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E18CD113-F54B-49E2-8845-5244F5F88FA8}" xr6:coauthVersionLast="47" xr6:coauthVersionMax="47" xr10:uidLastSave="{00000000-0000-0000-0000-000000000000}"/>
  <bookViews>
    <workbookView xWindow="-108" yWindow="-108" windowWidth="23256" windowHeight="12456" tabRatio="872" activeTab="11" xr2:uid="{00000000-000D-0000-FFFF-FFFF00000000}"/>
  </bookViews>
  <sheets>
    <sheet name="門市主檔" sheetId="1" r:id="rId1"/>
    <sheet name="首頁" sheetId="2" r:id="rId2"/>
    <sheet name="行事曆" sheetId="3" r:id="rId3"/>
    <sheet name="門市狀態" sheetId="4" r:id="rId4"/>
    <sheet name="IM" sheetId="5" r:id="rId5"/>
    <sheet name="MFP" sheetId="6" r:id="rId6"/>
    <sheet name="IM錯誤紀錄" sheetId="7" r:id="rId7"/>
    <sheet name="未完工清單" sheetId="8" r:id="rId8"/>
    <sheet name="吳宗鴻" sheetId="9" r:id="rId9"/>
    <sheet name="湯家瑋" sheetId="10" r:id="rId10"/>
    <sheet name="劉柏均" sheetId="11" r:id="rId11"/>
    <sheet name="狄澤洋" sheetId="12" r:id="rId12"/>
    <sheet name="0919門市清單主檔" sheetId="13" r:id="rId13"/>
    <sheet name="MFP_零件表" sheetId="14" r:id="rId14"/>
    <sheet name="STAR專案" sheetId="15" state="hidden" r:id="rId15"/>
    <sheet name="特殊門市清單" sheetId="16" state="hidden" r:id="rId16"/>
  </sheets>
  <externalReferences>
    <externalReference r:id="rId17"/>
    <externalReference r:id="rId18"/>
    <externalReference r:id="rId19"/>
    <externalReference r:id="rId20"/>
  </externalReferences>
  <definedNames>
    <definedName name="_xlnm._FilterDatabase" localSheetId="12" hidden="1">'0919門市清單主檔'!$A$1:$AP$305</definedName>
    <definedName name="_xlnm._FilterDatabase" localSheetId="4" hidden="1">IM!$A$1:$AM$1462</definedName>
    <definedName name="_xlnm._FilterDatabase" localSheetId="6" hidden="1">IM錯誤紀錄!$A$1:$AL$1</definedName>
    <definedName name="_xlnm._FilterDatabase" localSheetId="5" hidden="1">MFP!$A$1:$AB$2</definedName>
    <definedName name="_xlnm._FilterDatabase" localSheetId="13" hidden="1">MFP_零件表!$A$1:$I$164</definedName>
    <definedName name="_xlnm._FilterDatabase" localSheetId="14" hidden="1">STAR專案!$A$1:$M$282</definedName>
    <definedName name="_xlnm._FilterDatabase" localSheetId="7" hidden="1">未完工清單!$A$1:$M$1</definedName>
    <definedName name="_xlnm._FilterDatabase" localSheetId="2" hidden="1">行事曆!$A$1:$K$203</definedName>
    <definedName name="_xlnm._FilterDatabase" localSheetId="8" hidden="1">吳宗鴻!$A$7:$PR$107</definedName>
    <definedName name="_xlnm._FilterDatabase" localSheetId="11" hidden="1">狄澤洋!$A$7:$AE$7</definedName>
    <definedName name="_xlnm._FilterDatabase" localSheetId="0" hidden="1">門市主檔!$A$21:$FT$324</definedName>
    <definedName name="_xlnm._FilterDatabase" localSheetId="3" hidden="1">門市狀態!$G$1:$I$1</definedName>
    <definedName name="_xlnm._FilterDatabase" localSheetId="9" hidden="1">湯家瑋!$A$7:$AE$69</definedName>
    <definedName name="_xlnm._FilterDatabase" localSheetId="10" hidden="1">劉柏均!$A$7:$AE$114</definedName>
    <definedName name="A" localSheetId="12">#N/A</definedName>
    <definedName name="A" localSheetId="14">#REF!</definedName>
    <definedName name="A" localSheetId="0">#REF!</definedName>
    <definedName name="A" localSheetId="3">#N/A</definedName>
    <definedName name="A" localSheetId="15">[0]!A</definedName>
    <definedName name="A">#REF!</definedName>
    <definedName name="A00">[1]督導二課!$D$80</definedName>
    <definedName name="AA" localSheetId="12">#REF!</definedName>
    <definedName name="AA" localSheetId="14">#REF!</definedName>
    <definedName name="AA" localSheetId="0">#REF!</definedName>
    <definedName name="AA" localSheetId="3">#REF!</definedName>
    <definedName name="AA" localSheetId="15">#REF!</definedName>
    <definedName name="AA">#REF!</definedName>
    <definedName name="BEGIN" localSheetId="12">#N/A</definedName>
    <definedName name="BEGIN" localSheetId="14">#REF!</definedName>
    <definedName name="BEGIN" localSheetId="0">#REF!</definedName>
    <definedName name="BEGIN" localSheetId="3">#N/A</definedName>
    <definedName name="BEGIN" localSheetId="15">[0]!BEGIN</definedName>
    <definedName name="BEGIN">#REF!</definedName>
    <definedName name="BONUS" localSheetId="12">#N/A</definedName>
    <definedName name="BONUS" localSheetId="14">#REF!</definedName>
    <definedName name="BONUS" localSheetId="0">#REF!</definedName>
    <definedName name="BONUS" localSheetId="3">#N/A</definedName>
    <definedName name="BONUS" localSheetId="15">[0]!BONUS</definedName>
    <definedName name="BONUS">#REF!</definedName>
    <definedName name="CALK3" localSheetId="12">#N/A</definedName>
    <definedName name="CALK3" localSheetId="14">#REF!</definedName>
    <definedName name="CALK3" localSheetId="0">#REF!</definedName>
    <definedName name="CALK3" localSheetId="3">#N/A</definedName>
    <definedName name="CALK3" localSheetId="15">[0]!CALK3</definedName>
    <definedName name="CALK3">#REF!</definedName>
    <definedName name="CALP3" localSheetId="12">#N/A</definedName>
    <definedName name="CALP3" localSheetId="14">#REF!</definedName>
    <definedName name="CALP3" localSheetId="0">#REF!</definedName>
    <definedName name="CALP3" localSheetId="3">#N/A</definedName>
    <definedName name="CALP3" localSheetId="15">[0]!CALP3</definedName>
    <definedName name="CALP3">#REF!</definedName>
    <definedName name="DRALINE" localSheetId="12">#N/A</definedName>
    <definedName name="DRALINE" localSheetId="14">#REF!</definedName>
    <definedName name="DRALINE" localSheetId="0">#REF!</definedName>
    <definedName name="DRALINE" localSheetId="3">#N/A</definedName>
    <definedName name="DRALINE" localSheetId="15">[0]!DRALINE</definedName>
    <definedName name="DRALINE">#REF!</definedName>
    <definedName name="DRAWLINE" localSheetId="12">#N/A</definedName>
    <definedName name="DRAWLINE" localSheetId="14">#REF!</definedName>
    <definedName name="DRAWLINE" localSheetId="0">#REF!</definedName>
    <definedName name="DRAWLINE" localSheetId="3">#N/A</definedName>
    <definedName name="DRAWLINE" localSheetId="15">[0]!DRAWLINE</definedName>
    <definedName name="DRAWLINE">#REF!</definedName>
    <definedName name="FUCK" localSheetId="12">#REF!</definedName>
    <definedName name="FUCK" localSheetId="14">#REF!</definedName>
    <definedName name="FUCK" localSheetId="0">#REF!</definedName>
    <definedName name="FUCK" localSheetId="3">#REF!</definedName>
    <definedName name="FUCK" localSheetId="15">#REF!</definedName>
    <definedName name="FUCK">#REF!</definedName>
    <definedName name="FUCK1" localSheetId="12">#REF!</definedName>
    <definedName name="FUCK1" localSheetId="14">#REF!</definedName>
    <definedName name="FUCK1" localSheetId="0">#REF!</definedName>
    <definedName name="FUCK1" localSheetId="3">#REF!</definedName>
    <definedName name="FUCK1" localSheetId="15">#REF!</definedName>
    <definedName name="FUCK1">#REF!</definedName>
    <definedName name="FUCK2" localSheetId="12">#REF!</definedName>
    <definedName name="FUCK2" localSheetId="14">#REF!</definedName>
    <definedName name="FUCK2" localSheetId="0">#REF!</definedName>
    <definedName name="FUCK2" localSheetId="3">#REF!</definedName>
    <definedName name="FUCK2" localSheetId="15">#REF!</definedName>
    <definedName name="FUCK2">#REF!</definedName>
    <definedName name="FUCK4" localSheetId="12">#REF!</definedName>
    <definedName name="FUCK4" localSheetId="14">#REF!</definedName>
    <definedName name="FUCK4" localSheetId="0">#REF!</definedName>
    <definedName name="FUCK4" localSheetId="3">#REF!</definedName>
    <definedName name="FUCK4" localSheetId="15">#REF!</definedName>
    <definedName name="FUCK4">#REF!</definedName>
    <definedName name="KEVIN3" localSheetId="12">#REF!</definedName>
    <definedName name="KEVIN3" localSheetId="14">#REF!</definedName>
    <definedName name="KEVIN3" localSheetId="0">#REF!</definedName>
    <definedName name="KEVIN3" localSheetId="3">#REF!</definedName>
    <definedName name="KEVIN3" localSheetId="15">#REF!</definedName>
    <definedName name="KEVIN3">#REF!</definedName>
    <definedName name="KMAKER" localSheetId="12">#N/A</definedName>
    <definedName name="KMAKER" localSheetId="14">#REF!</definedName>
    <definedName name="KMAKER" localSheetId="0">#REF!</definedName>
    <definedName name="KMAKER" localSheetId="3">#N/A</definedName>
    <definedName name="KMAKER" localSheetId="15">[0]!KMAKER</definedName>
    <definedName name="KMAKER">#REF!</definedName>
    <definedName name="MAN" localSheetId="12">#N/A</definedName>
    <definedName name="MAN" localSheetId="14">#REF!</definedName>
    <definedName name="MAN" localSheetId="0">#REF!</definedName>
    <definedName name="MAN" localSheetId="3">#N/A</definedName>
    <definedName name="MAN" localSheetId="15">[0]!MAN</definedName>
    <definedName name="MAN">#REF!</definedName>
    <definedName name="MIMI" localSheetId="12">#REF!</definedName>
    <definedName name="MIMI" localSheetId="14">#REF!</definedName>
    <definedName name="MIMI" localSheetId="0">#REF!</definedName>
    <definedName name="MIMI" localSheetId="3">#REF!</definedName>
    <definedName name="MIMI" localSheetId="15">#REF!</definedName>
    <definedName name="MIMI">#REF!</definedName>
    <definedName name="MIMI1" localSheetId="12">#REF!</definedName>
    <definedName name="MIMI1" localSheetId="14">#REF!</definedName>
    <definedName name="MIMI1" localSheetId="0">#REF!</definedName>
    <definedName name="MIMI1" localSheetId="3">#REF!</definedName>
    <definedName name="MIMI1" localSheetId="15">#REF!</definedName>
    <definedName name="MIMI1">#REF!</definedName>
    <definedName name="MIMI2" localSheetId="12">#REF!</definedName>
    <definedName name="MIMI2" localSheetId="14">#REF!</definedName>
    <definedName name="MIMI2" localSheetId="0">#REF!</definedName>
    <definedName name="MIMI2" localSheetId="3">#REF!</definedName>
    <definedName name="MIMI2" localSheetId="15">#REF!</definedName>
    <definedName name="MIMI2">#REF!</definedName>
    <definedName name="Print_Area_MI" localSheetId="12">#REF!</definedName>
    <definedName name="Print_Area_MI" localSheetId="14">#REF!</definedName>
    <definedName name="Print_Area_MI" localSheetId="0">#REF!</definedName>
    <definedName name="Print_Area_MI" localSheetId="3">#REF!</definedName>
    <definedName name="Print_Area_MI" localSheetId="15">#REF!</definedName>
    <definedName name="Print_Area_MI">#REF!</definedName>
    <definedName name="PRINTG" localSheetId="12">#N/A</definedName>
    <definedName name="PRINTG" localSheetId="14">#REF!</definedName>
    <definedName name="PRINTG" localSheetId="0">#REF!</definedName>
    <definedName name="PRINTG" localSheetId="3">#N/A</definedName>
    <definedName name="PRINTG" localSheetId="15">[0]!PRINTG</definedName>
    <definedName name="PRINTG">#REF!</definedName>
    <definedName name="RRRR" localSheetId="12">#REF!</definedName>
    <definedName name="RRRR" localSheetId="14">#REF!</definedName>
    <definedName name="RRRR" localSheetId="0">#REF!</definedName>
    <definedName name="RRRR" localSheetId="3">#REF!</definedName>
    <definedName name="RRRR" localSheetId="15">#REF!</definedName>
    <definedName name="RRRR">#REF!</definedName>
    <definedName name="SAVEOLDDATAFILE" localSheetId="12">#N/A</definedName>
    <definedName name="SAVEOLDDATAFILE" localSheetId="14">#REF!</definedName>
    <definedName name="SAVEOLDDATAFILE" localSheetId="0">#REF!</definedName>
    <definedName name="SAVEOLDDATAFILE" localSheetId="3">#N/A</definedName>
    <definedName name="SAVEOLDDATAFILE" localSheetId="15">[0]!SAVEOLDDATAFILE</definedName>
    <definedName name="SAVEOLDDATAFILE">#REF!</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4">[2]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2">#N/A</definedName>
    <definedName name="目錄" localSheetId="14">#REF!</definedName>
    <definedName name="目錄" localSheetId="3">#N/A</definedName>
    <definedName name="目錄" localSheetId="15">[0]!目錄</definedName>
    <definedName name="目錄">#REF!</definedName>
    <definedName name="全區" localSheetId="12">#N/A</definedName>
    <definedName name="全區" localSheetId="14">#REF!</definedName>
    <definedName name="全區" localSheetId="3">#N/A</definedName>
    <definedName name="全區" localSheetId="15">[0]!全區</definedName>
    <definedName name="全區">#REF!</definedName>
    <definedName name="門店編號" localSheetId="12">#REF!</definedName>
    <definedName name="門店編號" localSheetId="14">#REF!</definedName>
    <definedName name="門店編號" localSheetId="3">#REF!</definedName>
    <definedName name="門店編號" localSheetId="15">#REF!</definedName>
    <definedName name="門店編號">#REF!</definedName>
    <definedName name="南區8月" localSheetId="12">#N/A</definedName>
    <definedName name="南區8月" localSheetId="14">#REF!</definedName>
    <definedName name="南區8月" localSheetId="3">#N/A</definedName>
    <definedName name="南區8月" localSheetId="15">[0]!南區8月</definedName>
    <definedName name="南區8月">#REF!</definedName>
    <definedName name="客服登錄資料" localSheetId="12">[3]客服登錄資料!#REF!</definedName>
    <definedName name="客服登錄資料" localSheetId="14">[4]客服登錄資料!#REF!</definedName>
    <definedName name="客服登錄資料" localSheetId="3">[3]客服登錄資料!#REF!</definedName>
    <definedName name="客服登錄資料" localSheetId="15">[3]客服登錄資料!#REF!</definedName>
    <definedName name="客服登錄資料">[4]客服登錄資料!#REF!</definedName>
    <definedName name="修改" localSheetId="12">#N/A</definedName>
    <definedName name="修改" localSheetId="14">#REF!</definedName>
    <definedName name="修改" localSheetId="3">#N/A</definedName>
    <definedName name="修改" localSheetId="15">[0]!修改</definedName>
    <definedName name="修改">#REF!</definedName>
    <definedName name="獅" localSheetId="12">#REF!</definedName>
    <definedName name="獅" localSheetId="14">#REF!</definedName>
    <definedName name="獅" localSheetId="3">#REF!</definedName>
    <definedName name="獅" localSheetId="15">#REF!</definedName>
    <definedName name="獅">#REF!</definedName>
    <definedName name="績效" localSheetId="12">#N/A</definedName>
    <definedName name="績效" localSheetId="14">#REF!</definedName>
    <definedName name="績效" localSheetId="3">#N/A</definedName>
    <definedName name="績效" localSheetId="15">[0]!績效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2" l="1"/>
  <c r="E3" i="12"/>
  <c r="E4" i="10"/>
  <c r="E3" i="9"/>
  <c r="W158" i="16"/>
  <c r="W157" i="16"/>
  <c r="W156" i="16"/>
  <c r="W155" i="16"/>
  <c r="W154" i="16"/>
  <c r="W153" i="16"/>
  <c r="W152" i="16"/>
  <c r="W151" i="16"/>
  <c r="W150" i="16"/>
  <c r="W149" i="16"/>
  <c r="W148" i="16"/>
  <c r="W147" i="16"/>
  <c r="W146" i="16"/>
  <c r="W145" i="16"/>
  <c r="W144" i="16"/>
  <c r="W143" i="16"/>
  <c r="W142" i="16"/>
  <c r="W141" i="16"/>
  <c r="W140" i="16"/>
  <c r="W139" i="16"/>
  <c r="W138" i="16"/>
  <c r="W137" i="16"/>
  <c r="W136" i="16"/>
  <c r="W135" i="16"/>
  <c r="W134" i="16"/>
  <c r="W133" i="16"/>
  <c r="W132" i="16"/>
  <c r="W131" i="16"/>
  <c r="W130" i="16"/>
  <c r="W129" i="16"/>
  <c r="W128" i="16"/>
  <c r="W127" i="16"/>
  <c r="W126" i="16"/>
  <c r="W125" i="16"/>
  <c r="AG124" i="16"/>
  <c r="W124" i="16"/>
  <c r="AG123" i="16"/>
  <c r="W123" i="16"/>
  <c r="AG122" i="16"/>
  <c r="W122" i="16"/>
  <c r="AG121" i="16"/>
  <c r="W121" i="16"/>
  <c r="AG120" i="16"/>
  <c r="W120" i="16"/>
  <c r="AG119" i="16"/>
  <c r="W119" i="16"/>
  <c r="AG118" i="16"/>
  <c r="W118" i="16"/>
  <c r="AG117" i="16"/>
  <c r="W117" i="16"/>
  <c r="AG116" i="16"/>
  <c r="W116" i="16"/>
  <c r="AG115" i="16"/>
  <c r="W115" i="16"/>
  <c r="AG114" i="16"/>
  <c r="W114" i="16"/>
  <c r="AG113" i="16"/>
  <c r="W113" i="16"/>
  <c r="AG112" i="16"/>
  <c r="W112" i="16"/>
  <c r="AG111" i="16"/>
  <c r="W111" i="16"/>
  <c r="AG110" i="16"/>
  <c r="W110" i="16"/>
  <c r="AG109" i="16"/>
  <c r="W109" i="16"/>
  <c r="AG108" i="16"/>
  <c r="W108" i="16"/>
  <c r="AG107" i="16"/>
  <c r="W107" i="16"/>
  <c r="AG106" i="16"/>
  <c r="W106" i="16"/>
  <c r="AG105" i="16"/>
  <c r="W105" i="16"/>
  <c r="AG104" i="16"/>
  <c r="W104" i="16"/>
  <c r="AG103" i="16"/>
  <c r="W103" i="16"/>
  <c r="AG102" i="16"/>
  <c r="W102" i="16"/>
  <c r="AG101" i="16"/>
  <c r="W101" i="16"/>
  <c r="AG100" i="16"/>
  <c r="W100" i="16"/>
  <c r="AG99" i="16"/>
  <c r="W99" i="16"/>
  <c r="AG98" i="16"/>
  <c r="W98" i="16"/>
  <c r="AG97" i="16"/>
  <c r="W97" i="16"/>
  <c r="AG96" i="16"/>
  <c r="W96" i="16"/>
  <c r="AG95" i="16"/>
  <c r="W95" i="16"/>
  <c r="AG94" i="16"/>
  <c r="W94" i="16"/>
  <c r="AG93" i="16"/>
  <c r="W93" i="16"/>
  <c r="AG92" i="16"/>
  <c r="W92" i="16"/>
  <c r="AG91" i="16"/>
  <c r="W91" i="16"/>
  <c r="AG90" i="16"/>
  <c r="W90" i="16"/>
  <c r="AG89" i="16"/>
  <c r="W89" i="16"/>
  <c r="AG88" i="16"/>
  <c r="W88" i="16"/>
  <c r="AG87" i="16"/>
  <c r="W87" i="16"/>
  <c r="AG86" i="16"/>
  <c r="W86" i="16"/>
  <c r="AG85" i="16"/>
  <c r="W85" i="16"/>
  <c r="AG84" i="16"/>
  <c r="W84" i="16"/>
  <c r="AG83" i="16"/>
  <c r="W83" i="16"/>
  <c r="AG82" i="16"/>
  <c r="W82" i="16"/>
  <c r="AG81" i="16"/>
  <c r="W81" i="16"/>
  <c r="AG80" i="16"/>
  <c r="W80" i="16"/>
  <c r="AG79" i="16"/>
  <c r="W79" i="16"/>
  <c r="AG78" i="16"/>
  <c r="W78" i="16"/>
  <c r="AG77" i="16"/>
  <c r="W77" i="16"/>
  <c r="AG76" i="16"/>
  <c r="W76" i="16"/>
  <c r="AG75" i="16"/>
  <c r="W75" i="16"/>
  <c r="AG74" i="16"/>
  <c r="W74" i="16"/>
  <c r="AG73" i="16"/>
  <c r="W73" i="16"/>
  <c r="AG72" i="16"/>
  <c r="W72" i="16"/>
  <c r="AG71" i="16"/>
  <c r="W71" i="16"/>
  <c r="AG70" i="16"/>
  <c r="W70" i="16"/>
  <c r="AG69" i="16"/>
  <c r="W69" i="16"/>
  <c r="AG68" i="16"/>
  <c r="W68" i="16"/>
  <c r="AG67" i="16"/>
  <c r="W67" i="16"/>
  <c r="AG66" i="16"/>
  <c r="W66" i="16"/>
  <c r="AG65" i="16"/>
  <c r="W65" i="16"/>
  <c r="AG64" i="16"/>
  <c r="W64" i="16"/>
  <c r="AG63" i="16"/>
  <c r="W63" i="16"/>
  <c r="AG62" i="16"/>
  <c r="W62" i="16"/>
  <c r="AG61" i="16"/>
  <c r="W61" i="16"/>
  <c r="AG60" i="16"/>
  <c r="W60" i="16"/>
  <c r="AG59" i="16"/>
  <c r="W59" i="16"/>
  <c r="AG58" i="16"/>
  <c r="W58" i="16"/>
  <c r="AG57" i="16"/>
  <c r="W57" i="16"/>
  <c r="AG56" i="16"/>
  <c r="W56" i="16"/>
  <c r="AG55" i="16"/>
  <c r="W55" i="16"/>
  <c r="AG54" i="16"/>
  <c r="W54" i="16"/>
  <c r="AG53" i="16"/>
  <c r="W53" i="16"/>
  <c r="W52" i="16"/>
  <c r="AG51" i="16"/>
  <c r="W51" i="16"/>
  <c r="AG50" i="16"/>
  <c r="W50" i="16"/>
  <c r="AG49" i="16"/>
  <c r="W49" i="16"/>
  <c r="AG48" i="16"/>
  <c r="W48" i="16"/>
  <c r="AG47" i="16"/>
  <c r="W47" i="16"/>
  <c r="AG46" i="16"/>
  <c r="W46" i="16"/>
  <c r="AG45" i="16"/>
  <c r="W45" i="16"/>
  <c r="AG44" i="16"/>
  <c r="W44" i="16"/>
  <c r="AG43" i="16"/>
  <c r="W43" i="16"/>
  <c r="AG42" i="16"/>
  <c r="W42" i="16"/>
  <c r="AG41" i="16"/>
  <c r="W41" i="16"/>
  <c r="AG40" i="16"/>
  <c r="W40" i="16"/>
  <c r="AG39" i="16"/>
  <c r="W39" i="16"/>
  <c r="AG38" i="16"/>
  <c r="W38" i="16"/>
  <c r="AG37" i="16"/>
  <c r="W37" i="16"/>
  <c r="AG36" i="16"/>
  <c r="W36" i="16"/>
  <c r="AG35" i="16"/>
  <c r="W35" i="16"/>
  <c r="AG34" i="16"/>
  <c r="W34" i="16"/>
  <c r="AG33" i="16"/>
  <c r="W33" i="16"/>
  <c r="B33" i="16"/>
  <c r="AG32" i="16"/>
  <c r="W32" i="16"/>
  <c r="AG31" i="16"/>
  <c r="W31" i="16"/>
  <c r="AG30" i="16"/>
  <c r="W30" i="16"/>
  <c r="B30" i="16"/>
  <c r="AG29" i="16"/>
  <c r="W29" i="16"/>
  <c r="AG28" i="16"/>
  <c r="W28" i="16"/>
  <c r="AG27" i="16"/>
  <c r="W27" i="16"/>
  <c r="AG26" i="16"/>
  <c r="W26" i="16"/>
  <c r="AG25" i="16"/>
  <c r="W25" i="16"/>
  <c r="AG24" i="16"/>
  <c r="W24" i="16"/>
  <c r="AG23" i="16"/>
  <c r="W23" i="16"/>
  <c r="AG22" i="16"/>
  <c r="W22" i="16"/>
  <c r="AG21" i="16"/>
  <c r="W21" i="16"/>
  <c r="AG20" i="16"/>
  <c r="W20" i="16"/>
  <c r="AG19" i="16"/>
  <c r="W19" i="16"/>
  <c r="AG18" i="16"/>
  <c r="W18" i="16"/>
  <c r="B18" i="16"/>
  <c r="AG17" i="16"/>
  <c r="W17" i="16"/>
  <c r="AG16" i="16"/>
  <c r="W16" i="16"/>
  <c r="AG15" i="16"/>
  <c r="W15" i="16"/>
  <c r="AG14" i="16"/>
  <c r="W14" i="16"/>
  <c r="B14" i="16"/>
  <c r="AQ13" i="16"/>
  <c r="AG13" i="16"/>
  <c r="W13" i="16"/>
  <c r="B13" i="16"/>
  <c r="AQ12" i="16"/>
  <c r="AG12" i="16"/>
  <c r="W12" i="16"/>
  <c r="B12" i="16"/>
  <c r="AQ11" i="16"/>
  <c r="AG11" i="16"/>
  <c r="W11" i="16"/>
  <c r="B11" i="16"/>
  <c r="AQ10" i="16"/>
  <c r="AG10" i="16"/>
  <c r="W10" i="16"/>
  <c r="B10" i="16"/>
  <c r="AQ9" i="16"/>
  <c r="AG9" i="16"/>
  <c r="W9" i="16"/>
  <c r="B9" i="16"/>
  <c r="AQ8" i="16"/>
  <c r="AG8" i="16"/>
  <c r="W8" i="16"/>
  <c r="B8" i="16"/>
  <c r="AQ7" i="16"/>
  <c r="AG7" i="16"/>
  <c r="W7" i="16"/>
  <c r="B7" i="16"/>
  <c r="AQ6" i="16"/>
  <c r="AG6" i="16"/>
  <c r="W6" i="16"/>
  <c r="B6" i="16"/>
  <c r="AQ5" i="16"/>
  <c r="AG5" i="16"/>
  <c r="W5" i="16"/>
  <c r="B5" i="16"/>
  <c r="AQ4" i="16"/>
  <c r="AG4" i="16"/>
  <c r="W4" i="16"/>
  <c r="B17" i="16" s="1"/>
  <c r="B4" i="16"/>
  <c r="AQ3" i="16"/>
  <c r="AG3" i="16"/>
  <c r="W3" i="16"/>
  <c r="B21" i="16" s="1"/>
  <c r="B3" i="16"/>
  <c r="D282" i="15"/>
  <c r="D281" i="15"/>
  <c r="D280" i="15"/>
  <c r="D279" i="15"/>
  <c r="D278" i="15"/>
  <c r="D277" i="15"/>
  <c r="D276" i="15"/>
  <c r="D275" i="15"/>
  <c r="D274" i="15"/>
  <c r="D273" i="15"/>
  <c r="D272" i="15"/>
  <c r="D271" i="15"/>
  <c r="D270" i="15"/>
  <c r="D269" i="15"/>
  <c r="D268" i="15"/>
  <c r="D267" i="15"/>
  <c r="D266" i="15"/>
  <c r="D265" i="15"/>
  <c r="D264" i="15"/>
  <c r="D263" i="15"/>
  <c r="D262" i="15"/>
  <c r="D261" i="15"/>
  <c r="D260" i="15"/>
  <c r="D259" i="15"/>
  <c r="D258" i="15"/>
  <c r="D257" i="15"/>
  <c r="D256" i="15"/>
  <c r="D255" i="15"/>
  <c r="D254" i="15"/>
  <c r="D253" i="15"/>
  <c r="D252" i="15"/>
  <c r="D251" i="15"/>
  <c r="D250" i="15"/>
  <c r="D249" i="15"/>
  <c r="D248" i="15"/>
  <c r="D247" i="15"/>
  <c r="D246" i="15"/>
  <c r="D245"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AA305" i="13"/>
  <c r="Y305" i="13"/>
  <c r="W305" i="13"/>
  <c r="V305" i="13"/>
  <c r="U305" i="13"/>
  <c r="AA304" i="13"/>
  <c r="W304" i="13"/>
  <c r="V304" i="13"/>
  <c r="Y304" i="13" s="1"/>
  <c r="U304" i="13"/>
  <c r="AA303" i="13"/>
  <c r="Y303" i="13"/>
  <c r="W303" i="13"/>
  <c r="V303" i="13"/>
  <c r="U303" i="13"/>
  <c r="AA302" i="13"/>
  <c r="W302" i="13"/>
  <c r="V302" i="13"/>
  <c r="Y302" i="13" s="1"/>
  <c r="U302" i="13"/>
  <c r="AA301" i="13"/>
  <c r="Y301" i="13"/>
  <c r="W301" i="13"/>
  <c r="V301" i="13"/>
  <c r="U301" i="13"/>
  <c r="AA300" i="13"/>
  <c r="W300" i="13"/>
  <c r="V300" i="13"/>
  <c r="Y300" i="13" s="1"/>
  <c r="U300" i="13"/>
  <c r="AA299" i="13"/>
  <c r="Y299" i="13"/>
  <c r="W299" i="13"/>
  <c r="V299" i="13"/>
  <c r="U299" i="13"/>
  <c r="AA298" i="13"/>
  <c r="W298" i="13"/>
  <c r="V298" i="13"/>
  <c r="Y298" i="13" s="1"/>
  <c r="U298" i="13"/>
  <c r="AA297" i="13"/>
  <c r="Y297" i="13"/>
  <c r="W297" i="13"/>
  <c r="V297" i="13"/>
  <c r="U297" i="13"/>
  <c r="AA296" i="13"/>
  <c r="W296" i="13"/>
  <c r="V296" i="13"/>
  <c r="Y296" i="13" s="1"/>
  <c r="U296" i="13"/>
  <c r="Y295" i="13"/>
  <c r="W295" i="13"/>
  <c r="V295" i="13"/>
  <c r="U295" i="13"/>
  <c r="AA294" i="13"/>
  <c r="W294" i="13"/>
  <c r="V294" i="13"/>
  <c r="Y294" i="13" s="1"/>
  <c r="U294" i="13"/>
  <c r="AA293" i="13"/>
  <c r="W293" i="13"/>
  <c r="V293" i="13"/>
  <c r="Y293" i="13" s="1"/>
  <c r="U293" i="13"/>
  <c r="AA292" i="13"/>
  <c r="W292" i="13"/>
  <c r="V292" i="13"/>
  <c r="Y292" i="13" s="1"/>
  <c r="U292" i="13"/>
  <c r="AA291" i="13"/>
  <c r="Y291" i="13"/>
  <c r="W291" i="13"/>
  <c r="V291" i="13"/>
  <c r="U291" i="13"/>
  <c r="AA290" i="13"/>
  <c r="Y290" i="13"/>
  <c r="W290" i="13"/>
  <c r="V290" i="13"/>
  <c r="U290" i="13"/>
  <c r="AA289" i="13"/>
  <c r="Y289" i="13"/>
  <c r="W289" i="13"/>
  <c r="V289" i="13"/>
  <c r="U289" i="13"/>
  <c r="AA288" i="13"/>
  <c r="W288" i="13"/>
  <c r="V288" i="13"/>
  <c r="Y288" i="13" s="1"/>
  <c r="U288" i="13"/>
  <c r="AA287" i="13"/>
  <c r="Y287" i="13"/>
  <c r="W287" i="13"/>
  <c r="V287" i="13"/>
  <c r="U287" i="13"/>
  <c r="AA286" i="13"/>
  <c r="W286" i="13"/>
  <c r="V286" i="13"/>
  <c r="Y286" i="13" s="1"/>
  <c r="U286" i="13"/>
  <c r="AA285" i="13"/>
  <c r="W285" i="13"/>
  <c r="V285" i="13"/>
  <c r="Y285" i="13" s="1"/>
  <c r="U285" i="13"/>
  <c r="AA284" i="13"/>
  <c r="W284" i="13"/>
  <c r="V284" i="13"/>
  <c r="Y284" i="13" s="1"/>
  <c r="U284" i="13"/>
  <c r="AA283" i="13"/>
  <c r="Y283" i="13"/>
  <c r="W283" i="13"/>
  <c r="V283" i="13"/>
  <c r="U283" i="13"/>
  <c r="AA282" i="13"/>
  <c r="Y282" i="13"/>
  <c r="W282" i="13"/>
  <c r="V282" i="13"/>
  <c r="U282" i="13"/>
  <c r="AA281" i="13"/>
  <c r="Y281" i="13"/>
  <c r="W281" i="13"/>
  <c r="V281" i="13"/>
  <c r="U281" i="13"/>
  <c r="W280" i="13"/>
  <c r="V280" i="13"/>
  <c r="Y280" i="13" s="1"/>
  <c r="U280" i="13"/>
  <c r="AA279" i="13"/>
  <c r="Y279" i="13"/>
  <c r="W279" i="13"/>
  <c r="V279" i="13"/>
  <c r="U279" i="13"/>
  <c r="AA278" i="13"/>
  <c r="W278" i="13"/>
  <c r="V278" i="13"/>
  <c r="Y278" i="13" s="1"/>
  <c r="U278" i="13"/>
  <c r="AA277" i="13"/>
  <c r="Y277" i="13"/>
  <c r="W277" i="13"/>
  <c r="V277" i="13"/>
  <c r="U277" i="13"/>
  <c r="AA276" i="13"/>
  <c r="W276" i="13"/>
  <c r="V276" i="13"/>
  <c r="Y276" i="13" s="1"/>
  <c r="U276" i="13"/>
  <c r="AA275" i="13"/>
  <c r="Y275" i="13"/>
  <c r="W275" i="13"/>
  <c r="V275" i="13"/>
  <c r="U275" i="13"/>
  <c r="AA274" i="13"/>
  <c r="W274" i="13"/>
  <c r="V274" i="13"/>
  <c r="Y274" i="13" s="1"/>
  <c r="U274" i="13"/>
  <c r="AA273" i="13"/>
  <c r="Y273" i="13"/>
  <c r="W273" i="13"/>
  <c r="V273" i="13"/>
  <c r="U273" i="13"/>
  <c r="AA272" i="13"/>
  <c r="W272" i="13"/>
  <c r="V272" i="13"/>
  <c r="Y272" i="13" s="1"/>
  <c r="U272" i="13"/>
  <c r="AA271" i="13"/>
  <c r="Y271" i="13"/>
  <c r="W271" i="13"/>
  <c r="V271" i="13"/>
  <c r="U271" i="13"/>
  <c r="AA270" i="13"/>
  <c r="W270" i="13"/>
  <c r="V270" i="13"/>
  <c r="Y270" i="13" s="1"/>
  <c r="U270" i="13"/>
  <c r="AA269" i="13"/>
  <c r="Y269" i="13"/>
  <c r="W269" i="13"/>
  <c r="V269" i="13"/>
  <c r="U269" i="13"/>
  <c r="AA268" i="13"/>
  <c r="W268" i="13"/>
  <c r="V268" i="13"/>
  <c r="Y268" i="13" s="1"/>
  <c r="U268" i="13"/>
  <c r="AA267" i="13"/>
  <c r="Y267" i="13"/>
  <c r="W267" i="13"/>
  <c r="V267" i="13"/>
  <c r="U267" i="13"/>
  <c r="AA266" i="13"/>
  <c r="W266" i="13"/>
  <c r="V266" i="13"/>
  <c r="Y266" i="13" s="1"/>
  <c r="U266" i="13"/>
  <c r="AA265" i="13"/>
  <c r="Y265" i="13"/>
  <c r="W265" i="13"/>
  <c r="V265" i="13"/>
  <c r="U265" i="13"/>
  <c r="AA264" i="13"/>
  <c r="W264" i="13"/>
  <c r="V264" i="13"/>
  <c r="Y264" i="13" s="1"/>
  <c r="U264" i="13"/>
  <c r="AA263" i="13"/>
  <c r="Y263" i="13"/>
  <c r="W263" i="13"/>
  <c r="V263" i="13"/>
  <c r="U263" i="13"/>
  <c r="AA262" i="13"/>
  <c r="W262" i="13"/>
  <c r="V262" i="13"/>
  <c r="Y262" i="13" s="1"/>
  <c r="U262" i="13"/>
  <c r="AA261" i="13"/>
  <c r="Y261" i="13"/>
  <c r="W261" i="13"/>
  <c r="V261" i="13"/>
  <c r="U261" i="13"/>
  <c r="AA260" i="13"/>
  <c r="W260" i="13"/>
  <c r="V260" i="13"/>
  <c r="Y260" i="13" s="1"/>
  <c r="U260" i="13"/>
  <c r="AA259" i="13"/>
  <c r="Y259" i="13"/>
  <c r="W259" i="13"/>
  <c r="V259" i="13"/>
  <c r="U259" i="13"/>
  <c r="AA258" i="13"/>
  <c r="W258" i="13"/>
  <c r="V258" i="13"/>
  <c r="Y258" i="13" s="1"/>
  <c r="U258" i="13"/>
  <c r="AA257" i="13"/>
  <c r="Y257" i="13"/>
  <c r="W257" i="13"/>
  <c r="V257" i="13"/>
  <c r="U257" i="13"/>
  <c r="AA256" i="13"/>
  <c r="W256" i="13"/>
  <c r="V256" i="13"/>
  <c r="Y256" i="13" s="1"/>
  <c r="U256" i="13"/>
  <c r="AA255" i="13"/>
  <c r="Y255" i="13"/>
  <c r="W255" i="13"/>
  <c r="V255" i="13"/>
  <c r="U255" i="13"/>
  <c r="AA254" i="13"/>
  <c r="W254" i="13"/>
  <c r="V254" i="13"/>
  <c r="Y254" i="13" s="1"/>
  <c r="U254" i="13"/>
  <c r="AA253" i="13"/>
  <c r="Y253" i="13"/>
  <c r="W253" i="13"/>
  <c r="V253" i="13"/>
  <c r="U253" i="13"/>
  <c r="AA252" i="13"/>
  <c r="W252" i="13"/>
  <c r="V252" i="13"/>
  <c r="Y252" i="13" s="1"/>
  <c r="U252" i="13"/>
  <c r="AA251" i="13"/>
  <c r="Y251" i="13"/>
  <c r="W251" i="13"/>
  <c r="V251" i="13"/>
  <c r="U251" i="13"/>
  <c r="AA250" i="13"/>
  <c r="W250" i="13"/>
  <c r="V250" i="13"/>
  <c r="Y250" i="13" s="1"/>
  <c r="U250" i="13"/>
  <c r="AA249" i="13"/>
  <c r="Y249" i="13"/>
  <c r="W249" i="13"/>
  <c r="V249" i="13"/>
  <c r="U249" i="13"/>
  <c r="AA248" i="13"/>
  <c r="W248" i="13"/>
  <c r="V248" i="13"/>
  <c r="Y248" i="13" s="1"/>
  <c r="U248" i="13"/>
  <c r="AA247" i="13"/>
  <c r="Y247" i="13"/>
  <c r="W247" i="13"/>
  <c r="V247" i="13"/>
  <c r="U247" i="13"/>
  <c r="AA246" i="13"/>
  <c r="W246" i="13"/>
  <c r="V246" i="13"/>
  <c r="Y246" i="13" s="1"/>
  <c r="U246" i="13"/>
  <c r="AA245" i="13"/>
  <c r="Y245" i="13"/>
  <c r="W245" i="13"/>
  <c r="V245" i="13"/>
  <c r="U245" i="13"/>
  <c r="AA244" i="13"/>
  <c r="W244" i="13"/>
  <c r="V244" i="13"/>
  <c r="Y244" i="13" s="1"/>
  <c r="U244" i="13"/>
  <c r="AA243" i="13"/>
  <c r="Y243" i="13"/>
  <c r="W243" i="13"/>
  <c r="V243" i="13"/>
  <c r="U243" i="13"/>
  <c r="Y242" i="13"/>
  <c r="W242" i="13"/>
  <c r="V242" i="13"/>
  <c r="U242" i="13"/>
  <c r="AA241" i="13"/>
  <c r="W241" i="13"/>
  <c r="V241" i="13"/>
  <c r="Y241" i="13" s="1"/>
  <c r="U241" i="13"/>
  <c r="AA240" i="13"/>
  <c r="Y240" i="13"/>
  <c r="W240" i="13"/>
  <c r="V240" i="13"/>
  <c r="U240" i="13"/>
  <c r="AA239" i="13"/>
  <c r="W239" i="13"/>
  <c r="V239" i="13"/>
  <c r="Y239" i="13" s="1"/>
  <c r="U239" i="13"/>
  <c r="AA238" i="13"/>
  <c r="W238" i="13"/>
  <c r="V238" i="13"/>
  <c r="Y238" i="13" s="1"/>
  <c r="U238" i="13"/>
  <c r="AA237" i="13"/>
  <c r="W237" i="13"/>
  <c r="V237" i="13"/>
  <c r="Y237" i="13" s="1"/>
  <c r="U237" i="13"/>
  <c r="AA236" i="13"/>
  <c r="Y236" i="13"/>
  <c r="W236" i="13"/>
  <c r="V236" i="13"/>
  <c r="U236" i="13"/>
  <c r="AA235" i="13"/>
  <c r="Y235" i="13"/>
  <c r="W235" i="13"/>
  <c r="V235" i="13"/>
  <c r="U235" i="13"/>
  <c r="AA234" i="13"/>
  <c r="Y234" i="13"/>
  <c r="W234" i="13"/>
  <c r="V234" i="13"/>
  <c r="U234" i="13"/>
  <c r="AA233" i="13"/>
  <c r="W233" i="13"/>
  <c r="V233" i="13"/>
  <c r="Y233" i="13" s="1"/>
  <c r="U233" i="13"/>
  <c r="AA232" i="13"/>
  <c r="Y232" i="13"/>
  <c r="W232" i="13"/>
  <c r="V232" i="13"/>
  <c r="U232" i="13"/>
  <c r="AA231" i="13"/>
  <c r="W231" i="13"/>
  <c r="V231" i="13"/>
  <c r="Y231" i="13" s="1"/>
  <c r="U231" i="13"/>
  <c r="AA230" i="13"/>
  <c r="W230" i="13"/>
  <c r="V230" i="13"/>
  <c r="Y230" i="13" s="1"/>
  <c r="U230" i="13"/>
  <c r="AA229" i="13"/>
  <c r="W229" i="13"/>
  <c r="V229" i="13"/>
  <c r="Y229" i="13" s="1"/>
  <c r="U229" i="13"/>
  <c r="AA228" i="13"/>
  <c r="Y228" i="13"/>
  <c r="W228" i="13"/>
  <c r="V228" i="13"/>
  <c r="U228" i="13"/>
  <c r="AA227" i="13"/>
  <c r="Y227" i="13"/>
  <c r="W227" i="13"/>
  <c r="V227" i="13"/>
  <c r="U227" i="13"/>
  <c r="AA226" i="13"/>
  <c r="Y226" i="13"/>
  <c r="W226" i="13"/>
  <c r="V226" i="13"/>
  <c r="U226" i="13"/>
  <c r="AA225" i="13"/>
  <c r="W225" i="13"/>
  <c r="V225" i="13"/>
  <c r="Y225" i="13" s="1"/>
  <c r="U225" i="13"/>
  <c r="AA224" i="13"/>
  <c r="Y224" i="13"/>
  <c r="W224" i="13"/>
  <c r="V224" i="13"/>
  <c r="U224" i="13"/>
  <c r="AA223" i="13"/>
  <c r="W223" i="13"/>
  <c r="V223" i="13"/>
  <c r="Y223" i="13" s="1"/>
  <c r="U223" i="13"/>
  <c r="AA222" i="13"/>
  <c r="W222" i="13"/>
  <c r="V222" i="13"/>
  <c r="Y222" i="13" s="1"/>
  <c r="U222" i="13"/>
  <c r="AA221" i="13"/>
  <c r="W221" i="13"/>
  <c r="V221" i="13"/>
  <c r="Y221" i="13" s="1"/>
  <c r="U221" i="13"/>
  <c r="AA220" i="13"/>
  <c r="Y220" i="13"/>
  <c r="W220" i="13"/>
  <c r="V220" i="13"/>
  <c r="U220" i="13"/>
  <c r="AA219" i="13"/>
  <c r="Y219" i="13"/>
  <c r="W219" i="13"/>
  <c r="V219" i="13"/>
  <c r="U219" i="13"/>
  <c r="AA218" i="13"/>
  <c r="Y218" i="13"/>
  <c r="W218" i="13"/>
  <c r="V218" i="13"/>
  <c r="U218" i="13"/>
  <c r="AA217" i="13"/>
  <c r="W217" i="13"/>
  <c r="V217" i="13"/>
  <c r="Y217" i="13" s="1"/>
  <c r="U217" i="13"/>
  <c r="AA216" i="13"/>
  <c r="Y216" i="13"/>
  <c r="W216" i="13"/>
  <c r="V216" i="13"/>
  <c r="U216" i="13"/>
  <c r="AA215" i="13"/>
  <c r="W215" i="13"/>
  <c r="V215" i="13"/>
  <c r="Y215" i="13" s="1"/>
  <c r="U215" i="13"/>
  <c r="AA214" i="13"/>
  <c r="W214" i="13"/>
  <c r="V214" i="13"/>
  <c r="Y214" i="13" s="1"/>
  <c r="U214" i="13"/>
  <c r="AA213" i="13"/>
  <c r="W213" i="13"/>
  <c r="V213" i="13"/>
  <c r="Y213" i="13" s="1"/>
  <c r="U213" i="13"/>
  <c r="AA212" i="13"/>
  <c r="Y212" i="13"/>
  <c r="W212" i="13"/>
  <c r="V212" i="13"/>
  <c r="U212" i="13"/>
  <c r="AA211" i="13"/>
  <c r="Y211" i="13"/>
  <c r="W211" i="13"/>
  <c r="V211" i="13"/>
  <c r="U211" i="13"/>
  <c r="Y210" i="13"/>
  <c r="W210" i="13"/>
  <c r="V210" i="13"/>
  <c r="U210" i="13"/>
  <c r="AA209" i="13"/>
  <c r="W209" i="13"/>
  <c r="V209" i="13"/>
  <c r="Y209" i="13" s="1"/>
  <c r="U209" i="13"/>
  <c r="AA208" i="13"/>
  <c r="Y208" i="13"/>
  <c r="W208" i="13"/>
  <c r="V208" i="13"/>
  <c r="U208" i="13"/>
  <c r="AA207" i="13"/>
  <c r="W207" i="13"/>
  <c r="V207" i="13"/>
  <c r="Y207" i="13" s="1"/>
  <c r="U207" i="13"/>
  <c r="AA206" i="13"/>
  <c r="W206" i="13"/>
  <c r="V206" i="13"/>
  <c r="Y206" i="13" s="1"/>
  <c r="U206" i="13"/>
  <c r="AA205" i="13"/>
  <c r="W205" i="13"/>
  <c r="V205" i="13"/>
  <c r="Y205" i="13" s="1"/>
  <c r="U205" i="13"/>
  <c r="AA204" i="13"/>
  <c r="Y204" i="13"/>
  <c r="W204" i="13"/>
  <c r="V204" i="13"/>
  <c r="U204" i="13"/>
  <c r="AA203" i="13"/>
  <c r="Y203" i="13"/>
  <c r="W203" i="13"/>
  <c r="V203" i="13"/>
  <c r="U203" i="13"/>
  <c r="AA202" i="13"/>
  <c r="Y202" i="13"/>
  <c r="W202" i="13"/>
  <c r="V202" i="13"/>
  <c r="U202" i="13"/>
  <c r="AA201" i="13"/>
  <c r="W201" i="13"/>
  <c r="V201" i="13"/>
  <c r="Y201" i="13" s="1"/>
  <c r="U201" i="13"/>
  <c r="AA200" i="13"/>
  <c r="Y200" i="13"/>
  <c r="W200" i="13"/>
  <c r="V200" i="13"/>
  <c r="U200" i="13"/>
  <c r="AA199" i="13"/>
  <c r="W199" i="13"/>
  <c r="V199" i="13"/>
  <c r="Y199" i="13" s="1"/>
  <c r="U199" i="13"/>
  <c r="AA198" i="13"/>
  <c r="W198" i="13"/>
  <c r="V198" i="13"/>
  <c r="Y198" i="13" s="1"/>
  <c r="U198" i="13"/>
  <c r="AA197" i="13"/>
  <c r="W197" i="13"/>
  <c r="V197" i="13"/>
  <c r="Y197" i="13" s="1"/>
  <c r="U197" i="13"/>
  <c r="AA196" i="13"/>
  <c r="Y196" i="13"/>
  <c r="W196" i="13"/>
  <c r="V196" i="13"/>
  <c r="U196" i="13"/>
  <c r="AA195" i="13"/>
  <c r="Y195" i="13"/>
  <c r="W195" i="13"/>
  <c r="V195" i="13"/>
  <c r="U195" i="13"/>
  <c r="AA194" i="13"/>
  <c r="Y194" i="13"/>
  <c r="W194" i="13"/>
  <c r="V194" i="13"/>
  <c r="U194" i="13"/>
  <c r="AA193" i="13"/>
  <c r="W193" i="13"/>
  <c r="V193" i="13"/>
  <c r="Y193" i="13" s="1"/>
  <c r="U193" i="13"/>
  <c r="AA192" i="13"/>
  <c r="Y192" i="13"/>
  <c r="W192" i="13"/>
  <c r="V192" i="13"/>
  <c r="U192" i="13"/>
  <c r="AA191" i="13"/>
  <c r="W191" i="13"/>
  <c r="V191" i="13"/>
  <c r="Y191" i="13" s="1"/>
  <c r="U191" i="13"/>
  <c r="AA190" i="13"/>
  <c r="W190" i="13"/>
  <c r="V190" i="13"/>
  <c r="Y190" i="13" s="1"/>
  <c r="U190" i="13"/>
  <c r="AA189" i="13"/>
  <c r="W189" i="13"/>
  <c r="V189" i="13"/>
  <c r="Y189" i="13" s="1"/>
  <c r="U189" i="13"/>
  <c r="AA188" i="13"/>
  <c r="Y188" i="13"/>
  <c r="W188" i="13"/>
  <c r="V188" i="13"/>
  <c r="U188" i="13"/>
  <c r="AA187" i="13"/>
  <c r="Y187" i="13"/>
  <c r="W187" i="13"/>
  <c r="V187" i="13"/>
  <c r="U187" i="13"/>
  <c r="AA186" i="13"/>
  <c r="Y186" i="13"/>
  <c r="W186" i="13"/>
  <c r="V186" i="13"/>
  <c r="U186" i="13"/>
  <c r="AA185" i="13"/>
  <c r="W185" i="13"/>
  <c r="V185" i="13"/>
  <c r="Y185" i="13" s="1"/>
  <c r="U185" i="13"/>
  <c r="AA184" i="13"/>
  <c r="Y184" i="13"/>
  <c r="W184" i="13"/>
  <c r="V184" i="13"/>
  <c r="U184" i="13"/>
  <c r="AA183" i="13"/>
  <c r="W183" i="13"/>
  <c r="V183" i="13"/>
  <c r="Y183" i="13" s="1"/>
  <c r="U183" i="13"/>
  <c r="AA182" i="13"/>
  <c r="W182" i="13"/>
  <c r="V182" i="13"/>
  <c r="Y182" i="13" s="1"/>
  <c r="U182" i="13"/>
  <c r="AA181" i="13"/>
  <c r="W181" i="13"/>
  <c r="V181" i="13"/>
  <c r="Y181" i="13" s="1"/>
  <c r="U181" i="13"/>
  <c r="AA180" i="13"/>
  <c r="Y180" i="13"/>
  <c r="W180" i="13"/>
  <c r="V180" i="13"/>
  <c r="U180" i="13"/>
  <c r="AA179" i="13"/>
  <c r="Y179" i="13"/>
  <c r="W179" i="13"/>
  <c r="V179" i="13"/>
  <c r="U179" i="13"/>
  <c r="AA178" i="13"/>
  <c r="Y178" i="13"/>
  <c r="W178" i="13"/>
  <c r="V178" i="13"/>
  <c r="U178" i="13"/>
  <c r="AA177" i="13"/>
  <c r="W177" i="13"/>
  <c r="V177" i="13"/>
  <c r="Y177" i="13" s="1"/>
  <c r="U177" i="13"/>
  <c r="AA176" i="13"/>
  <c r="Y176" i="13"/>
  <c r="W176" i="13"/>
  <c r="V176" i="13"/>
  <c r="U176" i="13"/>
  <c r="AA175" i="13"/>
  <c r="W175" i="13"/>
  <c r="V175" i="13"/>
  <c r="Y175" i="13" s="1"/>
  <c r="U175" i="13"/>
  <c r="AA174" i="13"/>
  <c r="W174" i="13"/>
  <c r="V174" i="13"/>
  <c r="Y174" i="13" s="1"/>
  <c r="U174" i="13"/>
  <c r="AA173" i="13"/>
  <c r="W173" i="13"/>
  <c r="V173" i="13"/>
  <c r="Y173" i="13" s="1"/>
  <c r="U173" i="13"/>
  <c r="AA172" i="13"/>
  <c r="Y172" i="13"/>
  <c r="W172" i="13"/>
  <c r="V172" i="13"/>
  <c r="U172" i="13"/>
  <c r="AA171" i="13"/>
  <c r="Y171" i="13"/>
  <c r="W171" i="13"/>
  <c r="V171" i="13"/>
  <c r="U171" i="13"/>
  <c r="AA170" i="13"/>
  <c r="Y170" i="13"/>
  <c r="W170" i="13"/>
  <c r="V170" i="13"/>
  <c r="U170" i="13"/>
  <c r="AA169" i="13"/>
  <c r="W169" i="13"/>
  <c r="V169" i="13"/>
  <c r="Y169" i="13" s="1"/>
  <c r="U169" i="13"/>
  <c r="AA168" i="13"/>
  <c r="Y168" i="13"/>
  <c r="W168" i="13"/>
  <c r="V168" i="13"/>
  <c r="U168" i="13"/>
  <c r="AA167" i="13"/>
  <c r="W167" i="13"/>
  <c r="V167" i="13"/>
  <c r="AA166" i="13"/>
  <c r="Y166" i="13"/>
  <c r="W166" i="13"/>
  <c r="V166" i="13"/>
  <c r="U166" i="13"/>
  <c r="AA165" i="13"/>
  <c r="Y165" i="13"/>
  <c r="W165" i="13"/>
  <c r="V165" i="13"/>
  <c r="U165" i="13"/>
  <c r="AA164" i="13"/>
  <c r="W164" i="13"/>
  <c r="V164" i="13"/>
  <c r="Y164" i="13" s="1"/>
  <c r="U164" i="13"/>
  <c r="AA163" i="13"/>
  <c r="W163" i="13"/>
  <c r="V163" i="13"/>
  <c r="U163" i="13"/>
  <c r="AA162" i="13"/>
  <c r="Y162" i="13"/>
  <c r="W162" i="13"/>
  <c r="V162" i="13"/>
  <c r="U162" i="13"/>
  <c r="AA161" i="13"/>
  <c r="W161" i="13"/>
  <c r="V161" i="13"/>
  <c r="Y161" i="13" s="1"/>
  <c r="U161" i="13"/>
  <c r="AA160" i="13"/>
  <c r="W160" i="13"/>
  <c r="V160" i="13"/>
  <c r="U160" i="13"/>
  <c r="AA159" i="13"/>
  <c r="W159" i="13"/>
  <c r="V159" i="13"/>
  <c r="Y159" i="13" s="1"/>
  <c r="U159" i="13"/>
  <c r="AA158" i="13"/>
  <c r="Y158" i="13"/>
  <c r="W158" i="13"/>
  <c r="V158" i="13"/>
  <c r="U158" i="13"/>
  <c r="AA157" i="13"/>
  <c r="Y157" i="13"/>
  <c r="W157" i="13"/>
  <c r="V157" i="13"/>
  <c r="U157" i="13"/>
  <c r="AA156" i="13"/>
  <c r="W156" i="13"/>
  <c r="V156" i="13"/>
  <c r="Y156" i="13" s="1"/>
  <c r="U156" i="13"/>
  <c r="AA155" i="13"/>
  <c r="W155" i="13"/>
  <c r="V155" i="13"/>
  <c r="Y155" i="13" s="1"/>
  <c r="U155" i="13"/>
  <c r="AA154" i="13"/>
  <c r="Y154" i="13"/>
  <c r="W154" i="13"/>
  <c r="V154" i="13"/>
  <c r="U154" i="13"/>
  <c r="AA153" i="13"/>
  <c r="Y153" i="13"/>
  <c r="W153" i="13"/>
  <c r="V153" i="13"/>
  <c r="U153" i="13"/>
  <c r="AA152" i="13"/>
  <c r="Y152" i="13"/>
  <c r="W152" i="13"/>
  <c r="V152" i="13"/>
  <c r="L26" i="12" s="1"/>
  <c r="U152" i="13"/>
  <c r="AA151" i="13"/>
  <c r="W151" i="13"/>
  <c r="V151" i="13"/>
  <c r="Y151" i="13" s="1"/>
  <c r="U151" i="13"/>
  <c r="AA150" i="13"/>
  <c r="Y150" i="13"/>
  <c r="W150" i="13"/>
  <c r="V150" i="13"/>
  <c r="U150" i="13"/>
  <c r="AA149" i="13"/>
  <c r="W149" i="13"/>
  <c r="V149" i="13"/>
  <c r="Y149" i="13" s="1"/>
  <c r="U149" i="13"/>
  <c r="AA148" i="13"/>
  <c r="Y148" i="13"/>
  <c r="W148" i="13"/>
  <c r="V148" i="13"/>
  <c r="U148" i="13"/>
  <c r="AA147" i="13"/>
  <c r="W147" i="13"/>
  <c r="V147" i="13"/>
  <c r="Y147" i="13" s="1"/>
  <c r="U147" i="13"/>
  <c r="AA146" i="13"/>
  <c r="Y146" i="13"/>
  <c r="W146" i="13"/>
  <c r="V146" i="13"/>
  <c r="U146" i="13"/>
  <c r="AA145" i="13"/>
  <c r="Y145" i="13"/>
  <c r="W145" i="13"/>
  <c r="V145" i="13"/>
  <c r="U145" i="13"/>
  <c r="AA144" i="13"/>
  <c r="W144" i="13"/>
  <c r="V144" i="13"/>
  <c r="Y144" i="13" s="1"/>
  <c r="U144" i="13"/>
  <c r="AA143" i="13"/>
  <c r="W143" i="13"/>
  <c r="V143" i="13"/>
  <c r="U143" i="13"/>
  <c r="AA142" i="13"/>
  <c r="Y142" i="13"/>
  <c r="W142" i="13"/>
  <c r="V142" i="13"/>
  <c r="U142" i="13"/>
  <c r="AA141" i="13"/>
  <c r="W141" i="13"/>
  <c r="V141" i="13"/>
  <c r="Y141" i="13" s="1"/>
  <c r="U141" i="13"/>
  <c r="W140" i="13"/>
  <c r="V140" i="13"/>
  <c r="Y140" i="13" s="1"/>
  <c r="U140" i="13"/>
  <c r="AA139" i="13"/>
  <c r="W139" i="13"/>
  <c r="V139" i="13"/>
  <c r="Y139" i="13" s="1"/>
  <c r="U139" i="13"/>
  <c r="AA138" i="13"/>
  <c r="Y138" i="13"/>
  <c r="W138" i="13"/>
  <c r="V138" i="13"/>
  <c r="U138" i="13"/>
  <c r="AA137" i="13"/>
  <c r="W137" i="13"/>
  <c r="V137" i="13"/>
  <c r="U137" i="13"/>
  <c r="AA136" i="13"/>
  <c r="Y136" i="13"/>
  <c r="W136" i="13"/>
  <c r="V136" i="13"/>
  <c r="U136" i="13"/>
  <c r="AA135" i="13"/>
  <c r="W135" i="13"/>
  <c r="V135" i="13"/>
  <c r="Y135" i="13" s="1"/>
  <c r="U135" i="13"/>
  <c r="AA134" i="13"/>
  <c r="Y134" i="13"/>
  <c r="W134" i="13"/>
  <c r="V134" i="13"/>
  <c r="U134" i="13"/>
  <c r="AA133" i="13"/>
  <c r="Y133" i="13"/>
  <c r="W133" i="13"/>
  <c r="V133" i="13"/>
  <c r="L34" i="12" s="1"/>
  <c r="U133" i="13"/>
  <c r="AA132" i="13"/>
  <c r="W132" i="13"/>
  <c r="V132" i="13"/>
  <c r="Y132" i="13" s="1"/>
  <c r="U132" i="13"/>
  <c r="AA131" i="13"/>
  <c r="W131" i="13"/>
  <c r="V131" i="13"/>
  <c r="Y131" i="13" s="1"/>
  <c r="U131" i="13"/>
  <c r="AA130" i="13"/>
  <c r="Y130" i="13"/>
  <c r="W130" i="13"/>
  <c r="V130" i="13"/>
  <c r="U130" i="13"/>
  <c r="AA129" i="13"/>
  <c r="W129" i="13"/>
  <c r="V129" i="13"/>
  <c r="Y129" i="13" s="1"/>
  <c r="U129" i="13"/>
  <c r="AA128" i="13"/>
  <c r="W128" i="13"/>
  <c r="V128" i="13"/>
  <c r="Y128" i="13" s="1"/>
  <c r="U128" i="13"/>
  <c r="AA127" i="13"/>
  <c r="W127" i="13"/>
  <c r="V127" i="13"/>
  <c r="Y127" i="13" s="1"/>
  <c r="U127" i="13"/>
  <c r="AA126" i="13"/>
  <c r="Y126" i="13"/>
  <c r="W126" i="13"/>
  <c r="V126" i="13"/>
  <c r="U126" i="13"/>
  <c r="AA125" i="13"/>
  <c r="Y125" i="13"/>
  <c r="W125" i="13"/>
  <c r="V125" i="13"/>
  <c r="U125" i="13"/>
  <c r="AA124" i="13"/>
  <c r="W124" i="13"/>
  <c r="V124" i="13"/>
  <c r="Y124" i="13" s="1"/>
  <c r="U124" i="13"/>
  <c r="AA123" i="13"/>
  <c r="W123" i="13"/>
  <c r="V123" i="13"/>
  <c r="Y123" i="13" s="1"/>
  <c r="U123" i="13"/>
  <c r="AA122" i="13"/>
  <c r="Y122" i="13"/>
  <c r="W122" i="13"/>
  <c r="V122" i="13"/>
  <c r="U122" i="13"/>
  <c r="AA121" i="13"/>
  <c r="Y121" i="13"/>
  <c r="W121" i="13"/>
  <c r="V121" i="13"/>
  <c r="U121" i="13"/>
  <c r="AA120" i="13"/>
  <c r="Y120" i="13"/>
  <c r="W120" i="13"/>
  <c r="V120" i="13"/>
  <c r="U120" i="13"/>
  <c r="AA119" i="13"/>
  <c r="W119" i="13"/>
  <c r="V119" i="13"/>
  <c r="Y119" i="13" s="1"/>
  <c r="U119" i="13"/>
  <c r="AA118" i="13"/>
  <c r="Y118" i="13"/>
  <c r="W118" i="13"/>
  <c r="V118" i="13"/>
  <c r="U118" i="13"/>
  <c r="AA117" i="13"/>
  <c r="W117" i="13"/>
  <c r="V117" i="13"/>
  <c r="Y117" i="13" s="1"/>
  <c r="U117" i="13"/>
  <c r="AA116" i="13"/>
  <c r="Y116" i="13"/>
  <c r="W116" i="13"/>
  <c r="V116" i="13"/>
  <c r="U116" i="13"/>
  <c r="AA115" i="13"/>
  <c r="W115" i="13"/>
  <c r="V115" i="13"/>
  <c r="Y115" i="13" s="1"/>
  <c r="U115" i="13"/>
  <c r="AA114" i="13"/>
  <c r="Y114" i="13"/>
  <c r="W114" i="13"/>
  <c r="V114" i="13"/>
  <c r="U114" i="13"/>
  <c r="AA113" i="13"/>
  <c r="Y113" i="13"/>
  <c r="W113" i="13"/>
  <c r="V113" i="13"/>
  <c r="U113" i="13"/>
  <c r="AA112" i="13"/>
  <c r="Y112" i="13"/>
  <c r="W112" i="13"/>
  <c r="V112" i="13"/>
  <c r="U112" i="13"/>
  <c r="AA111" i="13"/>
  <c r="W111" i="13"/>
  <c r="V111" i="13"/>
  <c r="Y111" i="13" s="1"/>
  <c r="U111" i="13"/>
  <c r="AA110" i="13"/>
  <c r="Y110" i="13"/>
  <c r="W110" i="13"/>
  <c r="V110" i="13"/>
  <c r="U110" i="13"/>
  <c r="AA109" i="13"/>
  <c r="W109" i="13"/>
  <c r="V109" i="13"/>
  <c r="Y109" i="13" s="1"/>
  <c r="U109" i="13"/>
  <c r="W108" i="13"/>
  <c r="V108" i="13"/>
  <c r="Y108" i="13" s="1"/>
  <c r="U108" i="13"/>
  <c r="AA107" i="13"/>
  <c r="W107" i="13"/>
  <c r="V107" i="13"/>
  <c r="Y107" i="13" s="1"/>
  <c r="U107" i="13"/>
  <c r="AA106" i="13"/>
  <c r="Y106" i="13"/>
  <c r="W106" i="13"/>
  <c r="V106" i="13"/>
  <c r="U106" i="13"/>
  <c r="AA105" i="13"/>
  <c r="W105" i="13"/>
  <c r="V105" i="13"/>
  <c r="Y105" i="13" s="1"/>
  <c r="U105" i="13"/>
  <c r="AA104" i="13"/>
  <c r="Y104" i="13"/>
  <c r="W104" i="13"/>
  <c r="V104" i="13"/>
  <c r="U104" i="13"/>
  <c r="AA103" i="13"/>
  <c r="W103" i="13"/>
  <c r="V103" i="13"/>
  <c r="Y103" i="13" s="1"/>
  <c r="U103" i="13"/>
  <c r="AA102" i="13"/>
  <c r="Y102" i="13"/>
  <c r="W102" i="13"/>
  <c r="V102" i="13"/>
  <c r="U102" i="13"/>
  <c r="AA101" i="13"/>
  <c r="W101" i="13"/>
  <c r="V101" i="13"/>
  <c r="Y101" i="13" s="1"/>
  <c r="U101" i="13"/>
  <c r="AA100" i="13"/>
  <c r="W100" i="13"/>
  <c r="V100" i="13"/>
  <c r="Y100" i="13" s="1"/>
  <c r="U100" i="13"/>
  <c r="W99" i="13"/>
  <c r="V99" i="13"/>
  <c r="Y99" i="13" s="1"/>
  <c r="U99" i="13"/>
  <c r="AA98" i="13"/>
  <c r="Y98" i="13"/>
  <c r="W98" i="13"/>
  <c r="V98" i="13"/>
  <c r="U98" i="13"/>
  <c r="AA97" i="13"/>
  <c r="W97" i="13"/>
  <c r="V97" i="13"/>
  <c r="Y97" i="13" s="1"/>
  <c r="U97" i="13"/>
  <c r="AA96" i="13"/>
  <c r="Y96" i="13"/>
  <c r="W96" i="13"/>
  <c r="V96" i="13"/>
  <c r="U96" i="13"/>
  <c r="AA95" i="13"/>
  <c r="W95" i="13"/>
  <c r="V95" i="13"/>
  <c r="Y95" i="13" s="1"/>
  <c r="U95" i="13"/>
  <c r="AA94" i="13"/>
  <c r="Y94" i="13"/>
  <c r="W94" i="13"/>
  <c r="V94" i="13"/>
  <c r="U94" i="13"/>
  <c r="AA93" i="13"/>
  <c r="Y93" i="13"/>
  <c r="W93" i="13"/>
  <c r="V93" i="13"/>
  <c r="U93" i="13"/>
  <c r="AA92" i="13"/>
  <c r="W92" i="13"/>
  <c r="V92" i="13"/>
  <c r="Y92" i="13" s="1"/>
  <c r="U92" i="13"/>
  <c r="AA91" i="13"/>
  <c r="W91" i="13"/>
  <c r="V91" i="13"/>
  <c r="Y91" i="13" s="1"/>
  <c r="U91" i="13"/>
  <c r="AA90" i="13"/>
  <c r="Y90" i="13"/>
  <c r="W90" i="13"/>
  <c r="V90" i="13"/>
  <c r="U90" i="13"/>
  <c r="AA89" i="13"/>
  <c r="Y89" i="13"/>
  <c r="W89" i="13"/>
  <c r="V89" i="13"/>
  <c r="U89" i="13"/>
  <c r="AA88" i="13"/>
  <c r="Y88" i="13"/>
  <c r="W88" i="13"/>
  <c r="V88" i="13"/>
  <c r="U88" i="13"/>
  <c r="AA87" i="13"/>
  <c r="W87" i="13"/>
  <c r="V87" i="13"/>
  <c r="U87" i="13"/>
  <c r="AA86" i="13"/>
  <c r="Y86" i="13"/>
  <c r="W86" i="13"/>
  <c r="V86" i="13"/>
  <c r="U86" i="13"/>
  <c r="AA85" i="13"/>
  <c r="W85" i="13"/>
  <c r="V85" i="13"/>
  <c r="U85" i="13"/>
  <c r="AA84" i="13"/>
  <c r="Y84" i="13"/>
  <c r="W84" i="13"/>
  <c r="V84" i="13"/>
  <c r="U84" i="13"/>
  <c r="AA83" i="13"/>
  <c r="Y83" i="13"/>
  <c r="W83" i="13"/>
  <c r="V83" i="13"/>
  <c r="U83" i="13"/>
  <c r="AA82" i="13"/>
  <c r="W82" i="13"/>
  <c r="V82" i="13"/>
  <c r="Y82" i="13" s="1"/>
  <c r="U82" i="13"/>
  <c r="AA81" i="13"/>
  <c r="Y81" i="13"/>
  <c r="W81" i="13"/>
  <c r="V81" i="13"/>
  <c r="U81" i="13"/>
  <c r="AA80" i="13"/>
  <c r="W80" i="13"/>
  <c r="V80" i="13"/>
  <c r="Y80" i="13" s="1"/>
  <c r="U80" i="13"/>
  <c r="AA79" i="13"/>
  <c r="W79" i="13"/>
  <c r="V79" i="13"/>
  <c r="Y79" i="13" s="1"/>
  <c r="U79" i="13"/>
  <c r="AA78" i="13"/>
  <c r="W78" i="13"/>
  <c r="V78" i="13"/>
  <c r="Y78" i="13" s="1"/>
  <c r="U78" i="13"/>
  <c r="AA77" i="13"/>
  <c r="Y77" i="13"/>
  <c r="W77" i="13"/>
  <c r="V77" i="13"/>
  <c r="U77" i="13"/>
  <c r="AA76" i="13"/>
  <c r="Y76" i="13"/>
  <c r="W76" i="13"/>
  <c r="V76" i="13"/>
  <c r="U76" i="13"/>
  <c r="AA75" i="13"/>
  <c r="Y75" i="13"/>
  <c r="W75" i="13"/>
  <c r="V75" i="13"/>
  <c r="U75" i="13"/>
  <c r="AA74" i="13"/>
  <c r="W74" i="13"/>
  <c r="V74" i="13"/>
  <c r="Y74" i="13" s="1"/>
  <c r="U74" i="13"/>
  <c r="AA73" i="13"/>
  <c r="Y73" i="13"/>
  <c r="W73" i="13"/>
  <c r="V73" i="13"/>
  <c r="U73" i="13"/>
  <c r="AA72" i="13"/>
  <c r="W72" i="13"/>
  <c r="V72" i="13"/>
  <c r="Y72" i="13" s="1"/>
  <c r="U72" i="13"/>
  <c r="AA71" i="13"/>
  <c r="W71" i="13"/>
  <c r="V71" i="13"/>
  <c r="Y71" i="13" s="1"/>
  <c r="U71" i="13"/>
  <c r="AA70" i="13"/>
  <c r="W70" i="13"/>
  <c r="V70" i="13"/>
  <c r="Y70" i="13" s="1"/>
  <c r="U70" i="13"/>
  <c r="AA69" i="13"/>
  <c r="Y69" i="13"/>
  <c r="W69" i="13"/>
  <c r="V69" i="13"/>
  <c r="U69" i="13"/>
  <c r="AA68" i="13"/>
  <c r="Y68" i="13"/>
  <c r="W68" i="13"/>
  <c r="V68" i="13"/>
  <c r="U68" i="13"/>
  <c r="AA67" i="13"/>
  <c r="Y67" i="13"/>
  <c r="W67" i="13"/>
  <c r="V67" i="13"/>
  <c r="U67" i="13"/>
  <c r="AA66" i="13"/>
  <c r="W66" i="13"/>
  <c r="V66" i="13"/>
  <c r="Y66" i="13" s="1"/>
  <c r="U66" i="13"/>
  <c r="AA65" i="13"/>
  <c r="Y65" i="13"/>
  <c r="W65" i="13"/>
  <c r="V65" i="13"/>
  <c r="U65" i="13"/>
  <c r="AA64" i="13"/>
  <c r="W64" i="13"/>
  <c r="V64" i="13"/>
  <c r="Y64" i="13" s="1"/>
  <c r="U64" i="13"/>
  <c r="AA63" i="13"/>
  <c r="W63" i="13"/>
  <c r="V63" i="13"/>
  <c r="Y63" i="13" s="1"/>
  <c r="U63" i="13"/>
  <c r="AA62" i="13"/>
  <c r="W62" i="13"/>
  <c r="V62" i="13"/>
  <c r="Y62" i="13" s="1"/>
  <c r="U62" i="13"/>
  <c r="AA61" i="13"/>
  <c r="Y61" i="13"/>
  <c r="W61" i="13"/>
  <c r="V61" i="13"/>
  <c r="U61" i="13"/>
  <c r="AA60" i="13"/>
  <c r="Y60" i="13"/>
  <c r="W60" i="13"/>
  <c r="V60" i="13"/>
  <c r="U60" i="13"/>
  <c r="AA59" i="13"/>
  <c r="Y59" i="13"/>
  <c r="W59" i="13"/>
  <c r="V59" i="13"/>
  <c r="U59" i="13"/>
  <c r="AA58" i="13"/>
  <c r="W58" i="13"/>
  <c r="V58" i="13"/>
  <c r="Y58" i="13" s="1"/>
  <c r="U58" i="13"/>
  <c r="AA57" i="13"/>
  <c r="Y57" i="13"/>
  <c r="W57" i="13"/>
  <c r="V57" i="13"/>
  <c r="U57" i="13"/>
  <c r="AA56" i="13"/>
  <c r="W56" i="13"/>
  <c r="V56" i="13"/>
  <c r="Y56" i="13" s="1"/>
  <c r="U56" i="13"/>
  <c r="AA55" i="13"/>
  <c r="W55" i="13"/>
  <c r="V55" i="13"/>
  <c r="Y55" i="13" s="1"/>
  <c r="U55" i="13"/>
  <c r="AA54" i="13"/>
  <c r="W54" i="13"/>
  <c r="V54" i="13"/>
  <c r="Y54" i="13" s="1"/>
  <c r="U54" i="13"/>
  <c r="AA53" i="13"/>
  <c r="Y53" i="13"/>
  <c r="W53" i="13"/>
  <c r="V53" i="13"/>
  <c r="U53" i="13"/>
  <c r="AA52" i="13"/>
  <c r="Y52" i="13"/>
  <c r="W52" i="13"/>
  <c r="V52" i="13"/>
  <c r="U52" i="13"/>
  <c r="AA51" i="13"/>
  <c r="W51" i="13"/>
  <c r="V51" i="13"/>
  <c r="Y51" i="13" s="1"/>
  <c r="U51" i="13"/>
  <c r="AA50" i="13"/>
  <c r="W50" i="13"/>
  <c r="V50" i="13"/>
  <c r="Y50" i="13" s="1"/>
  <c r="U50" i="13"/>
  <c r="AA49" i="13"/>
  <c r="Y49" i="13"/>
  <c r="W49" i="13"/>
  <c r="V49" i="13"/>
  <c r="U49" i="13"/>
  <c r="AA48" i="13"/>
  <c r="W48" i="13"/>
  <c r="V48" i="13"/>
  <c r="Y48" i="13" s="1"/>
  <c r="U48" i="13"/>
  <c r="AA47" i="13"/>
  <c r="Y47" i="13"/>
  <c r="W47" i="13"/>
  <c r="V47" i="13"/>
  <c r="U47" i="13"/>
  <c r="AA46" i="13"/>
  <c r="W46" i="13"/>
  <c r="V46" i="13"/>
  <c r="Y46" i="13" s="1"/>
  <c r="U46" i="13"/>
  <c r="AA45" i="13"/>
  <c r="Y45" i="13"/>
  <c r="W45" i="13"/>
  <c r="V45" i="13"/>
  <c r="U45" i="13"/>
  <c r="AA44" i="13"/>
  <c r="Y44" i="13"/>
  <c r="W44" i="13"/>
  <c r="V44" i="13"/>
  <c r="U44" i="13"/>
  <c r="AA43" i="13"/>
  <c r="Y43" i="13"/>
  <c r="W43" i="13"/>
  <c r="V43" i="13"/>
  <c r="U43" i="13"/>
  <c r="AA42" i="13"/>
  <c r="W42" i="13"/>
  <c r="V42" i="13"/>
  <c r="Y42" i="13" s="1"/>
  <c r="U42" i="13"/>
  <c r="AA41" i="13"/>
  <c r="Y41" i="13"/>
  <c r="W41" i="13"/>
  <c r="V41" i="13"/>
  <c r="U41" i="13"/>
  <c r="AA40" i="13"/>
  <c r="W40" i="13"/>
  <c r="V40" i="13"/>
  <c r="Y40" i="13" s="1"/>
  <c r="U40" i="13"/>
  <c r="AA39" i="13"/>
  <c r="Y39" i="13"/>
  <c r="W39" i="13"/>
  <c r="V39" i="13"/>
  <c r="U39" i="13"/>
  <c r="AA38" i="13"/>
  <c r="W38" i="13"/>
  <c r="V38" i="13"/>
  <c r="Y38" i="13" s="1"/>
  <c r="U38" i="13"/>
  <c r="AA37" i="13"/>
  <c r="Y37" i="13"/>
  <c r="W37" i="13"/>
  <c r="V37" i="13"/>
  <c r="U37" i="13"/>
  <c r="AA36" i="13"/>
  <c r="Y36" i="13"/>
  <c r="W36" i="13"/>
  <c r="V36" i="13"/>
  <c r="U36" i="13"/>
  <c r="AA35" i="13"/>
  <c r="W35" i="13"/>
  <c r="V35" i="13"/>
  <c r="U35" i="13"/>
  <c r="AA34" i="13"/>
  <c r="W34" i="13"/>
  <c r="V34" i="13"/>
  <c r="Y34" i="13" s="1"/>
  <c r="U34" i="13"/>
  <c r="AA33" i="13"/>
  <c r="Y33" i="13"/>
  <c r="W33" i="13"/>
  <c r="V33" i="13"/>
  <c r="U33" i="13"/>
  <c r="AA32" i="13"/>
  <c r="W32" i="13"/>
  <c r="V32" i="13"/>
  <c r="Y32" i="13" s="1"/>
  <c r="U32" i="13"/>
  <c r="AA31" i="13"/>
  <c r="Y31" i="13"/>
  <c r="W31" i="13"/>
  <c r="V31" i="13"/>
  <c r="U31" i="13"/>
  <c r="AA30" i="13"/>
  <c r="W30" i="13"/>
  <c r="V30" i="13"/>
  <c r="Y30" i="13" s="1"/>
  <c r="U30" i="13"/>
  <c r="AA29" i="13"/>
  <c r="Y29" i="13"/>
  <c r="W29" i="13"/>
  <c r="V29" i="13"/>
  <c r="U29" i="13"/>
  <c r="AA28" i="13"/>
  <c r="Y28" i="13"/>
  <c r="W28" i="13"/>
  <c r="V28" i="13"/>
  <c r="U28" i="13"/>
  <c r="AA27" i="13"/>
  <c r="W27" i="13"/>
  <c r="V27" i="13"/>
  <c r="U27" i="13"/>
  <c r="W26" i="13"/>
  <c r="V26" i="13"/>
  <c r="Y26" i="13" s="1"/>
  <c r="U26" i="13"/>
  <c r="AA25" i="13"/>
  <c r="Y25" i="13"/>
  <c r="W25" i="13"/>
  <c r="V25" i="13"/>
  <c r="U25" i="13"/>
  <c r="AA24" i="13"/>
  <c r="W24" i="13"/>
  <c r="V24" i="13"/>
  <c r="Y24" i="13" s="1"/>
  <c r="U24" i="13"/>
  <c r="AA23" i="13"/>
  <c r="Y23" i="13"/>
  <c r="W23" i="13"/>
  <c r="V23" i="13"/>
  <c r="U23" i="13"/>
  <c r="AA22" i="13"/>
  <c r="Y22" i="13"/>
  <c r="W22" i="13"/>
  <c r="V22" i="13"/>
  <c r="U22" i="13"/>
  <c r="AA21" i="13"/>
  <c r="W21" i="13"/>
  <c r="V21" i="13"/>
  <c r="U21" i="13"/>
  <c r="AA20" i="13"/>
  <c r="W20" i="13"/>
  <c r="V20" i="13"/>
  <c r="Y20" i="13" s="1"/>
  <c r="U20" i="13"/>
  <c r="AA19" i="13"/>
  <c r="Y19" i="13"/>
  <c r="W19" i="13"/>
  <c r="V19" i="13"/>
  <c r="U19" i="13"/>
  <c r="AA18" i="13"/>
  <c r="W18" i="13"/>
  <c r="V18" i="13"/>
  <c r="Y18" i="13" s="1"/>
  <c r="U18" i="13"/>
  <c r="AA17" i="13"/>
  <c r="Y17" i="13"/>
  <c r="W17" i="13"/>
  <c r="V17" i="13"/>
  <c r="U17" i="13"/>
  <c r="AA16" i="13"/>
  <c r="W16" i="13"/>
  <c r="V16" i="13"/>
  <c r="Y16" i="13" s="1"/>
  <c r="U16" i="13"/>
  <c r="AA15" i="13"/>
  <c r="Y15" i="13"/>
  <c r="W15" i="13"/>
  <c r="V15" i="13"/>
  <c r="U15" i="13"/>
  <c r="AA14" i="13"/>
  <c r="W14" i="13"/>
  <c r="V14" i="13"/>
  <c r="Y14" i="13" s="1"/>
  <c r="U14" i="13"/>
  <c r="AA13" i="13"/>
  <c r="W13" i="13"/>
  <c r="V13" i="13"/>
  <c r="U13" i="13"/>
  <c r="AA12" i="13"/>
  <c r="W12" i="13"/>
  <c r="V12" i="13"/>
  <c r="Y12" i="13" s="1"/>
  <c r="U12" i="13"/>
  <c r="AA11" i="13"/>
  <c r="Y11" i="13"/>
  <c r="W11" i="13"/>
  <c r="V11" i="13"/>
  <c r="U11" i="13"/>
  <c r="AA10" i="13"/>
  <c r="W10" i="13"/>
  <c r="V10" i="13"/>
  <c r="U10" i="13"/>
  <c r="AA9" i="13"/>
  <c r="W9" i="13"/>
  <c r="V9" i="13"/>
  <c r="Y9" i="13" s="1"/>
  <c r="U9" i="13"/>
  <c r="AA8" i="13"/>
  <c r="W8" i="13"/>
  <c r="V8" i="13"/>
  <c r="Y8" i="13" s="1"/>
  <c r="U8" i="13"/>
  <c r="AA7" i="13"/>
  <c r="Y7" i="13"/>
  <c r="W7" i="13"/>
  <c r="V7" i="13"/>
  <c r="U7" i="13"/>
  <c r="AA6" i="13"/>
  <c r="W6" i="13"/>
  <c r="V6" i="13"/>
  <c r="Y6" i="13" s="1"/>
  <c r="U6" i="13"/>
  <c r="AA5" i="13"/>
  <c r="W5" i="13"/>
  <c r="V5" i="13"/>
  <c r="U5" i="13"/>
  <c r="AA4" i="13"/>
  <c r="W4" i="13"/>
  <c r="V4" i="13"/>
  <c r="Y4" i="13" s="1"/>
  <c r="U4" i="13"/>
  <c r="Y3" i="13"/>
  <c r="W3" i="13"/>
  <c r="V3" i="13"/>
  <c r="U3" i="13"/>
  <c r="AA2" i="13"/>
  <c r="Y2" i="13"/>
  <c r="W2" i="13"/>
  <c r="V2" i="13"/>
  <c r="U2" i="13"/>
  <c r="AH1" i="13"/>
  <c r="AG1" i="13"/>
  <c r="AF1" i="13"/>
  <c r="S42" i="12"/>
  <c r="L42" i="12"/>
  <c r="S41" i="12"/>
  <c r="L41" i="12"/>
  <c r="S40" i="12"/>
  <c r="L40" i="12"/>
  <c r="S39" i="12"/>
  <c r="L39" i="12"/>
  <c r="S38" i="12"/>
  <c r="L38" i="12"/>
  <c r="S36" i="12"/>
  <c r="L36" i="12"/>
  <c r="S35" i="12"/>
  <c r="L35" i="12"/>
  <c r="S34" i="12"/>
  <c r="S33" i="12"/>
  <c r="L33" i="12"/>
  <c r="S32" i="12"/>
  <c r="L32" i="12"/>
  <c r="S31" i="12"/>
  <c r="L31" i="12"/>
  <c r="S30" i="12"/>
  <c r="L30" i="12"/>
  <c r="S29" i="12"/>
  <c r="L29" i="12"/>
  <c r="S28" i="12"/>
  <c r="S27" i="12"/>
  <c r="L27" i="12"/>
  <c r="S26" i="12"/>
  <c r="S25" i="12"/>
  <c r="L25" i="12"/>
  <c r="S24" i="12"/>
  <c r="L24" i="12"/>
  <c r="S23" i="12"/>
  <c r="L23" i="12"/>
  <c r="S22" i="12"/>
  <c r="L22" i="12"/>
  <c r="S21" i="12"/>
  <c r="L21" i="12"/>
  <c r="S20" i="12"/>
  <c r="L20" i="12"/>
  <c r="S19" i="12"/>
  <c r="S18" i="12"/>
  <c r="S17" i="12"/>
  <c r="L17" i="12"/>
  <c r="S16" i="12"/>
  <c r="L16" i="12"/>
  <c r="S15" i="12"/>
  <c r="S14" i="12"/>
  <c r="L14" i="12"/>
  <c r="S13" i="12"/>
  <c r="S12" i="12"/>
  <c r="L12" i="12"/>
  <c r="S11" i="12"/>
  <c r="L11" i="12"/>
  <c r="S10" i="12"/>
  <c r="L10" i="12"/>
  <c r="S37" i="12"/>
  <c r="L37" i="12"/>
  <c r="S9" i="12"/>
  <c r="L9" i="12"/>
  <c r="F9" i="12"/>
  <c r="N9" i="12" s="1"/>
  <c r="S8" i="12"/>
  <c r="L8" i="12"/>
  <c r="F8" i="12"/>
  <c r="N8" i="12" s="1"/>
  <c r="H6" i="12"/>
  <c r="M5" i="12"/>
  <c r="H5" i="12"/>
  <c r="M4" i="12"/>
  <c r="H4" i="12"/>
  <c r="C4" i="12"/>
  <c r="B4" i="12"/>
  <c r="N3" i="12"/>
  <c r="M3" i="12"/>
  <c r="C3" i="12"/>
  <c r="B3" i="12"/>
  <c r="M2" i="12"/>
  <c r="C2" i="12"/>
  <c r="B2" i="12"/>
  <c r="M1" i="12"/>
  <c r="S113" i="11"/>
  <c r="L113" i="11"/>
  <c r="S112" i="11"/>
  <c r="L112" i="11"/>
  <c r="S111" i="11"/>
  <c r="L111" i="11"/>
  <c r="S110" i="11"/>
  <c r="L110" i="11"/>
  <c r="S109" i="11"/>
  <c r="L109" i="11"/>
  <c r="S108" i="11"/>
  <c r="L108" i="11"/>
  <c r="S107" i="11"/>
  <c r="L107" i="11"/>
  <c r="S106" i="11"/>
  <c r="L106" i="11"/>
  <c r="S105" i="11"/>
  <c r="L105" i="11"/>
  <c r="S104" i="11"/>
  <c r="L104" i="11"/>
  <c r="S103" i="11"/>
  <c r="L103" i="11"/>
  <c r="S102" i="11"/>
  <c r="L102" i="11"/>
  <c r="S101" i="11"/>
  <c r="L101" i="11"/>
  <c r="S100" i="11"/>
  <c r="L100" i="11"/>
  <c r="S98" i="11"/>
  <c r="L98" i="11"/>
  <c r="S97" i="11"/>
  <c r="L97" i="11"/>
  <c r="S96" i="11"/>
  <c r="S95" i="11"/>
  <c r="L95" i="11"/>
  <c r="S94" i="11"/>
  <c r="L94" i="11"/>
  <c r="S92" i="11"/>
  <c r="L92" i="11"/>
  <c r="S91" i="11"/>
  <c r="L91" i="11"/>
  <c r="S90" i="11"/>
  <c r="L90" i="11"/>
  <c r="S89" i="11"/>
  <c r="L89" i="11"/>
  <c r="S88" i="11"/>
  <c r="S87" i="11"/>
  <c r="L87" i="11"/>
  <c r="S86" i="11"/>
  <c r="L86" i="11"/>
  <c r="S85" i="11"/>
  <c r="L85" i="11"/>
  <c r="S84" i="11"/>
  <c r="L84" i="11"/>
  <c r="S83" i="11"/>
  <c r="L83" i="11"/>
  <c r="S82" i="11"/>
  <c r="L82" i="11"/>
  <c r="S81" i="11"/>
  <c r="L81" i="11"/>
  <c r="S80" i="11"/>
  <c r="L80" i="11"/>
  <c r="S79" i="11"/>
  <c r="L79" i="11"/>
  <c r="S78" i="11"/>
  <c r="L78" i="11"/>
  <c r="S77" i="11"/>
  <c r="S76" i="11"/>
  <c r="L76" i="11"/>
  <c r="S75" i="11"/>
  <c r="L75" i="11"/>
  <c r="S74" i="11"/>
  <c r="L74" i="11"/>
  <c r="S73" i="11"/>
  <c r="L73" i="11"/>
  <c r="S72" i="11"/>
  <c r="L72" i="11"/>
  <c r="S71" i="11"/>
  <c r="L71" i="11"/>
  <c r="S70" i="11"/>
  <c r="L70" i="11"/>
  <c r="S69" i="11"/>
  <c r="L69" i="11"/>
  <c r="S67" i="11"/>
  <c r="L67" i="11"/>
  <c r="S66" i="11"/>
  <c r="L66" i="11"/>
  <c r="S65" i="11"/>
  <c r="L65" i="11"/>
  <c r="S64" i="11"/>
  <c r="L64" i="11"/>
  <c r="S63" i="11"/>
  <c r="L63" i="11"/>
  <c r="S62" i="11"/>
  <c r="L62" i="11"/>
  <c r="S60" i="11"/>
  <c r="L60" i="11"/>
  <c r="S59" i="11"/>
  <c r="L59" i="11"/>
  <c r="S58" i="11"/>
  <c r="L58" i="11"/>
  <c r="S57" i="11"/>
  <c r="L57" i="11"/>
  <c r="S56" i="11"/>
  <c r="L56" i="11"/>
  <c r="S55" i="11"/>
  <c r="L55" i="11"/>
  <c r="S54" i="11"/>
  <c r="L54" i="11"/>
  <c r="S53" i="11"/>
  <c r="L53" i="11"/>
  <c r="S52" i="11"/>
  <c r="L52" i="11"/>
  <c r="S51" i="11"/>
  <c r="L51" i="11"/>
  <c r="S50" i="11"/>
  <c r="L50" i="11"/>
  <c r="S49" i="11"/>
  <c r="S48" i="11"/>
  <c r="L48" i="11"/>
  <c r="S47" i="11"/>
  <c r="L47" i="11"/>
  <c r="S46" i="11"/>
  <c r="L46" i="11"/>
  <c r="S45" i="11"/>
  <c r="L45" i="11"/>
  <c r="S44" i="11"/>
  <c r="L44" i="11"/>
  <c r="S43" i="11"/>
  <c r="L43" i="11"/>
  <c r="S42" i="11"/>
  <c r="L42" i="11"/>
  <c r="S41" i="11"/>
  <c r="L41" i="11"/>
  <c r="S40" i="11"/>
  <c r="L40" i="11"/>
  <c r="S39" i="11"/>
  <c r="L39" i="11"/>
  <c r="S38" i="11"/>
  <c r="L38" i="11"/>
  <c r="S37" i="11"/>
  <c r="L37" i="11"/>
  <c r="S36" i="11"/>
  <c r="L36" i="11"/>
  <c r="S35" i="11"/>
  <c r="L35" i="11"/>
  <c r="S34" i="11"/>
  <c r="L34" i="11"/>
  <c r="S33" i="11"/>
  <c r="S32" i="11"/>
  <c r="L32" i="11"/>
  <c r="S31" i="11"/>
  <c r="L31" i="11"/>
  <c r="S30" i="11"/>
  <c r="L30" i="11"/>
  <c r="S29" i="11"/>
  <c r="L29" i="11"/>
  <c r="S28" i="11"/>
  <c r="L28" i="11"/>
  <c r="S27" i="11"/>
  <c r="L27" i="11"/>
  <c r="S26" i="11"/>
  <c r="L26" i="11"/>
  <c r="S25" i="11"/>
  <c r="L25" i="11"/>
  <c r="S24" i="11"/>
  <c r="L24" i="11"/>
  <c r="S23" i="11"/>
  <c r="L23" i="11"/>
  <c r="S22" i="11"/>
  <c r="L22" i="11"/>
  <c r="S21" i="11"/>
  <c r="L21" i="11"/>
  <c r="S20" i="11"/>
  <c r="L20" i="11"/>
  <c r="S19" i="11"/>
  <c r="L19" i="11"/>
  <c r="S18" i="11"/>
  <c r="L18" i="11"/>
  <c r="S17" i="11"/>
  <c r="L17" i="11"/>
  <c r="S16" i="11"/>
  <c r="L16" i="11"/>
  <c r="S15" i="11"/>
  <c r="L15" i="11"/>
  <c r="S14" i="11"/>
  <c r="L14" i="11"/>
  <c r="S13" i="11"/>
  <c r="L13" i="11"/>
  <c r="S114" i="11"/>
  <c r="L114" i="11"/>
  <c r="S99" i="11"/>
  <c r="L99" i="11"/>
  <c r="S93" i="11"/>
  <c r="L93" i="11"/>
  <c r="S12" i="11"/>
  <c r="L12" i="11"/>
  <c r="S68" i="11"/>
  <c r="L68" i="11"/>
  <c r="S61" i="11"/>
  <c r="L61" i="11"/>
  <c r="S10" i="11"/>
  <c r="L10" i="11"/>
  <c r="S11" i="11"/>
  <c r="L11" i="11"/>
  <c r="F11" i="11"/>
  <c r="N11" i="11" s="1"/>
  <c r="S9" i="11"/>
  <c r="L9" i="11"/>
  <c r="S8" i="11"/>
  <c r="L8" i="11"/>
  <c r="H7" i="11"/>
  <c r="H6" i="11"/>
  <c r="G7" i="11" s="1"/>
  <c r="M5" i="11"/>
  <c r="H5" i="11"/>
  <c r="M4" i="11"/>
  <c r="H4" i="11"/>
  <c r="C4" i="11"/>
  <c r="B4" i="11"/>
  <c r="N3" i="11"/>
  <c r="M3" i="11"/>
  <c r="C3" i="11"/>
  <c r="B3" i="11"/>
  <c r="Y2" i="11"/>
  <c r="X2" i="11"/>
  <c r="W2" i="11"/>
  <c r="M2" i="11"/>
  <c r="C2" i="11"/>
  <c r="B2" i="11"/>
  <c r="M1" i="11"/>
  <c r="S69" i="10"/>
  <c r="L69" i="10"/>
  <c r="S68" i="10"/>
  <c r="L68" i="10"/>
  <c r="S67" i="10"/>
  <c r="L67" i="10"/>
  <c r="S66" i="10"/>
  <c r="L66" i="10"/>
  <c r="S65" i="10"/>
  <c r="L65" i="10"/>
  <c r="S64" i="10"/>
  <c r="L64" i="10"/>
  <c r="S63" i="10"/>
  <c r="L63" i="10"/>
  <c r="S62" i="10"/>
  <c r="L62" i="10"/>
  <c r="S61" i="10"/>
  <c r="L61" i="10"/>
  <c r="S60" i="10"/>
  <c r="L60" i="10"/>
  <c r="S59" i="10"/>
  <c r="L59" i="10"/>
  <c r="S58" i="10"/>
  <c r="L58" i="10"/>
  <c r="S57" i="10"/>
  <c r="L57" i="10"/>
  <c r="S56" i="10"/>
  <c r="L56" i="10"/>
  <c r="S55" i="10"/>
  <c r="L55" i="10"/>
  <c r="S54" i="10"/>
  <c r="L54" i="10"/>
  <c r="S53" i="10"/>
  <c r="L53" i="10"/>
  <c r="S52" i="10"/>
  <c r="L52" i="10"/>
  <c r="S51" i="10"/>
  <c r="L51" i="10"/>
  <c r="S50" i="10"/>
  <c r="L50" i="10"/>
  <c r="S49" i="10"/>
  <c r="L49" i="10"/>
  <c r="S48" i="10"/>
  <c r="L48" i="10"/>
  <c r="S47" i="10"/>
  <c r="L47" i="10"/>
  <c r="S46" i="10"/>
  <c r="L46" i="10"/>
  <c r="S45" i="10"/>
  <c r="L45" i="10"/>
  <c r="S44" i="10"/>
  <c r="L44" i="10"/>
  <c r="S43" i="10"/>
  <c r="L43" i="10"/>
  <c r="S42" i="10"/>
  <c r="L42" i="10"/>
  <c r="S41" i="10"/>
  <c r="L41" i="10"/>
  <c r="S40" i="10"/>
  <c r="L40" i="10"/>
  <c r="S39" i="10"/>
  <c r="L39" i="10"/>
  <c r="S38" i="10"/>
  <c r="L38" i="10"/>
  <c r="S37" i="10"/>
  <c r="L37" i="10"/>
  <c r="S36" i="10"/>
  <c r="L36" i="10"/>
  <c r="S35" i="10"/>
  <c r="L35" i="10"/>
  <c r="S34" i="10"/>
  <c r="L34" i="10"/>
  <c r="S33" i="10"/>
  <c r="L33" i="10"/>
  <c r="S32" i="10"/>
  <c r="L32" i="10"/>
  <c r="S31" i="10"/>
  <c r="L31" i="10"/>
  <c r="S30" i="10"/>
  <c r="L30" i="10"/>
  <c r="S29" i="10"/>
  <c r="L29" i="10"/>
  <c r="S28" i="10"/>
  <c r="L28" i="10"/>
  <c r="S27" i="10"/>
  <c r="L27" i="10"/>
  <c r="S26" i="10"/>
  <c r="L26" i="10"/>
  <c r="S25" i="10"/>
  <c r="L25" i="10"/>
  <c r="S24" i="10"/>
  <c r="L24" i="10"/>
  <c r="S23" i="10"/>
  <c r="L23" i="10"/>
  <c r="S22" i="10"/>
  <c r="L22" i="10"/>
  <c r="S21" i="10"/>
  <c r="L21" i="10"/>
  <c r="S20" i="10"/>
  <c r="L20" i="10"/>
  <c r="S19" i="10"/>
  <c r="L19" i="10"/>
  <c r="S18" i="10"/>
  <c r="L18" i="10"/>
  <c r="S16" i="10"/>
  <c r="L16" i="10"/>
  <c r="S15" i="10"/>
  <c r="L15" i="10"/>
  <c r="S14" i="10"/>
  <c r="L14" i="10"/>
  <c r="S13" i="10"/>
  <c r="L13" i="10"/>
  <c r="S12" i="10"/>
  <c r="L12" i="10"/>
  <c r="S11" i="10"/>
  <c r="L11" i="10"/>
  <c r="S10" i="10"/>
  <c r="L10" i="10"/>
  <c r="F10" i="10"/>
  <c r="N10" i="10" s="1"/>
  <c r="S9" i="10"/>
  <c r="L9" i="10"/>
  <c r="F9" i="10"/>
  <c r="N9" i="10" s="1"/>
  <c r="S8" i="10"/>
  <c r="L8" i="10"/>
  <c r="S17" i="10"/>
  <c r="L17" i="10"/>
  <c r="I7" i="10"/>
  <c r="H6" i="10"/>
  <c r="M5" i="10"/>
  <c r="H5" i="10"/>
  <c r="M4" i="10"/>
  <c r="H4" i="10"/>
  <c r="C4" i="10"/>
  <c r="B4" i="10"/>
  <c r="N3" i="10"/>
  <c r="M3" i="10"/>
  <c r="C3" i="10"/>
  <c r="B3" i="10"/>
  <c r="Z2" i="10"/>
  <c r="Y2" i="10"/>
  <c r="X2" i="10"/>
  <c r="W2" i="10"/>
  <c r="M2" i="10"/>
  <c r="C2" i="10"/>
  <c r="B2" i="10"/>
  <c r="M1" i="10"/>
  <c r="S107" i="9"/>
  <c r="L107" i="9"/>
  <c r="S106" i="9"/>
  <c r="L106" i="9"/>
  <c r="S105" i="9"/>
  <c r="L105" i="9"/>
  <c r="S104" i="9"/>
  <c r="L104" i="9"/>
  <c r="S103" i="9"/>
  <c r="L103" i="9"/>
  <c r="S102" i="9"/>
  <c r="L102" i="9"/>
  <c r="S101" i="9"/>
  <c r="L101" i="9"/>
  <c r="S100" i="9"/>
  <c r="L100" i="9"/>
  <c r="S99" i="9"/>
  <c r="L99" i="9"/>
  <c r="S98" i="9"/>
  <c r="L98" i="9"/>
  <c r="S97" i="9"/>
  <c r="L97" i="9"/>
  <c r="S96" i="9"/>
  <c r="L96" i="9"/>
  <c r="S95" i="9"/>
  <c r="L95" i="9"/>
  <c r="S94" i="9"/>
  <c r="L94" i="9"/>
  <c r="S93" i="9"/>
  <c r="L93" i="9"/>
  <c r="S92" i="9"/>
  <c r="L92" i="9"/>
  <c r="S91" i="9"/>
  <c r="L91" i="9"/>
  <c r="S90" i="9"/>
  <c r="L90" i="9"/>
  <c r="S89" i="9"/>
  <c r="L89" i="9"/>
  <c r="S88" i="9"/>
  <c r="L88" i="9"/>
  <c r="S87" i="9"/>
  <c r="L87" i="9"/>
  <c r="S86" i="9"/>
  <c r="L86" i="9"/>
  <c r="S85" i="9"/>
  <c r="L85" i="9"/>
  <c r="S84" i="9"/>
  <c r="L84" i="9"/>
  <c r="S83" i="9"/>
  <c r="L83" i="9"/>
  <c r="S82" i="9"/>
  <c r="L82" i="9"/>
  <c r="S81" i="9"/>
  <c r="L81" i="9"/>
  <c r="S80" i="9"/>
  <c r="L80" i="9"/>
  <c r="S79" i="9"/>
  <c r="L79" i="9"/>
  <c r="S78" i="9"/>
  <c r="L78" i="9"/>
  <c r="S77" i="9"/>
  <c r="L77" i="9"/>
  <c r="S76" i="9"/>
  <c r="L76" i="9"/>
  <c r="S75" i="9"/>
  <c r="L75" i="9"/>
  <c r="S74" i="9"/>
  <c r="L74" i="9"/>
  <c r="S73" i="9"/>
  <c r="L73" i="9"/>
  <c r="S72" i="9"/>
  <c r="L72" i="9"/>
  <c r="S71" i="9"/>
  <c r="L71" i="9"/>
  <c r="S70" i="9"/>
  <c r="L70" i="9"/>
  <c r="S69" i="9"/>
  <c r="L69" i="9"/>
  <c r="S68" i="9"/>
  <c r="L68" i="9"/>
  <c r="S67" i="9"/>
  <c r="L67" i="9"/>
  <c r="S66" i="9"/>
  <c r="L66" i="9"/>
  <c r="S65" i="9"/>
  <c r="L65" i="9"/>
  <c r="S64" i="9"/>
  <c r="L64" i="9"/>
  <c r="S63" i="9"/>
  <c r="L63" i="9"/>
  <c r="S62" i="9"/>
  <c r="L62" i="9"/>
  <c r="S61" i="9"/>
  <c r="L61" i="9"/>
  <c r="S60" i="9"/>
  <c r="L60" i="9"/>
  <c r="S59" i="9"/>
  <c r="L59" i="9"/>
  <c r="S58" i="9"/>
  <c r="L58" i="9"/>
  <c r="S57" i="9"/>
  <c r="L57" i="9"/>
  <c r="S56" i="9"/>
  <c r="L56" i="9"/>
  <c r="S55" i="9"/>
  <c r="L55" i="9"/>
  <c r="S54" i="9"/>
  <c r="L54" i="9"/>
  <c r="S53" i="9"/>
  <c r="L53" i="9"/>
  <c r="S52" i="9"/>
  <c r="L52" i="9"/>
  <c r="S51" i="9"/>
  <c r="L51" i="9"/>
  <c r="S50" i="9"/>
  <c r="L50" i="9"/>
  <c r="S49" i="9"/>
  <c r="L49" i="9"/>
  <c r="S48" i="9"/>
  <c r="L48" i="9"/>
  <c r="S47" i="9"/>
  <c r="L47" i="9"/>
  <c r="S45" i="9"/>
  <c r="L45" i="9"/>
  <c r="S44" i="9"/>
  <c r="L44" i="9"/>
  <c r="S43" i="9"/>
  <c r="L43" i="9"/>
  <c r="S42" i="9"/>
  <c r="L42" i="9"/>
  <c r="S41" i="9"/>
  <c r="L41" i="9"/>
  <c r="S40" i="9"/>
  <c r="L40" i="9"/>
  <c r="S39" i="9"/>
  <c r="L39" i="9"/>
  <c r="S38" i="9"/>
  <c r="L38" i="9"/>
  <c r="S37" i="9"/>
  <c r="L37" i="9"/>
  <c r="S36" i="9"/>
  <c r="L36" i="9"/>
  <c r="S35" i="9"/>
  <c r="L35" i="9"/>
  <c r="S34" i="9"/>
  <c r="L34" i="9"/>
  <c r="S33" i="9"/>
  <c r="L33" i="9"/>
  <c r="S32" i="9"/>
  <c r="L32" i="9"/>
  <c r="S31" i="9"/>
  <c r="L31" i="9"/>
  <c r="S30" i="9"/>
  <c r="L30" i="9"/>
  <c r="S28" i="9"/>
  <c r="L28" i="9"/>
  <c r="S27" i="9"/>
  <c r="L27" i="9"/>
  <c r="S26" i="9"/>
  <c r="L26" i="9"/>
  <c r="S25" i="9"/>
  <c r="L25" i="9"/>
  <c r="S24" i="9"/>
  <c r="L24" i="9"/>
  <c r="S23" i="9"/>
  <c r="L23" i="9"/>
  <c r="S21" i="9"/>
  <c r="L21" i="9"/>
  <c r="S20" i="9"/>
  <c r="L20" i="9"/>
  <c r="S19" i="9"/>
  <c r="L19" i="9"/>
  <c r="S18" i="9"/>
  <c r="L18" i="9"/>
  <c r="S17" i="9"/>
  <c r="L17" i="9"/>
  <c r="S16" i="9"/>
  <c r="L16" i="9"/>
  <c r="S46" i="9"/>
  <c r="L46" i="9"/>
  <c r="S15" i="9"/>
  <c r="L15" i="9"/>
  <c r="S29" i="9"/>
  <c r="L29" i="9"/>
  <c r="S22" i="9"/>
  <c r="L22" i="9"/>
  <c r="S14" i="9"/>
  <c r="L14" i="9"/>
  <c r="F14" i="9"/>
  <c r="N14" i="9" s="1"/>
  <c r="S13" i="9"/>
  <c r="L13" i="9"/>
  <c r="F13" i="9"/>
  <c r="N13" i="9" s="1"/>
  <c r="S12" i="9"/>
  <c r="L12" i="9"/>
  <c r="F12" i="9"/>
  <c r="N12" i="9" s="1"/>
  <c r="S11" i="9"/>
  <c r="L11" i="9"/>
  <c r="S10" i="9"/>
  <c r="L10" i="9"/>
  <c r="F10" i="9"/>
  <c r="N10" i="9" s="1"/>
  <c r="S9" i="9"/>
  <c r="L9" i="9"/>
  <c r="S8" i="9"/>
  <c r="L8" i="9"/>
  <c r="H6" i="9"/>
  <c r="M5" i="9"/>
  <c r="H5" i="9"/>
  <c r="M4" i="9"/>
  <c r="H4" i="9"/>
  <c r="C4" i="9"/>
  <c r="B4" i="9"/>
  <c r="N3" i="9"/>
  <c r="M3" i="9"/>
  <c r="C3" i="9"/>
  <c r="B3" i="9"/>
  <c r="AE2" i="9"/>
  <c r="AD2" i="9"/>
  <c r="AC2" i="9"/>
  <c r="AB2" i="9"/>
  <c r="AA2" i="9"/>
  <c r="Z2" i="9"/>
  <c r="Y2" i="9"/>
  <c r="X2" i="9"/>
  <c r="W2" i="9"/>
  <c r="M2" i="9"/>
  <c r="C2" i="9"/>
  <c r="B2" i="9"/>
  <c r="M1" i="9"/>
  <c r="A3" i="8"/>
  <c r="A2" i="8"/>
  <c r="H14" i="7"/>
  <c r="G14" i="7"/>
  <c r="F14" i="7"/>
  <c r="AL6" i="7"/>
  <c r="AL5" i="7"/>
  <c r="AL4" i="7"/>
  <c r="AL3" i="7"/>
  <c r="AL2" i="7"/>
  <c r="AM1615" i="5"/>
  <c r="AL1615" i="5"/>
  <c r="AM1614" i="5"/>
  <c r="AL1614" i="5"/>
  <c r="AM1613" i="5"/>
  <c r="AL1613" i="5"/>
  <c r="AM1612" i="5"/>
  <c r="AL1612" i="5"/>
  <c r="AM1611" i="5"/>
  <c r="AL1611" i="5"/>
  <c r="AM1610" i="5"/>
  <c r="AL1610" i="5"/>
  <c r="AM1609" i="5"/>
  <c r="AL1609" i="5"/>
  <c r="AM1608" i="5"/>
  <c r="AL1608" i="5"/>
  <c r="AM1607" i="5"/>
  <c r="AL1607" i="5"/>
  <c r="AM1606" i="5"/>
  <c r="AL1606" i="5"/>
  <c r="AM1605" i="5"/>
  <c r="AL1605" i="5"/>
  <c r="AM1604" i="5"/>
  <c r="AL1604" i="5"/>
  <c r="AM1603" i="5"/>
  <c r="AL1603" i="5"/>
  <c r="AM1602" i="5"/>
  <c r="AL1602" i="5"/>
  <c r="AM1601" i="5"/>
  <c r="AL1601" i="5"/>
  <c r="AM1600" i="5"/>
  <c r="AL1600" i="5"/>
  <c r="AM1599" i="5"/>
  <c r="AL1599" i="5"/>
  <c r="AM1598" i="5"/>
  <c r="AL1598" i="5"/>
  <c r="AM1597" i="5"/>
  <c r="AL1597" i="5"/>
  <c r="AM1596" i="5"/>
  <c r="AL1596" i="5"/>
  <c r="AM1595" i="5"/>
  <c r="AL1595" i="5"/>
  <c r="AM1594" i="5"/>
  <c r="AL1594" i="5"/>
  <c r="AM1593" i="5"/>
  <c r="AL1593" i="5"/>
  <c r="AM1592" i="5"/>
  <c r="AL1592" i="5"/>
  <c r="AM1591" i="5"/>
  <c r="AL1591" i="5"/>
  <c r="AM1590" i="5"/>
  <c r="AL1590" i="5"/>
  <c r="AM1589" i="5"/>
  <c r="AL1589" i="5"/>
  <c r="AM1588" i="5"/>
  <c r="AL1588" i="5"/>
  <c r="AM1587" i="5"/>
  <c r="AL1587" i="5"/>
  <c r="AM1586" i="5"/>
  <c r="AL1586" i="5"/>
  <c r="AM1585" i="5"/>
  <c r="AL1585" i="5"/>
  <c r="AM1584" i="5"/>
  <c r="AL1584" i="5"/>
  <c r="AM1583" i="5"/>
  <c r="AL1583" i="5"/>
  <c r="AM1582" i="5"/>
  <c r="AL1582" i="5"/>
  <c r="AM1581" i="5"/>
  <c r="AL1581" i="5"/>
  <c r="AM1580" i="5"/>
  <c r="AL1580" i="5"/>
  <c r="AM1579" i="5"/>
  <c r="AL1579" i="5"/>
  <c r="AM1578" i="5"/>
  <c r="AL1578" i="5"/>
  <c r="AM1577" i="5"/>
  <c r="AL1577" i="5"/>
  <c r="AM1576" i="5"/>
  <c r="AL1576" i="5"/>
  <c r="AM1575" i="5"/>
  <c r="AL1575" i="5"/>
  <c r="AM1574" i="5"/>
  <c r="AL1574" i="5"/>
  <c r="AM1573" i="5"/>
  <c r="AL1573" i="5"/>
  <c r="AM1572" i="5"/>
  <c r="AL1572" i="5"/>
  <c r="AM1571" i="5"/>
  <c r="AL1571" i="5"/>
  <c r="AM1570" i="5"/>
  <c r="AL1570" i="5"/>
  <c r="AM1569" i="5"/>
  <c r="AL1569" i="5"/>
  <c r="AM1568" i="5"/>
  <c r="AL1568" i="5"/>
  <c r="AM1567" i="5"/>
  <c r="AL1567" i="5"/>
  <c r="AM1566" i="5"/>
  <c r="AL1566" i="5"/>
  <c r="AM1565" i="5"/>
  <c r="AL1565" i="5"/>
  <c r="AM1564" i="5"/>
  <c r="AL1564" i="5"/>
  <c r="AM1563" i="5"/>
  <c r="AL1563" i="5"/>
  <c r="AM1562" i="5"/>
  <c r="AL1562" i="5"/>
  <c r="AM1561" i="5"/>
  <c r="AL1561" i="5"/>
  <c r="AM1560" i="5"/>
  <c r="AL1560" i="5"/>
  <c r="AM1559" i="5"/>
  <c r="AL1559" i="5"/>
  <c r="AM1558" i="5"/>
  <c r="AL1558" i="5"/>
  <c r="AM1557" i="5"/>
  <c r="AL1557" i="5"/>
  <c r="AM1556" i="5"/>
  <c r="AL1556" i="5"/>
  <c r="AM1555" i="5"/>
  <c r="AL1555" i="5"/>
  <c r="AM1554" i="5"/>
  <c r="AL1554" i="5"/>
  <c r="AM1553" i="5"/>
  <c r="AL1553" i="5"/>
  <c r="AM1552" i="5"/>
  <c r="AL1552" i="5"/>
  <c r="AM1551" i="5"/>
  <c r="AL1551" i="5"/>
  <c r="AM1550" i="5"/>
  <c r="AL1550" i="5"/>
  <c r="AM1549" i="5"/>
  <c r="AL1549" i="5"/>
  <c r="AM1548" i="5"/>
  <c r="AL1548" i="5"/>
  <c r="AM1547" i="5"/>
  <c r="AL1547" i="5"/>
  <c r="AM1546" i="5"/>
  <c r="AL1546" i="5"/>
  <c r="AM1545" i="5"/>
  <c r="AL1545" i="5"/>
  <c r="AM1544" i="5"/>
  <c r="AL1544" i="5"/>
  <c r="AM1543" i="5"/>
  <c r="AL1543" i="5"/>
  <c r="AM1542" i="5"/>
  <c r="AL1542" i="5"/>
  <c r="AM1541" i="5"/>
  <c r="AL1541" i="5"/>
  <c r="AM1540" i="5"/>
  <c r="AL1540" i="5"/>
  <c r="AM1539" i="5"/>
  <c r="AL1539" i="5"/>
  <c r="AM1538" i="5"/>
  <c r="AL1538" i="5"/>
  <c r="AM1537" i="5"/>
  <c r="AL1537" i="5"/>
  <c r="AM1536" i="5"/>
  <c r="AL1536" i="5"/>
  <c r="AM1535" i="5"/>
  <c r="AL1535" i="5"/>
  <c r="AM1534" i="5"/>
  <c r="AL1534" i="5"/>
  <c r="AM1533" i="5"/>
  <c r="AL1533" i="5"/>
  <c r="AM1532" i="5"/>
  <c r="AL1532" i="5"/>
  <c r="AM1531" i="5"/>
  <c r="AL1531" i="5"/>
  <c r="AM1530" i="5"/>
  <c r="AL1530" i="5"/>
  <c r="AM1529" i="5"/>
  <c r="AL1529" i="5"/>
  <c r="AM1528" i="5"/>
  <c r="AL1528" i="5"/>
  <c r="AM1527" i="5"/>
  <c r="AL1527" i="5"/>
  <c r="AM1526" i="5"/>
  <c r="AL1526" i="5"/>
  <c r="AM1525" i="5"/>
  <c r="AL1525" i="5"/>
  <c r="AM1524" i="5"/>
  <c r="AL1524" i="5"/>
  <c r="AM1523" i="5"/>
  <c r="AL1523" i="5"/>
  <c r="AM1522" i="5"/>
  <c r="AL1522" i="5"/>
  <c r="AM1521" i="5"/>
  <c r="AL1521" i="5"/>
  <c r="AM1520" i="5"/>
  <c r="AL1520" i="5"/>
  <c r="AM1519" i="5"/>
  <c r="AL1519" i="5"/>
  <c r="AM1518" i="5"/>
  <c r="AL1518" i="5"/>
  <c r="AM1517" i="5"/>
  <c r="AL1517" i="5"/>
  <c r="AM1516" i="5"/>
  <c r="AL1516" i="5"/>
  <c r="AM1515" i="5"/>
  <c r="AL1515" i="5"/>
  <c r="AM1514" i="5"/>
  <c r="AL1514" i="5"/>
  <c r="AM1513" i="5"/>
  <c r="AL1513" i="5"/>
  <c r="AM1512" i="5"/>
  <c r="AL1512" i="5"/>
  <c r="AM1511" i="5"/>
  <c r="AL1511" i="5"/>
  <c r="AM1510" i="5"/>
  <c r="AL1510" i="5"/>
  <c r="AM1509" i="5"/>
  <c r="AL1509" i="5"/>
  <c r="AM1508" i="5"/>
  <c r="AL1508" i="5"/>
  <c r="AM1507" i="5"/>
  <c r="AL1507" i="5"/>
  <c r="AM1506" i="5"/>
  <c r="AL1506" i="5"/>
  <c r="AM1505" i="5"/>
  <c r="AL1505" i="5"/>
  <c r="AM1504" i="5"/>
  <c r="AL1504" i="5"/>
  <c r="AM1503" i="5"/>
  <c r="AL1503" i="5"/>
  <c r="AM1502" i="5"/>
  <c r="AL1502" i="5"/>
  <c r="AM1501" i="5"/>
  <c r="AL1501" i="5"/>
  <c r="AM1500" i="5"/>
  <c r="AL1500" i="5"/>
  <c r="AM1499" i="5"/>
  <c r="AL1499" i="5"/>
  <c r="AM1498" i="5"/>
  <c r="AL1498" i="5"/>
  <c r="AM1497" i="5"/>
  <c r="AL1497" i="5"/>
  <c r="AM1496" i="5"/>
  <c r="AL1496" i="5"/>
  <c r="AM1495" i="5"/>
  <c r="AL1495" i="5"/>
  <c r="AM1494" i="5"/>
  <c r="AL1494" i="5"/>
  <c r="AM1493" i="5"/>
  <c r="AL1493" i="5"/>
  <c r="AM1492" i="5"/>
  <c r="AL1492" i="5"/>
  <c r="AM1491" i="5"/>
  <c r="AL1491" i="5"/>
  <c r="AM1490" i="5"/>
  <c r="AL1490" i="5"/>
  <c r="AM1489" i="5"/>
  <c r="AL1489" i="5"/>
  <c r="AM1488" i="5"/>
  <c r="AL1488" i="5"/>
  <c r="AM1487" i="5"/>
  <c r="AL1487" i="5"/>
  <c r="AM1486" i="5"/>
  <c r="AL1486" i="5"/>
  <c r="AM1485" i="5"/>
  <c r="AL1485" i="5"/>
  <c r="AM1484" i="5"/>
  <c r="AL1484" i="5"/>
  <c r="AM1483" i="5"/>
  <c r="AL1483" i="5"/>
  <c r="AM1482" i="5"/>
  <c r="AL1482" i="5"/>
  <c r="AM1481" i="5"/>
  <c r="AL1481" i="5"/>
  <c r="AM1480" i="5"/>
  <c r="AL1480" i="5"/>
  <c r="AM1479" i="5"/>
  <c r="AL1479" i="5"/>
  <c r="AM1478" i="5"/>
  <c r="AL1478" i="5"/>
  <c r="AM1477" i="5"/>
  <c r="AL1477" i="5"/>
  <c r="AM1476" i="5"/>
  <c r="AL1476" i="5"/>
  <c r="AM1475" i="5"/>
  <c r="AL1475" i="5"/>
  <c r="AM1474" i="5"/>
  <c r="AL1474" i="5"/>
  <c r="AM1473" i="5"/>
  <c r="AL1473" i="5"/>
  <c r="AM1472" i="5"/>
  <c r="AL1472" i="5"/>
  <c r="AM1471" i="5"/>
  <c r="AL1471" i="5"/>
  <c r="AM1470" i="5"/>
  <c r="AL1470" i="5"/>
  <c r="AM1469" i="5"/>
  <c r="AL1469" i="5"/>
  <c r="AM1468" i="5"/>
  <c r="AL1468" i="5"/>
  <c r="AM1467" i="5"/>
  <c r="AL1467" i="5"/>
  <c r="AM1466" i="5"/>
  <c r="AL1466" i="5"/>
  <c r="AM1465" i="5"/>
  <c r="AL1465" i="5"/>
  <c r="AM1464" i="5"/>
  <c r="AL1464" i="5"/>
  <c r="AM1463" i="5"/>
  <c r="AL1463" i="5"/>
  <c r="AM1462" i="5"/>
  <c r="AL1462" i="5"/>
  <c r="AM1461" i="5"/>
  <c r="AL1461" i="5"/>
  <c r="AM1460" i="5"/>
  <c r="AL1460" i="5"/>
  <c r="AM1459" i="5"/>
  <c r="AL1459" i="5"/>
  <c r="AM1458" i="5"/>
  <c r="AL1458" i="5"/>
  <c r="AM1457" i="5"/>
  <c r="AL1457" i="5"/>
  <c r="AM1456" i="5"/>
  <c r="AL1456" i="5"/>
  <c r="AM1455" i="5"/>
  <c r="AL1455" i="5"/>
  <c r="AM1454" i="5"/>
  <c r="AL1454" i="5"/>
  <c r="AM1453" i="5"/>
  <c r="AL1453" i="5"/>
  <c r="AM1452" i="5"/>
  <c r="AL1452" i="5"/>
  <c r="AM1451" i="5"/>
  <c r="AL1451" i="5"/>
  <c r="AM1450" i="5"/>
  <c r="AL1450" i="5"/>
  <c r="AM1449" i="5"/>
  <c r="AL1449" i="5"/>
  <c r="AM1448" i="5"/>
  <c r="AL1448" i="5"/>
  <c r="AM1447" i="5"/>
  <c r="AL1447" i="5"/>
  <c r="AM1446" i="5"/>
  <c r="AL1446" i="5"/>
  <c r="AM1445" i="5"/>
  <c r="AL1445" i="5"/>
  <c r="AM1444" i="5"/>
  <c r="AL1444" i="5"/>
  <c r="AM1443" i="5"/>
  <c r="AL1443" i="5"/>
  <c r="AM1442" i="5"/>
  <c r="AL1442" i="5"/>
  <c r="AM1441" i="5"/>
  <c r="AL1441" i="5"/>
  <c r="AM1440" i="5"/>
  <c r="AL1440" i="5"/>
  <c r="AM1439" i="5"/>
  <c r="AL1439" i="5"/>
  <c r="AM1438" i="5"/>
  <c r="AL1438" i="5"/>
  <c r="AM1437" i="5"/>
  <c r="AL1437" i="5"/>
  <c r="AM1436" i="5"/>
  <c r="AL1436" i="5"/>
  <c r="AM1435" i="5"/>
  <c r="AL1435" i="5"/>
  <c r="AM1434" i="5"/>
  <c r="AL1434" i="5"/>
  <c r="AM1433" i="5"/>
  <c r="AL1433" i="5"/>
  <c r="AM1432" i="5"/>
  <c r="AL1432" i="5"/>
  <c r="AM1431" i="5"/>
  <c r="AL1431" i="5"/>
  <c r="AM1430" i="5"/>
  <c r="AL1430" i="5"/>
  <c r="AM1429" i="5"/>
  <c r="AL1429" i="5"/>
  <c r="AM1428" i="5"/>
  <c r="AL1428" i="5"/>
  <c r="AM1427" i="5"/>
  <c r="AL1427" i="5"/>
  <c r="AM1426" i="5"/>
  <c r="AL1426" i="5"/>
  <c r="AM1425" i="5"/>
  <c r="AL1425" i="5"/>
  <c r="AM1424" i="5"/>
  <c r="AL1424" i="5"/>
  <c r="AM1423" i="5"/>
  <c r="AL1423" i="5"/>
  <c r="AM1422" i="5"/>
  <c r="AL1422" i="5"/>
  <c r="AM1421" i="5"/>
  <c r="AL1421" i="5"/>
  <c r="AM1420" i="5"/>
  <c r="AL1420" i="5"/>
  <c r="AM1419" i="5"/>
  <c r="AL1419" i="5"/>
  <c r="AM1418" i="5"/>
  <c r="AL1418" i="5"/>
  <c r="AM1417" i="5"/>
  <c r="AL1417" i="5"/>
  <c r="AM1416" i="5"/>
  <c r="AL1416" i="5"/>
  <c r="AM1415" i="5"/>
  <c r="AL1415" i="5"/>
  <c r="AM1414" i="5"/>
  <c r="AL1414" i="5"/>
  <c r="AM1413" i="5"/>
  <c r="AL1413" i="5"/>
  <c r="AM1412" i="5"/>
  <c r="AL1412" i="5"/>
  <c r="AM1411" i="5"/>
  <c r="AL1411" i="5"/>
  <c r="AM1410" i="5"/>
  <c r="AL1410" i="5"/>
  <c r="AM1409" i="5"/>
  <c r="AL1409" i="5"/>
  <c r="AM1408" i="5"/>
  <c r="AL1408" i="5"/>
  <c r="AM1407" i="5"/>
  <c r="AL1407" i="5"/>
  <c r="AM1406" i="5"/>
  <c r="AL1406" i="5"/>
  <c r="AM1405" i="5"/>
  <c r="AL1405" i="5"/>
  <c r="AM1404" i="5"/>
  <c r="AL1404" i="5"/>
  <c r="AM1403" i="5"/>
  <c r="AL1403" i="5"/>
  <c r="AM1402" i="5"/>
  <c r="AL1402" i="5"/>
  <c r="AM1401" i="5"/>
  <c r="AL1401" i="5"/>
  <c r="AM1400" i="5"/>
  <c r="AL1400" i="5"/>
  <c r="AM1399" i="5"/>
  <c r="AL1399" i="5"/>
  <c r="AM1398" i="5"/>
  <c r="AL1398" i="5"/>
  <c r="AM1397" i="5"/>
  <c r="AL1397" i="5"/>
  <c r="AM1396" i="5"/>
  <c r="AL1396" i="5"/>
  <c r="AM1395" i="5"/>
  <c r="AL1395" i="5"/>
  <c r="AM1394" i="5"/>
  <c r="AL1394" i="5"/>
  <c r="AM1393" i="5"/>
  <c r="AL1393" i="5"/>
  <c r="AM1392" i="5"/>
  <c r="AL1392" i="5"/>
  <c r="AM1391" i="5"/>
  <c r="AL1391" i="5"/>
  <c r="AM1390" i="5"/>
  <c r="AL1390" i="5"/>
  <c r="AM1389" i="5"/>
  <c r="AL1389" i="5"/>
  <c r="AM1388" i="5"/>
  <c r="AL1388" i="5"/>
  <c r="AM1387" i="5"/>
  <c r="AL1387" i="5"/>
  <c r="AM1386" i="5"/>
  <c r="AL1386" i="5"/>
  <c r="AM1385" i="5"/>
  <c r="AL1385" i="5"/>
  <c r="AM1384" i="5"/>
  <c r="AL1384" i="5"/>
  <c r="AM1383" i="5"/>
  <c r="AL1383" i="5"/>
  <c r="AM1382" i="5"/>
  <c r="AL1382" i="5"/>
  <c r="AM1381" i="5"/>
  <c r="AL1381" i="5"/>
  <c r="AM1380" i="5"/>
  <c r="AL1380" i="5"/>
  <c r="AM1379" i="5"/>
  <c r="AL1379" i="5"/>
  <c r="AM1378" i="5"/>
  <c r="AL1378" i="5"/>
  <c r="AM1377" i="5"/>
  <c r="AL1377" i="5"/>
  <c r="AM1376" i="5"/>
  <c r="AL1376" i="5"/>
  <c r="AM1375" i="5"/>
  <c r="AL1375" i="5"/>
  <c r="AM1374" i="5"/>
  <c r="AL1374" i="5"/>
  <c r="AM1373" i="5"/>
  <c r="AL1373" i="5"/>
  <c r="AM1372" i="5"/>
  <c r="AL1372" i="5"/>
  <c r="AM1371" i="5"/>
  <c r="AL1371" i="5"/>
  <c r="AM1370" i="5"/>
  <c r="AL1370" i="5"/>
  <c r="AM1369" i="5"/>
  <c r="AL1369" i="5"/>
  <c r="AM1368" i="5"/>
  <c r="AL1368" i="5"/>
  <c r="AM1367" i="5"/>
  <c r="AL1367" i="5"/>
  <c r="AM1366" i="5"/>
  <c r="AL1366" i="5"/>
  <c r="AM1365" i="5"/>
  <c r="AL1365" i="5"/>
  <c r="AM1364" i="5"/>
  <c r="AL1364" i="5"/>
  <c r="AM1363" i="5"/>
  <c r="AL1363" i="5"/>
  <c r="AM1362" i="5"/>
  <c r="AL1362" i="5"/>
  <c r="AM1361" i="5"/>
  <c r="AL1361" i="5"/>
  <c r="AM1360" i="5"/>
  <c r="AL1360" i="5"/>
  <c r="AM1359" i="5"/>
  <c r="AL1359" i="5"/>
  <c r="AM1358" i="5"/>
  <c r="AL1358" i="5"/>
  <c r="AM1357" i="5"/>
  <c r="AL1357" i="5"/>
  <c r="AM1356" i="5"/>
  <c r="AL1356" i="5"/>
  <c r="AM1355" i="5"/>
  <c r="AL1355" i="5"/>
  <c r="AM1354" i="5"/>
  <c r="AL1354" i="5"/>
  <c r="AM1353" i="5"/>
  <c r="AL1353" i="5"/>
  <c r="AM1352" i="5"/>
  <c r="AL1352" i="5"/>
  <c r="AM1351" i="5"/>
  <c r="AL1351" i="5"/>
  <c r="AM1350" i="5"/>
  <c r="AL1350" i="5"/>
  <c r="AM1349" i="5"/>
  <c r="AL1349" i="5"/>
  <c r="AM1348" i="5"/>
  <c r="AL1348" i="5"/>
  <c r="AM1347" i="5"/>
  <c r="AL1347" i="5"/>
  <c r="AM1346" i="5"/>
  <c r="AL1346" i="5"/>
  <c r="AM1345" i="5"/>
  <c r="AL1345" i="5"/>
  <c r="AM1344" i="5"/>
  <c r="AL1344" i="5"/>
  <c r="AM1343" i="5"/>
  <c r="AL1343" i="5"/>
  <c r="AM1342" i="5"/>
  <c r="AL1342" i="5"/>
  <c r="AM1341" i="5"/>
  <c r="AL1341" i="5"/>
  <c r="AM1340" i="5"/>
  <c r="AL1340" i="5"/>
  <c r="AM1339" i="5"/>
  <c r="AL1339" i="5"/>
  <c r="AM1338" i="5"/>
  <c r="AL1338" i="5"/>
  <c r="AM1337" i="5"/>
  <c r="AL1337" i="5"/>
  <c r="AM1336" i="5"/>
  <c r="AL1336" i="5"/>
  <c r="AM1335" i="5"/>
  <c r="AL1335" i="5"/>
  <c r="AM1334" i="5"/>
  <c r="AL1334" i="5"/>
  <c r="AM1333" i="5"/>
  <c r="AL1333" i="5"/>
  <c r="AM1332" i="5"/>
  <c r="AL1332" i="5"/>
  <c r="AM1331" i="5"/>
  <c r="AL1331" i="5"/>
  <c r="AM1330" i="5"/>
  <c r="AL1330" i="5"/>
  <c r="AM1329" i="5"/>
  <c r="AL1329" i="5"/>
  <c r="AM1328" i="5"/>
  <c r="AL1328" i="5"/>
  <c r="AM1327" i="5"/>
  <c r="AL1327" i="5"/>
  <c r="AM1326" i="5"/>
  <c r="AL1326" i="5"/>
  <c r="AM1325" i="5"/>
  <c r="AL1325" i="5"/>
  <c r="AM1324" i="5"/>
  <c r="AL1324" i="5"/>
  <c r="AM1323" i="5"/>
  <c r="AL1323" i="5"/>
  <c r="AM1322" i="5"/>
  <c r="AL1322" i="5"/>
  <c r="AM1321" i="5"/>
  <c r="AL1321" i="5"/>
  <c r="AM1320" i="5"/>
  <c r="AL1320" i="5"/>
  <c r="AM1319" i="5"/>
  <c r="AL1319" i="5"/>
  <c r="AM1318" i="5"/>
  <c r="AL1318" i="5"/>
  <c r="AM1317" i="5"/>
  <c r="AL1317" i="5"/>
  <c r="AM1316" i="5"/>
  <c r="AL1316" i="5"/>
  <c r="AM1315" i="5"/>
  <c r="AL1315" i="5"/>
  <c r="AM1314" i="5"/>
  <c r="AL1314" i="5"/>
  <c r="AM1313" i="5"/>
  <c r="AL1313" i="5"/>
  <c r="AM1312" i="5"/>
  <c r="AL1312" i="5"/>
  <c r="AM1311" i="5"/>
  <c r="AL1311" i="5"/>
  <c r="AM1310" i="5"/>
  <c r="AL1310" i="5"/>
  <c r="AM1309" i="5"/>
  <c r="AL1309" i="5"/>
  <c r="AM1308" i="5"/>
  <c r="AL1308" i="5"/>
  <c r="AM1307" i="5"/>
  <c r="AL1307" i="5"/>
  <c r="AM1306" i="5"/>
  <c r="AL1306" i="5"/>
  <c r="AM1305" i="5"/>
  <c r="AL1305" i="5"/>
  <c r="AM1304" i="5"/>
  <c r="AL1304" i="5"/>
  <c r="AM1303" i="5"/>
  <c r="AL1303" i="5"/>
  <c r="AM1302" i="5"/>
  <c r="AL1302" i="5"/>
  <c r="AM1301" i="5"/>
  <c r="AL1301" i="5"/>
  <c r="AM1300" i="5"/>
  <c r="AL1300" i="5"/>
  <c r="AM1299" i="5"/>
  <c r="AL1299" i="5"/>
  <c r="AM1298" i="5"/>
  <c r="AL1298" i="5"/>
  <c r="AM1297" i="5"/>
  <c r="AL1297" i="5"/>
  <c r="AM1296" i="5"/>
  <c r="AL1296" i="5"/>
  <c r="AM1295" i="5"/>
  <c r="AL1295" i="5"/>
  <c r="AM1294" i="5"/>
  <c r="AL1294" i="5"/>
  <c r="AM1293" i="5"/>
  <c r="AL1293" i="5"/>
  <c r="AM1292" i="5"/>
  <c r="AL1292" i="5"/>
  <c r="AM1291" i="5"/>
  <c r="AL1291" i="5"/>
  <c r="AM1290" i="5"/>
  <c r="AL1290" i="5"/>
  <c r="AM1289" i="5"/>
  <c r="AL1289" i="5"/>
  <c r="AM1288" i="5"/>
  <c r="AL1288" i="5"/>
  <c r="AM1287" i="5"/>
  <c r="AL1287" i="5"/>
  <c r="AM1286" i="5"/>
  <c r="AL1286" i="5"/>
  <c r="AM1285" i="5"/>
  <c r="AL1285" i="5"/>
  <c r="AM1284" i="5"/>
  <c r="AL1284" i="5"/>
  <c r="AM1283" i="5"/>
  <c r="AL1283" i="5"/>
  <c r="AM1282" i="5"/>
  <c r="AL1282" i="5"/>
  <c r="AM1281" i="5"/>
  <c r="AL1281" i="5"/>
  <c r="AM1280" i="5"/>
  <c r="AL1280" i="5"/>
  <c r="AM1279" i="5"/>
  <c r="AL1279" i="5"/>
  <c r="AM1278" i="5"/>
  <c r="AL1278" i="5"/>
  <c r="AM1277" i="5"/>
  <c r="AL1277" i="5"/>
  <c r="AM1276" i="5"/>
  <c r="AL1276" i="5"/>
  <c r="AM1275" i="5"/>
  <c r="AL1275" i="5"/>
  <c r="AM1274" i="5"/>
  <c r="AL1274" i="5"/>
  <c r="AM1273" i="5"/>
  <c r="AL1273" i="5"/>
  <c r="AM1272" i="5"/>
  <c r="AL1272" i="5"/>
  <c r="AM1271" i="5"/>
  <c r="AL1271" i="5"/>
  <c r="AM1270" i="5"/>
  <c r="AL1270" i="5"/>
  <c r="AM1269" i="5"/>
  <c r="AL1269" i="5"/>
  <c r="AM1268" i="5"/>
  <c r="AL1268" i="5"/>
  <c r="AM1267" i="5"/>
  <c r="AL1267" i="5"/>
  <c r="AM1266" i="5"/>
  <c r="AL1266" i="5"/>
  <c r="AM1265" i="5"/>
  <c r="AL1265" i="5"/>
  <c r="AM1264" i="5"/>
  <c r="AL1264" i="5"/>
  <c r="AM1263" i="5"/>
  <c r="AL1263" i="5"/>
  <c r="AM1262" i="5"/>
  <c r="AL1262" i="5"/>
  <c r="AM1261" i="5"/>
  <c r="AL1261" i="5"/>
  <c r="AM1260" i="5"/>
  <c r="AL1260" i="5"/>
  <c r="AM1259" i="5"/>
  <c r="AL1259" i="5"/>
  <c r="AM1258" i="5"/>
  <c r="AL1258" i="5"/>
  <c r="AM1257" i="5"/>
  <c r="AL1257" i="5"/>
  <c r="AM1256" i="5"/>
  <c r="AL1256" i="5"/>
  <c r="AM1255" i="5"/>
  <c r="AL1255" i="5"/>
  <c r="AM1254" i="5"/>
  <c r="AL1254" i="5"/>
  <c r="AM1253" i="5"/>
  <c r="AL1253" i="5"/>
  <c r="AM1252" i="5"/>
  <c r="AL1252" i="5"/>
  <c r="AM1251" i="5"/>
  <c r="AL1251" i="5"/>
  <c r="AM1250" i="5"/>
  <c r="AL1250" i="5"/>
  <c r="AM1249" i="5"/>
  <c r="AL1249" i="5"/>
  <c r="AM1248" i="5"/>
  <c r="AL1248" i="5"/>
  <c r="AM1247" i="5"/>
  <c r="AL1247" i="5"/>
  <c r="AM1246" i="5"/>
  <c r="AL1246" i="5"/>
  <c r="AM1245" i="5"/>
  <c r="AL1245" i="5"/>
  <c r="AM1244" i="5"/>
  <c r="AL1244" i="5"/>
  <c r="AM1243" i="5"/>
  <c r="AL1243" i="5"/>
  <c r="AM1242" i="5"/>
  <c r="AL1242" i="5"/>
  <c r="AM1241" i="5"/>
  <c r="AL1241" i="5"/>
  <c r="AM1240" i="5"/>
  <c r="AL1240" i="5"/>
  <c r="AM1239" i="5"/>
  <c r="AL1239" i="5"/>
  <c r="AM1238" i="5"/>
  <c r="AL1238" i="5"/>
  <c r="AM1237" i="5"/>
  <c r="AL1237" i="5"/>
  <c r="AM1236" i="5"/>
  <c r="AL1236" i="5"/>
  <c r="AM1235" i="5"/>
  <c r="AL1235" i="5"/>
  <c r="AM1234" i="5"/>
  <c r="AL1234" i="5"/>
  <c r="AM1233" i="5"/>
  <c r="AL1233" i="5"/>
  <c r="AM1232" i="5"/>
  <c r="AL1232" i="5"/>
  <c r="AM1231" i="5"/>
  <c r="AL1231" i="5"/>
  <c r="AM1230" i="5"/>
  <c r="AL1230" i="5"/>
  <c r="AM1229" i="5"/>
  <c r="AL1229" i="5"/>
  <c r="AM1228" i="5"/>
  <c r="AL1228" i="5"/>
  <c r="AM1227" i="5"/>
  <c r="AL1227" i="5"/>
  <c r="AM1226" i="5"/>
  <c r="AL1226" i="5"/>
  <c r="AM1225" i="5"/>
  <c r="AL1225" i="5"/>
  <c r="AM1224" i="5"/>
  <c r="AL1224" i="5"/>
  <c r="AM1223" i="5"/>
  <c r="AL1223" i="5"/>
  <c r="AM1222" i="5"/>
  <c r="AL1222" i="5"/>
  <c r="AM1221" i="5"/>
  <c r="AL1221" i="5"/>
  <c r="AM1220" i="5"/>
  <c r="AL1220" i="5"/>
  <c r="AM1219" i="5"/>
  <c r="AL1219" i="5"/>
  <c r="AM1218" i="5"/>
  <c r="AL1218" i="5"/>
  <c r="AM1217" i="5"/>
  <c r="AL1217" i="5"/>
  <c r="AM1216" i="5"/>
  <c r="AL1216" i="5"/>
  <c r="AM1215" i="5"/>
  <c r="AL1215" i="5"/>
  <c r="AM1214" i="5"/>
  <c r="AL1214" i="5"/>
  <c r="AM1213" i="5"/>
  <c r="AL1213" i="5"/>
  <c r="AM1212" i="5"/>
  <c r="AL1212" i="5"/>
  <c r="AM1211" i="5"/>
  <c r="AL1211" i="5"/>
  <c r="AM1210" i="5"/>
  <c r="AL1210" i="5"/>
  <c r="AM1209" i="5"/>
  <c r="AL1209" i="5"/>
  <c r="AM1208" i="5"/>
  <c r="AL1208" i="5"/>
  <c r="AM1207" i="5"/>
  <c r="AL1207" i="5"/>
  <c r="AM1206" i="5"/>
  <c r="AL1206" i="5"/>
  <c r="AM1205" i="5"/>
  <c r="AL1205" i="5"/>
  <c r="AM1204" i="5"/>
  <c r="AL1204" i="5"/>
  <c r="AM1203" i="5"/>
  <c r="AL1203" i="5"/>
  <c r="AM1202" i="5"/>
  <c r="AL1202" i="5"/>
  <c r="AM1201" i="5"/>
  <c r="AL1201" i="5"/>
  <c r="AM1200" i="5"/>
  <c r="AL1200" i="5"/>
  <c r="AM1199" i="5"/>
  <c r="AL1199" i="5"/>
  <c r="AM1198" i="5"/>
  <c r="AL1198" i="5"/>
  <c r="AM1197" i="5"/>
  <c r="AL1197" i="5"/>
  <c r="AM1196" i="5"/>
  <c r="AL1196" i="5"/>
  <c r="AM1195" i="5"/>
  <c r="AL1195" i="5"/>
  <c r="AM1194" i="5"/>
  <c r="AL1194" i="5"/>
  <c r="AM1193" i="5"/>
  <c r="AL1193" i="5"/>
  <c r="AM1192" i="5"/>
  <c r="AL1192" i="5"/>
  <c r="AM1191" i="5"/>
  <c r="AL1191" i="5"/>
  <c r="AM1190" i="5"/>
  <c r="AL1190" i="5"/>
  <c r="AM1189" i="5"/>
  <c r="AL1189" i="5"/>
  <c r="AM1188" i="5"/>
  <c r="AL1188" i="5"/>
  <c r="AM1187" i="5"/>
  <c r="AL1187" i="5"/>
  <c r="AM1186" i="5"/>
  <c r="AL1186" i="5"/>
  <c r="AM1185" i="5"/>
  <c r="AL1185" i="5"/>
  <c r="AM1184" i="5"/>
  <c r="AL1184" i="5"/>
  <c r="AM1183" i="5"/>
  <c r="AL1183" i="5"/>
  <c r="AM1182" i="5"/>
  <c r="AL1182" i="5"/>
  <c r="AM1181" i="5"/>
  <c r="AL1181" i="5"/>
  <c r="AM1180" i="5"/>
  <c r="AL1180" i="5"/>
  <c r="AM1179" i="5"/>
  <c r="AL1179" i="5"/>
  <c r="AM1178" i="5"/>
  <c r="AL1178" i="5"/>
  <c r="AM1177" i="5"/>
  <c r="AL1177" i="5"/>
  <c r="AM1176" i="5"/>
  <c r="AL1176" i="5"/>
  <c r="AM1175" i="5"/>
  <c r="AL1175" i="5"/>
  <c r="AM1174" i="5"/>
  <c r="AL1174" i="5"/>
  <c r="AM1173" i="5"/>
  <c r="AL1173" i="5"/>
  <c r="AM1172" i="5"/>
  <c r="AL1172" i="5"/>
  <c r="AM1171" i="5"/>
  <c r="AL1171" i="5"/>
  <c r="AM1170" i="5"/>
  <c r="AL1170" i="5"/>
  <c r="AM1169" i="5"/>
  <c r="AL1169" i="5"/>
  <c r="AM1168" i="5"/>
  <c r="AL1168" i="5"/>
  <c r="AM1167" i="5"/>
  <c r="AL1167" i="5"/>
  <c r="AM1166" i="5"/>
  <c r="AL1166" i="5"/>
  <c r="AM1165" i="5"/>
  <c r="AL1165" i="5"/>
  <c r="AM1164" i="5"/>
  <c r="AL1164" i="5"/>
  <c r="AM1163" i="5"/>
  <c r="AL1163" i="5"/>
  <c r="AM1162" i="5"/>
  <c r="AL1162" i="5"/>
  <c r="AM1161" i="5"/>
  <c r="AL1161" i="5"/>
  <c r="AM1160" i="5"/>
  <c r="AL1160" i="5"/>
  <c r="AM1159" i="5"/>
  <c r="AL1159" i="5"/>
  <c r="AM1158" i="5"/>
  <c r="AL1158" i="5"/>
  <c r="AM1157" i="5"/>
  <c r="AL1157" i="5"/>
  <c r="AM1156" i="5"/>
  <c r="AL1156" i="5"/>
  <c r="AM1155" i="5"/>
  <c r="AL1155" i="5"/>
  <c r="AM1154" i="5"/>
  <c r="AL1154" i="5"/>
  <c r="AM1153" i="5"/>
  <c r="AL1153" i="5"/>
  <c r="AM1152" i="5"/>
  <c r="AL1152" i="5"/>
  <c r="AM1151" i="5"/>
  <c r="AL1151" i="5"/>
  <c r="AM1150" i="5"/>
  <c r="AL1150" i="5"/>
  <c r="AM1149" i="5"/>
  <c r="AL1149" i="5"/>
  <c r="AM1148" i="5"/>
  <c r="AL1148" i="5"/>
  <c r="AM1147" i="5"/>
  <c r="AL1147" i="5"/>
  <c r="AM1146" i="5"/>
  <c r="AL1146" i="5"/>
  <c r="AM1145" i="5"/>
  <c r="AL1145" i="5"/>
  <c r="AM1144" i="5"/>
  <c r="AL1144" i="5"/>
  <c r="AM1143" i="5"/>
  <c r="AL1143" i="5"/>
  <c r="AM1142" i="5"/>
  <c r="AL1142" i="5"/>
  <c r="AM1141" i="5"/>
  <c r="AL1141" i="5"/>
  <c r="AM1140" i="5"/>
  <c r="AL1140" i="5"/>
  <c r="AM1139" i="5"/>
  <c r="AL1139" i="5"/>
  <c r="AM1138" i="5"/>
  <c r="AL1138" i="5"/>
  <c r="AM1137" i="5"/>
  <c r="AL1137" i="5"/>
  <c r="AM1136" i="5"/>
  <c r="AL1136" i="5"/>
  <c r="AM1135" i="5"/>
  <c r="AL1135" i="5"/>
  <c r="AM1134" i="5"/>
  <c r="AL1134" i="5"/>
  <c r="AM1133" i="5"/>
  <c r="AL1133" i="5"/>
  <c r="AM1132" i="5"/>
  <c r="AL1132" i="5"/>
  <c r="AM1131" i="5"/>
  <c r="AL1131" i="5"/>
  <c r="AM1130" i="5"/>
  <c r="AL1130" i="5"/>
  <c r="AM1129" i="5"/>
  <c r="AL1129" i="5"/>
  <c r="AM1128" i="5"/>
  <c r="AL1128" i="5"/>
  <c r="AM1127" i="5"/>
  <c r="AL1127" i="5"/>
  <c r="AM1126" i="5"/>
  <c r="AL1126" i="5"/>
  <c r="AM1125" i="5"/>
  <c r="AL1125" i="5"/>
  <c r="AM1124" i="5"/>
  <c r="AL1124" i="5"/>
  <c r="AM1123" i="5"/>
  <c r="AL1123" i="5"/>
  <c r="AM1122" i="5"/>
  <c r="AL1122" i="5"/>
  <c r="AM1121" i="5"/>
  <c r="AL1121" i="5"/>
  <c r="AM1120" i="5"/>
  <c r="AL1120" i="5"/>
  <c r="AM1119" i="5"/>
  <c r="AL1119" i="5"/>
  <c r="AM1118" i="5"/>
  <c r="AL1118" i="5"/>
  <c r="AM1117" i="5"/>
  <c r="AL1117" i="5"/>
  <c r="AM1116" i="5"/>
  <c r="AL1116" i="5"/>
  <c r="AM1115" i="5"/>
  <c r="AL1115" i="5"/>
  <c r="AM1114" i="5"/>
  <c r="AL1114" i="5"/>
  <c r="AM1113" i="5"/>
  <c r="AL1113" i="5"/>
  <c r="AM1112" i="5"/>
  <c r="AL1112" i="5"/>
  <c r="AM1111" i="5"/>
  <c r="AL1111" i="5"/>
  <c r="AM1110" i="5"/>
  <c r="AL1110" i="5"/>
  <c r="AM1109" i="5"/>
  <c r="AL1109" i="5"/>
  <c r="AM1108" i="5"/>
  <c r="AL1108" i="5"/>
  <c r="AM1107" i="5"/>
  <c r="AL1107" i="5"/>
  <c r="AM1106" i="5"/>
  <c r="AL1106" i="5"/>
  <c r="AM1105" i="5"/>
  <c r="AL1105" i="5"/>
  <c r="AM1104" i="5"/>
  <c r="AL1104" i="5"/>
  <c r="AM1103" i="5"/>
  <c r="AL1103" i="5"/>
  <c r="AM1102" i="5"/>
  <c r="AL1102" i="5"/>
  <c r="AM1101" i="5"/>
  <c r="AL1101" i="5"/>
  <c r="AM1100" i="5"/>
  <c r="AL1100" i="5"/>
  <c r="AM1099" i="5"/>
  <c r="AL1099" i="5"/>
  <c r="AM1098" i="5"/>
  <c r="AL1098" i="5"/>
  <c r="AM1097" i="5"/>
  <c r="AL1097" i="5"/>
  <c r="AM1096" i="5"/>
  <c r="AL1096" i="5"/>
  <c r="AM1095" i="5"/>
  <c r="AL1095" i="5"/>
  <c r="AM1094" i="5"/>
  <c r="AL1094" i="5"/>
  <c r="AM1093" i="5"/>
  <c r="AL1093" i="5"/>
  <c r="AM1092" i="5"/>
  <c r="AL1092" i="5"/>
  <c r="AM1091" i="5"/>
  <c r="AL1091" i="5"/>
  <c r="AM1090" i="5"/>
  <c r="AL1090" i="5"/>
  <c r="AM1089" i="5"/>
  <c r="AL1089" i="5"/>
  <c r="AM1088" i="5"/>
  <c r="AL1088" i="5"/>
  <c r="AM1087" i="5"/>
  <c r="AL1087" i="5"/>
  <c r="AM1086" i="5"/>
  <c r="AL1086" i="5"/>
  <c r="AM1085" i="5"/>
  <c r="AL1085" i="5"/>
  <c r="AM1084" i="5"/>
  <c r="AL1084" i="5"/>
  <c r="AM1083" i="5"/>
  <c r="AL1083" i="5"/>
  <c r="AM1082" i="5"/>
  <c r="AL1082" i="5"/>
  <c r="AM1081" i="5"/>
  <c r="AL1081" i="5"/>
  <c r="AM1080" i="5"/>
  <c r="AL1080" i="5"/>
  <c r="AM1079" i="5"/>
  <c r="AL1079" i="5"/>
  <c r="AM1078" i="5"/>
  <c r="AL1078" i="5"/>
  <c r="AM1077" i="5"/>
  <c r="AL1077" i="5"/>
  <c r="AM1076" i="5"/>
  <c r="AL1076" i="5"/>
  <c r="AM1075" i="5"/>
  <c r="AL1075" i="5"/>
  <c r="AM1074" i="5"/>
  <c r="AL1074" i="5"/>
  <c r="AM1073" i="5"/>
  <c r="AL1073" i="5"/>
  <c r="AM1072" i="5"/>
  <c r="AL1072" i="5"/>
  <c r="AM1071" i="5"/>
  <c r="AL1071" i="5"/>
  <c r="AM1070" i="5"/>
  <c r="AL1070" i="5"/>
  <c r="AM1069" i="5"/>
  <c r="AL1069" i="5"/>
  <c r="AM1068" i="5"/>
  <c r="AL1068" i="5"/>
  <c r="AM1067" i="5"/>
  <c r="AL1067" i="5"/>
  <c r="AM1066" i="5"/>
  <c r="AL1066" i="5"/>
  <c r="AM1065" i="5"/>
  <c r="AL1065" i="5"/>
  <c r="AM1064" i="5"/>
  <c r="AL1064" i="5"/>
  <c r="AM1063" i="5"/>
  <c r="AL1063" i="5"/>
  <c r="AM1062" i="5"/>
  <c r="AL1062" i="5"/>
  <c r="AM1061" i="5"/>
  <c r="AL1061" i="5"/>
  <c r="AM1060" i="5"/>
  <c r="AL1060" i="5"/>
  <c r="AM1059" i="5"/>
  <c r="AL1059" i="5"/>
  <c r="AM1058" i="5"/>
  <c r="AL1058" i="5"/>
  <c r="AM1057" i="5"/>
  <c r="AL1057" i="5"/>
  <c r="AM1056" i="5"/>
  <c r="AL1056" i="5"/>
  <c r="AM1055" i="5"/>
  <c r="AL1055" i="5"/>
  <c r="AM1054" i="5"/>
  <c r="AL1054" i="5"/>
  <c r="AM1053" i="5"/>
  <c r="AL1053" i="5"/>
  <c r="AM1052" i="5"/>
  <c r="AL1052" i="5"/>
  <c r="AM1051" i="5"/>
  <c r="AL1051" i="5"/>
  <c r="AM1050" i="5"/>
  <c r="AL1050" i="5"/>
  <c r="AM1049" i="5"/>
  <c r="AL1049" i="5"/>
  <c r="AM1048" i="5"/>
  <c r="AL1048" i="5"/>
  <c r="AM1047" i="5"/>
  <c r="AL1047" i="5"/>
  <c r="AM1046" i="5"/>
  <c r="AL1046" i="5"/>
  <c r="AM1045" i="5"/>
  <c r="AL1045" i="5"/>
  <c r="AM1044" i="5"/>
  <c r="AL1044" i="5"/>
  <c r="AM1043" i="5"/>
  <c r="AL1043" i="5"/>
  <c r="AM1042" i="5"/>
  <c r="AL1042" i="5"/>
  <c r="AM1041" i="5"/>
  <c r="AL1041" i="5"/>
  <c r="AM1040" i="5"/>
  <c r="AL1040" i="5"/>
  <c r="AM1039" i="5"/>
  <c r="AL1039" i="5"/>
  <c r="AM1038" i="5"/>
  <c r="AL1038" i="5"/>
  <c r="AM1037" i="5"/>
  <c r="AL1037" i="5"/>
  <c r="AM1036" i="5"/>
  <c r="AL1036" i="5"/>
  <c r="AM1035" i="5"/>
  <c r="AL1035" i="5"/>
  <c r="AM1034" i="5"/>
  <c r="AL1034" i="5"/>
  <c r="AM1033" i="5"/>
  <c r="AL1033" i="5"/>
  <c r="AM1032" i="5"/>
  <c r="AL1032" i="5"/>
  <c r="AM1031" i="5"/>
  <c r="AL1031" i="5"/>
  <c r="AM1030" i="5"/>
  <c r="AL1030" i="5"/>
  <c r="AM1029" i="5"/>
  <c r="AL1029" i="5"/>
  <c r="AM1028" i="5"/>
  <c r="AL1028" i="5"/>
  <c r="AM1027" i="5"/>
  <c r="AL1027" i="5"/>
  <c r="AM1026" i="5"/>
  <c r="AL1026" i="5"/>
  <c r="AM1025" i="5"/>
  <c r="AL1025" i="5"/>
  <c r="AM1024" i="5"/>
  <c r="AL1024" i="5"/>
  <c r="AM1023" i="5"/>
  <c r="AL1023" i="5"/>
  <c r="AM1022" i="5"/>
  <c r="AL1022" i="5"/>
  <c r="AM1021" i="5"/>
  <c r="AL1021" i="5"/>
  <c r="AM1020" i="5"/>
  <c r="AL1020" i="5"/>
  <c r="AM1019" i="5"/>
  <c r="AL1019" i="5"/>
  <c r="AM1018" i="5"/>
  <c r="AL1018" i="5"/>
  <c r="AM1017" i="5"/>
  <c r="AL1017" i="5"/>
  <c r="AM1016" i="5"/>
  <c r="AL1016" i="5"/>
  <c r="AM1015" i="5"/>
  <c r="AL1015" i="5"/>
  <c r="AM1014" i="5"/>
  <c r="AL1014" i="5"/>
  <c r="AM1013" i="5"/>
  <c r="AL1013" i="5"/>
  <c r="AM1012" i="5"/>
  <c r="AL1012" i="5"/>
  <c r="AM1011" i="5"/>
  <c r="AL1011" i="5"/>
  <c r="AM1010" i="5"/>
  <c r="AL1010" i="5"/>
  <c r="AM1009" i="5"/>
  <c r="AL1009" i="5"/>
  <c r="AM1008" i="5"/>
  <c r="AL1008" i="5"/>
  <c r="AM1007" i="5"/>
  <c r="AL1007" i="5"/>
  <c r="AM1006" i="5"/>
  <c r="AL1006" i="5"/>
  <c r="AM1005" i="5"/>
  <c r="AL1005" i="5"/>
  <c r="AM1004" i="5"/>
  <c r="AL1004" i="5"/>
  <c r="AM1003" i="5"/>
  <c r="AL1003" i="5"/>
  <c r="AM1002" i="5"/>
  <c r="AL1002" i="5"/>
  <c r="AM1001" i="5"/>
  <c r="AL1001" i="5"/>
  <c r="AM1000" i="5"/>
  <c r="AL1000" i="5"/>
  <c r="AM999" i="5"/>
  <c r="AL999" i="5"/>
  <c r="AM998" i="5"/>
  <c r="AL998" i="5"/>
  <c r="AM997" i="5"/>
  <c r="AL997" i="5"/>
  <c r="AM996" i="5"/>
  <c r="AL996" i="5"/>
  <c r="AM995" i="5"/>
  <c r="AL995" i="5"/>
  <c r="AM994" i="5"/>
  <c r="AL994" i="5"/>
  <c r="AM993" i="5"/>
  <c r="AL993" i="5"/>
  <c r="AM992" i="5"/>
  <c r="AL992" i="5"/>
  <c r="AM991" i="5"/>
  <c r="AL991" i="5"/>
  <c r="AM990" i="5"/>
  <c r="AL990" i="5"/>
  <c r="AM989" i="5"/>
  <c r="AL989" i="5"/>
  <c r="AM988" i="5"/>
  <c r="AL988" i="5"/>
  <c r="AM987" i="5"/>
  <c r="AL987" i="5"/>
  <c r="AM986" i="5"/>
  <c r="AL986" i="5"/>
  <c r="AM985" i="5"/>
  <c r="AL985" i="5"/>
  <c r="AM984" i="5"/>
  <c r="AL984" i="5"/>
  <c r="AM983" i="5"/>
  <c r="AL983" i="5"/>
  <c r="AM982" i="5"/>
  <c r="AL982" i="5"/>
  <c r="AM981" i="5"/>
  <c r="AL981" i="5"/>
  <c r="AM980" i="5"/>
  <c r="AL980" i="5"/>
  <c r="AM979" i="5"/>
  <c r="AL979" i="5"/>
  <c r="AM978" i="5"/>
  <c r="AL978" i="5"/>
  <c r="AM977" i="5"/>
  <c r="AL977" i="5"/>
  <c r="AM976" i="5"/>
  <c r="AL976" i="5"/>
  <c r="AM975" i="5"/>
  <c r="AL975" i="5"/>
  <c r="AM974" i="5"/>
  <c r="AL974" i="5"/>
  <c r="AM973" i="5"/>
  <c r="AL973" i="5"/>
  <c r="AM972" i="5"/>
  <c r="AL972" i="5"/>
  <c r="AM971" i="5"/>
  <c r="AL971" i="5"/>
  <c r="AM970" i="5"/>
  <c r="AL970" i="5"/>
  <c r="AM969" i="5"/>
  <c r="AL969" i="5"/>
  <c r="AM968" i="5"/>
  <c r="AL968" i="5"/>
  <c r="AM967" i="5"/>
  <c r="AL967" i="5"/>
  <c r="AM966" i="5"/>
  <c r="AL966" i="5"/>
  <c r="AM965" i="5"/>
  <c r="AL965" i="5"/>
  <c r="AM964" i="5"/>
  <c r="AL964" i="5"/>
  <c r="AM963" i="5"/>
  <c r="AL963" i="5"/>
  <c r="AM962" i="5"/>
  <c r="AL962" i="5"/>
  <c r="AM961" i="5"/>
  <c r="AL961" i="5"/>
  <c r="AM960" i="5"/>
  <c r="AL960" i="5"/>
  <c r="AM959" i="5"/>
  <c r="AL959" i="5"/>
  <c r="AM958" i="5"/>
  <c r="AL958" i="5"/>
  <c r="AM957" i="5"/>
  <c r="AL957" i="5"/>
  <c r="AM956" i="5"/>
  <c r="AL956" i="5"/>
  <c r="AM955" i="5"/>
  <c r="AL955" i="5"/>
  <c r="AM954" i="5"/>
  <c r="AL954" i="5"/>
  <c r="AM953" i="5"/>
  <c r="AL953" i="5"/>
  <c r="AM952" i="5"/>
  <c r="AL952" i="5"/>
  <c r="AM951" i="5"/>
  <c r="AL951" i="5"/>
  <c r="AM950" i="5"/>
  <c r="AL950" i="5"/>
  <c r="AM949" i="5"/>
  <c r="AL949" i="5"/>
  <c r="AM948" i="5"/>
  <c r="AL948" i="5"/>
  <c r="AM947" i="5"/>
  <c r="AL947" i="5"/>
  <c r="AM946" i="5"/>
  <c r="AL946" i="5"/>
  <c r="AM945" i="5"/>
  <c r="AL945" i="5"/>
  <c r="AM944" i="5"/>
  <c r="AL944" i="5"/>
  <c r="AM943" i="5"/>
  <c r="AL943" i="5"/>
  <c r="AM942" i="5"/>
  <c r="AL942" i="5"/>
  <c r="AM941" i="5"/>
  <c r="AL941" i="5"/>
  <c r="AM940" i="5"/>
  <c r="AL940" i="5"/>
  <c r="AM939" i="5"/>
  <c r="AL939" i="5"/>
  <c r="AM938" i="5"/>
  <c r="AL938" i="5"/>
  <c r="AM937" i="5"/>
  <c r="AL937" i="5"/>
  <c r="AM936" i="5"/>
  <c r="AL936" i="5"/>
  <c r="AM935" i="5"/>
  <c r="AL935" i="5"/>
  <c r="AM934" i="5"/>
  <c r="AL934" i="5"/>
  <c r="AM933" i="5"/>
  <c r="AL933" i="5"/>
  <c r="AM932" i="5"/>
  <c r="AL932" i="5"/>
  <c r="AM931" i="5"/>
  <c r="AL931" i="5"/>
  <c r="AM930" i="5"/>
  <c r="AL930" i="5"/>
  <c r="AM929" i="5"/>
  <c r="AL929" i="5"/>
  <c r="AM928" i="5"/>
  <c r="AL928" i="5"/>
  <c r="AM927" i="5"/>
  <c r="AL927" i="5"/>
  <c r="AM926" i="5"/>
  <c r="AL926" i="5"/>
  <c r="AM925" i="5"/>
  <c r="AL925" i="5"/>
  <c r="AM924" i="5"/>
  <c r="AL924" i="5"/>
  <c r="AM923" i="5"/>
  <c r="AL923" i="5"/>
  <c r="AM922" i="5"/>
  <c r="AL922" i="5"/>
  <c r="AM921" i="5"/>
  <c r="AL921" i="5"/>
  <c r="AM920" i="5"/>
  <c r="AL920" i="5"/>
  <c r="AM919" i="5"/>
  <c r="AL919" i="5"/>
  <c r="AM918" i="5"/>
  <c r="AL918" i="5"/>
  <c r="AM917" i="5"/>
  <c r="AL917" i="5"/>
  <c r="AM916" i="5"/>
  <c r="AL916" i="5"/>
  <c r="AM915" i="5"/>
  <c r="AL915" i="5"/>
  <c r="AM914" i="5"/>
  <c r="AL914" i="5"/>
  <c r="AM913" i="5"/>
  <c r="AL913" i="5"/>
  <c r="AM912" i="5"/>
  <c r="AL912" i="5"/>
  <c r="AM911" i="5"/>
  <c r="AL911" i="5"/>
  <c r="AM910" i="5"/>
  <c r="AL910" i="5"/>
  <c r="AM909" i="5"/>
  <c r="AL909" i="5"/>
  <c r="AM908" i="5"/>
  <c r="AL908" i="5"/>
  <c r="AM907" i="5"/>
  <c r="AL907" i="5"/>
  <c r="AM906" i="5"/>
  <c r="AL906" i="5"/>
  <c r="AM905" i="5"/>
  <c r="AL905" i="5"/>
  <c r="AM904" i="5"/>
  <c r="AL904" i="5"/>
  <c r="AM903" i="5"/>
  <c r="AL903" i="5"/>
  <c r="AM902" i="5"/>
  <c r="AL902" i="5"/>
  <c r="AM901" i="5"/>
  <c r="AL901" i="5"/>
  <c r="AM900" i="5"/>
  <c r="AL900" i="5"/>
  <c r="AM899" i="5"/>
  <c r="AL899" i="5"/>
  <c r="AM898" i="5"/>
  <c r="AL898" i="5"/>
  <c r="AM897" i="5"/>
  <c r="AL897" i="5"/>
  <c r="AM896" i="5"/>
  <c r="AL896" i="5"/>
  <c r="AM895" i="5"/>
  <c r="AL895" i="5"/>
  <c r="AM894" i="5"/>
  <c r="AL894" i="5"/>
  <c r="AM893" i="5"/>
  <c r="AL893" i="5"/>
  <c r="AM892" i="5"/>
  <c r="AL892" i="5"/>
  <c r="AM891" i="5"/>
  <c r="AL891" i="5"/>
  <c r="AM890" i="5"/>
  <c r="AL890" i="5"/>
  <c r="AM889" i="5"/>
  <c r="AL889" i="5"/>
  <c r="AM888" i="5"/>
  <c r="AL888" i="5"/>
  <c r="AM887" i="5"/>
  <c r="AL887" i="5"/>
  <c r="AM886" i="5"/>
  <c r="AL886" i="5"/>
  <c r="AM885" i="5"/>
  <c r="AL885" i="5"/>
  <c r="AM884" i="5"/>
  <c r="AL884" i="5"/>
  <c r="AM883" i="5"/>
  <c r="AL883" i="5"/>
  <c r="AM882" i="5"/>
  <c r="AL882" i="5"/>
  <c r="AM881" i="5"/>
  <c r="AL881" i="5"/>
  <c r="AM880" i="5"/>
  <c r="AL880" i="5"/>
  <c r="AM879" i="5"/>
  <c r="AL879" i="5"/>
  <c r="AM878" i="5"/>
  <c r="AL878" i="5"/>
  <c r="AM877" i="5"/>
  <c r="AL877" i="5"/>
  <c r="AM876" i="5"/>
  <c r="AL876" i="5"/>
  <c r="AM875" i="5"/>
  <c r="AL875" i="5"/>
  <c r="AM874" i="5"/>
  <c r="AL874" i="5"/>
  <c r="AM873" i="5"/>
  <c r="AL873" i="5"/>
  <c r="AM872" i="5"/>
  <c r="AL872" i="5"/>
  <c r="AM871" i="5"/>
  <c r="AL871" i="5"/>
  <c r="AM870" i="5"/>
  <c r="AL870" i="5"/>
  <c r="AM869" i="5"/>
  <c r="AL869" i="5"/>
  <c r="AM868" i="5"/>
  <c r="AL868" i="5"/>
  <c r="AM867" i="5"/>
  <c r="AL867" i="5"/>
  <c r="AM866" i="5"/>
  <c r="AL866" i="5"/>
  <c r="AM865" i="5"/>
  <c r="AL865" i="5"/>
  <c r="AM864" i="5"/>
  <c r="AL864" i="5"/>
  <c r="AM863" i="5"/>
  <c r="AL863" i="5"/>
  <c r="AM862" i="5"/>
  <c r="AL862" i="5"/>
  <c r="AM861" i="5"/>
  <c r="AL861" i="5"/>
  <c r="AM860" i="5"/>
  <c r="AL860" i="5"/>
  <c r="AM859" i="5"/>
  <c r="AL859" i="5"/>
  <c r="AM858" i="5"/>
  <c r="AL858" i="5"/>
  <c r="AM857" i="5"/>
  <c r="AL857" i="5"/>
  <c r="AM856" i="5"/>
  <c r="AL856" i="5"/>
  <c r="AM855" i="5"/>
  <c r="AL855" i="5"/>
  <c r="AM854" i="5"/>
  <c r="AL854" i="5"/>
  <c r="AM853" i="5"/>
  <c r="AL853" i="5"/>
  <c r="AM852" i="5"/>
  <c r="AL852" i="5"/>
  <c r="AM851" i="5"/>
  <c r="AL851" i="5"/>
  <c r="AM850" i="5"/>
  <c r="AL850" i="5"/>
  <c r="AM849" i="5"/>
  <c r="AL849" i="5"/>
  <c r="AM848" i="5"/>
  <c r="AL848" i="5"/>
  <c r="AM847" i="5"/>
  <c r="AL847" i="5"/>
  <c r="AM846" i="5"/>
  <c r="AL846" i="5"/>
  <c r="AM845" i="5"/>
  <c r="AL845" i="5"/>
  <c r="AM844" i="5"/>
  <c r="AL844" i="5"/>
  <c r="AM843" i="5"/>
  <c r="AL843" i="5"/>
  <c r="AM842" i="5"/>
  <c r="AL842" i="5"/>
  <c r="AM841" i="5"/>
  <c r="AL841" i="5"/>
  <c r="AM840" i="5"/>
  <c r="AL840" i="5"/>
  <c r="AM839" i="5"/>
  <c r="AL839" i="5"/>
  <c r="AM838" i="5"/>
  <c r="AL838" i="5"/>
  <c r="AM837" i="5"/>
  <c r="AL837" i="5"/>
  <c r="AM836" i="5"/>
  <c r="AL836" i="5"/>
  <c r="AM835" i="5"/>
  <c r="AL835" i="5"/>
  <c r="AM834" i="5"/>
  <c r="AL834" i="5"/>
  <c r="AM833" i="5"/>
  <c r="AL833" i="5"/>
  <c r="AM832" i="5"/>
  <c r="AL832" i="5"/>
  <c r="AM831" i="5"/>
  <c r="AL831" i="5"/>
  <c r="AM830" i="5"/>
  <c r="AL830" i="5"/>
  <c r="AM829" i="5"/>
  <c r="AL829" i="5"/>
  <c r="AM828" i="5"/>
  <c r="AL828" i="5"/>
  <c r="AM827" i="5"/>
  <c r="AL827" i="5"/>
  <c r="AM826" i="5"/>
  <c r="AL826" i="5"/>
  <c r="AM825" i="5"/>
  <c r="AL825" i="5"/>
  <c r="AM824" i="5"/>
  <c r="AL824" i="5"/>
  <c r="AM823" i="5"/>
  <c r="AL823" i="5"/>
  <c r="AM822" i="5"/>
  <c r="AL822" i="5"/>
  <c r="AM821" i="5"/>
  <c r="AL821" i="5"/>
  <c r="AM820" i="5"/>
  <c r="AL820" i="5"/>
  <c r="AM819" i="5"/>
  <c r="AL819" i="5"/>
  <c r="AM818" i="5"/>
  <c r="AL818" i="5"/>
  <c r="AM817" i="5"/>
  <c r="AL817" i="5"/>
  <c r="AM816" i="5"/>
  <c r="AL816" i="5"/>
  <c r="AM815" i="5"/>
  <c r="AL815" i="5"/>
  <c r="AM814" i="5"/>
  <c r="AL814" i="5"/>
  <c r="AM813" i="5"/>
  <c r="AL813" i="5"/>
  <c r="AM812" i="5"/>
  <c r="AL812" i="5"/>
  <c r="AM811" i="5"/>
  <c r="AL811" i="5"/>
  <c r="AM810" i="5"/>
  <c r="AL810" i="5"/>
  <c r="AM809" i="5"/>
  <c r="AL809" i="5"/>
  <c r="AM808" i="5"/>
  <c r="AL808" i="5"/>
  <c r="AM807" i="5"/>
  <c r="AL807" i="5"/>
  <c r="AM806" i="5"/>
  <c r="AL806" i="5"/>
  <c r="AM805" i="5"/>
  <c r="AL805" i="5"/>
  <c r="AM804" i="5"/>
  <c r="AL804" i="5"/>
  <c r="AM803" i="5"/>
  <c r="AL803" i="5"/>
  <c r="AM802" i="5"/>
  <c r="AL802" i="5"/>
  <c r="AM801" i="5"/>
  <c r="AL801" i="5"/>
  <c r="AM800" i="5"/>
  <c r="AL800" i="5"/>
  <c r="AM799" i="5"/>
  <c r="AL799" i="5"/>
  <c r="AM798" i="5"/>
  <c r="AL798" i="5"/>
  <c r="AM797" i="5"/>
  <c r="AL797" i="5"/>
  <c r="AM796" i="5"/>
  <c r="AL796" i="5"/>
  <c r="AM795" i="5"/>
  <c r="AL795" i="5"/>
  <c r="AM794" i="5"/>
  <c r="AL794" i="5"/>
  <c r="AM793" i="5"/>
  <c r="AL793" i="5"/>
  <c r="AM792" i="5"/>
  <c r="AL792" i="5"/>
  <c r="AM791" i="5"/>
  <c r="AL791" i="5"/>
  <c r="AM790" i="5"/>
  <c r="AL790" i="5"/>
  <c r="AM789" i="5"/>
  <c r="AL789" i="5"/>
  <c r="AM788" i="5"/>
  <c r="AL788" i="5"/>
  <c r="AM787" i="5"/>
  <c r="AL787" i="5"/>
  <c r="AM786" i="5"/>
  <c r="AL786" i="5"/>
  <c r="AM785" i="5"/>
  <c r="AL785" i="5"/>
  <c r="AM784" i="5"/>
  <c r="AL784" i="5"/>
  <c r="AM783" i="5"/>
  <c r="AL783" i="5"/>
  <c r="AM782" i="5"/>
  <c r="AL782" i="5"/>
  <c r="AM781" i="5"/>
  <c r="AL781" i="5"/>
  <c r="AM780" i="5"/>
  <c r="AL780" i="5"/>
  <c r="AM779" i="5"/>
  <c r="AL779" i="5"/>
  <c r="AM778" i="5"/>
  <c r="AL778" i="5"/>
  <c r="AM777" i="5"/>
  <c r="AL777" i="5"/>
  <c r="AM776" i="5"/>
  <c r="AL776" i="5"/>
  <c r="AM775" i="5"/>
  <c r="AL775" i="5"/>
  <c r="AM774" i="5"/>
  <c r="AL774" i="5"/>
  <c r="AM773" i="5"/>
  <c r="AL773" i="5"/>
  <c r="AM772" i="5"/>
  <c r="AL772" i="5"/>
  <c r="AM771" i="5"/>
  <c r="AL771" i="5"/>
  <c r="AM770" i="5"/>
  <c r="AL770" i="5"/>
  <c r="AM769" i="5"/>
  <c r="AL769" i="5"/>
  <c r="AM768" i="5"/>
  <c r="AL768" i="5"/>
  <c r="AM767" i="5"/>
  <c r="AL767" i="5"/>
  <c r="AM766" i="5"/>
  <c r="AL766" i="5"/>
  <c r="AM765" i="5"/>
  <c r="AL765" i="5"/>
  <c r="AM764" i="5"/>
  <c r="AL764" i="5"/>
  <c r="AM763" i="5"/>
  <c r="AL763" i="5"/>
  <c r="AM762" i="5"/>
  <c r="AL762" i="5"/>
  <c r="AM761" i="5"/>
  <c r="AL761" i="5"/>
  <c r="AM760" i="5"/>
  <c r="AL760" i="5"/>
  <c r="AM759" i="5"/>
  <c r="AL759" i="5"/>
  <c r="AM758" i="5"/>
  <c r="AL758" i="5"/>
  <c r="AM757" i="5"/>
  <c r="AL757" i="5"/>
  <c r="AM756" i="5"/>
  <c r="AL756" i="5"/>
  <c r="AM755" i="5"/>
  <c r="AL755" i="5"/>
  <c r="AM754" i="5"/>
  <c r="AL754" i="5"/>
  <c r="AM753" i="5"/>
  <c r="AL753" i="5"/>
  <c r="AM752" i="5"/>
  <c r="AL752" i="5"/>
  <c r="AM751" i="5"/>
  <c r="AL751" i="5"/>
  <c r="AM750" i="5"/>
  <c r="AL750" i="5"/>
  <c r="AM749" i="5"/>
  <c r="AL749" i="5"/>
  <c r="AM748" i="5"/>
  <c r="AL748" i="5"/>
  <c r="AM747" i="5"/>
  <c r="AL747" i="5"/>
  <c r="AM746" i="5"/>
  <c r="AL746" i="5"/>
  <c r="AM745" i="5"/>
  <c r="AL745" i="5"/>
  <c r="AM744" i="5"/>
  <c r="AL744" i="5"/>
  <c r="AM743" i="5"/>
  <c r="AL743" i="5"/>
  <c r="AM742" i="5"/>
  <c r="AL742" i="5"/>
  <c r="AM741" i="5"/>
  <c r="AL741" i="5"/>
  <c r="AM740" i="5"/>
  <c r="AL740" i="5"/>
  <c r="AM739" i="5"/>
  <c r="AL739" i="5"/>
  <c r="AM738" i="5"/>
  <c r="AL738" i="5"/>
  <c r="AM737" i="5"/>
  <c r="AL737" i="5"/>
  <c r="AM736" i="5"/>
  <c r="AL736" i="5"/>
  <c r="AM735" i="5"/>
  <c r="AL735" i="5"/>
  <c r="AM734" i="5"/>
  <c r="AL734" i="5"/>
  <c r="AM733" i="5"/>
  <c r="AL733" i="5"/>
  <c r="AM732" i="5"/>
  <c r="AL732" i="5"/>
  <c r="AM731" i="5"/>
  <c r="AL731" i="5"/>
  <c r="AM730" i="5"/>
  <c r="AL730" i="5"/>
  <c r="AM729" i="5"/>
  <c r="AL729" i="5"/>
  <c r="AM728" i="5"/>
  <c r="AL728" i="5"/>
  <c r="AM727" i="5"/>
  <c r="AL727" i="5"/>
  <c r="AM726" i="5"/>
  <c r="AL726" i="5"/>
  <c r="AM725" i="5"/>
  <c r="AL725" i="5"/>
  <c r="AM724" i="5"/>
  <c r="AL724" i="5"/>
  <c r="AM723" i="5"/>
  <c r="AL723" i="5"/>
  <c r="AM722" i="5"/>
  <c r="AL722" i="5"/>
  <c r="AM721" i="5"/>
  <c r="AL721" i="5"/>
  <c r="AM720" i="5"/>
  <c r="AL720" i="5"/>
  <c r="AM719" i="5"/>
  <c r="AL719" i="5"/>
  <c r="AM718" i="5"/>
  <c r="AL718" i="5"/>
  <c r="AM717" i="5"/>
  <c r="AL717" i="5"/>
  <c r="AM716" i="5"/>
  <c r="AL716" i="5"/>
  <c r="AM715" i="5"/>
  <c r="AL715" i="5"/>
  <c r="AM714" i="5"/>
  <c r="AL714" i="5"/>
  <c r="AM713" i="5"/>
  <c r="AL713" i="5"/>
  <c r="AM712" i="5"/>
  <c r="AL712" i="5"/>
  <c r="AM711" i="5"/>
  <c r="AL711" i="5"/>
  <c r="AM710" i="5"/>
  <c r="AL710" i="5"/>
  <c r="AM709" i="5"/>
  <c r="AL709" i="5"/>
  <c r="AM708" i="5"/>
  <c r="AL708" i="5"/>
  <c r="AM707" i="5"/>
  <c r="AL707" i="5"/>
  <c r="AM706" i="5"/>
  <c r="AL706" i="5"/>
  <c r="AM705" i="5"/>
  <c r="AL705" i="5"/>
  <c r="AM704" i="5"/>
  <c r="AL704" i="5"/>
  <c r="AM703" i="5"/>
  <c r="AL703" i="5"/>
  <c r="AM702" i="5"/>
  <c r="AL702" i="5"/>
  <c r="AM701" i="5"/>
  <c r="AL701" i="5"/>
  <c r="AM700" i="5"/>
  <c r="AL700" i="5"/>
  <c r="AM699" i="5"/>
  <c r="AL699" i="5"/>
  <c r="AM698" i="5"/>
  <c r="AL698" i="5"/>
  <c r="AM697" i="5"/>
  <c r="AL697" i="5"/>
  <c r="AM696" i="5"/>
  <c r="AL696" i="5"/>
  <c r="AM695" i="5"/>
  <c r="AL695" i="5"/>
  <c r="AM694" i="5"/>
  <c r="AL694" i="5"/>
  <c r="AM693" i="5"/>
  <c r="AL693" i="5"/>
  <c r="AM692" i="5"/>
  <c r="AL692" i="5"/>
  <c r="AM691" i="5"/>
  <c r="AL691" i="5"/>
  <c r="AM690" i="5"/>
  <c r="AL690" i="5"/>
  <c r="AM689" i="5"/>
  <c r="AL689" i="5"/>
  <c r="AM688" i="5"/>
  <c r="AL688" i="5"/>
  <c r="AM687" i="5"/>
  <c r="AL687" i="5"/>
  <c r="AM686" i="5"/>
  <c r="AL686" i="5"/>
  <c r="AM685" i="5"/>
  <c r="AL685" i="5"/>
  <c r="AM684" i="5"/>
  <c r="AL684" i="5"/>
  <c r="AM683" i="5"/>
  <c r="AL683" i="5"/>
  <c r="AM682" i="5"/>
  <c r="AL682" i="5"/>
  <c r="AM681" i="5"/>
  <c r="AL681" i="5"/>
  <c r="AM680" i="5"/>
  <c r="AL680" i="5"/>
  <c r="AM679" i="5"/>
  <c r="AL679" i="5"/>
  <c r="AM678" i="5"/>
  <c r="AL678" i="5"/>
  <c r="AM677" i="5"/>
  <c r="AL677" i="5"/>
  <c r="AM676" i="5"/>
  <c r="AL676" i="5"/>
  <c r="AM675" i="5"/>
  <c r="AL675" i="5"/>
  <c r="AM674" i="5"/>
  <c r="AL674" i="5"/>
  <c r="AM673" i="5"/>
  <c r="AL673" i="5"/>
  <c r="AM672" i="5"/>
  <c r="AL672" i="5"/>
  <c r="AM671" i="5"/>
  <c r="AL671" i="5"/>
  <c r="AM670" i="5"/>
  <c r="AL670" i="5"/>
  <c r="AM669" i="5"/>
  <c r="AL669" i="5"/>
  <c r="AM668" i="5"/>
  <c r="AL668" i="5"/>
  <c r="AM667" i="5"/>
  <c r="AL667" i="5"/>
  <c r="AM666" i="5"/>
  <c r="AL666" i="5"/>
  <c r="AM665" i="5"/>
  <c r="AL665" i="5"/>
  <c r="AM664" i="5"/>
  <c r="AL664" i="5"/>
  <c r="AM663" i="5"/>
  <c r="AL663" i="5"/>
  <c r="AM662" i="5"/>
  <c r="AL662" i="5"/>
  <c r="AM661" i="5"/>
  <c r="AL661" i="5"/>
  <c r="AM660" i="5"/>
  <c r="AL660" i="5"/>
  <c r="AM659" i="5"/>
  <c r="AL659" i="5"/>
  <c r="AM658" i="5"/>
  <c r="AL658" i="5"/>
  <c r="AM657" i="5"/>
  <c r="AL657" i="5"/>
  <c r="AM656" i="5"/>
  <c r="AL656" i="5"/>
  <c r="AM655" i="5"/>
  <c r="AL655" i="5"/>
  <c r="AM654" i="5"/>
  <c r="AL654" i="5"/>
  <c r="AM653" i="5"/>
  <c r="AL653" i="5"/>
  <c r="AM652" i="5"/>
  <c r="AL652" i="5"/>
  <c r="AM651" i="5"/>
  <c r="AL651" i="5"/>
  <c r="AM650" i="5"/>
  <c r="AL650" i="5"/>
  <c r="AM649" i="5"/>
  <c r="AL649" i="5"/>
  <c r="AM648" i="5"/>
  <c r="AL648" i="5"/>
  <c r="AM647" i="5"/>
  <c r="AL647" i="5"/>
  <c r="AM646" i="5"/>
  <c r="AL646" i="5"/>
  <c r="AM645" i="5"/>
  <c r="AL645" i="5"/>
  <c r="AM644" i="5"/>
  <c r="AL644" i="5"/>
  <c r="AM643" i="5"/>
  <c r="AL643" i="5"/>
  <c r="AM642" i="5"/>
  <c r="AL642" i="5"/>
  <c r="AM641" i="5"/>
  <c r="AL641" i="5"/>
  <c r="AM640" i="5"/>
  <c r="AL640" i="5"/>
  <c r="AM639" i="5"/>
  <c r="AL639" i="5"/>
  <c r="AM638" i="5"/>
  <c r="AL638" i="5"/>
  <c r="AM637" i="5"/>
  <c r="AL637" i="5"/>
  <c r="AM636" i="5"/>
  <c r="AL636" i="5"/>
  <c r="AM635" i="5"/>
  <c r="AL635" i="5"/>
  <c r="AM634" i="5"/>
  <c r="AL634" i="5"/>
  <c r="AM633" i="5"/>
  <c r="AL633" i="5"/>
  <c r="AM632" i="5"/>
  <c r="AL632" i="5"/>
  <c r="AM631" i="5"/>
  <c r="AL631" i="5"/>
  <c r="AM630" i="5"/>
  <c r="AL630" i="5"/>
  <c r="AM629" i="5"/>
  <c r="AL629" i="5"/>
  <c r="AM628" i="5"/>
  <c r="AL628" i="5"/>
  <c r="AM627" i="5"/>
  <c r="AL627" i="5"/>
  <c r="AM626" i="5"/>
  <c r="AL626" i="5"/>
  <c r="AM625" i="5"/>
  <c r="AL625" i="5"/>
  <c r="AM624" i="5"/>
  <c r="AL624" i="5"/>
  <c r="AM623" i="5"/>
  <c r="AL623" i="5"/>
  <c r="AM622" i="5"/>
  <c r="AL622" i="5"/>
  <c r="AM621" i="5"/>
  <c r="AL621" i="5"/>
  <c r="AM620" i="5"/>
  <c r="AL620" i="5"/>
  <c r="AM619" i="5"/>
  <c r="AL619" i="5"/>
  <c r="AM618" i="5"/>
  <c r="AL618" i="5"/>
  <c r="AM617" i="5"/>
  <c r="AL617" i="5"/>
  <c r="AM616" i="5"/>
  <c r="AL616" i="5"/>
  <c r="AM615" i="5"/>
  <c r="AL615" i="5"/>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2" i="4"/>
  <c r="E41" i="4"/>
  <c r="E40" i="4"/>
  <c r="E39" i="4"/>
  <c r="E38" i="4"/>
  <c r="D38" i="4"/>
  <c r="AA280" i="13" s="1"/>
  <c r="E37" i="4"/>
  <c r="E36" i="4"/>
  <c r="D36" i="4"/>
  <c r="K30" i="3" s="1"/>
  <c r="E35" i="4"/>
  <c r="D35" i="4"/>
  <c r="F82" i="1" s="1"/>
  <c r="E34" i="4"/>
  <c r="D34" i="4"/>
  <c r="AA295" i="13" s="1"/>
  <c r="E33" i="4"/>
  <c r="E32" i="4"/>
  <c r="D32" i="4"/>
  <c r="E31" i="4"/>
  <c r="E27" i="4"/>
  <c r="E26" i="4"/>
  <c r="E25" i="4"/>
  <c r="E24" i="4"/>
  <c r="E23" i="4"/>
  <c r="E22" i="4"/>
  <c r="E20" i="4"/>
  <c r="E19" i="4"/>
  <c r="E18" i="4"/>
  <c r="E17" i="4"/>
  <c r="E16" i="4"/>
  <c r="E15" i="4"/>
  <c r="E13" i="4"/>
  <c r="E12" i="4"/>
  <c r="E11" i="4"/>
  <c r="E10" i="4"/>
  <c r="E9" i="4"/>
  <c r="E8" i="4"/>
  <c r="E7" i="4"/>
  <c r="E6" i="4"/>
  <c r="E5" i="4"/>
  <c r="E4" i="4"/>
  <c r="E3" i="4"/>
  <c r="K203" i="3"/>
  <c r="C203" i="3"/>
  <c r="B203" i="3"/>
  <c r="K202" i="3"/>
  <c r="C202" i="3"/>
  <c r="B202" i="3"/>
  <c r="K201" i="3"/>
  <c r="C201" i="3"/>
  <c r="B201" i="3"/>
  <c r="K200" i="3"/>
  <c r="C200" i="3"/>
  <c r="B200" i="3"/>
  <c r="K199" i="3"/>
  <c r="C199" i="3"/>
  <c r="B199" i="3"/>
  <c r="K198" i="3"/>
  <c r="C198" i="3"/>
  <c r="B198" i="3"/>
  <c r="K197" i="3"/>
  <c r="C197" i="3"/>
  <c r="B197" i="3"/>
  <c r="K196" i="3"/>
  <c r="C196" i="3"/>
  <c r="B196" i="3"/>
  <c r="K195" i="3"/>
  <c r="C195" i="3"/>
  <c r="B195" i="3"/>
  <c r="K194" i="3"/>
  <c r="C194" i="3"/>
  <c r="B194" i="3"/>
  <c r="K193" i="3"/>
  <c r="C193" i="3"/>
  <c r="B193" i="3"/>
  <c r="K192" i="3"/>
  <c r="C192" i="3"/>
  <c r="B192" i="3"/>
  <c r="K191" i="3"/>
  <c r="C191" i="3"/>
  <c r="B191" i="3"/>
  <c r="K190" i="3"/>
  <c r="C190" i="3"/>
  <c r="B190" i="3"/>
  <c r="K189" i="3"/>
  <c r="C189" i="3"/>
  <c r="B189" i="3"/>
  <c r="K188" i="3"/>
  <c r="C188" i="3"/>
  <c r="B188" i="3"/>
  <c r="K187" i="3"/>
  <c r="C187" i="3"/>
  <c r="B187" i="3"/>
  <c r="K186" i="3"/>
  <c r="C186" i="3"/>
  <c r="B186" i="3"/>
  <c r="K185" i="3"/>
  <c r="C185" i="3"/>
  <c r="B185" i="3"/>
  <c r="K184" i="3"/>
  <c r="C184" i="3"/>
  <c r="B184" i="3"/>
  <c r="K183" i="3"/>
  <c r="C183" i="3"/>
  <c r="B183" i="3"/>
  <c r="K182" i="3"/>
  <c r="C182" i="3"/>
  <c r="B182" i="3"/>
  <c r="K181" i="3"/>
  <c r="C181" i="3"/>
  <c r="B181" i="3"/>
  <c r="K180" i="3"/>
  <c r="C180" i="3"/>
  <c r="B180" i="3"/>
  <c r="K179" i="3"/>
  <c r="C179" i="3"/>
  <c r="B179" i="3"/>
  <c r="K178" i="3"/>
  <c r="C178" i="3"/>
  <c r="B178" i="3"/>
  <c r="K177" i="3"/>
  <c r="C177" i="3"/>
  <c r="B177" i="3"/>
  <c r="K176" i="3"/>
  <c r="C176" i="3"/>
  <c r="B176" i="3"/>
  <c r="K175" i="3"/>
  <c r="C175" i="3"/>
  <c r="B175" i="3"/>
  <c r="K174" i="3"/>
  <c r="C174" i="3"/>
  <c r="B174" i="3"/>
  <c r="K173" i="3"/>
  <c r="C173" i="3"/>
  <c r="B173" i="3"/>
  <c r="K172" i="3"/>
  <c r="C172" i="3"/>
  <c r="B172" i="3"/>
  <c r="K171" i="3"/>
  <c r="C171" i="3"/>
  <c r="B171" i="3"/>
  <c r="K170" i="3"/>
  <c r="C170" i="3"/>
  <c r="B170" i="3"/>
  <c r="K169" i="3"/>
  <c r="C169" i="3"/>
  <c r="B169" i="3"/>
  <c r="K168" i="3"/>
  <c r="C168" i="3"/>
  <c r="B168" i="3"/>
  <c r="K167" i="3"/>
  <c r="C167" i="3"/>
  <c r="B167" i="3"/>
  <c r="K166" i="3"/>
  <c r="C166" i="3"/>
  <c r="B166" i="3"/>
  <c r="K165" i="3"/>
  <c r="C165" i="3"/>
  <c r="B165" i="3"/>
  <c r="K164" i="3"/>
  <c r="C164" i="3"/>
  <c r="B164" i="3"/>
  <c r="K163" i="3"/>
  <c r="C163" i="3"/>
  <c r="B163" i="3"/>
  <c r="K162" i="3"/>
  <c r="C162" i="3"/>
  <c r="B162" i="3"/>
  <c r="K161" i="3"/>
  <c r="C161" i="3"/>
  <c r="B161" i="3"/>
  <c r="K160" i="3"/>
  <c r="C160" i="3"/>
  <c r="B160" i="3"/>
  <c r="K159" i="3"/>
  <c r="C159" i="3"/>
  <c r="B159" i="3"/>
  <c r="K158" i="3"/>
  <c r="C158" i="3"/>
  <c r="B158" i="3"/>
  <c r="K157" i="3"/>
  <c r="C157" i="3"/>
  <c r="B157" i="3"/>
  <c r="K156" i="3"/>
  <c r="C156" i="3"/>
  <c r="B156" i="3"/>
  <c r="K155" i="3"/>
  <c r="C155" i="3"/>
  <c r="B155" i="3"/>
  <c r="K154" i="3"/>
  <c r="C154" i="3"/>
  <c r="B154" i="3"/>
  <c r="K153" i="3"/>
  <c r="C153" i="3"/>
  <c r="B153" i="3"/>
  <c r="K152" i="3"/>
  <c r="C152" i="3"/>
  <c r="B152" i="3"/>
  <c r="K151" i="3"/>
  <c r="C151" i="3"/>
  <c r="B151" i="3"/>
  <c r="K150" i="3"/>
  <c r="C150" i="3"/>
  <c r="B150" i="3"/>
  <c r="K149" i="3"/>
  <c r="C149" i="3"/>
  <c r="B149" i="3"/>
  <c r="K148" i="3"/>
  <c r="C148" i="3"/>
  <c r="B148" i="3"/>
  <c r="K147" i="3"/>
  <c r="C147" i="3"/>
  <c r="B147" i="3"/>
  <c r="K146" i="3"/>
  <c r="C146" i="3"/>
  <c r="B146" i="3"/>
  <c r="K145" i="3"/>
  <c r="C145" i="3"/>
  <c r="B145" i="3"/>
  <c r="K144" i="3"/>
  <c r="C144" i="3"/>
  <c r="B144" i="3"/>
  <c r="K143" i="3"/>
  <c r="C143" i="3"/>
  <c r="B143" i="3"/>
  <c r="K142" i="3"/>
  <c r="C142" i="3"/>
  <c r="B142" i="3"/>
  <c r="K141" i="3"/>
  <c r="C141" i="3"/>
  <c r="B141" i="3"/>
  <c r="K140" i="3"/>
  <c r="C140" i="3"/>
  <c r="B140" i="3"/>
  <c r="K139" i="3"/>
  <c r="C139" i="3"/>
  <c r="B139" i="3"/>
  <c r="K138" i="3"/>
  <c r="C138" i="3"/>
  <c r="B138" i="3"/>
  <c r="K137" i="3"/>
  <c r="C137" i="3"/>
  <c r="B137" i="3"/>
  <c r="K136" i="3"/>
  <c r="C136" i="3"/>
  <c r="B136" i="3"/>
  <c r="K135" i="3"/>
  <c r="C135" i="3"/>
  <c r="B135" i="3"/>
  <c r="K134" i="3"/>
  <c r="C134" i="3"/>
  <c r="B134" i="3"/>
  <c r="K133" i="3"/>
  <c r="C133" i="3"/>
  <c r="B133" i="3"/>
  <c r="K132" i="3"/>
  <c r="C132" i="3"/>
  <c r="B132" i="3"/>
  <c r="K131" i="3"/>
  <c r="C131" i="3"/>
  <c r="B131" i="3"/>
  <c r="K130" i="3"/>
  <c r="C130" i="3"/>
  <c r="B130" i="3"/>
  <c r="K129" i="3"/>
  <c r="C129" i="3"/>
  <c r="B129" i="3"/>
  <c r="K128" i="3"/>
  <c r="C128" i="3"/>
  <c r="B128" i="3"/>
  <c r="K127" i="3"/>
  <c r="C127" i="3"/>
  <c r="B127" i="3"/>
  <c r="K126" i="3"/>
  <c r="C126" i="3"/>
  <c r="B126" i="3"/>
  <c r="K125" i="3"/>
  <c r="C125" i="3"/>
  <c r="B125" i="3"/>
  <c r="K124" i="3"/>
  <c r="C124" i="3"/>
  <c r="B124" i="3"/>
  <c r="K123" i="3"/>
  <c r="C123" i="3"/>
  <c r="B123" i="3"/>
  <c r="K122" i="3"/>
  <c r="C122" i="3"/>
  <c r="B122" i="3"/>
  <c r="K121" i="3"/>
  <c r="C121" i="3"/>
  <c r="B121" i="3"/>
  <c r="K120" i="3"/>
  <c r="C120" i="3"/>
  <c r="B120" i="3"/>
  <c r="K119" i="3"/>
  <c r="C119" i="3"/>
  <c r="B119" i="3"/>
  <c r="K118" i="3"/>
  <c r="C118" i="3"/>
  <c r="B118" i="3"/>
  <c r="K117" i="3"/>
  <c r="C117" i="3"/>
  <c r="B117" i="3"/>
  <c r="K116" i="3"/>
  <c r="C116" i="3"/>
  <c r="B116" i="3"/>
  <c r="K115" i="3"/>
  <c r="C115" i="3"/>
  <c r="B115" i="3"/>
  <c r="K114" i="3"/>
  <c r="C114" i="3"/>
  <c r="B114" i="3"/>
  <c r="K113" i="3"/>
  <c r="C113" i="3"/>
  <c r="B113" i="3"/>
  <c r="K112" i="3"/>
  <c r="C112" i="3"/>
  <c r="B112" i="3"/>
  <c r="K111" i="3"/>
  <c r="C111" i="3"/>
  <c r="B111" i="3"/>
  <c r="K110" i="3"/>
  <c r="C110" i="3"/>
  <c r="B110" i="3"/>
  <c r="K109" i="3"/>
  <c r="C109" i="3"/>
  <c r="B109" i="3"/>
  <c r="K108" i="3"/>
  <c r="C108" i="3"/>
  <c r="B108" i="3"/>
  <c r="K107" i="3"/>
  <c r="C107" i="3"/>
  <c r="B107" i="3"/>
  <c r="K106" i="3"/>
  <c r="C106" i="3"/>
  <c r="B106" i="3"/>
  <c r="K105" i="3"/>
  <c r="C105" i="3"/>
  <c r="B105" i="3"/>
  <c r="K104" i="3"/>
  <c r="C104" i="3"/>
  <c r="B104" i="3"/>
  <c r="K103" i="3"/>
  <c r="C103" i="3"/>
  <c r="B103" i="3"/>
  <c r="K102" i="3"/>
  <c r="C102" i="3"/>
  <c r="B102" i="3"/>
  <c r="K101" i="3"/>
  <c r="C101" i="3"/>
  <c r="B101" i="3"/>
  <c r="K100" i="3"/>
  <c r="C100" i="3"/>
  <c r="B100" i="3"/>
  <c r="K99" i="3"/>
  <c r="C99" i="3"/>
  <c r="B99" i="3"/>
  <c r="K98" i="3"/>
  <c r="C98" i="3"/>
  <c r="B98" i="3"/>
  <c r="K97" i="3"/>
  <c r="C97" i="3"/>
  <c r="B97" i="3"/>
  <c r="K96" i="3"/>
  <c r="C96" i="3"/>
  <c r="B96" i="3"/>
  <c r="K95" i="3"/>
  <c r="C95" i="3"/>
  <c r="B95" i="3"/>
  <c r="K94" i="3"/>
  <c r="C94" i="3"/>
  <c r="B94" i="3"/>
  <c r="K93" i="3"/>
  <c r="C93" i="3"/>
  <c r="B93" i="3"/>
  <c r="K92" i="3"/>
  <c r="C92" i="3"/>
  <c r="B92" i="3"/>
  <c r="K91" i="3"/>
  <c r="C91" i="3"/>
  <c r="B91" i="3"/>
  <c r="K90" i="3"/>
  <c r="C90" i="3"/>
  <c r="B90" i="3"/>
  <c r="K89" i="3"/>
  <c r="C89" i="3"/>
  <c r="B89" i="3"/>
  <c r="K88" i="3"/>
  <c r="C88" i="3"/>
  <c r="B88" i="3"/>
  <c r="K87" i="3"/>
  <c r="C87" i="3"/>
  <c r="B87" i="3"/>
  <c r="K86" i="3"/>
  <c r="C86" i="3"/>
  <c r="B86" i="3"/>
  <c r="K85" i="3"/>
  <c r="C85" i="3"/>
  <c r="B85" i="3"/>
  <c r="K84" i="3"/>
  <c r="C84" i="3"/>
  <c r="B84" i="3"/>
  <c r="K83" i="3"/>
  <c r="C83" i="3"/>
  <c r="B83" i="3"/>
  <c r="K82" i="3"/>
  <c r="C82" i="3"/>
  <c r="B82" i="3"/>
  <c r="K81" i="3"/>
  <c r="C81" i="3"/>
  <c r="B81" i="3"/>
  <c r="K80" i="3"/>
  <c r="C80" i="3"/>
  <c r="B80" i="3"/>
  <c r="K79" i="3"/>
  <c r="C79" i="3"/>
  <c r="B79" i="3"/>
  <c r="K78" i="3"/>
  <c r="C78" i="3"/>
  <c r="B78" i="3"/>
  <c r="C77" i="3"/>
  <c r="B77" i="3"/>
  <c r="K76" i="3"/>
  <c r="C76" i="3"/>
  <c r="B76" i="3"/>
  <c r="K75" i="3"/>
  <c r="C75" i="3"/>
  <c r="B75" i="3"/>
  <c r="K74" i="3"/>
  <c r="C74" i="3"/>
  <c r="B74" i="3"/>
  <c r="K73" i="3"/>
  <c r="C73" i="3"/>
  <c r="B73" i="3"/>
  <c r="K72" i="3"/>
  <c r="C72" i="3"/>
  <c r="B72" i="3"/>
  <c r="C71" i="3"/>
  <c r="B71" i="3"/>
  <c r="K70" i="3"/>
  <c r="C70" i="3"/>
  <c r="B70" i="3"/>
  <c r="K69" i="3"/>
  <c r="C69" i="3"/>
  <c r="B69" i="3"/>
  <c r="K68" i="3"/>
  <c r="C68" i="3"/>
  <c r="B68" i="3"/>
  <c r="K67" i="3"/>
  <c r="C67" i="3"/>
  <c r="B67" i="3"/>
  <c r="K66" i="3"/>
  <c r="C66" i="3"/>
  <c r="B66" i="3"/>
  <c r="K65" i="3"/>
  <c r="C65" i="3"/>
  <c r="B65" i="3"/>
  <c r="C64" i="3"/>
  <c r="B64" i="3"/>
  <c r="K63" i="3"/>
  <c r="C63" i="3"/>
  <c r="B63" i="3"/>
  <c r="K62" i="3"/>
  <c r="C62" i="3"/>
  <c r="B62" i="3"/>
  <c r="K61" i="3"/>
  <c r="C61" i="3"/>
  <c r="B61" i="3"/>
  <c r="K60" i="3"/>
  <c r="C60" i="3"/>
  <c r="B60" i="3"/>
  <c r="K59" i="3"/>
  <c r="C59" i="3"/>
  <c r="B59" i="3"/>
  <c r="K58" i="3"/>
  <c r="C58" i="3"/>
  <c r="B58" i="3"/>
  <c r="C57" i="3"/>
  <c r="B57" i="3"/>
  <c r="K56" i="3"/>
  <c r="C56" i="3"/>
  <c r="B56" i="3"/>
  <c r="K55" i="3"/>
  <c r="C55" i="3"/>
  <c r="B55" i="3"/>
  <c r="K54" i="3"/>
  <c r="C54" i="3"/>
  <c r="B54" i="3"/>
  <c r="C53" i="3"/>
  <c r="B53" i="3"/>
  <c r="K52" i="3"/>
  <c r="C52" i="3"/>
  <c r="B52" i="3"/>
  <c r="K51" i="3"/>
  <c r="C51" i="3"/>
  <c r="B51" i="3"/>
  <c r="K50" i="3"/>
  <c r="C50" i="3"/>
  <c r="B50" i="3"/>
  <c r="K49" i="3"/>
  <c r="C49" i="3"/>
  <c r="B49" i="3"/>
  <c r="K48" i="3"/>
  <c r="C48" i="3"/>
  <c r="B48" i="3"/>
  <c r="C47" i="3"/>
  <c r="B47" i="3"/>
  <c r="K46" i="3"/>
  <c r="C46" i="3"/>
  <c r="B46" i="3"/>
  <c r="K45" i="3"/>
  <c r="C45" i="3"/>
  <c r="B45" i="3"/>
  <c r="K44" i="3"/>
  <c r="C44" i="3"/>
  <c r="B44" i="3"/>
  <c r="C43" i="3"/>
  <c r="B43" i="3"/>
  <c r="K42" i="3"/>
  <c r="C42" i="3"/>
  <c r="B42" i="3"/>
  <c r="K41" i="3"/>
  <c r="C41" i="3"/>
  <c r="B41" i="3"/>
  <c r="K40" i="3"/>
  <c r="C40" i="3"/>
  <c r="B40" i="3"/>
  <c r="C39" i="3"/>
  <c r="B39" i="3"/>
  <c r="K38" i="3"/>
  <c r="C38" i="3"/>
  <c r="B38" i="3"/>
  <c r="K37" i="3"/>
  <c r="C37" i="3"/>
  <c r="B37" i="3"/>
  <c r="K36" i="3"/>
  <c r="C36" i="3"/>
  <c r="B36" i="3"/>
  <c r="K35" i="3"/>
  <c r="C35" i="3"/>
  <c r="B35" i="3"/>
  <c r="K34" i="3"/>
  <c r="C34" i="3"/>
  <c r="B34" i="3"/>
  <c r="K33" i="3"/>
  <c r="C33" i="3"/>
  <c r="B33" i="3"/>
  <c r="K32" i="3"/>
  <c r="C32" i="3"/>
  <c r="B32" i="3"/>
  <c r="K31" i="3"/>
  <c r="C31" i="3"/>
  <c r="B31" i="3"/>
  <c r="C30" i="3"/>
  <c r="B30" i="3"/>
  <c r="C29" i="3"/>
  <c r="B29" i="3"/>
  <c r="K28" i="3"/>
  <c r="C28" i="3"/>
  <c r="B28" i="3"/>
  <c r="C27" i="3"/>
  <c r="B27" i="3"/>
  <c r="K26" i="3"/>
  <c r="C26" i="3"/>
  <c r="B26" i="3"/>
  <c r="K25" i="3"/>
  <c r="C25" i="3"/>
  <c r="B25" i="3"/>
  <c r="K24" i="3"/>
  <c r="C24" i="3"/>
  <c r="B24" i="3"/>
  <c r="C23" i="3"/>
  <c r="B23" i="3"/>
  <c r="K22" i="3"/>
  <c r="C22" i="3"/>
  <c r="B22" i="3"/>
  <c r="K21" i="3"/>
  <c r="C21" i="3"/>
  <c r="B21" i="3"/>
  <c r="K20" i="3"/>
  <c r="C20" i="3"/>
  <c r="B20" i="3"/>
  <c r="C19" i="3"/>
  <c r="B19" i="3"/>
  <c r="K18" i="3"/>
  <c r="C18" i="3"/>
  <c r="B18" i="3"/>
  <c r="K17" i="3"/>
  <c r="C17" i="3"/>
  <c r="B17" i="3"/>
  <c r="K16" i="3"/>
  <c r="C16" i="3"/>
  <c r="B16" i="3"/>
  <c r="K15" i="3"/>
  <c r="C15" i="3"/>
  <c r="B15" i="3"/>
  <c r="C14" i="3"/>
  <c r="B14" i="3"/>
  <c r="K13" i="3"/>
  <c r="C13" i="3"/>
  <c r="B13" i="3"/>
  <c r="K12" i="3"/>
  <c r="C12" i="3"/>
  <c r="B12" i="3"/>
  <c r="K11" i="3"/>
  <c r="C11" i="3"/>
  <c r="B11" i="3"/>
  <c r="C10" i="3"/>
  <c r="B10" i="3"/>
  <c r="C9" i="3"/>
  <c r="B9" i="3"/>
  <c r="K8" i="3"/>
  <c r="C8" i="3"/>
  <c r="B8" i="3"/>
  <c r="K7" i="3"/>
  <c r="C7" i="3"/>
  <c r="B7" i="3"/>
  <c r="K6" i="3"/>
  <c r="C6" i="3"/>
  <c r="B6" i="3"/>
  <c r="K5" i="3"/>
  <c r="C5" i="3"/>
  <c r="B5" i="3"/>
  <c r="K4" i="3"/>
  <c r="C4" i="3"/>
  <c r="B4" i="3"/>
  <c r="K3" i="3"/>
  <c r="C3" i="3"/>
  <c r="B3" i="3"/>
  <c r="K2" i="3"/>
  <c r="C2" i="3"/>
  <c r="B2" i="3"/>
  <c r="G67" i="2"/>
  <c r="L66" i="2"/>
  <c r="I66" i="2"/>
  <c r="G63" i="2"/>
  <c r="N62" i="2"/>
  <c r="M62" i="2"/>
  <c r="I62" i="2"/>
  <c r="H62" i="2"/>
  <c r="G59" i="2"/>
  <c r="J58" i="2"/>
  <c r="F53" i="2"/>
  <c r="E53" i="2"/>
  <c r="F52" i="2"/>
  <c r="F51" i="2"/>
  <c r="F50" i="2"/>
  <c r="F49" i="2"/>
  <c r="F48" i="2"/>
  <c r="E49" i="2" s="1"/>
  <c r="F47" i="2"/>
  <c r="E47" i="2"/>
  <c r="F46" i="2"/>
  <c r="X43" i="2"/>
  <c r="W43" i="2"/>
  <c r="L43" i="2"/>
  <c r="V41" i="2"/>
  <c r="V43" i="2" s="1"/>
  <c r="U41" i="2"/>
  <c r="H66" i="2" s="1"/>
  <c r="T41" i="2"/>
  <c r="T43" i="2" s="1"/>
  <c r="S41" i="2"/>
  <c r="P62" i="2" s="1"/>
  <c r="R41" i="2"/>
  <c r="R43" i="2" s="1"/>
  <c r="Q41" i="2"/>
  <c r="K58" i="2" s="1"/>
  <c r="P41" i="2"/>
  <c r="P43" i="2" s="1"/>
  <c r="O41" i="2"/>
  <c r="O43" i="2" s="1"/>
  <c r="N41" i="2"/>
  <c r="N43" i="2" s="1"/>
  <c r="M41" i="2"/>
  <c r="M43" i="2" s="1"/>
  <c r="L41" i="2"/>
  <c r="H58" i="2" s="1"/>
  <c r="G58" i="2" s="1"/>
  <c r="E59" i="2" s="1"/>
  <c r="K41" i="2"/>
  <c r="L62" i="2" s="1"/>
  <c r="J41" i="2"/>
  <c r="K62" i="2" s="1"/>
  <c r="I41" i="2"/>
  <c r="J62" i="2" s="1"/>
  <c r="H41" i="2"/>
  <c r="H43" i="2" s="1"/>
  <c r="G41" i="2"/>
  <c r="G43" i="2" s="1"/>
  <c r="E31" i="2"/>
  <c r="B31" i="2"/>
  <c r="E30" i="2"/>
  <c r="B30" i="2"/>
  <c r="E29" i="2"/>
  <c r="B29" i="2"/>
  <c r="E28" i="2"/>
  <c r="B28" i="2"/>
  <c r="E27" i="2"/>
  <c r="E26" i="2"/>
  <c r="E25" i="2"/>
  <c r="E24" i="2"/>
  <c r="B22" i="2" a="1"/>
  <c r="B22" i="2" s="1"/>
  <c r="C22" i="2" s="1"/>
  <c r="A22" i="2"/>
  <c r="C18" i="2"/>
  <c r="B18" i="2"/>
  <c r="A18" i="2"/>
  <c r="E18" i="2" s="1"/>
  <c r="E17" i="2"/>
  <c r="C17" i="2"/>
  <c r="B17" i="2"/>
  <c r="A17" i="2"/>
  <c r="A16" i="2"/>
  <c r="B15" i="2"/>
  <c r="C14" i="2"/>
  <c r="B14" i="2"/>
  <c r="D10" i="2"/>
  <c r="K9" i="2"/>
  <c r="J9" i="2"/>
  <c r="I9" i="2"/>
  <c r="K8" i="2"/>
  <c r="J8" i="2"/>
  <c r="I8" i="2"/>
  <c r="K3" i="2"/>
  <c r="J3" i="2"/>
  <c r="I3" i="2"/>
  <c r="Y325" i="1"/>
  <c r="X325" i="1" a="1"/>
  <c r="X325" i="1" s="1"/>
  <c r="F325" i="1"/>
  <c r="E325" i="1"/>
  <c r="D325" i="1"/>
  <c r="C325" i="1"/>
  <c r="B325" i="1"/>
  <c r="Z325" i="1" s="1"/>
  <c r="Y324" i="1"/>
  <c r="X324" i="1" a="1"/>
  <c r="X324" i="1" s="1"/>
  <c r="F324" i="1"/>
  <c r="D324" i="1"/>
  <c r="E324" i="1" s="1"/>
  <c r="C324" i="1"/>
  <c r="B324" i="1"/>
  <c r="Z324" i="1" s="1"/>
  <c r="Z323" i="1"/>
  <c r="Y323" i="1"/>
  <c r="X323" i="1" a="1"/>
  <c r="X323" i="1" s="1"/>
  <c r="F323" i="1"/>
  <c r="D323" i="1"/>
  <c r="E323" i="1" s="1"/>
  <c r="C323" i="1"/>
  <c r="B323" i="1"/>
  <c r="Y318" i="1"/>
  <c r="X318" i="1" a="1"/>
  <c r="X318" i="1" s="1"/>
  <c r="F318" i="1"/>
  <c r="D318" i="1"/>
  <c r="E318" i="1" s="1"/>
  <c r="C318" i="1"/>
  <c r="B318" i="1"/>
  <c r="Z318" i="1" s="1"/>
  <c r="Y322" i="1"/>
  <c r="X322" i="1" a="1"/>
  <c r="X322" i="1"/>
  <c r="F322" i="1"/>
  <c r="D322" i="1"/>
  <c r="E322" i="1" s="1"/>
  <c r="C322" i="1"/>
  <c r="B322" i="1"/>
  <c r="Z322" i="1" s="1"/>
  <c r="Z321" i="1"/>
  <c r="Y321" i="1"/>
  <c r="X321" i="1" a="1"/>
  <c r="X321" i="1" s="1"/>
  <c r="F321" i="1"/>
  <c r="D321" i="1"/>
  <c r="E321" i="1" s="1"/>
  <c r="C321" i="1"/>
  <c r="B321" i="1"/>
  <c r="Y320" i="1"/>
  <c r="X320" i="1" a="1"/>
  <c r="X320" i="1" s="1"/>
  <c r="F320" i="1"/>
  <c r="E320" i="1"/>
  <c r="D320" i="1"/>
  <c r="C320" i="1"/>
  <c r="B320" i="1"/>
  <c r="Z320" i="1" s="1"/>
  <c r="Y314" i="1"/>
  <c r="X314" i="1" a="1"/>
  <c r="X314" i="1" s="1"/>
  <c r="F314" i="1"/>
  <c r="E314" i="1"/>
  <c r="D314" i="1"/>
  <c r="C314" i="1"/>
  <c r="B314" i="1"/>
  <c r="Z314" i="1" s="1"/>
  <c r="Y313" i="1"/>
  <c r="X313" i="1" a="1"/>
  <c r="X313" i="1" s="1"/>
  <c r="F313" i="1"/>
  <c r="D313" i="1"/>
  <c r="E313" i="1" s="1"/>
  <c r="C313" i="1"/>
  <c r="B313" i="1"/>
  <c r="Z313" i="1" s="1"/>
  <c r="Y317" i="1"/>
  <c r="X317" i="1" a="1"/>
  <c r="X317" i="1" s="1"/>
  <c r="F317" i="1"/>
  <c r="D317" i="1"/>
  <c r="E317" i="1" s="1"/>
  <c r="C317" i="1"/>
  <c r="B317" i="1"/>
  <c r="Z317" i="1" s="1"/>
  <c r="Z316" i="1"/>
  <c r="Y316" i="1"/>
  <c r="X316" i="1" a="1"/>
  <c r="X316" i="1" s="1"/>
  <c r="F316" i="1"/>
  <c r="D316" i="1"/>
  <c r="E316" i="1" s="1"/>
  <c r="C316" i="1"/>
  <c r="B316" i="1"/>
  <c r="Y312" i="1"/>
  <c r="X312" i="1" a="1"/>
  <c r="X312" i="1" s="1"/>
  <c r="F312" i="1"/>
  <c r="D312" i="1"/>
  <c r="E312" i="1" s="1"/>
  <c r="C312" i="1"/>
  <c r="B312" i="1"/>
  <c r="Z312" i="1" s="1"/>
  <c r="Z311" i="1"/>
  <c r="Y311" i="1"/>
  <c r="X311" i="1" a="1"/>
  <c r="X311" i="1" s="1"/>
  <c r="F311" i="1"/>
  <c r="D311" i="1"/>
  <c r="E311" i="1" s="1"/>
  <c r="C311" i="1"/>
  <c r="B311" i="1"/>
  <c r="Z310" i="1"/>
  <c r="Y310" i="1"/>
  <c r="X310" i="1" a="1"/>
  <c r="X310" i="1" s="1"/>
  <c r="F310" i="1"/>
  <c r="D310" i="1"/>
  <c r="E310" i="1" s="1"/>
  <c r="C310" i="1"/>
  <c r="B310" i="1"/>
  <c r="Y315" i="1"/>
  <c r="X315" i="1" a="1"/>
  <c r="X315" i="1"/>
  <c r="F315" i="1"/>
  <c r="D315" i="1"/>
  <c r="E315" i="1" s="1"/>
  <c r="C315" i="1"/>
  <c r="B315" i="1"/>
  <c r="Z315" i="1" s="1"/>
  <c r="Y319" i="1"/>
  <c r="X319" i="1" a="1"/>
  <c r="X319" i="1" s="1"/>
  <c r="D319" i="1"/>
  <c r="E319" i="1" s="1"/>
  <c r="C319" i="1"/>
  <c r="B319" i="1"/>
  <c r="Z319" i="1" s="1"/>
  <c r="Y309" i="1"/>
  <c r="X309" i="1" a="1"/>
  <c r="X309" i="1" s="1"/>
  <c r="F309" i="1"/>
  <c r="D309" i="1"/>
  <c r="E309" i="1" s="1"/>
  <c r="C309" i="1"/>
  <c r="B309" i="1"/>
  <c r="Z309" i="1" s="1"/>
  <c r="Y308" i="1"/>
  <c r="X308" i="1" a="1"/>
  <c r="X308" i="1" s="1"/>
  <c r="F308" i="1"/>
  <c r="D308" i="1"/>
  <c r="E308" i="1" s="1"/>
  <c r="C308" i="1"/>
  <c r="B308" i="1"/>
  <c r="Z308" i="1" s="1"/>
  <c r="Z307" i="1"/>
  <c r="Y307" i="1"/>
  <c r="X307" i="1" a="1"/>
  <c r="X307" i="1" s="1"/>
  <c r="F307" i="1"/>
  <c r="E307" i="1"/>
  <c r="D307" i="1"/>
  <c r="C307" i="1"/>
  <c r="B307" i="1"/>
  <c r="Z306" i="1"/>
  <c r="Y306" i="1"/>
  <c r="X306" i="1" a="1"/>
  <c r="X306" i="1"/>
  <c r="F306" i="1"/>
  <c r="D306" i="1"/>
  <c r="E306" i="1" s="1"/>
  <c r="C306" i="1"/>
  <c r="B306" i="1"/>
  <c r="Y305" i="1"/>
  <c r="X305" i="1" a="1"/>
  <c r="X305" i="1"/>
  <c r="F305" i="1"/>
  <c r="D305" i="1"/>
  <c r="E305" i="1" s="1"/>
  <c r="C305" i="1"/>
  <c r="B305" i="1"/>
  <c r="Z305" i="1" s="1"/>
  <c r="Y304" i="1"/>
  <c r="X304" i="1" a="1"/>
  <c r="X304" i="1"/>
  <c r="F304" i="1"/>
  <c r="E304" i="1"/>
  <c r="D304" i="1"/>
  <c r="C304" i="1"/>
  <c r="B304" i="1"/>
  <c r="Z304" i="1" s="1"/>
  <c r="Y303" i="1"/>
  <c r="X303" i="1" a="1"/>
  <c r="X303" i="1" s="1"/>
  <c r="F303" i="1"/>
  <c r="D303" i="1"/>
  <c r="E303" i="1" s="1"/>
  <c r="C303" i="1"/>
  <c r="B303" i="1"/>
  <c r="Z303" i="1" s="1"/>
  <c r="Y302" i="1"/>
  <c r="X302" i="1" a="1"/>
  <c r="X302" i="1"/>
  <c r="F302" i="1"/>
  <c r="D302" i="1"/>
  <c r="E302" i="1" s="1"/>
  <c r="C302" i="1"/>
  <c r="B302" i="1"/>
  <c r="Z302" i="1" s="1"/>
  <c r="Y301" i="1"/>
  <c r="X301" i="1" a="1"/>
  <c r="X301" i="1" s="1"/>
  <c r="F301" i="1"/>
  <c r="D301" i="1"/>
  <c r="E301" i="1" s="1"/>
  <c r="C301" i="1"/>
  <c r="B301" i="1"/>
  <c r="Z301" i="1" s="1"/>
  <c r="Y300" i="1"/>
  <c r="X300" i="1" a="1"/>
  <c r="X300" i="1"/>
  <c r="F300" i="1"/>
  <c r="D300" i="1"/>
  <c r="E300" i="1" s="1"/>
  <c r="C300" i="1"/>
  <c r="B300" i="1"/>
  <c r="Z300" i="1" s="1"/>
  <c r="Y299" i="1"/>
  <c r="X299" i="1" a="1"/>
  <c r="X299" i="1" s="1"/>
  <c r="F299" i="1"/>
  <c r="D299" i="1"/>
  <c r="E299" i="1" s="1"/>
  <c r="C299" i="1"/>
  <c r="B299" i="1"/>
  <c r="Z299" i="1" s="1"/>
  <c r="Z298" i="1"/>
  <c r="Y298" i="1"/>
  <c r="X298" i="1" a="1"/>
  <c r="X298" i="1" s="1"/>
  <c r="F298" i="1"/>
  <c r="D298" i="1"/>
  <c r="E298" i="1" s="1"/>
  <c r="C298" i="1"/>
  <c r="B298" i="1"/>
  <c r="Y297" i="1"/>
  <c r="X297" i="1" a="1"/>
  <c r="X297" i="1" s="1"/>
  <c r="F297" i="1"/>
  <c r="D297" i="1"/>
  <c r="E297" i="1" s="1"/>
  <c r="C297" i="1"/>
  <c r="B297" i="1"/>
  <c r="Z297" i="1" s="1"/>
  <c r="Y296" i="1"/>
  <c r="X296" i="1" a="1"/>
  <c r="X296" i="1"/>
  <c r="F296" i="1"/>
  <c r="D296" i="1"/>
  <c r="E296" i="1" s="1"/>
  <c r="C296" i="1"/>
  <c r="B296" i="1"/>
  <c r="Z296" i="1" s="1"/>
  <c r="Z295" i="1"/>
  <c r="Y295" i="1"/>
  <c r="X295" i="1" a="1"/>
  <c r="X295" i="1" s="1"/>
  <c r="F295" i="1"/>
  <c r="D295" i="1"/>
  <c r="E295" i="1" s="1"/>
  <c r="C295" i="1"/>
  <c r="B295" i="1"/>
  <c r="Y294" i="1"/>
  <c r="X294" i="1" a="1"/>
  <c r="X294" i="1"/>
  <c r="F294" i="1"/>
  <c r="D294" i="1"/>
  <c r="E294" i="1" s="1"/>
  <c r="C294" i="1"/>
  <c r="B294" i="1"/>
  <c r="Z294" i="1" s="1"/>
  <c r="Z293" i="1"/>
  <c r="Y293" i="1"/>
  <c r="X293" i="1" a="1"/>
  <c r="X293" i="1" s="1"/>
  <c r="F293" i="1"/>
  <c r="D293" i="1"/>
  <c r="E293" i="1" s="1"/>
  <c r="C293" i="1"/>
  <c r="B293" i="1"/>
  <c r="Y292" i="1"/>
  <c r="X292" i="1" a="1"/>
  <c r="X292" i="1"/>
  <c r="F292" i="1"/>
  <c r="D292" i="1"/>
  <c r="E292" i="1" s="1"/>
  <c r="C292" i="1"/>
  <c r="B292" i="1"/>
  <c r="Z292" i="1" s="1"/>
  <c r="Y291" i="1"/>
  <c r="X291" i="1" a="1"/>
  <c r="X291" i="1" s="1"/>
  <c r="F291" i="1"/>
  <c r="D291" i="1"/>
  <c r="E291" i="1" s="1"/>
  <c r="C291" i="1"/>
  <c r="B291" i="1"/>
  <c r="Z291" i="1" s="1"/>
  <c r="Z290" i="1"/>
  <c r="Y290" i="1"/>
  <c r="X290" i="1" a="1"/>
  <c r="X290" i="1" s="1"/>
  <c r="F290" i="1"/>
  <c r="E290" i="1"/>
  <c r="D290" i="1"/>
  <c r="C290" i="1"/>
  <c r="B290" i="1"/>
  <c r="Y289" i="1"/>
  <c r="X289" i="1" a="1"/>
  <c r="X289" i="1" s="1"/>
  <c r="F289" i="1"/>
  <c r="D289" i="1"/>
  <c r="E289" i="1" s="1"/>
  <c r="C289" i="1"/>
  <c r="B289" i="1"/>
  <c r="Z289" i="1" s="1"/>
  <c r="Y288" i="1"/>
  <c r="X288" i="1" a="1"/>
  <c r="X288" i="1" s="1"/>
  <c r="F288" i="1"/>
  <c r="D288" i="1"/>
  <c r="E288" i="1" s="1"/>
  <c r="C288" i="1"/>
  <c r="B288" i="1"/>
  <c r="Z288" i="1" s="1"/>
  <c r="Z287" i="1"/>
  <c r="Y287" i="1"/>
  <c r="X287" i="1" a="1"/>
  <c r="X287" i="1" s="1"/>
  <c r="F287" i="1"/>
  <c r="D287" i="1"/>
  <c r="E287" i="1" s="1"/>
  <c r="C287" i="1"/>
  <c r="B287" i="1"/>
  <c r="Y286" i="1"/>
  <c r="X286" i="1" a="1"/>
  <c r="X286" i="1" s="1"/>
  <c r="F286" i="1"/>
  <c r="D286" i="1"/>
  <c r="E286" i="1" s="1"/>
  <c r="C286" i="1"/>
  <c r="B286" i="1"/>
  <c r="Z286" i="1" s="1"/>
  <c r="Z285" i="1"/>
  <c r="Y285" i="1"/>
  <c r="X285" i="1" a="1"/>
  <c r="X285" i="1" s="1"/>
  <c r="F285" i="1"/>
  <c r="D285" i="1"/>
  <c r="E285" i="1" s="1"/>
  <c r="C285" i="1"/>
  <c r="B285" i="1"/>
  <c r="Y284" i="1"/>
  <c r="X284" i="1" a="1"/>
  <c r="X284" i="1" s="1"/>
  <c r="F284" i="1"/>
  <c r="D284" i="1"/>
  <c r="E284" i="1" s="1"/>
  <c r="C284" i="1"/>
  <c r="B284" i="1"/>
  <c r="Z284" i="1" s="1"/>
  <c r="Y283" i="1"/>
  <c r="X283" i="1" a="1"/>
  <c r="X283" i="1" s="1"/>
  <c r="F283" i="1"/>
  <c r="D283" i="1"/>
  <c r="E283" i="1" s="1"/>
  <c r="C283" i="1"/>
  <c r="B283" i="1"/>
  <c r="Z283" i="1" s="1"/>
  <c r="Y282" i="1"/>
  <c r="X282" i="1" a="1"/>
  <c r="X282" i="1" s="1"/>
  <c r="F282" i="1"/>
  <c r="E282" i="1"/>
  <c r="D282" i="1"/>
  <c r="C282" i="1"/>
  <c r="B282" i="1"/>
  <c r="Z282" i="1" s="1"/>
  <c r="Y281" i="1"/>
  <c r="X281" i="1" a="1"/>
  <c r="X281" i="1" s="1"/>
  <c r="F281" i="1"/>
  <c r="D281" i="1"/>
  <c r="E281" i="1" s="1"/>
  <c r="C281" i="1"/>
  <c r="B281" i="1"/>
  <c r="Z281" i="1" s="1"/>
  <c r="Y280" i="1"/>
  <c r="X280" i="1" a="1"/>
  <c r="X280" i="1"/>
  <c r="F280" i="1"/>
  <c r="E280" i="1"/>
  <c r="D280" i="1"/>
  <c r="C280" i="1"/>
  <c r="B280" i="1"/>
  <c r="Z280" i="1" s="1"/>
  <c r="Z279" i="1"/>
  <c r="Y279" i="1"/>
  <c r="X279" i="1" a="1"/>
  <c r="X279" i="1" s="1"/>
  <c r="F279" i="1"/>
  <c r="D279" i="1"/>
  <c r="E279" i="1" s="1"/>
  <c r="C279" i="1"/>
  <c r="B279" i="1"/>
  <c r="Y278" i="1"/>
  <c r="X278" i="1" a="1"/>
  <c r="X278" i="1" s="1"/>
  <c r="F278" i="1"/>
  <c r="D278" i="1"/>
  <c r="E278" i="1" s="1"/>
  <c r="C278" i="1"/>
  <c r="B278" i="1"/>
  <c r="Z278" i="1" s="1"/>
  <c r="Z277" i="1"/>
  <c r="Y277" i="1"/>
  <c r="X277" i="1" a="1"/>
  <c r="X277" i="1" s="1"/>
  <c r="F277" i="1"/>
  <c r="D277" i="1"/>
  <c r="E277" i="1" s="1"/>
  <c r="C277" i="1"/>
  <c r="B277" i="1"/>
  <c r="Y276" i="1"/>
  <c r="X276" i="1" a="1"/>
  <c r="X276" i="1" s="1"/>
  <c r="F276" i="1"/>
  <c r="D276" i="1"/>
  <c r="E276" i="1" s="1"/>
  <c r="C276" i="1"/>
  <c r="B276" i="1"/>
  <c r="Z276" i="1" s="1"/>
  <c r="Y275" i="1"/>
  <c r="X275" i="1" a="1"/>
  <c r="X275" i="1" s="1"/>
  <c r="F275" i="1"/>
  <c r="D275" i="1"/>
  <c r="E275" i="1" s="1"/>
  <c r="C275" i="1"/>
  <c r="B275" i="1"/>
  <c r="Z275" i="1" s="1"/>
  <c r="Y274" i="1"/>
  <c r="X274" i="1" a="1"/>
  <c r="X274" i="1" s="1"/>
  <c r="F274" i="1"/>
  <c r="D274" i="1"/>
  <c r="E274" i="1" s="1"/>
  <c r="C274" i="1"/>
  <c r="B274" i="1"/>
  <c r="Z274" i="1" s="1"/>
  <c r="Y273" i="1"/>
  <c r="X273" i="1" a="1"/>
  <c r="X273" i="1" s="1"/>
  <c r="F273" i="1"/>
  <c r="D273" i="1"/>
  <c r="E273" i="1" s="1"/>
  <c r="C273" i="1"/>
  <c r="B273" i="1"/>
  <c r="Z273" i="1" s="1"/>
  <c r="Y272" i="1"/>
  <c r="X272" i="1" a="1"/>
  <c r="X272" i="1" s="1"/>
  <c r="F272" i="1"/>
  <c r="D272" i="1"/>
  <c r="E272" i="1" s="1"/>
  <c r="C272" i="1"/>
  <c r="B272" i="1"/>
  <c r="Z272" i="1" s="1"/>
  <c r="Z271" i="1"/>
  <c r="Y271" i="1"/>
  <c r="X271" i="1" a="1"/>
  <c r="X271" i="1" s="1"/>
  <c r="F271" i="1"/>
  <c r="D271" i="1"/>
  <c r="E271" i="1" s="1"/>
  <c r="C271" i="1"/>
  <c r="B271" i="1"/>
  <c r="Y270" i="1"/>
  <c r="X270" i="1" a="1"/>
  <c r="X270" i="1" s="1"/>
  <c r="F270" i="1"/>
  <c r="D270" i="1"/>
  <c r="E270" i="1" s="1"/>
  <c r="C270" i="1"/>
  <c r="B270" i="1"/>
  <c r="Z270" i="1" s="1"/>
  <c r="Z269" i="1"/>
  <c r="Y269" i="1"/>
  <c r="X269" i="1" a="1"/>
  <c r="X269" i="1" s="1"/>
  <c r="F269" i="1"/>
  <c r="D269" i="1"/>
  <c r="E269" i="1" s="1"/>
  <c r="C269" i="1"/>
  <c r="B269" i="1"/>
  <c r="Y268" i="1"/>
  <c r="X268" i="1" a="1"/>
  <c r="X268" i="1" s="1"/>
  <c r="F268" i="1"/>
  <c r="D268" i="1"/>
  <c r="E268" i="1" s="1"/>
  <c r="C268" i="1"/>
  <c r="B268" i="1"/>
  <c r="Z268" i="1" s="1"/>
  <c r="Y267" i="1"/>
  <c r="X267" i="1" a="1"/>
  <c r="X267" i="1" s="1"/>
  <c r="F267" i="1"/>
  <c r="D267" i="1"/>
  <c r="E267" i="1" s="1"/>
  <c r="C267" i="1"/>
  <c r="B267" i="1"/>
  <c r="Z267" i="1" s="1"/>
  <c r="Y266" i="1"/>
  <c r="X266" i="1" a="1"/>
  <c r="X266" i="1" s="1"/>
  <c r="F266" i="1"/>
  <c r="D266" i="1"/>
  <c r="E266" i="1" s="1"/>
  <c r="C266" i="1"/>
  <c r="B266" i="1"/>
  <c r="Z266" i="1" s="1"/>
  <c r="Y265" i="1"/>
  <c r="X265" i="1" a="1"/>
  <c r="X265" i="1"/>
  <c r="D265" i="1"/>
  <c r="E265" i="1" s="1"/>
  <c r="C265" i="1"/>
  <c r="B265" i="1"/>
  <c r="Z265" i="1" s="1"/>
  <c r="Y264" i="1"/>
  <c r="X264" i="1" a="1"/>
  <c r="X264" i="1" s="1"/>
  <c r="F264" i="1"/>
  <c r="D264" i="1"/>
  <c r="E264" i="1" s="1"/>
  <c r="C264" i="1"/>
  <c r="B264" i="1"/>
  <c r="Z264" i="1" s="1"/>
  <c r="Y263" i="1"/>
  <c r="X263" i="1" a="1"/>
  <c r="X263" i="1"/>
  <c r="F263" i="1"/>
  <c r="D263" i="1"/>
  <c r="E263" i="1" s="1"/>
  <c r="C263" i="1"/>
  <c r="B263" i="1"/>
  <c r="Z263" i="1" s="1"/>
  <c r="Z262" i="1"/>
  <c r="Y262" i="1"/>
  <c r="X262" i="1" a="1"/>
  <c r="X262" i="1" s="1"/>
  <c r="F262" i="1"/>
  <c r="D262" i="1"/>
  <c r="E262" i="1" s="1"/>
  <c r="C262" i="1"/>
  <c r="B262" i="1"/>
  <c r="Y261" i="1"/>
  <c r="X261" i="1" a="1"/>
  <c r="X261" i="1" s="1"/>
  <c r="F261" i="1"/>
  <c r="D261" i="1"/>
  <c r="E261" i="1" s="1"/>
  <c r="C261" i="1"/>
  <c r="B261" i="1"/>
  <c r="Z261" i="1" s="1"/>
  <c r="Y260" i="1"/>
  <c r="X260" i="1" a="1"/>
  <c r="X260" i="1"/>
  <c r="F260" i="1"/>
  <c r="D260" i="1"/>
  <c r="E260" i="1" s="1"/>
  <c r="C260" i="1"/>
  <c r="B260" i="1"/>
  <c r="Z260" i="1" s="1"/>
  <c r="Y259" i="1"/>
  <c r="X259" i="1" a="1"/>
  <c r="X259" i="1" s="1"/>
  <c r="F259" i="1"/>
  <c r="D259" i="1"/>
  <c r="E259" i="1" s="1"/>
  <c r="C259" i="1"/>
  <c r="B259" i="1"/>
  <c r="Z259" i="1" s="1"/>
  <c r="Y258" i="1"/>
  <c r="X258" i="1" a="1"/>
  <c r="X258" i="1" s="1"/>
  <c r="F258" i="1"/>
  <c r="D258" i="1"/>
  <c r="E258" i="1" s="1"/>
  <c r="C258" i="1"/>
  <c r="B258" i="1"/>
  <c r="Z258" i="1" s="1"/>
  <c r="Y257" i="1"/>
  <c r="X257" i="1" a="1"/>
  <c r="X257" i="1" s="1"/>
  <c r="F257" i="1"/>
  <c r="D257" i="1"/>
  <c r="E257" i="1" s="1"/>
  <c r="C257" i="1"/>
  <c r="B257" i="1"/>
  <c r="Z257" i="1" s="1"/>
  <c r="Y256" i="1"/>
  <c r="X256" i="1" a="1"/>
  <c r="X256" i="1"/>
  <c r="F256" i="1"/>
  <c r="D256" i="1"/>
  <c r="E256" i="1" s="1"/>
  <c r="C256" i="1"/>
  <c r="B256" i="1"/>
  <c r="Z256" i="1" s="1"/>
  <c r="Y255" i="1"/>
  <c r="X255" i="1" a="1"/>
  <c r="X255" i="1"/>
  <c r="F255" i="1"/>
  <c r="D255" i="1"/>
  <c r="E255" i="1" s="1"/>
  <c r="C255" i="1"/>
  <c r="B255" i="1"/>
  <c r="Z255" i="1" s="1"/>
  <c r="Z254" i="1"/>
  <c r="Y254" i="1"/>
  <c r="X254" i="1" a="1"/>
  <c r="X254" i="1" s="1"/>
  <c r="F254" i="1"/>
  <c r="D254" i="1"/>
  <c r="E254" i="1" s="1"/>
  <c r="C254" i="1"/>
  <c r="B254" i="1"/>
  <c r="Y253" i="1"/>
  <c r="X253" i="1" a="1"/>
  <c r="X253" i="1" s="1"/>
  <c r="D253" i="1"/>
  <c r="E253" i="1" s="1"/>
  <c r="C253" i="1"/>
  <c r="B253" i="1"/>
  <c r="Z253" i="1" s="1"/>
  <c r="Y252" i="1"/>
  <c r="X252" i="1" a="1"/>
  <c r="X252" i="1"/>
  <c r="F252" i="1"/>
  <c r="D252" i="1"/>
  <c r="E252" i="1" s="1"/>
  <c r="C252" i="1"/>
  <c r="B252" i="1"/>
  <c r="Z252" i="1" s="1"/>
  <c r="Y251" i="1"/>
  <c r="X251" i="1" a="1"/>
  <c r="X251" i="1" s="1"/>
  <c r="F251" i="1"/>
  <c r="D251" i="1"/>
  <c r="E251" i="1" s="1"/>
  <c r="C251" i="1"/>
  <c r="B251" i="1"/>
  <c r="Z251" i="1" s="1"/>
  <c r="Y250" i="1"/>
  <c r="X250" i="1" a="1"/>
  <c r="X250" i="1" s="1"/>
  <c r="F250" i="1"/>
  <c r="D250" i="1"/>
  <c r="E250" i="1" s="1"/>
  <c r="C250" i="1"/>
  <c r="B250" i="1"/>
  <c r="Z250" i="1" s="1"/>
  <c r="Y249" i="1"/>
  <c r="X249" i="1" a="1"/>
  <c r="X249" i="1" s="1"/>
  <c r="F249" i="1"/>
  <c r="D249" i="1"/>
  <c r="E249" i="1" s="1"/>
  <c r="C249" i="1"/>
  <c r="B249" i="1"/>
  <c r="Z249" i="1" s="1"/>
  <c r="Y248" i="1"/>
  <c r="X248" i="1" a="1"/>
  <c r="X248" i="1" s="1"/>
  <c r="F248" i="1"/>
  <c r="D248" i="1"/>
  <c r="E248" i="1" s="1"/>
  <c r="C248" i="1"/>
  <c r="B248" i="1"/>
  <c r="Z248" i="1" s="1"/>
  <c r="Y247" i="1"/>
  <c r="X247" i="1" a="1"/>
  <c r="X247" i="1" s="1"/>
  <c r="F247" i="1"/>
  <c r="D247" i="1"/>
  <c r="E247" i="1" s="1"/>
  <c r="C247" i="1"/>
  <c r="B247" i="1"/>
  <c r="Z247" i="1" s="1"/>
  <c r="Y246" i="1"/>
  <c r="X246" i="1" a="1"/>
  <c r="X246" i="1" s="1"/>
  <c r="F246" i="1"/>
  <c r="D246" i="1"/>
  <c r="E246" i="1" s="1"/>
  <c r="C246" i="1"/>
  <c r="B246" i="1"/>
  <c r="Z246" i="1" s="1"/>
  <c r="Y245" i="1"/>
  <c r="X245" i="1" a="1"/>
  <c r="X245" i="1" s="1"/>
  <c r="F245" i="1"/>
  <c r="D245" i="1"/>
  <c r="E245" i="1" s="1"/>
  <c r="C245" i="1"/>
  <c r="B245" i="1"/>
  <c r="Z245" i="1" s="1"/>
  <c r="Y244" i="1"/>
  <c r="X244" i="1" a="1"/>
  <c r="X244" i="1" s="1"/>
  <c r="F244" i="1"/>
  <c r="E244" i="1"/>
  <c r="D244" i="1"/>
  <c r="C244" i="1"/>
  <c r="B244" i="1"/>
  <c r="Z244" i="1" s="1"/>
  <c r="Y243" i="1"/>
  <c r="X243" i="1" a="1"/>
  <c r="X243" i="1" s="1"/>
  <c r="F243" i="1"/>
  <c r="D243" i="1"/>
  <c r="E243" i="1" s="1"/>
  <c r="C243" i="1"/>
  <c r="B243" i="1"/>
  <c r="Z243" i="1" s="1"/>
  <c r="Y242" i="1"/>
  <c r="X242" i="1" a="1"/>
  <c r="X242" i="1" s="1"/>
  <c r="F242" i="1"/>
  <c r="D242" i="1"/>
  <c r="E242" i="1" s="1"/>
  <c r="C242" i="1"/>
  <c r="B242" i="1"/>
  <c r="Z242" i="1" s="1"/>
  <c r="Z241" i="1"/>
  <c r="Y241" i="1"/>
  <c r="X241" i="1" a="1"/>
  <c r="X241" i="1" s="1"/>
  <c r="F241" i="1"/>
  <c r="E241" i="1"/>
  <c r="D241" i="1"/>
  <c r="C241" i="1"/>
  <c r="B241" i="1"/>
  <c r="Y240" i="1"/>
  <c r="X240" i="1" a="1"/>
  <c r="X240" i="1" s="1"/>
  <c r="F240" i="1"/>
  <c r="D240" i="1"/>
  <c r="E240" i="1" s="1"/>
  <c r="C240" i="1"/>
  <c r="B240" i="1"/>
  <c r="Z240" i="1" s="1"/>
  <c r="Y239" i="1"/>
  <c r="X239" i="1" a="1"/>
  <c r="X239" i="1"/>
  <c r="F239" i="1"/>
  <c r="D239" i="1"/>
  <c r="E239" i="1" s="1"/>
  <c r="C239" i="1"/>
  <c r="B239" i="1"/>
  <c r="Z239" i="1" s="1"/>
  <c r="Y238" i="1"/>
  <c r="X238" i="1" a="1"/>
  <c r="X238" i="1" s="1"/>
  <c r="F238" i="1"/>
  <c r="D238" i="1"/>
  <c r="E238" i="1" s="1"/>
  <c r="C238" i="1"/>
  <c r="B238" i="1"/>
  <c r="Z238" i="1" s="1"/>
  <c r="Y237" i="1"/>
  <c r="X237" i="1" a="1"/>
  <c r="X237" i="1" s="1"/>
  <c r="F237" i="1"/>
  <c r="D237" i="1"/>
  <c r="E237" i="1" s="1"/>
  <c r="C237" i="1"/>
  <c r="B237" i="1"/>
  <c r="Z237" i="1" s="1"/>
  <c r="Y236" i="1"/>
  <c r="X236" i="1" a="1"/>
  <c r="X236" i="1" s="1"/>
  <c r="F236" i="1"/>
  <c r="D236" i="1"/>
  <c r="E236" i="1" s="1"/>
  <c r="C236" i="1"/>
  <c r="B236" i="1"/>
  <c r="Z236" i="1" s="1"/>
  <c r="Y235" i="1"/>
  <c r="X235" i="1" a="1"/>
  <c r="X235" i="1" s="1"/>
  <c r="F235" i="1"/>
  <c r="D235" i="1"/>
  <c r="E235" i="1" s="1"/>
  <c r="C235" i="1"/>
  <c r="B235" i="1"/>
  <c r="Z235" i="1" s="1"/>
  <c r="Y234" i="1"/>
  <c r="X234" i="1" a="1"/>
  <c r="X234" i="1" s="1"/>
  <c r="F234" i="1"/>
  <c r="D234" i="1"/>
  <c r="E234" i="1" s="1"/>
  <c r="C234" i="1"/>
  <c r="B234" i="1"/>
  <c r="Z234" i="1" s="1"/>
  <c r="Y233" i="1"/>
  <c r="X233" i="1" a="1"/>
  <c r="X233" i="1" s="1"/>
  <c r="F233" i="1"/>
  <c r="D233" i="1"/>
  <c r="E233" i="1" s="1"/>
  <c r="C233" i="1"/>
  <c r="B233" i="1"/>
  <c r="Z233" i="1" s="1"/>
  <c r="Y232" i="1"/>
  <c r="X232" i="1" a="1"/>
  <c r="X232" i="1" s="1"/>
  <c r="F232" i="1"/>
  <c r="D232" i="1"/>
  <c r="E232" i="1" s="1"/>
  <c r="C232" i="1"/>
  <c r="B232" i="1"/>
  <c r="Z232" i="1" s="1"/>
  <c r="Y231" i="1"/>
  <c r="X231" i="1" a="1"/>
  <c r="X231" i="1" s="1"/>
  <c r="F231" i="1"/>
  <c r="D231" i="1"/>
  <c r="E231" i="1" s="1"/>
  <c r="C231" i="1"/>
  <c r="B231" i="1"/>
  <c r="Z231" i="1" s="1"/>
  <c r="Y230" i="1"/>
  <c r="X230" i="1" a="1"/>
  <c r="X230" i="1" s="1"/>
  <c r="F230" i="1"/>
  <c r="D230" i="1"/>
  <c r="E230" i="1" s="1"/>
  <c r="C230" i="1"/>
  <c r="B230" i="1"/>
  <c r="Z230" i="1" s="1"/>
  <c r="Y229" i="1"/>
  <c r="X229" i="1" a="1"/>
  <c r="X229" i="1" s="1"/>
  <c r="F229" i="1"/>
  <c r="D229" i="1"/>
  <c r="E229" i="1" s="1"/>
  <c r="C229" i="1"/>
  <c r="B229" i="1"/>
  <c r="Z229" i="1" s="1"/>
  <c r="Y228" i="1"/>
  <c r="X228" i="1" a="1"/>
  <c r="X228" i="1" s="1"/>
  <c r="F228" i="1"/>
  <c r="D228" i="1"/>
  <c r="E228" i="1" s="1"/>
  <c r="C228" i="1"/>
  <c r="B228" i="1"/>
  <c r="Z228" i="1" s="1"/>
  <c r="Y227" i="1"/>
  <c r="X227" i="1" a="1"/>
  <c r="X227" i="1" s="1"/>
  <c r="F227" i="1"/>
  <c r="D227" i="1"/>
  <c r="E227" i="1" s="1"/>
  <c r="C227" i="1"/>
  <c r="B227" i="1"/>
  <c r="Z227" i="1" s="1"/>
  <c r="Y226" i="1"/>
  <c r="X226" i="1" a="1"/>
  <c r="X226" i="1" s="1"/>
  <c r="F226" i="1"/>
  <c r="D226" i="1"/>
  <c r="E226" i="1" s="1"/>
  <c r="C226" i="1"/>
  <c r="B226" i="1"/>
  <c r="Z226" i="1" s="1"/>
  <c r="Y225" i="1"/>
  <c r="X225" i="1" a="1"/>
  <c r="X225" i="1" s="1"/>
  <c r="F225" i="1"/>
  <c r="D225" i="1"/>
  <c r="E225" i="1" s="1"/>
  <c r="C225" i="1"/>
  <c r="B225" i="1"/>
  <c r="Z225" i="1" s="1"/>
  <c r="Y224" i="1"/>
  <c r="X224" i="1" a="1"/>
  <c r="X224" i="1" s="1"/>
  <c r="F224" i="1"/>
  <c r="D224" i="1"/>
  <c r="E224" i="1" s="1"/>
  <c r="C224" i="1"/>
  <c r="B224" i="1"/>
  <c r="Z224" i="1" s="1"/>
  <c r="Y223" i="1"/>
  <c r="X223" i="1" a="1"/>
  <c r="X223" i="1" s="1"/>
  <c r="F223" i="1"/>
  <c r="D223" i="1"/>
  <c r="E223" i="1" s="1"/>
  <c r="C223" i="1"/>
  <c r="B223" i="1"/>
  <c r="Z223" i="1" s="1"/>
  <c r="Y222" i="1"/>
  <c r="X222" i="1" a="1"/>
  <c r="X222" i="1" s="1"/>
  <c r="F222" i="1"/>
  <c r="D222" i="1"/>
  <c r="E222" i="1" s="1"/>
  <c r="C222" i="1"/>
  <c r="B222" i="1"/>
  <c r="Z222" i="1" s="1"/>
  <c r="Y221" i="1"/>
  <c r="X221" i="1" a="1"/>
  <c r="X221" i="1" s="1"/>
  <c r="F221" i="1"/>
  <c r="D221" i="1"/>
  <c r="E221" i="1" s="1"/>
  <c r="C221" i="1"/>
  <c r="B221" i="1"/>
  <c r="Z221" i="1" s="1"/>
  <c r="Y220" i="1"/>
  <c r="X220" i="1" a="1"/>
  <c r="X220" i="1" s="1"/>
  <c r="F220" i="1"/>
  <c r="D220" i="1"/>
  <c r="E220" i="1" s="1"/>
  <c r="C220" i="1"/>
  <c r="B220" i="1"/>
  <c r="Z220" i="1" s="1"/>
  <c r="Y219" i="1"/>
  <c r="X219" i="1" a="1"/>
  <c r="X219" i="1" s="1"/>
  <c r="F219" i="1"/>
  <c r="D219" i="1"/>
  <c r="E219" i="1" s="1"/>
  <c r="C219" i="1"/>
  <c r="B219" i="1"/>
  <c r="Z219" i="1" s="1"/>
  <c r="Y218" i="1"/>
  <c r="X218" i="1" a="1"/>
  <c r="X218" i="1" s="1"/>
  <c r="F218" i="1"/>
  <c r="D218" i="1"/>
  <c r="E218" i="1" s="1"/>
  <c r="C218" i="1"/>
  <c r="B218" i="1"/>
  <c r="Z218" i="1" s="1"/>
  <c r="Y217" i="1"/>
  <c r="X217" i="1" a="1"/>
  <c r="X217" i="1" s="1"/>
  <c r="F217" i="1"/>
  <c r="D217" i="1"/>
  <c r="E217" i="1" s="1"/>
  <c r="C217" i="1"/>
  <c r="B217" i="1"/>
  <c r="Z217" i="1" s="1"/>
  <c r="Y216" i="1"/>
  <c r="X216" i="1" a="1"/>
  <c r="X216" i="1" s="1"/>
  <c r="F216" i="1"/>
  <c r="D216" i="1"/>
  <c r="E216" i="1" s="1"/>
  <c r="C216" i="1"/>
  <c r="B216" i="1"/>
  <c r="Z216" i="1" s="1"/>
  <c r="Y215" i="1"/>
  <c r="X215" i="1" a="1"/>
  <c r="X215" i="1" s="1"/>
  <c r="F215" i="1"/>
  <c r="E215" i="1"/>
  <c r="D215" i="1"/>
  <c r="C215" i="1"/>
  <c r="B215" i="1"/>
  <c r="Z215" i="1" s="1"/>
  <c r="Z214" i="1"/>
  <c r="Y214" i="1"/>
  <c r="X214" i="1" a="1"/>
  <c r="X214" i="1" s="1"/>
  <c r="F214" i="1"/>
  <c r="D214" i="1"/>
  <c r="E214" i="1" s="1"/>
  <c r="C214" i="1"/>
  <c r="B214" i="1"/>
  <c r="Y213" i="1"/>
  <c r="X213" i="1" a="1"/>
  <c r="X213" i="1" s="1"/>
  <c r="F213" i="1"/>
  <c r="D213" i="1"/>
  <c r="E213" i="1" s="1"/>
  <c r="C213" i="1"/>
  <c r="B213" i="1"/>
  <c r="Z213" i="1" s="1"/>
  <c r="Y212" i="1"/>
  <c r="X212" i="1" a="1"/>
  <c r="X212" i="1" s="1"/>
  <c r="F212" i="1"/>
  <c r="D212" i="1"/>
  <c r="E212" i="1" s="1"/>
  <c r="C212" i="1"/>
  <c r="B212" i="1"/>
  <c r="Z212" i="1" s="1"/>
  <c r="Z211" i="1"/>
  <c r="Y211" i="1"/>
  <c r="X211" i="1" a="1"/>
  <c r="X211" i="1" s="1"/>
  <c r="F211" i="1"/>
  <c r="D211" i="1"/>
  <c r="E211" i="1" s="1"/>
  <c r="C211" i="1"/>
  <c r="B211" i="1"/>
  <c r="Y210" i="1"/>
  <c r="X210" i="1" a="1"/>
  <c r="X210" i="1" s="1"/>
  <c r="F210" i="1"/>
  <c r="D210" i="1"/>
  <c r="E210" i="1" s="1"/>
  <c r="C210" i="1"/>
  <c r="B210" i="1"/>
  <c r="Z210" i="1" s="1"/>
  <c r="Z209" i="1"/>
  <c r="Y209" i="1"/>
  <c r="X209" i="1" a="1"/>
  <c r="X209" i="1" s="1"/>
  <c r="F209" i="1"/>
  <c r="D209" i="1"/>
  <c r="E209" i="1" s="1"/>
  <c r="C209" i="1"/>
  <c r="B209" i="1"/>
  <c r="Y208" i="1"/>
  <c r="X208" i="1" a="1"/>
  <c r="X208" i="1" s="1"/>
  <c r="F208" i="1"/>
  <c r="D208" i="1"/>
  <c r="E208" i="1" s="1"/>
  <c r="C208" i="1"/>
  <c r="B208" i="1"/>
  <c r="Z208" i="1" s="1"/>
  <c r="Y207" i="1"/>
  <c r="X207" i="1" a="1"/>
  <c r="X207" i="1"/>
  <c r="F207" i="1"/>
  <c r="E207" i="1"/>
  <c r="D207" i="1"/>
  <c r="C207" i="1"/>
  <c r="B207" i="1"/>
  <c r="Z207" i="1" s="1"/>
  <c r="Y206" i="1"/>
  <c r="X206" i="1" a="1"/>
  <c r="X206" i="1" s="1"/>
  <c r="F206" i="1"/>
  <c r="D206" i="1"/>
  <c r="E206" i="1" s="1"/>
  <c r="C206" i="1"/>
  <c r="B206" i="1"/>
  <c r="Z206" i="1" s="1"/>
  <c r="Y205" i="1"/>
  <c r="X205" i="1" a="1"/>
  <c r="X205" i="1" s="1"/>
  <c r="F205" i="1"/>
  <c r="D205" i="1"/>
  <c r="E205" i="1" s="1"/>
  <c r="C205" i="1"/>
  <c r="B205" i="1"/>
  <c r="Z205" i="1" s="1"/>
  <c r="Y204" i="1"/>
  <c r="X204" i="1" a="1"/>
  <c r="X204" i="1" s="1"/>
  <c r="F204" i="1"/>
  <c r="D204" i="1"/>
  <c r="E204" i="1" s="1"/>
  <c r="C204" i="1"/>
  <c r="B204" i="1"/>
  <c r="Z204" i="1" s="1"/>
  <c r="Z203" i="1"/>
  <c r="Y203" i="1"/>
  <c r="X203" i="1" a="1"/>
  <c r="X203" i="1"/>
  <c r="F203" i="1"/>
  <c r="D203" i="1"/>
  <c r="E203" i="1" s="1"/>
  <c r="C203" i="1"/>
  <c r="B203" i="1"/>
  <c r="Y202" i="1"/>
  <c r="X202" i="1" a="1"/>
  <c r="X202" i="1" s="1"/>
  <c r="F202" i="1"/>
  <c r="D202" i="1"/>
  <c r="E202" i="1" s="1"/>
  <c r="C202" i="1"/>
  <c r="B202" i="1"/>
  <c r="Z202" i="1" s="1"/>
  <c r="Y201" i="1"/>
  <c r="X201" i="1" a="1"/>
  <c r="X201" i="1"/>
  <c r="F201" i="1"/>
  <c r="D201" i="1"/>
  <c r="E201" i="1" s="1"/>
  <c r="C201" i="1"/>
  <c r="B201" i="1"/>
  <c r="Z201" i="1" s="1"/>
  <c r="Y200" i="1"/>
  <c r="X200" i="1" a="1"/>
  <c r="X200" i="1" s="1"/>
  <c r="F200" i="1"/>
  <c r="E200" i="1"/>
  <c r="D200" i="1"/>
  <c r="C200" i="1"/>
  <c r="B200" i="1"/>
  <c r="Z200" i="1" s="1"/>
  <c r="Y199" i="1"/>
  <c r="X199" i="1" a="1"/>
  <c r="X199" i="1" s="1"/>
  <c r="F199" i="1"/>
  <c r="D199" i="1"/>
  <c r="E199" i="1" s="1"/>
  <c r="C199" i="1"/>
  <c r="B199" i="1"/>
  <c r="Z199" i="1" s="1"/>
  <c r="Y198" i="1"/>
  <c r="X198" i="1" a="1"/>
  <c r="X198" i="1" s="1"/>
  <c r="F198" i="1"/>
  <c r="D198" i="1"/>
  <c r="E198" i="1" s="1"/>
  <c r="C198" i="1"/>
  <c r="B198" i="1"/>
  <c r="Z198" i="1" s="1"/>
  <c r="Y197" i="1"/>
  <c r="X197" i="1" a="1"/>
  <c r="X197" i="1" s="1"/>
  <c r="F197" i="1"/>
  <c r="D197" i="1"/>
  <c r="E197" i="1" s="1"/>
  <c r="C197" i="1"/>
  <c r="B197" i="1"/>
  <c r="Z197" i="1" s="1"/>
  <c r="Z196" i="1"/>
  <c r="Y196" i="1"/>
  <c r="X196" i="1" a="1"/>
  <c r="X196" i="1" s="1"/>
  <c r="F196" i="1"/>
  <c r="D196" i="1"/>
  <c r="E196" i="1" s="1"/>
  <c r="C196" i="1"/>
  <c r="B196" i="1"/>
  <c r="Z195" i="1"/>
  <c r="Y195" i="1"/>
  <c r="X195" i="1" a="1"/>
  <c r="X195" i="1" s="1"/>
  <c r="F195" i="1"/>
  <c r="D195" i="1"/>
  <c r="E195" i="1" s="1"/>
  <c r="C195" i="1"/>
  <c r="B195" i="1"/>
  <c r="Y194" i="1"/>
  <c r="X194" i="1" a="1"/>
  <c r="X194" i="1"/>
  <c r="F194" i="1"/>
  <c r="D194" i="1"/>
  <c r="E194" i="1" s="1"/>
  <c r="C194" i="1"/>
  <c r="B194" i="1"/>
  <c r="Z194" i="1" s="1"/>
  <c r="Y193" i="1"/>
  <c r="X193" i="1" a="1"/>
  <c r="X193" i="1"/>
  <c r="F193" i="1"/>
  <c r="E193" i="1"/>
  <c r="D193" i="1"/>
  <c r="C193" i="1"/>
  <c r="B193" i="1"/>
  <c r="Z193" i="1" s="1"/>
  <c r="Y192" i="1"/>
  <c r="X192" i="1" a="1"/>
  <c r="X192" i="1" s="1"/>
  <c r="D192" i="1"/>
  <c r="E192" i="1" s="1"/>
  <c r="C192" i="1"/>
  <c r="B192" i="1"/>
  <c r="Z192" i="1" s="1"/>
  <c r="Y191" i="1"/>
  <c r="X191" i="1" a="1"/>
  <c r="X191" i="1" s="1"/>
  <c r="F191" i="1"/>
  <c r="D191" i="1"/>
  <c r="E191" i="1" s="1"/>
  <c r="C191" i="1"/>
  <c r="B191" i="1"/>
  <c r="Z191" i="1" s="1"/>
  <c r="Y190" i="1"/>
  <c r="X190" i="1" a="1"/>
  <c r="X190" i="1" s="1"/>
  <c r="F190" i="1"/>
  <c r="D190" i="1"/>
  <c r="E190" i="1" s="1"/>
  <c r="C190" i="1"/>
  <c r="B190" i="1"/>
  <c r="Z190" i="1" s="1"/>
  <c r="Y189" i="1"/>
  <c r="X189" i="1" a="1"/>
  <c r="X189" i="1" s="1"/>
  <c r="F189" i="1"/>
  <c r="D189" i="1"/>
  <c r="E189" i="1" s="1"/>
  <c r="C189" i="1"/>
  <c r="B189" i="1"/>
  <c r="Z189" i="1" s="1"/>
  <c r="Y188" i="1"/>
  <c r="X188" i="1" a="1"/>
  <c r="X188" i="1" s="1"/>
  <c r="F188" i="1"/>
  <c r="D188" i="1"/>
  <c r="E188" i="1" s="1"/>
  <c r="C188" i="1"/>
  <c r="B188" i="1"/>
  <c r="Z188" i="1" s="1"/>
  <c r="Z187" i="1"/>
  <c r="Y187" i="1"/>
  <c r="X187" i="1" a="1"/>
  <c r="X187" i="1"/>
  <c r="F187" i="1"/>
  <c r="D187" i="1"/>
  <c r="E187" i="1" s="1"/>
  <c r="C187" i="1"/>
  <c r="B187" i="1"/>
  <c r="Y186" i="1"/>
  <c r="X186" i="1" a="1"/>
  <c r="X186" i="1"/>
  <c r="F186" i="1"/>
  <c r="D186" i="1"/>
  <c r="E186" i="1" s="1"/>
  <c r="C186" i="1"/>
  <c r="B186" i="1"/>
  <c r="Z186" i="1" s="1"/>
  <c r="Y185" i="1"/>
  <c r="X185" i="1" a="1"/>
  <c r="X185" i="1" s="1"/>
  <c r="F185" i="1"/>
  <c r="D185" i="1"/>
  <c r="E185" i="1" s="1"/>
  <c r="C185" i="1"/>
  <c r="B185" i="1"/>
  <c r="Z185" i="1" s="1"/>
  <c r="Y184" i="1"/>
  <c r="X184" i="1" a="1"/>
  <c r="X184" i="1" s="1"/>
  <c r="F184" i="1"/>
  <c r="D184" i="1"/>
  <c r="E184" i="1" s="1"/>
  <c r="C184" i="1"/>
  <c r="B184" i="1"/>
  <c r="Z184" i="1" s="1"/>
  <c r="Y183" i="1"/>
  <c r="X183" i="1" a="1"/>
  <c r="X183" i="1" s="1"/>
  <c r="F183" i="1"/>
  <c r="D183" i="1"/>
  <c r="E183" i="1" s="1"/>
  <c r="C183" i="1"/>
  <c r="B183" i="1"/>
  <c r="Z183" i="1" s="1"/>
  <c r="Y182" i="1"/>
  <c r="X182" i="1" a="1"/>
  <c r="X182" i="1" s="1"/>
  <c r="D182" i="1"/>
  <c r="E182" i="1" s="1"/>
  <c r="C182" i="1"/>
  <c r="B182" i="1"/>
  <c r="Z182" i="1" s="1"/>
  <c r="Y181" i="1"/>
  <c r="X181" i="1" a="1"/>
  <c r="X181" i="1" s="1"/>
  <c r="F181" i="1"/>
  <c r="D181" i="1"/>
  <c r="E181" i="1" s="1"/>
  <c r="C181" i="1"/>
  <c r="B181" i="1"/>
  <c r="Z181" i="1" s="1"/>
  <c r="Z180" i="1"/>
  <c r="Y180" i="1"/>
  <c r="X180" i="1" a="1"/>
  <c r="X180" i="1" s="1"/>
  <c r="F180" i="1"/>
  <c r="D180" i="1"/>
  <c r="E180" i="1" s="1"/>
  <c r="C180" i="1"/>
  <c r="B180" i="1"/>
  <c r="Y179" i="1"/>
  <c r="X179" i="1" a="1"/>
  <c r="X179" i="1" s="1"/>
  <c r="F179" i="1"/>
  <c r="D179" i="1"/>
  <c r="E179" i="1" s="1"/>
  <c r="C179" i="1"/>
  <c r="B179" i="1"/>
  <c r="Z179" i="1" s="1"/>
  <c r="Y178" i="1"/>
  <c r="X178" i="1" a="1"/>
  <c r="X178" i="1"/>
  <c r="F178" i="1"/>
  <c r="D178" i="1"/>
  <c r="E178" i="1" s="1"/>
  <c r="C178" i="1"/>
  <c r="B178" i="1"/>
  <c r="Z178" i="1" s="1"/>
  <c r="Y177" i="1"/>
  <c r="X177" i="1" a="1"/>
  <c r="X177" i="1"/>
  <c r="F177" i="1"/>
  <c r="D177" i="1"/>
  <c r="E177" i="1" s="1"/>
  <c r="C177" i="1"/>
  <c r="B177" i="1"/>
  <c r="Z177" i="1" s="1"/>
  <c r="Y176" i="1"/>
  <c r="X176" i="1" a="1"/>
  <c r="X176" i="1" s="1"/>
  <c r="F176" i="1"/>
  <c r="E176" i="1"/>
  <c r="D176" i="1"/>
  <c r="C176" i="1"/>
  <c r="B176" i="1"/>
  <c r="Z176" i="1" s="1"/>
  <c r="Y175" i="1"/>
  <c r="X175" i="1" a="1"/>
  <c r="X175" i="1" s="1"/>
  <c r="F175" i="1"/>
  <c r="D175" i="1"/>
  <c r="E175" i="1" s="1"/>
  <c r="C175" i="1"/>
  <c r="B175" i="1"/>
  <c r="Z175" i="1" s="1"/>
  <c r="Y174" i="1"/>
  <c r="X174" i="1" a="1"/>
  <c r="X174" i="1" s="1"/>
  <c r="F174" i="1"/>
  <c r="D174" i="1"/>
  <c r="E174" i="1" s="1"/>
  <c r="C174" i="1"/>
  <c r="B174" i="1"/>
  <c r="Z174" i="1" s="1"/>
  <c r="Y173" i="1"/>
  <c r="X173" i="1" a="1"/>
  <c r="X173" i="1" s="1"/>
  <c r="F173" i="1"/>
  <c r="D173" i="1"/>
  <c r="E173" i="1" s="1"/>
  <c r="C173" i="1"/>
  <c r="B173" i="1"/>
  <c r="Z173" i="1" s="1"/>
  <c r="Y172" i="1"/>
  <c r="X172" i="1" a="1"/>
  <c r="X172" i="1" s="1"/>
  <c r="F172" i="1"/>
  <c r="D172" i="1"/>
  <c r="E172" i="1" s="1"/>
  <c r="C172" i="1"/>
  <c r="B172" i="1"/>
  <c r="Z172" i="1" s="1"/>
  <c r="Y171" i="1"/>
  <c r="X171" i="1" a="1"/>
  <c r="X171" i="1"/>
  <c r="F171" i="1"/>
  <c r="D171" i="1"/>
  <c r="E171" i="1" s="1"/>
  <c r="C171" i="1"/>
  <c r="B171" i="1"/>
  <c r="Z171" i="1" s="1"/>
  <c r="Y170" i="1"/>
  <c r="X170" i="1" a="1"/>
  <c r="X170" i="1"/>
  <c r="F170" i="1"/>
  <c r="D170" i="1"/>
  <c r="E170" i="1" s="1"/>
  <c r="C170" i="1"/>
  <c r="B170" i="1"/>
  <c r="Z170" i="1" s="1"/>
  <c r="Y169" i="1"/>
  <c r="X169" i="1" a="1"/>
  <c r="X169" i="1" s="1"/>
  <c r="F169" i="1"/>
  <c r="E169" i="1"/>
  <c r="D169" i="1"/>
  <c r="C169" i="1"/>
  <c r="B169" i="1"/>
  <c r="Z169" i="1" s="1"/>
  <c r="Y168" i="1"/>
  <c r="X168" i="1" a="1"/>
  <c r="X168" i="1" s="1"/>
  <c r="F168" i="1"/>
  <c r="D168" i="1"/>
  <c r="E168" i="1" s="1"/>
  <c r="C168" i="1"/>
  <c r="B168" i="1"/>
  <c r="Z168" i="1" s="1"/>
  <c r="Y167" i="1"/>
  <c r="X167" i="1" a="1"/>
  <c r="X167" i="1" s="1"/>
  <c r="F167" i="1"/>
  <c r="D167" i="1"/>
  <c r="E167" i="1" s="1"/>
  <c r="C167" i="1"/>
  <c r="B167" i="1"/>
  <c r="Z167" i="1" s="1"/>
  <c r="Y166" i="1"/>
  <c r="X166" i="1" a="1"/>
  <c r="X166" i="1" s="1"/>
  <c r="F166" i="1"/>
  <c r="D166" i="1"/>
  <c r="E166" i="1" s="1"/>
  <c r="C166" i="1"/>
  <c r="B166" i="1"/>
  <c r="Z166" i="1" s="1"/>
  <c r="Y165" i="1"/>
  <c r="X165" i="1" a="1"/>
  <c r="X165" i="1" s="1"/>
  <c r="F165" i="1"/>
  <c r="D165" i="1"/>
  <c r="E165" i="1" s="1"/>
  <c r="C165" i="1"/>
  <c r="B165" i="1"/>
  <c r="Z165" i="1" s="1"/>
  <c r="Y164" i="1"/>
  <c r="X164" i="1" a="1"/>
  <c r="X164" i="1" s="1"/>
  <c r="F164" i="1"/>
  <c r="D164" i="1"/>
  <c r="E164" i="1" s="1"/>
  <c r="C164" i="1"/>
  <c r="B164" i="1"/>
  <c r="Z164" i="1" s="1"/>
  <c r="Z163" i="1"/>
  <c r="Y163" i="1"/>
  <c r="X163" i="1" a="1"/>
  <c r="X163" i="1" s="1"/>
  <c r="F163" i="1"/>
  <c r="D163" i="1"/>
  <c r="E163" i="1" s="1"/>
  <c r="C163" i="1"/>
  <c r="B163" i="1"/>
  <c r="Y162" i="1"/>
  <c r="X162" i="1" a="1"/>
  <c r="X162" i="1" s="1"/>
  <c r="F162" i="1"/>
  <c r="D162" i="1"/>
  <c r="E162" i="1" s="1"/>
  <c r="C162" i="1"/>
  <c r="B162" i="1"/>
  <c r="Z162" i="1" s="1"/>
  <c r="Y161" i="1"/>
  <c r="X161" i="1" a="1"/>
  <c r="X161" i="1"/>
  <c r="F161" i="1"/>
  <c r="E161" i="1"/>
  <c r="D161" i="1"/>
  <c r="C161" i="1"/>
  <c r="B161" i="1"/>
  <c r="Z161" i="1" s="1"/>
  <c r="Y160" i="1"/>
  <c r="X160" i="1" a="1"/>
  <c r="X160" i="1" s="1"/>
  <c r="F160" i="1"/>
  <c r="D160" i="1"/>
  <c r="E160" i="1" s="1"/>
  <c r="C160" i="1"/>
  <c r="B160" i="1"/>
  <c r="Z160" i="1" s="1"/>
  <c r="Y159" i="1"/>
  <c r="X159" i="1" a="1"/>
  <c r="X159" i="1"/>
  <c r="F159" i="1"/>
  <c r="E159" i="1"/>
  <c r="D159" i="1"/>
  <c r="C159" i="1"/>
  <c r="B159" i="1"/>
  <c r="Z159" i="1" s="1"/>
  <c r="Y158" i="1"/>
  <c r="X158" i="1" a="1"/>
  <c r="X158" i="1" s="1"/>
  <c r="F158" i="1"/>
  <c r="D158" i="1"/>
  <c r="E158" i="1" s="1"/>
  <c r="C158" i="1"/>
  <c r="B158" i="1"/>
  <c r="Z158" i="1" s="1"/>
  <c r="Y157" i="1"/>
  <c r="X157" i="1" a="1"/>
  <c r="X157" i="1" s="1"/>
  <c r="F157" i="1"/>
  <c r="D157" i="1"/>
  <c r="E157" i="1" s="1"/>
  <c r="C157" i="1"/>
  <c r="B157" i="1"/>
  <c r="Z157" i="1" s="1"/>
  <c r="Y156" i="1"/>
  <c r="X156" i="1" a="1"/>
  <c r="X156" i="1" s="1"/>
  <c r="F156" i="1"/>
  <c r="D156" i="1"/>
  <c r="E156" i="1" s="1"/>
  <c r="C156" i="1"/>
  <c r="B156" i="1"/>
  <c r="Z156" i="1" s="1"/>
  <c r="Z155" i="1"/>
  <c r="Y155" i="1"/>
  <c r="X155" i="1" a="1"/>
  <c r="X155" i="1" s="1"/>
  <c r="F155" i="1"/>
  <c r="D155" i="1"/>
  <c r="E155" i="1" s="1"/>
  <c r="C155" i="1"/>
  <c r="B155" i="1"/>
  <c r="Y154" i="1"/>
  <c r="X154" i="1" a="1"/>
  <c r="X154" i="1" s="1"/>
  <c r="F154" i="1"/>
  <c r="D154" i="1"/>
  <c r="E154" i="1" s="1"/>
  <c r="C154" i="1"/>
  <c r="B154" i="1"/>
  <c r="Z154" i="1" s="1"/>
  <c r="Z153" i="1"/>
  <c r="Y153" i="1"/>
  <c r="X153" i="1" a="1"/>
  <c r="X153" i="1" s="1"/>
  <c r="F153" i="1"/>
  <c r="D153" i="1"/>
  <c r="E153" i="1" s="1"/>
  <c r="C153" i="1"/>
  <c r="B153" i="1"/>
  <c r="Z152" i="1"/>
  <c r="Y152" i="1"/>
  <c r="X152" i="1" a="1"/>
  <c r="X152" i="1" s="1"/>
  <c r="F152" i="1"/>
  <c r="D152" i="1"/>
  <c r="E152" i="1" s="1"/>
  <c r="C152" i="1"/>
  <c r="B152" i="1"/>
  <c r="Y151" i="1"/>
  <c r="X151" i="1" a="1"/>
  <c r="X151" i="1"/>
  <c r="F151" i="1"/>
  <c r="D151" i="1"/>
  <c r="E151" i="1" s="1"/>
  <c r="C151" i="1"/>
  <c r="B151" i="1"/>
  <c r="Z151" i="1" s="1"/>
  <c r="Y150" i="1"/>
  <c r="X150" i="1" a="1"/>
  <c r="X150" i="1"/>
  <c r="F150" i="1"/>
  <c r="D150" i="1"/>
  <c r="E150" i="1" s="1"/>
  <c r="C150" i="1"/>
  <c r="B150" i="1"/>
  <c r="Z150" i="1" s="1"/>
  <c r="Y149" i="1"/>
  <c r="X149" i="1" a="1"/>
  <c r="X149" i="1" s="1"/>
  <c r="F149" i="1"/>
  <c r="D149" i="1"/>
  <c r="E149" i="1" s="1"/>
  <c r="C149" i="1"/>
  <c r="B149" i="1"/>
  <c r="Z149" i="1" s="1"/>
  <c r="Y148" i="1"/>
  <c r="X148" i="1" a="1"/>
  <c r="X148" i="1" s="1"/>
  <c r="F148" i="1"/>
  <c r="D148" i="1"/>
  <c r="E148" i="1" s="1"/>
  <c r="C148" i="1"/>
  <c r="B148" i="1"/>
  <c r="Z148" i="1" s="1"/>
  <c r="Y147" i="1"/>
  <c r="X147" i="1" a="1"/>
  <c r="X147" i="1" s="1"/>
  <c r="F147" i="1"/>
  <c r="D147" i="1"/>
  <c r="E147" i="1" s="1"/>
  <c r="C147" i="1"/>
  <c r="B147" i="1"/>
  <c r="Z147" i="1" s="1"/>
  <c r="Y146" i="1"/>
  <c r="X146" i="1" a="1"/>
  <c r="X146" i="1" s="1"/>
  <c r="F146" i="1"/>
  <c r="D146" i="1"/>
  <c r="E146" i="1" s="1"/>
  <c r="C146" i="1"/>
  <c r="B146" i="1"/>
  <c r="Z146" i="1" s="1"/>
  <c r="Y145" i="1"/>
  <c r="X145" i="1" a="1"/>
  <c r="X145" i="1" s="1"/>
  <c r="F145" i="1"/>
  <c r="D145" i="1"/>
  <c r="E145" i="1" s="1"/>
  <c r="C145" i="1"/>
  <c r="B145" i="1"/>
  <c r="Z145" i="1" s="1"/>
  <c r="Y144" i="1"/>
  <c r="X144" i="1" a="1"/>
  <c r="X144" i="1" s="1"/>
  <c r="F144" i="1"/>
  <c r="D144" i="1"/>
  <c r="E144" i="1" s="1"/>
  <c r="C144" i="1"/>
  <c r="B144" i="1"/>
  <c r="Z144" i="1" s="1"/>
  <c r="Y143" i="1"/>
  <c r="X143" i="1" a="1"/>
  <c r="X143" i="1" s="1"/>
  <c r="F143" i="1"/>
  <c r="D143" i="1"/>
  <c r="E143" i="1" s="1"/>
  <c r="C143" i="1"/>
  <c r="B143" i="1"/>
  <c r="Z143" i="1" s="1"/>
  <c r="Y142" i="1"/>
  <c r="X142" i="1" a="1"/>
  <c r="X142" i="1" s="1"/>
  <c r="F142" i="1"/>
  <c r="D142" i="1"/>
  <c r="E142" i="1" s="1"/>
  <c r="C142" i="1"/>
  <c r="B142" i="1"/>
  <c r="Z142" i="1" s="1"/>
  <c r="Y141" i="1"/>
  <c r="X141" i="1" a="1"/>
  <c r="X141" i="1" s="1"/>
  <c r="F141" i="1"/>
  <c r="D141" i="1"/>
  <c r="E141" i="1" s="1"/>
  <c r="C141" i="1"/>
  <c r="B141" i="1"/>
  <c r="Z141" i="1" s="1"/>
  <c r="Y140" i="1"/>
  <c r="X140" i="1" a="1"/>
  <c r="X140" i="1" s="1"/>
  <c r="F140" i="1"/>
  <c r="D140" i="1"/>
  <c r="E140" i="1" s="1"/>
  <c r="C140" i="1"/>
  <c r="B140" i="1"/>
  <c r="Z140" i="1" s="1"/>
  <c r="Z139" i="1"/>
  <c r="Y139" i="1"/>
  <c r="X139" i="1" a="1"/>
  <c r="X139" i="1" s="1"/>
  <c r="F139" i="1"/>
  <c r="D139" i="1"/>
  <c r="E139" i="1" s="1"/>
  <c r="C139" i="1"/>
  <c r="B139" i="1"/>
  <c r="Y138" i="1"/>
  <c r="X138" i="1" a="1"/>
  <c r="X138" i="1" s="1"/>
  <c r="F138" i="1"/>
  <c r="D138" i="1"/>
  <c r="E138" i="1" s="1"/>
  <c r="C138" i="1"/>
  <c r="B138" i="1"/>
  <c r="Z138" i="1" s="1"/>
  <c r="Z137" i="1"/>
  <c r="Y137" i="1"/>
  <c r="X137" i="1" a="1"/>
  <c r="X137" i="1" s="1"/>
  <c r="F137" i="1"/>
  <c r="D137" i="1"/>
  <c r="E137" i="1" s="1"/>
  <c r="C137" i="1"/>
  <c r="B137" i="1"/>
  <c r="Z136" i="1"/>
  <c r="Y136" i="1"/>
  <c r="X136" i="1" a="1"/>
  <c r="X136" i="1" s="1"/>
  <c r="F136" i="1"/>
  <c r="D136" i="1"/>
  <c r="E136" i="1" s="1"/>
  <c r="C136" i="1"/>
  <c r="B136" i="1"/>
  <c r="Y135" i="1"/>
  <c r="X135" i="1" a="1"/>
  <c r="X135" i="1"/>
  <c r="F135" i="1"/>
  <c r="D135" i="1"/>
  <c r="E135" i="1" s="1"/>
  <c r="C135" i="1"/>
  <c r="B135" i="1"/>
  <c r="Z135" i="1" s="1"/>
  <c r="Y134" i="1"/>
  <c r="X134" i="1" a="1"/>
  <c r="X134" i="1"/>
  <c r="F134" i="1"/>
  <c r="D134" i="1"/>
  <c r="E134" i="1" s="1"/>
  <c r="C134" i="1"/>
  <c r="B134" i="1"/>
  <c r="Z134" i="1" s="1"/>
  <c r="Y133" i="1"/>
  <c r="X133" i="1" a="1"/>
  <c r="X133" i="1" s="1"/>
  <c r="F133" i="1"/>
  <c r="D133" i="1"/>
  <c r="E133" i="1" s="1"/>
  <c r="C133" i="1"/>
  <c r="B133" i="1"/>
  <c r="Z133" i="1" s="1"/>
  <c r="Y132" i="1"/>
  <c r="X132" i="1" a="1"/>
  <c r="X132" i="1" s="1"/>
  <c r="F132" i="1"/>
  <c r="D132" i="1"/>
  <c r="E132" i="1" s="1"/>
  <c r="C132" i="1"/>
  <c r="B132" i="1"/>
  <c r="Z132" i="1" s="1"/>
  <c r="Y131" i="1"/>
  <c r="X131" i="1" a="1"/>
  <c r="X131" i="1" s="1"/>
  <c r="F131" i="1"/>
  <c r="D131" i="1"/>
  <c r="E131" i="1" s="1"/>
  <c r="C131" i="1"/>
  <c r="B131" i="1"/>
  <c r="Z131" i="1" s="1"/>
  <c r="Y130" i="1"/>
  <c r="X130" i="1" a="1"/>
  <c r="X130" i="1" s="1"/>
  <c r="F130" i="1"/>
  <c r="D130" i="1"/>
  <c r="E130" i="1" s="1"/>
  <c r="C130" i="1"/>
  <c r="B130" i="1"/>
  <c r="Z130" i="1" s="1"/>
  <c r="Y129" i="1"/>
  <c r="X129" i="1" a="1"/>
  <c r="X129" i="1" s="1"/>
  <c r="F129" i="1"/>
  <c r="D129" i="1"/>
  <c r="E129" i="1" s="1"/>
  <c r="C129" i="1"/>
  <c r="B129" i="1"/>
  <c r="Z129" i="1" s="1"/>
  <c r="Y128" i="1"/>
  <c r="X128" i="1" a="1"/>
  <c r="X128" i="1" s="1"/>
  <c r="F128" i="1"/>
  <c r="D128" i="1"/>
  <c r="E128" i="1" s="1"/>
  <c r="C128" i="1"/>
  <c r="B128" i="1"/>
  <c r="Z128" i="1" s="1"/>
  <c r="Y127" i="1"/>
  <c r="X127" i="1" a="1"/>
  <c r="X127" i="1"/>
  <c r="F127" i="1"/>
  <c r="D127" i="1"/>
  <c r="E127" i="1" s="1"/>
  <c r="C127" i="1"/>
  <c r="B127" i="1"/>
  <c r="Z127" i="1" s="1"/>
  <c r="Z126" i="1"/>
  <c r="Y126" i="1"/>
  <c r="X126" i="1" a="1"/>
  <c r="X126" i="1" s="1"/>
  <c r="F126" i="1"/>
  <c r="D126" i="1"/>
  <c r="E126" i="1" s="1"/>
  <c r="C126" i="1"/>
  <c r="B126" i="1"/>
  <c r="Y125" i="1"/>
  <c r="X125" i="1" a="1"/>
  <c r="X125" i="1" s="1"/>
  <c r="F125" i="1"/>
  <c r="D125" i="1"/>
  <c r="E125" i="1" s="1"/>
  <c r="C125" i="1"/>
  <c r="B125" i="1"/>
  <c r="Z125" i="1" s="1"/>
  <c r="Y124" i="1"/>
  <c r="X124" i="1" a="1"/>
  <c r="X124" i="1" s="1"/>
  <c r="F124" i="1"/>
  <c r="D124" i="1"/>
  <c r="E124" i="1" s="1"/>
  <c r="C124" i="1"/>
  <c r="B124" i="1"/>
  <c r="Z124" i="1" s="1"/>
  <c r="Z123" i="1"/>
  <c r="Y123" i="1"/>
  <c r="X123" i="1" a="1"/>
  <c r="X123" i="1" s="1"/>
  <c r="F123" i="1"/>
  <c r="D123" i="1"/>
  <c r="E123" i="1" s="1"/>
  <c r="C123" i="1"/>
  <c r="B123" i="1"/>
  <c r="Y122" i="1"/>
  <c r="X122" i="1" a="1"/>
  <c r="X122" i="1" s="1"/>
  <c r="F122" i="1"/>
  <c r="D122" i="1"/>
  <c r="E122" i="1" s="1"/>
  <c r="C122" i="1"/>
  <c r="B122" i="1"/>
  <c r="Z122" i="1" s="1"/>
  <c r="Z121" i="1"/>
  <c r="Y121" i="1"/>
  <c r="X121" i="1" a="1"/>
  <c r="X121" i="1" s="1"/>
  <c r="F121" i="1"/>
  <c r="D121" i="1"/>
  <c r="E121" i="1" s="1"/>
  <c r="C121" i="1"/>
  <c r="B121" i="1"/>
  <c r="Z120" i="1"/>
  <c r="Y120" i="1"/>
  <c r="X120" i="1" a="1"/>
  <c r="X120" i="1" s="1"/>
  <c r="F120" i="1"/>
  <c r="D120" i="1"/>
  <c r="E120" i="1" s="1"/>
  <c r="C120" i="1"/>
  <c r="B120" i="1"/>
  <c r="Y119" i="1"/>
  <c r="X119" i="1" a="1"/>
  <c r="X119" i="1"/>
  <c r="F119" i="1"/>
  <c r="D119" i="1"/>
  <c r="E119" i="1" s="1"/>
  <c r="C119" i="1"/>
  <c r="B119" i="1"/>
  <c r="Z119" i="1" s="1"/>
  <c r="Y118" i="1"/>
  <c r="X118" i="1" a="1"/>
  <c r="X118" i="1"/>
  <c r="F118" i="1"/>
  <c r="D118" i="1"/>
  <c r="E118" i="1" s="1"/>
  <c r="C118" i="1"/>
  <c r="B118" i="1"/>
  <c r="Z118" i="1" s="1"/>
  <c r="Y117" i="1"/>
  <c r="X117" i="1" a="1"/>
  <c r="X117" i="1" s="1"/>
  <c r="F117" i="1"/>
  <c r="D117" i="1"/>
  <c r="E117" i="1" s="1"/>
  <c r="C117" i="1"/>
  <c r="B117" i="1"/>
  <c r="Z117" i="1" s="1"/>
  <c r="Y116" i="1"/>
  <c r="X116" i="1" a="1"/>
  <c r="X116" i="1" s="1"/>
  <c r="F116" i="1"/>
  <c r="D116" i="1"/>
  <c r="E116" i="1" s="1"/>
  <c r="C116" i="1"/>
  <c r="B116" i="1"/>
  <c r="Z116" i="1" s="1"/>
  <c r="Y115" i="1"/>
  <c r="X115" i="1" a="1"/>
  <c r="X115" i="1" s="1"/>
  <c r="F115" i="1"/>
  <c r="D115" i="1"/>
  <c r="E115" i="1" s="1"/>
  <c r="C115" i="1"/>
  <c r="B115" i="1"/>
  <c r="Z115" i="1" s="1"/>
  <c r="Y114" i="1"/>
  <c r="X114" i="1" a="1"/>
  <c r="X114" i="1" s="1"/>
  <c r="F114" i="1"/>
  <c r="D114" i="1"/>
  <c r="E114" i="1" s="1"/>
  <c r="C114" i="1"/>
  <c r="B114" i="1"/>
  <c r="Z114" i="1" s="1"/>
  <c r="Y113" i="1"/>
  <c r="X113" i="1" a="1"/>
  <c r="X113" i="1"/>
  <c r="F113" i="1"/>
  <c r="D113" i="1"/>
  <c r="E113" i="1" s="1"/>
  <c r="C113" i="1"/>
  <c r="B113" i="1"/>
  <c r="Z113" i="1" s="1"/>
  <c r="Y112" i="1"/>
  <c r="X112" i="1" a="1"/>
  <c r="X112" i="1" s="1"/>
  <c r="F112" i="1"/>
  <c r="D112" i="1"/>
  <c r="E112" i="1" s="1"/>
  <c r="C112" i="1"/>
  <c r="B112" i="1"/>
  <c r="Z112" i="1" s="1"/>
  <c r="Y111" i="1"/>
  <c r="X111" i="1" a="1"/>
  <c r="X111" i="1" s="1"/>
  <c r="F111" i="1"/>
  <c r="D111" i="1"/>
  <c r="E111" i="1" s="1"/>
  <c r="C111" i="1"/>
  <c r="B111" i="1"/>
  <c r="Z111" i="1" s="1"/>
  <c r="Y110" i="1"/>
  <c r="X110" i="1" a="1"/>
  <c r="X110" i="1" s="1"/>
  <c r="F110" i="1"/>
  <c r="D110" i="1"/>
  <c r="E110" i="1" s="1"/>
  <c r="C110" i="1"/>
  <c r="B110" i="1"/>
  <c r="Z110" i="1" s="1"/>
  <c r="Z109" i="1"/>
  <c r="Y109" i="1"/>
  <c r="X109" i="1" a="1"/>
  <c r="X109" i="1" s="1"/>
  <c r="F109" i="1"/>
  <c r="D109" i="1"/>
  <c r="E109" i="1" s="1"/>
  <c r="C109" i="1"/>
  <c r="B109" i="1"/>
  <c r="Y108" i="1"/>
  <c r="X108" i="1" a="1"/>
  <c r="X108" i="1" s="1"/>
  <c r="F108" i="1"/>
  <c r="D108" i="1"/>
  <c r="E108" i="1" s="1"/>
  <c r="C108" i="1"/>
  <c r="B108" i="1"/>
  <c r="Z108" i="1" s="1"/>
  <c r="Y107" i="1"/>
  <c r="X107" i="1" a="1"/>
  <c r="X107" i="1" s="1"/>
  <c r="F107" i="1"/>
  <c r="D107" i="1"/>
  <c r="E107" i="1" s="1"/>
  <c r="C107" i="1"/>
  <c r="B107" i="1"/>
  <c r="Z107" i="1" s="1"/>
  <c r="Y106" i="1"/>
  <c r="X106" i="1" a="1"/>
  <c r="X106" i="1" s="1"/>
  <c r="F106" i="1"/>
  <c r="D106" i="1"/>
  <c r="E106" i="1" s="1"/>
  <c r="C106" i="1"/>
  <c r="B106" i="1"/>
  <c r="Z106" i="1" s="1"/>
  <c r="Y105" i="1"/>
  <c r="X105" i="1" a="1"/>
  <c r="X105" i="1"/>
  <c r="F105" i="1"/>
  <c r="D105" i="1"/>
  <c r="E105" i="1" s="1"/>
  <c r="C105" i="1"/>
  <c r="B105" i="1"/>
  <c r="Z105" i="1" s="1"/>
  <c r="Y104" i="1"/>
  <c r="X104" i="1" a="1"/>
  <c r="X104" i="1" s="1"/>
  <c r="F104" i="1"/>
  <c r="D104" i="1"/>
  <c r="E104" i="1" s="1"/>
  <c r="C104" i="1"/>
  <c r="B104" i="1"/>
  <c r="Z104" i="1" s="1"/>
  <c r="Y103" i="1"/>
  <c r="X103" i="1" a="1"/>
  <c r="X103" i="1" s="1"/>
  <c r="F103" i="1"/>
  <c r="D103" i="1"/>
  <c r="E103" i="1" s="1"/>
  <c r="C103" i="1"/>
  <c r="B103" i="1"/>
  <c r="Z103" i="1" s="1"/>
  <c r="Y102" i="1"/>
  <c r="X102" i="1" a="1"/>
  <c r="X102" i="1" s="1"/>
  <c r="F102" i="1"/>
  <c r="D102" i="1"/>
  <c r="E102" i="1" s="1"/>
  <c r="C102" i="1"/>
  <c r="B102" i="1"/>
  <c r="Z102" i="1" s="1"/>
  <c r="Y101" i="1"/>
  <c r="X101" i="1" a="1"/>
  <c r="X101" i="1" s="1"/>
  <c r="F101" i="1"/>
  <c r="D101" i="1"/>
  <c r="E101" i="1" s="1"/>
  <c r="C101" i="1"/>
  <c r="B101" i="1"/>
  <c r="Z101" i="1" s="1"/>
  <c r="Y100" i="1"/>
  <c r="X100" i="1" a="1"/>
  <c r="X100" i="1" s="1"/>
  <c r="F100" i="1"/>
  <c r="D100" i="1"/>
  <c r="E100" i="1" s="1"/>
  <c r="C100" i="1"/>
  <c r="B100" i="1"/>
  <c r="Z100" i="1" s="1"/>
  <c r="Y99" i="1"/>
  <c r="X99" i="1" a="1"/>
  <c r="X99" i="1" s="1"/>
  <c r="F99" i="1"/>
  <c r="D99" i="1"/>
  <c r="E99" i="1" s="1"/>
  <c r="C99" i="1"/>
  <c r="B99" i="1"/>
  <c r="Z99" i="1" s="1"/>
  <c r="Y98" i="1"/>
  <c r="X98" i="1" a="1"/>
  <c r="X98" i="1" s="1"/>
  <c r="F98" i="1"/>
  <c r="D98" i="1"/>
  <c r="E98" i="1" s="1"/>
  <c r="C98" i="1"/>
  <c r="B98" i="1"/>
  <c r="Z98" i="1" s="1"/>
  <c r="Y97" i="1"/>
  <c r="X97" i="1" a="1"/>
  <c r="X97" i="1"/>
  <c r="F97" i="1"/>
  <c r="D97" i="1"/>
  <c r="E97" i="1" s="1"/>
  <c r="C97" i="1"/>
  <c r="B97" i="1"/>
  <c r="Z97" i="1" s="1"/>
  <c r="Y96" i="1"/>
  <c r="X96" i="1" a="1"/>
  <c r="X96" i="1" s="1"/>
  <c r="F96" i="1"/>
  <c r="D96" i="1"/>
  <c r="E96" i="1" s="1"/>
  <c r="C96" i="1"/>
  <c r="B96" i="1"/>
  <c r="Z96" i="1" s="1"/>
  <c r="Y95" i="1"/>
  <c r="X95" i="1" a="1"/>
  <c r="X95" i="1" s="1"/>
  <c r="F95" i="1"/>
  <c r="D95" i="1"/>
  <c r="E95" i="1" s="1"/>
  <c r="C95" i="1"/>
  <c r="B95" i="1"/>
  <c r="Z95" i="1" s="1"/>
  <c r="Y94" i="1"/>
  <c r="X94" i="1" a="1"/>
  <c r="X94" i="1" s="1"/>
  <c r="F94" i="1"/>
  <c r="D94" i="1"/>
  <c r="E94" i="1" s="1"/>
  <c r="C94" i="1"/>
  <c r="B94" i="1"/>
  <c r="Z94" i="1" s="1"/>
  <c r="Y93" i="1"/>
  <c r="X93" i="1" a="1"/>
  <c r="X93" i="1" s="1"/>
  <c r="F93" i="1"/>
  <c r="D93" i="1"/>
  <c r="E93" i="1" s="1"/>
  <c r="C93" i="1"/>
  <c r="B93" i="1"/>
  <c r="Z93" i="1" s="1"/>
  <c r="Y92" i="1"/>
  <c r="X92" i="1" a="1"/>
  <c r="X92" i="1" s="1"/>
  <c r="F92" i="1"/>
  <c r="D92" i="1"/>
  <c r="E92" i="1" s="1"/>
  <c r="C92" i="1"/>
  <c r="B92" i="1"/>
  <c r="Z92" i="1" s="1"/>
  <c r="Y91" i="1"/>
  <c r="X91" i="1" a="1"/>
  <c r="X91" i="1" s="1"/>
  <c r="F91" i="1"/>
  <c r="D91" i="1"/>
  <c r="E91" i="1" s="1"/>
  <c r="C91" i="1"/>
  <c r="B91" i="1"/>
  <c r="Z91" i="1" s="1"/>
  <c r="Y90" i="1"/>
  <c r="X90" i="1" a="1"/>
  <c r="X90" i="1" s="1"/>
  <c r="F90" i="1"/>
  <c r="E90" i="1"/>
  <c r="D90" i="1"/>
  <c r="C90" i="1"/>
  <c r="B90" i="1"/>
  <c r="Z90" i="1" s="1"/>
  <c r="Y89" i="1"/>
  <c r="X89" i="1" a="1"/>
  <c r="X89" i="1"/>
  <c r="F89" i="1"/>
  <c r="D89" i="1"/>
  <c r="E89" i="1" s="1"/>
  <c r="C89" i="1"/>
  <c r="B89" i="1"/>
  <c r="Z89" i="1" s="1"/>
  <c r="Y88" i="1"/>
  <c r="X88" i="1" a="1"/>
  <c r="X88" i="1" s="1"/>
  <c r="F88" i="1"/>
  <c r="D88" i="1"/>
  <c r="E88" i="1" s="1"/>
  <c r="C88" i="1"/>
  <c r="B88" i="1"/>
  <c r="Z88" i="1" s="1"/>
  <c r="Y87" i="1"/>
  <c r="X87" i="1" a="1"/>
  <c r="X87" i="1" s="1"/>
  <c r="F87" i="1"/>
  <c r="D87" i="1"/>
  <c r="E87" i="1" s="1"/>
  <c r="C87" i="1"/>
  <c r="B87" i="1"/>
  <c r="Z87" i="1" s="1"/>
  <c r="Y86" i="1"/>
  <c r="X86" i="1" a="1"/>
  <c r="X86" i="1" s="1"/>
  <c r="F86" i="1"/>
  <c r="D86" i="1"/>
  <c r="E86" i="1" s="1"/>
  <c r="C86" i="1"/>
  <c r="B86" i="1"/>
  <c r="Z86" i="1" s="1"/>
  <c r="Y85" i="1"/>
  <c r="X85" i="1" a="1"/>
  <c r="X85" i="1" s="1"/>
  <c r="F85" i="1"/>
  <c r="D85" i="1"/>
  <c r="E85" i="1" s="1"/>
  <c r="C85" i="1"/>
  <c r="B85" i="1"/>
  <c r="Z85" i="1" s="1"/>
  <c r="Y84" i="1"/>
  <c r="X84" i="1" a="1"/>
  <c r="X84" i="1" s="1"/>
  <c r="F84" i="1"/>
  <c r="D84" i="1"/>
  <c r="E84" i="1" s="1"/>
  <c r="C84" i="1"/>
  <c r="B84" i="1"/>
  <c r="Z84" i="1" s="1"/>
  <c r="Y83" i="1"/>
  <c r="X83" i="1" a="1"/>
  <c r="X83" i="1" s="1"/>
  <c r="F83" i="1"/>
  <c r="D83" i="1"/>
  <c r="E83" i="1" s="1"/>
  <c r="C83" i="1"/>
  <c r="B83" i="1"/>
  <c r="Z83" i="1" s="1"/>
  <c r="Y82" i="1"/>
  <c r="X82" i="1" a="1"/>
  <c r="X82" i="1" s="1"/>
  <c r="D82" i="1"/>
  <c r="E82" i="1" s="1"/>
  <c r="C82" i="1"/>
  <c r="B82" i="1"/>
  <c r="Z82" i="1" s="1"/>
  <c r="Y81" i="1"/>
  <c r="X81" i="1" a="1"/>
  <c r="X81" i="1"/>
  <c r="F81" i="1"/>
  <c r="D81" i="1"/>
  <c r="E81" i="1" s="1"/>
  <c r="C81" i="1"/>
  <c r="B81" i="1"/>
  <c r="Z81" i="1" s="1"/>
  <c r="Y80" i="1"/>
  <c r="X80" i="1" a="1"/>
  <c r="X80" i="1" s="1"/>
  <c r="F80" i="1"/>
  <c r="D80" i="1"/>
  <c r="E80" i="1" s="1"/>
  <c r="C80" i="1"/>
  <c r="B80" i="1"/>
  <c r="Z80" i="1" s="1"/>
  <c r="Y79" i="1"/>
  <c r="X79" i="1" a="1"/>
  <c r="X79" i="1" s="1"/>
  <c r="F79" i="1"/>
  <c r="D79" i="1"/>
  <c r="E79" i="1" s="1"/>
  <c r="C79" i="1"/>
  <c r="B79" i="1"/>
  <c r="Z79" i="1" s="1"/>
  <c r="Y78" i="1"/>
  <c r="X78" i="1" a="1"/>
  <c r="X78" i="1" s="1"/>
  <c r="D78" i="1"/>
  <c r="E78" i="1" s="1"/>
  <c r="C78" i="1"/>
  <c r="B78" i="1"/>
  <c r="Z78" i="1" s="1"/>
  <c r="Y77" i="1"/>
  <c r="X77" i="1" a="1"/>
  <c r="X77" i="1" s="1"/>
  <c r="F77" i="1"/>
  <c r="D77" i="1"/>
  <c r="E77" i="1" s="1"/>
  <c r="C77" i="1"/>
  <c r="B77" i="1"/>
  <c r="Z77" i="1" s="1"/>
  <c r="Y76" i="1"/>
  <c r="X76" i="1" a="1"/>
  <c r="X76" i="1" s="1"/>
  <c r="F76" i="1"/>
  <c r="D76" i="1"/>
  <c r="E76" i="1" s="1"/>
  <c r="C76" i="1"/>
  <c r="B76" i="1"/>
  <c r="Z76" i="1" s="1"/>
  <c r="Y75" i="1"/>
  <c r="X75" i="1" a="1"/>
  <c r="X75" i="1" s="1"/>
  <c r="F75" i="1"/>
  <c r="D75" i="1"/>
  <c r="E75" i="1" s="1"/>
  <c r="C75" i="1"/>
  <c r="B75" i="1"/>
  <c r="Z75" i="1" s="1"/>
  <c r="Z74" i="1"/>
  <c r="Y74" i="1"/>
  <c r="X74" i="1" a="1"/>
  <c r="X74" i="1" s="1"/>
  <c r="F74" i="1"/>
  <c r="E74" i="1"/>
  <c r="D74" i="1"/>
  <c r="C74" i="1"/>
  <c r="B74" i="1"/>
  <c r="Y73" i="1"/>
  <c r="X73" i="1" a="1"/>
  <c r="X73" i="1"/>
  <c r="F73" i="1"/>
  <c r="D73" i="1"/>
  <c r="E73" i="1" s="1"/>
  <c r="C73" i="1"/>
  <c r="B73" i="1"/>
  <c r="Z73" i="1" s="1"/>
  <c r="Y72" i="1"/>
  <c r="X72" i="1" a="1"/>
  <c r="X72" i="1" s="1"/>
  <c r="F72" i="1"/>
  <c r="D72" i="1"/>
  <c r="E72" i="1" s="1"/>
  <c r="C72" i="1"/>
  <c r="B72" i="1"/>
  <c r="Z72" i="1" s="1"/>
  <c r="Y71" i="1"/>
  <c r="X71" i="1" a="1"/>
  <c r="X71" i="1" s="1"/>
  <c r="F71" i="1"/>
  <c r="D71" i="1"/>
  <c r="E71" i="1" s="1"/>
  <c r="C71" i="1"/>
  <c r="B71" i="1"/>
  <c r="Z71" i="1" s="1"/>
  <c r="Y70" i="1"/>
  <c r="X70" i="1" a="1"/>
  <c r="X70" i="1" s="1"/>
  <c r="F70" i="1"/>
  <c r="D70" i="1"/>
  <c r="E70" i="1" s="1"/>
  <c r="C70" i="1"/>
  <c r="B70" i="1"/>
  <c r="Z70" i="1" s="1"/>
  <c r="Y69" i="1"/>
  <c r="X69" i="1" a="1"/>
  <c r="X69" i="1" s="1"/>
  <c r="F69" i="1"/>
  <c r="D69" i="1"/>
  <c r="E69" i="1" s="1"/>
  <c r="C69" i="1"/>
  <c r="B69" i="1"/>
  <c r="Z69" i="1" s="1"/>
  <c r="Y68" i="1"/>
  <c r="X68" i="1" a="1"/>
  <c r="X68" i="1" s="1"/>
  <c r="F68" i="1"/>
  <c r="D68" i="1"/>
  <c r="E68" i="1" s="1"/>
  <c r="C68" i="1"/>
  <c r="B68" i="1"/>
  <c r="Z68" i="1" s="1"/>
  <c r="Y67" i="1"/>
  <c r="X67" i="1" a="1"/>
  <c r="X67" i="1" s="1"/>
  <c r="F67" i="1"/>
  <c r="D67" i="1"/>
  <c r="E67" i="1" s="1"/>
  <c r="C67" i="1"/>
  <c r="B67" i="1"/>
  <c r="Z67" i="1" s="1"/>
  <c r="Z66" i="1"/>
  <c r="Y66" i="1"/>
  <c r="X66" i="1" a="1"/>
  <c r="X66" i="1" s="1"/>
  <c r="E66" i="1"/>
  <c r="D66" i="1"/>
  <c r="C66" i="1"/>
  <c r="B66" i="1"/>
  <c r="Y65" i="1"/>
  <c r="X65" i="1" a="1"/>
  <c r="X65" i="1" s="1"/>
  <c r="F65" i="1"/>
  <c r="D65" i="1"/>
  <c r="E65" i="1" s="1"/>
  <c r="C65" i="1"/>
  <c r="B65" i="1"/>
  <c r="Z65" i="1" s="1"/>
  <c r="Y64" i="1"/>
  <c r="X64" i="1" a="1"/>
  <c r="X64" i="1" s="1"/>
  <c r="D64" i="1"/>
  <c r="E64" i="1" s="1"/>
  <c r="C64" i="1"/>
  <c r="B64" i="1"/>
  <c r="Z64" i="1" s="1"/>
  <c r="Y63" i="1"/>
  <c r="X63" i="1" a="1"/>
  <c r="X63" i="1" s="1"/>
  <c r="F63" i="1"/>
  <c r="D63" i="1"/>
  <c r="E63" i="1" s="1"/>
  <c r="C63" i="1"/>
  <c r="B63" i="1"/>
  <c r="Z63" i="1" s="1"/>
  <c r="Y62" i="1"/>
  <c r="X62" i="1" a="1"/>
  <c r="X62" i="1" s="1"/>
  <c r="F62" i="1"/>
  <c r="D62" i="1"/>
  <c r="E62" i="1" s="1"/>
  <c r="C62" i="1"/>
  <c r="B62" i="1"/>
  <c r="Z62" i="1" s="1"/>
  <c r="Z61" i="1"/>
  <c r="Y61" i="1"/>
  <c r="X61" i="1" a="1"/>
  <c r="X61" i="1" s="1"/>
  <c r="F61" i="1"/>
  <c r="D61" i="1"/>
  <c r="E61" i="1" s="1"/>
  <c r="C61" i="1"/>
  <c r="B61" i="1"/>
  <c r="Y60" i="1"/>
  <c r="X60" i="1" a="1"/>
  <c r="X60" i="1" s="1"/>
  <c r="F60" i="1"/>
  <c r="D60" i="1"/>
  <c r="E60" i="1" s="1"/>
  <c r="C60" i="1"/>
  <c r="B60" i="1"/>
  <c r="Z60" i="1" s="1"/>
  <c r="Y59" i="1"/>
  <c r="X59" i="1" a="1"/>
  <c r="X59" i="1" s="1"/>
  <c r="F59" i="1"/>
  <c r="D59" i="1"/>
  <c r="E59" i="1" s="1"/>
  <c r="C59" i="1"/>
  <c r="B59" i="1"/>
  <c r="Z59" i="1" s="1"/>
  <c r="Z58" i="1"/>
  <c r="Y58" i="1"/>
  <c r="X58" i="1" a="1"/>
  <c r="X58" i="1" s="1"/>
  <c r="F58" i="1"/>
  <c r="D58" i="1"/>
  <c r="E58" i="1" s="1"/>
  <c r="C58" i="1"/>
  <c r="B58" i="1"/>
  <c r="Y57" i="1"/>
  <c r="X57" i="1" a="1"/>
  <c r="X57" i="1" s="1"/>
  <c r="F57" i="1"/>
  <c r="D57" i="1"/>
  <c r="E57" i="1" s="1"/>
  <c r="C57" i="1"/>
  <c r="B57" i="1"/>
  <c r="Z57" i="1" s="1"/>
  <c r="Y56" i="1"/>
  <c r="X56" i="1" a="1"/>
  <c r="X56" i="1" s="1"/>
  <c r="F56" i="1"/>
  <c r="D56" i="1"/>
  <c r="E56" i="1" s="1"/>
  <c r="C56" i="1"/>
  <c r="B56" i="1"/>
  <c r="Z56" i="1" s="1"/>
  <c r="Y55" i="1"/>
  <c r="X55" i="1" a="1"/>
  <c r="X55" i="1" s="1"/>
  <c r="F55" i="1"/>
  <c r="D55" i="1"/>
  <c r="E55" i="1" s="1"/>
  <c r="C55" i="1"/>
  <c r="B55" i="1"/>
  <c r="Z55" i="1" s="1"/>
  <c r="Y54" i="1"/>
  <c r="X54" i="1" a="1"/>
  <c r="X54" i="1" s="1"/>
  <c r="F54" i="1"/>
  <c r="D54" i="1"/>
  <c r="E54" i="1" s="1"/>
  <c r="C54" i="1"/>
  <c r="B54" i="1"/>
  <c r="Z54" i="1" s="1"/>
  <c r="Z53" i="1"/>
  <c r="Y53" i="1"/>
  <c r="X53" i="1" a="1"/>
  <c r="X53" i="1" s="1"/>
  <c r="F53" i="1"/>
  <c r="D53" i="1"/>
  <c r="E53" i="1" s="1"/>
  <c r="C53" i="1"/>
  <c r="B53" i="1"/>
  <c r="Y52" i="1"/>
  <c r="X52" i="1" a="1"/>
  <c r="X52" i="1" s="1"/>
  <c r="F52" i="1"/>
  <c r="D52" i="1"/>
  <c r="E52" i="1" s="1"/>
  <c r="C52" i="1"/>
  <c r="B52" i="1"/>
  <c r="Z52" i="1" s="1"/>
  <c r="Y51" i="1"/>
  <c r="X51" i="1" a="1"/>
  <c r="X51" i="1" s="1"/>
  <c r="F51" i="1"/>
  <c r="D51" i="1"/>
  <c r="E51" i="1" s="1"/>
  <c r="C51" i="1"/>
  <c r="B51" i="1"/>
  <c r="Z51" i="1" s="1"/>
  <c r="Z50" i="1"/>
  <c r="Y50" i="1"/>
  <c r="X50" i="1" a="1"/>
  <c r="X50" i="1" s="1"/>
  <c r="F50" i="1"/>
  <c r="D50" i="1"/>
  <c r="E50" i="1" s="1"/>
  <c r="C50" i="1"/>
  <c r="B50" i="1"/>
  <c r="Y49" i="1"/>
  <c r="X49" i="1" a="1"/>
  <c r="X49" i="1" s="1"/>
  <c r="F49" i="1"/>
  <c r="D49" i="1"/>
  <c r="E49" i="1" s="1"/>
  <c r="C49" i="1"/>
  <c r="B49" i="1"/>
  <c r="Z49" i="1" s="1"/>
  <c r="Y48" i="1"/>
  <c r="X48" i="1" a="1"/>
  <c r="X48" i="1" s="1"/>
  <c r="F48" i="1"/>
  <c r="D48" i="1"/>
  <c r="E48" i="1" s="1"/>
  <c r="C48" i="1"/>
  <c r="B48" i="1"/>
  <c r="Z48" i="1" s="1"/>
  <c r="Y47" i="1"/>
  <c r="X47" i="1" a="1"/>
  <c r="X47" i="1" s="1"/>
  <c r="F47" i="1"/>
  <c r="D47" i="1"/>
  <c r="E47" i="1" s="1"/>
  <c r="C47" i="1"/>
  <c r="B47" i="1"/>
  <c r="Z47" i="1" s="1"/>
  <c r="Y46" i="1"/>
  <c r="X46" i="1" a="1"/>
  <c r="X46" i="1" s="1"/>
  <c r="F46" i="1"/>
  <c r="D46" i="1"/>
  <c r="E46" i="1" s="1"/>
  <c r="C46" i="1"/>
  <c r="B46" i="1"/>
  <c r="Z46" i="1" s="1"/>
  <c r="Z45" i="1"/>
  <c r="Y45" i="1"/>
  <c r="X45" i="1" a="1"/>
  <c r="X45" i="1" s="1"/>
  <c r="F45" i="1"/>
  <c r="D45" i="1"/>
  <c r="E45" i="1" s="1"/>
  <c r="C45" i="1"/>
  <c r="B45" i="1"/>
  <c r="Y44" i="1"/>
  <c r="X44" i="1" a="1"/>
  <c r="X44" i="1" s="1"/>
  <c r="F44" i="1"/>
  <c r="D44" i="1"/>
  <c r="E44" i="1" s="1"/>
  <c r="C44" i="1"/>
  <c r="B44" i="1"/>
  <c r="Z44" i="1" s="1"/>
  <c r="Y43" i="1"/>
  <c r="X43" i="1" a="1"/>
  <c r="X43" i="1" s="1"/>
  <c r="F43" i="1"/>
  <c r="D43" i="1"/>
  <c r="E43" i="1" s="1"/>
  <c r="C43" i="1"/>
  <c r="B43" i="1"/>
  <c r="Z43" i="1" s="1"/>
  <c r="Z42" i="1"/>
  <c r="Y42" i="1"/>
  <c r="X42" i="1" a="1"/>
  <c r="X42" i="1" s="1"/>
  <c r="F42" i="1"/>
  <c r="D42" i="1"/>
  <c r="E42" i="1" s="1"/>
  <c r="C42" i="1"/>
  <c r="B42" i="1"/>
  <c r="Y41" i="1"/>
  <c r="X41" i="1" a="1"/>
  <c r="X41" i="1" s="1"/>
  <c r="F41" i="1"/>
  <c r="D41" i="1"/>
  <c r="E41" i="1" s="1"/>
  <c r="C41" i="1"/>
  <c r="B41" i="1"/>
  <c r="Z41" i="1" s="1"/>
  <c r="Y40" i="1"/>
  <c r="X40" i="1" a="1"/>
  <c r="X40" i="1" s="1"/>
  <c r="F40" i="1"/>
  <c r="D40" i="1"/>
  <c r="E40" i="1" s="1"/>
  <c r="C40" i="1"/>
  <c r="B40" i="1"/>
  <c r="Z40" i="1" s="1"/>
  <c r="Y39" i="1"/>
  <c r="X39" i="1" a="1"/>
  <c r="X39" i="1" s="1"/>
  <c r="F39" i="1"/>
  <c r="D39" i="1"/>
  <c r="E39" i="1" s="1"/>
  <c r="C39" i="1"/>
  <c r="B39" i="1"/>
  <c r="Z39" i="1" s="1"/>
  <c r="Y38" i="1"/>
  <c r="X38" i="1" a="1"/>
  <c r="X38" i="1" s="1"/>
  <c r="F38" i="1"/>
  <c r="D38" i="1"/>
  <c r="E38" i="1" s="1"/>
  <c r="C38" i="1"/>
  <c r="B38" i="1"/>
  <c r="Z38" i="1" s="1"/>
  <c r="Z37" i="1"/>
  <c r="Y37" i="1"/>
  <c r="X37" i="1" a="1"/>
  <c r="X37" i="1" s="1"/>
  <c r="F37" i="1"/>
  <c r="D37" i="1"/>
  <c r="E37" i="1" s="1"/>
  <c r="C37" i="1"/>
  <c r="B37" i="1"/>
  <c r="Z36" i="1"/>
  <c r="Y36" i="1"/>
  <c r="X36" i="1" a="1"/>
  <c r="X36" i="1" s="1"/>
  <c r="F36" i="1"/>
  <c r="D36" i="1"/>
  <c r="E36" i="1" s="1"/>
  <c r="C36" i="1"/>
  <c r="B36" i="1"/>
  <c r="Y35" i="1"/>
  <c r="X35" i="1" a="1"/>
  <c r="X35" i="1" s="1"/>
  <c r="F35" i="1"/>
  <c r="D35" i="1"/>
  <c r="E35" i="1" s="1"/>
  <c r="C35" i="1"/>
  <c r="B35" i="1"/>
  <c r="Z35" i="1" s="1"/>
  <c r="Z34" i="1"/>
  <c r="Y34" i="1"/>
  <c r="X34" i="1" a="1"/>
  <c r="X34" i="1" s="1"/>
  <c r="F34" i="1"/>
  <c r="E34" i="1"/>
  <c r="D34" i="1"/>
  <c r="C34" i="1"/>
  <c r="B34" i="1"/>
  <c r="Y33" i="1"/>
  <c r="X33" i="1" a="1"/>
  <c r="X33" i="1" s="1"/>
  <c r="F33" i="1"/>
  <c r="D33" i="1"/>
  <c r="E33" i="1" s="1"/>
  <c r="C33" i="1"/>
  <c r="B33" i="1"/>
  <c r="Z33" i="1" s="1"/>
  <c r="Y32" i="1"/>
  <c r="X32" i="1" a="1"/>
  <c r="X32" i="1" s="1"/>
  <c r="F32" i="1"/>
  <c r="D32" i="1"/>
  <c r="E32" i="1" s="1"/>
  <c r="C32" i="1"/>
  <c r="B32" i="1"/>
  <c r="Z32" i="1" s="1"/>
  <c r="Y31" i="1"/>
  <c r="X31" i="1" a="1"/>
  <c r="X31" i="1" s="1"/>
  <c r="F31" i="1"/>
  <c r="D31" i="1"/>
  <c r="E31" i="1" s="1"/>
  <c r="C31" i="1"/>
  <c r="B31" i="1"/>
  <c r="Z31" i="1" s="1"/>
  <c r="Z30" i="1"/>
  <c r="Y30" i="1"/>
  <c r="X30" i="1" a="1"/>
  <c r="X30" i="1" s="1"/>
  <c r="F30" i="1"/>
  <c r="D30" i="1"/>
  <c r="E30" i="1" s="1"/>
  <c r="C30" i="1"/>
  <c r="B30" i="1"/>
  <c r="Y29" i="1"/>
  <c r="X29" i="1" a="1"/>
  <c r="X29" i="1" s="1"/>
  <c r="F29" i="1"/>
  <c r="D29" i="1"/>
  <c r="E29" i="1" s="1"/>
  <c r="C29" i="1"/>
  <c r="B29" i="1"/>
  <c r="Z29" i="1" s="1"/>
  <c r="Y28" i="1"/>
  <c r="X28" i="1" a="1"/>
  <c r="X28" i="1"/>
  <c r="S28" i="1" a="1"/>
  <c r="S28" i="1" s="1"/>
  <c r="F28" i="1"/>
  <c r="D28" i="1"/>
  <c r="E28" i="1" s="1"/>
  <c r="C28" i="1"/>
  <c r="B28" i="1"/>
  <c r="Z28" i="1" s="1"/>
  <c r="Y27" i="1"/>
  <c r="X27" i="1" a="1"/>
  <c r="X27" i="1" s="1"/>
  <c r="F27" i="1"/>
  <c r="D27" i="1"/>
  <c r="E27" i="1" s="1"/>
  <c r="C27" i="1"/>
  <c r="B27" i="1"/>
  <c r="Z27" i="1" s="1"/>
  <c r="Y26" i="1"/>
  <c r="X26" i="1" a="1"/>
  <c r="X26" i="1" s="1"/>
  <c r="T26" i="1" a="1"/>
  <c r="T26" i="1" s="1"/>
  <c r="F26" i="1"/>
  <c r="D26" i="1"/>
  <c r="C26" i="1"/>
  <c r="B26" i="1"/>
  <c r="Z26" i="1" s="1"/>
  <c r="Y25" i="1"/>
  <c r="X25" i="1" a="1"/>
  <c r="X25" i="1" s="1"/>
  <c r="F25" i="1"/>
  <c r="D25" i="1"/>
  <c r="E25" i="1" s="1"/>
  <c r="C25" i="1"/>
  <c r="B25" i="1"/>
  <c r="Z25" i="1" s="1"/>
  <c r="Z24" i="1"/>
  <c r="Y24" i="1"/>
  <c r="X24" i="1" a="1"/>
  <c r="X24" i="1" s="1"/>
  <c r="U24" i="1" a="1"/>
  <c r="U24" i="1" s="1"/>
  <c r="T24" i="1" a="1"/>
  <c r="T24" i="1" s="1"/>
  <c r="Q24" i="1" a="1"/>
  <c r="Q24" i="1" s="1"/>
  <c r="F24" i="1"/>
  <c r="D24" i="1"/>
  <c r="E24" i="1" s="1"/>
  <c r="C24" i="1"/>
  <c r="B24" i="1"/>
  <c r="Y23" i="1"/>
  <c r="X23" i="1" a="1"/>
  <c r="X23" i="1" s="1"/>
  <c r="U23" i="1" a="1"/>
  <c r="U23" i="1" s="1"/>
  <c r="T23" i="1" a="1"/>
  <c r="T23" i="1"/>
  <c r="J23" i="1" a="1"/>
  <c r="J23" i="1" s="1"/>
  <c r="F23" i="1"/>
  <c r="D23" i="1"/>
  <c r="E23" i="1" s="1"/>
  <c r="C23" i="1"/>
  <c r="B23" i="1"/>
  <c r="Z23" i="1" s="1"/>
  <c r="Y22" i="1"/>
  <c r="X22" i="1" a="1"/>
  <c r="X22" i="1" s="1"/>
  <c r="V22" i="1" a="1"/>
  <c r="V22" i="1"/>
  <c r="S22" i="1" a="1"/>
  <c r="S22" i="1"/>
  <c r="I22" i="1" a="1"/>
  <c r="I22" i="1" s="1"/>
  <c r="F22" i="1"/>
  <c r="D22" i="1"/>
  <c r="E22" i="1" s="1"/>
  <c r="C22" i="1"/>
  <c r="B22" i="1"/>
  <c r="Z22" i="1" s="1"/>
  <c r="D19" i="1"/>
  <c r="R15" i="1"/>
  <c r="Q15" i="1"/>
  <c r="P15" i="1"/>
  <c r="O15" i="1"/>
  <c r="N15" i="1"/>
  <c r="K15" i="1"/>
  <c r="J15" i="1"/>
  <c r="I15" i="1"/>
  <c r="H15" i="1"/>
  <c r="G15" i="1"/>
  <c r="F15" i="1"/>
  <c r="C15" i="1"/>
  <c r="A15" i="1"/>
  <c r="B17" i="1" s="1"/>
  <c r="D18" i="2" s="1"/>
  <c r="O11" i="1"/>
  <c r="N11" i="1"/>
  <c r="M11" i="1"/>
  <c r="L11" i="1"/>
  <c r="K11" i="1"/>
  <c r="G11" i="1"/>
  <c r="F11" i="1"/>
  <c r="E11" i="1"/>
  <c r="D11" i="1"/>
  <c r="C11" i="1"/>
  <c r="R7" i="1"/>
  <c r="Q7" i="1"/>
  <c r="P7" i="1"/>
  <c r="K7" i="1"/>
  <c r="J7" i="1"/>
  <c r="I7" i="1"/>
  <c r="H7" i="1"/>
  <c r="C7" i="1"/>
  <c r="A7" i="1"/>
  <c r="S6" i="1"/>
  <c r="A4" i="1"/>
  <c r="A2" i="1"/>
  <c r="F1" i="1"/>
  <c r="U26" i="1" s="1" a="1"/>
  <c r="U26" i="1" s="1"/>
  <c r="E1" i="1"/>
  <c r="S33" i="1" s="1" a="1"/>
  <c r="S33" i="1" s="1"/>
  <c r="D1" i="1"/>
  <c r="C1" i="1"/>
  <c r="B1" i="1"/>
  <c r="A1" i="1"/>
  <c r="W23" i="1" s="1" a="1"/>
  <c r="W23" i="1" s="1"/>
  <c r="K77" i="3" l="1"/>
  <c r="K71" i="3"/>
  <c r="F66" i="1"/>
  <c r="H20" i="1" s="1"/>
  <c r="H3" i="1" s="1"/>
  <c r="F253" i="1"/>
  <c r="K43" i="3"/>
  <c r="K53" i="3"/>
  <c r="F319" i="1"/>
  <c r="J20" i="1"/>
  <c r="J3" i="1" s="1"/>
  <c r="L19" i="1"/>
  <c r="R20" i="1"/>
  <c r="R3" i="1" s="1"/>
  <c r="K39" i="3"/>
  <c r="E19" i="1"/>
  <c r="H22" i="1"/>
  <c r="P22" i="1"/>
  <c r="I325" i="1" a="1"/>
  <c r="I325" i="1" s="1"/>
  <c r="J323" i="1" a="1"/>
  <c r="J323" i="1" s="1"/>
  <c r="K322" i="1" a="1"/>
  <c r="K322" i="1" s="1"/>
  <c r="L322" i="1" s="1" a="1"/>
  <c r="L322" i="1" s="1"/>
  <c r="I313" i="1" a="1"/>
  <c r="I313" i="1" s="1"/>
  <c r="J316" i="1" a="1"/>
  <c r="J316" i="1" s="1"/>
  <c r="K311" i="1" a="1"/>
  <c r="K311" i="1" s="1"/>
  <c r="L311" i="1" s="1" a="1"/>
  <c r="L311" i="1" s="1"/>
  <c r="I309" i="1" a="1"/>
  <c r="I309" i="1" s="1"/>
  <c r="J307" i="1" a="1"/>
  <c r="J307" i="1" s="1"/>
  <c r="K305" i="1" a="1"/>
  <c r="K305" i="1" s="1"/>
  <c r="L305" i="1" s="1" a="1"/>
  <c r="L305" i="1" s="1"/>
  <c r="K324" i="1" a="1"/>
  <c r="K324" i="1" s="1"/>
  <c r="L324" i="1" s="1" a="1"/>
  <c r="L324" i="1" s="1"/>
  <c r="I321" i="1" a="1"/>
  <c r="I321" i="1" s="1"/>
  <c r="J314" i="1" a="1"/>
  <c r="J314" i="1" s="1"/>
  <c r="K317" i="1" a="1"/>
  <c r="K317" i="1" s="1"/>
  <c r="L317" i="1" s="1" a="1"/>
  <c r="L317" i="1" s="1"/>
  <c r="I323" i="1" a="1"/>
  <c r="I323" i="1" s="1"/>
  <c r="J322" i="1" a="1"/>
  <c r="J322" i="1" s="1"/>
  <c r="K320" i="1" a="1"/>
  <c r="K320" i="1" s="1"/>
  <c r="L320" i="1" s="1" a="1"/>
  <c r="L320" i="1" s="1"/>
  <c r="J324" i="1" a="1"/>
  <c r="J324" i="1" s="1"/>
  <c r="K318" i="1" a="1"/>
  <c r="K318" i="1" s="1"/>
  <c r="L318" i="1" s="1" a="1"/>
  <c r="L318" i="1" s="1"/>
  <c r="I314" i="1" a="1"/>
  <c r="I314" i="1" s="1"/>
  <c r="J317" i="1" a="1"/>
  <c r="J317" i="1" s="1"/>
  <c r="K312" i="1" a="1"/>
  <c r="K312" i="1" s="1"/>
  <c r="L312" i="1" s="1" a="1"/>
  <c r="L312" i="1" s="1"/>
  <c r="I319" i="1" a="1"/>
  <c r="I319" i="1" s="1"/>
  <c r="J308" i="1" a="1"/>
  <c r="J308" i="1" s="1"/>
  <c r="K306" i="1" a="1"/>
  <c r="K306" i="1" s="1"/>
  <c r="L306" i="1" s="1" a="1"/>
  <c r="L306" i="1" s="1"/>
  <c r="J321" i="1" a="1"/>
  <c r="J321" i="1" s="1"/>
  <c r="I317" i="1" a="1"/>
  <c r="I317" i="1" s="1"/>
  <c r="J319" i="1" a="1"/>
  <c r="J319" i="1" s="1"/>
  <c r="K308" i="1" a="1"/>
  <c r="K308" i="1" s="1"/>
  <c r="L308" i="1" s="1" a="1"/>
  <c r="L308" i="1" s="1"/>
  <c r="J302" i="1" a="1"/>
  <c r="J302" i="1" s="1"/>
  <c r="K300" i="1" a="1"/>
  <c r="K300" i="1" s="1"/>
  <c r="L300" i="1" s="1" a="1"/>
  <c r="L300" i="1" s="1"/>
  <c r="I296" i="1" a="1"/>
  <c r="I296" i="1" s="1"/>
  <c r="J294" i="1" a="1"/>
  <c r="J294" i="1" s="1"/>
  <c r="K292" i="1" a="1"/>
  <c r="K292" i="1" s="1"/>
  <c r="L292" i="1" s="1" a="1"/>
  <c r="L292" i="1" s="1"/>
  <c r="I288" i="1" a="1"/>
  <c r="I288" i="1" s="1"/>
  <c r="J286" i="1" a="1"/>
  <c r="J286" i="1" s="1"/>
  <c r="K284" i="1" a="1"/>
  <c r="K284" i="1" s="1"/>
  <c r="L284" i="1" s="1" a="1"/>
  <c r="L284" i="1" s="1"/>
  <c r="K325" i="1" a="1"/>
  <c r="K325" i="1" s="1"/>
  <c r="L325" i="1" s="1" a="1"/>
  <c r="L325" i="1" s="1"/>
  <c r="I324" i="1" a="1"/>
  <c r="I324" i="1" s="1"/>
  <c r="I316" i="1" a="1"/>
  <c r="I316" i="1" s="1"/>
  <c r="K315" i="1" a="1"/>
  <c r="K315" i="1" s="1"/>
  <c r="L315" i="1" s="1" a="1"/>
  <c r="L315" i="1" s="1"/>
  <c r="I307" i="1" a="1"/>
  <c r="I307" i="1" s="1"/>
  <c r="K304" i="1" a="1"/>
  <c r="K304" i="1" s="1"/>
  <c r="L304" i="1" s="1" a="1"/>
  <c r="L304" i="1" s="1"/>
  <c r="I299" i="1" a="1"/>
  <c r="I299" i="1" s="1"/>
  <c r="J297" i="1" a="1"/>
  <c r="J297" i="1" s="1"/>
  <c r="K295" i="1" a="1"/>
  <c r="K295" i="1" s="1"/>
  <c r="L295" i="1" s="1" a="1"/>
  <c r="L295" i="1" s="1"/>
  <c r="I291" i="1" a="1"/>
  <c r="I291" i="1" s="1"/>
  <c r="J289" i="1" a="1"/>
  <c r="J289" i="1" s="1"/>
  <c r="K287" i="1" a="1"/>
  <c r="K287" i="1" s="1"/>
  <c r="L287" i="1" s="1" a="1"/>
  <c r="L287" i="1" s="1"/>
  <c r="I283" i="1" a="1"/>
  <c r="I283" i="1" s="1"/>
  <c r="J281" i="1" a="1"/>
  <c r="J281" i="1" s="1"/>
  <c r="K279" i="1" a="1"/>
  <c r="K279" i="1" s="1"/>
  <c r="L279" i="1" s="1" a="1"/>
  <c r="L279" i="1" s="1"/>
  <c r="I275" i="1" a="1"/>
  <c r="I275" i="1" s="1"/>
  <c r="J273" i="1" a="1"/>
  <c r="J273" i="1" s="1"/>
  <c r="I322" i="1" a="1"/>
  <c r="I322" i="1" s="1"/>
  <c r="J312" i="1" a="1"/>
  <c r="J312" i="1" s="1"/>
  <c r="J315" i="1" a="1"/>
  <c r="J315" i="1" s="1"/>
  <c r="J305" i="1" a="1"/>
  <c r="J305" i="1" s="1"/>
  <c r="K303" i="1" a="1"/>
  <c r="K303" i="1" s="1"/>
  <c r="L303" i="1" s="1" a="1"/>
  <c r="L303" i="1" s="1"/>
  <c r="I302" i="1" a="1"/>
  <c r="I302" i="1" s="1"/>
  <c r="J300" i="1" a="1"/>
  <c r="J300" i="1" s="1"/>
  <c r="K298" i="1" a="1"/>
  <c r="K298" i="1" s="1"/>
  <c r="L298" i="1" s="1" a="1"/>
  <c r="L298" i="1" s="1"/>
  <c r="J320" i="1" a="1"/>
  <c r="J320" i="1" s="1"/>
  <c r="K314" i="1" a="1"/>
  <c r="K314" i="1" s="1"/>
  <c r="L314" i="1" s="1" a="1"/>
  <c r="L314" i="1" s="1"/>
  <c r="K313" i="1" a="1"/>
  <c r="K313" i="1" s="1"/>
  <c r="L313" i="1" s="1" a="1"/>
  <c r="L313" i="1" s="1"/>
  <c r="I312" i="1" a="1"/>
  <c r="I312" i="1" s="1"/>
  <c r="I311" i="1" a="1"/>
  <c r="I311" i="1" s="1"/>
  <c r="I315" i="1" a="1"/>
  <c r="I315" i="1" s="1"/>
  <c r="I305" i="1" a="1"/>
  <c r="I305" i="1" s="1"/>
  <c r="I304" i="1" a="1"/>
  <c r="I304" i="1" s="1"/>
  <c r="J303" i="1" a="1"/>
  <c r="J303" i="1" s="1"/>
  <c r="I300" i="1" a="1"/>
  <c r="I300" i="1" s="1"/>
  <c r="J298" i="1" a="1"/>
  <c r="J298" i="1" s="1"/>
  <c r="K296" i="1" a="1"/>
  <c r="K296" i="1" s="1"/>
  <c r="L296" i="1" s="1" a="1"/>
  <c r="L296" i="1" s="1"/>
  <c r="I292" i="1" a="1"/>
  <c r="I292" i="1" s="1"/>
  <c r="J290" i="1" a="1"/>
  <c r="J290" i="1" s="1"/>
  <c r="K288" i="1" a="1"/>
  <c r="K288" i="1" s="1"/>
  <c r="L288" i="1" s="1" a="1"/>
  <c r="L288" i="1" s="1"/>
  <c r="I284" i="1" a="1"/>
  <c r="I284" i="1" s="1"/>
  <c r="J282" i="1" a="1"/>
  <c r="J282" i="1" s="1"/>
  <c r="K280" i="1" a="1"/>
  <c r="K280" i="1" s="1"/>
  <c r="L280" i="1" s="1" a="1"/>
  <c r="L280" i="1" s="1"/>
  <c r="I276" i="1" a="1"/>
  <c r="I276" i="1" s="1"/>
  <c r="J274" i="1" a="1"/>
  <c r="J274" i="1" s="1"/>
  <c r="K272" i="1" a="1"/>
  <c r="K272" i="1" s="1"/>
  <c r="L272" i="1" s="1" a="1"/>
  <c r="L272" i="1" s="1"/>
  <c r="K323" i="1" a="1"/>
  <c r="K323" i="1" s="1"/>
  <c r="L323" i="1" s="1" a="1"/>
  <c r="L323" i="1" s="1"/>
  <c r="I318" i="1" a="1"/>
  <c r="I318" i="1" s="1"/>
  <c r="J310" i="1" a="1"/>
  <c r="J310" i="1" s="1"/>
  <c r="J309" i="1" a="1"/>
  <c r="J309" i="1" s="1"/>
  <c r="J306" i="1" a="1"/>
  <c r="J306" i="1" s="1"/>
  <c r="J301" i="1" a="1"/>
  <c r="J301" i="1" s="1"/>
  <c r="K299" i="1" a="1"/>
  <c r="K299" i="1" s="1"/>
  <c r="L299" i="1" s="1" a="1"/>
  <c r="L299" i="1" s="1"/>
  <c r="I295" i="1" a="1"/>
  <c r="I295" i="1" s="1"/>
  <c r="J293" i="1" a="1"/>
  <c r="J293" i="1" s="1"/>
  <c r="K291" i="1" a="1"/>
  <c r="K291" i="1" s="1"/>
  <c r="L291" i="1" s="1" a="1"/>
  <c r="L291" i="1" s="1"/>
  <c r="I287" i="1" a="1"/>
  <c r="I287" i="1" s="1"/>
  <c r="J285" i="1" a="1"/>
  <c r="J285" i="1" s="1"/>
  <c r="K283" i="1" a="1"/>
  <c r="K283" i="1" s="1"/>
  <c r="L283" i="1" s="1" a="1"/>
  <c r="L283" i="1" s="1"/>
  <c r="I279" i="1" a="1"/>
  <c r="I279" i="1" s="1"/>
  <c r="J277" i="1" a="1"/>
  <c r="J277" i="1" s="1"/>
  <c r="K275" i="1" a="1"/>
  <c r="K275" i="1" s="1"/>
  <c r="L275" i="1" s="1" a="1"/>
  <c r="L275" i="1" s="1"/>
  <c r="I271" i="1" a="1"/>
  <c r="I271" i="1" s="1"/>
  <c r="J269" i="1" a="1"/>
  <c r="J269" i="1" s="1"/>
  <c r="K321" i="1" a="1"/>
  <c r="K321" i="1" s="1"/>
  <c r="L321" i="1" s="1" a="1"/>
  <c r="L321" i="1" s="1"/>
  <c r="I320" i="1" a="1"/>
  <c r="I320" i="1" s="1"/>
  <c r="J313" i="1" a="1"/>
  <c r="J313" i="1" s="1"/>
  <c r="I310" i="1" a="1"/>
  <c r="I310" i="1" s="1"/>
  <c r="K307" i="1" a="1"/>
  <c r="K307" i="1" s="1"/>
  <c r="L307" i="1" s="1" a="1"/>
  <c r="L307" i="1" s="1"/>
  <c r="I303" i="1" a="1"/>
  <c r="I303" i="1" s="1"/>
  <c r="K302" i="1" a="1"/>
  <c r="K302" i="1" s="1"/>
  <c r="L302" i="1" s="1" a="1"/>
  <c r="L302" i="1" s="1"/>
  <c r="I298" i="1" a="1"/>
  <c r="I298" i="1" s="1"/>
  <c r="J296" i="1" a="1"/>
  <c r="J296" i="1" s="1"/>
  <c r="K294" i="1" a="1"/>
  <c r="K294" i="1" s="1"/>
  <c r="L294" i="1" s="1" a="1"/>
  <c r="L294" i="1" s="1"/>
  <c r="I290" i="1" a="1"/>
  <c r="I290" i="1" s="1"/>
  <c r="J288" i="1" a="1"/>
  <c r="J288" i="1" s="1"/>
  <c r="K286" i="1" a="1"/>
  <c r="K286" i="1" s="1"/>
  <c r="L286" i="1" s="1" a="1"/>
  <c r="L286" i="1" s="1"/>
  <c r="I282" i="1" a="1"/>
  <c r="I282" i="1" s="1"/>
  <c r="J280" i="1" a="1"/>
  <c r="J280" i="1" s="1"/>
  <c r="K316" i="1" a="1"/>
  <c r="K316" i="1" s="1"/>
  <c r="L316" i="1" s="1" a="1"/>
  <c r="L316" i="1" s="1"/>
  <c r="K319" i="1" a="1"/>
  <c r="K319" i="1" s="1"/>
  <c r="L319" i="1" s="1" a="1"/>
  <c r="L319" i="1" s="1"/>
  <c r="I306" i="1" a="1"/>
  <c r="I306" i="1" s="1"/>
  <c r="I301" i="1" a="1"/>
  <c r="I301" i="1" s="1"/>
  <c r="J299" i="1" a="1"/>
  <c r="J299" i="1" s="1"/>
  <c r="K297" i="1" a="1"/>
  <c r="K297" i="1" s="1"/>
  <c r="L297" i="1" s="1" a="1"/>
  <c r="L297" i="1" s="1"/>
  <c r="I293" i="1" a="1"/>
  <c r="I293" i="1" s="1"/>
  <c r="J291" i="1" a="1"/>
  <c r="J291" i="1" s="1"/>
  <c r="K289" i="1" a="1"/>
  <c r="K289" i="1" s="1"/>
  <c r="L289" i="1" s="1" a="1"/>
  <c r="L289" i="1" s="1"/>
  <c r="I285" i="1" a="1"/>
  <c r="I285" i="1" s="1"/>
  <c r="J283" i="1" a="1"/>
  <c r="J283" i="1" s="1"/>
  <c r="K281" i="1" a="1"/>
  <c r="K281" i="1" s="1"/>
  <c r="L281" i="1" s="1" a="1"/>
  <c r="L281" i="1" s="1"/>
  <c r="I277" i="1" a="1"/>
  <c r="I277" i="1" s="1"/>
  <c r="J275" i="1" a="1"/>
  <c r="J275" i="1" s="1"/>
  <c r="K273" i="1" a="1"/>
  <c r="K273" i="1" s="1"/>
  <c r="L273" i="1" s="1" a="1"/>
  <c r="L273" i="1" s="1"/>
  <c r="I269" i="1" a="1"/>
  <c r="I269" i="1" s="1"/>
  <c r="J267" i="1" a="1"/>
  <c r="J267" i="1" s="1"/>
  <c r="K265" i="1" a="1"/>
  <c r="K265" i="1" s="1"/>
  <c r="L265" i="1" s="1" a="1"/>
  <c r="L265" i="1" s="1"/>
  <c r="J311" i="1" a="1"/>
  <c r="J311" i="1" s="1"/>
  <c r="J295" i="1" a="1"/>
  <c r="J295" i="1" s="1"/>
  <c r="J284" i="1" a="1"/>
  <c r="J284" i="1" s="1"/>
  <c r="J268" i="1" a="1"/>
  <c r="J268" i="1" s="1"/>
  <c r="K267" i="1" a="1"/>
  <c r="K267" i="1" s="1"/>
  <c r="L267" i="1" s="1" a="1"/>
  <c r="L267" i="1" s="1"/>
  <c r="K263" i="1" a="1"/>
  <c r="K263" i="1" s="1"/>
  <c r="L263" i="1" s="1" a="1"/>
  <c r="L263" i="1" s="1"/>
  <c r="I259" i="1" a="1"/>
  <c r="I259" i="1" s="1"/>
  <c r="J257" i="1" a="1"/>
  <c r="J257" i="1" s="1"/>
  <c r="K255" i="1" a="1"/>
  <c r="K255" i="1" s="1"/>
  <c r="L255" i="1" s="1" a="1"/>
  <c r="L255" i="1" s="1"/>
  <c r="I251" i="1" a="1"/>
  <c r="I251" i="1" s="1"/>
  <c r="J249" i="1" a="1"/>
  <c r="J249" i="1" s="1"/>
  <c r="K247" i="1" a="1"/>
  <c r="K247" i="1" s="1"/>
  <c r="L247" i="1" s="1" a="1"/>
  <c r="L247" i="1" s="1"/>
  <c r="I243" i="1" a="1"/>
  <c r="I243" i="1" s="1"/>
  <c r="J241" i="1" a="1"/>
  <c r="J241" i="1" s="1"/>
  <c r="K239" i="1" a="1"/>
  <c r="K239" i="1" s="1"/>
  <c r="L239" i="1" s="1" a="1"/>
  <c r="L239" i="1" s="1"/>
  <c r="I280" i="1" a="1"/>
  <c r="I280" i="1" s="1"/>
  <c r="K277" i="1" a="1"/>
  <c r="K277" i="1" s="1"/>
  <c r="L277" i="1" s="1" a="1"/>
  <c r="L277" i="1" s="1"/>
  <c r="K274" i="1" a="1"/>
  <c r="K274" i="1" s="1"/>
  <c r="L274" i="1" s="1" a="1"/>
  <c r="L274" i="1" s="1"/>
  <c r="J272" i="1" a="1"/>
  <c r="J272" i="1" s="1"/>
  <c r="K270" i="1" a="1"/>
  <c r="K270" i="1" s="1"/>
  <c r="L270" i="1" s="1" a="1"/>
  <c r="L270" i="1" s="1"/>
  <c r="K266" i="1" a="1"/>
  <c r="K266" i="1" s="1"/>
  <c r="L266" i="1" s="1" a="1"/>
  <c r="L266" i="1" s="1"/>
  <c r="I262" i="1" a="1"/>
  <c r="I262" i="1" s="1"/>
  <c r="J260" i="1" a="1"/>
  <c r="J260" i="1" s="1"/>
  <c r="K258" i="1" a="1"/>
  <c r="K258" i="1" s="1"/>
  <c r="L258" i="1" s="1" a="1"/>
  <c r="L258" i="1" s="1"/>
  <c r="I254" i="1" a="1"/>
  <c r="I254" i="1" s="1"/>
  <c r="J252" i="1" a="1"/>
  <c r="J252" i="1" s="1"/>
  <c r="K250" i="1" a="1"/>
  <c r="K250" i="1" s="1"/>
  <c r="L250" i="1" s="1" a="1"/>
  <c r="L250" i="1" s="1"/>
  <c r="I246" i="1" a="1"/>
  <c r="I246" i="1" s="1"/>
  <c r="J244" i="1" a="1"/>
  <c r="J244" i="1" s="1"/>
  <c r="K242" i="1" a="1"/>
  <c r="K242" i="1" s="1"/>
  <c r="L242" i="1" s="1" a="1"/>
  <c r="L242" i="1" s="1"/>
  <c r="K310" i="1" a="1"/>
  <c r="K310" i="1" s="1"/>
  <c r="L310" i="1" s="1" a="1"/>
  <c r="L310" i="1" s="1"/>
  <c r="K309" i="1" a="1"/>
  <c r="K309" i="1" s="1"/>
  <c r="L309" i="1" s="1" a="1"/>
  <c r="L309" i="1" s="1"/>
  <c r="K285" i="1" a="1"/>
  <c r="K285" i="1" s="1"/>
  <c r="L285" i="1" s="1" a="1"/>
  <c r="L285" i="1" s="1"/>
  <c r="K278" i="1" a="1"/>
  <c r="K278" i="1" s="1"/>
  <c r="L278" i="1" s="1" a="1"/>
  <c r="L278" i="1" s="1"/>
  <c r="I273" i="1" a="1"/>
  <c r="I273" i="1" s="1"/>
  <c r="I272" i="1" a="1"/>
  <c r="I272" i="1" s="1"/>
  <c r="J270" i="1" a="1"/>
  <c r="J270" i="1" s="1"/>
  <c r="I268" i="1" a="1"/>
  <c r="I268" i="1" s="1"/>
  <c r="J263" i="1" a="1"/>
  <c r="J263" i="1" s="1"/>
  <c r="K261" i="1" a="1"/>
  <c r="K261" i="1" s="1"/>
  <c r="L261" i="1" s="1" a="1"/>
  <c r="L261" i="1" s="1"/>
  <c r="I257" i="1" a="1"/>
  <c r="I257" i="1" s="1"/>
  <c r="J255" i="1" a="1"/>
  <c r="J255" i="1" s="1"/>
  <c r="K253" i="1" a="1"/>
  <c r="K253" i="1" s="1"/>
  <c r="L253" i="1" s="1" a="1"/>
  <c r="L253" i="1" s="1"/>
  <c r="I249" i="1" a="1"/>
  <c r="I249" i="1" s="1"/>
  <c r="J247" i="1" a="1"/>
  <c r="J247" i="1" s="1"/>
  <c r="K245" i="1" a="1"/>
  <c r="K245" i="1" s="1"/>
  <c r="L245" i="1" s="1" a="1"/>
  <c r="L245" i="1" s="1"/>
  <c r="J325" i="1" a="1"/>
  <c r="J325" i="1" s="1"/>
  <c r="I308" i="1" a="1"/>
  <c r="I308" i="1" s="1"/>
  <c r="J292" i="1" a="1"/>
  <c r="J292" i="1" s="1"/>
  <c r="I286" i="1" a="1"/>
  <c r="I286" i="1" s="1"/>
  <c r="K282" i="1" a="1"/>
  <c r="K282" i="1" s="1"/>
  <c r="L282" i="1" s="1" a="1"/>
  <c r="L282" i="1" s="1"/>
  <c r="J278" i="1" a="1"/>
  <c r="J278" i="1" s="1"/>
  <c r="I274" i="1" a="1"/>
  <c r="I274" i="1" s="1"/>
  <c r="I267" i="1" a="1"/>
  <c r="I267" i="1" s="1"/>
  <c r="J266" i="1" a="1"/>
  <c r="J266" i="1" s="1"/>
  <c r="K264" i="1" a="1"/>
  <c r="K264" i="1" s="1"/>
  <c r="L264" i="1" s="1" a="1"/>
  <c r="L264" i="1" s="1"/>
  <c r="I260" i="1" a="1"/>
  <c r="I260" i="1" s="1"/>
  <c r="J258" i="1" a="1"/>
  <c r="J258" i="1" s="1"/>
  <c r="K256" i="1" a="1"/>
  <c r="K256" i="1" s="1"/>
  <c r="L256" i="1" s="1" a="1"/>
  <c r="L256" i="1" s="1"/>
  <c r="I252" i="1" a="1"/>
  <c r="I252" i="1" s="1"/>
  <c r="J250" i="1" a="1"/>
  <c r="J250" i="1" s="1"/>
  <c r="K248" i="1" a="1"/>
  <c r="K248" i="1" s="1"/>
  <c r="L248" i="1" s="1" a="1"/>
  <c r="L248" i="1" s="1"/>
  <c r="J304" i="1" a="1"/>
  <c r="J304" i="1" s="1"/>
  <c r="K301" i="1" a="1"/>
  <c r="K301" i="1" s="1"/>
  <c r="L301" i="1" s="1" a="1"/>
  <c r="L301" i="1" s="1"/>
  <c r="I278" i="1" a="1"/>
  <c r="I278" i="1" s="1"/>
  <c r="K271" i="1" a="1"/>
  <c r="K271" i="1" s="1"/>
  <c r="L271" i="1" s="1" a="1"/>
  <c r="L271" i="1" s="1"/>
  <c r="I270" i="1" a="1"/>
  <c r="I270" i="1" s="1"/>
  <c r="J265" i="1" a="1"/>
  <c r="J265" i="1" s="1"/>
  <c r="I263" i="1" a="1"/>
  <c r="I263" i="1" s="1"/>
  <c r="J261" i="1" a="1"/>
  <c r="J261" i="1" s="1"/>
  <c r="K259" i="1" a="1"/>
  <c r="K259" i="1" s="1"/>
  <c r="L259" i="1" s="1" a="1"/>
  <c r="L259" i="1" s="1"/>
  <c r="I255" i="1" a="1"/>
  <c r="I255" i="1" s="1"/>
  <c r="J253" i="1" a="1"/>
  <c r="J253" i="1" s="1"/>
  <c r="K251" i="1" a="1"/>
  <c r="K251" i="1" s="1"/>
  <c r="L251" i="1" s="1" a="1"/>
  <c r="L251" i="1" s="1"/>
  <c r="I247" i="1" a="1"/>
  <c r="I247" i="1" s="1"/>
  <c r="J245" i="1" a="1"/>
  <c r="J245" i="1" s="1"/>
  <c r="K243" i="1" a="1"/>
  <c r="K243" i="1" s="1"/>
  <c r="L243" i="1" s="1" a="1"/>
  <c r="L243" i="1" s="1"/>
  <c r="J318" i="1" a="1"/>
  <c r="J318" i="1" s="1"/>
  <c r="K293" i="1" a="1"/>
  <c r="K293" i="1" s="1"/>
  <c r="L293" i="1" s="1" a="1"/>
  <c r="L293" i="1" s="1"/>
  <c r="J287" i="1" a="1"/>
  <c r="J287" i="1" s="1"/>
  <c r="I266" i="1" a="1"/>
  <c r="I266" i="1" s="1"/>
  <c r="J264" i="1" a="1"/>
  <c r="J264" i="1" s="1"/>
  <c r="K262" i="1" a="1"/>
  <c r="K262" i="1" s="1"/>
  <c r="L262" i="1" s="1" a="1"/>
  <c r="L262" i="1" s="1"/>
  <c r="I258" i="1" a="1"/>
  <c r="I258" i="1" s="1"/>
  <c r="J256" i="1" a="1"/>
  <c r="J256" i="1" s="1"/>
  <c r="K254" i="1" a="1"/>
  <c r="K254" i="1" s="1"/>
  <c r="L254" i="1" s="1" a="1"/>
  <c r="L254" i="1" s="1"/>
  <c r="I294" i="1" a="1"/>
  <c r="I294" i="1" s="1"/>
  <c r="K276" i="1" a="1"/>
  <c r="K276" i="1" s="1"/>
  <c r="L276" i="1" s="1" a="1"/>
  <c r="L276" i="1" s="1"/>
  <c r="J271" i="1" a="1"/>
  <c r="J271" i="1" s="1"/>
  <c r="K268" i="1" a="1"/>
  <c r="K268" i="1" s="1"/>
  <c r="L268" i="1" s="1" a="1"/>
  <c r="L268" i="1" s="1"/>
  <c r="I265" i="1" a="1"/>
  <c r="I265" i="1" s="1"/>
  <c r="I261" i="1" a="1"/>
  <c r="I261" i="1" s="1"/>
  <c r="J259" i="1" a="1"/>
  <c r="J259" i="1" s="1"/>
  <c r="K257" i="1" a="1"/>
  <c r="K257" i="1" s="1"/>
  <c r="L257" i="1" s="1" a="1"/>
  <c r="L257" i="1" s="1"/>
  <c r="I253" i="1" a="1"/>
  <c r="I253" i="1" s="1"/>
  <c r="J251" i="1" a="1"/>
  <c r="J251" i="1" s="1"/>
  <c r="K249" i="1" a="1"/>
  <c r="K249" i="1" s="1"/>
  <c r="L249" i="1" s="1" a="1"/>
  <c r="L249" i="1" s="1"/>
  <c r="I297" i="1" a="1"/>
  <c r="I297" i="1" s="1"/>
  <c r="K290" i="1" a="1"/>
  <c r="K290" i="1" s="1"/>
  <c r="L290" i="1" s="1" a="1"/>
  <c r="L290" i="1" s="1"/>
  <c r="I289" i="1" a="1"/>
  <c r="I289" i="1" s="1"/>
  <c r="I281" i="1" a="1"/>
  <c r="I281" i="1" s="1"/>
  <c r="J279" i="1" a="1"/>
  <c r="J279" i="1" s="1"/>
  <c r="J276" i="1" a="1"/>
  <c r="J276" i="1" s="1"/>
  <c r="K269" i="1" a="1"/>
  <c r="K269" i="1" s="1"/>
  <c r="L269" i="1" s="1" a="1"/>
  <c r="L269" i="1" s="1"/>
  <c r="I264" i="1" a="1"/>
  <c r="I264" i="1" s="1"/>
  <c r="J262" i="1" a="1"/>
  <c r="J262" i="1" s="1"/>
  <c r="K260" i="1" a="1"/>
  <c r="K260" i="1" s="1"/>
  <c r="L260" i="1" s="1" a="1"/>
  <c r="L260" i="1" s="1"/>
  <c r="I256" i="1" a="1"/>
  <c r="I256" i="1" s="1"/>
  <c r="J254" i="1" a="1"/>
  <c r="J254" i="1" s="1"/>
  <c r="K252" i="1" a="1"/>
  <c r="K252" i="1" s="1"/>
  <c r="L252" i="1" s="1" a="1"/>
  <c r="L252" i="1" s="1"/>
  <c r="I250" i="1" a="1"/>
  <c r="I250" i="1" s="1"/>
  <c r="K241" i="1" a="1"/>
  <c r="K241" i="1" s="1"/>
  <c r="L241" i="1" s="1" a="1"/>
  <c r="L241" i="1" s="1"/>
  <c r="I237" i="1" a="1"/>
  <c r="I237" i="1" s="1"/>
  <c r="J235" i="1" a="1"/>
  <c r="J235" i="1" s="1"/>
  <c r="K233" i="1" a="1"/>
  <c r="K233" i="1" s="1"/>
  <c r="L233" i="1" s="1" a="1"/>
  <c r="L233" i="1" s="1"/>
  <c r="I229" i="1" a="1"/>
  <c r="I229" i="1" s="1"/>
  <c r="J227" i="1" a="1"/>
  <c r="J227" i="1" s="1"/>
  <c r="K225" i="1" a="1"/>
  <c r="K225" i="1" s="1"/>
  <c r="L225" i="1" s="1" a="1"/>
  <c r="L225" i="1" s="1"/>
  <c r="I221" i="1" a="1"/>
  <c r="I221" i="1" s="1"/>
  <c r="J219" i="1" a="1"/>
  <c r="J219" i="1" s="1"/>
  <c r="K217" i="1" a="1"/>
  <c r="K217" i="1" s="1"/>
  <c r="L217" i="1" s="1" a="1"/>
  <c r="L217" i="1" s="1"/>
  <c r="I213" i="1" a="1"/>
  <c r="I213" i="1" s="1"/>
  <c r="J211" i="1" a="1"/>
  <c r="J211" i="1" s="1"/>
  <c r="K209" i="1" a="1"/>
  <c r="K209" i="1" s="1"/>
  <c r="L209" i="1" s="1" a="1"/>
  <c r="L209" i="1" s="1"/>
  <c r="I244" i="1" a="1"/>
  <c r="I244" i="1" s="1"/>
  <c r="K240" i="1" a="1"/>
  <c r="K240" i="1" s="1"/>
  <c r="L240" i="1" s="1" a="1"/>
  <c r="L240" i="1" s="1"/>
  <c r="K236" i="1" a="1"/>
  <c r="K236" i="1" s="1"/>
  <c r="L236" i="1" s="1" a="1"/>
  <c r="L236" i="1" s="1"/>
  <c r="I232" i="1" a="1"/>
  <c r="I232" i="1" s="1"/>
  <c r="J230" i="1" a="1"/>
  <c r="J230" i="1" s="1"/>
  <c r="K228" i="1" a="1"/>
  <c r="K228" i="1" s="1"/>
  <c r="L228" i="1" s="1" a="1"/>
  <c r="L228" i="1" s="1"/>
  <c r="I224" i="1" a="1"/>
  <c r="I224" i="1" s="1"/>
  <c r="J222" i="1" a="1"/>
  <c r="J222" i="1" s="1"/>
  <c r="K220" i="1" a="1"/>
  <c r="K220" i="1" s="1"/>
  <c r="L220" i="1" s="1" a="1"/>
  <c r="L220" i="1" s="1"/>
  <c r="I216" i="1" a="1"/>
  <c r="I216" i="1" s="1"/>
  <c r="J214" i="1" a="1"/>
  <c r="J214" i="1" s="1"/>
  <c r="K212" i="1" a="1"/>
  <c r="K212" i="1" s="1"/>
  <c r="L212" i="1" s="1" a="1"/>
  <c r="L212" i="1" s="1"/>
  <c r="I208" i="1" a="1"/>
  <c r="I208" i="1" s="1"/>
  <c r="J206" i="1" a="1"/>
  <c r="J206" i="1" s="1"/>
  <c r="K204" i="1" a="1"/>
  <c r="K204" i="1" s="1"/>
  <c r="L204" i="1" s="1" a="1"/>
  <c r="L204" i="1" s="1"/>
  <c r="J248" i="1" a="1"/>
  <c r="J248" i="1" s="1"/>
  <c r="K246" i="1" a="1"/>
  <c r="K246" i="1" s="1"/>
  <c r="L246" i="1" s="1" a="1"/>
  <c r="L246" i="1" s="1"/>
  <c r="I245" i="1" a="1"/>
  <c r="I245" i="1" s="1"/>
  <c r="J243" i="1" a="1"/>
  <c r="J243" i="1" s="1"/>
  <c r="I235" i="1" a="1"/>
  <c r="I235" i="1" s="1"/>
  <c r="J233" i="1" a="1"/>
  <c r="J233" i="1" s="1"/>
  <c r="K231" i="1" a="1"/>
  <c r="K231" i="1" s="1"/>
  <c r="L231" i="1" s="1" a="1"/>
  <c r="L231" i="1" s="1"/>
  <c r="I227" i="1" a="1"/>
  <c r="I227" i="1" s="1"/>
  <c r="J225" i="1" a="1"/>
  <c r="J225" i="1" s="1"/>
  <c r="K223" i="1" a="1"/>
  <c r="K223" i="1" s="1"/>
  <c r="L223" i="1" s="1" a="1"/>
  <c r="L223" i="1" s="1"/>
  <c r="I219" i="1" a="1"/>
  <c r="I219" i="1" s="1"/>
  <c r="J217" i="1" a="1"/>
  <c r="J217" i="1" s="1"/>
  <c r="K215" i="1" a="1"/>
  <c r="K215" i="1" s="1"/>
  <c r="L215" i="1" s="1" a="1"/>
  <c r="L215" i="1" s="1"/>
  <c r="I211" i="1" a="1"/>
  <c r="I211" i="1" s="1"/>
  <c r="J209" i="1" a="1"/>
  <c r="J209" i="1" s="1"/>
  <c r="K207" i="1" a="1"/>
  <c r="K207" i="1" s="1"/>
  <c r="L207" i="1" s="1" a="1"/>
  <c r="L207" i="1" s="1"/>
  <c r="I241" i="1" a="1"/>
  <c r="I241" i="1" s="1"/>
  <c r="J240" i="1" a="1"/>
  <c r="J240" i="1" s="1"/>
  <c r="K238" i="1" a="1"/>
  <c r="K238" i="1" s="1"/>
  <c r="L238" i="1" s="1" a="1"/>
  <c r="L238" i="1" s="1"/>
  <c r="J236" i="1" a="1"/>
  <c r="J236" i="1" s="1"/>
  <c r="K234" i="1" a="1"/>
  <c r="K234" i="1" s="1"/>
  <c r="L234" i="1" s="1" a="1"/>
  <c r="L234" i="1" s="1"/>
  <c r="I230" i="1" a="1"/>
  <c r="I230" i="1" s="1"/>
  <c r="J228" i="1" a="1"/>
  <c r="J228" i="1" s="1"/>
  <c r="K226" i="1" a="1"/>
  <c r="K226" i="1" s="1"/>
  <c r="L226" i="1" s="1" a="1"/>
  <c r="L226" i="1" s="1"/>
  <c r="I222" i="1" a="1"/>
  <c r="I222" i="1" s="1"/>
  <c r="J220" i="1" a="1"/>
  <c r="J220" i="1" s="1"/>
  <c r="K218" i="1" a="1"/>
  <c r="K218" i="1" s="1"/>
  <c r="L218" i="1" s="1" a="1"/>
  <c r="L218" i="1" s="1"/>
  <c r="I214" i="1" a="1"/>
  <c r="I214" i="1" s="1"/>
  <c r="J212" i="1" a="1"/>
  <c r="J212" i="1" s="1"/>
  <c r="K210" i="1" a="1"/>
  <c r="K210" i="1" s="1"/>
  <c r="L210" i="1" s="1" a="1"/>
  <c r="L210" i="1" s="1"/>
  <c r="I206" i="1" a="1"/>
  <c r="I206" i="1" s="1"/>
  <c r="J204" i="1" a="1"/>
  <c r="J204" i="1" s="1"/>
  <c r="K202" i="1" a="1"/>
  <c r="K202" i="1" s="1"/>
  <c r="L202" i="1" s="1" a="1"/>
  <c r="L202" i="1" s="1"/>
  <c r="I248" i="1" a="1"/>
  <c r="I248" i="1" s="1"/>
  <c r="J246" i="1" a="1"/>
  <c r="J246" i="1" s="1"/>
  <c r="J242" i="1" a="1"/>
  <c r="J242" i="1" s="1"/>
  <c r="J239" i="1" a="1"/>
  <c r="J239" i="1" s="1"/>
  <c r="K237" i="1" a="1"/>
  <c r="K237" i="1" s="1"/>
  <c r="L237" i="1" s="1" a="1"/>
  <c r="L237" i="1" s="1"/>
  <c r="I233" i="1" a="1"/>
  <c r="I233" i="1" s="1"/>
  <c r="J231" i="1" a="1"/>
  <c r="J231" i="1" s="1"/>
  <c r="K229" i="1" a="1"/>
  <c r="K229" i="1" s="1"/>
  <c r="L229" i="1" s="1" a="1"/>
  <c r="L229" i="1" s="1"/>
  <c r="I225" i="1" a="1"/>
  <c r="I225" i="1" s="1"/>
  <c r="J223" i="1" a="1"/>
  <c r="J223" i="1" s="1"/>
  <c r="K221" i="1" a="1"/>
  <c r="K221" i="1" s="1"/>
  <c r="L221" i="1" s="1" a="1"/>
  <c r="L221" i="1" s="1"/>
  <c r="I217" i="1" a="1"/>
  <c r="I217" i="1" s="1"/>
  <c r="J215" i="1" a="1"/>
  <c r="J215" i="1" s="1"/>
  <c r="K213" i="1" a="1"/>
  <c r="K213" i="1" s="1"/>
  <c r="L213" i="1" s="1" a="1"/>
  <c r="L213" i="1" s="1"/>
  <c r="I209" i="1" a="1"/>
  <c r="I209" i="1" s="1"/>
  <c r="J207" i="1" a="1"/>
  <c r="J207" i="1" s="1"/>
  <c r="K205" i="1" a="1"/>
  <c r="K205" i="1" s="1"/>
  <c r="L205" i="1" s="1" a="1"/>
  <c r="L205" i="1" s="1"/>
  <c r="I240" i="1" a="1"/>
  <c r="I240" i="1" s="1"/>
  <c r="J238" i="1" a="1"/>
  <c r="J238" i="1" s="1"/>
  <c r="I236" i="1" a="1"/>
  <c r="I236" i="1" s="1"/>
  <c r="J234" i="1" a="1"/>
  <c r="J234" i="1" s="1"/>
  <c r="K232" i="1" a="1"/>
  <c r="K232" i="1" s="1"/>
  <c r="L232" i="1" s="1" a="1"/>
  <c r="L232" i="1" s="1"/>
  <c r="I228" i="1" a="1"/>
  <c r="I228" i="1" s="1"/>
  <c r="J226" i="1" a="1"/>
  <c r="J226" i="1" s="1"/>
  <c r="K224" i="1" a="1"/>
  <c r="K224" i="1" s="1"/>
  <c r="L224" i="1" s="1" a="1"/>
  <c r="L224" i="1" s="1"/>
  <c r="I220" i="1" a="1"/>
  <c r="I220" i="1" s="1"/>
  <c r="J218" i="1" a="1"/>
  <c r="J218" i="1" s="1"/>
  <c r="K216" i="1" a="1"/>
  <c r="K216" i="1" s="1"/>
  <c r="L216" i="1" s="1" a="1"/>
  <c r="L216" i="1" s="1"/>
  <c r="I212" i="1" a="1"/>
  <c r="I212" i="1" s="1"/>
  <c r="J210" i="1" a="1"/>
  <c r="J210" i="1" s="1"/>
  <c r="K208" i="1" a="1"/>
  <c r="K208" i="1" s="1"/>
  <c r="L208" i="1" s="1" a="1"/>
  <c r="L208" i="1" s="1"/>
  <c r="I242" i="1" a="1"/>
  <c r="I242" i="1" s="1"/>
  <c r="I239" i="1" a="1"/>
  <c r="I239" i="1" s="1"/>
  <c r="I238" i="1" a="1"/>
  <c r="I238" i="1" s="1"/>
  <c r="J237" i="1" a="1"/>
  <c r="J237" i="1" s="1"/>
  <c r="K235" i="1" a="1"/>
  <c r="K235" i="1" s="1"/>
  <c r="L235" i="1" s="1" a="1"/>
  <c r="L235" i="1" s="1"/>
  <c r="I231" i="1" a="1"/>
  <c r="I231" i="1" s="1"/>
  <c r="J229" i="1" a="1"/>
  <c r="J229" i="1" s="1"/>
  <c r="K227" i="1" a="1"/>
  <c r="K227" i="1" s="1"/>
  <c r="L227" i="1" s="1" a="1"/>
  <c r="L227" i="1" s="1"/>
  <c r="I223" i="1" a="1"/>
  <c r="I223" i="1" s="1"/>
  <c r="J221" i="1" a="1"/>
  <c r="J221" i="1" s="1"/>
  <c r="K219" i="1" a="1"/>
  <c r="K219" i="1" s="1"/>
  <c r="L219" i="1" s="1" a="1"/>
  <c r="L219" i="1" s="1"/>
  <c r="I215" i="1" a="1"/>
  <c r="I215" i="1" s="1"/>
  <c r="J213" i="1" a="1"/>
  <c r="J213" i="1" s="1"/>
  <c r="K211" i="1" a="1"/>
  <c r="K211" i="1" s="1"/>
  <c r="L211" i="1" s="1" a="1"/>
  <c r="L211" i="1" s="1"/>
  <c r="K244" i="1" a="1"/>
  <c r="K244" i="1" s="1"/>
  <c r="L244" i="1" s="1" a="1"/>
  <c r="L244" i="1" s="1"/>
  <c r="I234" i="1" a="1"/>
  <c r="I234" i="1" s="1"/>
  <c r="J232" i="1" a="1"/>
  <c r="J232" i="1" s="1"/>
  <c r="K230" i="1" a="1"/>
  <c r="K230" i="1" s="1"/>
  <c r="L230" i="1" s="1" a="1"/>
  <c r="L230" i="1" s="1"/>
  <c r="I226" i="1" a="1"/>
  <c r="I226" i="1" s="1"/>
  <c r="J224" i="1" a="1"/>
  <c r="J224" i="1" s="1"/>
  <c r="K222" i="1" a="1"/>
  <c r="K222" i="1" s="1"/>
  <c r="L222" i="1" s="1" a="1"/>
  <c r="L222" i="1" s="1"/>
  <c r="I218" i="1" a="1"/>
  <c r="I218" i="1" s="1"/>
  <c r="J216" i="1" a="1"/>
  <c r="J216" i="1" s="1"/>
  <c r="K214" i="1" a="1"/>
  <c r="K214" i="1" s="1"/>
  <c r="L214" i="1" s="1" a="1"/>
  <c r="L214" i="1" s="1"/>
  <c r="I210" i="1" a="1"/>
  <c r="I210" i="1" s="1"/>
  <c r="J208" i="1" a="1"/>
  <c r="J208" i="1" s="1"/>
  <c r="K206" i="1" a="1"/>
  <c r="K206" i="1" s="1"/>
  <c r="L206" i="1" s="1" a="1"/>
  <c r="L206" i="1" s="1"/>
  <c r="I203" i="1" a="1"/>
  <c r="I203" i="1" s="1"/>
  <c r="J200" i="1" a="1"/>
  <c r="J200" i="1" s="1"/>
  <c r="K198" i="1" a="1"/>
  <c r="K198" i="1" s="1"/>
  <c r="L198" i="1" s="1" a="1"/>
  <c r="L198" i="1" s="1"/>
  <c r="I194" i="1" a="1"/>
  <c r="I194" i="1" s="1"/>
  <c r="J192" i="1" a="1"/>
  <c r="J192" i="1" s="1"/>
  <c r="K190" i="1" a="1"/>
  <c r="K190" i="1" s="1"/>
  <c r="L190" i="1" s="1" a="1"/>
  <c r="L190" i="1" s="1"/>
  <c r="I186" i="1" a="1"/>
  <c r="I186" i="1" s="1"/>
  <c r="J184" i="1" a="1"/>
  <c r="J184" i="1" s="1"/>
  <c r="K182" i="1" a="1"/>
  <c r="K182" i="1" s="1"/>
  <c r="L182" i="1" s="1" a="1"/>
  <c r="L182" i="1" s="1"/>
  <c r="I178" i="1" a="1"/>
  <c r="I178" i="1" s="1"/>
  <c r="J176" i="1" a="1"/>
  <c r="J176" i="1" s="1"/>
  <c r="K174" i="1" a="1"/>
  <c r="K174" i="1" s="1"/>
  <c r="L174" i="1" s="1" a="1"/>
  <c r="L174" i="1" s="1"/>
  <c r="I170" i="1" a="1"/>
  <c r="I170" i="1" s="1"/>
  <c r="J168" i="1" a="1"/>
  <c r="J168" i="1" s="1"/>
  <c r="K166" i="1" a="1"/>
  <c r="K166" i="1" s="1"/>
  <c r="L166" i="1" s="1" a="1"/>
  <c r="L166" i="1" s="1"/>
  <c r="I162" i="1" a="1"/>
  <c r="I162" i="1" s="1"/>
  <c r="J160" i="1" a="1"/>
  <c r="J160" i="1" s="1"/>
  <c r="K158" i="1" a="1"/>
  <c r="K158" i="1" s="1"/>
  <c r="L158" i="1" s="1" a="1"/>
  <c r="L158" i="1" s="1"/>
  <c r="J205" i="1" a="1"/>
  <c r="J205" i="1" s="1"/>
  <c r="I197" i="1" a="1"/>
  <c r="I197" i="1" s="1"/>
  <c r="J195" i="1" a="1"/>
  <c r="J195" i="1" s="1"/>
  <c r="K193" i="1" a="1"/>
  <c r="K193" i="1" s="1"/>
  <c r="L193" i="1" s="1" a="1"/>
  <c r="L193" i="1" s="1"/>
  <c r="I189" i="1" a="1"/>
  <c r="I189" i="1" s="1"/>
  <c r="J187" i="1" a="1"/>
  <c r="J187" i="1" s="1"/>
  <c r="K185" i="1" a="1"/>
  <c r="K185" i="1" s="1"/>
  <c r="L185" i="1" s="1" a="1"/>
  <c r="L185" i="1" s="1"/>
  <c r="I181" i="1" a="1"/>
  <c r="I181" i="1" s="1"/>
  <c r="J179" i="1" a="1"/>
  <c r="J179" i="1" s="1"/>
  <c r="K177" i="1" a="1"/>
  <c r="K177" i="1" s="1"/>
  <c r="L177" i="1" s="1" a="1"/>
  <c r="L177" i="1" s="1"/>
  <c r="I173" i="1" a="1"/>
  <c r="I173" i="1" s="1"/>
  <c r="J171" i="1" a="1"/>
  <c r="J171" i="1" s="1"/>
  <c r="K169" i="1" a="1"/>
  <c r="K169" i="1" s="1"/>
  <c r="L169" i="1" s="1" a="1"/>
  <c r="L169" i="1" s="1"/>
  <c r="K201" i="1" a="1"/>
  <c r="K201" i="1" s="1"/>
  <c r="L201" i="1" s="1" a="1"/>
  <c r="L201" i="1" s="1"/>
  <c r="I200" i="1" a="1"/>
  <c r="I200" i="1" s="1"/>
  <c r="J198" i="1" a="1"/>
  <c r="J198" i="1" s="1"/>
  <c r="K196" i="1" a="1"/>
  <c r="K196" i="1" s="1"/>
  <c r="L196" i="1" s="1" a="1"/>
  <c r="L196" i="1" s="1"/>
  <c r="I192" i="1" a="1"/>
  <c r="I192" i="1" s="1"/>
  <c r="J190" i="1" a="1"/>
  <c r="J190" i="1" s="1"/>
  <c r="K188" i="1" a="1"/>
  <c r="K188" i="1" s="1"/>
  <c r="L188" i="1" s="1" a="1"/>
  <c r="L188" i="1" s="1"/>
  <c r="I184" i="1" a="1"/>
  <c r="I184" i="1" s="1"/>
  <c r="J182" i="1" a="1"/>
  <c r="J182" i="1" s="1"/>
  <c r="K180" i="1" a="1"/>
  <c r="K180" i="1" s="1"/>
  <c r="L180" i="1" s="1" a="1"/>
  <c r="L180" i="1" s="1"/>
  <c r="I176" i="1" a="1"/>
  <c r="I176" i="1" s="1"/>
  <c r="J174" i="1" a="1"/>
  <c r="J174" i="1" s="1"/>
  <c r="K172" i="1" a="1"/>
  <c r="K172" i="1" s="1"/>
  <c r="L172" i="1" s="1" a="1"/>
  <c r="L172" i="1" s="1"/>
  <c r="I168" i="1" a="1"/>
  <c r="I168" i="1" s="1"/>
  <c r="J166" i="1" a="1"/>
  <c r="J166" i="1" s="1"/>
  <c r="K164" i="1" a="1"/>
  <c r="K164" i="1" s="1"/>
  <c r="L164" i="1" s="1" a="1"/>
  <c r="L164" i="1" s="1"/>
  <c r="I205" i="1" a="1"/>
  <c r="I205" i="1" s="1"/>
  <c r="I204" i="1" a="1"/>
  <c r="I204" i="1" s="1"/>
  <c r="K199" i="1" a="1"/>
  <c r="K199" i="1" s="1"/>
  <c r="L199" i="1" s="1" a="1"/>
  <c r="L199" i="1" s="1"/>
  <c r="I195" i="1" a="1"/>
  <c r="I195" i="1" s="1"/>
  <c r="J193" i="1" a="1"/>
  <c r="J193" i="1" s="1"/>
  <c r="K191" i="1" a="1"/>
  <c r="K191" i="1" s="1"/>
  <c r="L191" i="1" s="1" a="1"/>
  <c r="L191" i="1" s="1"/>
  <c r="I187" i="1" a="1"/>
  <c r="I187" i="1" s="1"/>
  <c r="J185" i="1" a="1"/>
  <c r="J185" i="1" s="1"/>
  <c r="K183" i="1" a="1"/>
  <c r="K183" i="1" s="1"/>
  <c r="L183" i="1" s="1" a="1"/>
  <c r="L183" i="1" s="1"/>
  <c r="I179" i="1" a="1"/>
  <c r="I179" i="1" s="1"/>
  <c r="J177" i="1" a="1"/>
  <c r="J177" i="1" s="1"/>
  <c r="K175" i="1" a="1"/>
  <c r="K175" i="1" s="1"/>
  <c r="L175" i="1" s="1" a="1"/>
  <c r="L175" i="1" s="1"/>
  <c r="I171" i="1" a="1"/>
  <c r="I171" i="1" s="1"/>
  <c r="J169" i="1" a="1"/>
  <c r="J169" i="1" s="1"/>
  <c r="K167" i="1" a="1"/>
  <c r="K167" i="1" s="1"/>
  <c r="L167" i="1" s="1" a="1"/>
  <c r="L167" i="1" s="1"/>
  <c r="J202" i="1" a="1"/>
  <c r="J202" i="1" s="1"/>
  <c r="J201" i="1" a="1"/>
  <c r="J201" i="1" s="1"/>
  <c r="I198" i="1" a="1"/>
  <c r="I198" i="1" s="1"/>
  <c r="J196" i="1" a="1"/>
  <c r="J196" i="1" s="1"/>
  <c r="K194" i="1" a="1"/>
  <c r="K194" i="1" s="1"/>
  <c r="L194" i="1" s="1" a="1"/>
  <c r="L194" i="1" s="1"/>
  <c r="I190" i="1" a="1"/>
  <c r="I190" i="1" s="1"/>
  <c r="J188" i="1" a="1"/>
  <c r="J188" i="1" s="1"/>
  <c r="K186" i="1" a="1"/>
  <c r="K186" i="1" s="1"/>
  <c r="L186" i="1" s="1" a="1"/>
  <c r="L186" i="1" s="1"/>
  <c r="I182" i="1" a="1"/>
  <c r="I182" i="1" s="1"/>
  <c r="J180" i="1" a="1"/>
  <c r="J180" i="1" s="1"/>
  <c r="K178" i="1" a="1"/>
  <c r="K178" i="1" s="1"/>
  <c r="L178" i="1" s="1" a="1"/>
  <c r="L178" i="1" s="1"/>
  <c r="I174" i="1" a="1"/>
  <c r="I174" i="1" s="1"/>
  <c r="J172" i="1" a="1"/>
  <c r="J172" i="1" s="1"/>
  <c r="K170" i="1" a="1"/>
  <c r="K170" i="1" s="1"/>
  <c r="L170" i="1" s="1" a="1"/>
  <c r="L170" i="1" s="1"/>
  <c r="I166" i="1" a="1"/>
  <c r="I166" i="1" s="1"/>
  <c r="J164" i="1" a="1"/>
  <c r="J164" i="1" s="1"/>
  <c r="K162" i="1" a="1"/>
  <c r="K162" i="1" s="1"/>
  <c r="L162" i="1" s="1" a="1"/>
  <c r="L162" i="1" s="1"/>
  <c r="I207" i="1" a="1"/>
  <c r="I207" i="1" s="1"/>
  <c r="K203" i="1" a="1"/>
  <c r="K203" i="1" s="1"/>
  <c r="L203" i="1" s="1" a="1"/>
  <c r="L203" i="1" s="1"/>
  <c r="I201" i="1" a="1"/>
  <c r="I201" i="1" s="1"/>
  <c r="J199" i="1" a="1"/>
  <c r="J199" i="1" s="1"/>
  <c r="K197" i="1" a="1"/>
  <c r="K197" i="1" s="1"/>
  <c r="L197" i="1" s="1" a="1"/>
  <c r="L197" i="1" s="1"/>
  <c r="I193" i="1" a="1"/>
  <c r="I193" i="1" s="1"/>
  <c r="J191" i="1" a="1"/>
  <c r="J191" i="1" s="1"/>
  <c r="K189" i="1" a="1"/>
  <c r="K189" i="1" s="1"/>
  <c r="L189" i="1" s="1" a="1"/>
  <c r="L189" i="1" s="1"/>
  <c r="I185" i="1" a="1"/>
  <c r="I185" i="1" s="1"/>
  <c r="J183" i="1" a="1"/>
  <c r="J183" i="1" s="1"/>
  <c r="K181" i="1" a="1"/>
  <c r="K181" i="1" s="1"/>
  <c r="L181" i="1" s="1" a="1"/>
  <c r="L181" i="1" s="1"/>
  <c r="I177" i="1" a="1"/>
  <c r="I177" i="1" s="1"/>
  <c r="J175" i="1" a="1"/>
  <c r="J175" i="1" s="1"/>
  <c r="K173" i="1" a="1"/>
  <c r="K173" i="1" s="1"/>
  <c r="L173" i="1" s="1" a="1"/>
  <c r="L173" i="1" s="1"/>
  <c r="I169" i="1" a="1"/>
  <c r="I169" i="1" s="1"/>
  <c r="J167" i="1" a="1"/>
  <c r="J167" i="1" s="1"/>
  <c r="K165" i="1" a="1"/>
  <c r="K165" i="1" s="1"/>
  <c r="L165" i="1" s="1" a="1"/>
  <c r="L165" i="1" s="1"/>
  <c r="I202" i="1" a="1"/>
  <c r="I202" i="1" s="1"/>
  <c r="K200" i="1" a="1"/>
  <c r="K200" i="1" s="1"/>
  <c r="L200" i="1" s="1" a="1"/>
  <c r="L200" i="1" s="1"/>
  <c r="I196" i="1" a="1"/>
  <c r="I196" i="1" s="1"/>
  <c r="J194" i="1" a="1"/>
  <c r="J194" i="1" s="1"/>
  <c r="K192" i="1" a="1"/>
  <c r="K192" i="1" s="1"/>
  <c r="L192" i="1" s="1" a="1"/>
  <c r="L192" i="1" s="1"/>
  <c r="I188" i="1" a="1"/>
  <c r="I188" i="1" s="1"/>
  <c r="J186" i="1" a="1"/>
  <c r="J186" i="1" s="1"/>
  <c r="K184" i="1" a="1"/>
  <c r="K184" i="1" s="1"/>
  <c r="L184" i="1" s="1" a="1"/>
  <c r="L184" i="1" s="1"/>
  <c r="I180" i="1" a="1"/>
  <c r="I180" i="1" s="1"/>
  <c r="J178" i="1" a="1"/>
  <c r="J178" i="1" s="1"/>
  <c r="K176" i="1" a="1"/>
  <c r="K176" i="1" s="1"/>
  <c r="L176" i="1" s="1" a="1"/>
  <c r="L176" i="1" s="1"/>
  <c r="I172" i="1" a="1"/>
  <c r="I172" i="1" s="1"/>
  <c r="J170" i="1" a="1"/>
  <c r="J170" i="1" s="1"/>
  <c r="K168" i="1" a="1"/>
  <c r="K168" i="1" s="1"/>
  <c r="L168" i="1" s="1" a="1"/>
  <c r="L168" i="1" s="1"/>
  <c r="J203" i="1" a="1"/>
  <c r="J203" i="1" s="1"/>
  <c r="I199" i="1" a="1"/>
  <c r="I199" i="1" s="1"/>
  <c r="J197" i="1" a="1"/>
  <c r="J197" i="1" s="1"/>
  <c r="K195" i="1" a="1"/>
  <c r="K195" i="1" s="1"/>
  <c r="L195" i="1" s="1" a="1"/>
  <c r="L195" i="1" s="1"/>
  <c r="I191" i="1" a="1"/>
  <c r="I191" i="1" s="1"/>
  <c r="J189" i="1" a="1"/>
  <c r="J189" i="1" s="1"/>
  <c r="K187" i="1" a="1"/>
  <c r="K187" i="1" s="1"/>
  <c r="L187" i="1" s="1" a="1"/>
  <c r="L187" i="1" s="1"/>
  <c r="I183" i="1" a="1"/>
  <c r="I183" i="1" s="1"/>
  <c r="J181" i="1" a="1"/>
  <c r="J181" i="1" s="1"/>
  <c r="K179" i="1" a="1"/>
  <c r="K179" i="1" s="1"/>
  <c r="L179" i="1" s="1" a="1"/>
  <c r="L179" i="1" s="1"/>
  <c r="I175" i="1" a="1"/>
  <c r="I175" i="1" s="1"/>
  <c r="J173" i="1" a="1"/>
  <c r="J173" i="1" s="1"/>
  <c r="K171" i="1" a="1"/>
  <c r="K171" i="1" s="1"/>
  <c r="L171" i="1" s="1" a="1"/>
  <c r="L171" i="1" s="1"/>
  <c r="I167" i="1" a="1"/>
  <c r="I167" i="1" s="1"/>
  <c r="J165" i="1" a="1"/>
  <c r="J165" i="1" s="1"/>
  <c r="K163" i="1" a="1"/>
  <c r="K163" i="1" s="1"/>
  <c r="L163" i="1" s="1" a="1"/>
  <c r="L163" i="1" s="1"/>
  <c r="J162" i="1" a="1"/>
  <c r="J162" i="1" s="1"/>
  <c r="J161" i="1" a="1"/>
  <c r="J161" i="1" s="1"/>
  <c r="K159" i="1" a="1"/>
  <c r="K159" i="1" s="1"/>
  <c r="L159" i="1" s="1" a="1"/>
  <c r="L159" i="1" s="1"/>
  <c r="I157" i="1" a="1"/>
  <c r="I157" i="1" s="1"/>
  <c r="J155" i="1" a="1"/>
  <c r="J155" i="1" s="1"/>
  <c r="K153" i="1" a="1"/>
  <c r="K153" i="1" s="1"/>
  <c r="L153" i="1" s="1" a="1"/>
  <c r="L153" i="1" s="1"/>
  <c r="I149" i="1" a="1"/>
  <c r="I149" i="1" s="1"/>
  <c r="J147" i="1" a="1"/>
  <c r="J147" i="1" s="1"/>
  <c r="K145" i="1" a="1"/>
  <c r="K145" i="1" s="1"/>
  <c r="L145" i="1" s="1" a="1"/>
  <c r="L145" i="1" s="1"/>
  <c r="I141" i="1" a="1"/>
  <c r="I141" i="1" s="1"/>
  <c r="J139" i="1" a="1"/>
  <c r="J139" i="1" s="1"/>
  <c r="K137" i="1" a="1"/>
  <c r="K137" i="1" s="1"/>
  <c r="L137" i="1" s="1" a="1"/>
  <c r="L137" i="1" s="1"/>
  <c r="I133" i="1" a="1"/>
  <c r="I133" i="1" s="1"/>
  <c r="J131" i="1" a="1"/>
  <c r="J131" i="1" s="1"/>
  <c r="K129" i="1" a="1"/>
  <c r="K129" i="1" s="1"/>
  <c r="L129" i="1" s="1" a="1"/>
  <c r="L129" i="1" s="1"/>
  <c r="I125" i="1" a="1"/>
  <c r="I125" i="1" s="1"/>
  <c r="J123" i="1" a="1"/>
  <c r="J123" i="1" s="1"/>
  <c r="K121" i="1" a="1"/>
  <c r="K121" i="1" s="1"/>
  <c r="L121" i="1" s="1" a="1"/>
  <c r="L121" i="1" s="1"/>
  <c r="I117" i="1" a="1"/>
  <c r="I117" i="1" s="1"/>
  <c r="J115" i="1" a="1"/>
  <c r="J115" i="1" s="1"/>
  <c r="K113" i="1" a="1"/>
  <c r="K113" i="1" s="1"/>
  <c r="L113" i="1" s="1" a="1"/>
  <c r="L113" i="1" s="1"/>
  <c r="K156" i="1" a="1"/>
  <c r="K156" i="1" s="1"/>
  <c r="L156" i="1" s="1" a="1"/>
  <c r="L156" i="1" s="1"/>
  <c r="I152" i="1" a="1"/>
  <c r="I152" i="1" s="1"/>
  <c r="J150" i="1" a="1"/>
  <c r="J150" i="1" s="1"/>
  <c r="K148" i="1" a="1"/>
  <c r="K148" i="1" s="1"/>
  <c r="L148" i="1" s="1" a="1"/>
  <c r="L148" i="1" s="1"/>
  <c r="I144" i="1" a="1"/>
  <c r="I144" i="1" s="1"/>
  <c r="J142" i="1" a="1"/>
  <c r="J142" i="1" s="1"/>
  <c r="K140" i="1" a="1"/>
  <c r="K140" i="1" s="1"/>
  <c r="L140" i="1" s="1" a="1"/>
  <c r="L140" i="1" s="1"/>
  <c r="I136" i="1" a="1"/>
  <c r="I136" i="1" s="1"/>
  <c r="J134" i="1" a="1"/>
  <c r="J134" i="1" s="1"/>
  <c r="K132" i="1" a="1"/>
  <c r="K132" i="1" s="1"/>
  <c r="L132" i="1" s="1" a="1"/>
  <c r="L132" i="1" s="1"/>
  <c r="I128" i="1" a="1"/>
  <c r="I128" i="1" s="1"/>
  <c r="J126" i="1" a="1"/>
  <c r="J126" i="1" s="1"/>
  <c r="K124" i="1" a="1"/>
  <c r="K124" i="1" s="1"/>
  <c r="L124" i="1" s="1" a="1"/>
  <c r="L124" i="1" s="1"/>
  <c r="I120" i="1" a="1"/>
  <c r="I120" i="1" s="1"/>
  <c r="J118" i="1" a="1"/>
  <c r="J118" i="1" s="1"/>
  <c r="K116" i="1" a="1"/>
  <c r="K116" i="1" s="1"/>
  <c r="L116" i="1" s="1" a="1"/>
  <c r="L116" i="1" s="1"/>
  <c r="J163" i="1" a="1"/>
  <c r="J163" i="1" s="1"/>
  <c r="I161" i="1" a="1"/>
  <c r="I161" i="1" s="1"/>
  <c r="I160" i="1" a="1"/>
  <c r="I160" i="1" s="1"/>
  <c r="J159" i="1" a="1"/>
  <c r="J159" i="1" s="1"/>
  <c r="I155" i="1" a="1"/>
  <c r="I155" i="1" s="1"/>
  <c r="J153" i="1" a="1"/>
  <c r="J153" i="1" s="1"/>
  <c r="K151" i="1" a="1"/>
  <c r="K151" i="1" s="1"/>
  <c r="L151" i="1" s="1" a="1"/>
  <c r="L151" i="1" s="1"/>
  <c r="I147" i="1" a="1"/>
  <c r="I147" i="1" s="1"/>
  <c r="J145" i="1" a="1"/>
  <c r="J145" i="1" s="1"/>
  <c r="K143" i="1" a="1"/>
  <c r="K143" i="1" s="1"/>
  <c r="L143" i="1" s="1" a="1"/>
  <c r="L143" i="1" s="1"/>
  <c r="I139" i="1" a="1"/>
  <c r="I139" i="1" s="1"/>
  <c r="J137" i="1" a="1"/>
  <c r="J137" i="1" s="1"/>
  <c r="K135" i="1" a="1"/>
  <c r="K135" i="1" s="1"/>
  <c r="L135" i="1" s="1" a="1"/>
  <c r="L135" i="1" s="1"/>
  <c r="I131" i="1" a="1"/>
  <c r="I131" i="1" s="1"/>
  <c r="J129" i="1" a="1"/>
  <c r="J129" i="1" s="1"/>
  <c r="K127" i="1" a="1"/>
  <c r="K127" i="1" s="1"/>
  <c r="L127" i="1" s="1" a="1"/>
  <c r="L127" i="1" s="1"/>
  <c r="I123" i="1" a="1"/>
  <c r="I123" i="1" s="1"/>
  <c r="J121" i="1" a="1"/>
  <c r="J121" i="1" s="1"/>
  <c r="K119" i="1" a="1"/>
  <c r="K119" i="1" s="1"/>
  <c r="L119" i="1" s="1" a="1"/>
  <c r="L119" i="1" s="1"/>
  <c r="I163" i="1" a="1"/>
  <c r="I163" i="1" s="1"/>
  <c r="J158" i="1" a="1"/>
  <c r="J158" i="1" s="1"/>
  <c r="J156" i="1" a="1"/>
  <c r="J156" i="1" s="1"/>
  <c r="K154" i="1" a="1"/>
  <c r="K154" i="1" s="1"/>
  <c r="L154" i="1" s="1" a="1"/>
  <c r="L154" i="1" s="1"/>
  <c r="I150" i="1" a="1"/>
  <c r="I150" i="1" s="1"/>
  <c r="J148" i="1" a="1"/>
  <c r="J148" i="1" s="1"/>
  <c r="K146" i="1" a="1"/>
  <c r="K146" i="1" s="1"/>
  <c r="L146" i="1" s="1" a="1"/>
  <c r="L146" i="1" s="1"/>
  <c r="I142" i="1" a="1"/>
  <c r="I142" i="1" s="1"/>
  <c r="J140" i="1" a="1"/>
  <c r="J140" i="1" s="1"/>
  <c r="K138" i="1" a="1"/>
  <c r="K138" i="1" s="1"/>
  <c r="L138" i="1" s="1" a="1"/>
  <c r="L138" i="1" s="1"/>
  <c r="I134" i="1" a="1"/>
  <c r="I134" i="1" s="1"/>
  <c r="J132" i="1" a="1"/>
  <c r="J132" i="1" s="1"/>
  <c r="K130" i="1" a="1"/>
  <c r="K130" i="1" s="1"/>
  <c r="L130" i="1" s="1" a="1"/>
  <c r="L130" i="1" s="1"/>
  <c r="I126" i="1" a="1"/>
  <c r="I126" i="1" s="1"/>
  <c r="J124" i="1" a="1"/>
  <c r="J124" i="1" s="1"/>
  <c r="K122" i="1" a="1"/>
  <c r="K122" i="1" s="1"/>
  <c r="L122" i="1" s="1" a="1"/>
  <c r="L122" i="1" s="1"/>
  <c r="I118" i="1" a="1"/>
  <c r="I118" i="1" s="1"/>
  <c r="J116" i="1" a="1"/>
  <c r="J116" i="1" s="1"/>
  <c r="K114" i="1" a="1"/>
  <c r="K114" i="1" s="1"/>
  <c r="L114" i="1" s="1" a="1"/>
  <c r="L114" i="1" s="1"/>
  <c r="I165" i="1" a="1"/>
  <c r="I165" i="1" s="1"/>
  <c r="I159" i="1" a="1"/>
  <c r="I159" i="1" s="1"/>
  <c r="K157" i="1" a="1"/>
  <c r="K157" i="1" s="1"/>
  <c r="L157" i="1" s="1" a="1"/>
  <c r="L157" i="1" s="1"/>
  <c r="I153" i="1" a="1"/>
  <c r="I153" i="1" s="1"/>
  <c r="J151" i="1" a="1"/>
  <c r="J151" i="1" s="1"/>
  <c r="K149" i="1" a="1"/>
  <c r="K149" i="1" s="1"/>
  <c r="L149" i="1" s="1" a="1"/>
  <c r="L149" i="1" s="1"/>
  <c r="I145" i="1" a="1"/>
  <c r="I145" i="1" s="1"/>
  <c r="J143" i="1" a="1"/>
  <c r="J143" i="1" s="1"/>
  <c r="K141" i="1" a="1"/>
  <c r="K141" i="1" s="1"/>
  <c r="L141" i="1" s="1" a="1"/>
  <c r="L141" i="1" s="1"/>
  <c r="I137" i="1" a="1"/>
  <c r="I137" i="1" s="1"/>
  <c r="J135" i="1" a="1"/>
  <c r="J135" i="1" s="1"/>
  <c r="K133" i="1" a="1"/>
  <c r="K133" i="1" s="1"/>
  <c r="L133" i="1" s="1" a="1"/>
  <c r="L133" i="1" s="1"/>
  <c r="I129" i="1" a="1"/>
  <c r="I129" i="1" s="1"/>
  <c r="J127" i="1" a="1"/>
  <c r="J127" i="1" s="1"/>
  <c r="K125" i="1" a="1"/>
  <c r="K125" i="1" s="1"/>
  <c r="L125" i="1" s="1" a="1"/>
  <c r="L125" i="1" s="1"/>
  <c r="I158" i="1" a="1"/>
  <c r="I158" i="1" s="1"/>
  <c r="I156" i="1" a="1"/>
  <c r="I156" i="1" s="1"/>
  <c r="J154" i="1" a="1"/>
  <c r="J154" i="1" s="1"/>
  <c r="K152" i="1" a="1"/>
  <c r="K152" i="1" s="1"/>
  <c r="L152" i="1" s="1" a="1"/>
  <c r="L152" i="1" s="1"/>
  <c r="I148" i="1" a="1"/>
  <c r="I148" i="1" s="1"/>
  <c r="J146" i="1" a="1"/>
  <c r="J146" i="1" s="1"/>
  <c r="K144" i="1" a="1"/>
  <c r="K144" i="1" s="1"/>
  <c r="L144" i="1" s="1" a="1"/>
  <c r="L144" i="1" s="1"/>
  <c r="I140" i="1" a="1"/>
  <c r="I140" i="1" s="1"/>
  <c r="J138" i="1" a="1"/>
  <c r="J138" i="1" s="1"/>
  <c r="K136" i="1" a="1"/>
  <c r="K136" i="1" s="1"/>
  <c r="L136" i="1" s="1" a="1"/>
  <c r="L136" i="1" s="1"/>
  <c r="I132" i="1" a="1"/>
  <c r="I132" i="1" s="1"/>
  <c r="J130" i="1" a="1"/>
  <c r="J130" i="1" s="1"/>
  <c r="K128" i="1" a="1"/>
  <c r="K128" i="1" s="1"/>
  <c r="L128" i="1" s="1" a="1"/>
  <c r="L128" i="1" s="1"/>
  <c r="I124" i="1" a="1"/>
  <c r="I124" i="1" s="1"/>
  <c r="J122" i="1" a="1"/>
  <c r="J122" i="1" s="1"/>
  <c r="K120" i="1" a="1"/>
  <c r="K120" i="1" s="1"/>
  <c r="L120" i="1" s="1" a="1"/>
  <c r="L120" i="1" s="1"/>
  <c r="I164" i="1" a="1"/>
  <c r="I164" i="1" s="1"/>
  <c r="J157" i="1" a="1"/>
  <c r="J157" i="1" s="1"/>
  <c r="K155" i="1" a="1"/>
  <c r="K155" i="1" s="1"/>
  <c r="L155" i="1" s="1" a="1"/>
  <c r="L155" i="1" s="1"/>
  <c r="I151" i="1" a="1"/>
  <c r="I151" i="1" s="1"/>
  <c r="J149" i="1" a="1"/>
  <c r="J149" i="1" s="1"/>
  <c r="K147" i="1" a="1"/>
  <c r="K147" i="1" s="1"/>
  <c r="L147" i="1" s="1" a="1"/>
  <c r="L147" i="1" s="1"/>
  <c r="I143" i="1" a="1"/>
  <c r="I143" i="1" s="1"/>
  <c r="J141" i="1" a="1"/>
  <c r="J141" i="1" s="1"/>
  <c r="K139" i="1" a="1"/>
  <c r="K139" i="1" s="1"/>
  <c r="L139" i="1" s="1" a="1"/>
  <c r="L139" i="1" s="1"/>
  <c r="I135" i="1" a="1"/>
  <c r="I135" i="1" s="1"/>
  <c r="J133" i="1" a="1"/>
  <c r="J133" i="1" s="1"/>
  <c r="K131" i="1" a="1"/>
  <c r="K131" i="1" s="1"/>
  <c r="L131" i="1" s="1" a="1"/>
  <c r="L131" i="1" s="1"/>
  <c r="I127" i="1" a="1"/>
  <c r="I127" i="1" s="1"/>
  <c r="J125" i="1" a="1"/>
  <c r="J125" i="1" s="1"/>
  <c r="K123" i="1" a="1"/>
  <c r="K123" i="1" s="1"/>
  <c r="L123" i="1" s="1" a="1"/>
  <c r="L123" i="1" s="1"/>
  <c r="I119" i="1" a="1"/>
  <c r="I119" i="1" s="1"/>
  <c r="K161" i="1" a="1"/>
  <c r="K161" i="1" s="1"/>
  <c r="L161" i="1" s="1" a="1"/>
  <c r="L161" i="1" s="1"/>
  <c r="K160" i="1" a="1"/>
  <c r="K160" i="1" s="1"/>
  <c r="L160" i="1" s="1" a="1"/>
  <c r="L160" i="1" s="1"/>
  <c r="I154" i="1" a="1"/>
  <c r="I154" i="1" s="1"/>
  <c r="J152" i="1" a="1"/>
  <c r="J152" i="1" s="1"/>
  <c r="K150" i="1" a="1"/>
  <c r="K150" i="1" s="1"/>
  <c r="L150" i="1" s="1" a="1"/>
  <c r="L150" i="1" s="1"/>
  <c r="I146" i="1" a="1"/>
  <c r="I146" i="1" s="1"/>
  <c r="J144" i="1" a="1"/>
  <c r="J144" i="1" s="1"/>
  <c r="K142" i="1" a="1"/>
  <c r="K142" i="1" s="1"/>
  <c r="L142" i="1" s="1" a="1"/>
  <c r="L142" i="1" s="1"/>
  <c r="I138" i="1" a="1"/>
  <c r="I138" i="1" s="1"/>
  <c r="J136" i="1" a="1"/>
  <c r="J136" i="1" s="1"/>
  <c r="K134" i="1" a="1"/>
  <c r="K134" i="1" s="1"/>
  <c r="L134" i="1" s="1" a="1"/>
  <c r="L134" i="1" s="1"/>
  <c r="I130" i="1" a="1"/>
  <c r="I130" i="1" s="1"/>
  <c r="J128" i="1" a="1"/>
  <c r="J128" i="1" s="1"/>
  <c r="K126" i="1" a="1"/>
  <c r="K126" i="1" s="1"/>
  <c r="L126" i="1" s="1" a="1"/>
  <c r="L126" i="1" s="1"/>
  <c r="I122" i="1" a="1"/>
  <c r="I122" i="1" s="1"/>
  <c r="J120" i="1" a="1"/>
  <c r="J120" i="1" s="1"/>
  <c r="K118" i="1" a="1"/>
  <c r="K118" i="1" s="1"/>
  <c r="L118" i="1" s="1" a="1"/>
  <c r="L118" i="1" s="1"/>
  <c r="J119" i="1" a="1"/>
  <c r="J119" i="1" s="1"/>
  <c r="J111" i="1" a="1"/>
  <c r="J111" i="1" s="1"/>
  <c r="K109" i="1" a="1"/>
  <c r="K109" i="1" s="1"/>
  <c r="L109" i="1" s="1" a="1"/>
  <c r="L109" i="1" s="1"/>
  <c r="I105" i="1" a="1"/>
  <c r="I105" i="1" s="1"/>
  <c r="J103" i="1" a="1"/>
  <c r="J103" i="1" s="1"/>
  <c r="K101" i="1" a="1"/>
  <c r="K101" i="1" s="1"/>
  <c r="L101" i="1" s="1" a="1"/>
  <c r="L101" i="1" s="1"/>
  <c r="I97" i="1" a="1"/>
  <c r="I97" i="1" s="1"/>
  <c r="J95" i="1" a="1"/>
  <c r="J95" i="1" s="1"/>
  <c r="K93" i="1" a="1"/>
  <c r="K93" i="1" s="1"/>
  <c r="L93" i="1" s="1" a="1"/>
  <c r="L93" i="1" s="1"/>
  <c r="I89" i="1" a="1"/>
  <c r="I89" i="1" s="1"/>
  <c r="J87" i="1" a="1"/>
  <c r="J87" i="1" s="1"/>
  <c r="K85" i="1" a="1"/>
  <c r="K85" i="1" s="1"/>
  <c r="L85" i="1" s="1" a="1"/>
  <c r="L85" i="1" s="1"/>
  <c r="I81" i="1" a="1"/>
  <c r="I81" i="1" s="1"/>
  <c r="J79" i="1" a="1"/>
  <c r="J79" i="1" s="1"/>
  <c r="K77" i="1" a="1"/>
  <c r="K77" i="1" s="1"/>
  <c r="L77" i="1" s="1" a="1"/>
  <c r="L77" i="1" s="1"/>
  <c r="I73" i="1" a="1"/>
  <c r="I73" i="1" s="1"/>
  <c r="J71" i="1" a="1"/>
  <c r="J71" i="1" s="1"/>
  <c r="K69" i="1" a="1"/>
  <c r="K69" i="1" s="1"/>
  <c r="L69" i="1" s="1" a="1"/>
  <c r="L69" i="1" s="1"/>
  <c r="I65" i="1" a="1"/>
  <c r="I65" i="1" s="1"/>
  <c r="J63" i="1" a="1"/>
  <c r="J63" i="1" s="1"/>
  <c r="K61" i="1" a="1"/>
  <c r="K61" i="1" s="1"/>
  <c r="L61" i="1" s="1" a="1"/>
  <c r="L61" i="1" s="1"/>
  <c r="I57" i="1" a="1"/>
  <c r="I57" i="1" s="1"/>
  <c r="J55" i="1" a="1"/>
  <c r="J55" i="1" s="1"/>
  <c r="K53" i="1" a="1"/>
  <c r="K53" i="1" s="1"/>
  <c r="L53" i="1" s="1" a="1"/>
  <c r="L53" i="1" s="1"/>
  <c r="I49" i="1" a="1"/>
  <c r="I49" i="1" s="1"/>
  <c r="J47" i="1" a="1"/>
  <c r="J47" i="1" s="1"/>
  <c r="K45" i="1" a="1"/>
  <c r="K45" i="1" s="1"/>
  <c r="L45" i="1" s="1" a="1"/>
  <c r="L45" i="1" s="1"/>
  <c r="I41" i="1" a="1"/>
  <c r="I41" i="1" s="1"/>
  <c r="J39" i="1" a="1"/>
  <c r="J39" i="1" s="1"/>
  <c r="K37" i="1" a="1"/>
  <c r="K37" i="1" s="1"/>
  <c r="L37" i="1" s="1" a="1"/>
  <c r="L37" i="1" s="1"/>
  <c r="I33" i="1" a="1"/>
  <c r="I33" i="1" s="1"/>
  <c r="J31" i="1" a="1"/>
  <c r="J31" i="1" s="1"/>
  <c r="K29" i="1" a="1"/>
  <c r="K29" i="1" s="1"/>
  <c r="L29" i="1" s="1" a="1"/>
  <c r="L29" i="1" s="1"/>
  <c r="K112" i="1" a="1"/>
  <c r="K112" i="1" s="1"/>
  <c r="L112" i="1" s="1" a="1"/>
  <c r="L112" i="1" s="1"/>
  <c r="I108" i="1" a="1"/>
  <c r="I108" i="1" s="1"/>
  <c r="J106" i="1" a="1"/>
  <c r="J106" i="1" s="1"/>
  <c r="K104" i="1" a="1"/>
  <c r="K104" i="1" s="1"/>
  <c r="L104" i="1" s="1" a="1"/>
  <c r="L104" i="1" s="1"/>
  <c r="I100" i="1" a="1"/>
  <c r="I100" i="1" s="1"/>
  <c r="J98" i="1" a="1"/>
  <c r="J98" i="1" s="1"/>
  <c r="K96" i="1" a="1"/>
  <c r="K96" i="1" s="1"/>
  <c r="L96" i="1" s="1" a="1"/>
  <c r="L96" i="1" s="1"/>
  <c r="I92" i="1" a="1"/>
  <c r="I92" i="1" s="1"/>
  <c r="J90" i="1" a="1"/>
  <c r="J90" i="1" s="1"/>
  <c r="K88" i="1" a="1"/>
  <c r="K88" i="1" s="1"/>
  <c r="L88" i="1" s="1" a="1"/>
  <c r="L88" i="1" s="1"/>
  <c r="I84" i="1" a="1"/>
  <c r="I84" i="1" s="1"/>
  <c r="J82" i="1" a="1"/>
  <c r="J82" i="1" s="1"/>
  <c r="K80" i="1" a="1"/>
  <c r="K80" i="1" s="1"/>
  <c r="L80" i="1" s="1" a="1"/>
  <c r="L80" i="1" s="1"/>
  <c r="I76" i="1" a="1"/>
  <c r="I76" i="1" s="1"/>
  <c r="J74" i="1" a="1"/>
  <c r="J74" i="1" s="1"/>
  <c r="K72" i="1" a="1"/>
  <c r="K72" i="1" s="1"/>
  <c r="L72" i="1" s="1" a="1"/>
  <c r="L72" i="1" s="1"/>
  <c r="I68" i="1" a="1"/>
  <c r="I68" i="1" s="1"/>
  <c r="J66" i="1" a="1"/>
  <c r="J66" i="1" s="1"/>
  <c r="K64" i="1" a="1"/>
  <c r="K64" i="1" s="1"/>
  <c r="L64" i="1" s="1" a="1"/>
  <c r="L64" i="1" s="1"/>
  <c r="I60" i="1" a="1"/>
  <c r="I60" i="1" s="1"/>
  <c r="J58" i="1" a="1"/>
  <c r="J58" i="1" s="1"/>
  <c r="K56" i="1" a="1"/>
  <c r="K56" i="1" s="1"/>
  <c r="L56" i="1" s="1" a="1"/>
  <c r="L56" i="1" s="1"/>
  <c r="I52" i="1" a="1"/>
  <c r="I52" i="1" s="1"/>
  <c r="J50" i="1" a="1"/>
  <c r="J50" i="1" s="1"/>
  <c r="K48" i="1" a="1"/>
  <c r="K48" i="1" s="1"/>
  <c r="L48" i="1" s="1" a="1"/>
  <c r="L48" i="1" s="1"/>
  <c r="I44" i="1" a="1"/>
  <c r="I44" i="1" s="1"/>
  <c r="J42" i="1" a="1"/>
  <c r="J42" i="1" s="1"/>
  <c r="K40" i="1" a="1"/>
  <c r="K40" i="1" s="1"/>
  <c r="L40" i="1" s="1" a="1"/>
  <c r="L40" i="1" s="1"/>
  <c r="I36" i="1" a="1"/>
  <c r="I36" i="1" s="1"/>
  <c r="J34" i="1" a="1"/>
  <c r="J34" i="1" s="1"/>
  <c r="K32" i="1" a="1"/>
  <c r="K32" i="1" s="1"/>
  <c r="L32" i="1" s="1" a="1"/>
  <c r="L32" i="1" s="1"/>
  <c r="I121" i="1" a="1"/>
  <c r="I121" i="1" s="1"/>
  <c r="K117" i="1" a="1"/>
  <c r="K117" i="1" s="1"/>
  <c r="L117" i="1" s="1" a="1"/>
  <c r="L117" i="1" s="1"/>
  <c r="J113" i="1" a="1"/>
  <c r="J113" i="1" s="1"/>
  <c r="I111" i="1" a="1"/>
  <c r="I111" i="1" s="1"/>
  <c r="J109" i="1" a="1"/>
  <c r="J109" i="1" s="1"/>
  <c r="K107" i="1" a="1"/>
  <c r="K107" i="1" s="1"/>
  <c r="L107" i="1" s="1" a="1"/>
  <c r="L107" i="1" s="1"/>
  <c r="I103" i="1" a="1"/>
  <c r="I103" i="1" s="1"/>
  <c r="J101" i="1" a="1"/>
  <c r="J101" i="1" s="1"/>
  <c r="K99" i="1" a="1"/>
  <c r="K99" i="1" s="1"/>
  <c r="L99" i="1" s="1" a="1"/>
  <c r="L99" i="1" s="1"/>
  <c r="I95" i="1" a="1"/>
  <c r="I95" i="1" s="1"/>
  <c r="J93" i="1" a="1"/>
  <c r="J93" i="1" s="1"/>
  <c r="K91" i="1" a="1"/>
  <c r="K91" i="1" s="1"/>
  <c r="L91" i="1" s="1" a="1"/>
  <c r="L91" i="1" s="1"/>
  <c r="I87" i="1" a="1"/>
  <c r="I87" i="1" s="1"/>
  <c r="J85" i="1" a="1"/>
  <c r="J85" i="1" s="1"/>
  <c r="K83" i="1" a="1"/>
  <c r="K83" i="1" s="1"/>
  <c r="L83" i="1" s="1" a="1"/>
  <c r="L83" i="1" s="1"/>
  <c r="I79" i="1" a="1"/>
  <c r="I79" i="1" s="1"/>
  <c r="J77" i="1" a="1"/>
  <c r="J77" i="1" s="1"/>
  <c r="K75" i="1" a="1"/>
  <c r="K75" i="1" s="1"/>
  <c r="L75" i="1" s="1" a="1"/>
  <c r="L75" i="1" s="1"/>
  <c r="I71" i="1" a="1"/>
  <c r="I71" i="1" s="1"/>
  <c r="J69" i="1" a="1"/>
  <c r="J69" i="1" s="1"/>
  <c r="K67" i="1" a="1"/>
  <c r="K67" i="1" s="1"/>
  <c r="L67" i="1" s="1" a="1"/>
  <c r="L67" i="1" s="1"/>
  <c r="I63" i="1" a="1"/>
  <c r="I63" i="1" s="1"/>
  <c r="J61" i="1" a="1"/>
  <c r="J61" i="1" s="1"/>
  <c r="K59" i="1" a="1"/>
  <c r="K59" i="1" s="1"/>
  <c r="L59" i="1" s="1" a="1"/>
  <c r="L59" i="1" s="1"/>
  <c r="I55" i="1" a="1"/>
  <c r="I55" i="1" s="1"/>
  <c r="J53" i="1" a="1"/>
  <c r="J53" i="1" s="1"/>
  <c r="K51" i="1" a="1"/>
  <c r="K51" i="1" s="1"/>
  <c r="L51" i="1" s="1" a="1"/>
  <c r="L51" i="1" s="1"/>
  <c r="I47" i="1" a="1"/>
  <c r="I47" i="1" s="1"/>
  <c r="L5" i="1" s="1"/>
  <c r="J45" i="1" a="1"/>
  <c r="J45" i="1" s="1"/>
  <c r="K43" i="1" a="1"/>
  <c r="K43" i="1" s="1"/>
  <c r="L43" i="1" s="1" a="1"/>
  <c r="L43" i="1" s="1"/>
  <c r="I39" i="1" a="1"/>
  <c r="I39" i="1" s="1"/>
  <c r="J37" i="1" a="1"/>
  <c r="J37" i="1" s="1"/>
  <c r="K35" i="1" a="1"/>
  <c r="K35" i="1" s="1"/>
  <c r="L35" i="1" s="1" a="1"/>
  <c r="L35" i="1" s="1"/>
  <c r="J114" i="1" a="1"/>
  <c r="J114" i="1" s="1"/>
  <c r="J112" i="1" a="1"/>
  <c r="J112" i="1" s="1"/>
  <c r="K110" i="1" a="1"/>
  <c r="K110" i="1" s="1"/>
  <c r="L110" i="1" s="1" a="1"/>
  <c r="L110" i="1" s="1"/>
  <c r="I106" i="1" a="1"/>
  <c r="I106" i="1" s="1"/>
  <c r="J104" i="1" a="1"/>
  <c r="J104" i="1" s="1"/>
  <c r="K102" i="1" a="1"/>
  <c r="K102" i="1" s="1"/>
  <c r="L102" i="1" s="1" a="1"/>
  <c r="L102" i="1" s="1"/>
  <c r="I98" i="1" a="1"/>
  <c r="I98" i="1" s="1"/>
  <c r="J96" i="1" a="1"/>
  <c r="J96" i="1" s="1"/>
  <c r="K94" i="1" a="1"/>
  <c r="K94" i="1" s="1"/>
  <c r="L94" i="1" s="1" a="1"/>
  <c r="L94" i="1" s="1"/>
  <c r="I90" i="1" a="1"/>
  <c r="I90" i="1" s="1"/>
  <c r="J88" i="1" a="1"/>
  <c r="J88" i="1" s="1"/>
  <c r="K86" i="1" a="1"/>
  <c r="K86" i="1" s="1"/>
  <c r="L86" i="1" s="1" a="1"/>
  <c r="L86" i="1" s="1"/>
  <c r="I82" i="1" a="1"/>
  <c r="I82" i="1" s="1"/>
  <c r="J80" i="1" a="1"/>
  <c r="J80" i="1" s="1"/>
  <c r="K78" i="1" a="1"/>
  <c r="K78" i="1" s="1"/>
  <c r="L78" i="1" s="1" a="1"/>
  <c r="L78" i="1" s="1"/>
  <c r="I74" i="1" a="1"/>
  <c r="I74" i="1" s="1"/>
  <c r="J72" i="1" a="1"/>
  <c r="J72" i="1" s="1"/>
  <c r="K70" i="1" a="1"/>
  <c r="K70" i="1" s="1"/>
  <c r="L70" i="1" s="1" a="1"/>
  <c r="L70" i="1" s="1"/>
  <c r="I66" i="1" a="1"/>
  <c r="I66" i="1" s="1"/>
  <c r="J64" i="1" a="1"/>
  <c r="J64" i="1" s="1"/>
  <c r="K62" i="1" a="1"/>
  <c r="K62" i="1" s="1"/>
  <c r="L62" i="1" s="1" a="1"/>
  <c r="L62" i="1" s="1"/>
  <c r="I58" i="1" a="1"/>
  <c r="I58" i="1" s="1"/>
  <c r="J56" i="1" a="1"/>
  <c r="J56" i="1" s="1"/>
  <c r="K54" i="1" a="1"/>
  <c r="K54" i="1" s="1"/>
  <c r="L54" i="1" s="1" a="1"/>
  <c r="L54" i="1" s="1"/>
  <c r="I50" i="1" a="1"/>
  <c r="I50" i="1" s="1"/>
  <c r="J48" i="1" a="1"/>
  <c r="J48" i="1" s="1"/>
  <c r="K46" i="1" a="1"/>
  <c r="K46" i="1" s="1"/>
  <c r="L46" i="1" s="1" a="1"/>
  <c r="L46" i="1" s="1"/>
  <c r="I42" i="1" a="1"/>
  <c r="I42" i="1" s="1"/>
  <c r="J40" i="1" a="1"/>
  <c r="J40" i="1" s="1"/>
  <c r="K38" i="1" a="1"/>
  <c r="K38" i="1" s="1"/>
  <c r="L38" i="1" s="1" a="1"/>
  <c r="L38" i="1" s="1"/>
  <c r="I34" i="1" a="1"/>
  <c r="I34" i="1" s="1"/>
  <c r="J32" i="1" a="1"/>
  <c r="J32" i="1" s="1"/>
  <c r="K30" i="1" a="1"/>
  <c r="K30" i="1" s="1"/>
  <c r="L30" i="1" s="1" a="1"/>
  <c r="L30" i="1" s="1"/>
  <c r="J117" i="1" a="1"/>
  <c r="J117" i="1" s="1"/>
  <c r="K115" i="1" a="1"/>
  <c r="K115" i="1" s="1"/>
  <c r="L115" i="1" s="1" a="1"/>
  <c r="L115" i="1" s="1"/>
  <c r="I113" i="1" a="1"/>
  <c r="I113" i="1" s="1"/>
  <c r="I109" i="1" a="1"/>
  <c r="I109" i="1" s="1"/>
  <c r="J107" i="1" a="1"/>
  <c r="J107" i="1" s="1"/>
  <c r="K105" i="1" a="1"/>
  <c r="K105" i="1" s="1"/>
  <c r="L105" i="1" s="1" a="1"/>
  <c r="L105" i="1" s="1"/>
  <c r="I101" i="1" a="1"/>
  <c r="I101" i="1" s="1"/>
  <c r="J99" i="1" a="1"/>
  <c r="J99" i="1" s="1"/>
  <c r="K97" i="1" a="1"/>
  <c r="K97" i="1" s="1"/>
  <c r="L97" i="1" s="1" a="1"/>
  <c r="L97" i="1" s="1"/>
  <c r="I93" i="1" a="1"/>
  <c r="I93" i="1" s="1"/>
  <c r="J91" i="1" a="1"/>
  <c r="J91" i="1" s="1"/>
  <c r="K89" i="1" a="1"/>
  <c r="K89" i="1" s="1"/>
  <c r="L89" i="1" s="1" a="1"/>
  <c r="L89" i="1" s="1"/>
  <c r="I85" i="1" a="1"/>
  <c r="I85" i="1" s="1"/>
  <c r="J83" i="1" a="1"/>
  <c r="J83" i="1" s="1"/>
  <c r="K81" i="1" a="1"/>
  <c r="K81" i="1" s="1"/>
  <c r="L81" i="1" s="1" a="1"/>
  <c r="L81" i="1" s="1"/>
  <c r="I77" i="1" a="1"/>
  <c r="I77" i="1" s="1"/>
  <c r="J75" i="1" a="1"/>
  <c r="J75" i="1" s="1"/>
  <c r="K73" i="1" a="1"/>
  <c r="K73" i="1" s="1"/>
  <c r="L73" i="1" s="1" a="1"/>
  <c r="L73" i="1" s="1"/>
  <c r="I69" i="1" a="1"/>
  <c r="I69" i="1" s="1"/>
  <c r="J67" i="1" a="1"/>
  <c r="J67" i="1" s="1"/>
  <c r="K65" i="1" a="1"/>
  <c r="K65" i="1" s="1"/>
  <c r="L65" i="1" s="1" a="1"/>
  <c r="L65" i="1" s="1"/>
  <c r="I61" i="1" a="1"/>
  <c r="I61" i="1" s="1"/>
  <c r="J59" i="1" a="1"/>
  <c r="J59" i="1" s="1"/>
  <c r="K57" i="1" a="1"/>
  <c r="K57" i="1" s="1"/>
  <c r="L57" i="1" s="1" a="1"/>
  <c r="L57" i="1" s="1"/>
  <c r="I53" i="1" a="1"/>
  <c r="I53" i="1" s="1"/>
  <c r="J51" i="1" a="1"/>
  <c r="J51" i="1" s="1"/>
  <c r="K49" i="1" a="1"/>
  <c r="K49" i="1" s="1"/>
  <c r="L49" i="1" s="1" a="1"/>
  <c r="L49" i="1" s="1"/>
  <c r="I45" i="1" a="1"/>
  <c r="I45" i="1" s="1"/>
  <c r="J43" i="1" a="1"/>
  <c r="J43" i="1" s="1"/>
  <c r="K41" i="1" a="1"/>
  <c r="K41" i="1" s="1"/>
  <c r="L41" i="1" s="1" a="1"/>
  <c r="L41" i="1" s="1"/>
  <c r="I37" i="1" a="1"/>
  <c r="I37" i="1" s="1"/>
  <c r="J35" i="1" a="1"/>
  <c r="J35" i="1" s="1"/>
  <c r="K33" i="1" a="1"/>
  <c r="K33" i="1" s="1"/>
  <c r="L33" i="1" s="1" a="1"/>
  <c r="L33" i="1" s="1"/>
  <c r="I116" i="1" a="1"/>
  <c r="I116" i="1" s="1"/>
  <c r="I114" i="1" a="1"/>
  <c r="I114" i="1" s="1"/>
  <c r="I112" i="1" a="1"/>
  <c r="I112" i="1" s="1"/>
  <c r="J110" i="1" a="1"/>
  <c r="J110" i="1" s="1"/>
  <c r="K108" i="1" a="1"/>
  <c r="K108" i="1" s="1"/>
  <c r="L108" i="1" s="1" a="1"/>
  <c r="L108" i="1" s="1"/>
  <c r="I104" i="1" a="1"/>
  <c r="I104" i="1" s="1"/>
  <c r="J102" i="1" a="1"/>
  <c r="J102" i="1" s="1"/>
  <c r="K100" i="1" a="1"/>
  <c r="K100" i="1" s="1"/>
  <c r="L100" i="1" s="1" a="1"/>
  <c r="L100" i="1" s="1"/>
  <c r="I96" i="1" a="1"/>
  <c r="I96" i="1" s="1"/>
  <c r="J94" i="1" a="1"/>
  <c r="J94" i="1" s="1"/>
  <c r="K92" i="1" a="1"/>
  <c r="K92" i="1" s="1"/>
  <c r="L92" i="1" s="1" a="1"/>
  <c r="L92" i="1" s="1"/>
  <c r="I88" i="1" a="1"/>
  <c r="I88" i="1" s="1"/>
  <c r="J86" i="1" a="1"/>
  <c r="J86" i="1" s="1"/>
  <c r="K84" i="1" a="1"/>
  <c r="K84" i="1" s="1"/>
  <c r="L84" i="1" s="1" a="1"/>
  <c r="L84" i="1" s="1"/>
  <c r="I80" i="1" a="1"/>
  <c r="I80" i="1" s="1"/>
  <c r="J78" i="1" a="1"/>
  <c r="J78" i="1" s="1"/>
  <c r="K76" i="1" a="1"/>
  <c r="K76" i="1" s="1"/>
  <c r="L76" i="1" s="1" a="1"/>
  <c r="L76" i="1" s="1"/>
  <c r="I72" i="1" a="1"/>
  <c r="I72" i="1" s="1"/>
  <c r="J70" i="1" a="1"/>
  <c r="J70" i="1" s="1"/>
  <c r="K68" i="1" a="1"/>
  <c r="K68" i="1" s="1"/>
  <c r="L68" i="1" s="1" a="1"/>
  <c r="L68" i="1" s="1"/>
  <c r="I64" i="1" a="1"/>
  <c r="I64" i="1" s="1"/>
  <c r="J62" i="1" a="1"/>
  <c r="J62" i="1" s="1"/>
  <c r="K60" i="1" a="1"/>
  <c r="K60" i="1" s="1"/>
  <c r="L60" i="1" s="1" a="1"/>
  <c r="L60" i="1" s="1"/>
  <c r="I56" i="1" a="1"/>
  <c r="I56" i="1" s="1"/>
  <c r="J54" i="1" a="1"/>
  <c r="J54" i="1" s="1"/>
  <c r="K52" i="1" a="1"/>
  <c r="K52" i="1" s="1"/>
  <c r="L52" i="1" s="1" a="1"/>
  <c r="L52" i="1" s="1"/>
  <c r="I48" i="1" a="1"/>
  <c r="I48" i="1" s="1"/>
  <c r="J46" i="1" a="1"/>
  <c r="J46" i="1" s="1"/>
  <c r="K44" i="1" a="1"/>
  <c r="K44" i="1" s="1"/>
  <c r="L44" i="1" s="1" a="1"/>
  <c r="L44" i="1" s="1"/>
  <c r="I40" i="1" a="1"/>
  <c r="I40" i="1" s="1"/>
  <c r="J38" i="1" a="1"/>
  <c r="J38" i="1" s="1"/>
  <c r="K36" i="1" a="1"/>
  <c r="K36" i="1" s="1"/>
  <c r="L36" i="1" s="1" a="1"/>
  <c r="L36" i="1" s="1"/>
  <c r="K111" i="1" a="1"/>
  <c r="K111" i="1" s="1"/>
  <c r="L111" i="1" s="1" a="1"/>
  <c r="L111" i="1" s="1"/>
  <c r="I107" i="1" a="1"/>
  <c r="I107" i="1" s="1"/>
  <c r="J105" i="1" a="1"/>
  <c r="J105" i="1" s="1"/>
  <c r="K103" i="1" a="1"/>
  <c r="K103" i="1" s="1"/>
  <c r="L103" i="1" s="1" a="1"/>
  <c r="L103" i="1" s="1"/>
  <c r="I99" i="1" a="1"/>
  <c r="I99" i="1" s="1"/>
  <c r="J97" i="1" a="1"/>
  <c r="J97" i="1" s="1"/>
  <c r="K95" i="1" a="1"/>
  <c r="K95" i="1" s="1"/>
  <c r="L95" i="1" s="1" a="1"/>
  <c r="L95" i="1" s="1"/>
  <c r="I91" i="1" a="1"/>
  <c r="I91" i="1" s="1"/>
  <c r="J89" i="1" a="1"/>
  <c r="J89" i="1" s="1"/>
  <c r="K87" i="1" a="1"/>
  <c r="K87" i="1" s="1"/>
  <c r="L87" i="1" s="1" a="1"/>
  <c r="L87" i="1" s="1"/>
  <c r="I83" i="1" a="1"/>
  <c r="I83" i="1" s="1"/>
  <c r="J81" i="1" a="1"/>
  <c r="J81" i="1" s="1"/>
  <c r="K79" i="1" a="1"/>
  <c r="K79" i="1" s="1"/>
  <c r="L79" i="1" s="1" a="1"/>
  <c r="L79" i="1" s="1"/>
  <c r="I75" i="1" a="1"/>
  <c r="I75" i="1" s="1"/>
  <c r="J73" i="1" a="1"/>
  <c r="J73" i="1" s="1"/>
  <c r="K71" i="1" a="1"/>
  <c r="K71" i="1" s="1"/>
  <c r="L71" i="1" s="1" a="1"/>
  <c r="L71" i="1" s="1"/>
  <c r="I67" i="1" a="1"/>
  <c r="I67" i="1" s="1"/>
  <c r="J65" i="1" a="1"/>
  <c r="J65" i="1" s="1"/>
  <c r="K63" i="1" a="1"/>
  <c r="K63" i="1" s="1"/>
  <c r="L63" i="1" s="1" a="1"/>
  <c r="L63" i="1" s="1"/>
  <c r="I59" i="1" a="1"/>
  <c r="I59" i="1" s="1"/>
  <c r="J57" i="1" a="1"/>
  <c r="J57" i="1" s="1"/>
  <c r="K55" i="1" a="1"/>
  <c r="K55" i="1" s="1"/>
  <c r="L55" i="1" s="1" a="1"/>
  <c r="L55" i="1" s="1"/>
  <c r="I51" i="1" a="1"/>
  <c r="I51" i="1" s="1"/>
  <c r="J49" i="1" a="1"/>
  <c r="J49" i="1" s="1"/>
  <c r="K47" i="1" a="1"/>
  <c r="K47" i="1" s="1"/>
  <c r="L47" i="1" s="1" a="1"/>
  <c r="L47" i="1" s="1"/>
  <c r="I43" i="1" a="1"/>
  <c r="I43" i="1" s="1"/>
  <c r="J41" i="1" a="1"/>
  <c r="J41" i="1" s="1"/>
  <c r="K39" i="1" a="1"/>
  <c r="K39" i="1" s="1"/>
  <c r="L39" i="1" s="1" a="1"/>
  <c r="L39" i="1" s="1"/>
  <c r="I115" i="1" a="1"/>
  <c r="I115" i="1" s="1"/>
  <c r="I110" i="1" a="1"/>
  <c r="I110" i="1" s="1"/>
  <c r="J108" i="1" a="1"/>
  <c r="J108" i="1" s="1"/>
  <c r="K106" i="1" a="1"/>
  <c r="K106" i="1" s="1"/>
  <c r="L106" i="1" s="1" a="1"/>
  <c r="L106" i="1" s="1"/>
  <c r="I102" i="1" a="1"/>
  <c r="I102" i="1" s="1"/>
  <c r="J100" i="1" a="1"/>
  <c r="J100" i="1" s="1"/>
  <c r="K98" i="1" a="1"/>
  <c r="K98" i="1" s="1"/>
  <c r="L98" i="1" s="1" a="1"/>
  <c r="L98" i="1" s="1"/>
  <c r="I94" i="1" a="1"/>
  <c r="I94" i="1" s="1"/>
  <c r="J92" i="1" a="1"/>
  <c r="J92" i="1" s="1"/>
  <c r="K90" i="1" a="1"/>
  <c r="K90" i="1" s="1"/>
  <c r="L90" i="1" s="1" a="1"/>
  <c r="L90" i="1" s="1"/>
  <c r="I86" i="1" a="1"/>
  <c r="I86" i="1" s="1"/>
  <c r="J84" i="1" a="1"/>
  <c r="J84" i="1" s="1"/>
  <c r="K82" i="1" a="1"/>
  <c r="K82" i="1" s="1"/>
  <c r="L82" i="1" s="1" a="1"/>
  <c r="L82" i="1" s="1"/>
  <c r="I78" i="1" a="1"/>
  <c r="I78" i="1" s="1"/>
  <c r="J76" i="1" a="1"/>
  <c r="J76" i="1" s="1"/>
  <c r="K74" i="1" a="1"/>
  <c r="K74" i="1" s="1"/>
  <c r="L74" i="1" s="1" a="1"/>
  <c r="L74" i="1" s="1"/>
  <c r="I70" i="1" a="1"/>
  <c r="I70" i="1" s="1"/>
  <c r="J68" i="1" a="1"/>
  <c r="J68" i="1" s="1"/>
  <c r="K66" i="1" a="1"/>
  <c r="K66" i="1" s="1"/>
  <c r="L66" i="1" s="1" a="1"/>
  <c r="L66" i="1" s="1"/>
  <c r="I62" i="1" a="1"/>
  <c r="I62" i="1" s="1"/>
  <c r="J60" i="1" a="1"/>
  <c r="J60" i="1" s="1"/>
  <c r="K58" i="1" a="1"/>
  <c r="K58" i="1" s="1"/>
  <c r="L58" i="1" s="1" a="1"/>
  <c r="L58" i="1" s="1"/>
  <c r="I54" i="1" a="1"/>
  <c r="I54" i="1" s="1"/>
  <c r="J52" i="1" a="1"/>
  <c r="J52" i="1" s="1"/>
  <c r="K50" i="1" a="1"/>
  <c r="K50" i="1" s="1"/>
  <c r="L50" i="1" s="1" a="1"/>
  <c r="L50" i="1" s="1"/>
  <c r="I46" i="1" a="1"/>
  <c r="I46" i="1" s="1"/>
  <c r="J44" i="1" a="1"/>
  <c r="J44" i="1" s="1"/>
  <c r="K42" i="1" a="1"/>
  <c r="K42" i="1" s="1"/>
  <c r="L42" i="1" s="1" a="1"/>
  <c r="L42" i="1" s="1"/>
  <c r="I38" i="1" a="1"/>
  <c r="I38" i="1" s="1"/>
  <c r="J36" i="1" a="1"/>
  <c r="J36" i="1" s="1"/>
  <c r="K34" i="1" a="1"/>
  <c r="K34" i="1" s="1"/>
  <c r="L34" i="1" s="1" a="1"/>
  <c r="L34" i="1" s="1"/>
  <c r="W22" i="1" a="1"/>
  <c r="W22" i="1" s="1"/>
  <c r="Q324" i="1" a="1"/>
  <c r="Q324" i="1" s="1"/>
  <c r="R318" i="1" a="1"/>
  <c r="R318" i="1" s="1"/>
  <c r="Q317" i="1" a="1"/>
  <c r="Q317" i="1" s="1"/>
  <c r="R312" i="1" a="1"/>
  <c r="R312" i="1" s="1"/>
  <c r="Q308" i="1" a="1"/>
  <c r="Q308" i="1" s="1"/>
  <c r="R306" i="1" a="1"/>
  <c r="R306" i="1" s="1"/>
  <c r="R325" i="1" a="1"/>
  <c r="R325" i="1" s="1"/>
  <c r="Q320" i="1" a="1"/>
  <c r="Q320" i="1" s="1"/>
  <c r="R313" i="1" a="1"/>
  <c r="R313" i="1" s="1"/>
  <c r="Q318" i="1" a="1"/>
  <c r="Q318" i="1" s="1"/>
  <c r="R321" i="1" a="1"/>
  <c r="R321" i="1" s="1"/>
  <c r="Q325" i="1" a="1"/>
  <c r="Q325" i="1" s="1"/>
  <c r="R323" i="1" a="1"/>
  <c r="R323" i="1" s="1"/>
  <c r="Q313" i="1" a="1"/>
  <c r="Q313" i="1" s="1"/>
  <c r="R316" i="1" a="1"/>
  <c r="R316" i="1" s="1"/>
  <c r="Q309" i="1" a="1"/>
  <c r="Q309" i="1" s="1"/>
  <c r="R307" i="1" a="1"/>
  <c r="R307" i="1" s="1"/>
  <c r="Q323" i="1" a="1"/>
  <c r="Q323" i="1" s="1"/>
  <c r="Q319" i="1" a="1"/>
  <c r="Q319" i="1" s="1"/>
  <c r="R308" i="1" a="1"/>
  <c r="R308" i="1" s="1"/>
  <c r="R305" i="1" a="1"/>
  <c r="R305" i="1" s="1"/>
  <c r="R301" i="1" a="1"/>
  <c r="R301" i="1" s="1"/>
  <c r="Q295" i="1" a="1"/>
  <c r="Q295" i="1" s="1"/>
  <c r="R293" i="1" a="1"/>
  <c r="R293" i="1" s="1"/>
  <c r="Q287" i="1" a="1"/>
  <c r="Q287" i="1" s="1"/>
  <c r="R285" i="1" a="1"/>
  <c r="R285" i="1" s="1"/>
  <c r="Q321" i="1" a="1"/>
  <c r="Q321" i="1" s="1"/>
  <c r="Q316" i="1" a="1"/>
  <c r="Q316" i="1" s="1"/>
  <c r="R315" i="1" a="1"/>
  <c r="R315" i="1" s="1"/>
  <c r="Q304" i="1" a="1"/>
  <c r="Q304" i="1" s="1"/>
  <c r="R303" i="1" a="1"/>
  <c r="R303" i="1" s="1"/>
  <c r="Q298" i="1" a="1"/>
  <c r="Q298" i="1" s="1"/>
  <c r="R296" i="1" a="1"/>
  <c r="R296" i="1" s="1"/>
  <c r="Q290" i="1" a="1"/>
  <c r="Q290" i="1" s="1"/>
  <c r="R288" i="1" a="1"/>
  <c r="R288" i="1" s="1"/>
  <c r="Q282" i="1" a="1"/>
  <c r="Q282" i="1" s="1"/>
  <c r="R280" i="1" a="1"/>
  <c r="R280" i="1" s="1"/>
  <c r="Q274" i="1" a="1"/>
  <c r="Q274" i="1" s="1"/>
  <c r="R324" i="1" a="1"/>
  <c r="R324" i="1" s="1"/>
  <c r="Q315" i="1" a="1"/>
  <c r="Q315" i="1" s="1"/>
  <c r="Q305" i="1" a="1"/>
  <c r="Q305" i="1" s="1"/>
  <c r="Q303" i="1" a="1"/>
  <c r="Q303" i="1" s="1"/>
  <c r="Q301" i="1" a="1"/>
  <c r="Q301" i="1" s="1"/>
  <c r="R299" i="1" a="1"/>
  <c r="R299" i="1" s="1"/>
  <c r="R310" i="1" a="1"/>
  <c r="R310" i="1" s="1"/>
  <c r="Q299" i="1" a="1"/>
  <c r="Q299" i="1" s="1"/>
  <c r="R297" i="1" a="1"/>
  <c r="R297" i="1" s="1"/>
  <c r="Q291" i="1" a="1"/>
  <c r="Q291" i="1" s="1"/>
  <c r="R289" i="1" a="1"/>
  <c r="R289" i="1" s="1"/>
  <c r="Q283" i="1" a="1"/>
  <c r="Q283" i="1" s="1"/>
  <c r="R281" i="1" a="1"/>
  <c r="R281" i="1" s="1"/>
  <c r="Q275" i="1" a="1"/>
  <c r="Q275" i="1" s="1"/>
  <c r="R273" i="1" a="1"/>
  <c r="R273" i="1" s="1"/>
  <c r="Q322" i="1" a="1"/>
  <c r="Q322" i="1" s="1"/>
  <c r="R314" i="1" a="1"/>
  <c r="R314" i="1" s="1"/>
  <c r="Q311" i="1" a="1"/>
  <c r="Q311" i="1" s="1"/>
  <c r="Q310" i="1" a="1"/>
  <c r="Q310" i="1" s="1"/>
  <c r="Q306" i="1" a="1"/>
  <c r="Q306" i="1" s="1"/>
  <c r="Q302" i="1" a="1"/>
  <c r="Q302" i="1" s="1"/>
  <c r="R300" i="1" a="1"/>
  <c r="R300" i="1" s="1"/>
  <c r="Q294" i="1" a="1"/>
  <c r="Q294" i="1" s="1"/>
  <c r="R292" i="1" a="1"/>
  <c r="R292" i="1" s="1"/>
  <c r="Q286" i="1" a="1"/>
  <c r="Q286" i="1" s="1"/>
  <c r="R284" i="1" a="1"/>
  <c r="R284" i="1" s="1"/>
  <c r="Q278" i="1" a="1"/>
  <c r="Q278" i="1" s="1"/>
  <c r="R276" i="1" a="1"/>
  <c r="R276" i="1" s="1"/>
  <c r="Q270" i="1" a="1"/>
  <c r="Q270" i="1" s="1"/>
  <c r="R319" i="1" a="1"/>
  <c r="R319" i="1" s="1"/>
  <c r="Q297" i="1" a="1"/>
  <c r="Q297" i="1" s="1"/>
  <c r="R295" i="1" a="1"/>
  <c r="R295" i="1" s="1"/>
  <c r="Q289" i="1" a="1"/>
  <c r="Q289" i="1" s="1"/>
  <c r="R287" i="1" a="1"/>
  <c r="R287" i="1" s="1"/>
  <c r="Q281" i="1" a="1"/>
  <c r="Q281" i="1" s="1"/>
  <c r="R320" i="1" a="1"/>
  <c r="R320" i="1" s="1"/>
  <c r="Q314" i="1" a="1"/>
  <c r="Q314" i="1" s="1"/>
  <c r="R317" i="1" a="1"/>
  <c r="R317" i="1" s="1"/>
  <c r="Q307" i="1" a="1"/>
  <c r="Q307" i="1" s="1"/>
  <c r="R304" i="1" a="1"/>
  <c r="R304" i="1" s="1"/>
  <c r="Q300" i="1" a="1"/>
  <c r="Q300" i="1" s="1"/>
  <c r="R298" i="1" a="1"/>
  <c r="R298" i="1" s="1"/>
  <c r="Q292" i="1" a="1"/>
  <c r="Q292" i="1" s="1"/>
  <c r="R290" i="1" a="1"/>
  <c r="R290" i="1" s="1"/>
  <c r="Q284" i="1" a="1"/>
  <c r="Q284" i="1" s="1"/>
  <c r="R282" i="1" a="1"/>
  <c r="R282" i="1" s="1"/>
  <c r="Q276" i="1" a="1"/>
  <c r="Q276" i="1" s="1"/>
  <c r="R274" i="1" a="1"/>
  <c r="R274" i="1" s="1"/>
  <c r="Q268" i="1" a="1"/>
  <c r="Q268" i="1" s="1"/>
  <c r="R266" i="1" a="1"/>
  <c r="R266" i="1" s="1"/>
  <c r="R286" i="1" a="1"/>
  <c r="R286" i="1" s="1"/>
  <c r="R279" i="1" a="1"/>
  <c r="R279" i="1" s="1"/>
  <c r="Q269" i="1" a="1"/>
  <c r="Q269" i="1" s="1"/>
  <c r="Q267" i="1" a="1"/>
  <c r="Q267" i="1" s="1"/>
  <c r="Q258" i="1" a="1"/>
  <c r="Q258" i="1" s="1"/>
  <c r="R256" i="1" a="1"/>
  <c r="R256" i="1" s="1"/>
  <c r="Q250" i="1" a="1"/>
  <c r="Q250" i="1" s="1"/>
  <c r="R248" i="1" a="1"/>
  <c r="R248" i="1" s="1"/>
  <c r="Q242" i="1" a="1"/>
  <c r="Q242" i="1" s="1"/>
  <c r="R240" i="1" a="1"/>
  <c r="R240" i="1" s="1"/>
  <c r="R309" i="1" a="1"/>
  <c r="R309" i="1" s="1"/>
  <c r="Q296" i="1" a="1"/>
  <c r="Q296" i="1" s="1"/>
  <c r="Q279" i="1" a="1"/>
  <c r="Q279" i="1" s="1"/>
  <c r="R272" i="1" a="1"/>
  <c r="R272" i="1" s="1"/>
  <c r="R270" i="1" a="1"/>
  <c r="R270" i="1" s="1"/>
  <c r="Q266" i="1" a="1"/>
  <c r="Q266" i="1" s="1"/>
  <c r="R265" i="1" a="1"/>
  <c r="R265" i="1" s="1"/>
  <c r="R264" i="1" a="1"/>
  <c r="R264" i="1" s="1"/>
  <c r="Q261" i="1" a="1"/>
  <c r="Q261" i="1" s="1"/>
  <c r="R259" i="1" a="1"/>
  <c r="R259" i="1" s="1"/>
  <c r="Q253" i="1" a="1"/>
  <c r="Q253" i="1" s="1"/>
  <c r="R251" i="1" a="1"/>
  <c r="R251" i="1" s="1"/>
  <c r="Q245" i="1" a="1"/>
  <c r="Q245" i="1" s="1"/>
  <c r="R243" i="1" a="1"/>
  <c r="R243" i="1" s="1"/>
  <c r="Q293" i="1" a="1"/>
  <c r="Q293" i="1" s="1"/>
  <c r="R262" i="1" a="1"/>
  <c r="R262" i="1" s="1"/>
  <c r="Q256" i="1" a="1"/>
  <c r="Q256" i="1" s="1"/>
  <c r="R254" i="1" a="1"/>
  <c r="R254" i="1" s="1"/>
  <c r="Q248" i="1" a="1"/>
  <c r="Q248" i="1" s="1"/>
  <c r="R246" i="1" a="1"/>
  <c r="R246" i="1" s="1"/>
  <c r="R294" i="1" a="1"/>
  <c r="R294" i="1" s="1"/>
  <c r="Q288" i="1" a="1"/>
  <c r="Q288" i="1" s="1"/>
  <c r="R277" i="1" a="1"/>
  <c r="R277" i="1" s="1"/>
  <c r="Q273" i="1" a="1"/>
  <c r="Q273" i="1" s="1"/>
  <c r="Q272" i="1" a="1"/>
  <c r="Q272" i="1" s="1"/>
  <c r="Q265" i="1" a="1"/>
  <c r="Q265" i="1" s="1"/>
  <c r="Q264" i="1" a="1"/>
  <c r="Q264" i="1" s="1"/>
  <c r="Q259" i="1" a="1"/>
  <c r="Q259" i="1" s="1"/>
  <c r="R257" i="1" a="1"/>
  <c r="R257" i="1" s="1"/>
  <c r="Q251" i="1" a="1"/>
  <c r="Q251" i="1" s="1"/>
  <c r="R249" i="1" a="1"/>
  <c r="R249" i="1" s="1"/>
  <c r="Q277" i="1" a="1"/>
  <c r="Q277" i="1" s="1"/>
  <c r="R271" i="1" a="1"/>
  <c r="R271" i="1" s="1"/>
  <c r="Q262" i="1" a="1"/>
  <c r="Q262" i="1" s="1"/>
  <c r="R260" i="1" a="1"/>
  <c r="R260" i="1" s="1"/>
  <c r="Q254" i="1" a="1"/>
  <c r="Q254" i="1" s="1"/>
  <c r="R252" i="1" a="1"/>
  <c r="R252" i="1" s="1"/>
  <c r="Q246" i="1" a="1"/>
  <c r="Q246" i="1" s="1"/>
  <c r="R244" i="1" a="1"/>
  <c r="R244" i="1" s="1"/>
  <c r="Q312" i="1" a="1"/>
  <c r="Q312" i="1" s="1"/>
  <c r="R283" i="1" a="1"/>
  <c r="R283" i="1" s="1"/>
  <c r="Q280" i="1" a="1"/>
  <c r="Q280" i="1" s="1"/>
  <c r="R278" i="1" a="1"/>
  <c r="R278" i="1" s="1"/>
  <c r="Q271" i="1" a="1"/>
  <c r="Q271" i="1" s="1"/>
  <c r="R268" i="1" a="1"/>
  <c r="R268" i="1" s="1"/>
  <c r="R263" i="1" a="1"/>
  <c r="R263" i="1" s="1"/>
  <c r="Q257" i="1" a="1"/>
  <c r="Q257" i="1" s="1"/>
  <c r="R255" i="1" a="1"/>
  <c r="R255" i="1" s="1"/>
  <c r="R322" i="1" a="1"/>
  <c r="R322" i="1" s="1"/>
  <c r="R291" i="1" a="1"/>
  <c r="R291" i="1" s="1"/>
  <c r="R275" i="1" a="1"/>
  <c r="R275" i="1" s="1"/>
  <c r="R269" i="1" a="1"/>
  <c r="R269" i="1" s="1"/>
  <c r="R267" i="1" a="1"/>
  <c r="R267" i="1" s="1"/>
  <c r="Q260" i="1" a="1"/>
  <c r="Q260" i="1" s="1"/>
  <c r="R258" i="1" a="1"/>
  <c r="R258" i="1" s="1"/>
  <c r="Q252" i="1" a="1"/>
  <c r="Q252" i="1" s="1"/>
  <c r="R250" i="1" a="1"/>
  <c r="R250" i="1" s="1"/>
  <c r="R311" i="1" a="1"/>
  <c r="R311" i="1" s="1"/>
  <c r="R302" i="1" a="1"/>
  <c r="R302" i="1" s="1"/>
  <c r="Q285" i="1" a="1"/>
  <c r="Q285" i="1" s="1"/>
  <c r="Q263" i="1" a="1"/>
  <c r="Q263" i="1" s="1"/>
  <c r="R261" i="1" a="1"/>
  <c r="R261" i="1" s="1"/>
  <c r="Q255" i="1" a="1"/>
  <c r="Q255" i="1" s="1"/>
  <c r="R253" i="1" a="1"/>
  <c r="R253" i="1" s="1"/>
  <c r="R247" i="1" a="1"/>
  <c r="R247" i="1" s="1"/>
  <c r="Q236" i="1" a="1"/>
  <c r="Q236" i="1" s="1"/>
  <c r="R234" i="1" a="1"/>
  <c r="R234" i="1" s="1"/>
  <c r="Q228" i="1" a="1"/>
  <c r="Q228" i="1" s="1"/>
  <c r="R226" i="1" a="1"/>
  <c r="R226" i="1" s="1"/>
  <c r="Q220" i="1" a="1"/>
  <c r="Q220" i="1" s="1"/>
  <c r="R218" i="1" a="1"/>
  <c r="R218" i="1" s="1"/>
  <c r="Q212" i="1" a="1"/>
  <c r="Q212" i="1" s="1"/>
  <c r="R210" i="1" a="1"/>
  <c r="R210" i="1" s="1"/>
  <c r="Q241" i="1" a="1"/>
  <c r="Q241" i="1" s="1"/>
  <c r="Q240" i="1" a="1"/>
  <c r="Q240" i="1" s="1"/>
  <c r="R239" i="1" a="1"/>
  <c r="R239" i="1" s="1"/>
  <c r="R238" i="1" a="1"/>
  <c r="R238" i="1" s="1"/>
  <c r="Q231" i="1" a="1"/>
  <c r="Q231" i="1" s="1"/>
  <c r="R229" i="1" a="1"/>
  <c r="R229" i="1" s="1"/>
  <c r="Q223" i="1" a="1"/>
  <c r="Q223" i="1" s="1"/>
  <c r="R221" i="1" a="1"/>
  <c r="R221" i="1" s="1"/>
  <c r="Q215" i="1" a="1"/>
  <c r="Q215" i="1" s="1"/>
  <c r="R213" i="1" a="1"/>
  <c r="R213" i="1" s="1"/>
  <c r="Q207" i="1" a="1"/>
  <c r="Q207" i="1" s="1"/>
  <c r="R205" i="1" a="1"/>
  <c r="R205" i="1" s="1"/>
  <c r="Q249" i="1" a="1"/>
  <c r="Q249" i="1" s="1"/>
  <c r="Q247" i="1" a="1"/>
  <c r="Q247" i="1" s="1"/>
  <c r="Q244" i="1" a="1"/>
  <c r="Q244" i="1" s="1"/>
  <c r="Q234" i="1" a="1"/>
  <c r="Q234" i="1" s="1"/>
  <c r="R232" i="1" a="1"/>
  <c r="R232" i="1" s="1"/>
  <c r="Q226" i="1" a="1"/>
  <c r="Q226" i="1" s="1"/>
  <c r="R224" i="1" a="1"/>
  <c r="R224" i="1" s="1"/>
  <c r="Q218" i="1" a="1"/>
  <c r="Q218" i="1" s="1"/>
  <c r="R216" i="1" a="1"/>
  <c r="R216" i="1" s="1"/>
  <c r="Q210" i="1" a="1"/>
  <c r="Q210" i="1" s="1"/>
  <c r="R208" i="1" a="1"/>
  <c r="R208" i="1" s="1"/>
  <c r="R245" i="1" a="1"/>
  <c r="R245" i="1" s="1"/>
  <c r="Q243" i="1" a="1"/>
  <c r="Q243" i="1" s="1"/>
  <c r="R242" i="1" a="1"/>
  <c r="R242" i="1" s="1"/>
  <c r="Q239" i="1" a="1"/>
  <c r="Q239" i="1" s="1"/>
  <c r="Q238" i="1" a="1"/>
  <c r="Q238" i="1" s="1"/>
  <c r="R237" i="1" a="1"/>
  <c r="R237" i="1" s="1"/>
  <c r="R235" i="1" a="1"/>
  <c r="R235" i="1" s="1"/>
  <c r="Q229" i="1" a="1"/>
  <c r="Q229" i="1" s="1"/>
  <c r="R227" i="1" a="1"/>
  <c r="R227" i="1" s="1"/>
  <c r="Q221" i="1" a="1"/>
  <c r="Q221" i="1" s="1"/>
  <c r="R219" i="1" a="1"/>
  <c r="R219" i="1" s="1"/>
  <c r="Q213" i="1" a="1"/>
  <c r="Q213" i="1" s="1"/>
  <c r="R211" i="1" a="1"/>
  <c r="R211" i="1" s="1"/>
  <c r="Q205" i="1" a="1"/>
  <c r="Q205" i="1" s="1"/>
  <c r="R203" i="1" a="1"/>
  <c r="R203" i="1" s="1"/>
  <c r="Q237" i="1" a="1"/>
  <c r="Q237" i="1" s="1"/>
  <c r="Q232" i="1" a="1"/>
  <c r="Q232" i="1" s="1"/>
  <c r="R230" i="1" a="1"/>
  <c r="R230" i="1" s="1"/>
  <c r="Q224" i="1" a="1"/>
  <c r="Q224" i="1" s="1"/>
  <c r="R222" i="1" a="1"/>
  <c r="R222" i="1" s="1"/>
  <c r="Q216" i="1" a="1"/>
  <c r="Q216" i="1" s="1"/>
  <c r="R214" i="1" a="1"/>
  <c r="R214" i="1" s="1"/>
  <c r="Q208" i="1" a="1"/>
  <c r="Q208" i="1" s="1"/>
  <c r="R206" i="1" a="1"/>
  <c r="R206" i="1" s="1"/>
  <c r="Q235" i="1" a="1"/>
  <c r="Q235" i="1" s="1"/>
  <c r="R233" i="1" a="1"/>
  <c r="R233" i="1" s="1"/>
  <c r="Q227" i="1" a="1"/>
  <c r="Q227" i="1" s="1"/>
  <c r="R225" i="1" a="1"/>
  <c r="R225" i="1" s="1"/>
  <c r="Q219" i="1" a="1"/>
  <c r="Q219" i="1" s="1"/>
  <c r="R217" i="1" a="1"/>
  <c r="R217" i="1" s="1"/>
  <c r="Q211" i="1" a="1"/>
  <c r="Q211" i="1" s="1"/>
  <c r="R209" i="1" a="1"/>
  <c r="R209" i="1" s="1"/>
  <c r="R236" i="1" a="1"/>
  <c r="R236" i="1" s="1"/>
  <c r="Q230" i="1" a="1"/>
  <c r="Q230" i="1" s="1"/>
  <c r="R228" i="1" a="1"/>
  <c r="R228" i="1" s="1"/>
  <c r="Q222" i="1" a="1"/>
  <c r="Q222" i="1" s="1"/>
  <c r="R220" i="1" a="1"/>
  <c r="R220" i="1" s="1"/>
  <c r="Q214" i="1" a="1"/>
  <c r="Q214" i="1" s="1"/>
  <c r="R212" i="1" a="1"/>
  <c r="R212" i="1" s="1"/>
  <c r="R241" i="1" a="1"/>
  <c r="R241" i="1" s="1"/>
  <c r="Q233" i="1" a="1"/>
  <c r="Q233" i="1" s="1"/>
  <c r="R231" i="1" a="1"/>
  <c r="R231" i="1" s="1"/>
  <c r="Q225" i="1" a="1"/>
  <c r="Q225" i="1" s="1"/>
  <c r="R223" i="1" a="1"/>
  <c r="R223" i="1" s="1"/>
  <c r="Q217" i="1" a="1"/>
  <c r="Q217" i="1" s="1"/>
  <c r="R215" i="1" a="1"/>
  <c r="R215" i="1" s="1"/>
  <c r="Q209" i="1" a="1"/>
  <c r="Q209" i="1" s="1"/>
  <c r="R207" i="1" a="1"/>
  <c r="R207" i="1" s="1"/>
  <c r="R201" i="1" a="1"/>
  <c r="R201" i="1" s="1"/>
  <c r="R199" i="1" a="1"/>
  <c r="R199" i="1" s="1"/>
  <c r="Q193" i="1" a="1"/>
  <c r="Q193" i="1" s="1"/>
  <c r="R191" i="1" a="1"/>
  <c r="R191" i="1" s="1"/>
  <c r="Q185" i="1" a="1"/>
  <c r="Q185" i="1" s="1"/>
  <c r="R183" i="1" a="1"/>
  <c r="R183" i="1" s="1"/>
  <c r="Q177" i="1" a="1"/>
  <c r="Q177" i="1" s="1"/>
  <c r="R175" i="1" a="1"/>
  <c r="R175" i="1" s="1"/>
  <c r="Q169" i="1" a="1"/>
  <c r="Q169" i="1" s="1"/>
  <c r="R167" i="1" a="1"/>
  <c r="R167" i="1" s="1"/>
  <c r="Q161" i="1" a="1"/>
  <c r="Q161" i="1" s="1"/>
  <c r="R159" i="1" a="1"/>
  <c r="R159" i="1" s="1"/>
  <c r="R204" i="1" a="1"/>
  <c r="R204" i="1" s="1"/>
  <c r="Q196" i="1" a="1"/>
  <c r="Q196" i="1" s="1"/>
  <c r="R194" i="1" a="1"/>
  <c r="R194" i="1" s="1"/>
  <c r="Q188" i="1" a="1"/>
  <c r="Q188" i="1" s="1"/>
  <c r="R186" i="1" a="1"/>
  <c r="R186" i="1" s="1"/>
  <c r="Q180" i="1" a="1"/>
  <c r="Q180" i="1" s="1"/>
  <c r="R178" i="1" a="1"/>
  <c r="R178" i="1" s="1"/>
  <c r="Q172" i="1" a="1"/>
  <c r="Q172" i="1" s="1"/>
  <c r="R170" i="1" a="1"/>
  <c r="R170" i="1" s="1"/>
  <c r="Q206" i="1" a="1"/>
  <c r="Q206" i="1" s="1"/>
  <c r="Q201" i="1" a="1"/>
  <c r="Q201" i="1" s="1"/>
  <c r="Q199" i="1" a="1"/>
  <c r="Q199" i="1" s="1"/>
  <c r="R197" i="1" a="1"/>
  <c r="R197" i="1" s="1"/>
  <c r="Q191" i="1" a="1"/>
  <c r="Q191" i="1" s="1"/>
  <c r="R189" i="1" a="1"/>
  <c r="R189" i="1" s="1"/>
  <c r="Q183" i="1" a="1"/>
  <c r="Q183" i="1" s="1"/>
  <c r="R181" i="1" a="1"/>
  <c r="R181" i="1" s="1"/>
  <c r="Q175" i="1" a="1"/>
  <c r="Q175" i="1" s="1"/>
  <c r="R173" i="1" a="1"/>
  <c r="R173" i="1" s="1"/>
  <c r="Q167" i="1" a="1"/>
  <c r="Q167" i="1" s="1"/>
  <c r="R165" i="1" a="1"/>
  <c r="R165" i="1" s="1"/>
  <c r="Q204" i="1" a="1"/>
  <c r="Q204" i="1" s="1"/>
  <c r="R202" i="1" a="1"/>
  <c r="R202" i="1" s="1"/>
  <c r="R200" i="1" a="1"/>
  <c r="R200" i="1" s="1"/>
  <c r="Q194" i="1" a="1"/>
  <c r="Q194" i="1" s="1"/>
  <c r="R192" i="1" a="1"/>
  <c r="R192" i="1" s="1"/>
  <c r="Q186" i="1" a="1"/>
  <c r="Q186" i="1" s="1"/>
  <c r="R184" i="1" a="1"/>
  <c r="R184" i="1" s="1"/>
  <c r="Q178" i="1" a="1"/>
  <c r="Q178" i="1" s="1"/>
  <c r="R176" i="1" a="1"/>
  <c r="R176" i="1" s="1"/>
  <c r="Q170" i="1" a="1"/>
  <c r="Q170" i="1" s="1"/>
  <c r="R168" i="1" a="1"/>
  <c r="R168" i="1" s="1"/>
  <c r="Q202" i="1" a="1"/>
  <c r="Q202" i="1" s="1"/>
  <c r="Q197" i="1" a="1"/>
  <c r="Q197" i="1" s="1"/>
  <c r="R195" i="1" a="1"/>
  <c r="R195" i="1" s="1"/>
  <c r="Q189" i="1" a="1"/>
  <c r="Q189" i="1" s="1"/>
  <c r="R187" i="1" a="1"/>
  <c r="R187" i="1" s="1"/>
  <c r="Q181" i="1" a="1"/>
  <c r="Q181" i="1" s="1"/>
  <c r="R179" i="1" a="1"/>
  <c r="R179" i="1" s="1"/>
  <c r="Q173" i="1" a="1"/>
  <c r="Q173" i="1" s="1"/>
  <c r="R171" i="1" a="1"/>
  <c r="R171" i="1" s="1"/>
  <c r="Q165" i="1" a="1"/>
  <c r="Q165" i="1" s="1"/>
  <c r="R163" i="1" a="1"/>
  <c r="R163" i="1" s="1"/>
  <c r="Q200" i="1" a="1"/>
  <c r="Q200" i="1" s="1"/>
  <c r="R198" i="1" a="1"/>
  <c r="R198" i="1" s="1"/>
  <c r="Q192" i="1" a="1"/>
  <c r="Q192" i="1" s="1"/>
  <c r="R190" i="1" a="1"/>
  <c r="R190" i="1" s="1"/>
  <c r="Q184" i="1" a="1"/>
  <c r="Q184" i="1" s="1"/>
  <c r="R182" i="1" a="1"/>
  <c r="R182" i="1" s="1"/>
  <c r="Q176" i="1" a="1"/>
  <c r="Q176" i="1" s="1"/>
  <c r="R174" i="1" a="1"/>
  <c r="R174" i="1" s="1"/>
  <c r="Q168" i="1" a="1"/>
  <c r="Q168" i="1" s="1"/>
  <c r="R166" i="1" a="1"/>
  <c r="R166" i="1" s="1"/>
  <c r="Q203" i="1" a="1"/>
  <c r="Q203" i="1" s="1"/>
  <c r="Q195" i="1" a="1"/>
  <c r="Q195" i="1" s="1"/>
  <c r="R193" i="1" a="1"/>
  <c r="R193" i="1" s="1"/>
  <c r="Q187" i="1" a="1"/>
  <c r="Q187" i="1" s="1"/>
  <c r="R185" i="1" a="1"/>
  <c r="R185" i="1" s="1"/>
  <c r="Q179" i="1" a="1"/>
  <c r="Q179" i="1" s="1"/>
  <c r="R177" i="1" a="1"/>
  <c r="R177" i="1" s="1"/>
  <c r="Q171" i="1" a="1"/>
  <c r="Q171" i="1" s="1"/>
  <c r="R169" i="1" a="1"/>
  <c r="R169" i="1" s="1"/>
  <c r="Q198" i="1" a="1"/>
  <c r="Q198" i="1" s="1"/>
  <c r="R196" i="1" a="1"/>
  <c r="R196" i="1" s="1"/>
  <c r="Q190" i="1" a="1"/>
  <c r="Q190" i="1" s="1"/>
  <c r="R188" i="1" a="1"/>
  <c r="R188" i="1" s="1"/>
  <c r="Q182" i="1" a="1"/>
  <c r="Q182" i="1" s="1"/>
  <c r="R180" i="1" a="1"/>
  <c r="R180" i="1" s="1"/>
  <c r="Q174" i="1" a="1"/>
  <c r="Q174" i="1" s="1"/>
  <c r="R172" i="1" a="1"/>
  <c r="R172" i="1" s="1"/>
  <c r="Q166" i="1" a="1"/>
  <c r="Q166" i="1" s="1"/>
  <c r="R164" i="1" a="1"/>
  <c r="R164" i="1" s="1"/>
  <c r="Q164" i="1" a="1"/>
  <c r="Q164" i="1" s="1"/>
  <c r="R161" i="1" a="1"/>
  <c r="R161" i="1" s="1"/>
  <c r="Q159" i="1" a="1"/>
  <c r="Q159" i="1" s="1"/>
  <c r="R158" i="1" a="1"/>
  <c r="R158" i="1" s="1"/>
  <c r="Q156" i="1" a="1"/>
  <c r="Q156" i="1" s="1"/>
  <c r="R154" i="1" a="1"/>
  <c r="R154" i="1" s="1"/>
  <c r="Q148" i="1" a="1"/>
  <c r="Q148" i="1" s="1"/>
  <c r="R146" i="1" a="1"/>
  <c r="R146" i="1" s="1"/>
  <c r="Q140" i="1" a="1"/>
  <c r="Q140" i="1" s="1"/>
  <c r="R138" i="1" a="1"/>
  <c r="R138" i="1" s="1"/>
  <c r="Q132" i="1" a="1"/>
  <c r="Q132" i="1" s="1"/>
  <c r="R130" i="1" a="1"/>
  <c r="R130" i="1" s="1"/>
  <c r="Q124" i="1" a="1"/>
  <c r="Q124" i="1" s="1"/>
  <c r="R122" i="1" a="1"/>
  <c r="R122" i="1" s="1"/>
  <c r="Q116" i="1" a="1"/>
  <c r="Q116" i="1" s="1"/>
  <c r="R114" i="1" a="1"/>
  <c r="R114" i="1" s="1"/>
  <c r="R162" i="1" a="1"/>
  <c r="R162" i="1" s="1"/>
  <c r="R157" i="1" a="1"/>
  <c r="R157" i="1" s="1"/>
  <c r="Q151" i="1" a="1"/>
  <c r="Q151" i="1" s="1"/>
  <c r="R149" i="1" a="1"/>
  <c r="R149" i="1" s="1"/>
  <c r="Q143" i="1" a="1"/>
  <c r="Q143" i="1" s="1"/>
  <c r="R141" i="1" a="1"/>
  <c r="R141" i="1" s="1"/>
  <c r="Q135" i="1" a="1"/>
  <c r="Q135" i="1" s="1"/>
  <c r="R133" i="1" a="1"/>
  <c r="R133" i="1" s="1"/>
  <c r="Q127" i="1" a="1"/>
  <c r="Q127" i="1" s="1"/>
  <c r="R125" i="1" a="1"/>
  <c r="R125" i="1" s="1"/>
  <c r="Q119" i="1" a="1"/>
  <c r="Q119" i="1" s="1"/>
  <c r="R117" i="1" a="1"/>
  <c r="R117" i="1" s="1"/>
  <c r="Q162" i="1" a="1"/>
  <c r="Q162" i="1" s="1"/>
  <c r="Q158" i="1" a="1"/>
  <c r="Q158" i="1" s="1"/>
  <c r="Q154" i="1" a="1"/>
  <c r="Q154" i="1" s="1"/>
  <c r="R152" i="1" a="1"/>
  <c r="R152" i="1" s="1"/>
  <c r="Q146" i="1" a="1"/>
  <c r="Q146" i="1" s="1"/>
  <c r="R144" i="1" a="1"/>
  <c r="R144" i="1" s="1"/>
  <c r="Q138" i="1" a="1"/>
  <c r="Q138" i="1" s="1"/>
  <c r="R136" i="1" a="1"/>
  <c r="R136" i="1" s="1"/>
  <c r="Q130" i="1" a="1"/>
  <c r="Q130" i="1" s="1"/>
  <c r="R128" i="1" a="1"/>
  <c r="R128" i="1" s="1"/>
  <c r="Q122" i="1" a="1"/>
  <c r="Q122" i="1" s="1"/>
  <c r="R120" i="1" a="1"/>
  <c r="R120" i="1" s="1"/>
  <c r="Q157" i="1" a="1"/>
  <c r="Q157" i="1" s="1"/>
  <c r="R155" i="1" a="1"/>
  <c r="R155" i="1" s="1"/>
  <c r="Q149" i="1" a="1"/>
  <c r="Q149" i="1" s="1"/>
  <c r="R147" i="1" a="1"/>
  <c r="R147" i="1" s="1"/>
  <c r="Q141" i="1" a="1"/>
  <c r="Q141" i="1" s="1"/>
  <c r="R139" i="1" a="1"/>
  <c r="R139" i="1" s="1"/>
  <c r="Q133" i="1" a="1"/>
  <c r="Q133" i="1" s="1"/>
  <c r="R131" i="1" a="1"/>
  <c r="R131" i="1" s="1"/>
  <c r="Q125" i="1" a="1"/>
  <c r="Q125" i="1" s="1"/>
  <c r="R123" i="1" a="1"/>
  <c r="R123" i="1" s="1"/>
  <c r="Q117" i="1" a="1"/>
  <c r="Q117" i="1" s="1"/>
  <c r="R115" i="1" a="1"/>
  <c r="R115" i="1" s="1"/>
  <c r="Q152" i="1" a="1"/>
  <c r="Q152" i="1" s="1"/>
  <c r="R150" i="1" a="1"/>
  <c r="R150" i="1" s="1"/>
  <c r="Q144" i="1" a="1"/>
  <c r="Q144" i="1" s="1"/>
  <c r="R142" i="1" a="1"/>
  <c r="R142" i="1" s="1"/>
  <c r="Q136" i="1" a="1"/>
  <c r="Q136" i="1" s="1"/>
  <c r="R134" i="1" a="1"/>
  <c r="R134" i="1" s="1"/>
  <c r="Q128" i="1" a="1"/>
  <c r="Q128" i="1" s="1"/>
  <c r="R126" i="1" a="1"/>
  <c r="R126" i="1" s="1"/>
  <c r="Q163" i="1" a="1"/>
  <c r="Q163" i="1" s="1"/>
  <c r="R160" i="1" a="1"/>
  <c r="R160" i="1" s="1"/>
  <c r="Q155" i="1" a="1"/>
  <c r="Q155" i="1" s="1"/>
  <c r="R153" i="1" a="1"/>
  <c r="R153" i="1" s="1"/>
  <c r="Q147" i="1" a="1"/>
  <c r="Q147" i="1" s="1"/>
  <c r="R145" i="1" a="1"/>
  <c r="R145" i="1" s="1"/>
  <c r="Q139" i="1" a="1"/>
  <c r="Q139" i="1" s="1"/>
  <c r="R137" i="1" a="1"/>
  <c r="R137" i="1" s="1"/>
  <c r="Q131" i="1" a="1"/>
  <c r="Q131" i="1" s="1"/>
  <c r="R129" i="1" a="1"/>
  <c r="R129" i="1" s="1"/>
  <c r="Q123" i="1" a="1"/>
  <c r="Q123" i="1" s="1"/>
  <c r="R121" i="1" a="1"/>
  <c r="R121" i="1" s="1"/>
  <c r="R156" i="1" a="1"/>
  <c r="R156" i="1" s="1"/>
  <c r="Q150" i="1" a="1"/>
  <c r="Q150" i="1" s="1"/>
  <c r="R148" i="1" a="1"/>
  <c r="R148" i="1" s="1"/>
  <c r="Q142" i="1" a="1"/>
  <c r="Q142" i="1" s="1"/>
  <c r="R140" i="1" a="1"/>
  <c r="R140" i="1" s="1"/>
  <c r="Q134" i="1" a="1"/>
  <c r="Q134" i="1" s="1"/>
  <c r="R132" i="1" a="1"/>
  <c r="R132" i="1" s="1"/>
  <c r="Q126" i="1" a="1"/>
  <c r="Q126" i="1" s="1"/>
  <c r="R124" i="1" a="1"/>
  <c r="R124" i="1" s="1"/>
  <c r="Q160" i="1" a="1"/>
  <c r="Q160" i="1" s="1"/>
  <c r="Q153" i="1" a="1"/>
  <c r="Q153" i="1" s="1"/>
  <c r="R151" i="1" a="1"/>
  <c r="R151" i="1" s="1"/>
  <c r="Q145" i="1" a="1"/>
  <c r="Q145" i="1" s="1"/>
  <c r="R143" i="1" a="1"/>
  <c r="R143" i="1" s="1"/>
  <c r="Q137" i="1" a="1"/>
  <c r="Q137" i="1" s="1"/>
  <c r="R135" i="1" a="1"/>
  <c r="R135" i="1" s="1"/>
  <c r="Q129" i="1" a="1"/>
  <c r="Q129" i="1" s="1"/>
  <c r="R127" i="1" a="1"/>
  <c r="R127" i="1" s="1"/>
  <c r="Q121" i="1" a="1"/>
  <c r="Q121" i="1" s="1"/>
  <c r="R119" i="1" a="1"/>
  <c r="R119" i="1" s="1"/>
  <c r="R110" i="1" a="1"/>
  <c r="R110" i="1" s="1"/>
  <c r="Q104" i="1" a="1"/>
  <c r="Q104" i="1" s="1"/>
  <c r="R102" i="1" a="1"/>
  <c r="R102" i="1" s="1"/>
  <c r="Q96" i="1" a="1"/>
  <c r="Q96" i="1" s="1"/>
  <c r="R94" i="1" a="1"/>
  <c r="R94" i="1" s="1"/>
  <c r="Q88" i="1" a="1"/>
  <c r="Q88" i="1" s="1"/>
  <c r="R86" i="1" a="1"/>
  <c r="R86" i="1" s="1"/>
  <c r="Q80" i="1" a="1"/>
  <c r="Q80" i="1" s="1"/>
  <c r="R78" i="1" a="1"/>
  <c r="R78" i="1" s="1"/>
  <c r="Q72" i="1" a="1"/>
  <c r="Q72" i="1" s="1"/>
  <c r="R70" i="1" a="1"/>
  <c r="R70" i="1" s="1"/>
  <c r="Q64" i="1" a="1"/>
  <c r="Q64" i="1" s="1"/>
  <c r="R62" i="1" a="1"/>
  <c r="R62" i="1" s="1"/>
  <c r="Q56" i="1" a="1"/>
  <c r="Q56" i="1" s="1"/>
  <c r="R54" i="1" a="1"/>
  <c r="R54" i="1" s="1"/>
  <c r="Q48" i="1" a="1"/>
  <c r="Q48" i="1" s="1"/>
  <c r="R46" i="1" a="1"/>
  <c r="R46" i="1" s="1"/>
  <c r="Q40" i="1" a="1"/>
  <c r="Q40" i="1" s="1"/>
  <c r="R38" i="1" a="1"/>
  <c r="R38" i="1" s="1"/>
  <c r="Q32" i="1" a="1"/>
  <c r="Q32" i="1" s="1"/>
  <c r="R30" i="1" a="1"/>
  <c r="R30" i="1" s="1"/>
  <c r="Q113" i="1" a="1"/>
  <c r="Q113" i="1" s="1"/>
  <c r="Q112" i="1" a="1"/>
  <c r="Q112" i="1" s="1"/>
  <c r="Q107" i="1" a="1"/>
  <c r="Q107" i="1" s="1"/>
  <c r="R105" i="1" a="1"/>
  <c r="R105" i="1" s="1"/>
  <c r="Q99" i="1" a="1"/>
  <c r="Q99" i="1" s="1"/>
  <c r="R97" i="1" a="1"/>
  <c r="R97" i="1" s="1"/>
  <c r="Q91" i="1" a="1"/>
  <c r="Q91" i="1" s="1"/>
  <c r="R89" i="1" a="1"/>
  <c r="R89" i="1" s="1"/>
  <c r="Q83" i="1" a="1"/>
  <c r="Q83" i="1" s="1"/>
  <c r="R81" i="1" a="1"/>
  <c r="R81" i="1" s="1"/>
  <c r="Q75" i="1" a="1"/>
  <c r="Q75" i="1" s="1"/>
  <c r="R73" i="1" a="1"/>
  <c r="R73" i="1" s="1"/>
  <c r="Q67" i="1" a="1"/>
  <c r="Q67" i="1" s="1"/>
  <c r="R65" i="1" a="1"/>
  <c r="R65" i="1" s="1"/>
  <c r="Q59" i="1" a="1"/>
  <c r="Q59" i="1" s="1"/>
  <c r="R57" i="1" a="1"/>
  <c r="R57" i="1" s="1"/>
  <c r="Q51" i="1" a="1"/>
  <c r="Q51" i="1" s="1"/>
  <c r="R49" i="1" a="1"/>
  <c r="R49" i="1" s="1"/>
  <c r="Q43" i="1" a="1"/>
  <c r="Q43" i="1" s="1"/>
  <c r="R41" i="1" a="1"/>
  <c r="R41" i="1" s="1"/>
  <c r="Q35" i="1" a="1"/>
  <c r="Q35" i="1" s="1"/>
  <c r="R33" i="1" a="1"/>
  <c r="R33" i="1" s="1"/>
  <c r="Q110" i="1" a="1"/>
  <c r="Q110" i="1" s="1"/>
  <c r="R108" i="1" a="1"/>
  <c r="R108" i="1" s="1"/>
  <c r="Q102" i="1" a="1"/>
  <c r="Q102" i="1" s="1"/>
  <c r="R100" i="1" a="1"/>
  <c r="R100" i="1" s="1"/>
  <c r="Q94" i="1" a="1"/>
  <c r="Q94" i="1" s="1"/>
  <c r="R92" i="1" a="1"/>
  <c r="R92" i="1" s="1"/>
  <c r="Q86" i="1" a="1"/>
  <c r="Q86" i="1" s="1"/>
  <c r="R84" i="1" a="1"/>
  <c r="R84" i="1" s="1"/>
  <c r="Q78" i="1" a="1"/>
  <c r="Q78" i="1" s="1"/>
  <c r="R76" i="1" a="1"/>
  <c r="R76" i="1" s="1"/>
  <c r="Q70" i="1" a="1"/>
  <c r="Q70" i="1" s="1"/>
  <c r="R68" i="1" a="1"/>
  <c r="R68" i="1" s="1"/>
  <c r="Q62" i="1" a="1"/>
  <c r="Q62" i="1" s="1"/>
  <c r="R60" i="1" a="1"/>
  <c r="R60" i="1" s="1"/>
  <c r="Q54" i="1" a="1"/>
  <c r="Q54" i="1" s="1"/>
  <c r="R52" i="1" a="1"/>
  <c r="R52" i="1" s="1"/>
  <c r="Q46" i="1" a="1"/>
  <c r="Q46" i="1" s="1"/>
  <c r="R44" i="1" a="1"/>
  <c r="R44" i="1" s="1"/>
  <c r="Q38" i="1" a="1"/>
  <c r="Q38" i="1" s="1"/>
  <c r="R36" i="1" a="1"/>
  <c r="R36" i="1" s="1"/>
  <c r="Q120" i="1" a="1"/>
  <c r="Q120" i="1" s="1"/>
  <c r="Q114" i="1" a="1"/>
  <c r="Q114" i="1" s="1"/>
  <c r="R111" i="1" a="1"/>
  <c r="R111" i="1" s="1"/>
  <c r="Q105" i="1" a="1"/>
  <c r="Q105" i="1" s="1"/>
  <c r="R103" i="1" a="1"/>
  <c r="R103" i="1" s="1"/>
  <c r="Q97" i="1" a="1"/>
  <c r="Q97" i="1" s="1"/>
  <c r="R95" i="1" a="1"/>
  <c r="R95" i="1" s="1"/>
  <c r="Q89" i="1" a="1"/>
  <c r="Q89" i="1" s="1"/>
  <c r="R87" i="1" a="1"/>
  <c r="R87" i="1" s="1"/>
  <c r="Q81" i="1" a="1"/>
  <c r="Q81" i="1" s="1"/>
  <c r="R79" i="1" a="1"/>
  <c r="R79" i="1" s="1"/>
  <c r="Q73" i="1" a="1"/>
  <c r="Q73" i="1" s="1"/>
  <c r="R71" i="1" a="1"/>
  <c r="R71" i="1" s="1"/>
  <c r="Q65" i="1" a="1"/>
  <c r="Q65" i="1" s="1"/>
  <c r="R63" i="1" a="1"/>
  <c r="R63" i="1" s="1"/>
  <c r="Q57" i="1" a="1"/>
  <c r="Q57" i="1" s="1"/>
  <c r="R55" i="1" a="1"/>
  <c r="R55" i="1" s="1"/>
  <c r="Q49" i="1" a="1"/>
  <c r="Q49" i="1" s="1"/>
  <c r="R47" i="1" a="1"/>
  <c r="R47" i="1" s="1"/>
  <c r="Q41" i="1" a="1"/>
  <c r="Q41" i="1" s="1"/>
  <c r="R39" i="1" a="1"/>
  <c r="R39" i="1" s="1"/>
  <c r="Q33" i="1" a="1"/>
  <c r="Q33" i="1" s="1"/>
  <c r="R31" i="1" a="1"/>
  <c r="R31" i="1" s="1"/>
  <c r="R118" i="1" a="1"/>
  <c r="R118" i="1" s="1"/>
  <c r="R116" i="1" a="1"/>
  <c r="R116" i="1" s="1"/>
  <c r="Q108" i="1" a="1"/>
  <c r="Q108" i="1" s="1"/>
  <c r="R106" i="1" a="1"/>
  <c r="R106" i="1" s="1"/>
  <c r="Q100" i="1" a="1"/>
  <c r="Q100" i="1" s="1"/>
  <c r="R98" i="1" a="1"/>
  <c r="R98" i="1" s="1"/>
  <c r="Q92" i="1" a="1"/>
  <c r="Q92" i="1" s="1"/>
  <c r="R90" i="1" a="1"/>
  <c r="R90" i="1" s="1"/>
  <c r="Q84" i="1" a="1"/>
  <c r="Q84" i="1" s="1"/>
  <c r="R82" i="1" a="1"/>
  <c r="R82" i="1" s="1"/>
  <c r="Q76" i="1" a="1"/>
  <c r="Q76" i="1" s="1"/>
  <c r="R74" i="1" a="1"/>
  <c r="R74" i="1" s="1"/>
  <c r="Q68" i="1" a="1"/>
  <c r="Q68" i="1" s="1"/>
  <c r="R66" i="1" a="1"/>
  <c r="R66" i="1" s="1"/>
  <c r="Q60" i="1" a="1"/>
  <c r="Q60" i="1" s="1"/>
  <c r="R58" i="1" a="1"/>
  <c r="R58" i="1" s="1"/>
  <c r="Q52" i="1" a="1"/>
  <c r="Q52" i="1" s="1"/>
  <c r="R50" i="1" a="1"/>
  <c r="R50" i="1" s="1"/>
  <c r="Q44" i="1" a="1"/>
  <c r="Q44" i="1" s="1"/>
  <c r="R42" i="1" a="1"/>
  <c r="R42" i="1" s="1"/>
  <c r="Q36" i="1" a="1"/>
  <c r="Q36" i="1" s="1"/>
  <c r="R34" i="1" a="1"/>
  <c r="R34" i="1" s="1"/>
  <c r="Q111" i="1" a="1"/>
  <c r="Q111" i="1" s="1"/>
  <c r="R109" i="1" a="1"/>
  <c r="R109" i="1" s="1"/>
  <c r="Q103" i="1" a="1"/>
  <c r="Q103" i="1" s="1"/>
  <c r="R101" i="1" a="1"/>
  <c r="R101" i="1" s="1"/>
  <c r="Q95" i="1" a="1"/>
  <c r="Q95" i="1" s="1"/>
  <c r="R93" i="1" a="1"/>
  <c r="R93" i="1" s="1"/>
  <c r="Q87" i="1" a="1"/>
  <c r="Q87" i="1" s="1"/>
  <c r="R85" i="1" a="1"/>
  <c r="R85" i="1" s="1"/>
  <c r="Q79" i="1" a="1"/>
  <c r="Q79" i="1" s="1"/>
  <c r="R77" i="1" a="1"/>
  <c r="R77" i="1" s="1"/>
  <c r="Q71" i="1" a="1"/>
  <c r="Q71" i="1" s="1"/>
  <c r="R69" i="1" a="1"/>
  <c r="R69" i="1" s="1"/>
  <c r="Q63" i="1" a="1"/>
  <c r="Q63" i="1" s="1"/>
  <c r="R61" i="1" a="1"/>
  <c r="R61" i="1" s="1"/>
  <c r="Q55" i="1" a="1"/>
  <c r="Q55" i="1" s="1"/>
  <c r="R53" i="1" a="1"/>
  <c r="R53" i="1" s="1"/>
  <c r="Q47" i="1" a="1"/>
  <c r="Q47" i="1" s="1"/>
  <c r="R45" i="1" a="1"/>
  <c r="R45" i="1" s="1"/>
  <c r="Q39" i="1" a="1"/>
  <c r="Q39" i="1" s="1"/>
  <c r="R37" i="1" a="1"/>
  <c r="R37" i="1" s="1"/>
  <c r="Q118" i="1" a="1"/>
  <c r="Q118" i="1" s="1"/>
  <c r="Q115" i="1" a="1"/>
  <c r="Q115" i="1" s="1"/>
  <c r="Q106" i="1" a="1"/>
  <c r="Q106" i="1" s="1"/>
  <c r="R104" i="1" a="1"/>
  <c r="R104" i="1" s="1"/>
  <c r="Q98" i="1" a="1"/>
  <c r="Q98" i="1" s="1"/>
  <c r="R96" i="1" a="1"/>
  <c r="R96" i="1" s="1"/>
  <c r="Q90" i="1" a="1"/>
  <c r="Q90" i="1" s="1"/>
  <c r="R88" i="1" a="1"/>
  <c r="R88" i="1" s="1"/>
  <c r="Q82" i="1" a="1"/>
  <c r="Q82" i="1" s="1"/>
  <c r="R80" i="1" a="1"/>
  <c r="R80" i="1" s="1"/>
  <c r="Q74" i="1" a="1"/>
  <c r="Q74" i="1" s="1"/>
  <c r="R72" i="1" a="1"/>
  <c r="R72" i="1" s="1"/>
  <c r="Q66" i="1" a="1"/>
  <c r="Q66" i="1" s="1"/>
  <c r="R64" i="1" a="1"/>
  <c r="R64" i="1" s="1"/>
  <c r="Q58" i="1" a="1"/>
  <c r="Q58" i="1" s="1"/>
  <c r="R56" i="1" a="1"/>
  <c r="R56" i="1" s="1"/>
  <c r="Q50" i="1" a="1"/>
  <c r="Q50" i="1" s="1"/>
  <c r="R48" i="1" a="1"/>
  <c r="R48" i="1" s="1"/>
  <c r="Q42" i="1" a="1"/>
  <c r="Q42" i="1" s="1"/>
  <c r="R40" i="1" a="1"/>
  <c r="R40" i="1" s="1"/>
  <c r="R113" i="1" a="1"/>
  <c r="R113" i="1" s="1"/>
  <c r="R112" i="1" a="1"/>
  <c r="R112" i="1" s="1"/>
  <c r="Q109" i="1" a="1"/>
  <c r="Q109" i="1" s="1"/>
  <c r="R107" i="1" a="1"/>
  <c r="R107" i="1" s="1"/>
  <c r="Q101" i="1" a="1"/>
  <c r="Q101" i="1" s="1"/>
  <c r="R99" i="1" a="1"/>
  <c r="R99" i="1" s="1"/>
  <c r="Q93" i="1" a="1"/>
  <c r="Q93" i="1" s="1"/>
  <c r="R91" i="1" a="1"/>
  <c r="R91" i="1" s="1"/>
  <c r="Q85" i="1" a="1"/>
  <c r="Q85" i="1" s="1"/>
  <c r="R83" i="1" a="1"/>
  <c r="R83" i="1" s="1"/>
  <c r="Q77" i="1" a="1"/>
  <c r="Q77" i="1" s="1"/>
  <c r="R75" i="1" a="1"/>
  <c r="R75" i="1" s="1"/>
  <c r="Q69" i="1" a="1"/>
  <c r="Q69" i="1" s="1"/>
  <c r="R67" i="1" a="1"/>
  <c r="R67" i="1" s="1"/>
  <c r="Q61" i="1" a="1"/>
  <c r="Q61" i="1" s="1"/>
  <c r="R59" i="1" a="1"/>
  <c r="R59" i="1" s="1"/>
  <c r="Q53" i="1" a="1"/>
  <c r="Q53" i="1" s="1"/>
  <c r="R51" i="1" a="1"/>
  <c r="R51" i="1" s="1"/>
  <c r="Q45" i="1" a="1"/>
  <c r="Q45" i="1" s="1"/>
  <c r="R43" i="1" a="1"/>
  <c r="R43" i="1" s="1"/>
  <c r="Q37" i="1" a="1"/>
  <c r="Q37" i="1" s="1"/>
  <c r="R35" i="1" a="1"/>
  <c r="R35" i="1" s="1"/>
  <c r="D7" i="1"/>
  <c r="L7" i="1"/>
  <c r="J9" i="1"/>
  <c r="J8" i="1" s="1"/>
  <c r="B16" i="1"/>
  <c r="O19" i="1"/>
  <c r="E20" i="1"/>
  <c r="E3" i="1" s="1"/>
  <c r="T22" i="1" a="1"/>
  <c r="T22" i="1" s="1"/>
  <c r="C5" i="1"/>
  <c r="G7" i="1"/>
  <c r="O7" i="1"/>
  <c r="J11" i="1"/>
  <c r="R11" i="1"/>
  <c r="E15" i="1"/>
  <c r="M15" i="1"/>
  <c r="B18" i="1"/>
  <c r="O20" i="1"/>
  <c r="O3" i="1" s="1"/>
  <c r="Q22" i="1" a="1"/>
  <c r="Q22" i="1" s="1"/>
  <c r="M22" i="1" s="1"/>
  <c r="U22" i="1" a="1"/>
  <c r="U22" i="1" s="1"/>
  <c r="R23" i="1" a="1"/>
  <c r="R23" i="1" s="1"/>
  <c r="V23" i="1" a="1"/>
  <c r="V23" i="1" s="1"/>
  <c r="J24" i="1" a="1"/>
  <c r="J24" i="1" s="1"/>
  <c r="Q25" i="1" a="1"/>
  <c r="Q25" i="1" s="1"/>
  <c r="U25" i="1" a="1"/>
  <c r="U25" i="1" s="1"/>
  <c r="I26" i="1" a="1"/>
  <c r="I26" i="1" s="1"/>
  <c r="T27" i="1" a="1"/>
  <c r="T27" i="1" s="1"/>
  <c r="Q29" i="1" a="1"/>
  <c r="Q29" i="1" s="1"/>
  <c r="U31" i="1" a="1"/>
  <c r="U31" i="1" s="1"/>
  <c r="V32" i="1" a="1"/>
  <c r="V32" i="1" s="1"/>
  <c r="T33" i="1" a="1"/>
  <c r="T33" i="1" s="1"/>
  <c r="J19" i="1"/>
  <c r="R19" i="1"/>
  <c r="P20" i="1"/>
  <c r="P3" i="1" s="1"/>
  <c r="I23" i="1" a="1"/>
  <c r="I23" i="1" s="1"/>
  <c r="S26" i="1" a="1"/>
  <c r="S26" i="1" s="1"/>
  <c r="W26" i="1" a="1"/>
  <c r="W26" i="1" s="1"/>
  <c r="N26" i="1" s="1" a="1"/>
  <c r="N26" i="1" s="1"/>
  <c r="K27" i="1" a="1"/>
  <c r="K27" i="1" s="1"/>
  <c r="L27" i="1" s="1" a="1"/>
  <c r="L27" i="1" s="1"/>
  <c r="R28" i="1" a="1"/>
  <c r="R28" i="1" s="1"/>
  <c r="V28" i="1" a="1"/>
  <c r="V28" i="1" s="1"/>
  <c r="V29" i="1" a="1"/>
  <c r="V29" i="1" s="1"/>
  <c r="S30" i="1" a="1"/>
  <c r="S30" i="1" s="1"/>
  <c r="J33" i="1" a="1"/>
  <c r="J33" i="1" s="1"/>
  <c r="C19" i="1"/>
  <c r="K19" i="1"/>
  <c r="S19" i="1"/>
  <c r="R22" i="1" a="1"/>
  <c r="R22" i="1" s="1"/>
  <c r="N23" i="1" a="1"/>
  <c r="N23" i="1" s="1"/>
  <c r="S23" i="1" a="1"/>
  <c r="S23" i="1" s="1"/>
  <c r="K24" i="1" a="1"/>
  <c r="K24" i="1" s="1"/>
  <c r="L24" i="1" s="1" a="1"/>
  <c r="L24" i="1" s="1"/>
  <c r="R25" i="1" a="1"/>
  <c r="R25" i="1" s="1"/>
  <c r="V25" i="1" a="1"/>
  <c r="V25" i="1" s="1"/>
  <c r="J26" i="1" a="1"/>
  <c r="J26" i="1" s="1"/>
  <c r="Q27" i="1" a="1"/>
  <c r="Q27" i="1" s="1"/>
  <c r="U27" i="1" a="1"/>
  <c r="U27" i="1" s="1"/>
  <c r="I28" i="1" a="1"/>
  <c r="I28" i="1" s="1"/>
  <c r="R29" i="1" a="1"/>
  <c r="R29" i="1" s="1"/>
  <c r="I31" i="1" a="1"/>
  <c r="I31" i="1" s="1"/>
  <c r="Q34" i="1" a="1"/>
  <c r="Q34" i="1" s="1"/>
  <c r="W321" i="1" a="1"/>
  <c r="W321" i="1" s="1"/>
  <c r="N321" i="1" s="1" a="1"/>
  <c r="N321" i="1" s="1"/>
  <c r="W310" i="1" a="1"/>
  <c r="W310" i="1" s="1"/>
  <c r="N310" i="1" s="1" a="1"/>
  <c r="N310" i="1" s="1"/>
  <c r="W304" i="1" a="1"/>
  <c r="W304" i="1" s="1"/>
  <c r="N304" i="1" s="1" a="1"/>
  <c r="N304" i="1" s="1"/>
  <c r="W323" i="1" a="1"/>
  <c r="W323" i="1" s="1"/>
  <c r="N323" i="1" a="1"/>
  <c r="N323" i="1" s="1"/>
  <c r="W316" i="1" a="1"/>
  <c r="W316" i="1" s="1"/>
  <c r="N316" i="1" s="1" a="1"/>
  <c r="N316" i="1" s="1"/>
  <c r="W314" i="1" a="1"/>
  <c r="W314" i="1" s="1"/>
  <c r="N314" i="1" s="1" a="1"/>
  <c r="N314" i="1" s="1"/>
  <c r="W322" i="1" a="1"/>
  <c r="W322" i="1" s="1"/>
  <c r="N322" i="1" s="1" a="1"/>
  <c r="N322" i="1" s="1"/>
  <c r="W311" i="1" a="1"/>
  <c r="W311" i="1" s="1"/>
  <c r="N311" i="1" s="1" a="1"/>
  <c r="N311" i="1" s="1"/>
  <c r="W305" i="1" a="1"/>
  <c r="W305" i="1" s="1"/>
  <c r="N305" i="1" s="1" a="1"/>
  <c r="N305" i="1" s="1"/>
  <c r="W325" i="1" a="1"/>
  <c r="W325" i="1" s="1"/>
  <c r="N325" i="1" s="1" a="1"/>
  <c r="N325" i="1" s="1"/>
  <c r="W318" i="1" a="1"/>
  <c r="W318" i="1" s="1"/>
  <c r="N318" i="1" s="1" a="1"/>
  <c r="N318" i="1" s="1"/>
  <c r="W313" i="1" a="1"/>
  <c r="W313" i="1" s="1"/>
  <c r="W317" i="1" a="1"/>
  <c r="W317" i="1" s="1"/>
  <c r="N317" i="1" s="1" a="1"/>
  <c r="N317" i="1" s="1"/>
  <c r="W308" i="1" a="1"/>
  <c r="W308" i="1" s="1"/>
  <c r="W303" i="1" a="1"/>
  <c r="W303" i="1" s="1"/>
  <c r="N303" i="1" s="1" a="1"/>
  <c r="N303" i="1" s="1"/>
  <c r="W299" i="1" a="1"/>
  <c r="W299" i="1" s="1"/>
  <c r="N299" i="1" s="1" a="1"/>
  <c r="N299" i="1" s="1"/>
  <c r="W291" i="1" a="1"/>
  <c r="W291" i="1" s="1"/>
  <c r="N291" i="1" a="1"/>
  <c r="N291" i="1" s="1"/>
  <c r="W320" i="1" a="1"/>
  <c r="W320" i="1" s="1"/>
  <c r="N320" i="1" s="1" a="1"/>
  <c r="N320" i="1" s="1"/>
  <c r="W315" i="1" a="1"/>
  <c r="W315" i="1" s="1"/>
  <c r="N315" i="1" s="1" a="1"/>
  <c r="N315" i="1" s="1"/>
  <c r="W302" i="1" a="1"/>
  <c r="W302" i="1" s="1"/>
  <c r="N302" i="1" s="1" a="1"/>
  <c r="N302" i="1" s="1"/>
  <c r="W294" i="1" a="1"/>
  <c r="W294" i="1" s="1"/>
  <c r="N294" i="1" a="1"/>
  <c r="N294" i="1" s="1"/>
  <c r="W286" i="1" a="1"/>
  <c r="W286" i="1" s="1"/>
  <c r="N286" i="1" s="1" a="1"/>
  <c r="N286" i="1" s="1"/>
  <c r="W278" i="1" a="1"/>
  <c r="W278" i="1" s="1"/>
  <c r="N278" i="1" a="1"/>
  <c r="N278" i="1" s="1"/>
  <c r="N313" i="1" a="1"/>
  <c r="N313" i="1" s="1"/>
  <c r="W297" i="1" a="1"/>
  <c r="W297" i="1" s="1"/>
  <c r="N297" i="1" s="1" a="1"/>
  <c r="N297" i="1" s="1"/>
  <c r="W324" i="1" a="1"/>
  <c r="W324" i="1" s="1"/>
  <c r="N324" i="1" s="1" a="1"/>
  <c r="N324" i="1" s="1"/>
  <c r="W312" i="1" a="1"/>
  <c r="W312" i="1" s="1"/>
  <c r="N312" i="1" s="1" a="1"/>
  <c r="N312" i="1" s="1"/>
  <c r="W309" i="1" a="1"/>
  <c r="W309" i="1" s="1"/>
  <c r="N309" i="1" s="1" a="1"/>
  <c r="N309" i="1" s="1"/>
  <c r="N308" i="1" a="1"/>
  <c r="N308" i="1" s="1"/>
  <c r="W306" i="1" a="1"/>
  <c r="W306" i="1" s="1"/>
  <c r="N306" i="1" s="1" a="1"/>
  <c r="N306" i="1" s="1"/>
  <c r="W295" i="1" a="1"/>
  <c r="W295" i="1" s="1"/>
  <c r="N295" i="1" s="1" a="1"/>
  <c r="N295" i="1" s="1"/>
  <c r="W287" i="1" a="1"/>
  <c r="W287" i="1" s="1"/>
  <c r="N287" i="1" s="1" a="1"/>
  <c r="N287" i="1" s="1"/>
  <c r="W279" i="1" a="1"/>
  <c r="W279" i="1" s="1"/>
  <c r="N279" i="1" s="1" a="1"/>
  <c r="N279" i="1" s="1"/>
  <c r="W271" i="1" a="1"/>
  <c r="W271" i="1" s="1"/>
  <c r="N271" i="1" s="1" a="1"/>
  <c r="N271" i="1" s="1"/>
  <c r="W298" i="1" a="1"/>
  <c r="W298" i="1" s="1"/>
  <c r="N298" i="1" a="1"/>
  <c r="N298" i="1" s="1"/>
  <c r="W290" i="1" a="1"/>
  <c r="W290" i="1" s="1"/>
  <c r="N290" i="1" s="1" a="1"/>
  <c r="N290" i="1" s="1"/>
  <c r="W282" i="1" a="1"/>
  <c r="W282" i="1" s="1"/>
  <c r="N282" i="1" s="1" a="1"/>
  <c r="N282" i="1" s="1"/>
  <c r="W274" i="1" a="1"/>
  <c r="W274" i="1" s="1"/>
  <c r="N274" i="1" s="1" a="1"/>
  <c r="N274" i="1" s="1"/>
  <c r="W307" i="1" a="1"/>
  <c r="W307" i="1" s="1"/>
  <c r="N307" i="1" s="1" a="1"/>
  <c r="N307" i="1" s="1"/>
  <c r="W301" i="1" a="1"/>
  <c r="W301" i="1" s="1"/>
  <c r="N301" i="1" s="1" a="1"/>
  <c r="N301" i="1" s="1"/>
  <c r="W293" i="1" a="1"/>
  <c r="W293" i="1" s="1"/>
  <c r="N293" i="1" s="1" a="1"/>
  <c r="N293" i="1" s="1"/>
  <c r="W285" i="1" a="1"/>
  <c r="W285" i="1" s="1"/>
  <c r="N285" i="1" a="1"/>
  <c r="N285" i="1" s="1"/>
  <c r="W319" i="1" a="1"/>
  <c r="W319" i="1" s="1"/>
  <c r="N319" i="1" s="1" a="1"/>
  <c r="N319" i="1" s="1"/>
  <c r="W296" i="1" a="1"/>
  <c r="W296" i="1" s="1"/>
  <c r="N296" i="1" s="1" a="1"/>
  <c r="N296" i="1" s="1"/>
  <c r="W288" i="1" a="1"/>
  <c r="W288" i="1" s="1"/>
  <c r="N288" i="1" s="1" a="1"/>
  <c r="N288" i="1" s="1"/>
  <c r="W280" i="1" a="1"/>
  <c r="W280" i="1" s="1"/>
  <c r="N280" i="1" s="1" a="1"/>
  <c r="N280" i="1" s="1"/>
  <c r="W272" i="1" a="1"/>
  <c r="W272" i="1" s="1"/>
  <c r="N272" i="1" s="1" a="1"/>
  <c r="N272" i="1" s="1"/>
  <c r="W264" i="1" a="1"/>
  <c r="W264" i="1" s="1"/>
  <c r="N264" i="1" s="1" a="1"/>
  <c r="N264" i="1" s="1"/>
  <c r="W289" i="1" a="1"/>
  <c r="W289" i="1" s="1"/>
  <c r="N289" i="1" s="1" a="1"/>
  <c r="N289" i="1" s="1"/>
  <c r="W265" i="1" a="1"/>
  <c r="W265" i="1" s="1"/>
  <c r="N265" i="1" s="1" a="1"/>
  <c r="N265" i="1" s="1"/>
  <c r="W262" i="1" a="1"/>
  <c r="W262" i="1" s="1"/>
  <c r="N262" i="1" s="1" a="1"/>
  <c r="N262" i="1" s="1"/>
  <c r="W254" i="1" a="1"/>
  <c r="W254" i="1" s="1"/>
  <c r="N254" i="1" a="1"/>
  <c r="N254" i="1" s="1"/>
  <c r="W246" i="1" a="1"/>
  <c r="W246" i="1" s="1"/>
  <c r="N246" i="1" s="1" a="1"/>
  <c r="N246" i="1" s="1"/>
  <c r="W238" i="1" a="1"/>
  <c r="W238" i="1" s="1"/>
  <c r="N238" i="1" s="1" a="1"/>
  <c r="N238" i="1" s="1"/>
  <c r="W283" i="1" a="1"/>
  <c r="W283" i="1" s="1"/>
  <c r="W275" i="1" a="1"/>
  <c r="W275" i="1" s="1"/>
  <c r="N275" i="1" s="1" a="1"/>
  <c r="N275" i="1" s="1"/>
  <c r="W270" i="1" a="1"/>
  <c r="W270" i="1" s="1"/>
  <c r="W257" i="1" a="1"/>
  <c r="W257" i="1" s="1"/>
  <c r="N257" i="1" a="1"/>
  <c r="N257" i="1" s="1"/>
  <c r="W249" i="1" a="1"/>
  <c r="W249" i="1" s="1"/>
  <c r="N249" i="1" s="1" a="1"/>
  <c r="N249" i="1" s="1"/>
  <c r="W241" i="1" a="1"/>
  <c r="W241" i="1" s="1"/>
  <c r="N241" i="1" a="1"/>
  <c r="N241" i="1" s="1"/>
  <c r="N292" i="1" a="1"/>
  <c r="N292" i="1" s="1"/>
  <c r="N268" i="1" a="1"/>
  <c r="N268" i="1" s="1"/>
  <c r="W260" i="1" a="1"/>
  <c r="W260" i="1" s="1"/>
  <c r="N260" i="1" a="1"/>
  <c r="N260" i="1" s="1"/>
  <c r="W252" i="1" a="1"/>
  <c r="W252" i="1" s="1"/>
  <c r="N252" i="1" s="1" a="1"/>
  <c r="N252" i="1" s="1"/>
  <c r="W244" i="1" a="1"/>
  <c r="W244" i="1" s="1"/>
  <c r="N244" i="1" a="1"/>
  <c r="N244" i="1" s="1"/>
  <c r="W284" i="1" a="1"/>
  <c r="W284" i="1" s="1"/>
  <c r="W263" i="1" a="1"/>
  <c r="W263" i="1" s="1"/>
  <c r="N263" i="1" s="1" a="1"/>
  <c r="N263" i="1" s="1"/>
  <c r="W255" i="1" a="1"/>
  <c r="W255" i="1" s="1"/>
  <c r="N255" i="1" s="1" a="1"/>
  <c r="N255" i="1" s="1"/>
  <c r="W247" i="1" a="1"/>
  <c r="W247" i="1" s="1"/>
  <c r="N247" i="1" s="1" a="1"/>
  <c r="N247" i="1" s="1"/>
  <c r="W276" i="1" a="1"/>
  <c r="W276" i="1" s="1"/>
  <c r="N276" i="1" s="1" a="1"/>
  <c r="N276" i="1" s="1"/>
  <c r="W268" i="1" a="1"/>
  <c r="W268" i="1" s="1"/>
  <c r="W258" i="1" a="1"/>
  <c r="W258" i="1" s="1"/>
  <c r="N258" i="1" a="1"/>
  <c r="N258" i="1" s="1"/>
  <c r="W250" i="1" a="1"/>
  <c r="W250" i="1" s="1"/>
  <c r="N250" i="1" s="1" a="1"/>
  <c r="N250" i="1" s="1"/>
  <c r="W242" i="1" a="1"/>
  <c r="W242" i="1" s="1"/>
  <c r="W300" i="1" a="1"/>
  <c r="W300" i="1" s="1"/>
  <c r="N300" i="1" s="1" a="1"/>
  <c r="N300" i="1" s="1"/>
  <c r="W281" i="1" a="1"/>
  <c r="W281" i="1" s="1"/>
  <c r="N281" i="1" s="1" a="1"/>
  <c r="N281" i="1" s="1"/>
  <c r="W273" i="1" a="1"/>
  <c r="W273" i="1" s="1"/>
  <c r="N273" i="1" s="1" a="1"/>
  <c r="N273" i="1" s="1"/>
  <c r="N270" i="1" a="1"/>
  <c r="N270" i="1" s="1"/>
  <c r="W267" i="1" a="1"/>
  <c r="W267" i="1" s="1"/>
  <c r="N267" i="1" s="1" a="1"/>
  <c r="N267" i="1" s="1"/>
  <c r="W261" i="1" a="1"/>
  <c r="W261" i="1" s="1"/>
  <c r="N261" i="1" a="1"/>
  <c r="N261" i="1" s="1"/>
  <c r="W253" i="1" a="1"/>
  <c r="W253" i="1" s="1"/>
  <c r="N253" i="1" s="1" a="1"/>
  <c r="N253" i="1" s="1"/>
  <c r="W292" i="1" a="1"/>
  <c r="W292" i="1" s="1"/>
  <c r="W277" i="1" a="1"/>
  <c r="W277" i="1" s="1"/>
  <c r="N277" i="1" a="1"/>
  <c r="N277" i="1" s="1"/>
  <c r="W256" i="1" a="1"/>
  <c r="W256" i="1" s="1"/>
  <c r="N256" i="1" a="1"/>
  <c r="N256" i="1" s="1"/>
  <c r="W248" i="1" a="1"/>
  <c r="W248" i="1" s="1"/>
  <c r="N248" i="1" s="1" a="1"/>
  <c r="N248" i="1" s="1"/>
  <c r="N284" i="1" a="1"/>
  <c r="N284" i="1" s="1"/>
  <c r="N283" i="1" a="1"/>
  <c r="N283" i="1" s="1"/>
  <c r="W269" i="1" a="1"/>
  <c r="W269" i="1" s="1"/>
  <c r="N269" i="1" s="1" a="1"/>
  <c r="N269" i="1" s="1"/>
  <c r="W266" i="1" a="1"/>
  <c r="W266" i="1" s="1"/>
  <c r="N266" i="1" s="1" a="1"/>
  <c r="N266" i="1" s="1"/>
  <c r="W259" i="1" a="1"/>
  <c r="W259" i="1" s="1"/>
  <c r="N259" i="1" s="1" a="1"/>
  <c r="N259" i="1" s="1"/>
  <c r="W251" i="1" a="1"/>
  <c r="W251" i="1" s="1"/>
  <c r="N251" i="1" a="1"/>
  <c r="N251" i="1" s="1"/>
  <c r="W239" i="1" a="1"/>
  <c r="W239" i="1" s="1"/>
  <c r="N239" i="1" s="1" a="1"/>
  <c r="N239" i="1" s="1"/>
  <c r="W232" i="1" a="1"/>
  <c r="W232" i="1" s="1"/>
  <c r="N232" i="1" s="1" a="1"/>
  <c r="N232" i="1" s="1"/>
  <c r="W224" i="1" a="1"/>
  <c r="W224" i="1" s="1"/>
  <c r="N224" i="1" s="1" a="1"/>
  <c r="N224" i="1" s="1"/>
  <c r="W216" i="1" a="1"/>
  <c r="W216" i="1" s="1"/>
  <c r="N216" i="1" a="1"/>
  <c r="N216" i="1" s="1"/>
  <c r="W208" i="1" a="1"/>
  <c r="W208" i="1" s="1"/>
  <c r="N208" i="1" s="1" a="1"/>
  <c r="N208" i="1" s="1"/>
  <c r="W235" i="1" a="1"/>
  <c r="W235" i="1" s="1"/>
  <c r="N235" i="1" a="1"/>
  <c r="N235" i="1" s="1"/>
  <c r="W227" i="1" a="1"/>
  <c r="W227" i="1" s="1"/>
  <c r="N227" i="1" s="1" a="1"/>
  <c r="N227" i="1" s="1"/>
  <c r="W219" i="1" a="1"/>
  <c r="W219" i="1" s="1"/>
  <c r="N219" i="1" s="1" a="1"/>
  <c r="N219" i="1" s="1"/>
  <c r="W211" i="1" a="1"/>
  <c r="W211" i="1" s="1"/>
  <c r="N211" i="1" s="1" a="1"/>
  <c r="N211" i="1" s="1"/>
  <c r="W203" i="1" a="1"/>
  <c r="W203" i="1" s="1"/>
  <c r="N203" i="1" s="1" a="1"/>
  <c r="N203" i="1" s="1"/>
  <c r="W237" i="1" a="1"/>
  <c r="W237" i="1" s="1"/>
  <c r="N237" i="1" s="1" a="1"/>
  <c r="N237" i="1" s="1"/>
  <c r="W230" i="1" a="1"/>
  <c r="W230" i="1" s="1"/>
  <c r="N230" i="1" s="1" a="1"/>
  <c r="N230" i="1" s="1"/>
  <c r="W222" i="1" a="1"/>
  <c r="W222" i="1" s="1"/>
  <c r="N222" i="1" s="1" a="1"/>
  <c r="N222" i="1" s="1"/>
  <c r="W214" i="1" a="1"/>
  <c r="W214" i="1" s="1"/>
  <c r="N214" i="1" s="1" a="1"/>
  <c r="N214" i="1" s="1"/>
  <c r="W206" i="1" a="1"/>
  <c r="W206" i="1" s="1"/>
  <c r="N206" i="1" s="1" a="1"/>
  <c r="N206" i="1" s="1"/>
  <c r="W233" i="1" a="1"/>
  <c r="W233" i="1" s="1"/>
  <c r="N233" i="1" s="1" a="1"/>
  <c r="N233" i="1" s="1"/>
  <c r="W225" i="1" a="1"/>
  <c r="W225" i="1" s="1"/>
  <c r="N225" i="1" a="1"/>
  <c r="N225" i="1" s="1"/>
  <c r="W217" i="1" a="1"/>
  <c r="W217" i="1" s="1"/>
  <c r="N217" i="1" s="1" a="1"/>
  <c r="N217" i="1" s="1"/>
  <c r="W209" i="1" a="1"/>
  <c r="W209" i="1" s="1"/>
  <c r="N209" i="1" s="1" a="1"/>
  <c r="N209" i="1" s="1"/>
  <c r="W201" i="1" a="1"/>
  <c r="W201" i="1" s="1"/>
  <c r="N201" i="1" s="1" a="1"/>
  <c r="N201" i="1" s="1"/>
  <c r="W243" i="1" a="1"/>
  <c r="W243" i="1" s="1"/>
  <c r="N243" i="1" s="1" a="1"/>
  <c r="N243" i="1" s="1"/>
  <c r="W236" i="1" a="1"/>
  <c r="W236" i="1" s="1"/>
  <c r="N236" i="1" s="1" a="1"/>
  <c r="N236" i="1" s="1"/>
  <c r="W228" i="1" a="1"/>
  <c r="W228" i="1" s="1"/>
  <c r="N228" i="1" s="1" a="1"/>
  <c r="N228" i="1" s="1"/>
  <c r="W220" i="1" a="1"/>
  <c r="W220" i="1" s="1"/>
  <c r="N220" i="1" s="1" a="1"/>
  <c r="N220" i="1" s="1"/>
  <c r="W212" i="1" a="1"/>
  <c r="W212" i="1" s="1"/>
  <c r="N212" i="1" a="1"/>
  <c r="N212" i="1" s="1"/>
  <c r="W204" i="1" a="1"/>
  <c r="W204" i="1" s="1"/>
  <c r="N204" i="1" s="1" a="1"/>
  <c r="N204" i="1" s="1"/>
  <c r="W245" i="1" a="1"/>
  <c r="W245" i="1" s="1"/>
  <c r="N245" i="1" a="1"/>
  <c r="N245" i="1" s="1"/>
  <c r="W231" i="1" a="1"/>
  <c r="W231" i="1" s="1"/>
  <c r="N231" i="1" s="1" a="1"/>
  <c r="N231" i="1" s="1"/>
  <c r="W223" i="1" a="1"/>
  <c r="W223" i="1" s="1"/>
  <c r="N223" i="1" a="1"/>
  <c r="N223" i="1" s="1"/>
  <c r="W215" i="1" a="1"/>
  <c r="W215" i="1" s="1"/>
  <c r="N215" i="1" s="1" a="1"/>
  <c r="N215" i="1" s="1"/>
  <c r="W207" i="1" a="1"/>
  <c r="W207" i="1" s="1"/>
  <c r="N207" i="1" s="1" a="1"/>
  <c r="N207" i="1" s="1"/>
  <c r="W234" i="1" a="1"/>
  <c r="W234" i="1" s="1"/>
  <c r="N234" i="1" s="1" a="1"/>
  <c r="N234" i="1" s="1"/>
  <c r="W226" i="1" a="1"/>
  <c r="W226" i="1" s="1"/>
  <c r="N226" i="1" s="1" a="1"/>
  <c r="N226" i="1" s="1"/>
  <c r="W218" i="1" a="1"/>
  <c r="W218" i="1" s="1"/>
  <c r="N218" i="1" s="1" a="1"/>
  <c r="N218" i="1" s="1"/>
  <c r="W210" i="1" a="1"/>
  <c r="W210" i="1" s="1"/>
  <c r="N210" i="1" s="1" a="1"/>
  <c r="N210" i="1" s="1"/>
  <c r="N242" i="1" a="1"/>
  <c r="N242" i="1" s="1"/>
  <c r="W240" i="1" a="1"/>
  <c r="W240" i="1" s="1"/>
  <c r="N240" i="1" s="1" a="1"/>
  <c r="N240" i="1" s="1"/>
  <c r="W229" i="1" a="1"/>
  <c r="W229" i="1" s="1"/>
  <c r="N229" i="1" s="1" a="1"/>
  <c r="N229" i="1" s="1"/>
  <c r="W221" i="1" a="1"/>
  <c r="W221" i="1" s="1"/>
  <c r="N221" i="1" s="1" a="1"/>
  <c r="N221" i="1" s="1"/>
  <c r="W213" i="1" a="1"/>
  <c r="W213" i="1" s="1"/>
  <c r="N213" i="1" s="1" a="1"/>
  <c r="N213" i="1" s="1"/>
  <c r="W205" i="1" a="1"/>
  <c r="W205" i="1" s="1"/>
  <c r="N205" i="1" s="1" a="1"/>
  <c r="N205" i="1" s="1"/>
  <c r="W197" i="1" a="1"/>
  <c r="W197" i="1" s="1"/>
  <c r="N197" i="1" s="1" a="1"/>
  <c r="N197" i="1" s="1"/>
  <c r="W189" i="1" a="1"/>
  <c r="W189" i="1" s="1"/>
  <c r="N189" i="1" a="1"/>
  <c r="N189" i="1" s="1"/>
  <c r="W181" i="1" a="1"/>
  <c r="W181" i="1" s="1"/>
  <c r="N181" i="1" s="1" a="1"/>
  <c r="N181" i="1" s="1"/>
  <c r="W173" i="1" a="1"/>
  <c r="W173" i="1" s="1"/>
  <c r="N173" i="1" s="1" a="1"/>
  <c r="N173" i="1" s="1"/>
  <c r="W165" i="1" a="1"/>
  <c r="W165" i="1" s="1"/>
  <c r="N165" i="1" s="1" a="1"/>
  <c r="N165" i="1" s="1"/>
  <c r="W157" i="1" a="1"/>
  <c r="W157" i="1" s="1"/>
  <c r="W200" i="1" a="1"/>
  <c r="W200" i="1" s="1"/>
  <c r="N200" i="1" s="1" a="1"/>
  <c r="N200" i="1" s="1"/>
  <c r="W192" i="1" a="1"/>
  <c r="W192" i="1" s="1"/>
  <c r="N192" i="1" s="1" a="1"/>
  <c r="N192" i="1" s="1"/>
  <c r="W184" i="1" a="1"/>
  <c r="W184" i="1" s="1"/>
  <c r="N184" i="1" a="1"/>
  <c r="N184" i="1" s="1"/>
  <c r="W176" i="1" a="1"/>
  <c r="W176" i="1" s="1"/>
  <c r="N176" i="1" s="1" a="1"/>
  <c r="N176" i="1" s="1"/>
  <c r="W168" i="1" a="1"/>
  <c r="W168" i="1" s="1"/>
  <c r="N168" i="1" s="1" a="1"/>
  <c r="N168" i="1" s="1"/>
  <c r="W195" i="1" a="1"/>
  <c r="W195" i="1" s="1"/>
  <c r="N195" i="1" s="1" a="1"/>
  <c r="N195" i="1" s="1"/>
  <c r="W187" i="1" a="1"/>
  <c r="W187" i="1" s="1"/>
  <c r="N187" i="1" a="1"/>
  <c r="N187" i="1" s="1"/>
  <c r="W179" i="1" a="1"/>
  <c r="W179" i="1" s="1"/>
  <c r="N179" i="1" s="1" a="1"/>
  <c r="N179" i="1" s="1"/>
  <c r="W171" i="1" a="1"/>
  <c r="W171" i="1" s="1"/>
  <c r="N171" i="1" s="1" a="1"/>
  <c r="N171" i="1" s="1"/>
  <c r="W163" i="1" a="1"/>
  <c r="W163" i="1" s="1"/>
  <c r="N163" i="1" s="1" a="1"/>
  <c r="N163" i="1" s="1"/>
  <c r="W202" i="1" a="1"/>
  <c r="W202" i="1" s="1"/>
  <c r="N202" i="1" s="1" a="1"/>
  <c r="N202" i="1" s="1"/>
  <c r="W198" i="1" a="1"/>
  <c r="W198" i="1" s="1"/>
  <c r="N198" i="1" s="1" a="1"/>
  <c r="N198" i="1" s="1"/>
  <c r="W190" i="1" a="1"/>
  <c r="W190" i="1" s="1"/>
  <c r="N190" i="1" a="1"/>
  <c r="N190" i="1" s="1"/>
  <c r="W182" i="1" a="1"/>
  <c r="W182" i="1" s="1"/>
  <c r="N182" i="1" s="1" a="1"/>
  <c r="N182" i="1" s="1"/>
  <c r="W174" i="1" a="1"/>
  <c r="W174" i="1" s="1"/>
  <c r="N174" i="1" a="1"/>
  <c r="N174" i="1" s="1"/>
  <c r="W166" i="1" a="1"/>
  <c r="W166" i="1" s="1"/>
  <c r="N166" i="1" s="1" a="1"/>
  <c r="N166" i="1" s="1"/>
  <c r="W193" i="1" a="1"/>
  <c r="W193" i="1" s="1"/>
  <c r="N193" i="1" s="1" a="1"/>
  <c r="N193" i="1" s="1"/>
  <c r="W185" i="1" a="1"/>
  <c r="W185" i="1" s="1"/>
  <c r="N185" i="1" s="1" a="1"/>
  <c r="N185" i="1" s="1"/>
  <c r="W177" i="1" a="1"/>
  <c r="W177" i="1" s="1"/>
  <c r="N177" i="1" a="1"/>
  <c r="N177" i="1" s="1"/>
  <c r="W169" i="1" a="1"/>
  <c r="W169" i="1" s="1"/>
  <c r="N169" i="1" s="1" a="1"/>
  <c r="N169" i="1" s="1"/>
  <c r="W161" i="1" a="1"/>
  <c r="W161" i="1" s="1"/>
  <c r="N161" i="1" a="1"/>
  <c r="N161" i="1" s="1"/>
  <c r="W196" i="1" a="1"/>
  <c r="W196" i="1" s="1"/>
  <c r="N196" i="1" s="1" a="1"/>
  <c r="N196" i="1" s="1"/>
  <c r="W188" i="1" a="1"/>
  <c r="W188" i="1" s="1"/>
  <c r="N188" i="1" a="1"/>
  <c r="N188" i="1" s="1"/>
  <c r="W180" i="1" a="1"/>
  <c r="W180" i="1" s="1"/>
  <c r="N180" i="1" s="1" a="1"/>
  <c r="N180" i="1" s="1"/>
  <c r="W172" i="1" a="1"/>
  <c r="W172" i="1" s="1"/>
  <c r="N172" i="1" s="1" a="1"/>
  <c r="N172" i="1" s="1"/>
  <c r="W164" i="1" a="1"/>
  <c r="W164" i="1" s="1"/>
  <c r="N164" i="1" s="1" a="1"/>
  <c r="N164" i="1" s="1"/>
  <c r="W199" i="1" a="1"/>
  <c r="W199" i="1" s="1"/>
  <c r="N199" i="1" s="1" a="1"/>
  <c r="N199" i="1" s="1"/>
  <c r="W191" i="1" a="1"/>
  <c r="W191" i="1" s="1"/>
  <c r="N191" i="1" s="1" a="1"/>
  <c r="N191" i="1" s="1"/>
  <c r="W183" i="1" a="1"/>
  <c r="W183" i="1" s="1"/>
  <c r="N183" i="1" s="1" a="1"/>
  <c r="N183" i="1" s="1"/>
  <c r="W175" i="1" a="1"/>
  <c r="W175" i="1" s="1"/>
  <c r="N175" i="1" s="1" a="1"/>
  <c r="N175" i="1" s="1"/>
  <c r="W167" i="1" a="1"/>
  <c r="W167" i="1" s="1"/>
  <c r="N167" i="1" s="1" a="1"/>
  <c r="N167" i="1" s="1"/>
  <c r="W194" i="1" a="1"/>
  <c r="W194" i="1" s="1"/>
  <c r="N194" i="1" s="1" a="1"/>
  <c r="N194" i="1" s="1"/>
  <c r="W186" i="1" a="1"/>
  <c r="W186" i="1" s="1"/>
  <c r="N186" i="1" s="1" a="1"/>
  <c r="N186" i="1" s="1"/>
  <c r="W178" i="1" a="1"/>
  <c r="W178" i="1" s="1"/>
  <c r="N178" i="1" a="1"/>
  <c r="N178" i="1" s="1"/>
  <c r="W170" i="1" a="1"/>
  <c r="W170" i="1" s="1"/>
  <c r="N170" i="1" s="1" a="1"/>
  <c r="N170" i="1" s="1"/>
  <c r="W162" i="1" a="1"/>
  <c r="W162" i="1" s="1"/>
  <c r="N162" i="1" a="1"/>
  <c r="N162" i="1" s="1"/>
  <c r="W152" i="1" a="1"/>
  <c r="W152" i="1" s="1"/>
  <c r="N152" i="1" s="1" a="1"/>
  <c r="N152" i="1" s="1"/>
  <c r="W144" i="1" a="1"/>
  <c r="W144" i="1" s="1"/>
  <c r="N144" i="1" s="1" a="1"/>
  <c r="N144" i="1" s="1"/>
  <c r="W136" i="1" a="1"/>
  <c r="W136" i="1" s="1"/>
  <c r="N136" i="1" s="1" a="1"/>
  <c r="N136" i="1" s="1"/>
  <c r="W128" i="1" a="1"/>
  <c r="W128" i="1" s="1"/>
  <c r="N128" i="1" a="1"/>
  <c r="N128" i="1" s="1"/>
  <c r="W120" i="1" a="1"/>
  <c r="W120" i="1" s="1"/>
  <c r="N120" i="1" s="1" a="1"/>
  <c r="N120" i="1" s="1"/>
  <c r="W112" i="1" a="1"/>
  <c r="W112" i="1" s="1"/>
  <c r="N112" i="1" a="1"/>
  <c r="N112" i="1" s="1"/>
  <c r="W155" i="1" a="1"/>
  <c r="W155" i="1" s="1"/>
  <c r="N155" i="1" s="1" a="1"/>
  <c r="N155" i="1" s="1"/>
  <c r="W147" i="1" a="1"/>
  <c r="W147" i="1" s="1"/>
  <c r="N147" i="1" a="1"/>
  <c r="N147" i="1" s="1"/>
  <c r="W139" i="1" a="1"/>
  <c r="W139" i="1" s="1"/>
  <c r="N139" i="1" s="1" a="1"/>
  <c r="N139" i="1" s="1"/>
  <c r="W131" i="1" a="1"/>
  <c r="W131" i="1" s="1"/>
  <c r="N131" i="1" s="1" a="1"/>
  <c r="N131" i="1" s="1"/>
  <c r="W123" i="1" a="1"/>
  <c r="W123" i="1" s="1"/>
  <c r="N123" i="1" s="1" a="1"/>
  <c r="N123" i="1" s="1"/>
  <c r="W115" i="1" a="1"/>
  <c r="W115" i="1" s="1"/>
  <c r="N115" i="1" a="1"/>
  <c r="N115" i="1" s="1"/>
  <c r="W150" i="1" a="1"/>
  <c r="W150" i="1" s="1"/>
  <c r="N150" i="1" s="1" a="1"/>
  <c r="N150" i="1" s="1"/>
  <c r="W142" i="1" a="1"/>
  <c r="W142" i="1" s="1"/>
  <c r="N142" i="1" a="1"/>
  <c r="N142" i="1" s="1"/>
  <c r="W134" i="1" a="1"/>
  <c r="W134" i="1" s="1"/>
  <c r="N134" i="1" s="1" a="1"/>
  <c r="N134" i="1" s="1"/>
  <c r="W126" i="1" a="1"/>
  <c r="W126" i="1" s="1"/>
  <c r="N126" i="1" s="1" a="1"/>
  <c r="N126" i="1" s="1"/>
  <c r="W118" i="1" a="1"/>
  <c r="W118" i="1" s="1"/>
  <c r="N118" i="1" s="1" a="1"/>
  <c r="N118" i="1" s="1"/>
  <c r="W153" i="1" a="1"/>
  <c r="W153" i="1" s="1"/>
  <c r="N153" i="1" s="1" a="1"/>
  <c r="N153" i="1" s="1"/>
  <c r="W145" i="1" a="1"/>
  <c r="W145" i="1" s="1"/>
  <c r="N145" i="1" s="1" a="1"/>
  <c r="N145" i="1" s="1"/>
  <c r="W137" i="1" a="1"/>
  <c r="W137" i="1" s="1"/>
  <c r="N137" i="1" s="1" a="1"/>
  <c r="N137" i="1" s="1"/>
  <c r="W129" i="1" a="1"/>
  <c r="W129" i="1" s="1"/>
  <c r="N129" i="1" s="1" a="1"/>
  <c r="N129" i="1" s="1"/>
  <c r="W121" i="1" a="1"/>
  <c r="W121" i="1" s="1"/>
  <c r="N121" i="1" a="1"/>
  <c r="N121" i="1" s="1"/>
  <c r="W113" i="1" a="1"/>
  <c r="W113" i="1" s="1"/>
  <c r="N113" i="1" s="1" a="1"/>
  <c r="N113" i="1" s="1"/>
  <c r="W156" i="1" a="1"/>
  <c r="W156" i="1" s="1"/>
  <c r="N156" i="1" s="1" a="1"/>
  <c r="N156" i="1" s="1"/>
  <c r="W148" i="1" a="1"/>
  <c r="W148" i="1" s="1"/>
  <c r="N148" i="1" s="1" a="1"/>
  <c r="N148" i="1" s="1"/>
  <c r="W140" i="1" a="1"/>
  <c r="W140" i="1" s="1"/>
  <c r="N140" i="1" a="1"/>
  <c r="N140" i="1" s="1"/>
  <c r="W132" i="1" a="1"/>
  <c r="W132" i="1" s="1"/>
  <c r="N132" i="1" s="1" a="1"/>
  <c r="N132" i="1" s="1"/>
  <c r="W124" i="1" a="1"/>
  <c r="W124" i="1" s="1"/>
  <c r="N124" i="1" s="1" a="1"/>
  <c r="N124" i="1" s="1"/>
  <c r="W160" i="1" a="1"/>
  <c r="W160" i="1" s="1"/>
  <c r="N160" i="1" s="1" a="1"/>
  <c r="N160" i="1" s="1"/>
  <c r="W151" i="1" a="1"/>
  <c r="W151" i="1" s="1"/>
  <c r="N151" i="1" a="1"/>
  <c r="N151" i="1" s="1"/>
  <c r="W143" i="1" a="1"/>
  <c r="W143" i="1" s="1"/>
  <c r="N143" i="1" s="1" a="1"/>
  <c r="N143" i="1" s="1"/>
  <c r="W135" i="1" a="1"/>
  <c r="W135" i="1" s="1"/>
  <c r="N135" i="1" s="1" a="1"/>
  <c r="N135" i="1" s="1"/>
  <c r="W127" i="1" a="1"/>
  <c r="W127" i="1" s="1"/>
  <c r="N127" i="1" s="1" a="1"/>
  <c r="N127" i="1" s="1"/>
  <c r="W119" i="1" a="1"/>
  <c r="W119" i="1" s="1"/>
  <c r="W159" i="1" a="1"/>
  <c r="W159" i="1" s="1"/>
  <c r="N159" i="1" s="1" a="1"/>
  <c r="N159" i="1" s="1"/>
  <c r="W154" i="1" a="1"/>
  <c r="W154" i="1" s="1"/>
  <c r="N154" i="1" s="1" a="1"/>
  <c r="N154" i="1" s="1"/>
  <c r="W146" i="1" a="1"/>
  <c r="W146" i="1" s="1"/>
  <c r="N146" i="1" s="1" a="1"/>
  <c r="N146" i="1" s="1"/>
  <c r="W138" i="1" a="1"/>
  <c r="W138" i="1" s="1"/>
  <c r="N138" i="1" s="1" a="1"/>
  <c r="N138" i="1" s="1"/>
  <c r="W130" i="1" a="1"/>
  <c r="W130" i="1" s="1"/>
  <c r="N130" i="1" a="1"/>
  <c r="N130" i="1" s="1"/>
  <c r="W122" i="1" a="1"/>
  <c r="W122" i="1" s="1"/>
  <c r="N122" i="1" s="1" a="1"/>
  <c r="N122" i="1" s="1"/>
  <c r="W158" i="1" a="1"/>
  <c r="W158" i="1" s="1"/>
  <c r="N158" i="1" s="1" a="1"/>
  <c r="N158" i="1" s="1"/>
  <c r="N157" i="1" a="1"/>
  <c r="N157" i="1" s="1"/>
  <c r="W149" i="1" a="1"/>
  <c r="W149" i="1" s="1"/>
  <c r="N149" i="1" s="1" a="1"/>
  <c r="N149" i="1" s="1"/>
  <c r="W141" i="1" a="1"/>
  <c r="W141" i="1" s="1"/>
  <c r="N141" i="1" a="1"/>
  <c r="N141" i="1" s="1"/>
  <c r="W133" i="1" a="1"/>
  <c r="W133" i="1" s="1"/>
  <c r="N133" i="1" s="1" a="1"/>
  <c r="N133" i="1" s="1"/>
  <c r="W125" i="1" a="1"/>
  <c r="W125" i="1" s="1"/>
  <c r="N125" i="1" a="1"/>
  <c r="N125" i="1" s="1"/>
  <c r="W117" i="1" a="1"/>
  <c r="W117" i="1" s="1"/>
  <c r="N117" i="1" s="1" a="1"/>
  <c r="N117" i="1" s="1"/>
  <c r="W108" i="1" a="1"/>
  <c r="W108" i="1" s="1"/>
  <c r="N108" i="1" a="1"/>
  <c r="N108" i="1" s="1"/>
  <c r="W100" i="1" a="1"/>
  <c r="W100" i="1" s="1"/>
  <c r="N100" i="1" s="1" a="1"/>
  <c r="N100" i="1" s="1"/>
  <c r="W92" i="1" a="1"/>
  <c r="W92" i="1" s="1"/>
  <c r="N92" i="1" s="1" a="1"/>
  <c r="N92" i="1" s="1"/>
  <c r="W84" i="1" a="1"/>
  <c r="W84" i="1" s="1"/>
  <c r="N84" i="1" s="1" a="1"/>
  <c r="N84" i="1" s="1"/>
  <c r="W76" i="1" a="1"/>
  <c r="W76" i="1" s="1"/>
  <c r="N76" i="1" a="1"/>
  <c r="N76" i="1" s="1"/>
  <c r="W68" i="1" a="1"/>
  <c r="W68" i="1" s="1"/>
  <c r="N68" i="1" s="1" a="1"/>
  <c r="N68" i="1" s="1"/>
  <c r="W60" i="1" a="1"/>
  <c r="W60" i="1" s="1"/>
  <c r="N60" i="1" a="1"/>
  <c r="N60" i="1" s="1"/>
  <c r="W52" i="1" a="1"/>
  <c r="W52" i="1" s="1"/>
  <c r="N52" i="1" s="1" a="1"/>
  <c r="N52" i="1" s="1"/>
  <c r="W44" i="1" a="1"/>
  <c r="W44" i="1" s="1"/>
  <c r="N44" i="1" a="1"/>
  <c r="N44" i="1" s="1"/>
  <c r="W36" i="1" a="1"/>
  <c r="W36" i="1" s="1"/>
  <c r="N36" i="1" s="1" a="1"/>
  <c r="N36" i="1" s="1"/>
  <c r="W28" i="1" a="1"/>
  <c r="W28" i="1" s="1"/>
  <c r="N28" i="1" s="1" a="1"/>
  <c r="N28" i="1" s="1"/>
  <c r="W111" i="1" a="1"/>
  <c r="W111" i="1" s="1"/>
  <c r="N111" i="1" s="1" a="1"/>
  <c r="N111" i="1" s="1"/>
  <c r="W103" i="1" a="1"/>
  <c r="W103" i="1" s="1"/>
  <c r="N103" i="1" a="1"/>
  <c r="N103" i="1" s="1"/>
  <c r="W95" i="1" a="1"/>
  <c r="W95" i="1" s="1"/>
  <c r="N95" i="1" s="1" a="1"/>
  <c r="N95" i="1" s="1"/>
  <c r="W87" i="1" a="1"/>
  <c r="W87" i="1" s="1"/>
  <c r="N87" i="1" a="1"/>
  <c r="N87" i="1" s="1"/>
  <c r="W79" i="1" a="1"/>
  <c r="W79" i="1" s="1"/>
  <c r="N79" i="1" s="1" a="1"/>
  <c r="N79" i="1" s="1"/>
  <c r="W71" i="1" a="1"/>
  <c r="W71" i="1" s="1"/>
  <c r="N71" i="1" s="1" a="1"/>
  <c r="N71" i="1" s="1"/>
  <c r="W63" i="1" a="1"/>
  <c r="W63" i="1" s="1"/>
  <c r="N63" i="1" s="1" a="1"/>
  <c r="N63" i="1" s="1"/>
  <c r="W55" i="1" a="1"/>
  <c r="W55" i="1" s="1"/>
  <c r="N55" i="1" a="1"/>
  <c r="N55" i="1" s="1"/>
  <c r="W47" i="1" a="1"/>
  <c r="W47" i="1" s="1"/>
  <c r="N47" i="1" s="1" a="1"/>
  <c r="N47" i="1" s="1"/>
  <c r="W39" i="1" a="1"/>
  <c r="W39" i="1" s="1"/>
  <c r="N39" i="1" a="1"/>
  <c r="N39" i="1" s="1"/>
  <c r="W31" i="1" a="1"/>
  <c r="W31" i="1" s="1"/>
  <c r="N31" i="1" s="1" a="1"/>
  <c r="N31" i="1" s="1"/>
  <c r="W114" i="1" a="1"/>
  <c r="W114" i="1" s="1"/>
  <c r="W106" i="1" a="1"/>
  <c r="W106" i="1" s="1"/>
  <c r="N106" i="1" a="1"/>
  <c r="N106" i="1" s="1"/>
  <c r="W98" i="1" a="1"/>
  <c r="W98" i="1" s="1"/>
  <c r="N98" i="1" s="1" a="1"/>
  <c r="N98" i="1" s="1"/>
  <c r="W90" i="1" a="1"/>
  <c r="W90" i="1" s="1"/>
  <c r="N90" i="1" a="1"/>
  <c r="N90" i="1" s="1"/>
  <c r="W82" i="1" a="1"/>
  <c r="W82" i="1" s="1"/>
  <c r="N82" i="1" s="1" a="1"/>
  <c r="N82" i="1" s="1"/>
  <c r="W74" i="1" a="1"/>
  <c r="W74" i="1" s="1"/>
  <c r="N74" i="1" s="1" a="1"/>
  <c r="N74" i="1" s="1"/>
  <c r="W66" i="1" a="1"/>
  <c r="W66" i="1" s="1"/>
  <c r="N66" i="1" s="1" a="1"/>
  <c r="N66" i="1" s="1"/>
  <c r="W58" i="1" a="1"/>
  <c r="W58" i="1" s="1"/>
  <c r="N58" i="1" a="1"/>
  <c r="N58" i="1" s="1"/>
  <c r="W50" i="1" a="1"/>
  <c r="W50" i="1" s="1"/>
  <c r="N50" i="1" s="1" a="1"/>
  <c r="N50" i="1" s="1"/>
  <c r="W42" i="1" a="1"/>
  <c r="W42" i="1" s="1"/>
  <c r="N42" i="1" a="1"/>
  <c r="N42" i="1" s="1"/>
  <c r="W34" i="1" a="1"/>
  <c r="W34" i="1" s="1"/>
  <c r="N34" i="1" s="1" a="1"/>
  <c r="N34" i="1" s="1"/>
  <c r="W109" i="1" a="1"/>
  <c r="W109" i="1" s="1"/>
  <c r="N109" i="1" a="1"/>
  <c r="N109" i="1" s="1"/>
  <c r="W101" i="1" a="1"/>
  <c r="W101" i="1" s="1"/>
  <c r="N101" i="1" s="1" a="1"/>
  <c r="N101" i="1" s="1"/>
  <c r="W93" i="1" a="1"/>
  <c r="W93" i="1" s="1"/>
  <c r="N93" i="1" s="1" a="1"/>
  <c r="N93" i="1" s="1"/>
  <c r="W85" i="1" a="1"/>
  <c r="W85" i="1" s="1"/>
  <c r="N85" i="1" s="1" a="1"/>
  <c r="N85" i="1" s="1"/>
  <c r="W77" i="1" a="1"/>
  <c r="W77" i="1" s="1"/>
  <c r="N77" i="1" s="1" a="1"/>
  <c r="N77" i="1" s="1"/>
  <c r="W69" i="1" a="1"/>
  <c r="W69" i="1" s="1"/>
  <c r="N69" i="1" s="1" a="1"/>
  <c r="N69" i="1" s="1"/>
  <c r="W61" i="1" a="1"/>
  <c r="W61" i="1" s="1"/>
  <c r="N61" i="1" a="1"/>
  <c r="N61" i="1" s="1"/>
  <c r="W53" i="1" a="1"/>
  <c r="W53" i="1" s="1"/>
  <c r="N53" i="1" s="1" a="1"/>
  <c r="N53" i="1" s="1"/>
  <c r="W45" i="1" a="1"/>
  <c r="W45" i="1" s="1"/>
  <c r="N45" i="1" a="1"/>
  <c r="N45" i="1" s="1"/>
  <c r="W37" i="1" a="1"/>
  <c r="W37" i="1" s="1"/>
  <c r="N37" i="1" a="1"/>
  <c r="N37" i="1" s="1"/>
  <c r="W29" i="1" a="1"/>
  <c r="W29" i="1" s="1"/>
  <c r="W104" i="1" a="1"/>
  <c r="W104" i="1" s="1"/>
  <c r="N104" i="1" a="1"/>
  <c r="N104" i="1" s="1"/>
  <c r="W96" i="1" a="1"/>
  <c r="W96" i="1" s="1"/>
  <c r="N96" i="1" a="1"/>
  <c r="N96" i="1" s="1"/>
  <c r="W88" i="1" a="1"/>
  <c r="W88" i="1" s="1"/>
  <c r="N88" i="1" a="1"/>
  <c r="N88" i="1" s="1"/>
  <c r="W80" i="1" a="1"/>
  <c r="W80" i="1" s="1"/>
  <c r="N80" i="1" a="1"/>
  <c r="N80" i="1" s="1"/>
  <c r="W72" i="1" a="1"/>
  <c r="W72" i="1" s="1"/>
  <c r="N72" i="1" a="1"/>
  <c r="N72" i="1" s="1"/>
  <c r="W64" i="1" a="1"/>
  <c r="W64" i="1" s="1"/>
  <c r="N64" i="1" a="1"/>
  <c r="N64" i="1" s="1"/>
  <c r="W56" i="1" a="1"/>
  <c r="W56" i="1" s="1"/>
  <c r="N56" i="1" a="1"/>
  <c r="N56" i="1" s="1"/>
  <c r="W48" i="1" a="1"/>
  <c r="W48" i="1" s="1"/>
  <c r="N48" i="1" a="1"/>
  <c r="N48" i="1" s="1"/>
  <c r="W40" i="1" a="1"/>
  <c r="W40" i="1" s="1"/>
  <c r="N40" i="1" a="1"/>
  <c r="N40" i="1" s="1"/>
  <c r="W32" i="1" a="1"/>
  <c r="W32" i="1" s="1"/>
  <c r="N32" i="1" a="1"/>
  <c r="N32" i="1" s="1"/>
  <c r="W116" i="1" a="1"/>
  <c r="W116" i="1" s="1"/>
  <c r="N116" i="1" s="1" a="1"/>
  <c r="N116" i="1" s="1"/>
  <c r="W107" i="1" a="1"/>
  <c r="W107" i="1" s="1"/>
  <c r="N107" i="1" s="1" a="1"/>
  <c r="N107" i="1" s="1"/>
  <c r="W99" i="1" a="1"/>
  <c r="W99" i="1" s="1"/>
  <c r="N99" i="1" s="1" a="1"/>
  <c r="N99" i="1" s="1"/>
  <c r="W91" i="1" a="1"/>
  <c r="W91" i="1" s="1"/>
  <c r="N91" i="1" a="1"/>
  <c r="N91" i="1" s="1"/>
  <c r="W83" i="1" a="1"/>
  <c r="W83" i="1" s="1"/>
  <c r="N83" i="1" s="1" a="1"/>
  <c r="N83" i="1" s="1"/>
  <c r="W75" i="1" a="1"/>
  <c r="W75" i="1" s="1"/>
  <c r="N75" i="1" a="1"/>
  <c r="N75" i="1" s="1"/>
  <c r="W67" i="1" a="1"/>
  <c r="W67" i="1" s="1"/>
  <c r="N67" i="1" s="1" a="1"/>
  <c r="N67" i="1" s="1"/>
  <c r="W59" i="1" a="1"/>
  <c r="W59" i="1" s="1"/>
  <c r="N59" i="1" a="1"/>
  <c r="N59" i="1" s="1"/>
  <c r="W51" i="1" a="1"/>
  <c r="W51" i="1" s="1"/>
  <c r="N51" i="1" s="1" a="1"/>
  <c r="N51" i="1" s="1"/>
  <c r="W43" i="1" a="1"/>
  <c r="W43" i="1" s="1"/>
  <c r="N43" i="1" s="1" a="1"/>
  <c r="N43" i="1" s="1"/>
  <c r="W35" i="1" a="1"/>
  <c r="W35" i="1" s="1"/>
  <c r="N35" i="1" s="1" a="1"/>
  <c r="N35" i="1" s="1"/>
  <c r="N114" i="1" a="1"/>
  <c r="N114" i="1" s="1"/>
  <c r="W110" i="1" a="1"/>
  <c r="W110" i="1" s="1"/>
  <c r="N110" i="1" s="1" a="1"/>
  <c r="N110" i="1" s="1"/>
  <c r="W102" i="1" a="1"/>
  <c r="W102" i="1" s="1"/>
  <c r="N102" i="1" a="1"/>
  <c r="N102" i="1" s="1"/>
  <c r="W94" i="1" a="1"/>
  <c r="W94" i="1" s="1"/>
  <c r="N94" i="1" s="1" a="1"/>
  <c r="N94" i="1" s="1"/>
  <c r="W86" i="1" a="1"/>
  <c r="W86" i="1" s="1"/>
  <c r="N86" i="1" a="1"/>
  <c r="N86" i="1" s="1"/>
  <c r="W78" i="1" a="1"/>
  <c r="W78" i="1" s="1"/>
  <c r="N78" i="1" s="1" a="1"/>
  <c r="N78" i="1" s="1"/>
  <c r="W70" i="1" a="1"/>
  <c r="W70" i="1" s="1"/>
  <c r="N70" i="1" a="1"/>
  <c r="N70" i="1" s="1"/>
  <c r="W62" i="1" a="1"/>
  <c r="W62" i="1" s="1"/>
  <c r="N62" i="1" s="1" a="1"/>
  <c r="N62" i="1" s="1"/>
  <c r="W54" i="1" a="1"/>
  <c r="W54" i="1" s="1"/>
  <c r="N54" i="1" a="1"/>
  <c r="N54" i="1" s="1"/>
  <c r="W46" i="1" a="1"/>
  <c r="W46" i="1" s="1"/>
  <c r="N46" i="1" s="1" a="1"/>
  <c r="N46" i="1" s="1"/>
  <c r="W38" i="1" a="1"/>
  <c r="W38" i="1" s="1"/>
  <c r="N38" i="1" a="1"/>
  <c r="N38" i="1" s="1"/>
  <c r="N119" i="1" a="1"/>
  <c r="N119" i="1" s="1"/>
  <c r="W105" i="1" a="1"/>
  <c r="W105" i="1" s="1"/>
  <c r="N105" i="1" a="1"/>
  <c r="N105" i="1" s="1"/>
  <c r="W97" i="1" a="1"/>
  <c r="W97" i="1" s="1"/>
  <c r="N97" i="1" s="1" a="1"/>
  <c r="N97" i="1" s="1"/>
  <c r="W89" i="1" a="1"/>
  <c r="W89" i="1" s="1"/>
  <c r="N89" i="1" a="1"/>
  <c r="N89" i="1" s="1"/>
  <c r="W81" i="1" a="1"/>
  <c r="W81" i="1" s="1"/>
  <c r="N81" i="1" s="1" a="1"/>
  <c r="N81" i="1" s="1"/>
  <c r="W73" i="1" a="1"/>
  <c r="W73" i="1" s="1"/>
  <c r="N73" i="1" a="1"/>
  <c r="N73" i="1" s="1"/>
  <c r="W65" i="1" a="1"/>
  <c r="W65" i="1" s="1"/>
  <c r="N65" i="1" s="1" a="1"/>
  <c r="N65" i="1" s="1"/>
  <c r="W57" i="1" a="1"/>
  <c r="W57" i="1" s="1"/>
  <c r="N57" i="1" a="1"/>
  <c r="N57" i="1" s="1"/>
  <c r="W49" i="1" a="1"/>
  <c r="W49" i="1" s="1"/>
  <c r="N49" i="1" s="1" a="1"/>
  <c r="N49" i="1" s="1"/>
  <c r="W41" i="1" a="1"/>
  <c r="W41" i="1" s="1"/>
  <c r="N41" i="1" a="1"/>
  <c r="N41" i="1" s="1"/>
  <c r="W33" i="1" a="1"/>
  <c r="W33" i="1" s="1"/>
  <c r="N33" i="1" s="1" a="1"/>
  <c r="N33" i="1" s="1"/>
  <c r="I25" i="1" a="1"/>
  <c r="I25" i="1" s="1"/>
  <c r="T30" i="1" a="1"/>
  <c r="T30" i="1" s="1"/>
  <c r="Q31" i="1" a="1"/>
  <c r="Q31" i="1" s="1"/>
  <c r="U34" i="1" a="1"/>
  <c r="U34" i="1" s="1"/>
  <c r="I35" i="1" a="1"/>
  <c r="I35" i="1" s="1"/>
  <c r="N22" i="1" a="1"/>
  <c r="N22" i="1" s="1"/>
  <c r="S25" i="1" a="1"/>
  <c r="S25" i="1" s="1"/>
  <c r="W25" i="1" a="1"/>
  <c r="W25" i="1" s="1"/>
  <c r="N25" i="1" s="1" a="1"/>
  <c r="N25" i="1" s="1"/>
  <c r="E26" i="1"/>
  <c r="K26" i="1" a="1"/>
  <c r="K26" i="1" s="1"/>
  <c r="L26" i="1" s="1" a="1"/>
  <c r="L26" i="1" s="1"/>
  <c r="R27" i="1" a="1"/>
  <c r="R27" i="1" s="1"/>
  <c r="V27" i="1" a="1"/>
  <c r="V27" i="1" s="1"/>
  <c r="J28" i="1" a="1"/>
  <c r="J28" i="1" s="1"/>
  <c r="S29" i="1" a="1"/>
  <c r="S29" i="1" s="1"/>
  <c r="I30" i="1" a="1"/>
  <c r="I30" i="1" s="1"/>
  <c r="U30" i="1" a="1"/>
  <c r="U30" i="1" s="1"/>
  <c r="I32" i="1" a="1"/>
  <c r="I32" i="1" s="1"/>
  <c r="R32" i="1" a="1"/>
  <c r="R32" i="1" s="1"/>
  <c r="C20" i="1"/>
  <c r="K20" i="1"/>
  <c r="K3" i="1" s="1"/>
  <c r="F19" i="1"/>
  <c r="N19" i="1"/>
  <c r="D20" i="1"/>
  <c r="D3" i="1" s="1"/>
  <c r="L20" i="1"/>
  <c r="L3" i="1" s="1"/>
  <c r="J22" i="1" a="1"/>
  <c r="J22" i="1" s="1"/>
  <c r="K23" i="1" a="1"/>
  <c r="K23" i="1" s="1"/>
  <c r="L23" i="1" s="1" a="1"/>
  <c r="L23" i="1" s="1"/>
  <c r="R24" i="1" a="1"/>
  <c r="R24" i="1" s="1"/>
  <c r="V24" i="1" a="1"/>
  <c r="V24" i="1" s="1"/>
  <c r="J25" i="1" a="1"/>
  <c r="J25" i="1" s="1"/>
  <c r="Q26" i="1" a="1"/>
  <c r="Q26" i="1" s="1"/>
  <c r="M26" i="1" s="1"/>
  <c r="I27" i="1" a="1"/>
  <c r="I27" i="1" s="1"/>
  <c r="T28" i="1" a="1"/>
  <c r="T28" i="1" s="1"/>
  <c r="I29" i="1" a="1"/>
  <c r="I29" i="1" s="1"/>
  <c r="N29" i="1" a="1"/>
  <c r="N29" i="1" s="1"/>
  <c r="K31" i="1" a="1"/>
  <c r="K31" i="1" s="1"/>
  <c r="L31" i="1" s="1" a="1"/>
  <c r="L31" i="1" s="1"/>
  <c r="I9" i="1"/>
  <c r="I8" i="1" s="1"/>
  <c r="I24" i="1" a="1"/>
  <c r="I24" i="1" s="1"/>
  <c r="T25" i="1" a="1"/>
  <c r="T25" i="1" s="1"/>
  <c r="S27" i="1" a="1"/>
  <c r="S27" i="1" s="1"/>
  <c r="W27" i="1" a="1"/>
  <c r="W27" i="1" s="1"/>
  <c r="N27" i="1" s="1" a="1"/>
  <c r="N27" i="1" s="1"/>
  <c r="K28" i="1" a="1"/>
  <c r="K28" i="1" s="1"/>
  <c r="L28" i="1" s="1" a="1"/>
  <c r="L28" i="1" s="1"/>
  <c r="T29" i="1" a="1"/>
  <c r="T29" i="1" s="1"/>
  <c r="J30" i="1" a="1"/>
  <c r="J30" i="1" s="1"/>
  <c r="Q30" i="1" a="1"/>
  <c r="Q30" i="1" s="1"/>
  <c r="T31" i="1" a="1"/>
  <c r="T31" i="1" s="1"/>
  <c r="T32" i="1" a="1"/>
  <c r="T32" i="1" s="1"/>
  <c r="S321" i="1" a="1"/>
  <c r="S321" i="1" s="1"/>
  <c r="T314" i="1" a="1"/>
  <c r="T314" i="1" s="1"/>
  <c r="S310" i="1" a="1"/>
  <c r="S310" i="1" s="1"/>
  <c r="T319" i="1" a="1"/>
  <c r="T319" i="1" s="1"/>
  <c r="S304" i="1" a="1"/>
  <c r="S304" i="1" s="1"/>
  <c r="S323" i="1" a="1"/>
  <c r="S323" i="1" s="1"/>
  <c r="T322" i="1" a="1"/>
  <c r="T322" i="1" s="1"/>
  <c r="S316" i="1" a="1"/>
  <c r="S316" i="1" s="1"/>
  <c r="T311" i="1" a="1"/>
  <c r="T311" i="1" s="1"/>
  <c r="T324" i="1" a="1"/>
  <c r="T324" i="1" s="1"/>
  <c r="S314" i="1" a="1"/>
  <c r="S314" i="1" s="1"/>
  <c r="S322" i="1" a="1"/>
  <c r="S322" i="1" s="1"/>
  <c r="T320" i="1" a="1"/>
  <c r="T320" i="1" s="1"/>
  <c r="S311" i="1" a="1"/>
  <c r="S311" i="1" s="1"/>
  <c r="T315" i="1" a="1"/>
  <c r="T315" i="1" s="1"/>
  <c r="S305" i="1" a="1"/>
  <c r="S305" i="1" s="1"/>
  <c r="S324" i="1" a="1"/>
  <c r="S324" i="1" s="1"/>
  <c r="T309" i="1" a="1"/>
  <c r="T309" i="1" s="1"/>
  <c r="T306" i="1" a="1"/>
  <c r="T306" i="1" s="1"/>
  <c r="S299" i="1" a="1"/>
  <c r="S299" i="1" s="1"/>
  <c r="T297" i="1" a="1"/>
  <c r="T297" i="1" s="1"/>
  <c r="S291" i="1" a="1"/>
  <c r="S291" i="1" s="1"/>
  <c r="T289" i="1" a="1"/>
  <c r="T289" i="1" s="1"/>
  <c r="S312" i="1" a="1"/>
  <c r="S312" i="1" s="1"/>
  <c r="S302" i="1" a="1"/>
  <c r="S302" i="1" s="1"/>
  <c r="T300" i="1" a="1"/>
  <c r="T300" i="1" s="1"/>
  <c r="S294" i="1" a="1"/>
  <c r="S294" i="1" s="1"/>
  <c r="T292" i="1" a="1"/>
  <c r="T292" i="1" s="1"/>
  <c r="S286" i="1" a="1"/>
  <c r="S286" i="1" s="1"/>
  <c r="T284" i="1" a="1"/>
  <c r="T284" i="1" s="1"/>
  <c r="S278" i="1" a="1"/>
  <c r="S278" i="1" s="1"/>
  <c r="T276" i="1" a="1"/>
  <c r="T276" i="1" s="1"/>
  <c r="T325" i="1" a="1"/>
  <c r="T325" i="1" s="1"/>
  <c r="T318" i="1" a="1"/>
  <c r="T318" i="1" s="1"/>
  <c r="T310" i="1" a="1"/>
  <c r="T310" i="1" s="1"/>
  <c r="S309" i="1" a="1"/>
  <c r="S309" i="1" s="1"/>
  <c r="S306" i="1" a="1"/>
  <c r="S306" i="1" s="1"/>
  <c r="S297" i="1" a="1"/>
  <c r="S297" i="1" s="1"/>
  <c r="T295" i="1" a="1"/>
  <c r="T295" i="1" s="1"/>
  <c r="S325" i="1" a="1"/>
  <c r="S325" i="1" s="1"/>
  <c r="S318" i="1" a="1"/>
  <c r="S318" i="1" s="1"/>
  <c r="T317" i="1" a="1"/>
  <c r="T317" i="1" s="1"/>
  <c r="S307" i="1" a="1"/>
  <c r="S307" i="1" s="1"/>
  <c r="T304" i="1" a="1"/>
  <c r="T304" i="1" s="1"/>
  <c r="T301" i="1" a="1"/>
  <c r="T301" i="1" s="1"/>
  <c r="S295" i="1" a="1"/>
  <c r="S295" i="1" s="1"/>
  <c r="T293" i="1" a="1"/>
  <c r="T293" i="1" s="1"/>
  <c r="S287" i="1" a="1"/>
  <c r="S287" i="1" s="1"/>
  <c r="T285" i="1" a="1"/>
  <c r="T285" i="1" s="1"/>
  <c r="S279" i="1" a="1"/>
  <c r="S279" i="1" s="1"/>
  <c r="T277" i="1" a="1"/>
  <c r="T277" i="1" s="1"/>
  <c r="S320" i="1" a="1"/>
  <c r="S320" i="1" s="1"/>
  <c r="S313" i="1" a="1"/>
  <c r="S313" i="1" s="1"/>
  <c r="S317" i="1" a="1"/>
  <c r="S317" i="1" s="1"/>
  <c r="S319" i="1" a="1"/>
  <c r="S319" i="1" s="1"/>
  <c r="T308" i="1" a="1"/>
  <c r="T308" i="1" s="1"/>
  <c r="T305" i="1" a="1"/>
  <c r="T305" i="1" s="1"/>
  <c r="T303" i="1" a="1"/>
  <c r="T303" i="1" s="1"/>
  <c r="S298" i="1" a="1"/>
  <c r="S298" i="1" s="1"/>
  <c r="T296" i="1" a="1"/>
  <c r="T296" i="1" s="1"/>
  <c r="S290" i="1" a="1"/>
  <c r="S290" i="1" s="1"/>
  <c r="T288" i="1" a="1"/>
  <c r="T288" i="1" s="1"/>
  <c r="S282" i="1" a="1"/>
  <c r="S282" i="1" s="1"/>
  <c r="T280" i="1" a="1"/>
  <c r="T280" i="1" s="1"/>
  <c r="S274" i="1" a="1"/>
  <c r="S274" i="1" s="1"/>
  <c r="T272" i="1" a="1"/>
  <c r="T272" i="1" s="1"/>
  <c r="T323" i="1" a="1"/>
  <c r="T323" i="1" s="1"/>
  <c r="T316" i="1" a="1"/>
  <c r="T316" i="1" s="1"/>
  <c r="S308" i="1" a="1"/>
  <c r="S308" i="1" s="1"/>
  <c r="S301" i="1" a="1"/>
  <c r="S301" i="1" s="1"/>
  <c r="T299" i="1" a="1"/>
  <c r="T299" i="1" s="1"/>
  <c r="S293" i="1" a="1"/>
  <c r="S293" i="1" s="1"/>
  <c r="T291" i="1" a="1"/>
  <c r="T291" i="1" s="1"/>
  <c r="S285" i="1" a="1"/>
  <c r="S285" i="1" s="1"/>
  <c r="T283" i="1" a="1"/>
  <c r="T283" i="1" s="1"/>
  <c r="T321" i="1" a="1"/>
  <c r="T321" i="1" s="1"/>
  <c r="T312" i="1" a="1"/>
  <c r="T312" i="1" s="1"/>
  <c r="S315" i="1" a="1"/>
  <c r="S315" i="1" s="1"/>
  <c r="S303" i="1" a="1"/>
  <c r="S303" i="1" s="1"/>
  <c r="T302" i="1" a="1"/>
  <c r="T302" i="1" s="1"/>
  <c r="S296" i="1" a="1"/>
  <c r="S296" i="1" s="1"/>
  <c r="T294" i="1" a="1"/>
  <c r="T294" i="1" s="1"/>
  <c r="S288" i="1" a="1"/>
  <c r="S288" i="1" s="1"/>
  <c r="T286" i="1" a="1"/>
  <c r="T286" i="1" s="1"/>
  <c r="S280" i="1" a="1"/>
  <c r="S280" i="1" s="1"/>
  <c r="T278" i="1" a="1"/>
  <c r="T278" i="1" s="1"/>
  <c r="S272" i="1" a="1"/>
  <c r="S272" i="1" s="1"/>
  <c r="T270" i="1" a="1"/>
  <c r="T270" i="1" s="1"/>
  <c r="S264" i="1" a="1"/>
  <c r="S264" i="1" s="1"/>
  <c r="S292" i="1" a="1"/>
  <c r="S292" i="1" s="1"/>
  <c r="T287" i="1" a="1"/>
  <c r="T287" i="1" s="1"/>
  <c r="S281" i="1" a="1"/>
  <c r="S281" i="1" s="1"/>
  <c r="S276" i="1" a="1"/>
  <c r="S276" i="1" s="1"/>
  <c r="T273" i="1" a="1"/>
  <c r="T273" i="1" s="1"/>
  <c r="S262" i="1" a="1"/>
  <c r="S262" i="1" s="1"/>
  <c r="T260" i="1" a="1"/>
  <c r="T260" i="1" s="1"/>
  <c r="S254" i="1" a="1"/>
  <c r="S254" i="1" s="1"/>
  <c r="T252" i="1" a="1"/>
  <c r="T252" i="1" s="1"/>
  <c r="S246" i="1" a="1"/>
  <c r="S246" i="1" s="1"/>
  <c r="T244" i="1" a="1"/>
  <c r="T244" i="1" s="1"/>
  <c r="S238" i="1" a="1"/>
  <c r="S238" i="1" s="1"/>
  <c r="S273" i="1" a="1"/>
  <c r="S273" i="1" s="1"/>
  <c r="T271" i="1" a="1"/>
  <c r="T271" i="1" s="1"/>
  <c r="T268" i="1" a="1"/>
  <c r="T268" i="1" s="1"/>
  <c r="T263" i="1" a="1"/>
  <c r="T263" i="1" s="1"/>
  <c r="S257" i="1" a="1"/>
  <c r="S257" i="1" s="1"/>
  <c r="T255" i="1" a="1"/>
  <c r="T255" i="1" s="1"/>
  <c r="S249" i="1" a="1"/>
  <c r="S249" i="1" s="1"/>
  <c r="T247" i="1" a="1"/>
  <c r="T247" i="1" s="1"/>
  <c r="S241" i="1" a="1"/>
  <c r="S241" i="1" s="1"/>
  <c r="T313" i="1" a="1"/>
  <c r="T313" i="1" s="1"/>
  <c r="S289" i="1" a="1"/>
  <c r="S289" i="1" s="1"/>
  <c r="S277" i="1" a="1"/>
  <c r="S277" i="1" s="1"/>
  <c r="T274" i="1" a="1"/>
  <c r="T274" i="1" s="1"/>
  <c r="S260" i="1" a="1"/>
  <c r="S260" i="1" s="1"/>
  <c r="T258" i="1" a="1"/>
  <c r="T258" i="1" s="1"/>
  <c r="S252" i="1" a="1"/>
  <c r="S252" i="1" s="1"/>
  <c r="T250" i="1" a="1"/>
  <c r="T250" i="1" s="1"/>
  <c r="S244" i="1" a="1"/>
  <c r="S244" i="1" s="1"/>
  <c r="T307" i="1" a="1"/>
  <c r="T307" i="1" s="1"/>
  <c r="T298" i="1" a="1"/>
  <c r="T298" i="1" s="1"/>
  <c r="S271" i="1" a="1"/>
  <c r="S271" i="1" s="1"/>
  <c r="S268" i="1" a="1"/>
  <c r="S268" i="1" s="1"/>
  <c r="T267" i="1" a="1"/>
  <c r="T267" i="1" s="1"/>
  <c r="S263" i="1" a="1"/>
  <c r="S263" i="1" s="1"/>
  <c r="T261" i="1" a="1"/>
  <c r="T261" i="1" s="1"/>
  <c r="S255" i="1" a="1"/>
  <c r="S255" i="1" s="1"/>
  <c r="T253" i="1" a="1"/>
  <c r="T253" i="1" s="1"/>
  <c r="S247" i="1" a="1"/>
  <c r="S247" i="1" s="1"/>
  <c r="T290" i="1" a="1"/>
  <c r="T290" i="1" s="1"/>
  <c r="S283" i="1" a="1"/>
  <c r="S283" i="1" s="1"/>
  <c r="T275" i="1" a="1"/>
  <c r="T275" i="1" s="1"/>
  <c r="T269" i="1" a="1"/>
  <c r="T269" i="1" s="1"/>
  <c r="S267" i="1" a="1"/>
  <c r="S267" i="1" s="1"/>
  <c r="T266" i="1" a="1"/>
  <c r="T266" i="1" s="1"/>
  <c r="S258" i="1" a="1"/>
  <c r="S258" i="1" s="1"/>
  <c r="T256" i="1" a="1"/>
  <c r="T256" i="1" s="1"/>
  <c r="S250" i="1" a="1"/>
  <c r="S250" i="1" s="1"/>
  <c r="T248" i="1" a="1"/>
  <c r="T248" i="1" s="1"/>
  <c r="S284" i="1" a="1"/>
  <c r="S284" i="1" s="1"/>
  <c r="S275" i="1" a="1"/>
  <c r="S275" i="1" s="1"/>
  <c r="S269" i="1" a="1"/>
  <c r="S269" i="1" s="1"/>
  <c r="T265" i="1" a="1"/>
  <c r="T265" i="1" s="1"/>
  <c r="S261" i="1" a="1"/>
  <c r="S261" i="1" s="1"/>
  <c r="T259" i="1" a="1"/>
  <c r="T259" i="1" s="1"/>
  <c r="S253" i="1" a="1"/>
  <c r="S253" i="1" s="1"/>
  <c r="S300" i="1" a="1"/>
  <c r="S300" i="1" s="1"/>
  <c r="T282" i="1" a="1"/>
  <c r="T282" i="1" s="1"/>
  <c r="T279" i="1" a="1"/>
  <c r="T279" i="1" s="1"/>
  <c r="S266" i="1" a="1"/>
  <c r="S266" i="1" s="1"/>
  <c r="T264" i="1" a="1"/>
  <c r="T264" i="1" s="1"/>
  <c r="T262" i="1" a="1"/>
  <c r="T262" i="1" s="1"/>
  <c r="S256" i="1" a="1"/>
  <c r="S256" i="1" s="1"/>
  <c r="T254" i="1" a="1"/>
  <c r="T254" i="1" s="1"/>
  <c r="S248" i="1" a="1"/>
  <c r="S248" i="1" s="1"/>
  <c r="T281" i="1" a="1"/>
  <c r="T281" i="1" s="1"/>
  <c r="S270" i="1" a="1"/>
  <c r="S270" i="1" s="1"/>
  <c r="S265" i="1" a="1"/>
  <c r="S265" i="1" s="1"/>
  <c r="S259" i="1" a="1"/>
  <c r="S259" i="1" s="1"/>
  <c r="T257" i="1" a="1"/>
  <c r="T257" i="1" s="1"/>
  <c r="S251" i="1" a="1"/>
  <c r="S251" i="1" s="1"/>
  <c r="T245" i="1" a="1"/>
  <c r="T245" i="1" s="1"/>
  <c r="S232" i="1" a="1"/>
  <c r="S232" i="1" s="1"/>
  <c r="T230" i="1" a="1"/>
  <c r="T230" i="1" s="1"/>
  <c r="S224" i="1" a="1"/>
  <c r="S224" i="1" s="1"/>
  <c r="T222" i="1" a="1"/>
  <c r="T222" i="1" s="1"/>
  <c r="S216" i="1" a="1"/>
  <c r="S216" i="1" s="1"/>
  <c r="T214" i="1" a="1"/>
  <c r="T214" i="1" s="1"/>
  <c r="S208" i="1" a="1"/>
  <c r="S208" i="1" s="1"/>
  <c r="T249" i="1" a="1"/>
  <c r="T249" i="1" s="1"/>
  <c r="S245" i="1" a="1"/>
  <c r="S245" i="1" s="1"/>
  <c r="S243" i="1" a="1"/>
  <c r="S243" i="1" s="1"/>
  <c r="S242" i="1" a="1"/>
  <c r="S242" i="1" s="1"/>
  <c r="S237" i="1" a="1"/>
  <c r="S237" i="1" s="1"/>
  <c r="S235" i="1" a="1"/>
  <c r="S235" i="1" s="1"/>
  <c r="T233" i="1" a="1"/>
  <c r="T233" i="1" s="1"/>
  <c r="S227" i="1" a="1"/>
  <c r="S227" i="1" s="1"/>
  <c r="T225" i="1" a="1"/>
  <c r="T225" i="1" s="1"/>
  <c r="S219" i="1" a="1"/>
  <c r="S219" i="1" s="1"/>
  <c r="T217" i="1" a="1"/>
  <c r="T217" i="1" s="1"/>
  <c r="S211" i="1" a="1"/>
  <c r="S211" i="1" s="1"/>
  <c r="T209" i="1" a="1"/>
  <c r="T209" i="1" s="1"/>
  <c r="S203" i="1" a="1"/>
  <c r="S203" i="1" s="1"/>
  <c r="T236" i="1" a="1"/>
  <c r="T236" i="1" s="1"/>
  <c r="S230" i="1" a="1"/>
  <c r="S230" i="1" s="1"/>
  <c r="T228" i="1" a="1"/>
  <c r="T228" i="1" s="1"/>
  <c r="S222" i="1" a="1"/>
  <c r="S222" i="1" s="1"/>
  <c r="T220" i="1" a="1"/>
  <c r="T220" i="1" s="1"/>
  <c r="S214" i="1" a="1"/>
  <c r="S214" i="1" s="1"/>
  <c r="T212" i="1" a="1"/>
  <c r="T212" i="1" s="1"/>
  <c r="S206" i="1" a="1"/>
  <c r="S206" i="1" s="1"/>
  <c r="T246" i="1" a="1"/>
  <c r="T246" i="1" s="1"/>
  <c r="S233" i="1" a="1"/>
  <c r="S233" i="1" s="1"/>
  <c r="T231" i="1" a="1"/>
  <c r="T231" i="1" s="1"/>
  <c r="S225" i="1" a="1"/>
  <c r="S225" i="1" s="1"/>
  <c r="T223" i="1" a="1"/>
  <c r="T223" i="1" s="1"/>
  <c r="S217" i="1" a="1"/>
  <c r="S217" i="1" s="1"/>
  <c r="T215" i="1" a="1"/>
  <c r="T215" i="1" s="1"/>
  <c r="S209" i="1" a="1"/>
  <c r="S209" i="1" s="1"/>
  <c r="T207" i="1" a="1"/>
  <c r="T207" i="1" s="1"/>
  <c r="S201" i="1" a="1"/>
  <c r="S201" i="1" s="1"/>
  <c r="T251" i="1" a="1"/>
  <c r="T251" i="1" s="1"/>
  <c r="T240" i="1" a="1"/>
  <c r="T240" i="1" s="1"/>
  <c r="S236" i="1" a="1"/>
  <c r="S236" i="1" s="1"/>
  <c r="T234" i="1" a="1"/>
  <c r="T234" i="1" s="1"/>
  <c r="S228" i="1" a="1"/>
  <c r="S228" i="1" s="1"/>
  <c r="T226" i="1" a="1"/>
  <c r="T226" i="1" s="1"/>
  <c r="S220" i="1" a="1"/>
  <c r="S220" i="1" s="1"/>
  <c r="T218" i="1" a="1"/>
  <c r="T218" i="1" s="1"/>
  <c r="S212" i="1" a="1"/>
  <c r="S212" i="1" s="1"/>
  <c r="T210" i="1" a="1"/>
  <c r="T210" i="1" s="1"/>
  <c r="S204" i="1" a="1"/>
  <c r="S204" i="1" s="1"/>
  <c r="T241" i="1" a="1"/>
  <c r="T241" i="1" s="1"/>
  <c r="T239" i="1" a="1"/>
  <c r="T239" i="1" s="1"/>
  <c r="S231" i="1" a="1"/>
  <c r="S231" i="1" s="1"/>
  <c r="T229" i="1" a="1"/>
  <c r="T229" i="1" s="1"/>
  <c r="S223" i="1" a="1"/>
  <c r="S223" i="1" s="1"/>
  <c r="T221" i="1" a="1"/>
  <c r="T221" i="1" s="1"/>
  <c r="S215" i="1" a="1"/>
  <c r="S215" i="1" s="1"/>
  <c r="T213" i="1" a="1"/>
  <c r="T213" i="1" s="1"/>
  <c r="S207" i="1" a="1"/>
  <c r="S207" i="1" s="1"/>
  <c r="S240" i="1" a="1"/>
  <c r="S240" i="1" s="1"/>
  <c r="T238" i="1" a="1"/>
  <c r="T238" i="1" s="1"/>
  <c r="S234" i="1" a="1"/>
  <c r="S234" i="1" s="1"/>
  <c r="T232" i="1" a="1"/>
  <c r="T232" i="1" s="1"/>
  <c r="S226" i="1" a="1"/>
  <c r="S226" i="1" s="1"/>
  <c r="T224" i="1" a="1"/>
  <c r="T224" i="1" s="1"/>
  <c r="S218" i="1" a="1"/>
  <c r="S218" i="1" s="1"/>
  <c r="T216" i="1" a="1"/>
  <c r="T216" i="1" s="1"/>
  <c r="S210" i="1" a="1"/>
  <c r="S210" i="1" s="1"/>
  <c r="T243" i="1" a="1"/>
  <c r="T243" i="1" s="1"/>
  <c r="T242" i="1" a="1"/>
  <c r="T242" i="1" s="1"/>
  <c r="S239" i="1" a="1"/>
  <c r="S239" i="1" s="1"/>
  <c r="T237" i="1" a="1"/>
  <c r="T237" i="1" s="1"/>
  <c r="T235" i="1" a="1"/>
  <c r="T235" i="1" s="1"/>
  <c r="S229" i="1" a="1"/>
  <c r="S229" i="1" s="1"/>
  <c r="T227" i="1" a="1"/>
  <c r="T227" i="1" s="1"/>
  <c r="S221" i="1" a="1"/>
  <c r="S221" i="1" s="1"/>
  <c r="T219" i="1" a="1"/>
  <c r="T219" i="1" s="1"/>
  <c r="S213" i="1" a="1"/>
  <c r="S213" i="1" s="1"/>
  <c r="T211" i="1" a="1"/>
  <c r="T211" i="1" s="1"/>
  <c r="T206" i="1" a="1"/>
  <c r="T206" i="1" s="1"/>
  <c r="T205" i="1" a="1"/>
  <c r="T205" i="1" s="1"/>
  <c r="S197" i="1" a="1"/>
  <c r="S197" i="1" s="1"/>
  <c r="T195" i="1" a="1"/>
  <c r="T195" i="1" s="1"/>
  <c r="S189" i="1" a="1"/>
  <c r="S189" i="1" s="1"/>
  <c r="T187" i="1" a="1"/>
  <c r="T187" i="1" s="1"/>
  <c r="S181" i="1" a="1"/>
  <c r="S181" i="1" s="1"/>
  <c r="T179" i="1" a="1"/>
  <c r="T179" i="1" s="1"/>
  <c r="S173" i="1" a="1"/>
  <c r="S173" i="1" s="1"/>
  <c r="T171" i="1" a="1"/>
  <c r="T171" i="1" s="1"/>
  <c r="S165" i="1" a="1"/>
  <c r="S165" i="1" s="1"/>
  <c r="T163" i="1" a="1"/>
  <c r="T163" i="1" s="1"/>
  <c r="S202" i="1" a="1"/>
  <c r="S202" i="1" s="1"/>
  <c r="S200" i="1" a="1"/>
  <c r="S200" i="1" s="1"/>
  <c r="T198" i="1" a="1"/>
  <c r="T198" i="1" s="1"/>
  <c r="S192" i="1" a="1"/>
  <c r="S192" i="1" s="1"/>
  <c r="T190" i="1" a="1"/>
  <c r="T190" i="1" s="1"/>
  <c r="S184" i="1" a="1"/>
  <c r="S184" i="1" s="1"/>
  <c r="T182" i="1" a="1"/>
  <c r="T182" i="1" s="1"/>
  <c r="S176" i="1" a="1"/>
  <c r="S176" i="1" s="1"/>
  <c r="T174" i="1" a="1"/>
  <c r="T174" i="1" s="1"/>
  <c r="S168" i="1" a="1"/>
  <c r="S168" i="1" s="1"/>
  <c r="S205" i="1" a="1"/>
  <c r="S205" i="1" s="1"/>
  <c r="C13" i="1" s="1"/>
  <c r="C12" i="1" s="1"/>
  <c r="T203" i="1" a="1"/>
  <c r="T203" i="1" s="1"/>
  <c r="S195" i="1" a="1"/>
  <c r="S195" i="1" s="1"/>
  <c r="T193" i="1" a="1"/>
  <c r="T193" i="1" s="1"/>
  <c r="S187" i="1" a="1"/>
  <c r="S187" i="1" s="1"/>
  <c r="T185" i="1" a="1"/>
  <c r="T185" i="1" s="1"/>
  <c r="S179" i="1" a="1"/>
  <c r="S179" i="1" s="1"/>
  <c r="T177" i="1" a="1"/>
  <c r="T177" i="1" s="1"/>
  <c r="S171" i="1" a="1"/>
  <c r="S171" i="1" s="1"/>
  <c r="T169" i="1" a="1"/>
  <c r="T169" i="1" s="1"/>
  <c r="S163" i="1" a="1"/>
  <c r="S163" i="1" s="1"/>
  <c r="T161" i="1" a="1"/>
  <c r="T161" i="1" s="1"/>
  <c r="S198" i="1" a="1"/>
  <c r="S198" i="1" s="1"/>
  <c r="T196" i="1" a="1"/>
  <c r="T196" i="1" s="1"/>
  <c r="S190" i="1" a="1"/>
  <c r="S190" i="1" s="1"/>
  <c r="T188" i="1" a="1"/>
  <c r="T188" i="1" s="1"/>
  <c r="S182" i="1" a="1"/>
  <c r="S182" i="1" s="1"/>
  <c r="T180" i="1" a="1"/>
  <c r="T180" i="1" s="1"/>
  <c r="S174" i="1" a="1"/>
  <c r="S174" i="1" s="1"/>
  <c r="T172" i="1" a="1"/>
  <c r="T172" i="1" s="1"/>
  <c r="S166" i="1" a="1"/>
  <c r="S166" i="1" s="1"/>
  <c r="T199" i="1" a="1"/>
  <c r="T199" i="1" s="1"/>
  <c r="S193" i="1" a="1"/>
  <c r="S193" i="1" s="1"/>
  <c r="T191" i="1" a="1"/>
  <c r="T191" i="1" s="1"/>
  <c r="S185" i="1" a="1"/>
  <c r="S185" i="1" s="1"/>
  <c r="T183" i="1" a="1"/>
  <c r="T183" i="1" s="1"/>
  <c r="S177" i="1" a="1"/>
  <c r="S177" i="1" s="1"/>
  <c r="T175" i="1" a="1"/>
  <c r="T175" i="1" s="1"/>
  <c r="S169" i="1" a="1"/>
  <c r="S169" i="1" s="1"/>
  <c r="T167" i="1" a="1"/>
  <c r="T167" i="1" s="1"/>
  <c r="S161" i="1" a="1"/>
  <c r="S161" i="1" s="1"/>
  <c r="T201" i="1" a="1"/>
  <c r="T201" i="1" s="1"/>
  <c r="S196" i="1" a="1"/>
  <c r="S196" i="1" s="1"/>
  <c r="T194" i="1" a="1"/>
  <c r="T194" i="1" s="1"/>
  <c r="S188" i="1" a="1"/>
  <c r="S188" i="1" s="1"/>
  <c r="T186" i="1" a="1"/>
  <c r="T186" i="1" s="1"/>
  <c r="S180" i="1" a="1"/>
  <c r="S180" i="1" s="1"/>
  <c r="N13" i="1" s="1"/>
  <c r="N12" i="1" s="1"/>
  <c r="T178" i="1" a="1"/>
  <c r="T178" i="1" s="1"/>
  <c r="S172" i="1" a="1"/>
  <c r="S172" i="1" s="1"/>
  <c r="T170" i="1" a="1"/>
  <c r="T170" i="1" s="1"/>
  <c r="S164" i="1" a="1"/>
  <c r="S164" i="1" s="1"/>
  <c r="S199" i="1" a="1"/>
  <c r="S199" i="1" s="1"/>
  <c r="T197" i="1" a="1"/>
  <c r="T197" i="1" s="1"/>
  <c r="S191" i="1" a="1"/>
  <c r="S191" i="1" s="1"/>
  <c r="T189" i="1" a="1"/>
  <c r="T189" i="1" s="1"/>
  <c r="S183" i="1" a="1"/>
  <c r="S183" i="1" s="1"/>
  <c r="T181" i="1" a="1"/>
  <c r="T181" i="1" s="1"/>
  <c r="S175" i="1" a="1"/>
  <c r="S175" i="1" s="1"/>
  <c r="T173" i="1" a="1"/>
  <c r="T173" i="1" s="1"/>
  <c r="S167" i="1" a="1"/>
  <c r="S167" i="1" s="1"/>
  <c r="T208" i="1" a="1"/>
  <c r="T208" i="1" s="1"/>
  <c r="T204" i="1" a="1"/>
  <c r="T204" i="1" s="1"/>
  <c r="T202" i="1" a="1"/>
  <c r="T202" i="1" s="1"/>
  <c r="T200" i="1" a="1"/>
  <c r="T200" i="1" s="1"/>
  <c r="S194" i="1" a="1"/>
  <c r="S194" i="1" s="1"/>
  <c r="T192" i="1" a="1"/>
  <c r="T192" i="1" s="1"/>
  <c r="S186" i="1" a="1"/>
  <c r="S186" i="1" s="1"/>
  <c r="T184" i="1" a="1"/>
  <c r="T184" i="1" s="1"/>
  <c r="S178" i="1" a="1"/>
  <c r="S178" i="1" s="1"/>
  <c r="T176" i="1" a="1"/>
  <c r="T176" i="1" s="1"/>
  <c r="S170" i="1" a="1"/>
  <c r="S170" i="1" s="1"/>
  <c r="T168" i="1" a="1"/>
  <c r="T168" i="1" s="1"/>
  <c r="S162" i="1" a="1"/>
  <c r="S162" i="1" s="1"/>
  <c r="S152" i="1" a="1"/>
  <c r="S152" i="1" s="1"/>
  <c r="T150" i="1" a="1"/>
  <c r="T150" i="1" s="1"/>
  <c r="S144" i="1" a="1"/>
  <c r="S144" i="1" s="1"/>
  <c r="T142" i="1" a="1"/>
  <c r="T142" i="1" s="1"/>
  <c r="S136" i="1" a="1"/>
  <c r="S136" i="1" s="1"/>
  <c r="T134" i="1" a="1"/>
  <c r="T134" i="1" s="1"/>
  <c r="S128" i="1" a="1"/>
  <c r="S128" i="1" s="1"/>
  <c r="T126" i="1" a="1"/>
  <c r="T126" i="1" s="1"/>
  <c r="S120" i="1" a="1"/>
  <c r="S120" i="1" s="1"/>
  <c r="T118" i="1" a="1"/>
  <c r="T118" i="1" s="1"/>
  <c r="S112" i="1" a="1"/>
  <c r="S112" i="1" s="1"/>
  <c r="S155" i="1" a="1"/>
  <c r="S155" i="1" s="1"/>
  <c r="T153" i="1" a="1"/>
  <c r="T153" i="1" s="1"/>
  <c r="S147" i="1" a="1"/>
  <c r="S147" i="1" s="1"/>
  <c r="T145" i="1" a="1"/>
  <c r="T145" i="1" s="1"/>
  <c r="S139" i="1" a="1"/>
  <c r="S139" i="1" s="1"/>
  <c r="T137" i="1" a="1"/>
  <c r="T137" i="1" s="1"/>
  <c r="S131" i="1" a="1"/>
  <c r="S131" i="1" s="1"/>
  <c r="T129" i="1" a="1"/>
  <c r="T129" i="1" s="1"/>
  <c r="S123" i="1" a="1"/>
  <c r="S123" i="1" s="1"/>
  <c r="T121" i="1" a="1"/>
  <c r="T121" i="1" s="1"/>
  <c r="S115" i="1" a="1"/>
  <c r="S115" i="1" s="1"/>
  <c r="T166" i="1" a="1"/>
  <c r="T166" i="1" s="1"/>
  <c r="T160" i="1" a="1"/>
  <c r="T160" i="1" s="1"/>
  <c r="T156" i="1" a="1"/>
  <c r="T156" i="1" s="1"/>
  <c r="S150" i="1" a="1"/>
  <c r="S150" i="1" s="1"/>
  <c r="T148" i="1" a="1"/>
  <c r="T148" i="1" s="1"/>
  <c r="S142" i="1" a="1"/>
  <c r="S142" i="1" s="1"/>
  <c r="T140" i="1" a="1"/>
  <c r="T140" i="1" s="1"/>
  <c r="S134" i="1" a="1"/>
  <c r="S134" i="1" s="1"/>
  <c r="T132" i="1" a="1"/>
  <c r="T132" i="1" s="1"/>
  <c r="S126" i="1" a="1"/>
  <c r="S126" i="1" s="1"/>
  <c r="T124" i="1" a="1"/>
  <c r="T124" i="1" s="1"/>
  <c r="S118" i="1" a="1"/>
  <c r="S118" i="1" s="1"/>
  <c r="S160" i="1" a="1"/>
  <c r="S160" i="1" s="1"/>
  <c r="T159" i="1" a="1"/>
  <c r="T159" i="1" s="1"/>
  <c r="S153" i="1" a="1"/>
  <c r="S153" i="1" s="1"/>
  <c r="T151" i="1" a="1"/>
  <c r="T151" i="1" s="1"/>
  <c r="S145" i="1" a="1"/>
  <c r="S145" i="1" s="1"/>
  <c r="T143" i="1" a="1"/>
  <c r="T143" i="1" s="1"/>
  <c r="S137" i="1" a="1"/>
  <c r="S137" i="1" s="1"/>
  <c r="T135" i="1" a="1"/>
  <c r="T135" i="1" s="1"/>
  <c r="S129" i="1" a="1"/>
  <c r="S129" i="1" s="1"/>
  <c r="T127" i="1" a="1"/>
  <c r="T127" i="1" s="1"/>
  <c r="S121" i="1" a="1"/>
  <c r="S121" i="1" s="1"/>
  <c r="T119" i="1" a="1"/>
  <c r="T119" i="1" s="1"/>
  <c r="T158" i="1" a="1"/>
  <c r="T158" i="1" s="1"/>
  <c r="S156" i="1" a="1"/>
  <c r="S156" i="1" s="1"/>
  <c r="T154" i="1" a="1"/>
  <c r="T154" i="1" s="1"/>
  <c r="S148" i="1" a="1"/>
  <c r="S148" i="1" s="1"/>
  <c r="T146" i="1" a="1"/>
  <c r="T146" i="1" s="1"/>
  <c r="S140" i="1" a="1"/>
  <c r="S140" i="1" s="1"/>
  <c r="T138" i="1" a="1"/>
  <c r="T138" i="1" s="1"/>
  <c r="S132" i="1" a="1"/>
  <c r="S132" i="1" s="1"/>
  <c r="T130" i="1" a="1"/>
  <c r="T130" i="1" s="1"/>
  <c r="S124" i="1" a="1"/>
  <c r="S124" i="1" s="1"/>
  <c r="S159" i="1" a="1"/>
  <c r="S159" i="1" s="1"/>
  <c r="T157" i="1" a="1"/>
  <c r="T157" i="1" s="1"/>
  <c r="S151" i="1" a="1"/>
  <c r="S151" i="1" s="1"/>
  <c r="T149" i="1" a="1"/>
  <c r="T149" i="1" s="1"/>
  <c r="S143" i="1" a="1"/>
  <c r="S143" i="1" s="1"/>
  <c r="T141" i="1" a="1"/>
  <c r="T141" i="1" s="1"/>
  <c r="S135" i="1" a="1"/>
  <c r="S135" i="1" s="1"/>
  <c r="T133" i="1" a="1"/>
  <c r="T133" i="1" s="1"/>
  <c r="S127" i="1" a="1"/>
  <c r="S127" i="1" s="1"/>
  <c r="T125" i="1" a="1"/>
  <c r="T125" i="1" s="1"/>
  <c r="T164" i="1" a="1"/>
  <c r="T164" i="1" s="1"/>
  <c r="S158" i="1" a="1"/>
  <c r="S158" i="1" s="1"/>
  <c r="S154" i="1" a="1"/>
  <c r="S154" i="1" s="1"/>
  <c r="T152" i="1" a="1"/>
  <c r="T152" i="1" s="1"/>
  <c r="S146" i="1" a="1"/>
  <c r="S146" i="1" s="1"/>
  <c r="T144" i="1" a="1"/>
  <c r="T144" i="1" s="1"/>
  <c r="S138" i="1" a="1"/>
  <c r="S138" i="1" s="1"/>
  <c r="T136" i="1" a="1"/>
  <c r="T136" i="1" s="1"/>
  <c r="S130" i="1" a="1"/>
  <c r="S130" i="1" s="1"/>
  <c r="T128" i="1" a="1"/>
  <c r="T128" i="1" s="1"/>
  <c r="S122" i="1" a="1"/>
  <c r="S122" i="1" s="1"/>
  <c r="T120" i="1" a="1"/>
  <c r="T120" i="1" s="1"/>
  <c r="T165" i="1" a="1"/>
  <c r="T165" i="1" s="1"/>
  <c r="T162" i="1" a="1"/>
  <c r="T162" i="1" s="1"/>
  <c r="S157" i="1" a="1"/>
  <c r="S157" i="1" s="1"/>
  <c r="T155" i="1" a="1"/>
  <c r="T155" i="1" s="1"/>
  <c r="S149" i="1" a="1"/>
  <c r="S149" i="1" s="1"/>
  <c r="T147" i="1" a="1"/>
  <c r="T147" i="1" s="1"/>
  <c r="S141" i="1" a="1"/>
  <c r="S141" i="1" s="1"/>
  <c r="T139" i="1" a="1"/>
  <c r="T139" i="1" s="1"/>
  <c r="S133" i="1" a="1"/>
  <c r="S133" i="1" s="1"/>
  <c r="T131" i="1" a="1"/>
  <c r="T131" i="1" s="1"/>
  <c r="S125" i="1" a="1"/>
  <c r="S125" i="1" s="1"/>
  <c r="T123" i="1" a="1"/>
  <c r="T123" i="1" s="1"/>
  <c r="S117" i="1" a="1"/>
  <c r="S117" i="1" s="1"/>
  <c r="S114" i="1" a="1"/>
  <c r="S114" i="1" s="1"/>
  <c r="S108" i="1" a="1"/>
  <c r="S108" i="1" s="1"/>
  <c r="T106" i="1" a="1"/>
  <c r="T106" i="1" s="1"/>
  <c r="S100" i="1" a="1"/>
  <c r="S100" i="1" s="1"/>
  <c r="T98" i="1" a="1"/>
  <c r="T98" i="1" s="1"/>
  <c r="S92" i="1" a="1"/>
  <c r="S92" i="1" s="1"/>
  <c r="T90" i="1" a="1"/>
  <c r="T90" i="1" s="1"/>
  <c r="S84" i="1" a="1"/>
  <c r="S84" i="1" s="1"/>
  <c r="T82" i="1" a="1"/>
  <c r="T82" i="1" s="1"/>
  <c r="S76" i="1" a="1"/>
  <c r="S76" i="1" s="1"/>
  <c r="T74" i="1" a="1"/>
  <c r="T74" i="1" s="1"/>
  <c r="S68" i="1" a="1"/>
  <c r="S68" i="1" s="1"/>
  <c r="T66" i="1" a="1"/>
  <c r="T66" i="1" s="1"/>
  <c r="S60" i="1" a="1"/>
  <c r="S60" i="1" s="1"/>
  <c r="T58" i="1" a="1"/>
  <c r="T58" i="1" s="1"/>
  <c r="S52" i="1" a="1"/>
  <c r="S52" i="1" s="1"/>
  <c r="T50" i="1" a="1"/>
  <c r="T50" i="1" s="1"/>
  <c r="S44" i="1" a="1"/>
  <c r="S44" i="1" s="1"/>
  <c r="T42" i="1" a="1"/>
  <c r="T42" i="1" s="1"/>
  <c r="S36" i="1" a="1"/>
  <c r="S36" i="1" s="1"/>
  <c r="T34" i="1" a="1"/>
  <c r="T34" i="1" s="1"/>
  <c r="T116" i="1" a="1"/>
  <c r="T116" i="1" s="1"/>
  <c r="S111" i="1" a="1"/>
  <c r="S111" i="1" s="1"/>
  <c r="T109" i="1" a="1"/>
  <c r="T109" i="1" s="1"/>
  <c r="S103" i="1" a="1"/>
  <c r="S103" i="1" s="1"/>
  <c r="T101" i="1" a="1"/>
  <c r="T101" i="1" s="1"/>
  <c r="S95" i="1" a="1"/>
  <c r="S95" i="1" s="1"/>
  <c r="T93" i="1" a="1"/>
  <c r="T93" i="1" s="1"/>
  <c r="S87" i="1" a="1"/>
  <c r="S87" i="1" s="1"/>
  <c r="T85" i="1" a="1"/>
  <c r="T85" i="1" s="1"/>
  <c r="S79" i="1" a="1"/>
  <c r="S79" i="1" s="1"/>
  <c r="T77" i="1" a="1"/>
  <c r="T77" i="1" s="1"/>
  <c r="S71" i="1" a="1"/>
  <c r="S71" i="1" s="1"/>
  <c r="T69" i="1" a="1"/>
  <c r="T69" i="1" s="1"/>
  <c r="S63" i="1" a="1"/>
  <c r="S63" i="1" s="1"/>
  <c r="T61" i="1" a="1"/>
  <c r="T61" i="1" s="1"/>
  <c r="S55" i="1" a="1"/>
  <c r="S55" i="1" s="1"/>
  <c r="T53" i="1" a="1"/>
  <c r="T53" i="1" s="1"/>
  <c r="S47" i="1" a="1"/>
  <c r="S47" i="1" s="1"/>
  <c r="T45" i="1" a="1"/>
  <c r="T45" i="1" s="1"/>
  <c r="S39" i="1" a="1"/>
  <c r="S39" i="1" s="1"/>
  <c r="T37" i="1" a="1"/>
  <c r="T37" i="1" s="1"/>
  <c r="S31" i="1" a="1"/>
  <c r="S31" i="1" s="1"/>
  <c r="S116" i="1" a="1"/>
  <c r="S116" i="1" s="1"/>
  <c r="S106" i="1" a="1"/>
  <c r="S106" i="1" s="1"/>
  <c r="T104" i="1" a="1"/>
  <c r="T104" i="1" s="1"/>
  <c r="S98" i="1" a="1"/>
  <c r="S98" i="1" s="1"/>
  <c r="T96" i="1" a="1"/>
  <c r="T96" i="1" s="1"/>
  <c r="S90" i="1" a="1"/>
  <c r="S90" i="1" s="1"/>
  <c r="T88" i="1" a="1"/>
  <c r="T88" i="1" s="1"/>
  <c r="S82" i="1" a="1"/>
  <c r="S82" i="1" s="1"/>
  <c r="T80" i="1" a="1"/>
  <c r="T80" i="1" s="1"/>
  <c r="S74" i="1" a="1"/>
  <c r="S74" i="1" s="1"/>
  <c r="T72" i="1" a="1"/>
  <c r="T72" i="1" s="1"/>
  <c r="S66" i="1" a="1"/>
  <c r="S66" i="1" s="1"/>
  <c r="T64" i="1" a="1"/>
  <c r="T64" i="1" s="1"/>
  <c r="S58" i="1" a="1"/>
  <c r="S58" i="1" s="1"/>
  <c r="T56" i="1" a="1"/>
  <c r="T56" i="1" s="1"/>
  <c r="S50" i="1" a="1"/>
  <c r="S50" i="1" s="1"/>
  <c r="T48" i="1" a="1"/>
  <c r="T48" i="1" s="1"/>
  <c r="S42" i="1" a="1"/>
  <c r="S42" i="1" s="1"/>
  <c r="T40" i="1" a="1"/>
  <c r="T40" i="1" s="1"/>
  <c r="S34" i="1" a="1"/>
  <c r="S34" i="1" s="1"/>
  <c r="T115" i="1" a="1"/>
  <c r="T115" i="1" s="1"/>
  <c r="T113" i="1" a="1"/>
  <c r="T113" i="1" s="1"/>
  <c r="S109" i="1" a="1"/>
  <c r="S109" i="1" s="1"/>
  <c r="T107" i="1" a="1"/>
  <c r="T107" i="1" s="1"/>
  <c r="S101" i="1" a="1"/>
  <c r="S101" i="1" s="1"/>
  <c r="T99" i="1" a="1"/>
  <c r="T99" i="1" s="1"/>
  <c r="S93" i="1" a="1"/>
  <c r="S93" i="1" s="1"/>
  <c r="T91" i="1" a="1"/>
  <c r="T91" i="1" s="1"/>
  <c r="S85" i="1" a="1"/>
  <c r="S85" i="1" s="1"/>
  <c r="T83" i="1" a="1"/>
  <c r="T83" i="1" s="1"/>
  <c r="S77" i="1" a="1"/>
  <c r="S77" i="1" s="1"/>
  <c r="T75" i="1" a="1"/>
  <c r="T75" i="1" s="1"/>
  <c r="S69" i="1" a="1"/>
  <c r="S69" i="1" s="1"/>
  <c r="T67" i="1" a="1"/>
  <c r="T67" i="1" s="1"/>
  <c r="S61" i="1" a="1"/>
  <c r="S61" i="1" s="1"/>
  <c r="T59" i="1" a="1"/>
  <c r="T59" i="1" s="1"/>
  <c r="S53" i="1" a="1"/>
  <c r="S53" i="1" s="1"/>
  <c r="T51" i="1" a="1"/>
  <c r="T51" i="1" s="1"/>
  <c r="S45" i="1" a="1"/>
  <c r="S45" i="1" s="1"/>
  <c r="T43" i="1" a="1"/>
  <c r="T43" i="1" s="1"/>
  <c r="S37" i="1" a="1"/>
  <c r="S37" i="1" s="1"/>
  <c r="T35" i="1" a="1"/>
  <c r="T35" i="1" s="1"/>
  <c r="T112" i="1" a="1"/>
  <c r="T112" i="1" s="1"/>
  <c r="T110" i="1" a="1"/>
  <c r="T110" i="1" s="1"/>
  <c r="S104" i="1" a="1"/>
  <c r="S104" i="1" s="1"/>
  <c r="T102" i="1" a="1"/>
  <c r="T102" i="1" s="1"/>
  <c r="S96" i="1" a="1"/>
  <c r="S96" i="1" s="1"/>
  <c r="T94" i="1" a="1"/>
  <c r="T94" i="1" s="1"/>
  <c r="S88" i="1" a="1"/>
  <c r="S88" i="1" s="1"/>
  <c r="J13" i="1" s="1"/>
  <c r="J12" i="1" s="1"/>
  <c r="T86" i="1" a="1"/>
  <c r="T86" i="1" s="1"/>
  <c r="S80" i="1" a="1"/>
  <c r="S80" i="1" s="1"/>
  <c r="T78" i="1" a="1"/>
  <c r="T78" i="1" s="1"/>
  <c r="S72" i="1" a="1"/>
  <c r="S72" i="1" s="1"/>
  <c r="T70" i="1" a="1"/>
  <c r="T70" i="1" s="1"/>
  <c r="S64" i="1" a="1"/>
  <c r="S64" i="1" s="1"/>
  <c r="T62" i="1" a="1"/>
  <c r="T62" i="1" s="1"/>
  <c r="S56" i="1" a="1"/>
  <c r="S56" i="1" s="1"/>
  <c r="T54" i="1" a="1"/>
  <c r="T54" i="1" s="1"/>
  <c r="S48" i="1" a="1"/>
  <c r="S48" i="1" s="1"/>
  <c r="T46" i="1" a="1"/>
  <c r="T46" i="1" s="1"/>
  <c r="S40" i="1" a="1"/>
  <c r="S40" i="1" s="1"/>
  <c r="T38" i="1" a="1"/>
  <c r="T38" i="1" s="1"/>
  <c r="S32" i="1" a="1"/>
  <c r="S32" i="1" s="1"/>
  <c r="T122" i="1" a="1"/>
  <c r="T122" i="1" s="1"/>
  <c r="S119" i="1" a="1"/>
  <c r="S119" i="1" s="1"/>
  <c r="T117" i="1" a="1"/>
  <c r="T117" i="1" s="1"/>
  <c r="S113" i="1" a="1"/>
  <c r="S113" i="1" s="1"/>
  <c r="S107" i="1" a="1"/>
  <c r="S107" i="1" s="1"/>
  <c r="T105" i="1" a="1"/>
  <c r="T105" i="1" s="1"/>
  <c r="S99" i="1" a="1"/>
  <c r="S99" i="1" s="1"/>
  <c r="T97" i="1" a="1"/>
  <c r="T97" i="1" s="1"/>
  <c r="S91" i="1" a="1"/>
  <c r="S91" i="1" s="1"/>
  <c r="T89" i="1" a="1"/>
  <c r="T89" i="1" s="1"/>
  <c r="S83" i="1" a="1"/>
  <c r="S83" i="1" s="1"/>
  <c r="T81" i="1" a="1"/>
  <c r="T81" i="1" s="1"/>
  <c r="S75" i="1" a="1"/>
  <c r="S75" i="1" s="1"/>
  <c r="T73" i="1" a="1"/>
  <c r="T73" i="1" s="1"/>
  <c r="S67" i="1" a="1"/>
  <c r="S67" i="1" s="1"/>
  <c r="T65" i="1" a="1"/>
  <c r="T65" i="1" s="1"/>
  <c r="S59" i="1" a="1"/>
  <c r="S59" i="1" s="1"/>
  <c r="T57" i="1" a="1"/>
  <c r="T57" i="1" s="1"/>
  <c r="S51" i="1" a="1"/>
  <c r="S51" i="1" s="1"/>
  <c r="T49" i="1" a="1"/>
  <c r="T49" i="1" s="1"/>
  <c r="S43" i="1" a="1"/>
  <c r="S43" i="1" s="1"/>
  <c r="T41" i="1" a="1"/>
  <c r="T41" i="1" s="1"/>
  <c r="S35" i="1" a="1"/>
  <c r="S35" i="1" s="1"/>
  <c r="T114" i="1" a="1"/>
  <c r="T114" i="1" s="1"/>
  <c r="S110" i="1" a="1"/>
  <c r="S110" i="1" s="1"/>
  <c r="T108" i="1" a="1"/>
  <c r="T108" i="1" s="1"/>
  <c r="S102" i="1" a="1"/>
  <c r="S102" i="1" s="1"/>
  <c r="T100" i="1" a="1"/>
  <c r="T100" i="1" s="1"/>
  <c r="S94" i="1" a="1"/>
  <c r="S94" i="1" s="1"/>
  <c r="T92" i="1" a="1"/>
  <c r="T92" i="1" s="1"/>
  <c r="S86" i="1" a="1"/>
  <c r="S86" i="1" s="1"/>
  <c r="T84" i="1" a="1"/>
  <c r="T84" i="1" s="1"/>
  <c r="S78" i="1" a="1"/>
  <c r="S78" i="1" s="1"/>
  <c r="T76" i="1" a="1"/>
  <c r="T76" i="1" s="1"/>
  <c r="S70" i="1" a="1"/>
  <c r="S70" i="1" s="1"/>
  <c r="T68" i="1" a="1"/>
  <c r="T68" i="1" s="1"/>
  <c r="S62" i="1" a="1"/>
  <c r="S62" i="1" s="1"/>
  <c r="T60" i="1" a="1"/>
  <c r="T60" i="1" s="1"/>
  <c r="S54" i="1" a="1"/>
  <c r="S54" i="1" s="1"/>
  <c r="T52" i="1" a="1"/>
  <c r="T52" i="1" s="1"/>
  <c r="S46" i="1" a="1"/>
  <c r="S46" i="1" s="1"/>
  <c r="T44" i="1" a="1"/>
  <c r="T44" i="1" s="1"/>
  <c r="S38" i="1" a="1"/>
  <c r="S38" i="1" s="1"/>
  <c r="T111" i="1" a="1"/>
  <c r="T111" i="1" s="1"/>
  <c r="S105" i="1" a="1"/>
  <c r="S105" i="1" s="1"/>
  <c r="T103" i="1" a="1"/>
  <c r="T103" i="1" s="1"/>
  <c r="S97" i="1" a="1"/>
  <c r="S97" i="1" s="1"/>
  <c r="T95" i="1" a="1"/>
  <c r="T95" i="1" s="1"/>
  <c r="S89" i="1" a="1"/>
  <c r="S89" i="1" s="1"/>
  <c r="T87" i="1" a="1"/>
  <c r="T87" i="1" s="1"/>
  <c r="S81" i="1" a="1"/>
  <c r="S81" i="1" s="1"/>
  <c r="T79" i="1" a="1"/>
  <c r="T79" i="1" s="1"/>
  <c r="S73" i="1" a="1"/>
  <c r="S73" i="1" s="1"/>
  <c r="T71" i="1" a="1"/>
  <c r="T71" i="1" s="1"/>
  <c r="S65" i="1" a="1"/>
  <c r="S65" i="1" s="1"/>
  <c r="T63" i="1" a="1"/>
  <c r="T63" i="1" s="1"/>
  <c r="S57" i="1" a="1"/>
  <c r="S57" i="1" s="1"/>
  <c r="T55" i="1" a="1"/>
  <c r="T55" i="1" s="1"/>
  <c r="S49" i="1" a="1"/>
  <c r="S49" i="1" s="1"/>
  <c r="T47" i="1" a="1"/>
  <c r="T47" i="1" s="1"/>
  <c r="S41" i="1" a="1"/>
  <c r="S41" i="1" s="1"/>
  <c r="T39" i="1" a="1"/>
  <c r="T39" i="1" s="1"/>
  <c r="I5" i="1"/>
  <c r="Q5" i="1"/>
  <c r="E7" i="1"/>
  <c r="M7" i="1"/>
  <c r="C9" i="1"/>
  <c r="C8" i="1" s="1"/>
  <c r="K9" i="1"/>
  <c r="K8" i="1" s="1"/>
  <c r="H11" i="1"/>
  <c r="P11" i="1"/>
  <c r="F13" i="1"/>
  <c r="F12" i="1" s="1"/>
  <c r="Q23" i="1" a="1"/>
  <c r="Q23" i="1" s="1"/>
  <c r="M23" i="1" s="1"/>
  <c r="U324" i="1" a="1"/>
  <c r="U324" i="1" s="1"/>
  <c r="V318" i="1" a="1"/>
  <c r="V318" i="1" s="1"/>
  <c r="U317" i="1" a="1"/>
  <c r="U317" i="1" s="1"/>
  <c r="V312" i="1" a="1"/>
  <c r="V312" i="1" s="1"/>
  <c r="U308" i="1" a="1"/>
  <c r="U308" i="1" s="1"/>
  <c r="V306" i="1" a="1"/>
  <c r="V306" i="1" s="1"/>
  <c r="V325" i="1" a="1"/>
  <c r="V325" i="1" s="1"/>
  <c r="U320" i="1" a="1"/>
  <c r="U320" i="1" s="1"/>
  <c r="V313" i="1" a="1"/>
  <c r="V313" i="1" s="1"/>
  <c r="U318" i="1" a="1"/>
  <c r="U318" i="1" s="1"/>
  <c r="V321" i="1" a="1"/>
  <c r="V321" i="1" s="1"/>
  <c r="U325" i="1" a="1"/>
  <c r="U325" i="1" s="1"/>
  <c r="V323" i="1" a="1"/>
  <c r="V323" i="1" s="1"/>
  <c r="U313" i="1" a="1"/>
  <c r="U313" i="1" s="1"/>
  <c r="V316" i="1" a="1"/>
  <c r="V316" i="1" s="1"/>
  <c r="U309" i="1" a="1"/>
  <c r="U309" i="1" s="1"/>
  <c r="V307" i="1" a="1"/>
  <c r="V307" i="1" s="1"/>
  <c r="U311" i="1" a="1"/>
  <c r="U311" i="1" s="1"/>
  <c r="U310" i="1" a="1"/>
  <c r="U310" i="1" s="1"/>
  <c r="V319" i="1" a="1"/>
  <c r="V319" i="1" s="1"/>
  <c r="V304" i="1" a="1"/>
  <c r="V304" i="1" s="1"/>
  <c r="V301" i="1" a="1"/>
  <c r="V301" i="1" s="1"/>
  <c r="U295" i="1" a="1"/>
  <c r="U295" i="1" s="1"/>
  <c r="V293" i="1" a="1"/>
  <c r="V293" i="1" s="1"/>
  <c r="U287" i="1" a="1"/>
  <c r="U287" i="1" s="1"/>
  <c r="V285" i="1" a="1"/>
  <c r="V285" i="1" s="1"/>
  <c r="U322" i="1" a="1"/>
  <c r="U322" i="1" s="1"/>
  <c r="V314" i="1" a="1"/>
  <c r="V314" i="1" s="1"/>
  <c r="U307" i="1" a="1"/>
  <c r="U307" i="1" s="1"/>
  <c r="U298" i="1" a="1"/>
  <c r="U298" i="1" s="1"/>
  <c r="V296" i="1" a="1"/>
  <c r="V296" i="1" s="1"/>
  <c r="U290" i="1" a="1"/>
  <c r="U290" i="1" s="1"/>
  <c r="V288" i="1" a="1"/>
  <c r="V288" i="1" s="1"/>
  <c r="U282" i="1" a="1"/>
  <c r="U282" i="1" s="1"/>
  <c r="V280" i="1" a="1"/>
  <c r="V280" i="1" s="1"/>
  <c r="U274" i="1" a="1"/>
  <c r="U274" i="1" s="1"/>
  <c r="V317" i="1" a="1"/>
  <c r="V317" i="1" s="1"/>
  <c r="U319" i="1" a="1"/>
  <c r="U319" i="1" s="1"/>
  <c r="V308" i="1" a="1"/>
  <c r="V308" i="1" s="1"/>
  <c r="V305" i="1" a="1"/>
  <c r="V305" i="1" s="1"/>
  <c r="U304" i="1" a="1"/>
  <c r="U304" i="1" s="1"/>
  <c r="V303" i="1" a="1"/>
  <c r="V303" i="1" s="1"/>
  <c r="U301" i="1" a="1"/>
  <c r="U301" i="1" s="1"/>
  <c r="V299" i="1" a="1"/>
  <c r="V299" i="1" s="1"/>
  <c r="U323" i="1" a="1"/>
  <c r="U323" i="1" s="1"/>
  <c r="U316" i="1" a="1"/>
  <c r="U316" i="1" s="1"/>
  <c r="U315" i="1" a="1"/>
  <c r="U315" i="1" s="1"/>
  <c r="U305" i="1" a="1"/>
  <c r="U305" i="1" s="1"/>
  <c r="U299" i="1" a="1"/>
  <c r="U299" i="1" s="1"/>
  <c r="V297" i="1" a="1"/>
  <c r="V297" i="1" s="1"/>
  <c r="U291" i="1" a="1"/>
  <c r="U291" i="1" s="1"/>
  <c r="V289" i="1" a="1"/>
  <c r="V289" i="1" s="1"/>
  <c r="U283" i="1" a="1"/>
  <c r="U283" i="1" s="1"/>
  <c r="V281" i="1" a="1"/>
  <c r="V281" i="1" s="1"/>
  <c r="U275" i="1" a="1"/>
  <c r="U275" i="1" s="1"/>
  <c r="V273" i="1" a="1"/>
  <c r="V273" i="1" s="1"/>
  <c r="U321" i="1" a="1"/>
  <c r="U321" i="1" s="1"/>
  <c r="V309" i="1" a="1"/>
  <c r="V309" i="1" s="1"/>
  <c r="U302" i="1" a="1"/>
  <c r="U302" i="1" s="1"/>
  <c r="V300" i="1" a="1"/>
  <c r="V300" i="1" s="1"/>
  <c r="U294" i="1" a="1"/>
  <c r="U294" i="1" s="1"/>
  <c r="V292" i="1" a="1"/>
  <c r="V292" i="1" s="1"/>
  <c r="U286" i="1" a="1"/>
  <c r="U286" i="1" s="1"/>
  <c r="V284" i="1" a="1"/>
  <c r="V284" i="1" s="1"/>
  <c r="U278" i="1" a="1"/>
  <c r="U278" i="1" s="1"/>
  <c r="V276" i="1" a="1"/>
  <c r="V276" i="1" s="1"/>
  <c r="U270" i="1" a="1"/>
  <c r="U270" i="1" s="1"/>
  <c r="V324" i="1" a="1"/>
  <c r="V324" i="1" s="1"/>
  <c r="U312" i="1" a="1"/>
  <c r="U312" i="1" s="1"/>
  <c r="V311" i="1" a="1"/>
  <c r="V311" i="1" s="1"/>
  <c r="U297" i="1" a="1"/>
  <c r="U297" i="1" s="1"/>
  <c r="V295" i="1" a="1"/>
  <c r="V295" i="1" s="1"/>
  <c r="U289" i="1" a="1"/>
  <c r="U289" i="1" s="1"/>
  <c r="V287" i="1" a="1"/>
  <c r="V287" i="1" s="1"/>
  <c r="U281" i="1" a="1"/>
  <c r="U281" i="1" s="1"/>
  <c r="V322" i="1" a="1"/>
  <c r="V322" i="1" s="1"/>
  <c r="V310" i="1" a="1"/>
  <c r="V310" i="1" s="1"/>
  <c r="U306" i="1" a="1"/>
  <c r="U306" i="1" s="1"/>
  <c r="U300" i="1" a="1"/>
  <c r="U300" i="1" s="1"/>
  <c r="V298" i="1" a="1"/>
  <c r="V298" i="1" s="1"/>
  <c r="U292" i="1" a="1"/>
  <c r="U292" i="1" s="1"/>
  <c r="V290" i="1" a="1"/>
  <c r="V290" i="1" s="1"/>
  <c r="U284" i="1" a="1"/>
  <c r="U284" i="1" s="1"/>
  <c r="V282" i="1" a="1"/>
  <c r="V282" i="1" s="1"/>
  <c r="U276" i="1" a="1"/>
  <c r="U276" i="1" s="1"/>
  <c r="V274" i="1" a="1"/>
  <c r="V274" i="1" s="1"/>
  <c r="U268" i="1" a="1"/>
  <c r="U268" i="1" s="1"/>
  <c r="V266" i="1" a="1"/>
  <c r="V266" i="1" s="1"/>
  <c r="U296" i="1" a="1"/>
  <c r="U296" i="1" s="1"/>
  <c r="U293" i="1" a="1"/>
  <c r="U293" i="1" s="1"/>
  <c r="U277" i="1" a="1"/>
  <c r="U277" i="1" s="1"/>
  <c r="V269" i="1" a="1"/>
  <c r="V269" i="1" s="1"/>
  <c r="U258" i="1" a="1"/>
  <c r="U258" i="1" s="1"/>
  <c r="V256" i="1" a="1"/>
  <c r="V256" i="1" s="1"/>
  <c r="U250" i="1" a="1"/>
  <c r="U250" i="1" s="1"/>
  <c r="V248" i="1" a="1"/>
  <c r="V248" i="1" s="1"/>
  <c r="U242" i="1" a="1"/>
  <c r="U242" i="1" s="1"/>
  <c r="V240" i="1" a="1"/>
  <c r="V240" i="1" s="1"/>
  <c r="U314" i="1" a="1"/>
  <c r="U314" i="1" s="1"/>
  <c r="V294" i="1" a="1"/>
  <c r="V294" i="1" s="1"/>
  <c r="U288" i="1" a="1"/>
  <c r="U288" i="1" s="1"/>
  <c r="V278" i="1" a="1"/>
  <c r="V278" i="1" s="1"/>
  <c r="U267" i="1" a="1"/>
  <c r="U267" i="1" s="1"/>
  <c r="U261" i="1" a="1"/>
  <c r="U261" i="1" s="1"/>
  <c r="V259" i="1" a="1"/>
  <c r="V259" i="1" s="1"/>
  <c r="U253" i="1" a="1"/>
  <c r="U253" i="1" s="1"/>
  <c r="V251" i="1" a="1"/>
  <c r="V251" i="1" s="1"/>
  <c r="U245" i="1" a="1"/>
  <c r="U245" i="1" s="1"/>
  <c r="V243" i="1" a="1"/>
  <c r="V243" i="1" s="1"/>
  <c r="V315" i="1" a="1"/>
  <c r="V315" i="1" s="1"/>
  <c r="V283" i="1" a="1"/>
  <c r="V283" i="1" s="1"/>
  <c r="U280" i="1" a="1"/>
  <c r="U280" i="1" s="1"/>
  <c r="V275" i="1" a="1"/>
  <c r="V275" i="1" s="1"/>
  <c r="U269" i="1" a="1"/>
  <c r="U269" i="1" s="1"/>
  <c r="U266" i="1" a="1"/>
  <c r="U266" i="1" s="1"/>
  <c r="V265" i="1" a="1"/>
  <c r="V265" i="1" s="1"/>
  <c r="V264" i="1" a="1"/>
  <c r="V264" i="1" s="1"/>
  <c r="V262" i="1" a="1"/>
  <c r="V262" i="1" s="1"/>
  <c r="U256" i="1" a="1"/>
  <c r="U256" i="1" s="1"/>
  <c r="V254" i="1" a="1"/>
  <c r="V254" i="1" s="1"/>
  <c r="U248" i="1" a="1"/>
  <c r="U248" i="1" s="1"/>
  <c r="V246" i="1" a="1"/>
  <c r="V246" i="1" s="1"/>
  <c r="V270" i="1" a="1"/>
  <c r="V270" i="1" s="1"/>
  <c r="U259" i="1" a="1"/>
  <c r="U259" i="1" s="1"/>
  <c r="V257" i="1" a="1"/>
  <c r="V257" i="1" s="1"/>
  <c r="U251" i="1" a="1"/>
  <c r="U251" i="1" s="1"/>
  <c r="V249" i="1" a="1"/>
  <c r="V249" i="1" s="1"/>
  <c r="U303" i="1" a="1"/>
  <c r="U303" i="1" s="1"/>
  <c r="V291" i="1" a="1"/>
  <c r="V291" i="1" s="1"/>
  <c r="V279" i="1" a="1"/>
  <c r="V279" i="1" s="1"/>
  <c r="V272" i="1" a="1"/>
  <c r="V272" i="1" s="1"/>
  <c r="U265" i="1" a="1"/>
  <c r="U265" i="1" s="1"/>
  <c r="U264" i="1" a="1"/>
  <c r="U264" i="1" s="1"/>
  <c r="U262" i="1" a="1"/>
  <c r="U262" i="1" s="1"/>
  <c r="V260" i="1" a="1"/>
  <c r="V260" i="1" s="1"/>
  <c r="U254" i="1" a="1"/>
  <c r="U254" i="1" s="1"/>
  <c r="V252" i="1" a="1"/>
  <c r="V252" i="1" s="1"/>
  <c r="U246" i="1" a="1"/>
  <c r="U246" i="1" s="1"/>
  <c r="V244" i="1" a="1"/>
  <c r="V244" i="1" s="1"/>
  <c r="U285" i="1" a="1"/>
  <c r="U285" i="1" s="1"/>
  <c r="U279" i="1" a="1"/>
  <c r="U279" i="1" s="1"/>
  <c r="V263" i="1" a="1"/>
  <c r="V263" i="1" s="1"/>
  <c r="U257" i="1" a="1"/>
  <c r="U257" i="1" s="1"/>
  <c r="V255" i="1" a="1"/>
  <c r="V255" i="1" s="1"/>
  <c r="V302" i="1" a="1"/>
  <c r="V302" i="1" s="1"/>
  <c r="V286" i="1" a="1"/>
  <c r="V286" i="1" s="1"/>
  <c r="U272" i="1" a="1"/>
  <c r="U272" i="1" s="1"/>
  <c r="V271" i="1" a="1"/>
  <c r="V271" i="1" s="1"/>
  <c r="V268" i="1" a="1"/>
  <c r="V268" i="1" s="1"/>
  <c r="U260" i="1" a="1"/>
  <c r="U260" i="1" s="1"/>
  <c r="V258" i="1" a="1"/>
  <c r="V258" i="1" s="1"/>
  <c r="U252" i="1" a="1"/>
  <c r="U252" i="1" s="1"/>
  <c r="V250" i="1" a="1"/>
  <c r="V250" i="1" s="1"/>
  <c r="V320" i="1" a="1"/>
  <c r="V320" i="1" s="1"/>
  <c r="V277" i="1" a="1"/>
  <c r="V277" i="1" s="1"/>
  <c r="U273" i="1" a="1"/>
  <c r="U273" i="1" s="1"/>
  <c r="U271" i="1" a="1"/>
  <c r="U271" i="1" s="1"/>
  <c r="V267" i="1" a="1"/>
  <c r="V267" i="1" s="1"/>
  <c r="U263" i="1" a="1"/>
  <c r="U263" i="1" s="1"/>
  <c r="V261" i="1" a="1"/>
  <c r="V261" i="1" s="1"/>
  <c r="U255" i="1" a="1"/>
  <c r="U255" i="1" s="1"/>
  <c r="V253" i="1" a="1"/>
  <c r="V253" i="1" s="1"/>
  <c r="U249" i="1" a="1"/>
  <c r="U249" i="1" s="1"/>
  <c r="U236" i="1" a="1"/>
  <c r="U236" i="1" s="1"/>
  <c r="V234" i="1" a="1"/>
  <c r="V234" i="1" s="1"/>
  <c r="U228" i="1" a="1"/>
  <c r="U228" i="1" s="1"/>
  <c r="V226" i="1" a="1"/>
  <c r="V226" i="1" s="1"/>
  <c r="U220" i="1" a="1"/>
  <c r="U220" i="1" s="1"/>
  <c r="V218" i="1" a="1"/>
  <c r="V218" i="1" s="1"/>
  <c r="U212" i="1" a="1"/>
  <c r="U212" i="1" s="1"/>
  <c r="V210" i="1" a="1"/>
  <c r="V210" i="1" s="1"/>
  <c r="V241" i="1" a="1"/>
  <c r="V241" i="1" s="1"/>
  <c r="U231" i="1" a="1"/>
  <c r="U231" i="1" s="1"/>
  <c r="V229" i="1" a="1"/>
  <c r="V229" i="1" s="1"/>
  <c r="U223" i="1" a="1"/>
  <c r="U223" i="1" s="1"/>
  <c r="V221" i="1" a="1"/>
  <c r="V221" i="1" s="1"/>
  <c r="U215" i="1" a="1"/>
  <c r="U215" i="1" s="1"/>
  <c r="V213" i="1" a="1"/>
  <c r="V213" i="1" s="1"/>
  <c r="U207" i="1" a="1"/>
  <c r="U207" i="1" s="1"/>
  <c r="V205" i="1" a="1"/>
  <c r="V205" i="1" s="1"/>
  <c r="U240" i="1" a="1"/>
  <c r="U240" i="1" s="1"/>
  <c r="V239" i="1" a="1"/>
  <c r="V239" i="1" s="1"/>
  <c r="V238" i="1" a="1"/>
  <c r="V238" i="1" s="1"/>
  <c r="U234" i="1" a="1"/>
  <c r="U234" i="1" s="1"/>
  <c r="V232" i="1" a="1"/>
  <c r="V232" i="1" s="1"/>
  <c r="U226" i="1" a="1"/>
  <c r="U226" i="1" s="1"/>
  <c r="V224" i="1" a="1"/>
  <c r="V224" i="1" s="1"/>
  <c r="U218" i="1" a="1"/>
  <c r="U218" i="1" s="1"/>
  <c r="V216" i="1" a="1"/>
  <c r="V216" i="1" s="1"/>
  <c r="U210" i="1" a="1"/>
  <c r="U210" i="1" s="1"/>
  <c r="V208" i="1" a="1"/>
  <c r="V208" i="1" s="1"/>
  <c r="U241" i="1" a="1"/>
  <c r="U241" i="1" s="1"/>
  <c r="V235" i="1" a="1"/>
  <c r="V235" i="1" s="1"/>
  <c r="U229" i="1" a="1"/>
  <c r="U229" i="1" s="1"/>
  <c r="V227" i="1" a="1"/>
  <c r="V227" i="1" s="1"/>
  <c r="U221" i="1" a="1"/>
  <c r="U221" i="1" s="1"/>
  <c r="V219" i="1" a="1"/>
  <c r="V219" i="1" s="1"/>
  <c r="U213" i="1" a="1"/>
  <c r="U213" i="1" s="1"/>
  <c r="V211" i="1" a="1"/>
  <c r="V211" i="1" s="1"/>
  <c r="U205" i="1" a="1"/>
  <c r="U205" i="1" s="1"/>
  <c r="C17" i="1" s="1"/>
  <c r="V203" i="1" a="1"/>
  <c r="V203" i="1" s="1"/>
  <c r="U239" i="1" a="1"/>
  <c r="U239" i="1" s="1"/>
  <c r="U238" i="1" a="1"/>
  <c r="U238" i="1" s="1"/>
  <c r="V237" i="1" a="1"/>
  <c r="V237" i="1" s="1"/>
  <c r="U232" i="1" a="1"/>
  <c r="U232" i="1" s="1"/>
  <c r="V230" i="1" a="1"/>
  <c r="V230" i="1" s="1"/>
  <c r="U224" i="1" a="1"/>
  <c r="U224" i="1" s="1"/>
  <c r="V222" i="1" a="1"/>
  <c r="V222" i="1" s="1"/>
  <c r="U216" i="1" a="1"/>
  <c r="U216" i="1" s="1"/>
  <c r="V214" i="1" a="1"/>
  <c r="V214" i="1" s="1"/>
  <c r="U208" i="1" a="1"/>
  <c r="U208" i="1" s="1"/>
  <c r="V206" i="1" a="1"/>
  <c r="V206" i="1" s="1"/>
  <c r="V247" i="1" a="1"/>
  <c r="V247" i="1" s="1"/>
  <c r="V242" i="1" a="1"/>
  <c r="V242" i="1" s="1"/>
  <c r="U237" i="1" a="1"/>
  <c r="U237" i="1" s="1"/>
  <c r="U235" i="1" a="1"/>
  <c r="U235" i="1" s="1"/>
  <c r="V233" i="1" a="1"/>
  <c r="V233" i="1" s="1"/>
  <c r="U227" i="1" a="1"/>
  <c r="U227" i="1" s="1"/>
  <c r="V225" i="1" a="1"/>
  <c r="V225" i="1" s="1"/>
  <c r="U219" i="1" a="1"/>
  <c r="U219" i="1" s="1"/>
  <c r="V217" i="1" a="1"/>
  <c r="V217" i="1" s="1"/>
  <c r="U211" i="1" a="1"/>
  <c r="U211" i="1" s="1"/>
  <c r="V209" i="1" a="1"/>
  <c r="V209" i="1" s="1"/>
  <c r="U244" i="1" a="1"/>
  <c r="U244" i="1" s="1"/>
  <c r="U243" i="1" a="1"/>
  <c r="U243" i="1" s="1"/>
  <c r="V236" i="1" a="1"/>
  <c r="V236" i="1" s="1"/>
  <c r="U230" i="1" a="1"/>
  <c r="U230" i="1" s="1"/>
  <c r="V228" i="1" a="1"/>
  <c r="V228" i="1" s="1"/>
  <c r="U222" i="1" a="1"/>
  <c r="U222" i="1" s="1"/>
  <c r="V220" i="1" a="1"/>
  <c r="V220" i="1" s="1"/>
  <c r="U214" i="1" a="1"/>
  <c r="U214" i="1" s="1"/>
  <c r="V212" i="1" a="1"/>
  <c r="V212" i="1" s="1"/>
  <c r="U247" i="1" a="1"/>
  <c r="U247" i="1" s="1"/>
  <c r="V245" i="1" a="1"/>
  <c r="V245" i="1" s="1"/>
  <c r="U233" i="1" a="1"/>
  <c r="U233" i="1" s="1"/>
  <c r="V231" i="1" a="1"/>
  <c r="V231" i="1" s="1"/>
  <c r="U225" i="1" a="1"/>
  <c r="U225" i="1" s="1"/>
  <c r="V223" i="1" a="1"/>
  <c r="V223" i="1" s="1"/>
  <c r="U217" i="1" a="1"/>
  <c r="U217" i="1" s="1"/>
  <c r="V215" i="1" a="1"/>
  <c r="V215" i="1" s="1"/>
  <c r="U209" i="1" a="1"/>
  <c r="U209" i="1" s="1"/>
  <c r="V207" i="1" a="1"/>
  <c r="V207" i="1" s="1"/>
  <c r="U203" i="1" a="1"/>
  <c r="U203" i="1" s="1"/>
  <c r="V199" i="1" a="1"/>
  <c r="V199" i="1" s="1"/>
  <c r="U193" i="1" a="1"/>
  <c r="U193" i="1" s="1"/>
  <c r="V191" i="1" a="1"/>
  <c r="V191" i="1" s="1"/>
  <c r="U185" i="1" a="1"/>
  <c r="U185" i="1" s="1"/>
  <c r="V183" i="1" a="1"/>
  <c r="V183" i="1" s="1"/>
  <c r="U177" i="1" a="1"/>
  <c r="U177" i="1" s="1"/>
  <c r="V175" i="1" a="1"/>
  <c r="V175" i="1" s="1"/>
  <c r="U169" i="1" a="1"/>
  <c r="U169" i="1" s="1"/>
  <c r="V167" i="1" a="1"/>
  <c r="V167" i="1" s="1"/>
  <c r="U161" i="1" a="1"/>
  <c r="U161" i="1" s="1"/>
  <c r="V159" i="1" a="1"/>
  <c r="V159" i="1" s="1"/>
  <c r="V201" i="1" a="1"/>
  <c r="V201" i="1" s="1"/>
  <c r="U196" i="1" a="1"/>
  <c r="U196" i="1" s="1"/>
  <c r="V194" i="1" a="1"/>
  <c r="V194" i="1" s="1"/>
  <c r="U188" i="1" a="1"/>
  <c r="U188" i="1" s="1"/>
  <c r="V186" i="1" a="1"/>
  <c r="V186" i="1" s="1"/>
  <c r="U180" i="1" a="1"/>
  <c r="U180" i="1" s="1"/>
  <c r="V178" i="1" a="1"/>
  <c r="V178" i="1" s="1"/>
  <c r="U172" i="1" a="1"/>
  <c r="U172" i="1" s="1"/>
  <c r="V170" i="1" a="1"/>
  <c r="V170" i="1" s="1"/>
  <c r="U199" i="1" a="1"/>
  <c r="U199" i="1" s="1"/>
  <c r="V197" i="1" a="1"/>
  <c r="V197" i="1" s="1"/>
  <c r="U191" i="1" a="1"/>
  <c r="U191" i="1" s="1"/>
  <c r="V189" i="1" a="1"/>
  <c r="V189" i="1" s="1"/>
  <c r="U183" i="1" a="1"/>
  <c r="U183" i="1" s="1"/>
  <c r="V181" i="1" a="1"/>
  <c r="V181" i="1" s="1"/>
  <c r="U175" i="1" a="1"/>
  <c r="U175" i="1" s="1"/>
  <c r="V173" i="1" a="1"/>
  <c r="V173" i="1" s="1"/>
  <c r="U167" i="1" a="1"/>
  <c r="U167" i="1" s="1"/>
  <c r="V165" i="1" a="1"/>
  <c r="V165" i="1" s="1"/>
  <c r="U201" i="1" a="1"/>
  <c r="U201" i="1" s="1"/>
  <c r="V200" i="1" a="1"/>
  <c r="V200" i="1" s="1"/>
  <c r="U194" i="1" a="1"/>
  <c r="U194" i="1" s="1"/>
  <c r="V192" i="1" a="1"/>
  <c r="V192" i="1" s="1"/>
  <c r="U186" i="1" a="1"/>
  <c r="U186" i="1" s="1"/>
  <c r="V184" i="1" a="1"/>
  <c r="V184" i="1" s="1"/>
  <c r="U178" i="1" a="1"/>
  <c r="U178" i="1" s="1"/>
  <c r="V176" i="1" a="1"/>
  <c r="V176" i="1" s="1"/>
  <c r="U170" i="1" a="1"/>
  <c r="U170" i="1" s="1"/>
  <c r="V168" i="1" a="1"/>
  <c r="V168" i="1" s="1"/>
  <c r="V204" i="1" a="1"/>
  <c r="V204" i="1" s="1"/>
  <c r="U197" i="1" a="1"/>
  <c r="U197" i="1" s="1"/>
  <c r="V195" i="1" a="1"/>
  <c r="V195" i="1" s="1"/>
  <c r="U189" i="1" a="1"/>
  <c r="U189" i="1" s="1"/>
  <c r="V187" i="1" a="1"/>
  <c r="V187" i="1" s="1"/>
  <c r="U181" i="1" a="1"/>
  <c r="U181" i="1" s="1"/>
  <c r="V179" i="1" a="1"/>
  <c r="V179" i="1" s="1"/>
  <c r="U173" i="1" a="1"/>
  <c r="U173" i="1" s="1"/>
  <c r="V171" i="1" a="1"/>
  <c r="V171" i="1" s="1"/>
  <c r="U165" i="1" a="1"/>
  <c r="U165" i="1" s="1"/>
  <c r="V163" i="1" a="1"/>
  <c r="V163" i="1" s="1"/>
  <c r="V202" i="1" a="1"/>
  <c r="V202" i="1" s="1"/>
  <c r="U200" i="1" a="1"/>
  <c r="U200" i="1" s="1"/>
  <c r="V198" i="1" a="1"/>
  <c r="V198" i="1" s="1"/>
  <c r="U192" i="1" a="1"/>
  <c r="U192" i="1" s="1"/>
  <c r="V190" i="1" a="1"/>
  <c r="V190" i="1" s="1"/>
  <c r="U184" i="1" a="1"/>
  <c r="U184" i="1" s="1"/>
  <c r="V182" i="1" a="1"/>
  <c r="V182" i="1" s="1"/>
  <c r="U176" i="1" a="1"/>
  <c r="U176" i="1" s="1"/>
  <c r="V174" i="1" a="1"/>
  <c r="V174" i="1" s="1"/>
  <c r="U168" i="1" a="1"/>
  <c r="U168" i="1" s="1"/>
  <c r="V166" i="1" a="1"/>
  <c r="V166" i="1" s="1"/>
  <c r="U204" i="1" a="1"/>
  <c r="U204" i="1" s="1"/>
  <c r="U202" i="1" a="1"/>
  <c r="U202" i="1" s="1"/>
  <c r="U195" i="1" a="1"/>
  <c r="U195" i="1" s="1"/>
  <c r="V193" i="1" a="1"/>
  <c r="V193" i="1" s="1"/>
  <c r="U187" i="1" a="1"/>
  <c r="U187" i="1" s="1"/>
  <c r="V185" i="1" a="1"/>
  <c r="V185" i="1" s="1"/>
  <c r="U179" i="1" a="1"/>
  <c r="U179" i="1" s="1"/>
  <c r="V177" i="1" a="1"/>
  <c r="V177" i="1" s="1"/>
  <c r="U171" i="1" a="1"/>
  <c r="U171" i="1" s="1"/>
  <c r="V169" i="1" a="1"/>
  <c r="V169" i="1" s="1"/>
  <c r="U206" i="1" a="1"/>
  <c r="U206" i="1" s="1"/>
  <c r="U198" i="1" a="1"/>
  <c r="U198" i="1" s="1"/>
  <c r="V196" i="1" a="1"/>
  <c r="V196" i="1" s="1"/>
  <c r="U190" i="1" a="1"/>
  <c r="U190" i="1" s="1"/>
  <c r="V188" i="1" a="1"/>
  <c r="V188" i="1" s="1"/>
  <c r="U182" i="1" a="1"/>
  <c r="U182" i="1" s="1"/>
  <c r="V180" i="1" a="1"/>
  <c r="V180" i="1" s="1"/>
  <c r="U174" i="1" a="1"/>
  <c r="U174" i="1" s="1"/>
  <c r="V172" i="1" a="1"/>
  <c r="V172" i="1" s="1"/>
  <c r="U166" i="1" a="1"/>
  <c r="U166" i="1" s="1"/>
  <c r="V164" i="1" a="1"/>
  <c r="V164" i="1" s="1"/>
  <c r="U160" i="1" a="1"/>
  <c r="U160" i="1" s="1"/>
  <c r="U156" i="1" a="1"/>
  <c r="U156" i="1" s="1"/>
  <c r="V154" i="1" a="1"/>
  <c r="V154" i="1" s="1"/>
  <c r="U148" i="1" a="1"/>
  <c r="U148" i="1" s="1"/>
  <c r="V146" i="1" a="1"/>
  <c r="V146" i="1" s="1"/>
  <c r="U140" i="1" a="1"/>
  <c r="U140" i="1" s="1"/>
  <c r="V138" i="1" a="1"/>
  <c r="V138" i="1" s="1"/>
  <c r="U132" i="1" a="1"/>
  <c r="U132" i="1" s="1"/>
  <c r="V130" i="1" a="1"/>
  <c r="V130" i="1" s="1"/>
  <c r="U124" i="1" a="1"/>
  <c r="U124" i="1" s="1"/>
  <c r="V122" i="1" a="1"/>
  <c r="V122" i="1" s="1"/>
  <c r="U116" i="1" a="1"/>
  <c r="U116" i="1" s="1"/>
  <c r="V114" i="1" a="1"/>
  <c r="V114" i="1" s="1"/>
  <c r="U163" i="1" a="1"/>
  <c r="U163" i="1" s="1"/>
  <c r="U159" i="1" a="1"/>
  <c r="U159" i="1" s="1"/>
  <c r="V158" i="1" a="1"/>
  <c r="V158" i="1" s="1"/>
  <c r="V157" i="1" a="1"/>
  <c r="V157" i="1" s="1"/>
  <c r="U151" i="1" a="1"/>
  <c r="U151" i="1" s="1"/>
  <c r="V149" i="1" a="1"/>
  <c r="V149" i="1" s="1"/>
  <c r="U143" i="1" a="1"/>
  <c r="U143" i="1" s="1"/>
  <c r="V141" i="1" a="1"/>
  <c r="V141" i="1" s="1"/>
  <c r="U135" i="1" a="1"/>
  <c r="U135" i="1" s="1"/>
  <c r="V133" i="1" a="1"/>
  <c r="V133" i="1" s="1"/>
  <c r="U127" i="1" a="1"/>
  <c r="U127" i="1" s="1"/>
  <c r="V125" i="1" a="1"/>
  <c r="V125" i="1" s="1"/>
  <c r="U119" i="1" a="1"/>
  <c r="U119" i="1" s="1"/>
  <c r="V117" i="1" a="1"/>
  <c r="V117" i="1" s="1"/>
  <c r="U154" i="1" a="1"/>
  <c r="U154" i="1" s="1"/>
  <c r="V152" i="1" a="1"/>
  <c r="V152" i="1" s="1"/>
  <c r="U146" i="1" a="1"/>
  <c r="U146" i="1" s="1"/>
  <c r="V144" i="1" a="1"/>
  <c r="V144" i="1" s="1"/>
  <c r="U138" i="1" a="1"/>
  <c r="U138" i="1" s="1"/>
  <c r="V136" i="1" a="1"/>
  <c r="V136" i="1" s="1"/>
  <c r="U130" i="1" a="1"/>
  <c r="U130" i="1" s="1"/>
  <c r="V128" i="1" a="1"/>
  <c r="V128" i="1" s="1"/>
  <c r="U122" i="1" a="1"/>
  <c r="U122" i="1" s="1"/>
  <c r="V120" i="1" a="1"/>
  <c r="V120" i="1" s="1"/>
  <c r="V161" i="1" a="1"/>
  <c r="V161" i="1" s="1"/>
  <c r="U158" i="1" a="1"/>
  <c r="U158" i="1" s="1"/>
  <c r="U157" i="1" a="1"/>
  <c r="U157" i="1" s="1"/>
  <c r="V155" i="1" a="1"/>
  <c r="V155" i="1" s="1"/>
  <c r="U149" i="1" a="1"/>
  <c r="U149" i="1" s="1"/>
  <c r="V147" i="1" a="1"/>
  <c r="V147" i="1" s="1"/>
  <c r="U141" i="1" a="1"/>
  <c r="U141" i="1" s="1"/>
  <c r="V139" i="1" a="1"/>
  <c r="V139" i="1" s="1"/>
  <c r="U133" i="1" a="1"/>
  <c r="U133" i="1" s="1"/>
  <c r="V131" i="1" a="1"/>
  <c r="V131" i="1" s="1"/>
  <c r="U125" i="1" a="1"/>
  <c r="U125" i="1" s="1"/>
  <c r="V123" i="1" a="1"/>
  <c r="V123" i="1" s="1"/>
  <c r="U117" i="1" a="1"/>
  <c r="U117" i="1" s="1"/>
  <c r="V115" i="1" a="1"/>
  <c r="V115" i="1" s="1"/>
  <c r="U152" i="1" a="1"/>
  <c r="U152" i="1" s="1"/>
  <c r="V150" i="1" a="1"/>
  <c r="V150" i="1" s="1"/>
  <c r="U144" i="1" a="1"/>
  <c r="U144" i="1" s="1"/>
  <c r="V142" i="1" a="1"/>
  <c r="V142" i="1" s="1"/>
  <c r="U136" i="1" a="1"/>
  <c r="U136" i="1" s="1"/>
  <c r="V134" i="1" a="1"/>
  <c r="V134" i="1" s="1"/>
  <c r="U128" i="1" a="1"/>
  <c r="U128" i="1" s="1"/>
  <c r="V126" i="1" a="1"/>
  <c r="V126" i="1" s="1"/>
  <c r="U164" i="1" a="1"/>
  <c r="U164" i="1" s="1"/>
  <c r="V162" i="1" a="1"/>
  <c r="V162" i="1" s="1"/>
  <c r="U155" i="1" a="1"/>
  <c r="U155" i="1" s="1"/>
  <c r="V153" i="1" a="1"/>
  <c r="V153" i="1" s="1"/>
  <c r="U147" i="1" a="1"/>
  <c r="U147" i="1" s="1"/>
  <c r="V145" i="1" a="1"/>
  <c r="V145" i="1" s="1"/>
  <c r="U139" i="1" a="1"/>
  <c r="U139" i="1" s="1"/>
  <c r="V137" i="1" a="1"/>
  <c r="V137" i="1" s="1"/>
  <c r="U131" i="1" a="1"/>
  <c r="U131" i="1" s="1"/>
  <c r="V129" i="1" a="1"/>
  <c r="V129" i="1" s="1"/>
  <c r="U123" i="1" a="1"/>
  <c r="U123" i="1" s="1"/>
  <c r="V121" i="1" a="1"/>
  <c r="V121" i="1" s="1"/>
  <c r="U162" i="1" a="1"/>
  <c r="U162" i="1" s="1"/>
  <c r="V160" i="1" a="1"/>
  <c r="V160" i="1" s="1"/>
  <c r="V156" i="1" a="1"/>
  <c r="V156" i="1" s="1"/>
  <c r="U150" i="1" a="1"/>
  <c r="U150" i="1" s="1"/>
  <c r="V148" i="1" a="1"/>
  <c r="V148" i="1" s="1"/>
  <c r="U142" i="1" a="1"/>
  <c r="U142" i="1" s="1"/>
  <c r="V140" i="1" a="1"/>
  <c r="V140" i="1" s="1"/>
  <c r="U134" i="1" a="1"/>
  <c r="U134" i="1" s="1"/>
  <c r="V132" i="1" a="1"/>
  <c r="V132" i="1" s="1"/>
  <c r="U126" i="1" a="1"/>
  <c r="U126" i="1" s="1"/>
  <c r="V124" i="1" a="1"/>
  <c r="V124" i="1" s="1"/>
  <c r="U118" i="1" a="1"/>
  <c r="U118" i="1" s="1"/>
  <c r="U153" i="1" a="1"/>
  <c r="U153" i="1" s="1"/>
  <c r="V151" i="1" a="1"/>
  <c r="V151" i="1" s="1"/>
  <c r="U145" i="1" a="1"/>
  <c r="U145" i="1" s="1"/>
  <c r="V143" i="1" a="1"/>
  <c r="V143" i="1" s="1"/>
  <c r="U137" i="1" a="1"/>
  <c r="U137" i="1" s="1"/>
  <c r="V135" i="1" a="1"/>
  <c r="V135" i="1" s="1"/>
  <c r="U129" i="1" a="1"/>
  <c r="U129" i="1" s="1"/>
  <c r="V127" i="1" a="1"/>
  <c r="V127" i="1" s="1"/>
  <c r="U121" i="1" a="1"/>
  <c r="U121" i="1" s="1"/>
  <c r="V119" i="1" a="1"/>
  <c r="V119" i="1" s="1"/>
  <c r="V113" i="1" a="1"/>
  <c r="V113" i="1" s="1"/>
  <c r="V112" i="1" a="1"/>
  <c r="V112" i="1" s="1"/>
  <c r="V110" i="1" a="1"/>
  <c r="V110" i="1" s="1"/>
  <c r="U104" i="1" a="1"/>
  <c r="U104" i="1" s="1"/>
  <c r="V102" i="1" a="1"/>
  <c r="V102" i="1" s="1"/>
  <c r="U96" i="1" a="1"/>
  <c r="U96" i="1" s="1"/>
  <c r="V94" i="1" a="1"/>
  <c r="V94" i="1" s="1"/>
  <c r="U88" i="1" a="1"/>
  <c r="U88" i="1" s="1"/>
  <c r="V86" i="1" a="1"/>
  <c r="V86" i="1" s="1"/>
  <c r="U80" i="1" a="1"/>
  <c r="U80" i="1" s="1"/>
  <c r="V78" i="1" a="1"/>
  <c r="V78" i="1" s="1"/>
  <c r="U72" i="1" a="1"/>
  <c r="U72" i="1" s="1"/>
  <c r="V70" i="1" a="1"/>
  <c r="V70" i="1" s="1"/>
  <c r="U64" i="1" a="1"/>
  <c r="U64" i="1" s="1"/>
  <c r="V62" i="1" a="1"/>
  <c r="V62" i="1" s="1"/>
  <c r="U56" i="1" a="1"/>
  <c r="U56" i="1" s="1"/>
  <c r="V54" i="1" a="1"/>
  <c r="V54" i="1" s="1"/>
  <c r="U48" i="1" a="1"/>
  <c r="U48" i="1" s="1"/>
  <c r="V46" i="1" a="1"/>
  <c r="V46" i="1" s="1"/>
  <c r="U40" i="1" a="1"/>
  <c r="U40" i="1" s="1"/>
  <c r="V38" i="1" a="1"/>
  <c r="V38" i="1" s="1"/>
  <c r="U32" i="1" a="1"/>
  <c r="U32" i="1" s="1"/>
  <c r="V30" i="1" a="1"/>
  <c r="V30" i="1" s="1"/>
  <c r="U115" i="1" a="1"/>
  <c r="U115" i="1" s="1"/>
  <c r="U107" i="1" a="1"/>
  <c r="U107" i="1" s="1"/>
  <c r="V105" i="1" a="1"/>
  <c r="V105" i="1" s="1"/>
  <c r="U99" i="1" a="1"/>
  <c r="U99" i="1" s="1"/>
  <c r="V97" i="1" a="1"/>
  <c r="V97" i="1" s="1"/>
  <c r="U91" i="1" a="1"/>
  <c r="U91" i="1" s="1"/>
  <c r="V89" i="1" a="1"/>
  <c r="V89" i="1" s="1"/>
  <c r="U83" i="1" a="1"/>
  <c r="U83" i="1" s="1"/>
  <c r="V81" i="1" a="1"/>
  <c r="V81" i="1" s="1"/>
  <c r="U75" i="1" a="1"/>
  <c r="U75" i="1" s="1"/>
  <c r="V73" i="1" a="1"/>
  <c r="V73" i="1" s="1"/>
  <c r="U67" i="1" a="1"/>
  <c r="U67" i="1" s="1"/>
  <c r="V65" i="1" a="1"/>
  <c r="V65" i="1" s="1"/>
  <c r="U59" i="1" a="1"/>
  <c r="U59" i="1" s="1"/>
  <c r="V57" i="1" a="1"/>
  <c r="V57" i="1" s="1"/>
  <c r="U51" i="1" a="1"/>
  <c r="U51" i="1" s="1"/>
  <c r="V49" i="1" a="1"/>
  <c r="V49" i="1" s="1"/>
  <c r="U43" i="1" a="1"/>
  <c r="U43" i="1" s="1"/>
  <c r="V41" i="1" a="1"/>
  <c r="V41" i="1" s="1"/>
  <c r="U35" i="1" a="1"/>
  <c r="U35" i="1" s="1"/>
  <c r="V33" i="1" a="1"/>
  <c r="V33" i="1" s="1"/>
  <c r="U120" i="1" a="1"/>
  <c r="U120" i="1" s="1"/>
  <c r="V118" i="1" a="1"/>
  <c r="V118" i="1" s="1"/>
  <c r="U113" i="1" a="1"/>
  <c r="U113" i="1" s="1"/>
  <c r="U112" i="1" a="1"/>
  <c r="U112" i="1" s="1"/>
  <c r="U110" i="1" a="1"/>
  <c r="U110" i="1" s="1"/>
  <c r="V108" i="1" a="1"/>
  <c r="V108" i="1" s="1"/>
  <c r="U102" i="1" a="1"/>
  <c r="U102" i="1" s="1"/>
  <c r="V100" i="1" a="1"/>
  <c r="V100" i="1" s="1"/>
  <c r="U94" i="1" a="1"/>
  <c r="U94" i="1" s="1"/>
  <c r="V92" i="1" a="1"/>
  <c r="V92" i="1" s="1"/>
  <c r="U86" i="1" a="1"/>
  <c r="U86" i="1" s="1"/>
  <c r="V84" i="1" a="1"/>
  <c r="V84" i="1" s="1"/>
  <c r="U78" i="1" a="1"/>
  <c r="U78" i="1" s="1"/>
  <c r="V76" i="1" a="1"/>
  <c r="V76" i="1" s="1"/>
  <c r="U70" i="1" a="1"/>
  <c r="U70" i="1" s="1"/>
  <c r="V68" i="1" a="1"/>
  <c r="V68" i="1" s="1"/>
  <c r="U62" i="1" a="1"/>
  <c r="U62" i="1" s="1"/>
  <c r="V60" i="1" a="1"/>
  <c r="V60" i="1" s="1"/>
  <c r="U54" i="1" a="1"/>
  <c r="U54" i="1" s="1"/>
  <c r="V52" i="1" a="1"/>
  <c r="V52" i="1" s="1"/>
  <c r="U46" i="1" a="1"/>
  <c r="U46" i="1" s="1"/>
  <c r="V44" i="1" a="1"/>
  <c r="V44" i="1" s="1"/>
  <c r="U38" i="1" a="1"/>
  <c r="U38" i="1" s="1"/>
  <c r="V36" i="1" a="1"/>
  <c r="V36" i="1" s="1"/>
  <c r="V111" i="1" a="1"/>
  <c r="V111" i="1" s="1"/>
  <c r="U105" i="1" a="1"/>
  <c r="U105" i="1" s="1"/>
  <c r="V103" i="1" a="1"/>
  <c r="V103" i="1" s="1"/>
  <c r="U97" i="1" a="1"/>
  <c r="U97" i="1" s="1"/>
  <c r="V95" i="1" a="1"/>
  <c r="V95" i="1" s="1"/>
  <c r="U89" i="1" a="1"/>
  <c r="U89" i="1" s="1"/>
  <c r="V87" i="1" a="1"/>
  <c r="V87" i="1" s="1"/>
  <c r="U81" i="1" a="1"/>
  <c r="U81" i="1" s="1"/>
  <c r="V79" i="1" a="1"/>
  <c r="V79" i="1" s="1"/>
  <c r="U73" i="1" a="1"/>
  <c r="U73" i="1" s="1"/>
  <c r="V71" i="1" a="1"/>
  <c r="V71" i="1" s="1"/>
  <c r="U65" i="1" a="1"/>
  <c r="U65" i="1" s="1"/>
  <c r="V63" i="1" a="1"/>
  <c r="V63" i="1" s="1"/>
  <c r="U57" i="1" a="1"/>
  <c r="U57" i="1" s="1"/>
  <c r="V55" i="1" a="1"/>
  <c r="V55" i="1" s="1"/>
  <c r="U49" i="1" a="1"/>
  <c r="U49" i="1" s="1"/>
  <c r="V47" i="1" a="1"/>
  <c r="V47" i="1" s="1"/>
  <c r="U41" i="1" a="1"/>
  <c r="U41" i="1" s="1"/>
  <c r="V39" i="1" a="1"/>
  <c r="V39" i="1" s="1"/>
  <c r="U33" i="1" a="1"/>
  <c r="U33" i="1" s="1"/>
  <c r="V31" i="1" a="1"/>
  <c r="V31" i="1" s="1"/>
  <c r="U108" i="1" a="1"/>
  <c r="U108" i="1" s="1"/>
  <c r="J17" i="1" s="1"/>
  <c r="V106" i="1" a="1"/>
  <c r="V106" i="1" s="1"/>
  <c r="U100" i="1" a="1"/>
  <c r="U100" i="1" s="1"/>
  <c r="V98" i="1" a="1"/>
  <c r="V98" i="1" s="1"/>
  <c r="U92" i="1" a="1"/>
  <c r="U92" i="1" s="1"/>
  <c r="V90" i="1" a="1"/>
  <c r="V90" i="1" s="1"/>
  <c r="U84" i="1" a="1"/>
  <c r="U84" i="1" s="1"/>
  <c r="V82" i="1" a="1"/>
  <c r="V82" i="1" s="1"/>
  <c r="U76" i="1" a="1"/>
  <c r="U76" i="1" s="1"/>
  <c r="V74" i="1" a="1"/>
  <c r="V74" i="1" s="1"/>
  <c r="U68" i="1" a="1"/>
  <c r="U68" i="1" s="1"/>
  <c r="V66" i="1" a="1"/>
  <c r="V66" i="1" s="1"/>
  <c r="U60" i="1" a="1"/>
  <c r="U60" i="1" s="1"/>
  <c r="V58" i="1" a="1"/>
  <c r="V58" i="1" s="1"/>
  <c r="U52" i="1" a="1"/>
  <c r="U52" i="1" s="1"/>
  <c r="V50" i="1" a="1"/>
  <c r="V50" i="1" s="1"/>
  <c r="U44" i="1" a="1"/>
  <c r="U44" i="1" s="1"/>
  <c r="V42" i="1" a="1"/>
  <c r="V42" i="1" s="1"/>
  <c r="U36" i="1" a="1"/>
  <c r="U36" i="1" s="1"/>
  <c r="V34" i="1" a="1"/>
  <c r="V34" i="1" s="1"/>
  <c r="U114" i="1" a="1"/>
  <c r="U114" i="1" s="1"/>
  <c r="U111" i="1" a="1"/>
  <c r="U111" i="1" s="1"/>
  <c r="V109" i="1" a="1"/>
  <c r="V109" i="1" s="1"/>
  <c r="U103" i="1" a="1"/>
  <c r="U103" i="1" s="1"/>
  <c r="D17" i="1" s="1"/>
  <c r="V101" i="1" a="1"/>
  <c r="V101" i="1" s="1"/>
  <c r="U95" i="1" a="1"/>
  <c r="U95" i="1" s="1"/>
  <c r="V93" i="1" a="1"/>
  <c r="V93" i="1" s="1"/>
  <c r="U87" i="1" a="1"/>
  <c r="U87" i="1" s="1"/>
  <c r="V85" i="1" a="1"/>
  <c r="V85" i="1" s="1"/>
  <c r="U79" i="1" a="1"/>
  <c r="U79" i="1" s="1"/>
  <c r="V77" i="1" a="1"/>
  <c r="V77" i="1" s="1"/>
  <c r="U71" i="1" a="1"/>
  <c r="U71" i="1" s="1"/>
  <c r="V69" i="1" a="1"/>
  <c r="V69" i="1" s="1"/>
  <c r="U63" i="1" a="1"/>
  <c r="U63" i="1" s="1"/>
  <c r="V61" i="1" a="1"/>
  <c r="V61" i="1" s="1"/>
  <c r="U55" i="1" a="1"/>
  <c r="U55" i="1" s="1"/>
  <c r="V53" i="1" a="1"/>
  <c r="V53" i="1" s="1"/>
  <c r="U47" i="1" a="1"/>
  <c r="U47" i="1" s="1"/>
  <c r="V45" i="1" a="1"/>
  <c r="V45" i="1" s="1"/>
  <c r="U39" i="1" a="1"/>
  <c r="U39" i="1" s="1"/>
  <c r="V37" i="1" a="1"/>
  <c r="V37" i="1" s="1"/>
  <c r="U106" i="1" a="1"/>
  <c r="U106" i="1" s="1"/>
  <c r="V104" i="1" a="1"/>
  <c r="V104" i="1" s="1"/>
  <c r="U98" i="1" a="1"/>
  <c r="U98" i="1" s="1"/>
  <c r="V96" i="1" a="1"/>
  <c r="V96" i="1" s="1"/>
  <c r="U90" i="1" a="1"/>
  <c r="U90" i="1" s="1"/>
  <c r="V88" i="1" a="1"/>
  <c r="V88" i="1" s="1"/>
  <c r="U82" i="1" a="1"/>
  <c r="U82" i="1" s="1"/>
  <c r="V80" i="1" a="1"/>
  <c r="V80" i="1" s="1"/>
  <c r="U74" i="1" a="1"/>
  <c r="U74" i="1" s="1"/>
  <c r="V72" i="1" a="1"/>
  <c r="V72" i="1" s="1"/>
  <c r="U66" i="1" a="1"/>
  <c r="U66" i="1" s="1"/>
  <c r="V64" i="1" a="1"/>
  <c r="V64" i="1" s="1"/>
  <c r="U58" i="1" a="1"/>
  <c r="U58" i="1" s="1"/>
  <c r="V56" i="1" a="1"/>
  <c r="V56" i="1" s="1"/>
  <c r="U50" i="1" a="1"/>
  <c r="U50" i="1" s="1"/>
  <c r="V48" i="1" a="1"/>
  <c r="V48" i="1" s="1"/>
  <c r="U42" i="1" a="1"/>
  <c r="U42" i="1" s="1"/>
  <c r="V40" i="1" a="1"/>
  <c r="V40" i="1" s="1"/>
  <c r="V116" i="1" a="1"/>
  <c r="V116" i="1" s="1"/>
  <c r="U109" i="1" a="1"/>
  <c r="U109" i="1" s="1"/>
  <c r="V107" i="1" a="1"/>
  <c r="V107" i="1" s="1"/>
  <c r="U101" i="1" a="1"/>
  <c r="U101" i="1" s="1"/>
  <c r="V99" i="1" a="1"/>
  <c r="V99" i="1" s="1"/>
  <c r="U93" i="1" a="1"/>
  <c r="U93" i="1" s="1"/>
  <c r="V91" i="1" a="1"/>
  <c r="V91" i="1" s="1"/>
  <c r="U85" i="1" a="1"/>
  <c r="U85" i="1" s="1"/>
  <c r="V83" i="1" a="1"/>
  <c r="V83" i="1" s="1"/>
  <c r="U77" i="1" a="1"/>
  <c r="U77" i="1" s="1"/>
  <c r="V75" i="1" a="1"/>
  <c r="V75" i="1" s="1"/>
  <c r="U69" i="1" a="1"/>
  <c r="U69" i="1" s="1"/>
  <c r="V67" i="1" a="1"/>
  <c r="V67" i="1" s="1"/>
  <c r="U61" i="1" a="1"/>
  <c r="U61" i="1" s="1"/>
  <c r="V59" i="1" a="1"/>
  <c r="V59" i="1" s="1"/>
  <c r="U53" i="1" a="1"/>
  <c r="U53" i="1" s="1"/>
  <c r="V51" i="1" a="1"/>
  <c r="V51" i="1" s="1"/>
  <c r="U45" i="1" a="1"/>
  <c r="U45" i="1" s="1"/>
  <c r="V43" i="1" a="1"/>
  <c r="V43" i="1" s="1"/>
  <c r="U37" i="1" a="1"/>
  <c r="U37" i="1" s="1"/>
  <c r="V35" i="1" a="1"/>
  <c r="V35" i="1" s="1"/>
  <c r="J5" i="1"/>
  <c r="R5" i="1"/>
  <c r="R4" i="1" s="1"/>
  <c r="F7" i="1"/>
  <c r="N7" i="1"/>
  <c r="D9" i="1"/>
  <c r="D8" i="1" s="1"/>
  <c r="L9" i="1"/>
  <c r="L8" i="1" s="1"/>
  <c r="A11" i="1"/>
  <c r="C19" i="9" s="1"/>
  <c r="I11" i="1"/>
  <c r="Q11" i="1"/>
  <c r="G13" i="1"/>
  <c r="G12" i="1" s="1"/>
  <c r="O13" i="1"/>
  <c r="O12" i="1" s="1"/>
  <c r="D15" i="1"/>
  <c r="L15" i="1"/>
  <c r="P19" i="1"/>
  <c r="F20" i="1"/>
  <c r="F3" i="1" s="1"/>
  <c r="N20" i="1"/>
  <c r="N3" i="1" s="1"/>
  <c r="K22" i="1" a="1"/>
  <c r="K22" i="1" s="1"/>
  <c r="L22" i="1" s="1" a="1"/>
  <c r="L22" i="1" s="1"/>
  <c r="S24" i="1" a="1"/>
  <c r="S24" i="1" s="1"/>
  <c r="W24" i="1" a="1"/>
  <c r="W24" i="1" s="1"/>
  <c r="N24" i="1" s="1" a="1"/>
  <c r="N24" i="1" s="1"/>
  <c r="K25" i="1" a="1"/>
  <c r="K25" i="1" s="1"/>
  <c r="L25" i="1" s="1" a="1"/>
  <c r="L25" i="1" s="1"/>
  <c r="R26" i="1" a="1"/>
  <c r="R26" i="1" s="1"/>
  <c r="V26" i="1" a="1"/>
  <c r="V26" i="1" s="1"/>
  <c r="J27" i="1" a="1"/>
  <c r="J27" i="1" s="1"/>
  <c r="Q28" i="1" a="1"/>
  <c r="Q28" i="1" s="1"/>
  <c r="U28" i="1" a="1"/>
  <c r="U28" i="1" s="1"/>
  <c r="J29" i="1" a="1"/>
  <c r="J29" i="1" s="1"/>
  <c r="U29" i="1" a="1"/>
  <c r="U29" i="1" s="1"/>
  <c r="W30" i="1" a="1"/>
  <c r="W30" i="1" s="1"/>
  <c r="N30" i="1" s="1" a="1"/>
  <c r="N30" i="1" s="1"/>
  <c r="T36" i="1" a="1"/>
  <c r="T36" i="1" s="1"/>
  <c r="G66" i="2"/>
  <c r="E67" i="2" s="1"/>
  <c r="S43" i="2"/>
  <c r="E51" i="2"/>
  <c r="I43" i="2"/>
  <c r="J43" i="2"/>
  <c r="K43" i="2"/>
  <c r="Q43" i="2"/>
  <c r="O62" i="2"/>
  <c r="G62" i="2" s="1"/>
  <c r="E63" i="2" s="1"/>
  <c r="U43" i="2"/>
  <c r="AA242" i="13"/>
  <c r="C9" i="9"/>
  <c r="C13" i="9"/>
  <c r="C60" i="9"/>
  <c r="C71" i="9"/>
  <c r="C83" i="9"/>
  <c r="C7" i="12"/>
  <c r="C7" i="11"/>
  <c r="C7" i="10"/>
  <c r="C98" i="9"/>
  <c r="C94" i="9"/>
  <c r="C90" i="9"/>
  <c r="C81" i="9"/>
  <c r="C65" i="9"/>
  <c r="C101" i="9"/>
  <c r="C95" i="9"/>
  <c r="C91" i="9"/>
  <c r="C59" i="9"/>
  <c r="C7" i="9"/>
  <c r="C49" i="9"/>
  <c r="C57" i="9"/>
  <c r="C69" i="9"/>
  <c r="D7" i="12"/>
  <c r="D7" i="11"/>
  <c r="D7" i="10"/>
  <c r="D7" i="9"/>
  <c r="C8" i="9"/>
  <c r="C51" i="9"/>
  <c r="C67" i="9"/>
  <c r="E7" i="12"/>
  <c r="E7" i="11"/>
  <c r="E7" i="10"/>
  <c r="B6" i="12"/>
  <c r="C6" i="12" a="1"/>
  <c r="C6" i="12" s="1"/>
  <c r="C6" i="11" a="1"/>
  <c r="C6" i="11" s="1"/>
  <c r="B6" i="11"/>
  <c r="B6" i="10"/>
  <c r="C6" i="10" a="1"/>
  <c r="C6" i="10" s="1"/>
  <c r="E7" i="9"/>
  <c r="F9" i="9"/>
  <c r="AA140" i="13"/>
  <c r="G7" i="9"/>
  <c r="C11" i="9"/>
  <c r="B6" i="9"/>
  <c r="H7" i="9"/>
  <c r="F8" i="9"/>
  <c r="N8" i="9" s="1"/>
  <c r="C64" i="9"/>
  <c r="I7" i="9"/>
  <c r="C46" i="9"/>
  <c r="C6" i="9" a="1"/>
  <c r="C6" i="9" s="1"/>
  <c r="C27" i="9"/>
  <c r="C44" i="9"/>
  <c r="H7" i="10"/>
  <c r="C63" i="10"/>
  <c r="C57" i="10"/>
  <c r="C53" i="10"/>
  <c r="C49" i="10"/>
  <c r="C50" i="10"/>
  <c r="C34" i="10"/>
  <c r="C30" i="10"/>
  <c r="C27" i="10"/>
  <c r="C48" i="10"/>
  <c r="G7" i="10"/>
  <c r="C39" i="10"/>
  <c r="C111" i="11"/>
  <c r="C102" i="11"/>
  <c r="C87" i="11"/>
  <c r="C79" i="11"/>
  <c r="C71" i="11"/>
  <c r="C40" i="11"/>
  <c r="C32" i="11"/>
  <c r="C108" i="11"/>
  <c r="C86" i="11"/>
  <c r="C64" i="11"/>
  <c r="C73" i="11"/>
  <c r="C75" i="11"/>
  <c r="C80" i="11"/>
  <c r="C70" i="11"/>
  <c r="C47" i="11"/>
  <c r="C43" i="11"/>
  <c r="C18" i="11"/>
  <c r="C94" i="11"/>
  <c r="C50" i="11"/>
  <c r="C21" i="11"/>
  <c r="C42" i="11"/>
  <c r="C34" i="11"/>
  <c r="C31" i="11"/>
  <c r="C10" i="11"/>
  <c r="C8" i="11"/>
  <c r="C60" i="11"/>
  <c r="C20" i="11"/>
  <c r="C68" i="11"/>
  <c r="I7" i="11"/>
  <c r="L96" i="11"/>
  <c r="Y35" i="13"/>
  <c r="L88" i="11"/>
  <c r="Y21" i="13"/>
  <c r="Y5" i="13"/>
  <c r="W2" i="12"/>
  <c r="Y160" i="13"/>
  <c r="L19" i="12"/>
  <c r="H7" i="12"/>
  <c r="G7" i="12"/>
  <c r="Y27" i="13"/>
  <c r="L49" i="11"/>
  <c r="L77" i="11"/>
  <c r="Y13" i="13"/>
  <c r="I5" i="12" s="1"/>
  <c r="I7" i="12"/>
  <c r="Y87" i="13"/>
  <c r="L33" i="11"/>
  <c r="Y167" i="13"/>
  <c r="L15" i="12"/>
  <c r="Y143" i="13"/>
  <c r="L28" i="12"/>
  <c r="Y137" i="13"/>
  <c r="L13" i="12"/>
  <c r="C40" i="12"/>
  <c r="C31" i="12"/>
  <c r="C23" i="12"/>
  <c r="C32" i="12"/>
  <c r="C20" i="12"/>
  <c r="C25" i="12"/>
  <c r="Y163" i="13"/>
  <c r="L18" i="12"/>
  <c r="B20" i="16"/>
  <c r="B16" i="16"/>
  <c r="B22" i="16"/>
  <c r="B28" i="16"/>
  <c r="B24" i="16"/>
  <c r="B29" i="16"/>
  <c r="B23" i="16"/>
  <c r="B15" i="16"/>
  <c r="B26" i="16" s="1"/>
  <c r="B19" i="16"/>
  <c r="H19" i="1" l="1"/>
  <c r="N9" i="9"/>
  <c r="E4" i="9"/>
  <c r="R13" i="1"/>
  <c r="R12" i="1" s="1"/>
  <c r="K5" i="1"/>
  <c r="K4" i="1" s="1"/>
  <c r="R9" i="1"/>
  <c r="M9" i="1"/>
  <c r="M8" i="1" s="1"/>
  <c r="L4" i="1"/>
  <c r="N17" i="1"/>
  <c r="N16" i="1" s="1"/>
  <c r="P13" i="1"/>
  <c r="P12" i="1" s="1"/>
  <c r="D13" i="1"/>
  <c r="R17" i="1"/>
  <c r="R16" i="1" s="1"/>
  <c r="H13" i="1"/>
  <c r="H12" i="1" s="1"/>
  <c r="O5" i="1"/>
  <c r="O4" i="1" s="1"/>
  <c r="D16" i="1"/>
  <c r="I13" i="1"/>
  <c r="L13" i="1"/>
  <c r="I14" i="1"/>
  <c r="Q13" i="1"/>
  <c r="Q14" i="1" s="1"/>
  <c r="M13" i="1"/>
  <c r="J16" i="1"/>
  <c r="J18" i="1"/>
  <c r="D19" i="9"/>
  <c r="J5" i="12"/>
  <c r="D60" i="11"/>
  <c r="E60" i="11" s="1"/>
  <c r="D102" i="11"/>
  <c r="D11" i="9"/>
  <c r="E11" i="9" s="1"/>
  <c r="J4" i="1"/>
  <c r="J6" i="1"/>
  <c r="O17" i="1"/>
  <c r="E17" i="1"/>
  <c r="E16" i="1" s="1"/>
  <c r="D25" i="12"/>
  <c r="E25" i="12" s="1"/>
  <c r="D73" i="11"/>
  <c r="D49" i="10"/>
  <c r="E49" i="10" s="1"/>
  <c r="D101" i="9"/>
  <c r="D34" i="11"/>
  <c r="E34" i="11" s="1"/>
  <c r="D111" i="11"/>
  <c r="E111" i="11" s="1"/>
  <c r="D91" i="9"/>
  <c r="E91" i="9" s="1"/>
  <c r="F91" i="9" s="1"/>
  <c r="N91" i="9" s="1"/>
  <c r="B11" i="1"/>
  <c r="I12" i="1"/>
  <c r="L12" i="1"/>
  <c r="L14" i="1"/>
  <c r="D18" i="11"/>
  <c r="E18" i="11" s="1"/>
  <c r="D44" i="9"/>
  <c r="E44" i="9" s="1"/>
  <c r="D83" i="9"/>
  <c r="E83" i="9" s="1"/>
  <c r="D43" i="11"/>
  <c r="D34" i="10"/>
  <c r="E34" i="10" s="1"/>
  <c r="D94" i="9"/>
  <c r="D32" i="12"/>
  <c r="D86" i="11"/>
  <c r="E86" i="11" s="1"/>
  <c r="D51" i="9"/>
  <c r="E51" i="9" s="1"/>
  <c r="D60" i="9"/>
  <c r="D31" i="11"/>
  <c r="E31" i="11" s="1"/>
  <c r="F31" i="11" s="1"/>
  <c r="N31" i="11" s="1"/>
  <c r="D48" i="10"/>
  <c r="E48" i="10" s="1"/>
  <c r="F48" i="10" s="1"/>
  <c r="N48" i="10" s="1"/>
  <c r="D59" i="9"/>
  <c r="E59" i="9" s="1"/>
  <c r="D31" i="12"/>
  <c r="E31" i="12" s="1"/>
  <c r="I2" i="12"/>
  <c r="I3" i="11"/>
  <c r="I4" i="11"/>
  <c r="I6" i="11"/>
  <c r="I5" i="11"/>
  <c r="I2" i="11"/>
  <c r="I3" i="10"/>
  <c r="I5" i="10"/>
  <c r="I2" i="9"/>
  <c r="I2" i="10"/>
  <c r="I3" i="9"/>
  <c r="I6" i="9"/>
  <c r="I3" i="12"/>
  <c r="D64" i="11"/>
  <c r="D67" i="9"/>
  <c r="E67" i="9" s="1"/>
  <c r="F67" i="9" s="1"/>
  <c r="N67" i="9" s="1"/>
  <c r="D94" i="11"/>
  <c r="E94" i="11" s="1"/>
  <c r="F94" i="11" s="1"/>
  <c r="N94" i="11" s="1"/>
  <c r="D39" i="10"/>
  <c r="E39" i="10" s="1"/>
  <c r="F39" i="10" s="1"/>
  <c r="N39" i="10" s="1"/>
  <c r="D95" i="9"/>
  <c r="E95" i="9" s="1"/>
  <c r="H17" i="1"/>
  <c r="Q12" i="1"/>
  <c r="D23" i="12"/>
  <c r="D108" i="11"/>
  <c r="D46" i="9"/>
  <c r="E46" i="9" s="1"/>
  <c r="F46" i="9" s="1"/>
  <c r="N46" i="9" s="1"/>
  <c r="D13" i="9"/>
  <c r="E13" i="9" s="1"/>
  <c r="D20" i="11"/>
  <c r="D32" i="11"/>
  <c r="E32" i="11" s="1"/>
  <c r="D27" i="9"/>
  <c r="E27" i="9" s="1"/>
  <c r="F27" i="9" s="1"/>
  <c r="N27" i="9" s="1"/>
  <c r="D9" i="9"/>
  <c r="E9" i="9" s="1"/>
  <c r="D40" i="12"/>
  <c r="D75" i="11"/>
  <c r="E75" i="11" s="1"/>
  <c r="F75" i="11" s="1"/>
  <c r="N75" i="11" s="1"/>
  <c r="D57" i="10"/>
  <c r="D81" i="9"/>
  <c r="G17" i="1"/>
  <c r="K17" i="1"/>
  <c r="D21" i="11"/>
  <c r="D30" i="10"/>
  <c r="E30" i="10" s="1"/>
  <c r="F30" i="10" s="1"/>
  <c r="N30" i="10" s="1"/>
  <c r="D69" i="9"/>
  <c r="D8" i="11"/>
  <c r="E8" i="11" s="1"/>
  <c r="D79" i="11"/>
  <c r="D57" i="9"/>
  <c r="D10" i="11"/>
  <c r="E10" i="11" s="1"/>
  <c r="D40" i="11"/>
  <c r="D64" i="9"/>
  <c r="I5" i="9"/>
  <c r="C39" i="12"/>
  <c r="C55" i="11"/>
  <c r="C45" i="11"/>
  <c r="C101" i="11"/>
  <c r="C104" i="11"/>
  <c r="C8" i="10"/>
  <c r="C51" i="10"/>
  <c r="C40" i="9"/>
  <c r="C45" i="9"/>
  <c r="C18" i="9"/>
  <c r="C34" i="9"/>
  <c r="C105" i="9"/>
  <c r="C77" i="9"/>
  <c r="Q17" i="1"/>
  <c r="C16" i="1"/>
  <c r="C18" i="1"/>
  <c r="D70" i="11"/>
  <c r="E70" i="11" s="1"/>
  <c r="F70" i="11" s="1"/>
  <c r="N70" i="11" s="1"/>
  <c r="D63" i="10"/>
  <c r="E63" i="10" s="1"/>
  <c r="F63" i="10" s="1"/>
  <c r="N63" i="10" s="1"/>
  <c r="D90" i="9"/>
  <c r="D50" i="11"/>
  <c r="E50" i="11" s="1"/>
  <c r="D27" i="10"/>
  <c r="E27" i="10" s="1"/>
  <c r="D65" i="9"/>
  <c r="E65" i="9" s="1"/>
  <c r="D47" i="11"/>
  <c r="E47" i="11" s="1"/>
  <c r="D50" i="10"/>
  <c r="D98" i="9"/>
  <c r="E98" i="9" s="1"/>
  <c r="F98" i="9" s="1"/>
  <c r="N98" i="9" s="1"/>
  <c r="C22" i="12"/>
  <c r="C114" i="11"/>
  <c r="C44" i="11"/>
  <c r="C77" i="11"/>
  <c r="C113" i="11"/>
  <c r="C96" i="11"/>
  <c r="C35" i="10"/>
  <c r="C61" i="10"/>
  <c r="C43" i="9"/>
  <c r="C58" i="9"/>
  <c r="C53" i="9"/>
  <c r="C12" i="12"/>
  <c r="C99" i="11"/>
  <c r="C46" i="11"/>
  <c r="C29" i="11"/>
  <c r="C57" i="11"/>
  <c r="C82" i="11"/>
  <c r="C19" i="10"/>
  <c r="C58" i="10"/>
  <c r="I6" i="10"/>
  <c r="M24" i="1"/>
  <c r="E13" i="1"/>
  <c r="M12" i="1"/>
  <c r="M14" i="1"/>
  <c r="C41" i="12"/>
  <c r="I4" i="12"/>
  <c r="C61" i="11"/>
  <c r="C63" i="11"/>
  <c r="C35" i="11"/>
  <c r="C59" i="11"/>
  <c r="C90" i="11"/>
  <c r="C14" i="10"/>
  <c r="C62" i="10"/>
  <c r="C33" i="9"/>
  <c r="C66" i="9"/>
  <c r="C21" i="9"/>
  <c r="C99" i="9"/>
  <c r="C33" i="12"/>
  <c r="C10" i="12"/>
  <c r="C12" i="11"/>
  <c r="C16" i="11"/>
  <c r="C11" i="11"/>
  <c r="C88" i="11"/>
  <c r="C38" i="11"/>
  <c r="C52" i="11"/>
  <c r="C106" i="11"/>
  <c r="C100" i="11"/>
  <c r="C84" i="11"/>
  <c r="C10" i="10"/>
  <c r="C66" i="10"/>
  <c r="C55" i="10"/>
  <c r="C25" i="9"/>
  <c r="C23" i="9"/>
  <c r="C20" i="9"/>
  <c r="C29" i="9"/>
  <c r="C80" i="9"/>
  <c r="C89" i="9"/>
  <c r="C79" i="9"/>
  <c r="C70" i="9"/>
  <c r="M28" i="1"/>
  <c r="Q9" i="1"/>
  <c r="M17" i="1"/>
  <c r="M16" i="1" s="1"/>
  <c r="R8" i="1"/>
  <c r="R10" i="1"/>
  <c r="D68" i="11"/>
  <c r="E68" i="11" s="1"/>
  <c r="F68" i="11" s="1"/>
  <c r="N68" i="11" s="1"/>
  <c r="D71" i="11"/>
  <c r="D8" i="9"/>
  <c r="D20" i="12"/>
  <c r="E20" i="12" s="1"/>
  <c r="D80" i="11"/>
  <c r="E80" i="11" s="1"/>
  <c r="D53" i="10"/>
  <c r="I4" i="10"/>
  <c r="D71" i="9"/>
  <c r="E71" i="9" s="1"/>
  <c r="F71" i="9" s="1"/>
  <c r="N71" i="9" s="1"/>
  <c r="D42" i="11"/>
  <c r="D87" i="11"/>
  <c r="D49" i="9"/>
  <c r="E49" i="9" s="1"/>
  <c r="B14" i="1"/>
  <c r="B13" i="1"/>
  <c r="D17" i="2" s="1"/>
  <c r="B12" i="1"/>
  <c r="O314" i="1"/>
  <c r="O302" i="1"/>
  <c r="O286" i="1"/>
  <c r="O300" i="1"/>
  <c r="O309" i="1"/>
  <c r="O291" i="1"/>
  <c r="O275" i="1"/>
  <c r="O268" i="1"/>
  <c r="O261" i="1"/>
  <c r="O245" i="1"/>
  <c r="O284" i="1"/>
  <c r="O246" i="1"/>
  <c r="O228" i="1"/>
  <c r="O212" i="1"/>
  <c r="O159" i="1"/>
  <c r="O154" i="1"/>
  <c r="O138" i="1"/>
  <c r="O122" i="1"/>
  <c r="O144" i="1"/>
  <c r="O128" i="1"/>
  <c r="O111" i="1"/>
  <c r="O95" i="1"/>
  <c r="O79" i="1"/>
  <c r="O63" i="1"/>
  <c r="O47" i="1"/>
  <c r="O31" i="1"/>
  <c r="O102" i="1"/>
  <c r="O86" i="1"/>
  <c r="O70" i="1"/>
  <c r="O54" i="1"/>
  <c r="O38" i="1"/>
  <c r="AB144" i="13"/>
  <c r="AB112" i="13"/>
  <c r="AB5" i="13"/>
  <c r="AB238" i="13"/>
  <c r="AB206" i="13"/>
  <c r="AB174" i="13"/>
  <c r="AB79" i="13"/>
  <c r="AB47" i="13"/>
  <c r="AB301" i="13"/>
  <c r="AB159" i="13"/>
  <c r="AB70" i="13"/>
  <c r="AB255" i="13"/>
  <c r="AB208" i="13"/>
  <c r="AB142" i="13"/>
  <c r="AB65" i="13"/>
  <c r="B26" i="12"/>
  <c r="AB205" i="13"/>
  <c r="AB261" i="13"/>
  <c r="AB216" i="13"/>
  <c r="AB125" i="13"/>
  <c r="AB60" i="13"/>
  <c r="AB209" i="13"/>
  <c r="AB272" i="13"/>
  <c r="AB270" i="13"/>
  <c r="AB143" i="13"/>
  <c r="AB26" i="13"/>
  <c r="AB177" i="13"/>
  <c r="AB24" i="13"/>
  <c r="AB286" i="13"/>
  <c r="AB185" i="13"/>
  <c r="B29" i="12"/>
  <c r="AB242" i="13"/>
  <c r="AB82" i="13"/>
  <c r="B17" i="12"/>
  <c r="AB217" i="13"/>
  <c r="C37" i="12"/>
  <c r="O97" i="11"/>
  <c r="AB283" i="13"/>
  <c r="AB129" i="13"/>
  <c r="M112" i="11"/>
  <c r="AB103" i="13"/>
  <c r="B23" i="12"/>
  <c r="O91" i="11"/>
  <c r="B70" i="11"/>
  <c r="M47" i="11"/>
  <c r="AB121" i="13"/>
  <c r="B13" i="12"/>
  <c r="O95" i="11"/>
  <c r="B73" i="11"/>
  <c r="M50" i="11"/>
  <c r="O28" i="11"/>
  <c r="B88" i="11"/>
  <c r="M94" i="11"/>
  <c r="AB137" i="13"/>
  <c r="B107" i="11"/>
  <c r="O62" i="11"/>
  <c r="B112" i="11"/>
  <c r="O69" i="11"/>
  <c r="O106" i="11"/>
  <c r="O71" i="11"/>
  <c r="B102" i="11"/>
  <c r="O56" i="11"/>
  <c r="AB80" i="13"/>
  <c r="B85" i="11"/>
  <c r="B65" i="11"/>
  <c r="M29" i="11"/>
  <c r="O59" i="11"/>
  <c r="O39" i="11"/>
  <c r="M66" i="11"/>
  <c r="B35" i="11"/>
  <c r="O14" i="11"/>
  <c r="B41" i="11"/>
  <c r="O46" i="11"/>
  <c r="O84" i="11"/>
  <c r="M23" i="11"/>
  <c r="AB196" i="13"/>
  <c r="O32" i="11"/>
  <c r="O93" i="11"/>
  <c r="M10" i="11"/>
  <c r="M44" i="10"/>
  <c r="O61" i="11"/>
  <c r="M12" i="11"/>
  <c r="O11" i="11"/>
  <c r="M38" i="10"/>
  <c r="B99" i="11"/>
  <c r="O23" i="11"/>
  <c r="M67" i="10"/>
  <c r="M35" i="10"/>
  <c r="B50" i="10"/>
  <c r="B9" i="10"/>
  <c r="M15" i="10"/>
  <c r="B49" i="10"/>
  <c r="B43" i="10"/>
  <c r="B42" i="10"/>
  <c r="B17" i="10"/>
  <c r="M79" i="9"/>
  <c r="B47" i="10"/>
  <c r="B98" i="9"/>
  <c r="B59" i="10"/>
  <c r="M12" i="10"/>
  <c r="M88" i="9"/>
  <c r="B37" i="10"/>
  <c r="B81" i="9"/>
  <c r="M84" i="9"/>
  <c r="M52" i="9"/>
  <c r="B17" i="9"/>
  <c r="M82" i="9"/>
  <c r="B62" i="10"/>
  <c r="B103" i="9"/>
  <c r="M41" i="10"/>
  <c r="C11" i="10"/>
  <c r="M102" i="9"/>
  <c r="M35" i="9"/>
  <c r="B13" i="9"/>
  <c r="B23" i="4"/>
  <c r="M40" i="9"/>
  <c r="B34" i="4"/>
  <c r="B25" i="10"/>
  <c r="M48" i="9"/>
  <c r="M20" i="9"/>
  <c r="C9" i="10"/>
  <c r="M18" i="9"/>
  <c r="B16" i="4"/>
  <c r="M43" i="9"/>
  <c r="M16" i="9"/>
  <c r="M49" i="9"/>
  <c r="F38" i="4"/>
  <c r="B68" i="9"/>
  <c r="M37" i="9"/>
  <c r="B12" i="9"/>
  <c r="B49" i="9"/>
  <c r="B8" i="4"/>
  <c r="O23" i="1"/>
  <c r="O315" i="1"/>
  <c r="O298" i="1"/>
  <c r="O282" i="1"/>
  <c r="O306" i="1"/>
  <c r="O276" i="1"/>
  <c r="O272" i="1"/>
  <c r="O242" i="1"/>
  <c r="O229" i="1"/>
  <c r="O213" i="1"/>
  <c r="O195" i="1"/>
  <c r="O179" i="1"/>
  <c r="O193" i="1"/>
  <c r="O177" i="1"/>
  <c r="O201" i="1"/>
  <c r="O149" i="1"/>
  <c r="O133" i="1"/>
  <c r="O109" i="1"/>
  <c r="O93" i="1"/>
  <c r="O77" i="1"/>
  <c r="O61" i="1"/>
  <c r="O45" i="1"/>
  <c r="O113" i="1"/>
  <c r="O96" i="1"/>
  <c r="O80" i="1"/>
  <c r="O64" i="1"/>
  <c r="O48" i="1"/>
  <c r="O32" i="1"/>
  <c r="O107" i="1"/>
  <c r="O91" i="1"/>
  <c r="O75" i="1"/>
  <c r="O59" i="1"/>
  <c r="O43" i="1"/>
  <c r="O114" i="1"/>
  <c r="AC22" i="1"/>
  <c r="AB140" i="13"/>
  <c r="AB108" i="13"/>
  <c r="B36" i="12"/>
  <c r="AB234" i="13"/>
  <c r="AB202" i="13"/>
  <c r="AB170" i="13"/>
  <c r="AB75" i="13"/>
  <c r="AB43" i="13"/>
  <c r="AB297" i="13"/>
  <c r="AB153" i="13"/>
  <c r="AB282" i="13"/>
  <c r="AB251" i="13"/>
  <c r="AB195" i="13"/>
  <c r="AB139" i="13"/>
  <c r="AB52" i="13"/>
  <c r="B24" i="12"/>
  <c r="AB189" i="13"/>
  <c r="AB257" i="13"/>
  <c r="AB203" i="13"/>
  <c r="AB119" i="13"/>
  <c r="AB57" i="13"/>
  <c r="AB191" i="13"/>
  <c r="AB264" i="13"/>
  <c r="AB262" i="13"/>
  <c r="AB133" i="13"/>
  <c r="B30" i="12"/>
  <c r="AB172" i="13"/>
  <c r="AB21" i="13"/>
  <c r="AB276" i="13"/>
  <c r="AB149" i="13"/>
  <c r="B25" i="12"/>
  <c r="AB204" i="13"/>
  <c r="AB77" i="13"/>
  <c r="B15" i="12"/>
  <c r="AB102" i="13"/>
  <c r="C9" i="12"/>
  <c r="M95" i="11"/>
  <c r="AB280" i="13"/>
  <c r="AB50" i="13"/>
  <c r="M109" i="11"/>
  <c r="AB72" i="13"/>
  <c r="C8" i="12"/>
  <c r="M89" i="11"/>
  <c r="O66" i="11"/>
  <c r="AB48" i="13"/>
  <c r="AB78" i="13"/>
  <c r="B12" i="12"/>
  <c r="M92" i="11"/>
  <c r="O70" i="11"/>
  <c r="B47" i="11"/>
  <c r="AB6" i="13"/>
  <c r="AB175" i="13"/>
  <c r="O92" i="11"/>
  <c r="AB114" i="13"/>
  <c r="M96" i="11"/>
  <c r="M59" i="11"/>
  <c r="B106" i="11"/>
  <c r="B59" i="11"/>
  <c r="B105" i="11"/>
  <c r="M69" i="11"/>
  <c r="M90" i="11"/>
  <c r="M54" i="11"/>
  <c r="C15" i="12"/>
  <c r="O81" i="11"/>
  <c r="O55" i="11"/>
  <c r="M26" i="11"/>
  <c r="M56" i="11"/>
  <c r="O33" i="11"/>
  <c r="O65" i="11"/>
  <c r="M30" i="11"/>
  <c r="M114" i="11"/>
  <c r="M39" i="11"/>
  <c r="B45" i="11"/>
  <c r="M71" i="11"/>
  <c r="B20" i="11"/>
  <c r="AB193" i="13"/>
  <c r="O29" i="11"/>
  <c r="B62" i="11"/>
  <c r="M8" i="11"/>
  <c r="M40" i="10"/>
  <c r="M9" i="11"/>
  <c r="M66" i="10"/>
  <c r="M34" i="10"/>
  <c r="O68" i="11"/>
  <c r="B19" i="11"/>
  <c r="M63" i="10"/>
  <c r="M31" i="10"/>
  <c r="B45" i="10"/>
  <c r="B68" i="11"/>
  <c r="M11" i="10"/>
  <c r="B44" i="10"/>
  <c r="B36" i="10"/>
  <c r="B38" i="10"/>
  <c r="M107" i="9"/>
  <c r="M75" i="9"/>
  <c r="B27" i="10"/>
  <c r="B94" i="9"/>
  <c r="B55" i="10"/>
  <c r="M10" i="10"/>
  <c r="B83" i="9"/>
  <c r="B35" i="10"/>
  <c r="M77" i="9"/>
  <c r="B79" i="9"/>
  <c r="B48" i="9"/>
  <c r="B46" i="10"/>
  <c r="B77" i="9"/>
  <c r="C60" i="10"/>
  <c r="M100" i="9"/>
  <c r="C32" i="10"/>
  <c r="M105" i="9"/>
  <c r="B71" i="9"/>
  <c r="M33" i="9"/>
  <c r="B9" i="9"/>
  <c r="B19" i="10"/>
  <c r="B27" i="9"/>
  <c r="B31" i="4"/>
  <c r="M94" i="9"/>
  <c r="M45" i="9"/>
  <c r="B46" i="9"/>
  <c r="B66" i="9"/>
  <c r="M29" i="9"/>
  <c r="B10" i="4"/>
  <c r="M41" i="9"/>
  <c r="B22" i="9"/>
  <c r="B36" i="9"/>
  <c r="F36" i="4"/>
  <c r="M65" i="9"/>
  <c r="B34" i="9"/>
  <c r="B8" i="9"/>
  <c r="B23" i="10"/>
  <c r="M44" i="9"/>
  <c r="B4" i="4"/>
  <c r="O312" i="1"/>
  <c r="O296" i="1"/>
  <c r="O280" i="1"/>
  <c r="O271" i="1"/>
  <c r="O292" i="1"/>
  <c r="O255" i="1"/>
  <c r="O222" i="1"/>
  <c r="O206" i="1"/>
  <c r="O233" i="1"/>
  <c r="O217" i="1"/>
  <c r="O240" i="1"/>
  <c r="O223" i="1"/>
  <c r="O207" i="1"/>
  <c r="O234" i="1"/>
  <c r="O218" i="1"/>
  <c r="O198" i="1"/>
  <c r="O182" i="1"/>
  <c r="O166" i="1"/>
  <c r="O194" i="1"/>
  <c r="O178" i="1"/>
  <c r="O155" i="1"/>
  <c r="O139" i="1"/>
  <c r="O123" i="1"/>
  <c r="O156" i="1"/>
  <c r="O140" i="1"/>
  <c r="O124" i="1"/>
  <c r="O162" i="1"/>
  <c r="O98" i="1"/>
  <c r="O82" i="1"/>
  <c r="O66" i="1"/>
  <c r="O50" i="1"/>
  <c r="O34" i="1"/>
  <c r="O97" i="1"/>
  <c r="O81" i="1"/>
  <c r="O65" i="1"/>
  <c r="O49" i="1"/>
  <c r="O24" i="1"/>
  <c r="AB136" i="13"/>
  <c r="AB104" i="13"/>
  <c r="B28" i="12"/>
  <c r="AB230" i="13"/>
  <c r="AB198" i="13"/>
  <c r="AB163" i="13"/>
  <c r="AB71" i="13"/>
  <c r="AB39" i="13"/>
  <c r="AB284" i="13"/>
  <c r="AB150" i="13"/>
  <c r="AB279" i="13"/>
  <c r="AB247" i="13"/>
  <c r="AB192" i="13"/>
  <c r="AB130" i="13"/>
  <c r="AB49" i="13"/>
  <c r="AB303" i="13"/>
  <c r="AB290" i="13"/>
  <c r="AB253" i="13"/>
  <c r="AB200" i="13"/>
  <c r="AB113" i="13"/>
  <c r="AB44" i="13"/>
  <c r="AB158" i="13"/>
  <c r="AB256" i="13"/>
  <c r="AB254" i="13"/>
  <c r="AB123" i="13"/>
  <c r="B18" i="12"/>
  <c r="AB169" i="13"/>
  <c r="AB17" i="13"/>
  <c r="AB268" i="13"/>
  <c r="AB141" i="13"/>
  <c r="B37" i="12"/>
  <c r="AB201" i="13"/>
  <c r="AB74" i="13"/>
  <c r="B8" i="12"/>
  <c r="AB64" i="13"/>
  <c r="O112" i="11"/>
  <c r="B91" i="11"/>
  <c r="AB239" i="13"/>
  <c r="AB45" i="13"/>
  <c r="B108" i="11"/>
  <c r="AB53" i="13"/>
  <c r="O113" i="11"/>
  <c r="B86" i="11"/>
  <c r="M64" i="11"/>
  <c r="AB30" i="13"/>
  <c r="AB56" i="13"/>
  <c r="B113" i="11"/>
  <c r="B89" i="11"/>
  <c r="M67" i="11"/>
  <c r="O44" i="11"/>
  <c r="C26" i="12"/>
  <c r="AB37" i="13"/>
  <c r="M88" i="11"/>
  <c r="AB111" i="13"/>
  <c r="O87" i="11"/>
  <c r="M57" i="11"/>
  <c r="M91" i="11"/>
  <c r="B57" i="11"/>
  <c r="O90" i="11"/>
  <c r="AB12" i="13"/>
  <c r="O85" i="11"/>
  <c r="M52" i="11"/>
  <c r="M105" i="11"/>
  <c r="O77" i="11"/>
  <c r="M49" i="11"/>
  <c r="B23" i="11"/>
  <c r="O53" i="11"/>
  <c r="B32" i="11"/>
  <c r="M60" i="11"/>
  <c r="B29" i="11"/>
  <c r="B12" i="11"/>
  <c r="M36" i="11"/>
  <c r="O37" i="11"/>
  <c r="O42" i="11"/>
  <c r="O17" i="11"/>
  <c r="B97" i="11"/>
  <c r="O26" i="11"/>
  <c r="B42" i="11"/>
  <c r="M68" i="10"/>
  <c r="B58" i="11"/>
  <c r="B44" i="11"/>
  <c r="B54" i="11"/>
  <c r="M62" i="10"/>
  <c r="AB62" i="13"/>
  <c r="B69" i="10"/>
  <c r="B18" i="11"/>
  <c r="M59" i="10"/>
  <c r="M27" i="10"/>
  <c r="B40" i="10"/>
  <c r="B11" i="11"/>
  <c r="M17" i="10"/>
  <c r="B39" i="10"/>
  <c r="M33" i="10"/>
  <c r="B29" i="10"/>
  <c r="M103" i="9"/>
  <c r="M71" i="9"/>
  <c r="M22" i="10"/>
  <c r="M14" i="11"/>
  <c r="B51" i="10"/>
  <c r="B107" i="9"/>
  <c r="B76" i="9"/>
  <c r="M8" i="10"/>
  <c r="M70" i="9"/>
  <c r="B72" i="9"/>
  <c r="B43" i="9"/>
  <c r="C40" i="10"/>
  <c r="M73" i="9"/>
  <c r="B58" i="10"/>
  <c r="B95" i="9"/>
  <c r="C24" i="10"/>
  <c r="B100" i="9"/>
  <c r="M53" i="9"/>
  <c r="B30" i="9"/>
  <c r="B45" i="4"/>
  <c r="C17" i="10"/>
  <c r="M23" i="9"/>
  <c r="F22" i="4"/>
  <c r="M92" i="9"/>
  <c r="B42" i="9"/>
  <c r="B14" i="9"/>
  <c r="B64" i="9"/>
  <c r="M12" i="9"/>
  <c r="B6" i="4"/>
  <c r="B38" i="9"/>
  <c r="B11" i="9"/>
  <c r="M32" i="9"/>
  <c r="F26" i="4"/>
  <c r="B59" i="9"/>
  <c r="M30" i="9"/>
  <c r="B46" i="4"/>
  <c r="B10" i="10"/>
  <c r="B32" i="9"/>
  <c r="O30" i="1"/>
  <c r="O25" i="1"/>
  <c r="O29" i="1"/>
  <c r="C30" i="9"/>
  <c r="C86" i="9"/>
  <c r="C54" i="9"/>
  <c r="C72" i="9"/>
  <c r="C84" i="9"/>
  <c r="C87" i="9"/>
  <c r="C16" i="9"/>
  <c r="C85" i="9"/>
  <c r="C28" i="9"/>
  <c r="C42" i="9"/>
  <c r="C43" i="10"/>
  <c r="C41" i="10"/>
  <c r="C46" i="10"/>
  <c r="C12" i="10"/>
  <c r="C31" i="10"/>
  <c r="C44" i="10"/>
  <c r="C95" i="11"/>
  <c r="C62" i="11"/>
  <c r="C65" i="11"/>
  <c r="C91" i="11"/>
  <c r="C103" i="11"/>
  <c r="C97" i="11"/>
  <c r="C24" i="11"/>
  <c r="C41" i="11"/>
  <c r="C39" i="11"/>
  <c r="C58" i="11"/>
  <c r="C22" i="11"/>
  <c r="C67" i="11"/>
  <c r="C27" i="11"/>
  <c r="C19" i="12"/>
  <c r="C29" i="12"/>
  <c r="C78" i="9"/>
  <c r="C93" i="9"/>
  <c r="C32" i="9"/>
  <c r="C26" i="9"/>
  <c r="C38" i="9"/>
  <c r="C56" i="9"/>
  <c r="C67" i="10"/>
  <c r="C65" i="10"/>
  <c r="C21" i="10"/>
  <c r="C28" i="10"/>
  <c r="C110" i="11"/>
  <c r="C76" i="11"/>
  <c r="C81" i="11"/>
  <c r="O323" i="1"/>
  <c r="O307" i="1"/>
  <c r="O317" i="1"/>
  <c r="O320" i="1"/>
  <c r="O297" i="1"/>
  <c r="O281" i="1"/>
  <c r="O321" i="1"/>
  <c r="O305" i="1"/>
  <c r="O293" i="1"/>
  <c r="O277" i="1"/>
  <c r="O249" i="1"/>
  <c r="O260" i="1"/>
  <c r="O244" i="1"/>
  <c r="O250" i="1"/>
  <c r="O270" i="1"/>
  <c r="O256" i="1"/>
  <c r="O251" i="1"/>
  <c r="O278" i="1"/>
  <c r="O254" i="1"/>
  <c r="O235" i="1"/>
  <c r="O219" i="1"/>
  <c r="O224" i="1"/>
  <c r="O208" i="1"/>
  <c r="O192" i="1"/>
  <c r="O176" i="1"/>
  <c r="O160" i="1"/>
  <c r="O196" i="1"/>
  <c r="O180" i="1"/>
  <c r="O164" i="1"/>
  <c r="O199" i="1"/>
  <c r="O183" i="1"/>
  <c r="O167" i="1"/>
  <c r="O197" i="1"/>
  <c r="O181" i="1"/>
  <c r="O165" i="1"/>
  <c r="O150" i="1"/>
  <c r="O134" i="1"/>
  <c r="O118" i="1"/>
  <c r="O153" i="1"/>
  <c r="O137" i="1"/>
  <c r="O121" i="1"/>
  <c r="O143" i="1"/>
  <c r="O127" i="1"/>
  <c r="O117" i="1"/>
  <c r="O119" i="1"/>
  <c r="O108" i="1"/>
  <c r="O92" i="1"/>
  <c r="O76" i="1"/>
  <c r="O60" i="1"/>
  <c r="O44" i="1"/>
  <c r="AB164" i="13"/>
  <c r="AB132" i="13"/>
  <c r="AB100" i="13"/>
  <c r="B20" i="12"/>
  <c r="AB226" i="13"/>
  <c r="AB194" i="13"/>
  <c r="AB147" i="13"/>
  <c r="AB67" i="13"/>
  <c r="AB35" i="13"/>
  <c r="AB229" i="13"/>
  <c r="AB138" i="13"/>
  <c r="AB275" i="13"/>
  <c r="AB243" i="13"/>
  <c r="AB179" i="13"/>
  <c r="AB93" i="13"/>
  <c r="AB36" i="13"/>
  <c r="AB299" i="13"/>
  <c r="AB287" i="13"/>
  <c r="AB249" i="13"/>
  <c r="AB187" i="13"/>
  <c r="AB110" i="13"/>
  <c r="AB41" i="13"/>
  <c r="AB135" i="13"/>
  <c r="AB248" i="13"/>
  <c r="AB246" i="13"/>
  <c r="AB117" i="13"/>
  <c r="B16" i="12"/>
  <c r="AB154" i="13"/>
  <c r="AB13" i="13"/>
  <c r="AB260" i="13"/>
  <c r="AB134" i="13"/>
  <c r="AB302" i="13"/>
  <c r="AB183" i="13"/>
  <c r="AB69" i="13"/>
  <c r="M113" i="11"/>
  <c r="AB22" i="13"/>
  <c r="M111" i="11"/>
  <c r="O88" i="11"/>
  <c r="AB228" i="13"/>
  <c r="AB42" i="13"/>
  <c r="M106" i="11"/>
  <c r="AB20" i="13"/>
  <c r="O110" i="11"/>
  <c r="O83" i="11"/>
  <c r="B60" i="11"/>
  <c r="AB14" i="13"/>
  <c r="AB18" i="13"/>
  <c r="O111" i="11"/>
  <c r="O86" i="11"/>
  <c r="B64" i="11"/>
  <c r="M42" i="11"/>
  <c r="M101" i="11"/>
  <c r="AB34" i="13"/>
  <c r="M80" i="11"/>
  <c r="AB91" i="13"/>
  <c r="B87" i="11"/>
  <c r="M53" i="11"/>
  <c r="M87" i="11"/>
  <c r="O54" i="11"/>
  <c r="B90" i="11"/>
  <c r="C13" i="12"/>
  <c r="M82" i="11"/>
  <c r="B50" i="11"/>
  <c r="M103" i="11"/>
  <c r="M75" i="11"/>
  <c r="M38" i="11"/>
  <c r="O20" i="11"/>
  <c r="O48" i="11"/>
  <c r="O27" i="11"/>
  <c r="O51" i="11"/>
  <c r="M27" i="11"/>
  <c r="M70" i="11"/>
  <c r="M33" i="11"/>
  <c r="O34" i="11"/>
  <c r="O40" i="11"/>
  <c r="M15" i="11"/>
  <c r="O72" i="11"/>
  <c r="M24" i="11"/>
  <c r="O19" i="11"/>
  <c r="M64" i="10"/>
  <c r="B28" i="11"/>
  <c r="B22" i="11"/>
  <c r="B46" i="11"/>
  <c r="M58" i="10"/>
  <c r="B63" i="11"/>
  <c r="B65" i="10"/>
  <c r="B14" i="11"/>
  <c r="M55" i="10"/>
  <c r="B68" i="10"/>
  <c r="B34" i="10"/>
  <c r="M45" i="10"/>
  <c r="M69" i="10"/>
  <c r="M36" i="10"/>
  <c r="B33" i="10"/>
  <c r="M25" i="10"/>
  <c r="M99" i="9"/>
  <c r="M67" i="9"/>
  <c r="M18" i="10"/>
  <c r="B41" i="10"/>
  <c r="M23" i="10"/>
  <c r="M104" i="9"/>
  <c r="B74" i="9"/>
  <c r="B104" i="9"/>
  <c r="B65" i="9"/>
  <c r="B70" i="9"/>
  <c r="B39" i="9"/>
  <c r="M32" i="10"/>
  <c r="M66" i="9"/>
  <c r="C56" i="10"/>
  <c r="B91" i="9"/>
  <c r="C22" i="10"/>
  <c r="M97" i="9"/>
  <c r="B53" i="9"/>
  <c r="M25" i="9"/>
  <c r="B40" i="4"/>
  <c r="B73" i="9"/>
  <c r="M22" i="9"/>
  <c r="B17" i="4"/>
  <c r="B78" i="9"/>
  <c r="M38" i="9"/>
  <c r="B10" i="9"/>
  <c r="B55" i="9"/>
  <c r="M8" i="9"/>
  <c r="M37" i="10"/>
  <c r="M34" i="9"/>
  <c r="B39" i="4"/>
  <c r="B18" i="9"/>
  <c r="B24" i="4"/>
  <c r="B16" i="10"/>
  <c r="M54" i="9"/>
  <c r="B24" i="9"/>
  <c r="F34" i="4"/>
  <c r="B97" i="9"/>
  <c r="M27" i="9"/>
  <c r="O27" i="1"/>
  <c r="C37" i="9"/>
  <c r="C82" i="9"/>
  <c r="C104" i="9"/>
  <c r="C63" i="9"/>
  <c r="C75" i="9"/>
  <c r="C24" i="9"/>
  <c r="C92" i="9"/>
  <c r="C31" i="9"/>
  <c r="C10" i="9"/>
  <c r="C50" i="9"/>
  <c r="C69" i="10"/>
  <c r="C37" i="10"/>
  <c r="C42" i="10"/>
  <c r="C16" i="10"/>
  <c r="C36" i="10"/>
  <c r="C112" i="11"/>
  <c r="C53" i="11"/>
  <c r="C56" i="11"/>
  <c r="C83" i="11"/>
  <c r="C78" i="11"/>
  <c r="C89" i="11"/>
  <c r="C51" i="11"/>
  <c r="C26" i="11"/>
  <c r="C36" i="11"/>
  <c r="C49" i="11"/>
  <c r="C14" i="11"/>
  <c r="C23" i="11"/>
  <c r="C19" i="11"/>
  <c r="C24" i="12"/>
  <c r="C36" i="12"/>
  <c r="C39" i="9"/>
  <c r="C96" i="9"/>
  <c r="C68" i="9"/>
  <c r="C107" i="9"/>
  <c r="C14" i="9"/>
  <c r="C33" i="10"/>
  <c r="C38" i="10"/>
  <c r="C109" i="11"/>
  <c r="C48" i="11"/>
  <c r="C85" i="11"/>
  <c r="O322" i="1"/>
  <c r="O294" i="1"/>
  <c r="O319" i="1"/>
  <c r="O311" i="1"/>
  <c r="O325" i="1"/>
  <c r="O299" i="1"/>
  <c r="O283" i="1"/>
  <c r="O267" i="1"/>
  <c r="O287" i="1"/>
  <c r="O253" i="1"/>
  <c r="O236" i="1"/>
  <c r="O220" i="1"/>
  <c r="O204" i="1"/>
  <c r="O238" i="1"/>
  <c r="O158" i="1"/>
  <c r="O146" i="1"/>
  <c r="O130" i="1"/>
  <c r="O163" i="1"/>
  <c r="O152" i="1"/>
  <c r="O136" i="1"/>
  <c r="O120" i="1"/>
  <c r="O103" i="1"/>
  <c r="O87" i="1"/>
  <c r="O71" i="1"/>
  <c r="O55" i="1"/>
  <c r="O39" i="1"/>
  <c r="O110" i="1"/>
  <c r="O94" i="1"/>
  <c r="O78" i="1"/>
  <c r="O62" i="1"/>
  <c r="O46" i="1"/>
  <c r="O26" i="1"/>
  <c r="AB160" i="13"/>
  <c r="AB128" i="13"/>
  <c r="AB96" i="13"/>
  <c r="AB293" i="13"/>
  <c r="AB222" i="13"/>
  <c r="AB190" i="13"/>
  <c r="AB131" i="13"/>
  <c r="AB63" i="13"/>
  <c r="AB31" i="13"/>
  <c r="AB213" i="13"/>
  <c r="AB101" i="13"/>
  <c r="AB271" i="13"/>
  <c r="AB240" i="13"/>
  <c r="AB176" i="13"/>
  <c r="AB87" i="13"/>
  <c r="AB33" i="13"/>
  <c r="AB295" i="13"/>
  <c r="AB277" i="13"/>
  <c r="AB245" i="13"/>
  <c r="AB184" i="13"/>
  <c r="AB107" i="13"/>
  <c r="AB28" i="13"/>
  <c r="AB122" i="13"/>
  <c r="AB298" i="13"/>
  <c r="AB236" i="13"/>
  <c r="AB94" i="13"/>
  <c r="B11" i="12"/>
  <c r="AB126" i="13"/>
  <c r="AB4" i="13"/>
  <c r="AB252" i="13"/>
  <c r="AB118" i="13"/>
  <c r="AB274" i="13"/>
  <c r="AB173" i="13"/>
  <c r="AB66" i="13"/>
  <c r="B110" i="11"/>
  <c r="AB19" i="13"/>
  <c r="O109" i="11"/>
  <c r="M86" i="11"/>
  <c r="AB225" i="13"/>
  <c r="AB10" i="13"/>
  <c r="B103" i="11"/>
  <c r="AB8" i="13"/>
  <c r="B104" i="11"/>
  <c r="M81" i="11"/>
  <c r="O57" i="11"/>
  <c r="AB11" i="13"/>
  <c r="AB15" i="13"/>
  <c r="O108" i="11"/>
  <c r="M84" i="11"/>
  <c r="O60" i="11"/>
  <c r="B39" i="11"/>
  <c r="M100" i="11"/>
  <c r="C38" i="12"/>
  <c r="B80" i="11"/>
  <c r="B32" i="12"/>
  <c r="M74" i="11"/>
  <c r="B53" i="11"/>
  <c r="M83" i="11"/>
  <c r="AB105" i="13"/>
  <c r="O82" i="11"/>
  <c r="C11" i="12"/>
  <c r="B69" i="11"/>
  <c r="O47" i="11"/>
  <c r="O102" i="11"/>
  <c r="B96" i="11"/>
  <c r="B37" i="11"/>
  <c r="M18" i="11"/>
  <c r="B48" i="11"/>
  <c r="B24" i="11"/>
  <c r="B51" i="11"/>
  <c r="B25" i="11"/>
  <c r="M65" i="11"/>
  <c r="O31" i="11"/>
  <c r="B33" i="11"/>
  <c r="B36" i="11"/>
  <c r="B114" i="11"/>
  <c r="B56" i="11"/>
  <c r="B21" i="11"/>
  <c r="M17" i="11"/>
  <c r="M60" i="10"/>
  <c r="O16" i="11"/>
  <c r="B49" i="11"/>
  <c r="B34" i="11"/>
  <c r="M54" i="10"/>
  <c r="M40" i="11"/>
  <c r="B61" i="10"/>
  <c r="M68" i="11"/>
  <c r="M51" i="10"/>
  <c r="B64" i="10"/>
  <c r="M26" i="10"/>
  <c r="B28" i="10"/>
  <c r="M65" i="10"/>
  <c r="M29" i="10"/>
  <c r="B31" i="10"/>
  <c r="B24" i="10"/>
  <c r="M95" i="9"/>
  <c r="M63" i="9"/>
  <c r="M13" i="10"/>
  <c r="B30" i="10"/>
  <c r="M21" i="10"/>
  <c r="B99" i="9"/>
  <c r="M72" i="9"/>
  <c r="M101" i="9"/>
  <c r="M61" i="9"/>
  <c r="M68" i="9"/>
  <c r="B35" i="9"/>
  <c r="M106" i="9"/>
  <c r="B61" i="9"/>
  <c r="B54" i="10"/>
  <c r="B84" i="9"/>
  <c r="C20" i="10"/>
  <c r="B89" i="9"/>
  <c r="M50" i="9"/>
  <c r="B19" i="9"/>
  <c r="B38" i="4"/>
  <c r="M69" i="9"/>
  <c r="M11" i="9"/>
  <c r="B11" i="4"/>
  <c r="M76" i="9"/>
  <c r="B33" i="9"/>
  <c r="B44" i="4"/>
  <c r="B52" i="9"/>
  <c r="F33" i="4"/>
  <c r="D33" i="4" s="1"/>
  <c r="B21" i="10"/>
  <c r="B28" i="9"/>
  <c r="B37" i="4"/>
  <c r="M15" i="9"/>
  <c r="B15" i="4"/>
  <c r="B85" i="9"/>
  <c r="B51" i="9"/>
  <c r="M21" i="9"/>
  <c r="B33" i="4"/>
  <c r="B80" i="9"/>
  <c r="M14" i="9"/>
  <c r="O310" i="1"/>
  <c r="O313" i="1"/>
  <c r="O304" i="1"/>
  <c r="O290" i="1"/>
  <c r="O274" i="1"/>
  <c r="O318" i="1"/>
  <c r="O266" i="1"/>
  <c r="O264" i="1"/>
  <c r="O243" i="1"/>
  <c r="O221" i="1"/>
  <c r="O237" i="1"/>
  <c r="O187" i="1"/>
  <c r="O171" i="1"/>
  <c r="O185" i="1"/>
  <c r="O169" i="1"/>
  <c r="O157" i="1"/>
  <c r="O141" i="1"/>
  <c r="O125" i="1"/>
  <c r="O101" i="1"/>
  <c r="O85" i="1"/>
  <c r="O69" i="1"/>
  <c r="O53" i="1"/>
  <c r="O37" i="1"/>
  <c r="O104" i="1"/>
  <c r="O88" i="1"/>
  <c r="O72" i="1"/>
  <c r="O56" i="1"/>
  <c r="O40" i="1"/>
  <c r="O99" i="1"/>
  <c r="O83" i="1"/>
  <c r="O67" i="1"/>
  <c r="O51" i="1"/>
  <c r="O35" i="1"/>
  <c r="AB156" i="13"/>
  <c r="AB124" i="13"/>
  <c r="AB92" i="13"/>
  <c r="AB289" i="13"/>
  <c r="AB218" i="13"/>
  <c r="AB186" i="13"/>
  <c r="AB115" i="13"/>
  <c r="AB59" i="13"/>
  <c r="AB27" i="13"/>
  <c r="AB197" i="13"/>
  <c r="AB95" i="13"/>
  <c r="AB267" i="13"/>
  <c r="AB227" i="13"/>
  <c r="AB157" i="13"/>
  <c r="AB84" i="13"/>
  <c r="AB2" i="13"/>
  <c r="AB292" i="13"/>
  <c r="AB273" i="13"/>
  <c r="AB235" i="13"/>
  <c r="AB171" i="13"/>
  <c r="AB98" i="13"/>
  <c r="AB25" i="13"/>
  <c r="AB106" i="13"/>
  <c r="AB291" i="13"/>
  <c r="AB233" i="13"/>
  <c r="AB54" i="13"/>
  <c r="AB241" i="13"/>
  <c r="AB109" i="13"/>
  <c r="B14" i="12"/>
  <c r="AB244" i="13"/>
  <c r="AB97" i="13"/>
  <c r="AB266" i="13"/>
  <c r="AB155" i="13"/>
  <c r="AB61" i="13"/>
  <c r="O107" i="11"/>
  <c r="B39" i="12"/>
  <c r="M108" i="11"/>
  <c r="B83" i="11"/>
  <c r="AB199" i="13"/>
  <c r="C30" i="12"/>
  <c r="O100" i="11"/>
  <c r="AB3" i="13"/>
  <c r="O101" i="11"/>
  <c r="B78" i="11"/>
  <c r="M55" i="11"/>
  <c r="B27" i="12"/>
  <c r="C42" i="12"/>
  <c r="O104" i="11"/>
  <c r="B81" i="11"/>
  <c r="M58" i="11"/>
  <c r="O36" i="11"/>
  <c r="O98" i="11"/>
  <c r="C28" i="12"/>
  <c r="O76" i="11"/>
  <c r="B21" i="12"/>
  <c r="B74" i="11"/>
  <c r="AB16" i="13"/>
  <c r="O79" i="11"/>
  <c r="B42" i="12"/>
  <c r="B82" i="11"/>
  <c r="M110" i="11"/>
  <c r="B66" i="11"/>
  <c r="M44" i="11"/>
  <c r="B100" i="11"/>
  <c r="B84" i="11"/>
  <c r="M35" i="11"/>
  <c r="O67" i="11"/>
  <c r="O45" i="11"/>
  <c r="O21" i="11"/>
  <c r="M48" i="11"/>
  <c r="O22" i="11"/>
  <c r="M51" i="11"/>
  <c r="B77" i="11"/>
  <c r="B30" i="11"/>
  <c r="M31" i="11"/>
  <c r="O12" i="11"/>
  <c r="M46" i="11"/>
  <c r="O18" i="11"/>
  <c r="O13" i="11"/>
  <c r="M56" i="10"/>
  <c r="B16" i="11"/>
  <c r="B26" i="11"/>
  <c r="M21" i="11"/>
  <c r="M50" i="10"/>
  <c r="M25" i="11"/>
  <c r="B57" i="10"/>
  <c r="M47" i="10"/>
  <c r="B60" i="10"/>
  <c r="B22" i="10"/>
  <c r="B26" i="10"/>
  <c r="M61" i="10"/>
  <c r="C69" i="11"/>
  <c r="B10" i="11"/>
  <c r="B20" i="10"/>
  <c r="M91" i="9"/>
  <c r="M59" i="9"/>
  <c r="M9" i="10"/>
  <c r="M28" i="10"/>
  <c r="M19" i="10"/>
  <c r="M96" i="9"/>
  <c r="B67" i="9"/>
  <c r="B96" i="9"/>
  <c r="B101" i="9"/>
  <c r="B63" i="9"/>
  <c r="B31" i="9"/>
  <c r="M98" i="9"/>
  <c r="M57" i="9"/>
  <c r="C52" i="10"/>
  <c r="B82" i="9"/>
  <c r="C18" i="10"/>
  <c r="M85" i="9"/>
  <c r="B47" i="9"/>
  <c r="M17" i="9"/>
  <c r="B36" i="4"/>
  <c r="B62" i="9"/>
  <c r="F39" i="4"/>
  <c r="D39" i="4" s="1"/>
  <c r="B7" i="4"/>
  <c r="M60" i="9"/>
  <c r="M31" i="9"/>
  <c r="F27" i="4"/>
  <c r="B40" i="9"/>
  <c r="B32" i="4"/>
  <c r="M90" i="9"/>
  <c r="M26" i="9"/>
  <c r="B35" i="4"/>
  <c r="B105" i="9"/>
  <c r="M13" i="9"/>
  <c r="B9" i="4"/>
  <c r="M81" i="9"/>
  <c r="M47" i="9"/>
  <c r="M19" i="9"/>
  <c r="F31" i="4"/>
  <c r="B69" i="9"/>
  <c r="M10" i="9"/>
  <c r="B2" i="1"/>
  <c r="O22" i="1"/>
  <c r="O303" i="1"/>
  <c r="O288" i="1"/>
  <c r="O263" i="1"/>
  <c r="O247" i="1"/>
  <c r="O295" i="1"/>
  <c r="O230" i="1"/>
  <c r="O214" i="1"/>
  <c r="O225" i="1"/>
  <c r="O209" i="1"/>
  <c r="O231" i="1"/>
  <c r="O215" i="1"/>
  <c r="O226" i="1"/>
  <c r="O210" i="1"/>
  <c r="O190" i="1"/>
  <c r="O174" i="1"/>
  <c r="O202" i="1"/>
  <c r="O186" i="1"/>
  <c r="O170" i="1"/>
  <c r="O147" i="1"/>
  <c r="O131" i="1"/>
  <c r="O115" i="1"/>
  <c r="O148" i="1"/>
  <c r="O132" i="1"/>
  <c r="O116" i="1"/>
  <c r="O106" i="1"/>
  <c r="O90" i="1"/>
  <c r="O74" i="1"/>
  <c r="O58" i="1"/>
  <c r="O42" i="1"/>
  <c r="O105" i="1"/>
  <c r="O89" i="1"/>
  <c r="O73" i="1"/>
  <c r="O57" i="1"/>
  <c r="O41" i="1"/>
  <c r="AB152" i="13"/>
  <c r="AB120" i="13"/>
  <c r="AB88" i="13"/>
  <c r="AB285" i="13"/>
  <c r="AB214" i="13"/>
  <c r="AB182" i="13"/>
  <c r="AB99" i="13"/>
  <c r="AB55" i="13"/>
  <c r="AB23" i="13"/>
  <c r="AB181" i="13"/>
  <c r="AB89" i="13"/>
  <c r="AB263" i="13"/>
  <c r="AB224" i="13"/>
  <c r="AB151" i="13"/>
  <c r="AB81" i="13"/>
  <c r="B41" i="12"/>
  <c r="AB237" i="13"/>
  <c r="AB269" i="13"/>
  <c r="AB232" i="13"/>
  <c r="AB168" i="13"/>
  <c r="AB76" i="13"/>
  <c r="AB7" i="13"/>
  <c r="AB85" i="13"/>
  <c r="AB288" i="13"/>
  <c r="AB215" i="13"/>
  <c r="AB40" i="13"/>
  <c r="AB223" i="13"/>
  <c r="AB46" i="13"/>
  <c r="AB304" i="13"/>
  <c r="AB231" i="13"/>
  <c r="AB38" i="13"/>
  <c r="AB258" i="13"/>
  <c r="AB127" i="13"/>
  <c r="AB58" i="13"/>
  <c r="AB294" i="13"/>
  <c r="C34" i="12"/>
  <c r="M104" i="11"/>
  <c r="O80" i="11"/>
  <c r="AB166" i="13"/>
  <c r="B22" i="12"/>
  <c r="M97" i="11"/>
  <c r="B31" i="12"/>
  <c r="M98" i="11"/>
  <c r="O75" i="11"/>
  <c r="B52" i="11"/>
  <c r="C18" i="12"/>
  <c r="B38" i="12"/>
  <c r="M102" i="11"/>
  <c r="O78" i="11"/>
  <c r="B55" i="11"/>
  <c r="M34" i="11"/>
  <c r="O94" i="11"/>
  <c r="B10" i="12"/>
  <c r="O74" i="11"/>
  <c r="B111" i="11"/>
  <c r="B72" i="11"/>
  <c r="B34" i="12"/>
  <c r="B79" i="11"/>
  <c r="B9" i="12"/>
  <c r="M79" i="11"/>
  <c r="O105" i="11"/>
  <c r="O63" i="11"/>
  <c r="M41" i="11"/>
  <c r="O89" i="11"/>
  <c r="B71" i="11"/>
  <c r="M32" i="11"/>
  <c r="M63" i="11"/>
  <c r="O43" i="11"/>
  <c r="M19" i="11"/>
  <c r="M43" i="11"/>
  <c r="M20" i="11"/>
  <c r="M45" i="11"/>
  <c r="B75" i="11"/>
  <c r="B27" i="11"/>
  <c r="M28" i="11"/>
  <c r="M61" i="11"/>
  <c r="O38" i="11"/>
  <c r="M16" i="11"/>
  <c r="M93" i="11"/>
  <c r="M52" i="10"/>
  <c r="M13" i="11"/>
  <c r="O15" i="11"/>
  <c r="B15" i="11"/>
  <c r="M46" i="10"/>
  <c r="M22" i="11"/>
  <c r="B53" i="10"/>
  <c r="M11" i="11"/>
  <c r="M43" i="10"/>
  <c r="B56" i="10"/>
  <c r="B18" i="10"/>
  <c r="M24" i="10"/>
  <c r="M57" i="10"/>
  <c r="B40" i="11"/>
  <c r="B8" i="11"/>
  <c r="B15" i="10"/>
  <c r="M87" i="9"/>
  <c r="M55" i="9"/>
  <c r="B106" i="9"/>
  <c r="B8" i="10"/>
  <c r="M16" i="10"/>
  <c r="B92" i="9"/>
  <c r="B60" i="9"/>
  <c r="M93" i="9"/>
  <c r="B88" i="9"/>
  <c r="B56" i="9"/>
  <c r="B26" i="9"/>
  <c r="B93" i="9"/>
  <c r="B66" i="10"/>
  <c r="M30" i="10"/>
  <c r="M80" i="9"/>
  <c r="C15" i="10"/>
  <c r="B32" i="10"/>
  <c r="M42" i="9"/>
  <c r="M46" i="9"/>
  <c r="F32" i="4"/>
  <c r="J33" i="4" s="1"/>
  <c r="M58" i="9"/>
  <c r="F37" i="4"/>
  <c r="D37" i="4" s="1"/>
  <c r="B3" i="4"/>
  <c r="M56" i="9"/>
  <c r="M28" i="9"/>
  <c r="B25" i="4"/>
  <c r="M36" i="9"/>
  <c r="F24" i="4"/>
  <c r="M62" i="9"/>
  <c r="M24" i="9"/>
  <c r="B27" i="4"/>
  <c r="B87" i="9"/>
  <c r="M9" i="9"/>
  <c r="B5" i="4"/>
  <c r="M78" i="9"/>
  <c r="B41" i="9"/>
  <c r="B16" i="9"/>
  <c r="F23" i="4"/>
  <c r="B58" i="9"/>
  <c r="B26" i="4"/>
  <c r="O33" i="1"/>
  <c r="O316" i="1"/>
  <c r="O324" i="1"/>
  <c r="O308" i="1"/>
  <c r="O289" i="1"/>
  <c r="O273" i="1"/>
  <c r="O301" i="1"/>
  <c r="O285" i="1"/>
  <c r="O269" i="1"/>
  <c r="O257" i="1"/>
  <c r="O241" i="1"/>
  <c r="O252" i="1"/>
  <c r="O279" i="1"/>
  <c r="O258" i="1"/>
  <c r="O265" i="1"/>
  <c r="O259" i="1"/>
  <c r="O262" i="1"/>
  <c r="O248" i="1"/>
  <c r="O227" i="1"/>
  <c r="O211" i="1"/>
  <c r="O239" i="1"/>
  <c r="O232" i="1"/>
  <c r="O216" i="1"/>
  <c r="O200" i="1"/>
  <c r="O184" i="1"/>
  <c r="O168" i="1"/>
  <c r="O203" i="1"/>
  <c r="O188" i="1"/>
  <c r="O172" i="1"/>
  <c r="O205" i="1"/>
  <c r="O191" i="1"/>
  <c r="O175" i="1"/>
  <c r="O189" i="1"/>
  <c r="O173" i="1"/>
  <c r="O142" i="1"/>
  <c r="O126" i="1"/>
  <c r="O145" i="1"/>
  <c r="O129" i="1"/>
  <c r="O161" i="1"/>
  <c r="O151" i="1"/>
  <c r="O135" i="1"/>
  <c r="O112" i="1"/>
  <c r="O100" i="1"/>
  <c r="O84" i="1"/>
  <c r="O68" i="1"/>
  <c r="O52" i="1"/>
  <c r="O36" i="1"/>
  <c r="AB148" i="13"/>
  <c r="AB116" i="13"/>
  <c r="AB9" i="13"/>
  <c r="AB281" i="13"/>
  <c r="AB210" i="13"/>
  <c r="AB178" i="13"/>
  <c r="AB83" i="13"/>
  <c r="AB51" i="13"/>
  <c r="AB305" i="13"/>
  <c r="AB165" i="13"/>
  <c r="AB86" i="13"/>
  <c r="AB259" i="13"/>
  <c r="AB211" i="13"/>
  <c r="AB145" i="13"/>
  <c r="AB68" i="13"/>
  <c r="B33" i="12"/>
  <c r="AB221" i="13"/>
  <c r="AB265" i="13"/>
  <c r="AB219" i="13"/>
  <c r="AB162" i="13"/>
  <c r="AB73" i="13"/>
  <c r="AB212" i="13"/>
  <c r="AB300" i="13"/>
  <c r="AB278" i="13"/>
  <c r="AB146" i="13"/>
  <c r="AB29" i="13"/>
  <c r="AB180" i="13"/>
  <c r="AB32" i="13"/>
  <c r="AB296" i="13"/>
  <c r="AB188" i="13"/>
  <c r="B40" i="12"/>
  <c r="AB250" i="13"/>
  <c r="AB90" i="13"/>
  <c r="B35" i="12"/>
  <c r="AB220" i="13"/>
  <c r="C21" i="12"/>
  <c r="B101" i="11"/>
  <c r="M78" i="11"/>
  <c r="AB161" i="13"/>
  <c r="C17" i="12"/>
  <c r="B94" i="11"/>
  <c r="C27" i="12"/>
  <c r="B95" i="11"/>
  <c r="M73" i="11"/>
  <c r="O49" i="11"/>
  <c r="AB167" i="13"/>
  <c r="B19" i="12"/>
  <c r="B98" i="11"/>
  <c r="M76" i="11"/>
  <c r="O52" i="11"/>
  <c r="B31" i="11"/>
  <c r="B92" i="11"/>
  <c r="O96" i="11"/>
  <c r="M72" i="11"/>
  <c r="B109" i="11"/>
  <c r="O64" i="11"/>
  <c r="C16" i="12"/>
  <c r="B76" i="11"/>
  <c r="M107" i="11"/>
  <c r="O73" i="11"/>
  <c r="O103" i="11"/>
  <c r="O58" i="11"/>
  <c r="AB207" i="13"/>
  <c r="M85" i="11"/>
  <c r="B67" i="11"/>
  <c r="O30" i="11"/>
  <c r="M62" i="11"/>
  <c r="O41" i="11"/>
  <c r="M77" i="11"/>
  <c r="B38" i="11"/>
  <c r="B17" i="11"/>
  <c r="B43" i="11"/>
  <c r="O50" i="11"/>
  <c r="O24" i="11"/>
  <c r="O25" i="11"/>
  <c r="B9" i="11"/>
  <c r="M37" i="11"/>
  <c r="B13" i="11"/>
  <c r="B93" i="11"/>
  <c r="M48" i="10"/>
  <c r="O114" i="11"/>
  <c r="O99" i="11"/>
  <c r="B61" i="11"/>
  <c r="M42" i="10"/>
  <c r="M99" i="11"/>
  <c r="O35" i="11"/>
  <c r="M39" i="10"/>
  <c r="B52" i="10"/>
  <c r="B13" i="10"/>
  <c r="M20" i="10"/>
  <c r="M53" i="10"/>
  <c r="M49" i="10"/>
  <c r="B48" i="10"/>
  <c r="B11" i="10"/>
  <c r="M83" i="9"/>
  <c r="M51" i="9"/>
  <c r="B102" i="9"/>
  <c r="B63" i="10"/>
  <c r="M14" i="10"/>
  <c r="B90" i="9"/>
  <c r="B67" i="10"/>
  <c r="M86" i="9"/>
  <c r="B86" i="9"/>
  <c r="B54" i="9"/>
  <c r="B21" i="9"/>
  <c r="M89" i="9"/>
  <c r="C64" i="10"/>
  <c r="C29" i="10"/>
  <c r="B75" i="9"/>
  <c r="C13" i="10"/>
  <c r="B12" i="10"/>
  <c r="B37" i="9"/>
  <c r="B15" i="9"/>
  <c r="F25" i="4"/>
  <c r="B44" i="9"/>
  <c r="F35" i="4"/>
  <c r="C68" i="10"/>
  <c r="B50" i="9"/>
  <c r="B25" i="9"/>
  <c r="B14" i="10"/>
  <c r="B23" i="9"/>
  <c r="B22" i="4"/>
  <c r="B45" i="9"/>
  <c r="B20" i="9"/>
  <c r="M64" i="9"/>
  <c r="F40" i="4"/>
  <c r="D40" i="4" s="1"/>
  <c r="M74" i="9"/>
  <c r="M39" i="9"/>
  <c r="B29" i="9"/>
  <c r="B57" i="9"/>
  <c r="B18" i="4"/>
  <c r="O28" i="1"/>
  <c r="I17" i="1"/>
  <c r="C9" i="11"/>
  <c r="C30" i="11"/>
  <c r="C25" i="11"/>
  <c r="C74" i="11"/>
  <c r="C23" i="10"/>
  <c r="C54" i="10"/>
  <c r="C17" i="11"/>
  <c r="C55" i="9"/>
  <c r="C103" i="9"/>
  <c r="C102" i="9"/>
  <c r="C37" i="11"/>
  <c r="C33" i="11"/>
  <c r="C98" i="11"/>
  <c r="C105" i="11"/>
  <c r="C25" i="10"/>
  <c r="C47" i="10"/>
  <c r="C35" i="9"/>
  <c r="C52" i="9"/>
  <c r="C48" i="9"/>
  <c r="C36" i="9"/>
  <c r="C41" i="9"/>
  <c r="C97" i="9"/>
  <c r="C61" i="9"/>
  <c r="C62" i="9"/>
  <c r="C106" i="9"/>
  <c r="C47" i="9"/>
  <c r="I4" i="9"/>
  <c r="C14" i="12"/>
  <c r="C35" i="12"/>
  <c r="I6" i="12"/>
  <c r="C15" i="11"/>
  <c r="C28" i="11"/>
  <c r="C13" i="11"/>
  <c r="C93" i="11"/>
  <c r="C66" i="11"/>
  <c r="C54" i="11"/>
  <c r="C72" i="11"/>
  <c r="C107" i="11"/>
  <c r="C92" i="11"/>
  <c r="C26" i="10"/>
  <c r="C45" i="10"/>
  <c r="C59" i="10"/>
  <c r="C73" i="9"/>
  <c r="C17" i="9"/>
  <c r="C22" i="9"/>
  <c r="C12" i="9"/>
  <c r="C76" i="9"/>
  <c r="C100" i="9"/>
  <c r="C88" i="9"/>
  <c r="C74" i="9"/>
  <c r="C15" i="9"/>
  <c r="P17" i="1"/>
  <c r="D12" i="1"/>
  <c r="D14" i="1"/>
  <c r="P28" i="1"/>
  <c r="H28" i="1"/>
  <c r="M29" i="1"/>
  <c r="M37" i="1"/>
  <c r="M69" i="1"/>
  <c r="M101" i="1"/>
  <c r="M50" i="1"/>
  <c r="M82" i="1"/>
  <c r="M118" i="1"/>
  <c r="M63" i="1"/>
  <c r="M95" i="1"/>
  <c r="M44" i="1"/>
  <c r="M76" i="1"/>
  <c r="M108" i="1"/>
  <c r="M49" i="1"/>
  <c r="M81" i="1"/>
  <c r="M114" i="1"/>
  <c r="M145" i="1"/>
  <c r="M131" i="1"/>
  <c r="M163" i="1"/>
  <c r="M152" i="1"/>
  <c r="M141" i="1"/>
  <c r="M130" i="1"/>
  <c r="M162" i="1"/>
  <c r="M143" i="1"/>
  <c r="M124" i="1"/>
  <c r="M156" i="1"/>
  <c r="M174" i="1"/>
  <c r="M171" i="1"/>
  <c r="M178" i="1"/>
  <c r="M169" i="1"/>
  <c r="M233" i="1"/>
  <c r="M235" i="1"/>
  <c r="M232" i="1"/>
  <c r="M234" i="1"/>
  <c r="M272" i="1"/>
  <c r="M256" i="1"/>
  <c r="M261" i="1"/>
  <c r="M269" i="1"/>
  <c r="M284" i="1"/>
  <c r="M314" i="1"/>
  <c r="M270" i="1"/>
  <c r="M302" i="1"/>
  <c r="M301" i="1"/>
  <c r="M321" i="1"/>
  <c r="M319" i="1"/>
  <c r="M317" i="1"/>
  <c r="P40" i="1"/>
  <c r="H40" i="1"/>
  <c r="P56" i="1"/>
  <c r="H56" i="1"/>
  <c r="P72" i="1"/>
  <c r="H72" i="1"/>
  <c r="P88" i="1"/>
  <c r="H88" i="1"/>
  <c r="P104" i="1"/>
  <c r="H104" i="1"/>
  <c r="H33" i="1"/>
  <c r="P33" i="1"/>
  <c r="H49" i="1"/>
  <c r="P49" i="1"/>
  <c r="H65" i="1"/>
  <c r="P65" i="1"/>
  <c r="H81" i="1"/>
  <c r="P81" i="1"/>
  <c r="H97" i="1"/>
  <c r="P97" i="1"/>
  <c r="H130" i="1"/>
  <c r="P130" i="1"/>
  <c r="H146" i="1"/>
  <c r="P146" i="1"/>
  <c r="P124" i="1"/>
  <c r="H124" i="1"/>
  <c r="P140" i="1"/>
  <c r="H140" i="1"/>
  <c r="P156" i="1"/>
  <c r="H156" i="1"/>
  <c r="P161" i="1"/>
  <c r="H161" i="1"/>
  <c r="H202" i="1"/>
  <c r="P202" i="1"/>
  <c r="H248" i="1"/>
  <c r="P248" i="1"/>
  <c r="P214" i="1"/>
  <c r="H214" i="1"/>
  <c r="P230" i="1"/>
  <c r="H230" i="1"/>
  <c r="H245" i="1"/>
  <c r="P245" i="1"/>
  <c r="H294" i="1"/>
  <c r="P294" i="1"/>
  <c r="P247" i="1"/>
  <c r="H247" i="1"/>
  <c r="P263" i="1"/>
  <c r="H263" i="1"/>
  <c r="H277" i="1"/>
  <c r="P277" i="1"/>
  <c r="H293" i="1"/>
  <c r="P293" i="1"/>
  <c r="H303" i="1"/>
  <c r="P303" i="1"/>
  <c r="H312" i="1"/>
  <c r="P312" i="1"/>
  <c r="H302" i="1"/>
  <c r="P302" i="1"/>
  <c r="P288" i="1"/>
  <c r="H288" i="1"/>
  <c r="H321" i="1"/>
  <c r="P321" i="1"/>
  <c r="R6" i="1"/>
  <c r="N14" i="1"/>
  <c r="F14" i="1"/>
  <c r="P29" i="1"/>
  <c r="H29" i="1"/>
  <c r="L17" i="1"/>
  <c r="L16" i="1" s="1"/>
  <c r="M120" i="1"/>
  <c r="M62" i="1"/>
  <c r="M94" i="1"/>
  <c r="M43" i="1"/>
  <c r="M75" i="1"/>
  <c r="M107" i="1"/>
  <c r="M48" i="1"/>
  <c r="O9" i="1"/>
  <c r="O8" i="1" s="1"/>
  <c r="M80" i="1"/>
  <c r="M142" i="1"/>
  <c r="M168" i="1"/>
  <c r="M200" i="1"/>
  <c r="M189" i="1"/>
  <c r="M167" i="1"/>
  <c r="M199" i="1"/>
  <c r="M188" i="1"/>
  <c r="M237" i="1"/>
  <c r="M229" i="1"/>
  <c r="M244" i="1"/>
  <c r="M223" i="1"/>
  <c r="M212" i="1"/>
  <c r="M252" i="1"/>
  <c r="M312" i="1"/>
  <c r="M277" i="1"/>
  <c r="M273" i="1"/>
  <c r="M306" i="1"/>
  <c r="M283" i="1"/>
  <c r="M303" i="1"/>
  <c r="M290" i="1"/>
  <c r="M323" i="1"/>
  <c r="M318" i="1"/>
  <c r="H38" i="1"/>
  <c r="P38" i="1"/>
  <c r="H54" i="1"/>
  <c r="P54" i="1"/>
  <c r="H70" i="1"/>
  <c r="P70" i="1"/>
  <c r="H86" i="1"/>
  <c r="P86" i="1"/>
  <c r="H102" i="1"/>
  <c r="P102" i="1"/>
  <c r="P113" i="1"/>
  <c r="H113" i="1"/>
  <c r="P158" i="1"/>
  <c r="H158" i="1"/>
  <c r="P137" i="1"/>
  <c r="H137" i="1"/>
  <c r="P153" i="1"/>
  <c r="H153" i="1"/>
  <c r="P163" i="1"/>
  <c r="H163" i="1"/>
  <c r="H131" i="1"/>
  <c r="P131" i="1"/>
  <c r="H147" i="1"/>
  <c r="P147" i="1"/>
  <c r="H128" i="1"/>
  <c r="P128" i="1"/>
  <c r="H144" i="1"/>
  <c r="P144" i="1"/>
  <c r="H175" i="1"/>
  <c r="P175" i="1"/>
  <c r="H191" i="1"/>
  <c r="P191" i="1"/>
  <c r="P177" i="1"/>
  <c r="H177" i="1"/>
  <c r="P193" i="1"/>
  <c r="H193" i="1"/>
  <c r="H207" i="1"/>
  <c r="P207" i="1"/>
  <c r="P174" i="1"/>
  <c r="H174" i="1"/>
  <c r="P190" i="1"/>
  <c r="H190" i="1"/>
  <c r="P204" i="1"/>
  <c r="H204" i="1"/>
  <c r="H170" i="1"/>
  <c r="P170" i="1"/>
  <c r="H186" i="1"/>
  <c r="P186" i="1"/>
  <c r="P203" i="1"/>
  <c r="H203" i="1"/>
  <c r="H218" i="1"/>
  <c r="P218" i="1"/>
  <c r="H234" i="1"/>
  <c r="P234" i="1"/>
  <c r="P240" i="1"/>
  <c r="H240" i="1"/>
  <c r="H213" i="1"/>
  <c r="P213" i="1"/>
  <c r="H229" i="1"/>
  <c r="P229" i="1"/>
  <c r="P250" i="1"/>
  <c r="H250" i="1"/>
  <c r="H264" i="1"/>
  <c r="P264" i="1"/>
  <c r="P297" i="1"/>
  <c r="H297" i="1"/>
  <c r="H261" i="1"/>
  <c r="P261" i="1"/>
  <c r="P266" i="1"/>
  <c r="H266" i="1"/>
  <c r="P260" i="1"/>
  <c r="H260" i="1"/>
  <c r="H254" i="1"/>
  <c r="P254" i="1"/>
  <c r="P243" i="1"/>
  <c r="H243" i="1"/>
  <c r="H259" i="1"/>
  <c r="P259" i="1"/>
  <c r="H271" i="1"/>
  <c r="P271" i="1"/>
  <c r="H287" i="1"/>
  <c r="P287" i="1"/>
  <c r="H304" i="1"/>
  <c r="P304" i="1"/>
  <c r="P275" i="1"/>
  <c r="H275" i="1"/>
  <c r="P291" i="1"/>
  <c r="H291" i="1"/>
  <c r="H316" i="1"/>
  <c r="P316" i="1"/>
  <c r="P319" i="1"/>
  <c r="H319" i="1"/>
  <c r="P313" i="1"/>
  <c r="H313" i="1"/>
  <c r="C14" i="1"/>
  <c r="J10" i="1"/>
  <c r="M10" i="1"/>
  <c r="M30" i="1"/>
  <c r="P25" i="1"/>
  <c r="H25" i="1"/>
  <c r="H9" i="1"/>
  <c r="M27" i="1"/>
  <c r="H26" i="1"/>
  <c r="P26" i="1"/>
  <c r="M18" i="1"/>
  <c r="E9" i="1"/>
  <c r="E8" i="1" s="1"/>
  <c r="M45" i="1"/>
  <c r="M77" i="1"/>
  <c r="M109" i="1"/>
  <c r="M58" i="1"/>
  <c r="M90" i="1"/>
  <c r="M39" i="1"/>
  <c r="M71" i="1"/>
  <c r="M103" i="1"/>
  <c r="M52" i="1"/>
  <c r="M84" i="1"/>
  <c r="M57" i="1"/>
  <c r="M89" i="1"/>
  <c r="M112" i="1"/>
  <c r="M121" i="1"/>
  <c r="M153" i="1"/>
  <c r="M139" i="1"/>
  <c r="M128" i="1"/>
  <c r="M117" i="1"/>
  <c r="M149" i="1"/>
  <c r="M138" i="1"/>
  <c r="M119" i="1"/>
  <c r="M151" i="1"/>
  <c r="M132" i="1"/>
  <c r="M159" i="1"/>
  <c r="M182" i="1"/>
  <c r="M179" i="1"/>
  <c r="M186" i="1"/>
  <c r="M201" i="1"/>
  <c r="M177" i="1"/>
  <c r="M209" i="1"/>
  <c r="M211" i="1"/>
  <c r="F9" i="1"/>
  <c r="F8" i="1" s="1"/>
  <c r="M208" i="1"/>
  <c r="M210" i="1"/>
  <c r="M247" i="1"/>
  <c r="M255" i="1"/>
  <c r="M257" i="1"/>
  <c r="M293" i="1"/>
  <c r="M242" i="1"/>
  <c r="M292" i="1"/>
  <c r="M281" i="1"/>
  <c r="M278" i="1"/>
  <c r="M310" i="1"/>
  <c r="M305" i="1"/>
  <c r="M287" i="1"/>
  <c r="M324" i="1"/>
  <c r="H43" i="1"/>
  <c r="P43" i="1"/>
  <c r="H59" i="1"/>
  <c r="P59" i="1"/>
  <c r="H75" i="1"/>
  <c r="P75" i="1"/>
  <c r="H91" i="1"/>
  <c r="P91" i="1"/>
  <c r="H107" i="1"/>
  <c r="P107" i="1"/>
  <c r="P121" i="1"/>
  <c r="H121" i="1"/>
  <c r="H44" i="1"/>
  <c r="P44" i="1"/>
  <c r="H60" i="1"/>
  <c r="P60" i="1"/>
  <c r="H76" i="1"/>
  <c r="P76" i="1"/>
  <c r="H92" i="1"/>
  <c r="P92" i="1"/>
  <c r="H108" i="1"/>
  <c r="P108" i="1"/>
  <c r="P118" i="1"/>
  <c r="H118" i="1"/>
  <c r="P134" i="1"/>
  <c r="H134" i="1"/>
  <c r="P150" i="1"/>
  <c r="H150" i="1"/>
  <c r="H117" i="1"/>
  <c r="P117" i="1"/>
  <c r="H133" i="1"/>
  <c r="P133" i="1"/>
  <c r="H149" i="1"/>
  <c r="P149" i="1"/>
  <c r="H172" i="1"/>
  <c r="P172" i="1"/>
  <c r="H188" i="1"/>
  <c r="P188" i="1"/>
  <c r="H205" i="1"/>
  <c r="P205" i="1"/>
  <c r="H176" i="1"/>
  <c r="P176" i="1"/>
  <c r="H192" i="1"/>
  <c r="P192" i="1"/>
  <c r="H238" i="1"/>
  <c r="P238" i="1"/>
  <c r="P212" i="1"/>
  <c r="H212" i="1"/>
  <c r="P228" i="1"/>
  <c r="H228" i="1"/>
  <c r="P217" i="1"/>
  <c r="H217" i="1"/>
  <c r="P233" i="1"/>
  <c r="H233" i="1"/>
  <c r="H211" i="1"/>
  <c r="P211" i="1"/>
  <c r="F5" i="1"/>
  <c r="F4" i="1" s="1"/>
  <c r="H227" i="1"/>
  <c r="P227" i="1"/>
  <c r="H216" i="1"/>
  <c r="P216" i="1"/>
  <c r="H232" i="1"/>
  <c r="P232" i="1"/>
  <c r="H286" i="1"/>
  <c r="P286" i="1"/>
  <c r="H249" i="1"/>
  <c r="P249" i="1"/>
  <c r="P268" i="1"/>
  <c r="H268" i="1"/>
  <c r="H290" i="1"/>
  <c r="P290" i="1"/>
  <c r="H310" i="1"/>
  <c r="P310" i="1"/>
  <c r="C10" i="1"/>
  <c r="E10" i="1"/>
  <c r="K13" i="1"/>
  <c r="H24" i="1"/>
  <c r="P24" i="1"/>
  <c r="H27" i="1"/>
  <c r="P27" i="1"/>
  <c r="P32" i="1"/>
  <c r="H32" i="1"/>
  <c r="H35" i="1"/>
  <c r="P35" i="1"/>
  <c r="O6" i="1"/>
  <c r="E18" i="1"/>
  <c r="L10" i="1"/>
  <c r="M38" i="1"/>
  <c r="M70" i="1"/>
  <c r="M102" i="1"/>
  <c r="M51" i="1"/>
  <c r="M83" i="1"/>
  <c r="M113" i="1"/>
  <c r="M56" i="1"/>
  <c r="M88" i="1"/>
  <c r="M160" i="1"/>
  <c r="M150" i="1"/>
  <c r="M176" i="1"/>
  <c r="M165" i="1"/>
  <c r="M197" i="1"/>
  <c r="M175" i="1"/>
  <c r="M206" i="1"/>
  <c r="M196" i="1"/>
  <c r="M214" i="1"/>
  <c r="M205" i="1"/>
  <c r="M249" i="1"/>
  <c r="M231" i="1"/>
  <c r="M220" i="1"/>
  <c r="M260" i="1"/>
  <c r="M246" i="1"/>
  <c r="M251" i="1"/>
  <c r="M288" i="1"/>
  <c r="M266" i="1"/>
  <c r="M311" i="1"/>
  <c r="M291" i="1"/>
  <c r="M315" i="1"/>
  <c r="M298" i="1"/>
  <c r="M309" i="1"/>
  <c r="M320" i="1"/>
  <c r="P37" i="1"/>
  <c r="H37" i="1"/>
  <c r="P53" i="1"/>
  <c r="H53" i="1"/>
  <c r="P69" i="1"/>
  <c r="H69" i="1"/>
  <c r="P85" i="1"/>
  <c r="H85" i="1"/>
  <c r="P101" i="1"/>
  <c r="H101" i="1"/>
  <c r="P42" i="1"/>
  <c r="H42" i="1"/>
  <c r="P58" i="1"/>
  <c r="H58" i="1"/>
  <c r="P74" i="1"/>
  <c r="H74" i="1"/>
  <c r="N5" i="1"/>
  <c r="N4" i="1" s="1"/>
  <c r="P90" i="1"/>
  <c r="H90" i="1"/>
  <c r="P106" i="1"/>
  <c r="H106" i="1"/>
  <c r="H39" i="1"/>
  <c r="P39" i="1"/>
  <c r="H55" i="1"/>
  <c r="P55" i="1"/>
  <c r="H71" i="1"/>
  <c r="P71" i="1"/>
  <c r="H87" i="1"/>
  <c r="P87" i="1"/>
  <c r="H103" i="1"/>
  <c r="P103" i="1"/>
  <c r="D5" i="1"/>
  <c r="D4" i="1" s="1"/>
  <c r="H127" i="1"/>
  <c r="P127" i="1"/>
  <c r="H143" i="1"/>
  <c r="P143" i="1"/>
  <c r="P171" i="1"/>
  <c r="H171" i="1"/>
  <c r="P187" i="1"/>
  <c r="H187" i="1"/>
  <c r="H173" i="1"/>
  <c r="P173" i="1"/>
  <c r="H189" i="1"/>
  <c r="P189" i="1"/>
  <c r="H223" i="1"/>
  <c r="P223" i="1"/>
  <c r="H265" i="1"/>
  <c r="P265" i="1"/>
  <c r="P270" i="1"/>
  <c r="H270" i="1"/>
  <c r="P276" i="1"/>
  <c r="H276" i="1"/>
  <c r="P292" i="1"/>
  <c r="H292" i="1"/>
  <c r="H305" i="1"/>
  <c r="P305" i="1"/>
  <c r="P324" i="1"/>
  <c r="H324" i="1"/>
  <c r="P317" i="1"/>
  <c r="H317" i="1"/>
  <c r="O14" i="1"/>
  <c r="N18" i="1"/>
  <c r="D18" i="1"/>
  <c r="L6" i="1"/>
  <c r="K6" i="1"/>
  <c r="M25" i="1"/>
  <c r="G10" i="1"/>
  <c r="B7" i="1"/>
  <c r="B16" i="2" s="1"/>
  <c r="D10" i="1"/>
  <c r="M53" i="1"/>
  <c r="M85" i="1"/>
  <c r="M66" i="1"/>
  <c r="M98" i="1"/>
  <c r="M47" i="1"/>
  <c r="M79" i="1"/>
  <c r="M111" i="1"/>
  <c r="M60" i="1"/>
  <c r="G9" i="1"/>
  <c r="G8" i="1" s="1"/>
  <c r="M92" i="1"/>
  <c r="M33" i="1"/>
  <c r="M65" i="1"/>
  <c r="M97" i="1"/>
  <c r="M129" i="1"/>
  <c r="M147" i="1"/>
  <c r="M136" i="1"/>
  <c r="M125" i="1"/>
  <c r="M157" i="1"/>
  <c r="M146" i="1"/>
  <c r="M127" i="1"/>
  <c r="M140" i="1"/>
  <c r="M164" i="1"/>
  <c r="M190" i="1"/>
  <c r="M187" i="1"/>
  <c r="M202" i="1"/>
  <c r="M194" i="1"/>
  <c r="M185" i="1"/>
  <c r="M217" i="1"/>
  <c r="M219" i="1"/>
  <c r="M216" i="1"/>
  <c r="M238" i="1"/>
  <c r="M218" i="1"/>
  <c r="M263" i="1"/>
  <c r="M245" i="1"/>
  <c r="M250" i="1"/>
  <c r="M268" i="1"/>
  <c r="M300" i="1"/>
  <c r="M289" i="1"/>
  <c r="M286" i="1"/>
  <c r="M295" i="1"/>
  <c r="P48" i="1"/>
  <c r="H48" i="1"/>
  <c r="P64" i="1"/>
  <c r="H64" i="1"/>
  <c r="P80" i="1"/>
  <c r="H80" i="1"/>
  <c r="P96" i="1"/>
  <c r="H96" i="1"/>
  <c r="P112" i="1"/>
  <c r="H112" i="1"/>
  <c r="H41" i="1"/>
  <c r="P41" i="1"/>
  <c r="H57" i="1"/>
  <c r="P57" i="1"/>
  <c r="H73" i="1"/>
  <c r="P73" i="1"/>
  <c r="H89" i="1"/>
  <c r="P89" i="1"/>
  <c r="H105" i="1"/>
  <c r="P105" i="1"/>
  <c r="H122" i="1"/>
  <c r="P122" i="1"/>
  <c r="H138" i="1"/>
  <c r="P138" i="1"/>
  <c r="H154" i="1"/>
  <c r="P154" i="1"/>
  <c r="H164" i="1"/>
  <c r="P164" i="1"/>
  <c r="P132" i="1"/>
  <c r="H132" i="1"/>
  <c r="P148" i="1"/>
  <c r="H148" i="1"/>
  <c r="P159" i="1"/>
  <c r="H159" i="1"/>
  <c r="H239" i="1"/>
  <c r="P239" i="1"/>
  <c r="P206" i="1"/>
  <c r="H206" i="1"/>
  <c r="P222" i="1"/>
  <c r="H222" i="1"/>
  <c r="P255" i="1"/>
  <c r="H255" i="1"/>
  <c r="P267" i="1"/>
  <c r="H267" i="1"/>
  <c r="P272" i="1"/>
  <c r="H272" i="1"/>
  <c r="P280" i="1"/>
  <c r="H280" i="1"/>
  <c r="P269" i="1"/>
  <c r="H269" i="1"/>
  <c r="H285" i="1"/>
  <c r="P285" i="1"/>
  <c r="H301" i="1"/>
  <c r="P301" i="1"/>
  <c r="H296" i="1"/>
  <c r="P296" i="1"/>
  <c r="P323" i="1"/>
  <c r="H323" i="1"/>
  <c r="G14" i="1"/>
  <c r="F6" i="1"/>
  <c r="F17" i="1"/>
  <c r="C3" i="1"/>
  <c r="C4" i="1" s="1"/>
  <c r="M34" i="1"/>
  <c r="H23" i="1"/>
  <c r="E5" i="1"/>
  <c r="E4" i="1" s="1"/>
  <c r="P23" i="1"/>
  <c r="P5" i="1"/>
  <c r="P4" i="1" s="1"/>
  <c r="M46" i="1"/>
  <c r="M78" i="1"/>
  <c r="M110" i="1"/>
  <c r="M59" i="1"/>
  <c r="M91" i="1"/>
  <c r="M32" i="1"/>
  <c r="M64" i="1"/>
  <c r="M96" i="1"/>
  <c r="M126" i="1"/>
  <c r="M184" i="1"/>
  <c r="M173" i="1"/>
  <c r="M183" i="1"/>
  <c r="M172" i="1"/>
  <c r="M222" i="1"/>
  <c r="M213" i="1"/>
  <c r="M239" i="1"/>
  <c r="M207" i="1"/>
  <c r="M228" i="1"/>
  <c r="M285" i="1"/>
  <c r="M271" i="1"/>
  <c r="M254" i="1"/>
  <c r="M259" i="1"/>
  <c r="M322" i="1"/>
  <c r="M299" i="1"/>
  <c r="M274" i="1"/>
  <c r="M304" i="1"/>
  <c r="M313" i="1"/>
  <c r="G5" i="1"/>
  <c r="H46" i="1"/>
  <c r="P46" i="1"/>
  <c r="H62" i="1"/>
  <c r="P62" i="1"/>
  <c r="H78" i="1"/>
  <c r="P78" i="1"/>
  <c r="H94" i="1"/>
  <c r="P94" i="1"/>
  <c r="H110" i="1"/>
  <c r="P110" i="1"/>
  <c r="P114" i="1"/>
  <c r="H114" i="1"/>
  <c r="P129" i="1"/>
  <c r="H129" i="1"/>
  <c r="P145" i="1"/>
  <c r="H145" i="1"/>
  <c r="P123" i="1"/>
  <c r="H123" i="1"/>
  <c r="H139" i="1"/>
  <c r="P139" i="1"/>
  <c r="H155" i="1"/>
  <c r="P155" i="1"/>
  <c r="H120" i="1"/>
  <c r="P120" i="1"/>
  <c r="H136" i="1"/>
  <c r="P136" i="1"/>
  <c r="H152" i="1"/>
  <c r="P152" i="1"/>
  <c r="H167" i="1"/>
  <c r="P167" i="1"/>
  <c r="H183" i="1"/>
  <c r="P183" i="1"/>
  <c r="H199" i="1"/>
  <c r="P199" i="1"/>
  <c r="P169" i="1"/>
  <c r="H169" i="1"/>
  <c r="P185" i="1"/>
  <c r="H185" i="1"/>
  <c r="P201" i="1"/>
  <c r="H201" i="1"/>
  <c r="P166" i="1"/>
  <c r="H166" i="1"/>
  <c r="P182" i="1"/>
  <c r="H182" i="1"/>
  <c r="P198" i="1"/>
  <c r="H198" i="1"/>
  <c r="H162" i="1"/>
  <c r="P162" i="1"/>
  <c r="H178" i="1"/>
  <c r="P178" i="1"/>
  <c r="H194" i="1"/>
  <c r="P194" i="1"/>
  <c r="H210" i="1"/>
  <c r="P210" i="1"/>
  <c r="H226" i="1"/>
  <c r="P226" i="1"/>
  <c r="H242" i="1"/>
  <c r="P242" i="1"/>
  <c r="P244" i="1"/>
  <c r="H244" i="1"/>
  <c r="H221" i="1"/>
  <c r="P221" i="1"/>
  <c r="H237" i="1"/>
  <c r="P237" i="1"/>
  <c r="H256" i="1"/>
  <c r="P256" i="1"/>
  <c r="H253" i="1"/>
  <c r="P253" i="1"/>
  <c r="P258" i="1"/>
  <c r="H258" i="1"/>
  <c r="P252" i="1"/>
  <c r="H252" i="1"/>
  <c r="H274" i="1"/>
  <c r="P274" i="1"/>
  <c r="H308" i="1"/>
  <c r="P308" i="1"/>
  <c r="H273" i="1"/>
  <c r="P273" i="1"/>
  <c r="H246" i="1"/>
  <c r="P246" i="1"/>
  <c r="H262" i="1"/>
  <c r="P262" i="1"/>
  <c r="H251" i="1"/>
  <c r="P251" i="1"/>
  <c r="H306" i="1"/>
  <c r="P306" i="1"/>
  <c r="H320" i="1"/>
  <c r="P320" i="1"/>
  <c r="H279" i="1"/>
  <c r="P279" i="1"/>
  <c r="H295" i="1"/>
  <c r="P295" i="1"/>
  <c r="H315" i="1"/>
  <c r="P315" i="1"/>
  <c r="P283" i="1"/>
  <c r="H283" i="1"/>
  <c r="P299" i="1"/>
  <c r="H299" i="1"/>
  <c r="P314" i="1"/>
  <c r="H314" i="1"/>
  <c r="H309" i="1"/>
  <c r="P309" i="1"/>
  <c r="H325" i="1"/>
  <c r="P325" i="1"/>
  <c r="I10" i="1"/>
  <c r="K10" i="1"/>
  <c r="P14" i="1"/>
  <c r="P30" i="1"/>
  <c r="H30" i="1"/>
  <c r="M31" i="1"/>
  <c r="P31" i="1"/>
  <c r="H31" i="1"/>
  <c r="R14" i="1"/>
  <c r="H5" i="1"/>
  <c r="H4" i="1" s="1"/>
  <c r="M61" i="1"/>
  <c r="M93" i="1"/>
  <c r="M42" i="1"/>
  <c r="M74" i="1"/>
  <c r="N9" i="1"/>
  <c r="N8" i="1" s="1"/>
  <c r="M106" i="1"/>
  <c r="M55" i="1"/>
  <c r="M87" i="1"/>
  <c r="M36" i="1"/>
  <c r="M68" i="1"/>
  <c r="M100" i="1"/>
  <c r="M41" i="1"/>
  <c r="M73" i="1"/>
  <c r="M105" i="1"/>
  <c r="M137" i="1"/>
  <c r="M123" i="1"/>
  <c r="M155" i="1"/>
  <c r="M144" i="1"/>
  <c r="M133" i="1"/>
  <c r="M122" i="1"/>
  <c r="M154" i="1"/>
  <c r="M135" i="1"/>
  <c r="M116" i="1"/>
  <c r="M148" i="1"/>
  <c r="M166" i="1"/>
  <c r="M198" i="1"/>
  <c r="M195" i="1"/>
  <c r="M170" i="1"/>
  <c r="M161" i="1"/>
  <c r="M193" i="1"/>
  <c r="M225" i="1"/>
  <c r="M227" i="1"/>
  <c r="M224" i="1"/>
  <c r="M226" i="1"/>
  <c r="M240" i="1"/>
  <c r="M264" i="1"/>
  <c r="M248" i="1"/>
  <c r="M253" i="1"/>
  <c r="M279" i="1"/>
  <c r="M258" i="1"/>
  <c r="M276" i="1"/>
  <c r="M307" i="1"/>
  <c r="M297" i="1"/>
  <c r="M294" i="1"/>
  <c r="M308" i="1"/>
  <c r="P115" i="1"/>
  <c r="H115" i="1"/>
  <c r="H51" i="1"/>
  <c r="P51" i="1"/>
  <c r="H67" i="1"/>
  <c r="P67" i="1"/>
  <c r="H83" i="1"/>
  <c r="P83" i="1"/>
  <c r="H99" i="1"/>
  <c r="P99" i="1"/>
  <c r="H36" i="1"/>
  <c r="P36" i="1"/>
  <c r="M5" i="1"/>
  <c r="H52" i="1"/>
  <c r="P52" i="1"/>
  <c r="H68" i="1"/>
  <c r="P68" i="1"/>
  <c r="H84" i="1"/>
  <c r="P84" i="1"/>
  <c r="H100" i="1"/>
  <c r="P100" i="1"/>
  <c r="H165" i="1"/>
  <c r="P165" i="1"/>
  <c r="P126" i="1"/>
  <c r="H126" i="1"/>
  <c r="P142" i="1"/>
  <c r="H142" i="1"/>
  <c r="H125" i="1"/>
  <c r="P125" i="1"/>
  <c r="H141" i="1"/>
  <c r="P141" i="1"/>
  <c r="H157" i="1"/>
  <c r="P157" i="1"/>
  <c r="H180" i="1"/>
  <c r="P180" i="1"/>
  <c r="H196" i="1"/>
  <c r="P196" i="1"/>
  <c r="H168" i="1"/>
  <c r="P168" i="1"/>
  <c r="H184" i="1"/>
  <c r="P184" i="1"/>
  <c r="H200" i="1"/>
  <c r="P200" i="1"/>
  <c r="P220" i="1"/>
  <c r="H220" i="1"/>
  <c r="P236" i="1"/>
  <c r="H236" i="1"/>
  <c r="P209" i="1"/>
  <c r="H209" i="1"/>
  <c r="P225" i="1"/>
  <c r="H225" i="1"/>
  <c r="P241" i="1"/>
  <c r="H241" i="1"/>
  <c r="H219" i="1"/>
  <c r="P219" i="1"/>
  <c r="H235" i="1"/>
  <c r="P235" i="1"/>
  <c r="H208" i="1"/>
  <c r="P208" i="1"/>
  <c r="H224" i="1"/>
  <c r="P224" i="1"/>
  <c r="H281" i="1"/>
  <c r="P281" i="1"/>
  <c r="H257" i="1"/>
  <c r="P257" i="1"/>
  <c r="P282" i="1"/>
  <c r="H282" i="1"/>
  <c r="H298" i="1"/>
  <c r="P298" i="1"/>
  <c r="H318" i="1"/>
  <c r="P318" i="1"/>
  <c r="P322" i="1"/>
  <c r="H322" i="1"/>
  <c r="H14" i="1"/>
  <c r="J14" i="1"/>
  <c r="M115" i="1"/>
  <c r="M54" i="1"/>
  <c r="M86" i="1"/>
  <c r="M35" i="1"/>
  <c r="P9" i="1"/>
  <c r="M67" i="1"/>
  <c r="M99" i="1"/>
  <c r="M40" i="1"/>
  <c r="M72" i="1"/>
  <c r="M104" i="1"/>
  <c r="M134" i="1"/>
  <c r="M158" i="1"/>
  <c r="M203" i="1"/>
  <c r="M192" i="1"/>
  <c r="M181" i="1"/>
  <c r="M204" i="1"/>
  <c r="M191" i="1"/>
  <c r="M180" i="1"/>
  <c r="M230" i="1"/>
  <c r="M221" i="1"/>
  <c r="M243" i="1"/>
  <c r="M215" i="1"/>
  <c r="M241" i="1"/>
  <c r="M236" i="1"/>
  <c r="M280" i="1"/>
  <c r="M262" i="1"/>
  <c r="M265" i="1"/>
  <c r="M296" i="1"/>
  <c r="M267" i="1"/>
  <c r="M275" i="1"/>
  <c r="M282" i="1"/>
  <c r="M316" i="1"/>
  <c r="M325" i="1"/>
  <c r="P116" i="1"/>
  <c r="H116" i="1"/>
  <c r="P45" i="1"/>
  <c r="H45" i="1"/>
  <c r="P61" i="1"/>
  <c r="H61" i="1"/>
  <c r="P77" i="1"/>
  <c r="H77" i="1"/>
  <c r="P93" i="1"/>
  <c r="H93" i="1"/>
  <c r="P109" i="1"/>
  <c r="H109" i="1"/>
  <c r="P34" i="1"/>
  <c r="H34" i="1"/>
  <c r="P50" i="1"/>
  <c r="H50" i="1"/>
  <c r="P66" i="1"/>
  <c r="H66" i="1"/>
  <c r="P82" i="1"/>
  <c r="H82" i="1"/>
  <c r="P98" i="1"/>
  <c r="H98" i="1"/>
  <c r="H47" i="1"/>
  <c r="P47" i="1"/>
  <c r="H63" i="1"/>
  <c r="P63" i="1"/>
  <c r="H79" i="1"/>
  <c r="P79" i="1"/>
  <c r="H95" i="1"/>
  <c r="P95" i="1"/>
  <c r="H111" i="1"/>
  <c r="P111" i="1"/>
  <c r="H119" i="1"/>
  <c r="P119" i="1"/>
  <c r="H135" i="1"/>
  <c r="P135" i="1"/>
  <c r="H151" i="1"/>
  <c r="P151" i="1"/>
  <c r="P160" i="1"/>
  <c r="H160" i="1"/>
  <c r="P179" i="1"/>
  <c r="H179" i="1"/>
  <c r="P195" i="1"/>
  <c r="H195" i="1"/>
  <c r="H181" i="1"/>
  <c r="P181" i="1"/>
  <c r="H197" i="1"/>
  <c r="P197" i="1"/>
  <c r="H215" i="1"/>
  <c r="P215" i="1"/>
  <c r="H231" i="1"/>
  <c r="P231" i="1"/>
  <c r="P289" i="1"/>
  <c r="H289" i="1"/>
  <c r="H278" i="1"/>
  <c r="P278" i="1"/>
  <c r="P284" i="1"/>
  <c r="H284" i="1"/>
  <c r="P300" i="1"/>
  <c r="H300" i="1"/>
  <c r="P311" i="1"/>
  <c r="H311" i="1"/>
  <c r="P307" i="1"/>
  <c r="H307" i="1"/>
  <c r="B15" i="1"/>
  <c r="E50" i="10" l="1"/>
  <c r="F50" i="10" s="1"/>
  <c r="N50" i="10" s="1"/>
  <c r="N6" i="1"/>
  <c r="F95" i="9"/>
  <c r="N95" i="9" s="1"/>
  <c r="E32" i="12"/>
  <c r="F32" i="12" s="1"/>
  <c r="N32" i="12" s="1"/>
  <c r="B5" i="1"/>
  <c r="F49" i="9"/>
  <c r="N49" i="9" s="1"/>
  <c r="F44" i="9"/>
  <c r="N44" i="9" s="1"/>
  <c r="R18" i="1"/>
  <c r="F80" i="11"/>
  <c r="N80" i="11" s="1"/>
  <c r="E81" i="9"/>
  <c r="F81" i="9" s="1"/>
  <c r="N81" i="9" s="1"/>
  <c r="E23" i="12"/>
  <c r="F23" i="12" s="1"/>
  <c r="N23" i="12" s="1"/>
  <c r="E94" i="9"/>
  <c r="F94" i="9" s="1"/>
  <c r="N94" i="9" s="1"/>
  <c r="E42" i="11"/>
  <c r="F42" i="11" s="1"/>
  <c r="N42" i="11" s="1"/>
  <c r="F20" i="12"/>
  <c r="E2" i="12" s="1"/>
  <c r="F32" i="11"/>
  <c r="N32" i="11" s="1"/>
  <c r="F86" i="11"/>
  <c r="N86" i="11" s="1"/>
  <c r="F10" i="1"/>
  <c r="F65" i="9"/>
  <c r="N65" i="9" s="1"/>
  <c r="E43" i="11"/>
  <c r="F43" i="11" s="1"/>
  <c r="N43" i="11" s="1"/>
  <c r="E73" i="11"/>
  <c r="F73" i="11" s="1"/>
  <c r="N73" i="11" s="1"/>
  <c r="E102" i="11"/>
  <c r="F102" i="11" s="1"/>
  <c r="N102" i="11" s="1"/>
  <c r="F83" i="9"/>
  <c r="N83" i="9" s="1"/>
  <c r="D103" i="9"/>
  <c r="D55" i="9"/>
  <c r="E55" i="9" s="1"/>
  <c r="I16" i="1"/>
  <c r="I18" i="1"/>
  <c r="D73" i="9"/>
  <c r="D37" i="11"/>
  <c r="D16" i="12"/>
  <c r="E16" i="12" s="1"/>
  <c r="J94" i="11"/>
  <c r="I94" i="11"/>
  <c r="K94" i="11"/>
  <c r="H94" i="11"/>
  <c r="G94" i="11"/>
  <c r="I87" i="9"/>
  <c r="H87" i="9"/>
  <c r="G87" i="9"/>
  <c r="K87" i="9"/>
  <c r="J87" i="9"/>
  <c r="K111" i="11"/>
  <c r="J111" i="11"/>
  <c r="I111" i="11"/>
  <c r="G111" i="11"/>
  <c r="H111" i="11"/>
  <c r="D68" i="9"/>
  <c r="D53" i="11"/>
  <c r="P8" i="1"/>
  <c r="P10" i="1"/>
  <c r="F16" i="1"/>
  <c r="F18" i="1"/>
  <c r="H6" i="1"/>
  <c r="D74" i="9"/>
  <c r="E74" i="9" s="1"/>
  <c r="F74" i="9" s="1"/>
  <c r="N74" i="9" s="1"/>
  <c r="D59" i="10"/>
  <c r="D93" i="11"/>
  <c r="D47" i="9"/>
  <c r="E47" i="9" s="1"/>
  <c r="D52" i="9"/>
  <c r="D102" i="9"/>
  <c r="E102" i="9" s="1"/>
  <c r="F102" i="9" s="1"/>
  <c r="N102" i="9" s="1"/>
  <c r="D30" i="11"/>
  <c r="H25" i="9"/>
  <c r="K25" i="9"/>
  <c r="J25" i="9"/>
  <c r="I25" i="9"/>
  <c r="G25" i="9"/>
  <c r="H12" i="10"/>
  <c r="G12" i="10"/>
  <c r="K12" i="10"/>
  <c r="J12" i="10"/>
  <c r="I12" i="10"/>
  <c r="K86" i="9"/>
  <c r="J86" i="9"/>
  <c r="I86" i="9"/>
  <c r="H86" i="9"/>
  <c r="G86" i="9"/>
  <c r="J43" i="11"/>
  <c r="K43" i="11"/>
  <c r="I43" i="11"/>
  <c r="H43" i="11"/>
  <c r="G43" i="11"/>
  <c r="H98" i="11"/>
  <c r="J98" i="11"/>
  <c r="K98" i="11"/>
  <c r="I98" i="11"/>
  <c r="G98" i="11"/>
  <c r="D17" i="12"/>
  <c r="I33" i="12"/>
  <c r="K33" i="12"/>
  <c r="J33" i="12"/>
  <c r="G33" i="12"/>
  <c r="H33" i="12"/>
  <c r="K58" i="9"/>
  <c r="J58" i="9"/>
  <c r="I58" i="9"/>
  <c r="H58" i="9"/>
  <c r="G58" i="9"/>
  <c r="G60" i="9"/>
  <c r="K60" i="9"/>
  <c r="J60" i="9"/>
  <c r="I60" i="9"/>
  <c r="H60" i="9"/>
  <c r="I8" i="11"/>
  <c r="J8" i="11"/>
  <c r="H8" i="11"/>
  <c r="G8" i="11"/>
  <c r="K8" i="11"/>
  <c r="G53" i="10"/>
  <c r="K53" i="10"/>
  <c r="J53" i="10"/>
  <c r="I53" i="10"/>
  <c r="H53" i="10"/>
  <c r="D18" i="12"/>
  <c r="H47" i="9"/>
  <c r="K47" i="9"/>
  <c r="J47" i="9"/>
  <c r="I47" i="9"/>
  <c r="G47" i="9"/>
  <c r="K63" i="9"/>
  <c r="J63" i="9"/>
  <c r="G63" i="9"/>
  <c r="I63" i="9"/>
  <c r="H63" i="9"/>
  <c r="I60" i="10"/>
  <c r="H60" i="10"/>
  <c r="G60" i="10"/>
  <c r="K60" i="10"/>
  <c r="J60" i="10"/>
  <c r="I16" i="11"/>
  <c r="K16" i="11"/>
  <c r="J16" i="11"/>
  <c r="H16" i="11"/>
  <c r="G16" i="11"/>
  <c r="I77" i="11"/>
  <c r="J77" i="11"/>
  <c r="H77" i="11"/>
  <c r="G77" i="11"/>
  <c r="K77" i="11"/>
  <c r="K84" i="11"/>
  <c r="H84" i="11"/>
  <c r="J84" i="11"/>
  <c r="I84" i="11"/>
  <c r="G84" i="11"/>
  <c r="H81" i="11"/>
  <c r="J81" i="11"/>
  <c r="K81" i="11"/>
  <c r="I81" i="11"/>
  <c r="G81" i="11"/>
  <c r="K33" i="9"/>
  <c r="J33" i="9"/>
  <c r="I33" i="9"/>
  <c r="H33" i="9"/>
  <c r="G33" i="9"/>
  <c r="I89" i="9"/>
  <c r="G89" i="9"/>
  <c r="K89" i="9"/>
  <c r="J89" i="9"/>
  <c r="H89" i="9"/>
  <c r="D85" i="11"/>
  <c r="D96" i="9"/>
  <c r="E96" i="9" s="1"/>
  <c r="F96" i="9" s="1"/>
  <c r="N96" i="9" s="1"/>
  <c r="D36" i="11"/>
  <c r="D112" i="11"/>
  <c r="E112" i="11"/>
  <c r="F112" i="11" s="1"/>
  <c r="N112" i="11" s="1"/>
  <c r="D31" i="9"/>
  <c r="E31" i="9" s="1"/>
  <c r="F31" i="9" s="1"/>
  <c r="N31" i="9" s="1"/>
  <c r="H18" i="9"/>
  <c r="G18" i="9"/>
  <c r="K18" i="9"/>
  <c r="J18" i="9"/>
  <c r="I18" i="9"/>
  <c r="K78" i="9"/>
  <c r="I78" i="9"/>
  <c r="H78" i="9"/>
  <c r="G78" i="9"/>
  <c r="J78" i="9"/>
  <c r="D22" i="10"/>
  <c r="G104" i="9"/>
  <c r="K104" i="9"/>
  <c r="J104" i="9"/>
  <c r="I104" i="9"/>
  <c r="H104" i="9"/>
  <c r="G14" i="11"/>
  <c r="K14" i="11"/>
  <c r="J14" i="11"/>
  <c r="H14" i="11"/>
  <c r="I14" i="11"/>
  <c r="H50" i="11"/>
  <c r="J50" i="11"/>
  <c r="I50" i="11"/>
  <c r="G50" i="11"/>
  <c r="K50" i="11"/>
  <c r="D56" i="9"/>
  <c r="E56" i="9" s="1"/>
  <c r="F56" i="9" s="1"/>
  <c r="N56" i="9" s="1"/>
  <c r="D27" i="11"/>
  <c r="D103" i="11"/>
  <c r="E103" i="11"/>
  <c r="D46" i="10"/>
  <c r="E46" i="10" s="1"/>
  <c r="D84" i="9"/>
  <c r="E84" i="9" s="1"/>
  <c r="J32" i="9"/>
  <c r="I32" i="9"/>
  <c r="H32" i="9"/>
  <c r="G32" i="9"/>
  <c r="K32" i="9"/>
  <c r="H38" i="9"/>
  <c r="K38" i="9"/>
  <c r="J38" i="9"/>
  <c r="I38" i="9"/>
  <c r="G38" i="9"/>
  <c r="I58" i="10"/>
  <c r="K58" i="10"/>
  <c r="J58" i="10"/>
  <c r="H58" i="10"/>
  <c r="G58" i="10"/>
  <c r="K107" i="9"/>
  <c r="J107" i="9"/>
  <c r="I107" i="9"/>
  <c r="H107" i="9"/>
  <c r="G107" i="9"/>
  <c r="K39" i="10"/>
  <c r="G39" i="10"/>
  <c r="J39" i="10"/>
  <c r="I39" i="10"/>
  <c r="H39" i="10"/>
  <c r="G97" i="11"/>
  <c r="I97" i="11"/>
  <c r="K97" i="11"/>
  <c r="J97" i="11"/>
  <c r="H97" i="11"/>
  <c r="K32" i="11"/>
  <c r="J32" i="11"/>
  <c r="I32" i="11"/>
  <c r="H32" i="11"/>
  <c r="G32" i="11"/>
  <c r="H36" i="9"/>
  <c r="G36" i="9"/>
  <c r="K36" i="9"/>
  <c r="J36" i="9"/>
  <c r="I36" i="9"/>
  <c r="D32" i="10"/>
  <c r="G35" i="10"/>
  <c r="J35" i="10"/>
  <c r="I35" i="10"/>
  <c r="H35" i="10"/>
  <c r="K35" i="10"/>
  <c r="K38" i="10"/>
  <c r="H38" i="10"/>
  <c r="G38" i="10"/>
  <c r="J38" i="10"/>
  <c r="I38" i="10"/>
  <c r="I19" i="11"/>
  <c r="H19" i="11"/>
  <c r="K19" i="11"/>
  <c r="J19" i="11"/>
  <c r="G19" i="11"/>
  <c r="K62" i="11"/>
  <c r="H62" i="11"/>
  <c r="J62" i="11"/>
  <c r="I62" i="11"/>
  <c r="G62" i="11"/>
  <c r="H103" i="9"/>
  <c r="G103" i="9"/>
  <c r="K103" i="9"/>
  <c r="J103" i="9"/>
  <c r="I103" i="9"/>
  <c r="K43" i="10"/>
  <c r="G43" i="10"/>
  <c r="H43" i="10"/>
  <c r="I43" i="10"/>
  <c r="J43" i="10"/>
  <c r="I99" i="11"/>
  <c r="H99" i="11"/>
  <c r="J99" i="11"/>
  <c r="G99" i="11"/>
  <c r="K99" i="11"/>
  <c r="K102" i="11"/>
  <c r="I102" i="11"/>
  <c r="H102" i="11"/>
  <c r="J102" i="11"/>
  <c r="G102" i="11"/>
  <c r="E71" i="11"/>
  <c r="F71" i="11" s="1"/>
  <c r="N71" i="11" s="1"/>
  <c r="Q8" i="1"/>
  <c r="Q10" i="1"/>
  <c r="D23" i="9"/>
  <c r="D52" i="11"/>
  <c r="D99" i="9"/>
  <c r="E99" i="9" s="1"/>
  <c r="F99" i="9" s="1"/>
  <c r="N99" i="9" s="1"/>
  <c r="D35" i="11"/>
  <c r="E35" i="11" s="1"/>
  <c r="F35" i="11" s="1"/>
  <c r="N35" i="11" s="1"/>
  <c r="D99" i="11"/>
  <c r="E99" i="11" s="1"/>
  <c r="D113" i="11"/>
  <c r="E113" i="11" s="1"/>
  <c r="F113" i="11" s="1"/>
  <c r="N113" i="11" s="1"/>
  <c r="E90" i="9"/>
  <c r="F90" i="9" s="1"/>
  <c r="N90" i="9" s="1"/>
  <c r="D40" i="9"/>
  <c r="E40" i="9" s="1"/>
  <c r="F40" i="9" s="1"/>
  <c r="N40" i="9" s="1"/>
  <c r="J5" i="9"/>
  <c r="E21" i="11"/>
  <c r="F21" i="11" s="1"/>
  <c r="N21" i="11" s="1"/>
  <c r="E40" i="12"/>
  <c r="F40" i="12" s="1"/>
  <c r="N40" i="12" s="1"/>
  <c r="E64" i="11"/>
  <c r="F64" i="11" s="1"/>
  <c r="N64" i="11" s="1"/>
  <c r="J2" i="11"/>
  <c r="F31" i="12"/>
  <c r="N31" i="12" s="1"/>
  <c r="F111" i="11"/>
  <c r="N111" i="11" s="1"/>
  <c r="F49" i="10"/>
  <c r="N49" i="10" s="1"/>
  <c r="F25" i="12"/>
  <c r="N25" i="12" s="1"/>
  <c r="D88" i="9"/>
  <c r="E88" i="9" s="1"/>
  <c r="F88" i="9" s="1"/>
  <c r="N88" i="9" s="1"/>
  <c r="D9" i="11"/>
  <c r="E9" i="11" s="1"/>
  <c r="AA99" i="13"/>
  <c r="F9" i="11"/>
  <c r="K29" i="3"/>
  <c r="K9" i="3"/>
  <c r="F78" i="1"/>
  <c r="K50" i="9"/>
  <c r="J50" i="9"/>
  <c r="I50" i="9"/>
  <c r="H50" i="9"/>
  <c r="G50" i="9"/>
  <c r="D13" i="10"/>
  <c r="E13" i="10" s="1"/>
  <c r="F13" i="10" s="1"/>
  <c r="N13" i="10" s="1"/>
  <c r="J11" i="10"/>
  <c r="I11" i="10"/>
  <c r="K11" i="10"/>
  <c r="H11" i="10"/>
  <c r="G11" i="10"/>
  <c r="K93" i="11"/>
  <c r="H93" i="11"/>
  <c r="I93" i="11"/>
  <c r="G93" i="11"/>
  <c r="J93" i="11"/>
  <c r="J17" i="11"/>
  <c r="G17" i="11"/>
  <c r="K17" i="11"/>
  <c r="I17" i="11"/>
  <c r="H17" i="11"/>
  <c r="I109" i="11"/>
  <c r="H109" i="11"/>
  <c r="G109" i="11"/>
  <c r="K109" i="11"/>
  <c r="J109" i="11"/>
  <c r="G19" i="12"/>
  <c r="H19" i="12"/>
  <c r="K19" i="12"/>
  <c r="J19" i="12"/>
  <c r="I19" i="12"/>
  <c r="K40" i="12"/>
  <c r="J40" i="12"/>
  <c r="I40" i="12"/>
  <c r="G40" i="12"/>
  <c r="H40" i="12"/>
  <c r="AA108" i="13"/>
  <c r="F8" i="11"/>
  <c r="E3" i="11" s="1"/>
  <c r="K47" i="3"/>
  <c r="K14" i="3"/>
  <c r="F192" i="1"/>
  <c r="O8" i="11" s="1"/>
  <c r="G92" i="9"/>
  <c r="K92" i="9"/>
  <c r="J92" i="9"/>
  <c r="I92" i="9"/>
  <c r="H92" i="9"/>
  <c r="K40" i="11"/>
  <c r="J40" i="11"/>
  <c r="I40" i="11"/>
  <c r="H40" i="11"/>
  <c r="G40" i="11"/>
  <c r="G10" i="12"/>
  <c r="K10" i="12"/>
  <c r="J10" i="12"/>
  <c r="I10" i="12"/>
  <c r="H10" i="12"/>
  <c r="J52" i="11"/>
  <c r="G52" i="11"/>
  <c r="K52" i="11"/>
  <c r="I52" i="11"/>
  <c r="H52" i="11"/>
  <c r="I101" i="9"/>
  <c r="H101" i="9"/>
  <c r="K101" i="9"/>
  <c r="J101" i="9"/>
  <c r="G101" i="9"/>
  <c r="I100" i="11"/>
  <c r="G100" i="11"/>
  <c r="K100" i="11"/>
  <c r="J100" i="11"/>
  <c r="H100" i="11"/>
  <c r="K74" i="11"/>
  <c r="J74" i="11"/>
  <c r="I74" i="11"/>
  <c r="H74" i="11"/>
  <c r="G74" i="11"/>
  <c r="D30" i="12"/>
  <c r="E30" i="12" s="1"/>
  <c r="D20" i="10"/>
  <c r="E20" i="10" s="1"/>
  <c r="F20" i="10" s="1"/>
  <c r="N20" i="10" s="1"/>
  <c r="J24" i="10"/>
  <c r="I24" i="10"/>
  <c r="K24" i="10"/>
  <c r="H24" i="10"/>
  <c r="G24" i="10"/>
  <c r="K25" i="11"/>
  <c r="J25" i="11"/>
  <c r="H25" i="11"/>
  <c r="G25" i="11"/>
  <c r="I25" i="11"/>
  <c r="G32" i="12"/>
  <c r="K32" i="12"/>
  <c r="J32" i="12"/>
  <c r="I32" i="12"/>
  <c r="H32" i="12"/>
  <c r="D48" i="11"/>
  <c r="E48" i="11" s="1"/>
  <c r="D39" i="9"/>
  <c r="D26" i="11"/>
  <c r="E26" i="11" s="1"/>
  <c r="D36" i="10"/>
  <c r="E36" i="10" s="1"/>
  <c r="F36" i="10" s="1"/>
  <c r="N36" i="10" s="1"/>
  <c r="D92" i="9"/>
  <c r="G91" i="9"/>
  <c r="K91" i="9"/>
  <c r="J91" i="9"/>
  <c r="I91" i="9"/>
  <c r="H91" i="9"/>
  <c r="K74" i="9"/>
  <c r="J74" i="9"/>
  <c r="I74" i="9"/>
  <c r="H74" i="9"/>
  <c r="G74" i="9"/>
  <c r="K33" i="10"/>
  <c r="I33" i="10"/>
  <c r="J33" i="10"/>
  <c r="H33" i="10"/>
  <c r="G33" i="10"/>
  <c r="G65" i="10"/>
  <c r="K65" i="10"/>
  <c r="J65" i="10"/>
  <c r="I65" i="10"/>
  <c r="H65" i="10"/>
  <c r="D81" i="11"/>
  <c r="E81" i="11" s="1"/>
  <c r="D38" i="9"/>
  <c r="E38" i="9" s="1"/>
  <c r="F38" i="9" s="1"/>
  <c r="N38" i="9" s="1"/>
  <c r="D67" i="11"/>
  <c r="E67" i="11" s="1"/>
  <c r="D91" i="11"/>
  <c r="E91" i="11" s="1"/>
  <c r="D41" i="10"/>
  <c r="D72" i="9"/>
  <c r="E72" i="9" s="1"/>
  <c r="K10" i="10"/>
  <c r="H10" i="10"/>
  <c r="G10" i="10"/>
  <c r="J10" i="10"/>
  <c r="I10" i="10"/>
  <c r="D17" i="10"/>
  <c r="E17" i="10" s="1"/>
  <c r="F17" i="10" s="1"/>
  <c r="K51" i="10"/>
  <c r="G51" i="10"/>
  <c r="J51" i="10"/>
  <c r="I51" i="10"/>
  <c r="H51" i="10"/>
  <c r="D26" i="12"/>
  <c r="E26" i="12" s="1"/>
  <c r="F26" i="12" s="1"/>
  <c r="N26" i="12" s="1"/>
  <c r="J86" i="11"/>
  <c r="G86" i="11"/>
  <c r="H86" i="11"/>
  <c r="K86" i="11"/>
  <c r="I86" i="11"/>
  <c r="J28" i="12"/>
  <c r="G28" i="12"/>
  <c r="K28" i="12"/>
  <c r="I28" i="12"/>
  <c r="H28" i="12"/>
  <c r="K22" i="9"/>
  <c r="J22" i="9"/>
  <c r="I22" i="9"/>
  <c r="H22" i="9"/>
  <c r="G22" i="9"/>
  <c r="K83" i="9"/>
  <c r="J83" i="9"/>
  <c r="I83" i="9"/>
  <c r="H83" i="9"/>
  <c r="G83" i="9"/>
  <c r="I36" i="10"/>
  <c r="G36" i="10"/>
  <c r="K36" i="10"/>
  <c r="J36" i="10"/>
  <c r="H36" i="10"/>
  <c r="I62" i="10"/>
  <c r="K62" i="10"/>
  <c r="J62" i="10"/>
  <c r="H62" i="10"/>
  <c r="G62" i="10"/>
  <c r="G49" i="10"/>
  <c r="K49" i="10"/>
  <c r="I49" i="10"/>
  <c r="J49" i="10"/>
  <c r="H49" i="10"/>
  <c r="G88" i="11"/>
  <c r="I88" i="11"/>
  <c r="K88" i="11"/>
  <c r="J88" i="11"/>
  <c r="H88" i="11"/>
  <c r="J70" i="11"/>
  <c r="G70" i="11"/>
  <c r="K70" i="11"/>
  <c r="I70" i="11"/>
  <c r="H70" i="11"/>
  <c r="D37" i="12"/>
  <c r="E37" i="12" s="1"/>
  <c r="D25" i="9"/>
  <c r="E25" i="9" s="1"/>
  <c r="F25" i="9" s="1"/>
  <c r="N25" i="9" s="1"/>
  <c r="D38" i="11"/>
  <c r="D21" i="9"/>
  <c r="D63" i="11"/>
  <c r="E63" i="11" s="1"/>
  <c r="J6" i="10"/>
  <c r="D12" i="12"/>
  <c r="E12" i="12" s="1"/>
  <c r="F12" i="12" s="1"/>
  <c r="N12" i="12" s="1"/>
  <c r="D77" i="11"/>
  <c r="D51" i="10"/>
  <c r="E51" i="10" s="1"/>
  <c r="F51" i="10" s="1"/>
  <c r="N51" i="10" s="1"/>
  <c r="H16" i="1"/>
  <c r="H18" i="1"/>
  <c r="J5" i="11"/>
  <c r="D106" i="9"/>
  <c r="D47" i="10"/>
  <c r="E47" i="10" s="1"/>
  <c r="D42" i="12"/>
  <c r="G84" i="9"/>
  <c r="K84" i="9"/>
  <c r="J84" i="9"/>
  <c r="I84" i="9"/>
  <c r="H84" i="9"/>
  <c r="K31" i="10"/>
  <c r="J31" i="10"/>
  <c r="I31" i="10"/>
  <c r="H31" i="10"/>
  <c r="G31" i="10"/>
  <c r="G61" i="10"/>
  <c r="K61" i="10"/>
  <c r="J61" i="10"/>
  <c r="I61" i="10"/>
  <c r="H61" i="10"/>
  <c r="H21" i="11"/>
  <c r="G21" i="11"/>
  <c r="K21" i="11"/>
  <c r="J21" i="11"/>
  <c r="I21" i="11"/>
  <c r="I51" i="11"/>
  <c r="K51" i="11"/>
  <c r="G51" i="11"/>
  <c r="J51" i="11"/>
  <c r="H51" i="11"/>
  <c r="I69" i="11"/>
  <c r="K69" i="11"/>
  <c r="J69" i="11"/>
  <c r="H69" i="11"/>
  <c r="G69" i="11"/>
  <c r="G80" i="11"/>
  <c r="I80" i="11"/>
  <c r="K80" i="11"/>
  <c r="J80" i="11"/>
  <c r="H80" i="11"/>
  <c r="D36" i="12"/>
  <c r="D16" i="10"/>
  <c r="E16" i="10" s="1"/>
  <c r="D24" i="9"/>
  <c r="I97" i="9"/>
  <c r="H97" i="9"/>
  <c r="J97" i="9"/>
  <c r="G97" i="9"/>
  <c r="K97" i="9"/>
  <c r="D56" i="10"/>
  <c r="E56" i="10" s="1"/>
  <c r="F56" i="10" s="1"/>
  <c r="N56" i="10" s="1"/>
  <c r="I63" i="11"/>
  <c r="J63" i="11"/>
  <c r="H63" i="11"/>
  <c r="K63" i="11"/>
  <c r="G63" i="11"/>
  <c r="D13" i="12"/>
  <c r="E13" i="12" s="1"/>
  <c r="F13" i="12" s="1"/>
  <c r="N13" i="12" s="1"/>
  <c r="J60" i="11"/>
  <c r="G60" i="11"/>
  <c r="I60" i="11"/>
  <c r="H60" i="11"/>
  <c r="K60" i="11"/>
  <c r="D76" i="11"/>
  <c r="E76" i="11" s="1"/>
  <c r="D26" i="9"/>
  <c r="E26" i="9" s="1"/>
  <c r="F26" i="9" s="1"/>
  <c r="N26" i="9" s="1"/>
  <c r="D22" i="11"/>
  <c r="E22" i="11" s="1"/>
  <c r="F22" i="11" s="1"/>
  <c r="N22" i="11" s="1"/>
  <c r="D65" i="11"/>
  <c r="D43" i="10"/>
  <c r="E43" i="10" s="1"/>
  <c r="F43" i="10" s="1"/>
  <c r="N43" i="10" s="1"/>
  <c r="D54" i="9"/>
  <c r="D40" i="10"/>
  <c r="E40" i="10" s="1"/>
  <c r="F40" i="10" s="1"/>
  <c r="N40" i="10" s="1"/>
  <c r="K11" i="11"/>
  <c r="J11" i="11"/>
  <c r="I11" i="11"/>
  <c r="G11" i="11"/>
  <c r="H11" i="11"/>
  <c r="I54" i="11"/>
  <c r="G54" i="11"/>
  <c r="K54" i="11"/>
  <c r="J54" i="11"/>
  <c r="H54" i="11"/>
  <c r="J23" i="11"/>
  <c r="I23" i="11"/>
  <c r="H23" i="11"/>
  <c r="K23" i="11"/>
  <c r="G23" i="11"/>
  <c r="G57" i="11"/>
  <c r="J57" i="11"/>
  <c r="K57" i="11"/>
  <c r="I57" i="11"/>
  <c r="H57" i="11"/>
  <c r="J8" i="12"/>
  <c r="G8" i="12"/>
  <c r="I8" i="12"/>
  <c r="K8" i="12"/>
  <c r="H8" i="12"/>
  <c r="K18" i="12"/>
  <c r="J18" i="12"/>
  <c r="I18" i="12"/>
  <c r="G18" i="12"/>
  <c r="H18" i="12"/>
  <c r="K27" i="9"/>
  <c r="J27" i="9"/>
  <c r="I27" i="9"/>
  <c r="H27" i="9"/>
  <c r="G27" i="9"/>
  <c r="D60" i="10"/>
  <c r="E60" i="10" s="1"/>
  <c r="F60" i="10" s="1"/>
  <c r="N60" i="10" s="1"/>
  <c r="I44" i="10"/>
  <c r="G44" i="10"/>
  <c r="K44" i="10"/>
  <c r="J44" i="10"/>
  <c r="H44" i="10"/>
  <c r="D9" i="12"/>
  <c r="E9" i="12" s="1"/>
  <c r="J49" i="9"/>
  <c r="I49" i="9"/>
  <c r="H49" i="9"/>
  <c r="G49" i="9"/>
  <c r="K49" i="9"/>
  <c r="K59" i="10"/>
  <c r="G59" i="10"/>
  <c r="J59" i="10"/>
  <c r="I59" i="10"/>
  <c r="H59" i="10"/>
  <c r="D70" i="9"/>
  <c r="E70" i="9" s="1"/>
  <c r="D55" i="10"/>
  <c r="E55" i="10" s="1"/>
  <c r="F55" i="10" s="1"/>
  <c r="N55" i="10" s="1"/>
  <c r="D88" i="11"/>
  <c r="E88" i="11"/>
  <c r="F88" i="11" s="1"/>
  <c r="N88" i="11" s="1"/>
  <c r="D66" i="9"/>
  <c r="D61" i="11"/>
  <c r="E61" i="11" s="1"/>
  <c r="F61" i="11" s="1"/>
  <c r="N61" i="11" s="1"/>
  <c r="D58" i="10"/>
  <c r="E58" i="10" s="1"/>
  <c r="D53" i="9"/>
  <c r="D44" i="11"/>
  <c r="E44" i="11" s="1"/>
  <c r="F27" i="10"/>
  <c r="N27" i="10" s="1"/>
  <c r="Q16" i="1"/>
  <c r="Q18" i="1"/>
  <c r="D8" i="10"/>
  <c r="E8" i="10" s="1"/>
  <c r="E64" i="9"/>
  <c r="F64" i="9" s="1"/>
  <c r="N64" i="9" s="1"/>
  <c r="E57" i="9"/>
  <c r="F57" i="9" s="1"/>
  <c r="N57" i="9" s="1"/>
  <c r="E57" i="10"/>
  <c r="F57" i="10" s="1"/>
  <c r="N57" i="10" s="1"/>
  <c r="E108" i="11"/>
  <c r="F108" i="11" s="1"/>
  <c r="N108" i="11" s="1"/>
  <c r="J6" i="9"/>
  <c r="J6" i="11"/>
  <c r="F59" i="9"/>
  <c r="N59" i="9" s="1"/>
  <c r="F34" i="10"/>
  <c r="N34" i="10" s="1"/>
  <c r="O16" i="1"/>
  <c r="O18" i="1"/>
  <c r="E19" i="9"/>
  <c r="F19" i="9" s="1"/>
  <c r="N19" i="9" s="1"/>
  <c r="D13" i="11"/>
  <c r="D62" i="9"/>
  <c r="E62" i="9" s="1"/>
  <c r="F62" i="9" s="1"/>
  <c r="N62" i="9" s="1"/>
  <c r="D18" i="10"/>
  <c r="E18" i="10" s="1"/>
  <c r="G96" i="9"/>
  <c r="K96" i="9"/>
  <c r="J96" i="9"/>
  <c r="I96" i="9"/>
  <c r="H96" i="9"/>
  <c r="J20" i="10"/>
  <c r="I20" i="10"/>
  <c r="K20" i="10"/>
  <c r="H20" i="10"/>
  <c r="G20" i="10"/>
  <c r="I21" i="12"/>
  <c r="H21" i="12"/>
  <c r="G21" i="12"/>
  <c r="J21" i="12"/>
  <c r="K21" i="12"/>
  <c r="D109" i="11"/>
  <c r="D51" i="11"/>
  <c r="E51" i="11" s="1"/>
  <c r="F51" i="11" s="1"/>
  <c r="N51" i="11" s="1"/>
  <c r="N10" i="1"/>
  <c r="D14" i="2" s="1"/>
  <c r="E14" i="2" s="1"/>
  <c r="H8" i="1"/>
  <c r="H10" i="1"/>
  <c r="D76" i="9"/>
  <c r="E76" i="9" s="1"/>
  <c r="D92" i="11"/>
  <c r="E92" i="11" s="1"/>
  <c r="D15" i="11"/>
  <c r="E15" i="11" s="1"/>
  <c r="D61" i="9"/>
  <c r="D25" i="10"/>
  <c r="D17" i="11"/>
  <c r="H20" i="9"/>
  <c r="K20" i="9"/>
  <c r="J20" i="9"/>
  <c r="I20" i="9"/>
  <c r="G20" i="9"/>
  <c r="D29" i="10"/>
  <c r="K90" i="9"/>
  <c r="J90" i="9"/>
  <c r="I90" i="9"/>
  <c r="H90" i="9"/>
  <c r="G90" i="9"/>
  <c r="J101" i="11"/>
  <c r="H101" i="11"/>
  <c r="G101" i="11"/>
  <c r="K101" i="11"/>
  <c r="I101" i="11"/>
  <c r="I41" i="9"/>
  <c r="H41" i="9"/>
  <c r="G41" i="9"/>
  <c r="K41" i="9"/>
  <c r="J41" i="9"/>
  <c r="I93" i="9"/>
  <c r="K93" i="9"/>
  <c r="J93" i="9"/>
  <c r="H93" i="9"/>
  <c r="G93" i="9"/>
  <c r="H8" i="10"/>
  <c r="G8" i="10"/>
  <c r="K8" i="10"/>
  <c r="J8" i="10"/>
  <c r="I8" i="10"/>
  <c r="H15" i="11"/>
  <c r="I15" i="11"/>
  <c r="G15" i="11"/>
  <c r="K15" i="11"/>
  <c r="J15" i="11"/>
  <c r="I9" i="12"/>
  <c r="G9" i="12"/>
  <c r="K9" i="12"/>
  <c r="J9" i="12"/>
  <c r="H9" i="12"/>
  <c r="I69" i="9"/>
  <c r="J69" i="9"/>
  <c r="H69" i="9"/>
  <c r="G69" i="9"/>
  <c r="K69" i="9"/>
  <c r="K82" i="9"/>
  <c r="G82" i="9"/>
  <c r="J82" i="9"/>
  <c r="I82" i="9"/>
  <c r="H82" i="9"/>
  <c r="K67" i="9"/>
  <c r="J67" i="9"/>
  <c r="I67" i="9"/>
  <c r="H67" i="9"/>
  <c r="G67" i="9"/>
  <c r="J10" i="11"/>
  <c r="I10" i="11"/>
  <c r="H10" i="11"/>
  <c r="G10" i="11"/>
  <c r="K10" i="11"/>
  <c r="G57" i="10"/>
  <c r="K57" i="10"/>
  <c r="J57" i="10"/>
  <c r="I57" i="10"/>
  <c r="H57" i="10"/>
  <c r="G66" i="11"/>
  <c r="K66" i="11"/>
  <c r="J66" i="11"/>
  <c r="I66" i="11"/>
  <c r="H66" i="11"/>
  <c r="G27" i="12"/>
  <c r="H27" i="12"/>
  <c r="J27" i="12"/>
  <c r="I27" i="12"/>
  <c r="K27" i="12"/>
  <c r="J83" i="11"/>
  <c r="G83" i="11"/>
  <c r="K83" i="11"/>
  <c r="I83" i="11"/>
  <c r="H83" i="11"/>
  <c r="G80" i="9"/>
  <c r="I80" i="9"/>
  <c r="H80" i="9"/>
  <c r="K80" i="9"/>
  <c r="J80" i="9"/>
  <c r="G28" i="9"/>
  <c r="K28" i="9"/>
  <c r="J28" i="9"/>
  <c r="I28" i="9"/>
  <c r="H28" i="9"/>
  <c r="I54" i="10"/>
  <c r="K54" i="10"/>
  <c r="J54" i="10"/>
  <c r="H54" i="10"/>
  <c r="G54" i="10"/>
  <c r="K99" i="9"/>
  <c r="J99" i="9"/>
  <c r="I99" i="9"/>
  <c r="H99" i="9"/>
  <c r="G99" i="9"/>
  <c r="K56" i="11"/>
  <c r="H56" i="11"/>
  <c r="G56" i="11"/>
  <c r="J56" i="11"/>
  <c r="I56" i="11"/>
  <c r="K24" i="11"/>
  <c r="J24" i="11"/>
  <c r="I24" i="11"/>
  <c r="G24" i="11"/>
  <c r="H24" i="11"/>
  <c r="D11" i="12"/>
  <c r="E11" i="12" s="1"/>
  <c r="F11" i="12" s="1"/>
  <c r="N11" i="12" s="1"/>
  <c r="D38" i="12"/>
  <c r="E38" i="12" s="1"/>
  <c r="D38" i="10"/>
  <c r="E38" i="10" s="1"/>
  <c r="D24" i="12"/>
  <c r="E24" i="12" s="1"/>
  <c r="F24" i="12" s="1"/>
  <c r="N24" i="12" s="1"/>
  <c r="D89" i="11"/>
  <c r="E89" i="11" s="1"/>
  <c r="F89" i="11" s="1"/>
  <c r="N89" i="11" s="1"/>
  <c r="D42" i="10"/>
  <c r="E42" i="10" s="1"/>
  <c r="F42" i="10" s="1"/>
  <c r="N42" i="10" s="1"/>
  <c r="D75" i="9"/>
  <c r="E75" i="9" s="1"/>
  <c r="I73" i="9"/>
  <c r="G73" i="9"/>
  <c r="K73" i="9"/>
  <c r="J73" i="9"/>
  <c r="H73" i="9"/>
  <c r="I90" i="11"/>
  <c r="K90" i="11"/>
  <c r="H90" i="11"/>
  <c r="G90" i="11"/>
  <c r="J90" i="11"/>
  <c r="J20" i="12"/>
  <c r="K20" i="12"/>
  <c r="H20" i="12"/>
  <c r="I20" i="12"/>
  <c r="G20" i="12"/>
  <c r="D110" i="11"/>
  <c r="E110" i="11" s="1"/>
  <c r="D32" i="9"/>
  <c r="E32" i="9" s="1"/>
  <c r="D58" i="11"/>
  <c r="D62" i="11"/>
  <c r="D42" i="9"/>
  <c r="D86" i="9"/>
  <c r="E86" i="9" s="1"/>
  <c r="G64" i="9"/>
  <c r="I64" i="9"/>
  <c r="H64" i="9"/>
  <c r="J64" i="9"/>
  <c r="K64" i="9"/>
  <c r="H30" i="9"/>
  <c r="K30" i="9"/>
  <c r="J30" i="9"/>
  <c r="I30" i="9"/>
  <c r="G30" i="9"/>
  <c r="J43" i="9"/>
  <c r="H43" i="9"/>
  <c r="G43" i="9"/>
  <c r="K43" i="9"/>
  <c r="I43" i="9"/>
  <c r="I40" i="10"/>
  <c r="G40" i="10"/>
  <c r="K40" i="10"/>
  <c r="J40" i="10"/>
  <c r="H40" i="10"/>
  <c r="G44" i="11"/>
  <c r="K44" i="11"/>
  <c r="J44" i="11"/>
  <c r="I44" i="11"/>
  <c r="H44" i="11"/>
  <c r="K23" i="10"/>
  <c r="H23" i="10"/>
  <c r="G23" i="10"/>
  <c r="J23" i="10"/>
  <c r="I23" i="10"/>
  <c r="K19" i="10"/>
  <c r="H19" i="10"/>
  <c r="G19" i="10"/>
  <c r="J19" i="10"/>
  <c r="I19" i="10"/>
  <c r="I77" i="9"/>
  <c r="K77" i="9"/>
  <c r="J77" i="9"/>
  <c r="H77" i="9"/>
  <c r="G77" i="9"/>
  <c r="K55" i="10"/>
  <c r="G55" i="10"/>
  <c r="J55" i="10"/>
  <c r="I55" i="10"/>
  <c r="H55" i="10"/>
  <c r="G20" i="11"/>
  <c r="J20" i="11"/>
  <c r="I20" i="11"/>
  <c r="K20" i="11"/>
  <c r="H20" i="11"/>
  <c r="K105" i="11"/>
  <c r="H105" i="11"/>
  <c r="J105" i="11"/>
  <c r="I105" i="11"/>
  <c r="G105" i="11"/>
  <c r="J36" i="12"/>
  <c r="H36" i="12"/>
  <c r="I36" i="12"/>
  <c r="G36" i="12"/>
  <c r="K36" i="12"/>
  <c r="H12" i="9"/>
  <c r="G12" i="9"/>
  <c r="K12" i="9"/>
  <c r="J12" i="9"/>
  <c r="I12" i="9"/>
  <c r="J13" i="9"/>
  <c r="I13" i="9"/>
  <c r="H13" i="9"/>
  <c r="G13" i="9"/>
  <c r="K13" i="9"/>
  <c r="J17" i="9"/>
  <c r="K17" i="9"/>
  <c r="I17" i="9"/>
  <c r="H17" i="9"/>
  <c r="G17" i="9"/>
  <c r="K98" i="9"/>
  <c r="J98" i="9"/>
  <c r="I98" i="9"/>
  <c r="H98" i="9"/>
  <c r="G98" i="9"/>
  <c r="J9" i="10"/>
  <c r="I9" i="10"/>
  <c r="K9" i="10"/>
  <c r="H9" i="10"/>
  <c r="G9" i="10"/>
  <c r="K23" i="12"/>
  <c r="J23" i="12"/>
  <c r="I23" i="12"/>
  <c r="H23" i="12"/>
  <c r="G23" i="12"/>
  <c r="I17" i="12"/>
  <c r="K17" i="12"/>
  <c r="H17" i="12"/>
  <c r="J17" i="12"/>
  <c r="G17" i="12"/>
  <c r="E87" i="11"/>
  <c r="F87" i="11" s="1"/>
  <c r="N87" i="11" s="1"/>
  <c r="D79" i="9"/>
  <c r="D66" i="10"/>
  <c r="E66" i="10" s="1"/>
  <c r="D11" i="11"/>
  <c r="E11" i="11" s="1"/>
  <c r="D33" i="9"/>
  <c r="E33" i="9" s="1"/>
  <c r="F33" i="9" s="1"/>
  <c r="N33" i="9" s="1"/>
  <c r="D19" i="10"/>
  <c r="D58" i="9"/>
  <c r="D114" i="11"/>
  <c r="E114" i="11" s="1"/>
  <c r="F47" i="11"/>
  <c r="N47" i="11" s="1"/>
  <c r="D77" i="9"/>
  <c r="D104" i="11"/>
  <c r="E104" i="11" s="1"/>
  <c r="E69" i="9"/>
  <c r="F69" i="9" s="1"/>
  <c r="N69" i="9" s="1"/>
  <c r="K16" i="1"/>
  <c r="K18" i="1"/>
  <c r="E20" i="11"/>
  <c r="F20" i="11" s="1"/>
  <c r="N20" i="11" s="1"/>
  <c r="E60" i="9"/>
  <c r="F60" i="9" s="1"/>
  <c r="N60" i="9" s="1"/>
  <c r="F34" i="11"/>
  <c r="N34" i="11" s="1"/>
  <c r="F60" i="11"/>
  <c r="N60" i="11" s="1"/>
  <c r="D45" i="10"/>
  <c r="E45" i="10" s="1"/>
  <c r="F45" i="10" s="1"/>
  <c r="N45" i="10" s="1"/>
  <c r="D28" i="11"/>
  <c r="E28" i="11" s="1"/>
  <c r="D12" i="9"/>
  <c r="E12" i="9" s="1"/>
  <c r="D97" i="9"/>
  <c r="D64" i="10"/>
  <c r="E64" i="10" s="1"/>
  <c r="F64" i="10" s="1"/>
  <c r="N64" i="10" s="1"/>
  <c r="J9" i="11"/>
  <c r="G9" i="11"/>
  <c r="K9" i="11"/>
  <c r="I9" i="11"/>
  <c r="H9" i="11"/>
  <c r="K92" i="11"/>
  <c r="I92" i="11"/>
  <c r="H92" i="11"/>
  <c r="J92" i="11"/>
  <c r="G92" i="11"/>
  <c r="D69" i="11"/>
  <c r="E19" i="11"/>
  <c r="D19" i="11"/>
  <c r="D78" i="11"/>
  <c r="E78" i="11" s="1"/>
  <c r="D37" i="10"/>
  <c r="D63" i="9"/>
  <c r="I24" i="9"/>
  <c r="H24" i="9"/>
  <c r="G24" i="9"/>
  <c r="K24" i="9"/>
  <c r="J24" i="9"/>
  <c r="G41" i="10"/>
  <c r="K41" i="10"/>
  <c r="I41" i="10"/>
  <c r="J41" i="10"/>
  <c r="H41" i="10"/>
  <c r="I46" i="11"/>
  <c r="J46" i="11"/>
  <c r="K46" i="11"/>
  <c r="H46" i="11"/>
  <c r="G46" i="11"/>
  <c r="K16" i="12"/>
  <c r="J16" i="12"/>
  <c r="I16" i="12"/>
  <c r="G16" i="12"/>
  <c r="H16" i="12"/>
  <c r="D28" i="10"/>
  <c r="E28" i="10" s="1"/>
  <c r="D93" i="9"/>
  <c r="E93" i="9" s="1"/>
  <c r="D39" i="11"/>
  <c r="E39" i="11" s="1"/>
  <c r="D95" i="11"/>
  <c r="E95" i="11" s="1"/>
  <c r="F95" i="11" s="1"/>
  <c r="N95" i="11" s="1"/>
  <c r="D28" i="9"/>
  <c r="D30" i="9"/>
  <c r="G59" i="9"/>
  <c r="K59" i="9"/>
  <c r="J59" i="9"/>
  <c r="I59" i="9"/>
  <c r="H59" i="9"/>
  <c r="K14" i="9"/>
  <c r="J14" i="9"/>
  <c r="I14" i="9"/>
  <c r="H14" i="9"/>
  <c r="G14" i="9"/>
  <c r="G72" i="9"/>
  <c r="K72" i="9"/>
  <c r="J72" i="9"/>
  <c r="I72" i="9"/>
  <c r="H72" i="9"/>
  <c r="H58" i="11"/>
  <c r="I58" i="11"/>
  <c r="G58" i="11"/>
  <c r="K58" i="11"/>
  <c r="J58" i="11"/>
  <c r="H89" i="11"/>
  <c r="J89" i="11"/>
  <c r="K89" i="11"/>
  <c r="I89" i="11"/>
  <c r="G89" i="11"/>
  <c r="H108" i="11"/>
  <c r="K108" i="11"/>
  <c r="J108" i="11"/>
  <c r="I108" i="11"/>
  <c r="G108" i="11"/>
  <c r="H8" i="9"/>
  <c r="G8" i="9"/>
  <c r="K8" i="9"/>
  <c r="J8" i="9"/>
  <c r="I8" i="9"/>
  <c r="J9" i="9"/>
  <c r="I9" i="9"/>
  <c r="H9" i="9"/>
  <c r="G9" i="9"/>
  <c r="K9" i="9"/>
  <c r="I46" i="10"/>
  <c r="K46" i="10"/>
  <c r="J46" i="10"/>
  <c r="H46" i="10"/>
  <c r="G46" i="10"/>
  <c r="K94" i="9"/>
  <c r="J94" i="9"/>
  <c r="I94" i="9"/>
  <c r="H94" i="9"/>
  <c r="G94" i="9"/>
  <c r="I68" i="11"/>
  <c r="K68" i="11"/>
  <c r="J68" i="11"/>
  <c r="G68" i="11"/>
  <c r="H68" i="11"/>
  <c r="I59" i="11"/>
  <c r="J59" i="11"/>
  <c r="K59" i="11"/>
  <c r="H59" i="11"/>
  <c r="G59" i="11"/>
  <c r="J47" i="11"/>
  <c r="G47" i="11"/>
  <c r="K47" i="11"/>
  <c r="I47" i="11"/>
  <c r="H47" i="11"/>
  <c r="D8" i="12"/>
  <c r="E8" i="12" s="1"/>
  <c r="K15" i="12"/>
  <c r="J15" i="12"/>
  <c r="I15" i="12"/>
  <c r="G15" i="12"/>
  <c r="H15" i="12"/>
  <c r="H30" i="12"/>
  <c r="K30" i="12"/>
  <c r="J30" i="12"/>
  <c r="G30" i="12"/>
  <c r="I30" i="12"/>
  <c r="D9" i="10"/>
  <c r="E9" i="10" s="1"/>
  <c r="K47" i="10"/>
  <c r="G47" i="10"/>
  <c r="J47" i="10"/>
  <c r="I47" i="10"/>
  <c r="H47" i="10"/>
  <c r="I50" i="10"/>
  <c r="K50" i="10"/>
  <c r="J50" i="10"/>
  <c r="H50" i="10"/>
  <c r="G50" i="10"/>
  <c r="K65" i="11"/>
  <c r="J65" i="11"/>
  <c r="I65" i="11"/>
  <c r="G65" i="11"/>
  <c r="H65" i="11"/>
  <c r="G112" i="11"/>
  <c r="I112" i="11"/>
  <c r="J112" i="11"/>
  <c r="H112" i="11"/>
  <c r="K112" i="11"/>
  <c r="J73" i="11"/>
  <c r="H73" i="11"/>
  <c r="G73" i="11"/>
  <c r="K73" i="11"/>
  <c r="I73" i="11"/>
  <c r="D89" i="9"/>
  <c r="D10" i="10"/>
  <c r="E10" i="10" s="1"/>
  <c r="D16" i="11"/>
  <c r="E16" i="11" s="1"/>
  <c r="D62" i="10"/>
  <c r="D41" i="12"/>
  <c r="E41" i="12" s="1"/>
  <c r="D82" i="11"/>
  <c r="E82" i="11" s="1"/>
  <c r="D43" i="9"/>
  <c r="E43" i="9" s="1"/>
  <c r="D22" i="12"/>
  <c r="E22" i="12" s="1"/>
  <c r="D105" i="9"/>
  <c r="E105" i="9" s="1"/>
  <c r="D101" i="11"/>
  <c r="G16" i="1"/>
  <c r="G18" i="1"/>
  <c r="J2" i="10"/>
  <c r="D100" i="9"/>
  <c r="D34" i="12"/>
  <c r="E34" i="12" s="1"/>
  <c r="I105" i="9"/>
  <c r="H105" i="9"/>
  <c r="J105" i="9"/>
  <c r="G105" i="9"/>
  <c r="K105" i="9"/>
  <c r="B9" i="1"/>
  <c r="J6" i="12"/>
  <c r="D54" i="10"/>
  <c r="E54" i="10" s="1"/>
  <c r="G45" i="9"/>
  <c r="K45" i="9"/>
  <c r="J45" i="9"/>
  <c r="I45" i="9"/>
  <c r="H45" i="9"/>
  <c r="K44" i="9"/>
  <c r="J44" i="9"/>
  <c r="I44" i="9"/>
  <c r="H44" i="9"/>
  <c r="G44" i="9"/>
  <c r="D52" i="10"/>
  <c r="E52" i="10" s="1"/>
  <c r="D33" i="10"/>
  <c r="E33" i="10" s="1"/>
  <c r="F33" i="10" s="1"/>
  <c r="N33" i="10" s="1"/>
  <c r="C6" i="1"/>
  <c r="E6" i="1"/>
  <c r="D72" i="11"/>
  <c r="D41" i="9"/>
  <c r="D98" i="11"/>
  <c r="D23" i="10"/>
  <c r="I57" i="9"/>
  <c r="K57" i="9"/>
  <c r="J57" i="9"/>
  <c r="H57" i="9"/>
  <c r="G57" i="9"/>
  <c r="K63" i="10"/>
  <c r="G63" i="10"/>
  <c r="J63" i="10"/>
  <c r="I63" i="10"/>
  <c r="H63" i="10"/>
  <c r="G61" i="11"/>
  <c r="K61" i="11"/>
  <c r="J61" i="11"/>
  <c r="I61" i="11"/>
  <c r="H61" i="11"/>
  <c r="J31" i="11"/>
  <c r="I31" i="11"/>
  <c r="H31" i="11"/>
  <c r="G31" i="11"/>
  <c r="K31" i="11"/>
  <c r="K95" i="11"/>
  <c r="J95" i="11"/>
  <c r="G95" i="11"/>
  <c r="I95" i="11"/>
  <c r="H95" i="11"/>
  <c r="G56" i="9"/>
  <c r="K56" i="9"/>
  <c r="J56" i="9"/>
  <c r="I56" i="9"/>
  <c r="H56" i="9"/>
  <c r="I56" i="10"/>
  <c r="H56" i="10"/>
  <c r="G56" i="10"/>
  <c r="K56" i="10"/>
  <c r="J56" i="10"/>
  <c r="G75" i="11"/>
  <c r="J75" i="11"/>
  <c r="I75" i="11"/>
  <c r="H75" i="11"/>
  <c r="K75" i="11"/>
  <c r="K71" i="11"/>
  <c r="H71" i="11"/>
  <c r="I71" i="11"/>
  <c r="G71" i="11"/>
  <c r="J71" i="11"/>
  <c r="G34" i="12"/>
  <c r="J34" i="12"/>
  <c r="I34" i="12"/>
  <c r="H34" i="12"/>
  <c r="K34" i="12"/>
  <c r="K62" i="9"/>
  <c r="I62" i="9"/>
  <c r="H62" i="9"/>
  <c r="G62" i="9"/>
  <c r="J62" i="9"/>
  <c r="I82" i="11"/>
  <c r="K82" i="11"/>
  <c r="G82" i="11"/>
  <c r="H82" i="11"/>
  <c r="J82" i="11"/>
  <c r="J78" i="11"/>
  <c r="G78" i="11"/>
  <c r="H78" i="11"/>
  <c r="I78" i="11"/>
  <c r="K78" i="11"/>
  <c r="H39" i="12"/>
  <c r="J39" i="12"/>
  <c r="G39" i="12"/>
  <c r="I39" i="12"/>
  <c r="K39" i="12"/>
  <c r="AA210" i="13"/>
  <c r="F8" i="10"/>
  <c r="E3" i="10" s="1"/>
  <c r="K19" i="3"/>
  <c r="K57" i="3"/>
  <c r="F182" i="1"/>
  <c r="K30" i="10"/>
  <c r="J30" i="10"/>
  <c r="I30" i="10"/>
  <c r="H30" i="10"/>
  <c r="G30" i="10"/>
  <c r="G28" i="10"/>
  <c r="K28" i="10"/>
  <c r="J28" i="10"/>
  <c r="H28" i="10"/>
  <c r="I28" i="10"/>
  <c r="J34" i="11"/>
  <c r="I34" i="11"/>
  <c r="H34" i="11"/>
  <c r="G34" i="11"/>
  <c r="K34" i="11"/>
  <c r="G36" i="11"/>
  <c r="H36" i="11"/>
  <c r="K36" i="11"/>
  <c r="J36" i="11"/>
  <c r="I36" i="11"/>
  <c r="J39" i="11"/>
  <c r="G39" i="11"/>
  <c r="K39" i="11"/>
  <c r="I39" i="11"/>
  <c r="H39" i="11"/>
  <c r="K104" i="11"/>
  <c r="J104" i="11"/>
  <c r="G104" i="11"/>
  <c r="I104" i="11"/>
  <c r="H104" i="11"/>
  <c r="J110" i="11"/>
  <c r="I110" i="11"/>
  <c r="G110" i="11"/>
  <c r="H110" i="11"/>
  <c r="K110" i="11"/>
  <c r="J11" i="12"/>
  <c r="H11" i="12"/>
  <c r="K11" i="12"/>
  <c r="I11" i="12"/>
  <c r="G11" i="12"/>
  <c r="D14" i="9"/>
  <c r="E14" i="9" s="1"/>
  <c r="D23" i="11"/>
  <c r="D83" i="11"/>
  <c r="E83" i="11" s="1"/>
  <c r="E69" i="10"/>
  <c r="D69" i="10"/>
  <c r="D104" i="9"/>
  <c r="G55" i="9"/>
  <c r="H55" i="9"/>
  <c r="K55" i="9"/>
  <c r="J55" i="9"/>
  <c r="I55" i="9"/>
  <c r="J39" i="9"/>
  <c r="K39" i="9"/>
  <c r="I39" i="9"/>
  <c r="H39" i="9"/>
  <c r="G39" i="9"/>
  <c r="K34" i="10"/>
  <c r="J34" i="10"/>
  <c r="I34" i="10"/>
  <c r="H34" i="10"/>
  <c r="G34" i="10"/>
  <c r="I22" i="11"/>
  <c r="H22" i="11"/>
  <c r="G22" i="11"/>
  <c r="K22" i="11"/>
  <c r="J22" i="11"/>
  <c r="J64" i="11"/>
  <c r="K64" i="11"/>
  <c r="I64" i="11"/>
  <c r="H64" i="11"/>
  <c r="G64" i="11"/>
  <c r="D21" i="10"/>
  <c r="E21" i="10" s="1"/>
  <c r="D78" i="9"/>
  <c r="D41" i="11"/>
  <c r="E41" i="11" s="1"/>
  <c r="D44" i="10"/>
  <c r="D85" i="9"/>
  <c r="H42" i="9"/>
  <c r="K42" i="9"/>
  <c r="J42" i="9"/>
  <c r="I42" i="9"/>
  <c r="G42" i="9"/>
  <c r="G100" i="9"/>
  <c r="I100" i="9"/>
  <c r="H100" i="9"/>
  <c r="K100" i="9"/>
  <c r="J100" i="9"/>
  <c r="J12" i="11"/>
  <c r="G12" i="11"/>
  <c r="K12" i="11"/>
  <c r="I12" i="11"/>
  <c r="H12" i="11"/>
  <c r="I113" i="11"/>
  <c r="G113" i="11"/>
  <c r="K113" i="11"/>
  <c r="J113" i="11"/>
  <c r="H113" i="11"/>
  <c r="J37" i="12"/>
  <c r="H37" i="12"/>
  <c r="K37" i="12"/>
  <c r="I37" i="12"/>
  <c r="G37" i="12"/>
  <c r="H34" i="9"/>
  <c r="I34" i="9"/>
  <c r="G34" i="9"/>
  <c r="K34" i="9"/>
  <c r="J34" i="9"/>
  <c r="K66" i="9"/>
  <c r="G66" i="9"/>
  <c r="J66" i="9"/>
  <c r="I66" i="9"/>
  <c r="H66" i="9"/>
  <c r="J48" i="9"/>
  <c r="K48" i="9"/>
  <c r="I48" i="9"/>
  <c r="H48" i="9"/>
  <c r="G48" i="9"/>
  <c r="H27" i="10"/>
  <c r="G27" i="10"/>
  <c r="K27" i="10"/>
  <c r="J27" i="10"/>
  <c r="I27" i="10"/>
  <c r="G45" i="10"/>
  <c r="K45" i="10"/>
  <c r="I45" i="10"/>
  <c r="J45" i="10"/>
  <c r="H45" i="10"/>
  <c r="H45" i="11"/>
  <c r="G45" i="11"/>
  <c r="K45" i="11"/>
  <c r="J45" i="11"/>
  <c r="I45" i="11"/>
  <c r="G106" i="11"/>
  <c r="I106" i="11"/>
  <c r="H106" i="11"/>
  <c r="K106" i="11"/>
  <c r="J106" i="11"/>
  <c r="G68" i="9"/>
  <c r="K68" i="9"/>
  <c r="J68" i="9"/>
  <c r="I68" i="9"/>
  <c r="H68" i="9"/>
  <c r="G41" i="11"/>
  <c r="K41" i="11"/>
  <c r="J41" i="11"/>
  <c r="I41" i="11"/>
  <c r="H41" i="11"/>
  <c r="I85" i="11"/>
  <c r="K85" i="11"/>
  <c r="J85" i="11"/>
  <c r="H85" i="11"/>
  <c r="G85" i="11"/>
  <c r="K26" i="12"/>
  <c r="J26" i="12"/>
  <c r="I26" i="12"/>
  <c r="G26" i="12"/>
  <c r="H26" i="12"/>
  <c r="E53" i="10"/>
  <c r="F53" i="10" s="1"/>
  <c r="N53" i="10" s="1"/>
  <c r="D80" i="9"/>
  <c r="E80" i="9" s="1"/>
  <c r="D84" i="11"/>
  <c r="E84" i="11" s="1"/>
  <c r="D12" i="11"/>
  <c r="E12" i="11" s="1"/>
  <c r="F12" i="11" s="1"/>
  <c r="N12" i="11" s="1"/>
  <c r="D14" i="10"/>
  <c r="D57" i="11"/>
  <c r="D61" i="10"/>
  <c r="F50" i="11"/>
  <c r="N50" i="11" s="1"/>
  <c r="D34" i="9"/>
  <c r="D45" i="11"/>
  <c r="E45" i="11" s="1"/>
  <c r="E40" i="11"/>
  <c r="F40" i="11" s="1"/>
  <c r="N40" i="11" s="1"/>
  <c r="E79" i="11"/>
  <c r="F79" i="11" s="1"/>
  <c r="N79" i="11" s="1"/>
  <c r="L18" i="1"/>
  <c r="J2" i="9"/>
  <c r="J2" i="12"/>
  <c r="E101" i="9"/>
  <c r="F101" i="9" s="1"/>
  <c r="N101" i="9" s="1"/>
  <c r="D35" i="9"/>
  <c r="E35" i="9" s="1"/>
  <c r="D68" i="10"/>
  <c r="E68" i="10" s="1"/>
  <c r="F68" i="10" s="1"/>
  <c r="N68" i="10" s="1"/>
  <c r="G75" i="9"/>
  <c r="K75" i="9"/>
  <c r="J75" i="9"/>
  <c r="I75" i="9"/>
  <c r="H75" i="9"/>
  <c r="K67" i="10"/>
  <c r="G67" i="10"/>
  <c r="J67" i="10"/>
  <c r="I67" i="10"/>
  <c r="H67" i="10"/>
  <c r="I48" i="10"/>
  <c r="G48" i="10"/>
  <c r="H48" i="10"/>
  <c r="K48" i="10"/>
  <c r="J48" i="10"/>
  <c r="K13" i="11"/>
  <c r="J13" i="11"/>
  <c r="I13" i="11"/>
  <c r="H13" i="11"/>
  <c r="G13" i="11"/>
  <c r="I38" i="11"/>
  <c r="K38" i="11"/>
  <c r="J38" i="11"/>
  <c r="H38" i="11"/>
  <c r="G38" i="11"/>
  <c r="H16" i="9"/>
  <c r="I16" i="9"/>
  <c r="G16" i="9"/>
  <c r="K16" i="9"/>
  <c r="J16" i="9"/>
  <c r="I66" i="10"/>
  <c r="K66" i="10"/>
  <c r="J66" i="10"/>
  <c r="H66" i="10"/>
  <c r="G66" i="10"/>
  <c r="D107" i="11"/>
  <c r="E107" i="11" s="1"/>
  <c r="D105" i="11"/>
  <c r="E105" i="11" s="1"/>
  <c r="F105" i="11" s="1"/>
  <c r="N105" i="11" s="1"/>
  <c r="D21" i="12"/>
  <c r="J26" i="9"/>
  <c r="H26" i="9"/>
  <c r="G26" i="9"/>
  <c r="K26" i="9"/>
  <c r="I26" i="9"/>
  <c r="K106" i="9"/>
  <c r="J106" i="9"/>
  <c r="I106" i="9"/>
  <c r="H106" i="9"/>
  <c r="G106" i="9"/>
  <c r="J18" i="10"/>
  <c r="I18" i="10"/>
  <c r="K18" i="10"/>
  <c r="H18" i="10"/>
  <c r="G18" i="10"/>
  <c r="G27" i="11"/>
  <c r="K27" i="11"/>
  <c r="J27" i="11"/>
  <c r="I27" i="11"/>
  <c r="H27" i="11"/>
  <c r="K79" i="11"/>
  <c r="H79" i="11"/>
  <c r="J79" i="11"/>
  <c r="I79" i="11"/>
  <c r="G79" i="11"/>
  <c r="J55" i="11"/>
  <c r="K55" i="11"/>
  <c r="H55" i="11"/>
  <c r="I55" i="11"/>
  <c r="G55" i="11"/>
  <c r="K31" i="12"/>
  <c r="J31" i="12"/>
  <c r="H31" i="12"/>
  <c r="G31" i="12"/>
  <c r="I31" i="12"/>
  <c r="D31" i="4"/>
  <c r="L31" i="4"/>
  <c r="J34" i="4"/>
  <c r="J31" i="4"/>
  <c r="J32" i="4"/>
  <c r="AA26" i="13"/>
  <c r="F10" i="11"/>
  <c r="E4" i="11" s="1"/>
  <c r="K10" i="3"/>
  <c r="K27" i="3"/>
  <c r="F265" i="1"/>
  <c r="D28" i="12"/>
  <c r="K14" i="12"/>
  <c r="J14" i="12"/>
  <c r="I14" i="12"/>
  <c r="G14" i="12"/>
  <c r="H14" i="12"/>
  <c r="H21" i="10"/>
  <c r="G21" i="10"/>
  <c r="K21" i="10"/>
  <c r="J21" i="10"/>
  <c r="I21" i="10"/>
  <c r="I61" i="9"/>
  <c r="K61" i="9"/>
  <c r="J61" i="9"/>
  <c r="H61" i="9"/>
  <c r="G61" i="9"/>
  <c r="J114" i="11"/>
  <c r="I114" i="11"/>
  <c r="K114" i="11"/>
  <c r="H114" i="11"/>
  <c r="G114" i="11"/>
  <c r="K48" i="11"/>
  <c r="J48" i="11"/>
  <c r="I48" i="11"/>
  <c r="H48" i="11"/>
  <c r="G48" i="11"/>
  <c r="D22" i="9"/>
  <c r="E22" i="9" s="1"/>
  <c r="D35" i="12"/>
  <c r="E35" i="12" s="1"/>
  <c r="P6" i="1"/>
  <c r="D6" i="1"/>
  <c r="O10" i="1"/>
  <c r="B10" i="1" s="1"/>
  <c r="P16" i="1"/>
  <c r="P18" i="1"/>
  <c r="D17" i="9"/>
  <c r="D54" i="11"/>
  <c r="D14" i="12"/>
  <c r="E14" i="12" s="1"/>
  <c r="F14" i="12" s="1"/>
  <c r="N14" i="12" s="1"/>
  <c r="D36" i="9"/>
  <c r="D33" i="11"/>
  <c r="D74" i="11"/>
  <c r="E74" i="11" s="1"/>
  <c r="H29" i="9"/>
  <c r="G29" i="9"/>
  <c r="K29" i="9"/>
  <c r="J29" i="9"/>
  <c r="I29" i="9"/>
  <c r="K23" i="9"/>
  <c r="J23" i="9"/>
  <c r="I23" i="9"/>
  <c r="H23" i="9"/>
  <c r="G23" i="9"/>
  <c r="J15" i="9"/>
  <c r="I15" i="9"/>
  <c r="H15" i="9"/>
  <c r="G15" i="9"/>
  <c r="K15" i="9"/>
  <c r="J21" i="9"/>
  <c r="K21" i="9"/>
  <c r="I21" i="9"/>
  <c r="H21" i="9"/>
  <c r="G21" i="9"/>
  <c r="K102" i="9"/>
  <c r="J102" i="9"/>
  <c r="I102" i="9"/>
  <c r="H102" i="9"/>
  <c r="G102" i="9"/>
  <c r="J13" i="10"/>
  <c r="I13" i="10"/>
  <c r="K13" i="10"/>
  <c r="H13" i="10"/>
  <c r="G13" i="10"/>
  <c r="H76" i="11"/>
  <c r="K76" i="11"/>
  <c r="J76" i="11"/>
  <c r="I76" i="11"/>
  <c r="G76" i="11"/>
  <c r="D27" i="12"/>
  <c r="E27" i="12" s="1"/>
  <c r="F27" i="12" s="1"/>
  <c r="N27" i="12" s="1"/>
  <c r="G35" i="12"/>
  <c r="H35" i="12"/>
  <c r="K35" i="12"/>
  <c r="I35" i="12"/>
  <c r="J35" i="12"/>
  <c r="I32" i="10"/>
  <c r="G32" i="10"/>
  <c r="K32" i="10"/>
  <c r="J32" i="10"/>
  <c r="H32" i="10"/>
  <c r="G88" i="9"/>
  <c r="K88" i="9"/>
  <c r="J88" i="9"/>
  <c r="I88" i="9"/>
  <c r="H88" i="9"/>
  <c r="I72" i="11"/>
  <c r="K72" i="11"/>
  <c r="J72" i="11"/>
  <c r="H72" i="11"/>
  <c r="G72" i="11"/>
  <c r="H22" i="12"/>
  <c r="J22" i="12"/>
  <c r="G22" i="12"/>
  <c r="K22" i="12"/>
  <c r="I22" i="12"/>
  <c r="K41" i="12"/>
  <c r="J41" i="12"/>
  <c r="H41" i="12"/>
  <c r="I41" i="12"/>
  <c r="G41" i="12"/>
  <c r="K26" i="10"/>
  <c r="J26" i="10"/>
  <c r="H26" i="10"/>
  <c r="G26" i="10"/>
  <c r="I26" i="10"/>
  <c r="I42" i="12"/>
  <c r="J42" i="12"/>
  <c r="H42" i="12"/>
  <c r="G42" i="12"/>
  <c r="K42" i="12"/>
  <c r="I51" i="9"/>
  <c r="J51" i="9"/>
  <c r="H51" i="9"/>
  <c r="G51" i="9"/>
  <c r="K51" i="9"/>
  <c r="G52" i="9"/>
  <c r="K52" i="9"/>
  <c r="J52" i="9"/>
  <c r="I52" i="9"/>
  <c r="H52" i="9"/>
  <c r="K19" i="9"/>
  <c r="J19" i="9"/>
  <c r="I19" i="9"/>
  <c r="H19" i="9"/>
  <c r="G19" i="9"/>
  <c r="J35" i="9"/>
  <c r="K35" i="9"/>
  <c r="I35" i="9"/>
  <c r="H35" i="9"/>
  <c r="G35" i="9"/>
  <c r="G49" i="11"/>
  <c r="K49" i="11"/>
  <c r="J49" i="11"/>
  <c r="I49" i="11"/>
  <c r="H49" i="11"/>
  <c r="G33" i="11"/>
  <c r="K33" i="11"/>
  <c r="J33" i="11"/>
  <c r="I33" i="11"/>
  <c r="H33" i="11"/>
  <c r="H37" i="11"/>
  <c r="K37" i="11"/>
  <c r="J37" i="11"/>
  <c r="I37" i="11"/>
  <c r="G37" i="11"/>
  <c r="D107" i="9"/>
  <c r="E107" i="9" s="1"/>
  <c r="D14" i="11"/>
  <c r="E14" i="11" s="1"/>
  <c r="D56" i="11"/>
  <c r="E56" i="11" s="1"/>
  <c r="F56" i="11" s="1"/>
  <c r="N56" i="11" s="1"/>
  <c r="D50" i="9"/>
  <c r="E50" i="9" s="1"/>
  <c r="F50" i="9" s="1"/>
  <c r="N50" i="9" s="1"/>
  <c r="D82" i="9"/>
  <c r="H16" i="10"/>
  <c r="G16" i="10"/>
  <c r="K16" i="10"/>
  <c r="J16" i="10"/>
  <c r="I16" i="10"/>
  <c r="K10" i="9"/>
  <c r="J10" i="9"/>
  <c r="I10" i="9"/>
  <c r="H10" i="9"/>
  <c r="G10" i="9"/>
  <c r="I53" i="9"/>
  <c r="G53" i="9"/>
  <c r="K53" i="9"/>
  <c r="J53" i="9"/>
  <c r="H53" i="9"/>
  <c r="K70" i="9"/>
  <c r="J70" i="9"/>
  <c r="I70" i="9"/>
  <c r="H70" i="9"/>
  <c r="G70" i="9"/>
  <c r="I68" i="10"/>
  <c r="H68" i="10"/>
  <c r="G68" i="10"/>
  <c r="K68" i="10"/>
  <c r="J68" i="10"/>
  <c r="G28" i="11"/>
  <c r="J28" i="11"/>
  <c r="I28" i="11"/>
  <c r="H28" i="11"/>
  <c r="K28" i="11"/>
  <c r="D65" i="10"/>
  <c r="E65" i="10" s="1"/>
  <c r="D29" i="12"/>
  <c r="E29" i="12" s="1"/>
  <c r="D24" i="11"/>
  <c r="D31" i="10"/>
  <c r="E31" i="10" s="1"/>
  <c r="F31" i="10" s="1"/>
  <c r="N31" i="10" s="1"/>
  <c r="D16" i="9"/>
  <c r="D24" i="10"/>
  <c r="E24" i="10" s="1"/>
  <c r="I29" i="10"/>
  <c r="K29" i="10"/>
  <c r="J29" i="10"/>
  <c r="H29" i="10"/>
  <c r="G29" i="10"/>
  <c r="K18" i="11"/>
  <c r="H18" i="11"/>
  <c r="G18" i="11"/>
  <c r="J18" i="11"/>
  <c r="I18" i="11"/>
  <c r="G42" i="11"/>
  <c r="K42" i="11"/>
  <c r="J42" i="11"/>
  <c r="I42" i="11"/>
  <c r="H42" i="11"/>
  <c r="H29" i="11"/>
  <c r="K29" i="11"/>
  <c r="J29" i="11"/>
  <c r="I29" i="11"/>
  <c r="G29" i="11"/>
  <c r="K46" i="9"/>
  <c r="J46" i="9"/>
  <c r="I46" i="9"/>
  <c r="H46" i="9"/>
  <c r="G46" i="9"/>
  <c r="I71" i="9"/>
  <c r="H71" i="9"/>
  <c r="G71" i="9"/>
  <c r="K71" i="9"/>
  <c r="J71" i="9"/>
  <c r="K79" i="9"/>
  <c r="J79" i="9"/>
  <c r="I79" i="9"/>
  <c r="H79" i="9"/>
  <c r="G79" i="9"/>
  <c r="K24" i="12"/>
  <c r="H24" i="12"/>
  <c r="G24" i="12"/>
  <c r="J24" i="12"/>
  <c r="I24" i="12"/>
  <c r="D11" i="10"/>
  <c r="I81" i="9"/>
  <c r="K81" i="9"/>
  <c r="J81" i="9"/>
  <c r="H81" i="9"/>
  <c r="G81" i="9"/>
  <c r="J17" i="10"/>
  <c r="I17" i="10"/>
  <c r="K17" i="10"/>
  <c r="H17" i="10"/>
  <c r="G17" i="10"/>
  <c r="G107" i="11"/>
  <c r="J107" i="11"/>
  <c r="H107" i="11"/>
  <c r="K107" i="11"/>
  <c r="I107" i="11"/>
  <c r="H13" i="12"/>
  <c r="G13" i="12"/>
  <c r="J13" i="12"/>
  <c r="I13" i="12"/>
  <c r="K13" i="12"/>
  <c r="I29" i="12"/>
  <c r="J29" i="12"/>
  <c r="H29" i="12"/>
  <c r="K29" i="12"/>
  <c r="G29" i="12"/>
  <c r="E8" i="9"/>
  <c r="D29" i="9"/>
  <c r="D100" i="11"/>
  <c r="D10" i="12"/>
  <c r="E10" i="12" s="1"/>
  <c r="D90" i="11"/>
  <c r="D29" i="11"/>
  <c r="E29" i="11"/>
  <c r="F29" i="11" s="1"/>
  <c r="N29" i="11" s="1"/>
  <c r="D35" i="10"/>
  <c r="E35" i="10" s="1"/>
  <c r="D18" i="9"/>
  <c r="D55" i="11"/>
  <c r="E55" i="11" s="1"/>
  <c r="F55" i="11" s="1"/>
  <c r="N55" i="11" s="1"/>
  <c r="J5" i="10"/>
  <c r="F51" i="9"/>
  <c r="N51" i="9" s="1"/>
  <c r="F18" i="11"/>
  <c r="N18" i="11" s="1"/>
  <c r="B10" i="2"/>
  <c r="K12" i="1"/>
  <c r="K14" i="1"/>
  <c r="D26" i="10"/>
  <c r="E26" i="10" s="1"/>
  <c r="D15" i="9"/>
  <c r="E15" i="9" s="1"/>
  <c r="D66" i="11"/>
  <c r="E66" i="11" s="1"/>
  <c r="E48" i="9"/>
  <c r="D48" i="9"/>
  <c r="D25" i="11"/>
  <c r="K14" i="10"/>
  <c r="H14" i="10"/>
  <c r="G14" i="10"/>
  <c r="J14" i="10"/>
  <c r="I14" i="10"/>
  <c r="K37" i="9"/>
  <c r="J37" i="9"/>
  <c r="I37" i="9"/>
  <c r="H37" i="9"/>
  <c r="G37" i="9"/>
  <c r="K54" i="9"/>
  <c r="J54" i="9"/>
  <c r="I54" i="9"/>
  <c r="H54" i="9"/>
  <c r="G54" i="9"/>
  <c r="I52" i="10"/>
  <c r="H52" i="10"/>
  <c r="G52" i="10"/>
  <c r="K52" i="10"/>
  <c r="J52" i="10"/>
  <c r="H67" i="11"/>
  <c r="K67" i="11"/>
  <c r="J67" i="11"/>
  <c r="G67" i="11"/>
  <c r="I67" i="11"/>
  <c r="D15" i="10"/>
  <c r="E15" i="10" s="1"/>
  <c r="F15" i="10" s="1"/>
  <c r="N15" i="10" s="1"/>
  <c r="J15" i="10"/>
  <c r="I15" i="10"/>
  <c r="K15" i="10"/>
  <c r="H15" i="10"/>
  <c r="G15" i="10"/>
  <c r="K38" i="12"/>
  <c r="J38" i="12"/>
  <c r="I38" i="12"/>
  <c r="G38" i="12"/>
  <c r="H38" i="12"/>
  <c r="K40" i="9"/>
  <c r="J40" i="9"/>
  <c r="I40" i="9"/>
  <c r="H40" i="9"/>
  <c r="G40" i="9"/>
  <c r="J31" i="9"/>
  <c r="K31" i="9"/>
  <c r="I31" i="9"/>
  <c r="H31" i="9"/>
  <c r="G31" i="9"/>
  <c r="J22" i="10"/>
  <c r="I22" i="10"/>
  <c r="K22" i="10"/>
  <c r="H22" i="10"/>
  <c r="G22" i="10"/>
  <c r="K26" i="11"/>
  <c r="I26" i="11"/>
  <c r="H26" i="11"/>
  <c r="G26" i="11"/>
  <c r="J26" i="11"/>
  <c r="I30" i="11"/>
  <c r="K30" i="11"/>
  <c r="J30" i="11"/>
  <c r="H30" i="11"/>
  <c r="G30" i="11"/>
  <c r="I85" i="9"/>
  <c r="J85" i="9"/>
  <c r="H85" i="9"/>
  <c r="G85" i="9"/>
  <c r="K85" i="9"/>
  <c r="I64" i="10"/>
  <c r="H64" i="10"/>
  <c r="G64" i="10"/>
  <c r="K64" i="10"/>
  <c r="J64" i="10"/>
  <c r="K96" i="11"/>
  <c r="H96" i="11"/>
  <c r="J96" i="11"/>
  <c r="I96" i="11"/>
  <c r="G96" i="11"/>
  <c r="K53" i="11"/>
  <c r="H53" i="11"/>
  <c r="I53" i="11"/>
  <c r="J53" i="11"/>
  <c r="G53" i="11"/>
  <c r="J103" i="11"/>
  <c r="I103" i="11"/>
  <c r="K103" i="11"/>
  <c r="H103" i="11"/>
  <c r="G103" i="11"/>
  <c r="D49" i="11"/>
  <c r="E49" i="11" s="1"/>
  <c r="F49" i="11" s="1"/>
  <c r="N49" i="11" s="1"/>
  <c r="D10" i="9"/>
  <c r="E10" i="9" s="1"/>
  <c r="D37" i="9"/>
  <c r="E37" i="9" s="1"/>
  <c r="F37" i="9" s="1"/>
  <c r="N37" i="9" s="1"/>
  <c r="I65" i="9"/>
  <c r="K65" i="9"/>
  <c r="J65" i="9"/>
  <c r="H65" i="9"/>
  <c r="G65" i="9"/>
  <c r="K87" i="11"/>
  <c r="H87" i="11"/>
  <c r="J87" i="11"/>
  <c r="I87" i="11"/>
  <c r="G87" i="11"/>
  <c r="D67" i="10"/>
  <c r="E67" i="10" s="1"/>
  <c r="F67" i="10" s="1"/>
  <c r="N67" i="10" s="1"/>
  <c r="D19" i="12"/>
  <c r="E19" i="12" s="1"/>
  <c r="F19" i="12" s="1"/>
  <c r="N19" i="12" s="1"/>
  <c r="D97" i="11"/>
  <c r="D12" i="10"/>
  <c r="D87" i="9"/>
  <c r="E87" i="9" s="1"/>
  <c r="F87" i="9" s="1"/>
  <c r="N87" i="9" s="1"/>
  <c r="K11" i="9"/>
  <c r="J11" i="9"/>
  <c r="I11" i="9"/>
  <c r="H11" i="9"/>
  <c r="G11" i="9"/>
  <c r="H95" i="9"/>
  <c r="G95" i="9"/>
  <c r="K95" i="9"/>
  <c r="J95" i="9"/>
  <c r="I95" i="9"/>
  <c r="G76" i="9"/>
  <c r="K76" i="9"/>
  <c r="J76" i="9"/>
  <c r="I76" i="9"/>
  <c r="H76" i="9"/>
  <c r="G69" i="10"/>
  <c r="K69" i="10"/>
  <c r="J69" i="10"/>
  <c r="I69" i="10"/>
  <c r="H69" i="10"/>
  <c r="J91" i="11"/>
  <c r="G91" i="11"/>
  <c r="K91" i="11"/>
  <c r="I91" i="11"/>
  <c r="H91" i="11"/>
  <c r="D15" i="12"/>
  <c r="E15" i="12" s="1"/>
  <c r="K12" i="12"/>
  <c r="I12" i="12"/>
  <c r="H12" i="12"/>
  <c r="G12" i="12"/>
  <c r="J12" i="12"/>
  <c r="I25" i="12"/>
  <c r="J25" i="12"/>
  <c r="K25" i="12"/>
  <c r="G25" i="12"/>
  <c r="H25" i="12"/>
  <c r="I25" i="10"/>
  <c r="H25" i="10"/>
  <c r="G25" i="10"/>
  <c r="K25" i="10"/>
  <c r="J25" i="10"/>
  <c r="K37" i="10"/>
  <c r="I37" i="10"/>
  <c r="J37" i="10"/>
  <c r="H37" i="10"/>
  <c r="G37" i="10"/>
  <c r="I42" i="10"/>
  <c r="K42" i="10"/>
  <c r="H42" i="10"/>
  <c r="G42" i="10"/>
  <c r="J42" i="10"/>
  <c r="K35" i="11"/>
  <c r="J35" i="11"/>
  <c r="I35" i="11"/>
  <c r="H35" i="11"/>
  <c r="G35" i="11"/>
  <c r="D20" i="9"/>
  <c r="D106" i="11"/>
  <c r="E106" i="11" s="1"/>
  <c r="D33" i="12"/>
  <c r="E33" i="12" s="1"/>
  <c r="F33" i="12" s="1"/>
  <c r="N33" i="12" s="1"/>
  <c r="D59" i="11"/>
  <c r="E59" i="11" s="1"/>
  <c r="E12" i="1"/>
  <c r="E14" i="1"/>
  <c r="D46" i="11"/>
  <c r="E46" i="11" s="1"/>
  <c r="F46" i="11" s="1"/>
  <c r="N46" i="11" s="1"/>
  <c r="D96" i="11"/>
  <c r="D45" i="9"/>
  <c r="D39" i="12"/>
  <c r="E39" i="12" s="1"/>
  <c r="F39" i="12" s="1"/>
  <c r="N39" i="12" s="1"/>
  <c r="N9" i="11" l="1"/>
  <c r="E2" i="11"/>
  <c r="N17" i="10"/>
  <c r="E2" i="10"/>
  <c r="N20" i="12"/>
  <c r="N10" i="11"/>
  <c r="N8" i="11"/>
  <c r="N8" i="10"/>
  <c r="F48" i="9"/>
  <c r="N48" i="9" s="1"/>
  <c r="E97" i="9"/>
  <c r="F97" i="9" s="1"/>
  <c r="N97" i="9" s="1"/>
  <c r="E29" i="10"/>
  <c r="F29" i="10" s="1"/>
  <c r="N29" i="10" s="1"/>
  <c r="F41" i="12"/>
  <c r="N41" i="12" s="1"/>
  <c r="E36" i="12"/>
  <c r="F36" i="12" s="1"/>
  <c r="N36" i="12" s="1"/>
  <c r="E17" i="11"/>
  <c r="F17" i="11" s="1"/>
  <c r="N17" i="11" s="1"/>
  <c r="F103" i="11"/>
  <c r="N103" i="11" s="1"/>
  <c r="E90" i="11"/>
  <c r="F90" i="11" s="1"/>
  <c r="N90" i="11" s="1"/>
  <c r="E54" i="11"/>
  <c r="F54" i="11" s="1"/>
  <c r="N54" i="11" s="1"/>
  <c r="E23" i="11"/>
  <c r="F23" i="11" s="1"/>
  <c r="N23" i="11" s="1"/>
  <c r="E58" i="11"/>
  <c r="F58" i="11" s="1"/>
  <c r="N58" i="11" s="1"/>
  <c r="F91" i="11"/>
  <c r="N91" i="11" s="1"/>
  <c r="E62" i="10"/>
  <c r="F62" i="10" s="1"/>
  <c r="N62" i="10" s="1"/>
  <c r="E37" i="10"/>
  <c r="F37" i="10" s="1"/>
  <c r="N37" i="10" s="1"/>
  <c r="F65" i="10"/>
  <c r="N65" i="10" s="1"/>
  <c r="E61" i="9"/>
  <c r="F61" i="9" s="1"/>
  <c r="N61" i="9" s="1"/>
  <c r="F22" i="9"/>
  <c r="N22" i="9" s="1"/>
  <c r="F32" i="9"/>
  <c r="N32" i="9" s="1"/>
  <c r="E24" i="9"/>
  <c r="F24" i="9" s="1"/>
  <c r="N24" i="9" s="1"/>
  <c r="F106" i="11"/>
  <c r="N106" i="11" s="1"/>
  <c r="F10" i="12"/>
  <c r="N10" i="12" s="1"/>
  <c r="F24" i="10"/>
  <c r="N24" i="10" s="1"/>
  <c r="F35" i="12"/>
  <c r="N35" i="12" s="1"/>
  <c r="F45" i="11"/>
  <c r="N45" i="11" s="1"/>
  <c r="F105" i="9"/>
  <c r="N105" i="9" s="1"/>
  <c r="F82" i="11"/>
  <c r="N82" i="11" s="1"/>
  <c r="F39" i="11"/>
  <c r="N39" i="11" s="1"/>
  <c r="F19" i="11"/>
  <c r="N19" i="11" s="1"/>
  <c r="F110" i="11"/>
  <c r="N110" i="11" s="1"/>
  <c r="F76" i="9"/>
  <c r="N76" i="9" s="1"/>
  <c r="F18" i="10"/>
  <c r="N18" i="10" s="1"/>
  <c r="F58" i="10"/>
  <c r="N58" i="10" s="1"/>
  <c r="F69" i="10"/>
  <c r="N69" i="10" s="1"/>
  <c r="F22" i="12"/>
  <c r="N22" i="12" s="1"/>
  <c r="F93" i="9"/>
  <c r="N93" i="9" s="1"/>
  <c r="F63" i="11"/>
  <c r="N63" i="11" s="1"/>
  <c r="F67" i="11"/>
  <c r="N67" i="11" s="1"/>
  <c r="F46" i="10"/>
  <c r="N46" i="10" s="1"/>
  <c r="E59" i="10"/>
  <c r="F59" i="10" s="1"/>
  <c r="N59" i="10" s="1"/>
  <c r="F15" i="12"/>
  <c r="N15" i="12" s="1"/>
  <c r="E16" i="9"/>
  <c r="F16" i="9" s="1"/>
  <c r="N16" i="9" s="1"/>
  <c r="E82" i="9"/>
  <c r="F82" i="9" s="1"/>
  <c r="N82" i="9" s="1"/>
  <c r="E78" i="9"/>
  <c r="F78" i="9" s="1"/>
  <c r="N78" i="9" s="1"/>
  <c r="E28" i="9"/>
  <c r="F28" i="9" s="1"/>
  <c r="N28" i="9" s="1"/>
  <c r="E63" i="9"/>
  <c r="F63" i="9" s="1"/>
  <c r="N63" i="9" s="1"/>
  <c r="E69" i="11"/>
  <c r="F69" i="11" s="1"/>
  <c r="N69" i="11" s="1"/>
  <c r="E58" i="9"/>
  <c r="F58" i="9" s="1"/>
  <c r="N58" i="9" s="1"/>
  <c r="E79" i="9"/>
  <c r="F79" i="9" s="1"/>
  <c r="N79" i="9" s="1"/>
  <c r="E21" i="9"/>
  <c r="F21" i="9" s="1"/>
  <c r="N21" i="9" s="1"/>
  <c r="E92" i="9"/>
  <c r="F92" i="9" s="1"/>
  <c r="N92" i="9" s="1"/>
  <c r="E68" i="9"/>
  <c r="F68" i="9" s="1"/>
  <c r="N68" i="9" s="1"/>
  <c r="A4" i="10"/>
  <c r="D6" i="10" s="1"/>
  <c r="F66" i="11"/>
  <c r="N66" i="11" s="1"/>
  <c r="E29" i="9"/>
  <c r="F29" i="9" s="1"/>
  <c r="N29" i="9" s="1"/>
  <c r="E21" i="12"/>
  <c r="F21" i="12" s="1"/>
  <c r="E57" i="11"/>
  <c r="F57" i="11" s="1"/>
  <c r="N57" i="11" s="1"/>
  <c r="F80" i="9"/>
  <c r="N80" i="9" s="1"/>
  <c r="F43" i="9"/>
  <c r="N43" i="9" s="1"/>
  <c r="F28" i="10"/>
  <c r="N28" i="10" s="1"/>
  <c r="F92" i="11"/>
  <c r="N92" i="11" s="1"/>
  <c r="E13" i="11"/>
  <c r="F13" i="11" s="1"/>
  <c r="N13" i="11" s="1"/>
  <c r="E54" i="9"/>
  <c r="F54" i="9" s="1"/>
  <c r="N54" i="9" s="1"/>
  <c r="F72" i="9"/>
  <c r="N72" i="9" s="1"/>
  <c r="F15" i="9"/>
  <c r="N15" i="9" s="1"/>
  <c r="F44" i="11"/>
  <c r="N44" i="11" s="1"/>
  <c r="F76" i="11"/>
  <c r="N76" i="11" s="1"/>
  <c r="F16" i="10"/>
  <c r="N16" i="10" s="1"/>
  <c r="F21" i="10"/>
  <c r="N21" i="10" s="1"/>
  <c r="F47" i="9"/>
  <c r="N47" i="9" s="1"/>
  <c r="E73" i="9"/>
  <c r="F73" i="9" s="1"/>
  <c r="N73" i="9" s="1"/>
  <c r="E96" i="11"/>
  <c r="F96" i="11" s="1"/>
  <c r="N96" i="11" s="1"/>
  <c r="E12" i="10"/>
  <c r="F12" i="10" s="1"/>
  <c r="N12" i="10" s="1"/>
  <c r="F14" i="11"/>
  <c r="N14" i="11" s="1"/>
  <c r="F107" i="11"/>
  <c r="N107" i="11" s="1"/>
  <c r="F35" i="9"/>
  <c r="N35" i="9" s="1"/>
  <c r="E41" i="9"/>
  <c r="F41" i="9" s="1"/>
  <c r="N41" i="9" s="1"/>
  <c r="F16" i="11"/>
  <c r="N16" i="11" s="1"/>
  <c r="E62" i="11"/>
  <c r="F62" i="11" s="1"/>
  <c r="N62" i="11" s="1"/>
  <c r="E53" i="9"/>
  <c r="F53" i="9" s="1"/>
  <c r="N53" i="9" s="1"/>
  <c r="E106" i="9"/>
  <c r="F106" i="9" s="1"/>
  <c r="N106" i="9" s="1"/>
  <c r="F37" i="12"/>
  <c r="N37" i="12" s="1"/>
  <c r="F84" i="9"/>
  <c r="N84" i="9" s="1"/>
  <c r="A2" i="11"/>
  <c r="E45" i="9"/>
  <c r="F45" i="9" s="1"/>
  <c r="N45" i="9" s="1"/>
  <c r="E97" i="11"/>
  <c r="F97" i="11" s="1"/>
  <c r="N97" i="11" s="1"/>
  <c r="A4" i="12"/>
  <c r="F35" i="10"/>
  <c r="N35" i="10" s="1"/>
  <c r="E24" i="11"/>
  <c r="F24" i="11" s="1"/>
  <c r="F74" i="11"/>
  <c r="N74" i="11" s="1"/>
  <c r="AA3" i="13"/>
  <c r="F11" i="9"/>
  <c r="E2" i="9" s="1"/>
  <c r="K23" i="3"/>
  <c r="K64" i="3"/>
  <c r="D6" i="2"/>
  <c r="F64" i="1"/>
  <c r="A2" i="9" s="1"/>
  <c r="E61" i="10"/>
  <c r="F61" i="10" s="1"/>
  <c r="N61" i="10" s="1"/>
  <c r="E44" i="10"/>
  <c r="F44" i="10" s="1"/>
  <c r="N44" i="10" s="1"/>
  <c r="E98" i="11"/>
  <c r="F98" i="11" s="1"/>
  <c r="N98" i="11" s="1"/>
  <c r="F52" i="10"/>
  <c r="N52" i="10" s="1"/>
  <c r="F34" i="12"/>
  <c r="N34" i="12" s="1"/>
  <c r="E89" i="9"/>
  <c r="F89" i="9" s="1"/>
  <c r="N89" i="9" s="1"/>
  <c r="F78" i="11"/>
  <c r="N78" i="11" s="1"/>
  <c r="E77" i="9"/>
  <c r="F77" i="9" s="1"/>
  <c r="N77" i="9" s="1"/>
  <c r="E19" i="10"/>
  <c r="F19" i="10" s="1"/>
  <c r="F38" i="10"/>
  <c r="N38" i="10" s="1"/>
  <c r="E65" i="11"/>
  <c r="F65" i="11" s="1"/>
  <c r="N65" i="11" s="1"/>
  <c r="F47" i="10"/>
  <c r="N47" i="10" s="1"/>
  <c r="E77" i="11"/>
  <c r="F77" i="11" s="1"/>
  <c r="N77" i="11" s="1"/>
  <c r="E41" i="10"/>
  <c r="F41" i="10" s="1"/>
  <c r="N41" i="10" s="1"/>
  <c r="F26" i="11"/>
  <c r="N26" i="11" s="1"/>
  <c r="F48" i="11"/>
  <c r="N48" i="11" s="1"/>
  <c r="E27" i="11"/>
  <c r="F27" i="11" s="1"/>
  <c r="N27" i="11" s="1"/>
  <c r="E36" i="11"/>
  <c r="F36" i="11" s="1"/>
  <c r="N36" i="11" s="1"/>
  <c r="E6" i="2"/>
  <c r="E30" i="11"/>
  <c r="F30" i="11" s="1"/>
  <c r="N30" i="11" s="1"/>
  <c r="F16" i="12"/>
  <c r="N16" i="12" s="1"/>
  <c r="E103" i="9"/>
  <c r="F103" i="9" s="1"/>
  <c r="N103" i="9" s="1"/>
  <c r="E25" i="11"/>
  <c r="F25" i="11" s="1"/>
  <c r="A2" i="12"/>
  <c r="E33" i="11"/>
  <c r="F33" i="11" s="1"/>
  <c r="N33" i="11" s="1"/>
  <c r="F41" i="11"/>
  <c r="N41" i="11" s="1"/>
  <c r="F83" i="11"/>
  <c r="N83" i="11" s="1"/>
  <c r="M19" i="1"/>
  <c r="M20" i="1"/>
  <c r="M3" i="1" s="1"/>
  <c r="D16" i="2"/>
  <c r="B8" i="1"/>
  <c r="F99" i="11"/>
  <c r="N99" i="11" s="1"/>
  <c r="E53" i="11"/>
  <c r="F53" i="11" s="1"/>
  <c r="N53" i="11" s="1"/>
  <c r="K5" i="10"/>
  <c r="L5" i="10" s="1"/>
  <c r="F29" i="12"/>
  <c r="N29" i="12" s="1"/>
  <c r="F107" i="9"/>
  <c r="N107" i="9" s="1"/>
  <c r="K3" i="9"/>
  <c r="F28" i="11"/>
  <c r="N28" i="11" s="1"/>
  <c r="F114" i="11"/>
  <c r="N114" i="11" s="1"/>
  <c r="F66" i="10"/>
  <c r="N66" i="10" s="1"/>
  <c r="F86" i="9"/>
  <c r="N86" i="9" s="1"/>
  <c r="F38" i="12"/>
  <c r="N38" i="12" s="1"/>
  <c r="F15" i="11"/>
  <c r="N15" i="11" s="1"/>
  <c r="E109" i="11"/>
  <c r="F109" i="11" s="1"/>
  <c r="N109" i="11" s="1"/>
  <c r="E52" i="11"/>
  <c r="F52" i="11" s="1"/>
  <c r="N52" i="11" s="1"/>
  <c r="E37" i="11"/>
  <c r="F37" i="11" s="1"/>
  <c r="N37" i="11" s="1"/>
  <c r="K3" i="10"/>
  <c r="F59" i="11"/>
  <c r="N59" i="11" s="1"/>
  <c r="E20" i="9"/>
  <c r="F20" i="9" s="1"/>
  <c r="N20" i="9" s="1"/>
  <c r="A2" i="10"/>
  <c r="E18" i="9"/>
  <c r="F18" i="9" s="1"/>
  <c r="E100" i="11"/>
  <c r="F100" i="11" s="1"/>
  <c r="N100" i="11" s="1"/>
  <c r="E11" i="10"/>
  <c r="E36" i="9"/>
  <c r="F36" i="9" s="1"/>
  <c r="N36" i="9" s="1"/>
  <c r="E28" i="12"/>
  <c r="F28" i="12" s="1"/>
  <c r="E34" i="9"/>
  <c r="F34" i="9" s="1"/>
  <c r="N34" i="9" s="1"/>
  <c r="F84" i="11"/>
  <c r="N84" i="11" s="1"/>
  <c r="E85" i="9"/>
  <c r="F85" i="9" s="1"/>
  <c r="N85" i="9" s="1"/>
  <c r="E104" i="9"/>
  <c r="F104" i="9" s="1"/>
  <c r="N104" i="9" s="1"/>
  <c r="E23" i="10"/>
  <c r="F23" i="10" s="1"/>
  <c r="N23" i="10" s="1"/>
  <c r="F54" i="10"/>
  <c r="N54" i="10" s="1"/>
  <c r="E100" i="9"/>
  <c r="F100" i="9" s="1"/>
  <c r="N100" i="9" s="1"/>
  <c r="K5" i="9"/>
  <c r="L5" i="9" s="1"/>
  <c r="E30" i="9"/>
  <c r="F30" i="9" s="1"/>
  <c r="N30" i="9" s="1"/>
  <c r="F104" i="11"/>
  <c r="N104" i="11" s="1"/>
  <c r="F75" i="9"/>
  <c r="N75" i="9" s="1"/>
  <c r="E25" i="10"/>
  <c r="F25" i="10" s="1"/>
  <c r="E66" i="9"/>
  <c r="F66" i="9" s="1"/>
  <c r="N66" i="9" s="1"/>
  <c r="F70" i="9"/>
  <c r="N70" i="9" s="1"/>
  <c r="E42" i="12"/>
  <c r="F42" i="12" s="1"/>
  <c r="N42" i="12" s="1"/>
  <c r="F81" i="11"/>
  <c r="N81" i="11" s="1"/>
  <c r="E39" i="9"/>
  <c r="F39" i="9" s="1"/>
  <c r="N39" i="9" s="1"/>
  <c r="F30" i="12"/>
  <c r="N30" i="12" s="1"/>
  <c r="Q19" i="1"/>
  <c r="Q20" i="1"/>
  <c r="Q3" i="1" s="1"/>
  <c r="O9" i="11"/>
  <c r="E32" i="10"/>
  <c r="F32" i="10" s="1"/>
  <c r="N32" i="10" s="1"/>
  <c r="E17" i="12"/>
  <c r="F17" i="12" s="1"/>
  <c r="N17" i="12" s="1"/>
  <c r="E93" i="11"/>
  <c r="F55" i="9"/>
  <c r="N55" i="9" s="1"/>
  <c r="F26" i="10"/>
  <c r="N26" i="10" s="1"/>
  <c r="A4" i="11"/>
  <c r="E17" i="9"/>
  <c r="E14" i="10"/>
  <c r="F14" i="10" s="1"/>
  <c r="N14" i="10" s="1"/>
  <c r="E72" i="11"/>
  <c r="F72" i="11" s="1"/>
  <c r="N72" i="11" s="1"/>
  <c r="E101" i="11"/>
  <c r="F101" i="11" s="1"/>
  <c r="N101" i="11" s="1"/>
  <c r="E42" i="9"/>
  <c r="F42" i="9" s="1"/>
  <c r="K5" i="12"/>
  <c r="L5" i="12" s="1"/>
  <c r="E38" i="11"/>
  <c r="F38" i="11" s="1"/>
  <c r="N38" i="11" s="1"/>
  <c r="E23" i="9"/>
  <c r="F23" i="9" s="1"/>
  <c r="N23" i="9" s="1"/>
  <c r="E22" i="10"/>
  <c r="F22" i="10" s="1"/>
  <c r="N22" i="10" s="1"/>
  <c r="E85" i="11"/>
  <c r="F85" i="11" s="1"/>
  <c r="N85" i="11" s="1"/>
  <c r="E18" i="12"/>
  <c r="F18" i="12" s="1"/>
  <c r="N18" i="12" s="1"/>
  <c r="K3" i="11"/>
  <c r="E52" i="9"/>
  <c r="F52" i="9" s="1"/>
  <c r="N52" i="9" s="1"/>
  <c r="K3" i="12"/>
  <c r="I19" i="1"/>
  <c r="I20" i="1"/>
  <c r="I3" i="1" s="1"/>
  <c r="O10" i="11"/>
  <c r="K5" i="11"/>
  <c r="L5" i="11" s="1"/>
  <c r="A4" i="9" l="1"/>
  <c r="D6" i="9" s="1"/>
  <c r="N21" i="12"/>
  <c r="K4" i="12"/>
  <c r="N25" i="10"/>
  <c r="K4" i="10"/>
  <c r="N18" i="9"/>
  <c r="N28" i="12"/>
  <c r="D2" i="12" s="1"/>
  <c r="N19" i="10"/>
  <c r="N24" i="11"/>
  <c r="K4" i="11"/>
  <c r="N42" i="9"/>
  <c r="K4" i="9"/>
  <c r="N25" i="11"/>
  <c r="J3" i="11"/>
  <c r="L3" i="11"/>
  <c r="L3" i="9"/>
  <c r="J3" i="9"/>
  <c r="F11" i="10"/>
  <c r="N7" i="12" a="1"/>
  <c r="N7" i="12" s="1"/>
  <c r="G19" i="1"/>
  <c r="B19" i="1" s="1"/>
  <c r="B6" i="2" s="1"/>
  <c r="G20" i="1"/>
  <c r="H1" i="1" a="1"/>
  <c r="H1" i="1" s="1"/>
  <c r="V5" i="12" a="1"/>
  <c r="V5" i="12" s="1"/>
  <c r="D6" i="12"/>
  <c r="A6" i="12"/>
  <c r="I6" i="1"/>
  <c r="I4" i="1"/>
  <c r="Q6" i="1"/>
  <c r="Q4" i="1"/>
  <c r="J3" i="10"/>
  <c r="L3" i="10"/>
  <c r="F17" i="9"/>
  <c r="N17" i="9" s="1"/>
  <c r="D6" i="11"/>
  <c r="C16" i="2"/>
  <c r="E16" i="2"/>
  <c r="N7" i="9" a="1"/>
  <c r="N7" i="9" s="1"/>
  <c r="N11" i="9"/>
  <c r="D2" i="9" s="1"/>
  <c r="F93" i="11"/>
  <c r="N93" i="11" s="1"/>
  <c r="L3" i="12"/>
  <c r="J3" i="12"/>
  <c r="M6" i="1"/>
  <c r="M4" i="1"/>
  <c r="L4" i="12"/>
  <c r="J4" i="12"/>
  <c r="F2" i="12" l="1"/>
  <c r="E6" i="12"/>
  <c r="G6" i="12" s="1"/>
  <c r="U5" i="9" a="1"/>
  <c r="U5" i="9" s="1"/>
  <c r="D2" i="11"/>
  <c r="D15" i="2"/>
  <c r="E15" i="2" s="1"/>
  <c r="K2" i="12"/>
  <c r="L2" i="12" s="1"/>
  <c r="D3" i="12"/>
  <c r="G2" i="12"/>
  <c r="J4" i="9"/>
  <c r="K2" i="9" s="1"/>
  <c r="L2" i="9" s="1"/>
  <c r="L4" i="9"/>
  <c r="N7" i="11" a="1"/>
  <c r="N7" i="11" s="1"/>
  <c r="A6" i="9"/>
  <c r="F6" i="12"/>
  <c r="N11" i="10"/>
  <c r="D2" i="10" s="1"/>
  <c r="A6" i="10"/>
  <c r="E6" i="10"/>
  <c r="J4" i="11"/>
  <c r="K2" i="11" s="1"/>
  <c r="L2" i="11" s="1"/>
  <c r="L4" i="11"/>
  <c r="D3" i="9"/>
  <c r="A6" i="11"/>
  <c r="F6" i="11"/>
  <c r="L4" i="10"/>
  <c r="J4" i="10"/>
  <c r="K2" i="10" s="1"/>
  <c r="L2" i="10" s="1"/>
  <c r="V5" i="11" a="1"/>
  <c r="V5" i="11" s="1"/>
  <c r="G3" i="1"/>
  <c r="B20" i="1"/>
  <c r="C6" i="2" s="1"/>
  <c r="N7" i="10" a="1"/>
  <c r="N7" i="10" s="1"/>
  <c r="G2" i="10" l="1"/>
  <c r="F2" i="10"/>
  <c r="D3" i="11"/>
  <c r="D4" i="11" s="1"/>
  <c r="F4" i="11" s="1"/>
  <c r="F2" i="11"/>
  <c r="G3" i="12"/>
  <c r="F3" i="12"/>
  <c r="G6" i="10"/>
  <c r="G2" i="11"/>
  <c r="F2" i="9"/>
  <c r="C15" i="2"/>
  <c r="D4" i="9"/>
  <c r="F3" i="9"/>
  <c r="G3" i="9"/>
  <c r="E6" i="11"/>
  <c r="G6" i="11" s="1"/>
  <c r="G6" i="1"/>
  <c r="B6" i="1" s="1"/>
  <c r="C10" i="2" s="1"/>
  <c r="G4" i="1"/>
  <c r="B3" i="1"/>
  <c r="F6" i="10"/>
  <c r="G2" i="9"/>
  <c r="E6" i="9"/>
  <c r="G6" i="9" s="1"/>
  <c r="D3" i="10"/>
  <c r="F3" i="10" s="1"/>
  <c r="D4" i="12"/>
  <c r="F4" i="12" s="1"/>
  <c r="F6" i="9"/>
  <c r="G3" i="11" l="1"/>
  <c r="F3" i="11"/>
  <c r="G4" i="11"/>
  <c r="K6" i="11" s="1"/>
  <c r="L6" i="11" s="1"/>
  <c r="G4" i="12"/>
  <c r="K6" i="12" s="1"/>
  <c r="L6" i="12" s="1"/>
  <c r="A6" i="2"/>
  <c r="B4" i="1"/>
  <c r="A10" i="2" s="1"/>
  <c r="D4" i="10"/>
  <c r="F4" i="10" s="1"/>
  <c r="G3" i="10"/>
  <c r="F4" i="9"/>
  <c r="G4" i="9"/>
  <c r="K6" i="9" s="1"/>
  <c r="L6" i="9" s="1"/>
  <c r="K6" i="10" l="1"/>
  <c r="L6" i="10" s="1"/>
  <c r="G4" i="10"/>
</calcChain>
</file>

<file path=xl/sharedStrings.xml><?xml version="1.0" encoding="utf-8"?>
<sst xmlns="http://schemas.openxmlformats.org/spreadsheetml/2006/main" count="76669" uniqueCount="13161">
  <si>
    <t>自強</t>
  </si>
  <si>
    <t>+HUB</t>
  </si>
  <si>
    <t>+EDC</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</si>
  <si>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</si>
  <si>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</si>
  <si>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</si>
  <si>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</si>
  <si>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</si>
  <si>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</si>
  <si>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</si>
  <si>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</si>
  <si>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</si>
  <si>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</si>
  <si>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</si>
  <si>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</si>
  <si>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</si>
  <si>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</si>
  <si>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</si>
  <si>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</si>
  <si>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</si>
  <si>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</si>
  <si>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門市數量(303)</t>
  </si>
  <si>
    <t>完工數量</t>
  </si>
  <si>
    <t>剩餘門市</t>
  </si>
  <si>
    <t>完工進度</t>
  </si>
  <si>
    <t>撤店</t>
  </si>
  <si>
    <t>新開</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</si>
  <si>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</si>
  <si>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</si>
  <si>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</si>
  <si>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</si>
  <si>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</si>
  <si>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</si>
  <si>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</si>
  <si>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</si>
  <si>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</si>
  <si>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</si>
  <si>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</si>
  <si>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</si>
  <si>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</si>
  <si>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</si>
  <si>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</si>
  <si>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</si>
  <si>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</si>
  <si>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</si>
  <si>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</si>
  <si>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</si>
  <si>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EDC</t>
  </si>
  <si>
    <t>NAME</t>
  </si>
  <si>
    <t>NO</t>
  </si>
  <si>
    <t>A171</t>
  </si>
  <si>
    <t>C660</t>
  </si>
  <si>
    <t>L90未執行</t>
  </si>
  <si>
    <t>D193</t>
  </si>
  <si>
    <t>L534</t>
  </si>
  <si>
    <t>車麗屋</t>
  </si>
  <si>
    <t>D350</t>
  </si>
  <si>
    <t>D111</t>
  </si>
  <si>
    <t>D174</t>
  </si>
  <si>
    <t>C216</t>
  </si>
  <si>
    <t>L519</t>
  </si>
  <si>
    <t>萊到店 WebPOS</t>
  </si>
  <si>
    <t>學校</t>
  </si>
  <si>
    <t>C672</t>
  </si>
  <si>
    <t>C192</t>
  </si>
  <si>
    <t>L562</t>
  </si>
  <si>
    <t>L535</t>
  </si>
  <si>
    <t>D191</t>
  </si>
  <si>
    <t>D390</t>
  </si>
  <si>
    <t>D138</t>
  </si>
  <si>
    <t>D087</t>
  </si>
  <si>
    <t>F777</t>
  </si>
  <si>
    <t>D070</t>
  </si>
  <si>
    <t>C894</t>
  </si>
  <si>
    <t>C742</t>
  </si>
  <si>
    <t>L556</t>
  </si>
  <si>
    <t>L565</t>
  </si>
  <si>
    <t>C052</t>
  </si>
  <si>
    <t>C388</t>
  </si>
  <si>
    <t>D194</t>
  </si>
  <si>
    <t>D024</t>
  </si>
  <si>
    <t>L533</t>
  </si>
  <si>
    <t>D767</t>
  </si>
  <si>
    <t>D057</t>
  </si>
  <si>
    <t>D195</t>
  </si>
  <si>
    <t>D022</t>
  </si>
  <si>
    <t>D072</t>
  </si>
  <si>
    <t>D028</t>
  </si>
  <si>
    <t>D349</t>
  </si>
  <si>
    <t>L501</t>
  </si>
  <si>
    <t>D620</t>
  </si>
  <si>
    <t>L517</t>
  </si>
  <si>
    <t>TT01</t>
  </si>
  <si>
    <t>訓練教室</t>
  </si>
  <si>
    <t>教室</t>
  </si>
  <si>
    <t>D609</t>
  </si>
  <si>
    <t>D161</t>
  </si>
  <si>
    <t>L516</t>
  </si>
  <si>
    <t>D346</t>
  </si>
  <si>
    <t>D649</t>
  </si>
  <si>
    <t>保養代號</t>
  </si>
  <si>
    <t>專案 1</t>
  </si>
  <si>
    <t>專案 2</t>
  </si>
  <si>
    <t>專案 3</t>
  </si>
  <si>
    <t>專案 4</t>
  </si>
  <si>
    <t>專案 5</t>
  </si>
  <si>
    <t>06301344</t>
  </si>
  <si>
    <t>換季資料</t>
  </si>
  <si>
    <t>PMQ2</t>
  </si>
  <si>
    <t>+SC7</t>
  </si>
  <si>
    <t>--</t>
  </si>
  <si>
    <t>月份</t>
  </si>
  <si>
    <t>部門數量</t>
  </si>
  <si>
    <t>日期表</t>
  </si>
  <si>
    <t>門市數量</t>
  </si>
  <si>
    <t>裝潢中</t>
  </si>
  <si>
    <t>暫歇中</t>
  </si>
  <si>
    <t>平均月工單</t>
  </si>
  <si>
    <t>PM</t>
  </si>
  <si>
    <t>新裝撤移</t>
  </si>
  <si>
    <t>其他</t>
  </si>
  <si>
    <t>MFP</t>
  </si>
  <si>
    <t>POS其他</t>
  </si>
  <si>
    <t>總計</t>
  </si>
  <si>
    <t>季保養進度</t>
  </si>
  <si>
    <t>湯家瑋</t>
  </si>
  <si>
    <t>PMQ2 完工</t>
  </si>
  <si>
    <t>PM 完工數量</t>
  </si>
  <si>
    <t>PM剩餘門市</t>
  </si>
  <si>
    <t>本季報修累計</t>
  </si>
  <si>
    <t>吳宗鴻</t>
  </si>
  <si>
    <t>專案</t>
  </si>
  <si>
    <t>專案名稱</t>
  </si>
  <si>
    <t>專案數量</t>
  </si>
  <si>
    <t>專案進度</t>
  </si>
  <si>
    <t>專案完工數量</t>
  </si>
  <si>
    <t>專案剩餘門市</t>
  </si>
  <si>
    <t>HUB檢查</t>
  </si>
  <si>
    <t>HUB完工</t>
  </si>
  <si>
    <t>HUB進度</t>
  </si>
  <si>
    <t>HUB規格</t>
  </si>
  <si>
    <t>異常原因</t>
  </si>
  <si>
    <t>士林區</t>
  </si>
  <si>
    <t>北投區</t>
  </si>
  <si>
    <t>POS/MFP</t>
  </si>
  <si>
    <t>劉柏均</t>
  </si>
  <si>
    <t>狄澤洋</t>
  </si>
  <si>
    <t>類別/區域</t>
  </si>
  <si>
    <t>POS</t>
  </si>
  <si>
    <t>date</t>
  </si>
  <si>
    <t>日別</t>
  </si>
  <si>
    <t>title</t>
  </si>
  <si>
    <t>屬性</t>
  </si>
  <si>
    <t>店編</t>
  </si>
  <si>
    <t>店名</t>
  </si>
  <si>
    <t>內容</t>
  </si>
  <si>
    <t>時間</t>
  </si>
  <si>
    <t>_</t>
  </si>
  <si>
    <t>特殊</t>
  </si>
  <si>
    <t>狀態</t>
  </si>
  <si>
    <t>休</t>
  </si>
  <si>
    <t>行憲紀念日</t>
  </si>
  <si>
    <t>光復節</t>
  </si>
  <si>
    <t>國慶日</t>
  </si>
  <si>
    <t>LOPIA</t>
  </si>
  <si>
    <t>新莊宏匯店</t>
  </si>
  <si>
    <t>KIOSK安裝*5</t>
  </si>
  <si>
    <t>未定</t>
  </si>
  <si>
    <t>KIOSK收貨*5</t>
  </si>
  <si>
    <t>POS撤櫃*3</t>
  </si>
  <si>
    <t>三重溪尾店</t>
  </si>
  <si>
    <t>回裝</t>
  </si>
  <si>
    <t>10:00</t>
  </si>
  <si>
    <t>中和浪漫店</t>
  </si>
  <si>
    <t>回裝=貨車到場</t>
  </si>
  <si>
    <t>11:00</t>
  </si>
  <si>
    <t>Y</t>
  </si>
  <si>
    <t>三重仁美店</t>
  </si>
  <si>
    <t>三重三文店</t>
  </si>
  <si>
    <t>SC5換7</t>
  </si>
  <si>
    <t>14:00</t>
  </si>
  <si>
    <t>淡水金龍店</t>
  </si>
  <si>
    <t>淡水海天店</t>
  </si>
  <si>
    <t>中和景安站</t>
  </si>
  <si>
    <t>淡水新洲店</t>
  </si>
  <si>
    <t>龜山長壽店</t>
  </si>
  <si>
    <t>林口童樂店</t>
  </si>
  <si>
    <t>裝潢撤機</t>
  </si>
  <si>
    <t>15:00</t>
  </si>
  <si>
    <t>新莊棒球場</t>
  </si>
  <si>
    <t>回裝V</t>
  </si>
  <si>
    <t>八里水灣店</t>
  </si>
  <si>
    <t>蘆竹海湖店</t>
  </si>
  <si>
    <t>蘆竹領航星</t>
  </si>
  <si>
    <t>北縣商港店</t>
  </si>
  <si>
    <t>蘆竹君悅店</t>
  </si>
  <si>
    <t>閉店</t>
  </si>
  <si>
    <t>蘆竹華麗店</t>
  </si>
  <si>
    <t>三重漢庭</t>
  </si>
  <si>
    <t>移機 7F-1F</t>
  </si>
  <si>
    <t>13:30</t>
  </si>
  <si>
    <t>裝潢撤機+填寫保養單</t>
  </si>
  <si>
    <t>※</t>
  </si>
  <si>
    <t>三重大倉</t>
  </si>
  <si>
    <t>盤點</t>
  </si>
  <si>
    <t>Ｙ</t>
  </si>
  <si>
    <t>蘆洲永樂店</t>
  </si>
  <si>
    <t>回裝v</t>
  </si>
  <si>
    <t>龜山復興店</t>
  </si>
  <si>
    <t>蘆竹六福店</t>
  </si>
  <si>
    <t>回裝v+填寫保養單</t>
  </si>
  <si>
    <t>雅斯</t>
  </si>
  <si>
    <t>設備移機=新北市新莊區自立街85號</t>
  </si>
  <si>
    <t>北縣醒吾店</t>
  </si>
  <si>
    <t>閉店=貨車到場</t>
  </si>
  <si>
    <t>板橋漢江店</t>
  </si>
  <si>
    <t>林口捷韻店</t>
  </si>
  <si>
    <t>合庫長庚</t>
  </si>
  <si>
    <t>T301800078-換新機、總務換人需準備操作文件</t>
  </si>
  <si>
    <t>10:30</t>
  </si>
  <si>
    <t>端午節</t>
  </si>
  <si>
    <t>龜山茶專店</t>
  </si>
  <si>
    <t>暫歇撤機+中光電電視盒&amp;遙控器</t>
  </si>
  <si>
    <t>永和樂華夜市</t>
  </si>
  <si>
    <t>蘆洲中山一</t>
  </si>
  <si>
    <t>SC7更換硬碟</t>
  </si>
  <si>
    <t>三重美溪店</t>
  </si>
  <si>
    <t>板橋海龍店</t>
  </si>
  <si>
    <t>中和嘉德店</t>
  </si>
  <si>
    <t>蘆竹光明店</t>
  </si>
  <si>
    <t>蘆洲切仔麵</t>
  </si>
  <si>
    <t>新莊莊美店</t>
  </si>
  <si>
    <t>三重徐匯站</t>
  </si>
  <si>
    <t>中和南勢店</t>
  </si>
  <si>
    <t>中和霸氣店</t>
  </si>
  <si>
    <t>內湖</t>
  </si>
  <si>
    <t>合庫長庚-3028A新機裝機*1</t>
  </si>
  <si>
    <t>龜山惠敏店</t>
  </si>
  <si>
    <t>暫歇撤機</t>
  </si>
  <si>
    <t>百譯工程</t>
  </si>
  <si>
    <t>設備移機-新北市中和區中正路872號7樓之6</t>
  </si>
  <si>
    <t>新莊宏匯</t>
  </si>
  <si>
    <t>年度保養</t>
  </si>
  <si>
    <t>利凌企業</t>
  </si>
  <si>
    <t>撤機*2</t>
  </si>
  <si>
    <t>13:00</t>
  </si>
  <si>
    <t>中和景德店</t>
  </si>
  <si>
    <t>台哥大湯城</t>
  </si>
  <si>
    <t>新增 HP3303</t>
  </si>
  <si>
    <t>14:30</t>
  </si>
  <si>
    <t>虹揚印刷</t>
  </si>
  <si>
    <t>合約到期換機-T301800079</t>
  </si>
  <si>
    <t>中和員山店</t>
  </si>
  <si>
    <t>SC5換7-作業需聯絡HL</t>
  </si>
  <si>
    <t>鋐原能源</t>
  </si>
  <si>
    <t>設備移機-機捷路二段646號1樓、0939778280 王先生</t>
  </si>
  <si>
    <t>板橋稚暉店</t>
  </si>
  <si>
    <t>新交機</t>
  </si>
  <si>
    <t>鋐原能源-舊機整機*1</t>
  </si>
  <si>
    <t>利凌-新機裝機*1、舊機整機*1</t>
  </si>
  <si>
    <t>DQ</t>
  </si>
  <si>
    <t>忠孝新生店</t>
  </si>
  <si>
    <t>SCO*11 移機</t>
  </si>
  <si>
    <t>三重大院店</t>
  </si>
  <si>
    <t>收貨 SCO*2(S15、16)</t>
  </si>
  <si>
    <t>16:00</t>
  </si>
  <si>
    <t>三重自信店</t>
  </si>
  <si>
    <t>北縣西雲店</t>
  </si>
  <si>
    <t>新莊建福店</t>
  </si>
  <si>
    <t>新開+壁掛架 AW400*1</t>
  </si>
  <si>
    <t>蘆洲洲正店</t>
  </si>
  <si>
    <t>龜山警大店</t>
  </si>
  <si>
    <t>吳</t>
  </si>
  <si>
    <t>特休</t>
  </si>
  <si>
    <t>新莊昌平店</t>
  </si>
  <si>
    <t>新莊祐信店</t>
  </si>
  <si>
    <t>龜山玄武店</t>
  </si>
  <si>
    <t>三重興德店</t>
  </si>
  <si>
    <t>板橋仁化店</t>
  </si>
  <si>
    <t>湯</t>
  </si>
  <si>
    <t>奧創資訊</t>
  </si>
  <si>
    <t>撤機</t>
  </si>
  <si>
    <t>永佳樂</t>
  </si>
  <si>
    <t>業務部新交機</t>
  </si>
  <si>
    <t>呈慈</t>
  </si>
  <si>
    <t>故障換機</t>
  </si>
  <si>
    <t>板橋板好店</t>
  </si>
  <si>
    <t>新莊青山店</t>
  </si>
  <si>
    <t>保羅</t>
  </si>
  <si>
    <t>下午</t>
  </si>
  <si>
    <t>三重溪華店</t>
  </si>
  <si>
    <t>三重重安店</t>
  </si>
  <si>
    <t>回裝+補PMQ1工單+L90</t>
  </si>
  <si>
    <t>裝潢撤店</t>
  </si>
  <si>
    <t>三重自強店</t>
  </si>
  <si>
    <t>三重大仁店</t>
  </si>
  <si>
    <t>回裝 (SC=備份還原)</t>
  </si>
  <si>
    <t>三重大智店</t>
  </si>
  <si>
    <t>三重三陽店</t>
  </si>
  <si>
    <t>蘆竹南崁店</t>
  </si>
  <si>
    <t>板橋板明店</t>
  </si>
  <si>
    <t>北縣黎明店</t>
  </si>
  <si>
    <t>TM1、2更換UPOS</t>
  </si>
  <si>
    <t>龜山明德樓</t>
  </si>
  <si>
    <t>TM1、2更換UPOS+7580G*2</t>
  </si>
  <si>
    <t>精能光學</t>
  </si>
  <si>
    <t>合約換機</t>
  </si>
  <si>
    <t>下午時段</t>
  </si>
  <si>
    <t>八里艾菲爾</t>
  </si>
  <si>
    <t>L551</t>
  </si>
  <si>
    <t>林口顧家店</t>
  </si>
  <si>
    <t>新莊瓊林南</t>
  </si>
  <si>
    <t>新莊瓏山林</t>
  </si>
  <si>
    <t>LED</t>
  </si>
  <si>
    <t>三芝芝蘭店</t>
  </si>
  <si>
    <t>湯(特)</t>
  </si>
  <si>
    <t>ALL</t>
  </si>
  <si>
    <t>三重重新橋</t>
  </si>
  <si>
    <t>新莊頭前公園</t>
  </si>
  <si>
    <t>三重義天店</t>
  </si>
  <si>
    <t>D148</t>
  </si>
  <si>
    <t>新莊福營店</t>
  </si>
  <si>
    <t>吳(特)</t>
  </si>
  <si>
    <t>三重向日葵</t>
  </si>
  <si>
    <t>淡水屯山店</t>
  </si>
  <si>
    <t>桃縣桃高二店</t>
  </si>
  <si>
    <t>18:00</t>
  </si>
  <si>
    <t>借機</t>
  </si>
  <si>
    <t>新莊A3站</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</si>
  <si>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</si>
  <si>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</si>
  <si>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</si>
  <si>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</si>
  <si>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</si>
  <si>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</si>
  <si>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</si>
  <si>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</si>
  <si>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</si>
  <si>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</si>
  <si>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</si>
  <si>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</si>
  <si>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</si>
  <si>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</si>
  <si>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</si>
  <si>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板橋翠華店</t>
  </si>
  <si>
    <t>三重野球魂</t>
  </si>
  <si>
    <t>TM3新增</t>
  </si>
  <si>
    <t>淡水小坪頂</t>
  </si>
  <si>
    <t>三重福華店</t>
  </si>
  <si>
    <t>DQ新生店</t>
  </si>
  <si>
    <t>保養D2</t>
  </si>
  <si>
    <t>保養D1</t>
  </si>
  <si>
    <t>三重車路頭</t>
  </si>
  <si>
    <t>板橋藝文中心</t>
  </si>
  <si>
    <t>三重鑫五華</t>
  </si>
  <si>
    <t>德森精密</t>
  </si>
  <si>
    <t>三芝楓愛林</t>
  </si>
  <si>
    <t>協助PEP-FW更新</t>
  </si>
  <si>
    <t>五股訓練教室</t>
  </si>
  <si>
    <t>更換列表機 MV6600</t>
  </si>
  <si>
    <t>湯城</t>
  </si>
  <si>
    <t>4F*2、3F、2F、9F (撤4F*1)</t>
  </si>
  <si>
    <t>10F*6</t>
  </si>
  <si>
    <t>善美的</t>
  </si>
  <si>
    <t>4F、檢品、PC</t>
  </si>
  <si>
    <t>台芝178</t>
  </si>
  <si>
    <t>POS上課</t>
  </si>
  <si>
    <t>09:30</t>
  </si>
  <si>
    <t>DC、生鮮</t>
  </si>
  <si>
    <t>蘆洲湧蓮店</t>
  </si>
  <si>
    <t>全聯實業</t>
  </si>
  <si>
    <t>蘆洲北二處</t>
  </si>
  <si>
    <t>內湖倉裝機</t>
  </si>
  <si>
    <t>全聯*1、善美的*4</t>
  </si>
  <si>
    <t>2025-09-17</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</si>
  <si>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</si>
  <si>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</si>
  <si>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</si>
  <si>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</si>
  <si>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</si>
  <si>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</si>
  <si>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</si>
  <si>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</si>
  <si>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</si>
  <si>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</si>
  <si>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</si>
  <si>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</si>
  <si>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</si>
  <si>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</si>
  <si>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</si>
  <si>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</si>
  <si>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</si>
  <si>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</si>
  <si>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</si>
  <si>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內湖倉</t>
  </si>
  <si>
    <t>裝機*10</t>
  </si>
  <si>
    <t>2025-08-28</t>
  </si>
  <si>
    <t>三重大榮店</t>
  </si>
  <si>
    <t>漢廷營造</t>
  </si>
  <si>
    <t>2025-08-26</t>
  </si>
  <si>
    <t>裝撤</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</si>
  <si>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</si>
  <si>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</si>
  <si>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</si>
  <si>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</si>
  <si>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</si>
  <si>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</si>
  <si>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</si>
  <si>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</si>
  <si>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</si>
  <si>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</si>
  <si>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</si>
  <si>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</si>
  <si>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</si>
  <si>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</si>
  <si>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</si>
  <si>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區域</t>
  </si>
  <si>
    <t>人員</t>
  </si>
  <si>
    <t>員編</t>
  </si>
  <si>
    <t>新北一</t>
  </si>
  <si>
    <t>日期</t>
  </si>
  <si>
    <t>閉店不保養</t>
  </si>
  <si>
    <t>跨季保養</t>
  </si>
  <si>
    <t>跨季補單</t>
  </si>
  <si>
    <t>主檔</t>
  </si>
  <si>
    <t>新開不保養</t>
  </si>
  <si>
    <t>裝潢</t>
  </si>
  <si>
    <t>=   裝潢中,跨季補單,即將裝潢已保養,即將裝潢未保養</t>
  </si>
  <si>
    <t>回裝日期</t>
  </si>
  <si>
    <t>跨季確認</t>
  </si>
  <si>
    <t>保養狀態</t>
  </si>
  <si>
    <t>裝潢日期</t>
  </si>
  <si>
    <t>非當季</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</si>
  <si>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</si>
  <si>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</si>
  <si>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</si>
  <si>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</si>
  <si>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</si>
  <si>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</si>
  <si>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</si>
  <si>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</si>
  <si>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</si>
  <si>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</si>
  <si>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</si>
  <si>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</si>
  <si>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</si>
  <si>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</si>
  <si>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</si>
  <si>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</si>
  <si>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</si>
  <si>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</si>
  <si>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</si>
  <si>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</si>
  <si>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</si>
  <si>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</si>
  <si>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</si>
  <si>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</si>
  <si>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</si>
  <si>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</si>
  <si>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</si>
  <si>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</si>
  <si>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</si>
  <si>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</si>
  <si>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</si>
  <si>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</si>
  <si>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</si>
  <si>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</si>
  <si>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</si>
  <si>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</si>
  <si>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</si>
  <si>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</si>
  <si>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服務</t>
  </si>
  <si>
    <t>林口大千苑店</t>
  </si>
  <si>
    <t>新北市林口區</t>
  </si>
  <si>
    <t>THILF04834</t>
  </si>
  <si>
    <t>已完工</t>
  </si>
  <si>
    <t>2025-12-01 10:46:05</t>
  </si>
  <si>
    <t>2025-12-01 10:00:00</t>
  </si>
  <si>
    <t>到場處理</t>
  </si>
  <si>
    <t>PMQ4+L90</t>
  </si>
  <si>
    <t>O</t>
  </si>
  <si>
    <t>林口建安店</t>
  </si>
  <si>
    <t>THILF04326</t>
  </si>
  <si>
    <t>2025-12-01 10:47:00</t>
  </si>
  <si>
    <t>2025-12-01 10:30:00</t>
  </si>
  <si>
    <t>車麗屋林口店</t>
  </si>
  <si>
    <t>THILF0L519</t>
  </si>
  <si>
    <t>2025-12-01 11:09:22</t>
  </si>
  <si>
    <t>2025-12-01 10:55:00</t>
  </si>
  <si>
    <t>PMQ4</t>
  </si>
  <si>
    <t>THILF0L551</t>
  </si>
  <si>
    <t>2025-12-01 11:30:38</t>
  </si>
  <si>
    <t>2025-12-01 11:15:00</t>
  </si>
  <si>
    <t>THILF04538</t>
  </si>
  <si>
    <t>2025-12-01 11:48:08</t>
  </si>
  <si>
    <t>2025-12-01 11:30:00</t>
  </si>
  <si>
    <t>林口香澄店</t>
  </si>
  <si>
    <t>THILF04057</t>
  </si>
  <si>
    <t>2025-12-01 13:20:49</t>
  </si>
  <si>
    <t>2025-12-01 13:00:00</t>
  </si>
  <si>
    <t>林口清梅店</t>
  </si>
  <si>
    <t>THILF03878</t>
  </si>
  <si>
    <t>2025-12-01 13:43:11</t>
  </si>
  <si>
    <t>2025-12-01 13:30:00</t>
  </si>
  <si>
    <t>新北市三重區</t>
  </si>
  <si>
    <t>THILF05410</t>
  </si>
  <si>
    <t>2025-12-02 13:28:23</t>
  </si>
  <si>
    <t>2025-12-02 11:00:00</t>
  </si>
  <si>
    <t>新開門市裝機完成，使用中華電信</t>
  </si>
  <si>
    <t>維修</t>
  </si>
  <si>
    <t>1D390114120201</t>
  </si>
  <si>
    <t>一般件</t>
  </si>
  <si>
    <t>三重大有店</t>
  </si>
  <si>
    <t>2025-12-02 14:32:56</t>
  </si>
  <si>
    <t>星期二</t>
  </si>
  <si>
    <t>HL23</t>
  </si>
  <si>
    <t>HL-TM主機</t>
  </si>
  <si>
    <t>錢匣損壞</t>
  </si>
  <si>
    <t xml:space="preserve">門市反應tm1收銀機(TCX800)(抽屜顏色:白色、鑰匙孔位子(右)、鎖頭編號:726)彈簧斷掉..請台芝到店協助
</t>
  </si>
  <si>
    <t>THILF0D390</t>
  </si>
  <si>
    <t>2025-12-02 14:33:44</t>
  </si>
  <si>
    <t>2025-12-02 14:55:00</t>
  </si>
  <si>
    <t>2025-12-03 18:33:00</t>
  </si>
  <si>
    <t>將脫落的彈簧勾回，目前可正常</t>
  </si>
  <si>
    <t>2025-12-02 15:28:50</t>
  </si>
  <si>
    <t>2025-12-02 14:30:00</t>
  </si>
  <si>
    <t>+L90</t>
  </si>
  <si>
    <t>E3796114120301</t>
  </si>
  <si>
    <t>三重進安店</t>
  </si>
  <si>
    <t>2025-12-03 04:53:56</t>
  </si>
  <si>
    <t>星期三</t>
  </si>
  <si>
    <t>凌晨</t>
  </si>
  <si>
    <t>觸控不良(游標偏移)</t>
  </si>
  <si>
    <t xml:space="preserve">門市反應TM2(TCX800)觸控不良，要點很多次才有反應，已有協助執行觸控校正仍異常，與門市確認螢幕無保護貼、文宣...請台芝到店協助(機2各項按鍵按不出來要重複按好幾次才有反應)
</t>
  </si>
  <si>
    <t>THILF03796</t>
  </si>
  <si>
    <t>2025-12-03 09:21:59</t>
  </si>
  <si>
    <t>2025-12-03 10:00:00</t>
  </si>
  <si>
    <t>2025-12-04 13:22:00</t>
  </si>
  <si>
    <t>更換主機，無更換硬碟
換下8185000635
換上8185003687</t>
  </si>
  <si>
    <t>2025-12-03 11:20:16</t>
  </si>
  <si>
    <t>2025-12-03 10:50:00</t>
  </si>
  <si>
    <t>1D161114120302</t>
  </si>
  <si>
    <t>板橋僑中三</t>
  </si>
  <si>
    <t>新北市板橋區</t>
  </si>
  <si>
    <t>2025-12-03 14:31:05</t>
  </si>
  <si>
    <t>HLD3</t>
  </si>
  <si>
    <t>HL-熱感發票機</t>
  </si>
  <si>
    <t>D303</t>
  </si>
  <si>
    <t>無反應，不會轉動</t>
  </si>
  <si>
    <t xml:space="preserve">TM2發票機(BSC10II)總公司小晶來電請客服派工，與門市追蹤二代發票機更新發票機韌體，門市告知這幾天不定時TM顯示顯示請檢察熱感機電源是否開啟或usb插頭沒接上。經HIPOS:查看eventlog無報錯，門市反應無法按取消，原因為操作客層後TM顯示熱感機正在列印中或熱感機無法連線!請稍候或檢查發票機電源、上蓋是否蓋妥! 請按[清除]!，無法偵測到熱感機，故重覆跳此訊息，另門市告知操作上蓋往下壓有出一小截空白發票紙張，判斷為當下發票機上蓋未蓋緊，此為當下發票機硬體問題...需請台芝到店檢查。(更版為Ver.251118a) </t>
  </si>
  <si>
    <t>THILF0D161</t>
  </si>
  <si>
    <t>2025-12-03 14:37:52</t>
  </si>
  <si>
    <t>2025-12-04 15:00:00</t>
  </si>
  <si>
    <t>2025-12-04 18:37:00</t>
  </si>
  <si>
    <t>更換發票機、typc
換上：8155004455
換下：8155004438</t>
  </si>
  <si>
    <t>15410114120301</t>
  </si>
  <si>
    <t>2025-12-03 15:09:05</t>
  </si>
  <si>
    <t>抽屜無法正常開關</t>
  </si>
  <si>
    <t>門市為12/2新開門市,反應TM1抽屜(顏色:白、鑰匙孔:右邊、鑰匙孔編號:無、有鑰匙)按開抽屜打不開,已有重啟發票機仍無法排除,確認發票機無異常,用鑰匙打得開,確認無異物卡住.....還請台芝到店協助</t>
  </si>
  <si>
    <t>2025-12-03 15:12:56</t>
  </si>
  <si>
    <t>2025-12-04 14:20:00</t>
  </si>
  <si>
    <t>2025-12-04 19:12:00</t>
  </si>
  <si>
    <t>更換錢櫃線頭</t>
  </si>
  <si>
    <t>THILF04083</t>
  </si>
  <si>
    <t>2025-12-04 13:52:32</t>
  </si>
  <si>
    <t>2025-12-04 11:00:00</t>
  </si>
  <si>
    <t>裝潢回裝完成，使用中華電信</t>
  </si>
  <si>
    <t>2025-12-04 13:53:28</t>
  </si>
  <si>
    <t>2025-12-04 13:20:00</t>
  </si>
  <si>
    <t>15364114120401</t>
  </si>
  <si>
    <t>2025-12-04 14:33:28</t>
  </si>
  <si>
    <t>星期四</t>
  </si>
  <si>
    <t>無電源反應、無法開機</t>
  </si>
  <si>
    <t xml:space="preserve">門市反應TM1(TCX800)突然黑屏無法開機，電源燈無亮，已有重新拔插線路、更換至白色插座仍異常...請台芝到店協助																														
已與門市確認12/04已清帳，清帳後有交易PS若因更換HD.請跟店長宣達:1.請門市先回報代收會計 2.請確認SC的代收資料是否正確 (須與代收單據逐一核對)																																
</t>
  </si>
  <si>
    <t>THILF05364</t>
  </si>
  <si>
    <t>2025-12-04 14:35:48</t>
  </si>
  <si>
    <t>2025-12-05 18:35:00</t>
  </si>
  <si>
    <t xml:space="preserve">更換變壓器 </t>
  </si>
  <si>
    <t>三重碧華公園</t>
  </si>
  <si>
    <t>THILF03811</t>
  </si>
  <si>
    <t>2025-12-05 13:30:10</t>
  </si>
  <si>
    <t>2025-12-05 13:00:00</t>
  </si>
  <si>
    <t>THILF04101</t>
  </si>
  <si>
    <t>2025-12-05 14:26:09</t>
  </si>
  <si>
    <t>2025-12-05 13:30:00</t>
  </si>
  <si>
    <t>北縣溪尾二店</t>
  </si>
  <si>
    <t>THILF0D057</t>
  </si>
  <si>
    <t>2025-12-05 14:55:44</t>
  </si>
  <si>
    <t>2025-12-05 14:30:00</t>
  </si>
  <si>
    <t>1D161114120501</t>
  </si>
  <si>
    <t>2025-12-05 11:34:58</t>
  </si>
  <si>
    <t>星期五</t>
  </si>
  <si>
    <t>上午</t>
  </si>
  <si>
    <t>HLF2</t>
  </si>
  <si>
    <t>HL-CCD掃描器(TM)</t>
  </si>
  <si>
    <t>F201</t>
  </si>
  <si>
    <t>掃描無反應或感應不良</t>
  </si>
  <si>
    <t>門市反應tm2 CCD掃描器(HC56II-TR)有亮燈有逼聲但掃不進TM，門市已有操作過掃描器校正仍異常....須請台芝到店協助</t>
  </si>
  <si>
    <t>2025-12-05 11:37:28</t>
  </si>
  <si>
    <t>2025-12-08 13:12:00</t>
  </si>
  <si>
    <t>2025-12-08 15:37:00</t>
  </si>
  <si>
    <t>取消報修</t>
  </si>
  <si>
    <t>E3811114120601</t>
  </si>
  <si>
    <t>2025-12-06 10:18:26</t>
  </si>
  <si>
    <t>星期六</t>
  </si>
  <si>
    <t>HLM3</t>
  </si>
  <si>
    <t>HL-LIFE-ET 標籤印表機</t>
  </si>
  <si>
    <t>M304</t>
  </si>
  <si>
    <t>無電源</t>
  </si>
  <si>
    <t xml:space="preserve">門市反應	MMK 四代機 標籤印表機無電源反應無亮燈，已有重新拔插線路、按壓電源鍵仍無法開機...請台芝到店協助(EC寄或無法列印)
</t>
  </si>
  <si>
    <t>2025-12-06 11:03:02</t>
  </si>
  <si>
    <t>2025-12-08 09:30:00</t>
  </si>
  <si>
    <t>2025-12-09 13:00:00</t>
  </si>
  <si>
    <t>電源線鬆脫，插回後測試正常</t>
  </si>
  <si>
    <t>1D390114120602</t>
  </si>
  <si>
    <t>2025-12-06 13:07:31</t>
  </si>
  <si>
    <t xml:space="preserve">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</si>
  <si>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13:12:00</t>
  </si>
  <si>
    <t>2025-12-06 18:32:00</t>
  </si>
  <si>
    <t>電源線和變壓器鬆脫，插回後可正常使用</t>
  </si>
  <si>
    <t>1D390114120603</t>
  </si>
  <si>
    <t>急修件</t>
  </si>
  <si>
    <t>2025-12-06 14:15:55</t>
  </si>
  <si>
    <t xml:space="preserve">12/06 14:15 總公司玫君來電啟動緊急叫修:門市反應TM1(TCX800)無電源反應無法開機，右下角電源燈無亮，已有重新拔插線路、更換至白色插座仍異常，PING80不通無法VNC....請台芝到店協助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</si>
  <si>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14:16:54</t>
  </si>
  <si>
    <t>2025-12-06 18:30:00</t>
  </si>
  <si>
    <t>2025-12-07 07:16:00</t>
  </si>
  <si>
    <t>13811114120701</t>
  </si>
  <si>
    <t>2025-12-07 09:19:12</t>
  </si>
  <si>
    <t>星期日</t>
  </si>
  <si>
    <t>門市反應TM2熱感發票機(BSC10II)無反應亮紅燈，已有關機紙捲重裝仍異常...請台芝到店協助</t>
  </si>
  <si>
    <t>2025-12-07 09:21:32</t>
  </si>
  <si>
    <t>2025-12-08 09:55:00</t>
  </si>
  <si>
    <t>電源重啟，測試清帳後清帳條列印正常</t>
  </si>
  <si>
    <t>13785114120801</t>
  </si>
  <si>
    <t>北縣莊榮店</t>
  </si>
  <si>
    <t>新北市新莊區</t>
  </si>
  <si>
    <t>2025-12-08 09:23:05</t>
  </si>
  <si>
    <t>星期一</t>
  </si>
  <si>
    <t>HL25</t>
  </si>
  <si>
    <t>HL-SC螢幕</t>
  </si>
  <si>
    <t>螢幕畫面閃爍頻繁或無畫面</t>
  </si>
  <si>
    <t>門市反應昨天晚上停電後SC螢幕(LCD)黑屏顯示VGA無訊號，已請門市重新拔插後方VGA線仍異常，PING1通可VNC.....須請台芝到店協助</t>
  </si>
  <si>
    <t>THILF03785</t>
  </si>
  <si>
    <t>2025-12-08 09:25:01</t>
  </si>
  <si>
    <t>2025-12-08 12:42:00</t>
  </si>
  <si>
    <t>2025-12-09 13:25:00</t>
  </si>
  <si>
    <t>13811114120801</t>
  </si>
  <si>
    <t>2025-12-08 10:28:10</t>
  </si>
  <si>
    <t>12/08 10:28 總公司玫君來電啟動緊急叫修:門市反應TM2熱感發票機(BSC10II)無反應亮紅燈，已有關機紙捲重裝仍異常...請台芝到店協助</t>
  </si>
  <si>
    <t>2025-12-08 10:28:43</t>
  </si>
  <si>
    <t>2025-12-08 16:28:00</t>
  </si>
  <si>
    <t>三重徐匯店</t>
  </si>
  <si>
    <t>THILF0D350</t>
  </si>
  <si>
    <t>2025-12-08 11:11:51</t>
  </si>
  <si>
    <t>2025-12-08 10:40:00</t>
  </si>
  <si>
    <t>13785114120802</t>
  </si>
  <si>
    <t>2025-12-08 11:52:46</t>
  </si>
  <si>
    <t>12/8 11:52 總公司明翰來電啟動緊急叫修:門市反應昨天晚上停電後SC螢幕(LCD)黑屏顯示VGA無訊號，已請門市重新拔插後方VGA線仍異常，PING1通可VNC.....須請台芝到店協助</t>
  </si>
  <si>
    <t>2025-12-08 11:53:41</t>
  </si>
  <si>
    <t>2025-12-08 12:41:00</t>
  </si>
  <si>
    <t>2025-12-08 17:53:00</t>
  </si>
  <si>
    <t>三重福仁店</t>
  </si>
  <si>
    <t>THILF03957</t>
  </si>
  <si>
    <t>2025-12-08 12:31:56</t>
  </si>
  <si>
    <t>2025-12-08 12:00:00</t>
  </si>
  <si>
    <t>2025-12-08 12:33:59</t>
  </si>
  <si>
    <t>三重永福店</t>
  </si>
  <si>
    <t>THILF02349</t>
  </si>
  <si>
    <t>2025-12-08 13:17:26</t>
  </si>
  <si>
    <t>2025-12-08 12:50:00</t>
  </si>
  <si>
    <t>THILF02222</t>
  </si>
  <si>
    <t>2025-12-08 13:56:30</t>
  </si>
  <si>
    <t>2025-12-08 13:25:00</t>
  </si>
  <si>
    <t>板橋僑興店</t>
  </si>
  <si>
    <t>THILF04145</t>
  </si>
  <si>
    <t>2025-12-08 14:11:25</t>
  </si>
  <si>
    <t>2025-12-08 13:55:00</t>
  </si>
  <si>
    <t>板橋板龍店</t>
  </si>
  <si>
    <t>THILF02403</t>
  </si>
  <si>
    <t>2025-12-08 14:38:30</t>
  </si>
  <si>
    <t>2025-12-08 14:10:00</t>
  </si>
  <si>
    <t>板橋大興店</t>
  </si>
  <si>
    <t>THILF0D609</t>
  </si>
  <si>
    <t>2025-12-08 14:59:13</t>
  </si>
  <si>
    <t>2025-12-08 14:40:00</t>
  </si>
  <si>
    <t>THILF03772</t>
  </si>
  <si>
    <t>2025-12-08 15:14:39</t>
  </si>
  <si>
    <t>2025-12-08 14:50:00</t>
  </si>
  <si>
    <t>北縣板億店</t>
  </si>
  <si>
    <t>THILF02422</t>
  </si>
  <si>
    <t>2025-12-08 15:23:59</t>
  </si>
  <si>
    <t>2025-12-08 15:05:00</t>
  </si>
  <si>
    <t>三重維德店</t>
  </si>
  <si>
    <t>THILF0D346</t>
  </si>
  <si>
    <t>2025-12-08 15:41:33</t>
  </si>
  <si>
    <t>2025-12-08 15:15:00</t>
  </si>
  <si>
    <t>板橋合安店</t>
  </si>
  <si>
    <t>THILF04422</t>
  </si>
  <si>
    <t>2025-12-08 15:46:06</t>
  </si>
  <si>
    <t>2025-12-08 15:30:00</t>
  </si>
  <si>
    <t>13785114120901</t>
  </si>
  <si>
    <t>2025-12-09 09:38:12</t>
  </si>
  <si>
    <t>HL24</t>
  </si>
  <si>
    <t>HL-SC主機</t>
  </si>
  <si>
    <t>檔案損毀(更換硬碟)</t>
  </si>
  <si>
    <t xml:space="preserve">SC(SHUTTLE6S)門市昨天跳電，今日兩台TM一直跳主檔更新，門市告知已版更多次仍會跳出提醒，已有協助SC轉TM跟手動TM版本更新後10分鐘後進行TM版更主檔日期仍在2025/12/07，進最高權限使用手動主檔排除無法更新後再次SC轉TM跟手動TM版本更新後10分鐘後進行TM版更仍無法排除，經總公司小晶確認轉入主檔失敗，請到店更換sc第二顆硬碟，不要備份....須請台芝到店協助
PS.若因更換HD.請跟店長宣達:1.請門市先回報代收會計 2.請確認SC的代收資料是否正確 (須與代收單據逐一核對)
與門市確認帳關到12/08，與通訊嘉芳確認都有收到
</t>
  </si>
  <si>
    <t>2025-12-09 09:41:21</t>
  </si>
  <si>
    <t>2025-12-09 12:00:00</t>
  </si>
  <si>
    <t>2025-12-10 13:41:00</t>
  </si>
  <si>
    <t>更換SC第二顆硬碟不備份還原</t>
  </si>
  <si>
    <t>淡水英才店</t>
  </si>
  <si>
    <t>新北市淡水區</t>
  </si>
  <si>
    <t>THILF04658</t>
  </si>
  <si>
    <t>2025-12-09 11:58:22</t>
  </si>
  <si>
    <t>2025-12-09 09:50:00</t>
  </si>
  <si>
    <t>淡水真理大</t>
  </si>
  <si>
    <t>THILF03751</t>
  </si>
  <si>
    <t>2025-12-09 11:58:57</t>
  </si>
  <si>
    <t>2025-12-09 10:50:00</t>
  </si>
  <si>
    <t>淡水沙崙店</t>
  </si>
  <si>
    <t>THILF04802</t>
  </si>
  <si>
    <t>2025-12-09 12:00:17</t>
  </si>
  <si>
    <t>2025-12-09 11:30:00</t>
  </si>
  <si>
    <t>淡水新市一</t>
  </si>
  <si>
    <t>THILF04093</t>
  </si>
  <si>
    <t>2025-12-09 12:32:18</t>
  </si>
  <si>
    <t>2025-12-09 12:10:00</t>
  </si>
  <si>
    <t>淡水莊園店</t>
  </si>
  <si>
    <t>THILF04153</t>
  </si>
  <si>
    <t>2025-12-09 15:09:11</t>
  </si>
  <si>
    <t>2025-12-09 14:30:00</t>
  </si>
  <si>
    <t>淡水國家店</t>
  </si>
  <si>
    <t>THILF04788</t>
  </si>
  <si>
    <t>2025-12-09 15:36:09</t>
  </si>
  <si>
    <t>2025-12-09 15:10:00</t>
  </si>
  <si>
    <t>板橋藝文店</t>
  </si>
  <si>
    <t>THILF04983</t>
  </si>
  <si>
    <t>2025-12-09 15:59:04</t>
  </si>
  <si>
    <t>2025-12-09 15:38:00</t>
  </si>
  <si>
    <t>THILF03183</t>
  </si>
  <si>
    <t>2025-12-09 16:17:49</t>
  </si>
  <si>
    <t>2025-12-09 16:00:00</t>
  </si>
  <si>
    <t>淡水後洲店</t>
  </si>
  <si>
    <t>THILF04298</t>
  </si>
  <si>
    <t>2025-12-09 16:19:31</t>
  </si>
  <si>
    <t>2025-12-09 15:50:00</t>
  </si>
  <si>
    <t>ED057114120901</t>
  </si>
  <si>
    <t>2025-12-09 11:23:52</t>
  </si>
  <si>
    <t>門市反應TM2 CCD掃描器(HC56II-TR)刷讀條碼都很難刷尤其發財卡都刷不出來，門市已有操作過校正仍異常....須請台芝到店協助(已經有E網印單測試過了，還是很難刷，發財卡都要用按的。另外我後場掃描器也無法使用(亮燈無反應))</t>
  </si>
  <si>
    <t>2025-12-09 11:39:15</t>
  </si>
  <si>
    <t>2025-12-10 10:40:00</t>
  </si>
  <si>
    <t>2025-12-10 15:39:00</t>
  </si>
  <si>
    <t>更換掃描槍
換下8119006999
換上8119010761</t>
  </si>
  <si>
    <t>1D057114120901</t>
  </si>
  <si>
    <t>2025-12-09 11:39:25</t>
  </si>
  <si>
    <t>HL29</t>
  </si>
  <si>
    <t>HL-CCD掃描器(SC)</t>
  </si>
  <si>
    <t>門市反應SC CCD掃描器(CLab1070)無法刷讀有亮燈無逼聲，門市已有校正後仍異常....須請台芝到店協助</t>
  </si>
  <si>
    <t>2025-12-09 11:40:20</t>
  </si>
  <si>
    <t>2025-12-10 10:20:00</t>
  </si>
  <si>
    <t>2025-12-10 15:40:00</t>
  </si>
  <si>
    <t>更換掃描槍
換下8119009485
換上8119013471</t>
  </si>
  <si>
    <t>THILF04529</t>
  </si>
  <si>
    <t>2025-12-09 17:04:22</t>
  </si>
  <si>
    <t>2025-12-09 16:35:00</t>
  </si>
  <si>
    <t>板橋互助店</t>
  </si>
  <si>
    <t>THILF03853</t>
  </si>
  <si>
    <t>2025-12-10 15:14:14</t>
  </si>
  <si>
    <t>2025-12-10 15:00:00</t>
  </si>
  <si>
    <t>THILF03955</t>
  </si>
  <si>
    <t>2025-12-10 16:16:37</t>
  </si>
  <si>
    <t>2025-12-10 14:32:00</t>
  </si>
  <si>
    <t>15428114121002</t>
  </si>
  <si>
    <t>2025-12-10 15:04:01</t>
  </si>
  <si>
    <t xml:space="preserve">2025/12/10 (週三) 下午 02:59 總公司明翰MAIL:5428門市無法TM上傳SC 請協助緊急派工，到店更換SC(SHUTTLE7S)第一顆硬碟，資料不備份，謝謝。...請台芝到店協助
PS.若因更換HD.請跟店長宣達:1.請門市先回報代收會計 2.請確認SC的代收資料是否正確 (須與代收單據逐一核對)																																
與門市確認帳務做到12/09，與通訊健誌副理確認有收到12/09的銷售																														
</t>
  </si>
  <si>
    <t>THILF05428</t>
  </si>
  <si>
    <t>2025-12-10 15:11:23</t>
  </si>
  <si>
    <t>2025-12-10 17:00:00</t>
  </si>
  <si>
    <t>2025-12-11 08:11:00</t>
  </si>
  <si>
    <t>更換第一顆硬碟不備份還原完成</t>
  </si>
  <si>
    <t>板橋板嘉店</t>
  </si>
  <si>
    <t>THILF02746</t>
  </si>
  <si>
    <t>2025-12-11 11:02:42</t>
  </si>
  <si>
    <t>2025-12-11 10:45:00</t>
  </si>
  <si>
    <t>板橋雙十店</t>
  </si>
  <si>
    <t>THILF02221</t>
  </si>
  <si>
    <t>2025-12-11 11:20:04</t>
  </si>
  <si>
    <t>2025-12-11 11:00:00</t>
  </si>
  <si>
    <t>THILF03627</t>
  </si>
  <si>
    <t>2025-12-11 13:33:16</t>
  </si>
  <si>
    <t>2025-12-11 13:00:00</t>
  </si>
  <si>
    <t>三重高中店</t>
  </si>
  <si>
    <t>THILF04260</t>
  </si>
  <si>
    <t>2025-12-11 13:46:04</t>
  </si>
  <si>
    <t>2025-12-11 13:30:00</t>
  </si>
  <si>
    <t>三重昌隆店</t>
  </si>
  <si>
    <t>THILF04084</t>
  </si>
  <si>
    <t>2025-12-11 13:50:12</t>
  </si>
  <si>
    <t>2025-12-11 13:45:00</t>
  </si>
  <si>
    <t>三重同安店</t>
  </si>
  <si>
    <t>THILF02321</t>
  </si>
  <si>
    <t>2025-12-11 13:55:44</t>
  </si>
  <si>
    <t>2025-12-11 13:50:00</t>
  </si>
  <si>
    <t>三重大同南</t>
  </si>
  <si>
    <t>THILF04134</t>
  </si>
  <si>
    <t>2025-12-11 14:06:32</t>
  </si>
  <si>
    <t>2025-12-11 13:55:00</t>
  </si>
  <si>
    <t>THILF02302</t>
  </si>
  <si>
    <t>2025-12-11 14:13:02</t>
  </si>
  <si>
    <t>2025-12-11 14:05:00</t>
  </si>
  <si>
    <t>三重重新三</t>
  </si>
  <si>
    <t>THILF03741</t>
  </si>
  <si>
    <t>2025-12-11 14:17:41</t>
  </si>
  <si>
    <t>2025-12-11 14:15:00</t>
  </si>
  <si>
    <t>三重星光店</t>
  </si>
  <si>
    <t>THILF03983</t>
  </si>
  <si>
    <t>2025-12-11 14:29:47</t>
  </si>
  <si>
    <t>2025-12-11 14:20:00</t>
  </si>
  <si>
    <t>THILF04586</t>
  </si>
  <si>
    <t>2025-12-11 14:49:52</t>
  </si>
  <si>
    <t>2025-12-11 14:40:00</t>
  </si>
  <si>
    <t>三重仁旺店</t>
  </si>
  <si>
    <t>THILF04397</t>
  </si>
  <si>
    <t>2025-12-11 15:02:34</t>
  </si>
  <si>
    <t>2025-12-11 14:55:00</t>
  </si>
  <si>
    <t>北縣天龍店</t>
  </si>
  <si>
    <t>THILF03840</t>
  </si>
  <si>
    <t>2025-12-11 15:06:45</t>
  </si>
  <si>
    <t>2025-12-11 15:00:00</t>
  </si>
  <si>
    <t>三重公園店</t>
  </si>
  <si>
    <t>THILF04352</t>
  </si>
  <si>
    <t>2025-12-11 15:10:26</t>
  </si>
  <si>
    <t>2025-12-11 15:05:00</t>
  </si>
  <si>
    <t>三重仁義店</t>
  </si>
  <si>
    <t>THILF04241</t>
  </si>
  <si>
    <t>2025-12-11 15:16:38</t>
  </si>
  <si>
    <t>2025-12-11 15:10:00</t>
  </si>
  <si>
    <t>THILF04154</t>
  </si>
  <si>
    <t>2025-12-12 10:58:12</t>
  </si>
  <si>
    <t>2025-12-12 09:00:00</t>
  </si>
  <si>
    <t>裝潢撤機完成</t>
  </si>
  <si>
    <t>2025-12-12 12:02:57</t>
  </si>
  <si>
    <t>THILF05384</t>
  </si>
  <si>
    <t>2025-12-12 13:20:04</t>
  </si>
  <si>
    <t>2025-12-12 13:00:00</t>
  </si>
  <si>
    <t>THILF03818</t>
  </si>
  <si>
    <t>2025-12-12 13:48:30</t>
  </si>
  <si>
    <t>2025-12-12 13:30:00</t>
  </si>
  <si>
    <t>E2014114121201</t>
  </si>
  <si>
    <t>三重果菜市場</t>
  </si>
  <si>
    <t>2025-12-12 16:40:33</t>
  </si>
  <si>
    <t>當機/自動開關機</t>
  </si>
  <si>
    <t>門市告知SC主機(SHUTTLE6S)風扇很大聲但不影響SC作業，重新開機過有變小聲一點點但還是很大聲......還請台芝到店協助(黑色盒子風扇變很大聲 猜測風扇要壞了)</t>
  </si>
  <si>
    <t>THILF02014</t>
  </si>
  <si>
    <t>2025-12-12 16:50:19</t>
  </si>
  <si>
    <t>2025-12-13 15:55:00</t>
  </si>
  <si>
    <t>2025-12-15 20:50:00</t>
  </si>
  <si>
    <t>第二顆硬碟不備份還原完成，風扇無異音，異音疑似第二顆硬碟震動所致，更換後正常
更換Sata線*1</t>
  </si>
  <si>
    <t>12014114121301</t>
  </si>
  <si>
    <t>2025-12-13 12:35:33</t>
  </si>
  <si>
    <t>12/13 12:35總公司玫君來電啟動緊急叫修:門市反應SC(SHUTTLE6S)原先風扇很大聲但不影響SC作業，重新開機過有變小聲一點點但還是很大聲，今日門市來電告知SC黑屏，客服請門市已嘗試拔插休息開機仍異常，ping1有通無法vnc....須請台芝到店協助 PS.若因更換HD.請跟店長宣達:1.請門市先回報代收會計 2.請確認SC的代收資料是否正確 (須與代收單據逐一核對) 與門市確認帳做到12/12，通訊午休待確認</t>
  </si>
  <si>
    <t>2025-12-13 12:45:03</t>
  </si>
  <si>
    <t>2025-12-13 18:45:00</t>
  </si>
  <si>
    <t>E3962114121401</t>
  </si>
  <si>
    <t>2025-12-14 15:15:33</t>
  </si>
  <si>
    <t>性質交接門市反應TM1 CCD掃描器(HC56IITR)外觀破損，不好刷讀..請台芝到店協助(加盟轉直營，兩個掃描器前方破損)</t>
  </si>
  <si>
    <t>THILF03962</t>
  </si>
  <si>
    <t>2025-12-14 15:30:27</t>
  </si>
  <si>
    <t>2025-12-16 12:00:00</t>
  </si>
  <si>
    <t>2025-12-16 13:00:00</t>
  </si>
  <si>
    <t>更換掃槍
換上：8119011785
換下：8119006796</t>
  </si>
  <si>
    <t>13962114121401</t>
  </si>
  <si>
    <t>2025-12-14 15:30:43</t>
  </si>
  <si>
    <t xml:space="preserve">性質交接門市反應TM2 CCD掃描器(HC56IITR)外觀破損，不好刷讀..請台芝到店協助	</t>
  </si>
  <si>
    <t>2025-12-14 15:31:26</t>
  </si>
  <si>
    <t>更換掃槍
換上：8119011857
換下：8119006797</t>
  </si>
  <si>
    <t>12154114121501</t>
  </si>
  <si>
    <t>板橋板莊店</t>
  </si>
  <si>
    <t>2025-12-15 10:50:39</t>
  </si>
  <si>
    <t>當機</t>
  </si>
  <si>
    <t xml:space="preserve">TM1(TCX800)1.機台：1 2.入帳日期：12/14  3.交易日期：12/14 4.交易序號：864621 5.金額：X 6.商品：X 7.條碼：X 8.消費最後是否有成功交易：是 9.商品是否被帶走：是 10.原因：門市反應大夜操作版更後，刷讀商品條碼後點選客層顯示請稍後等待很久無回應，已請門市拔插休息再次操作仍異常，PING全店網路無瞬斷
12/15 門市再次反應刷讀商品條碼後按客層卡在請稍後很久無回應，協助重整後畫面已正常，未跳交易序號....請台芝到店協助，與門市確認12/15無交易資料 PS若因更換HD.請跟店長宣達:1.請門市先回報代收會計 2.請確認SC的代收資料是否正確 (須與代收單據逐一核對) </t>
  </si>
  <si>
    <t>THILF02154</t>
  </si>
  <si>
    <t>2025-12-15 10:54:45</t>
  </si>
  <si>
    <t>2025-12-16 12:40:00</t>
  </si>
  <si>
    <t>2025-12-16 14:54:00</t>
  </si>
  <si>
    <t>更換TM1第一顆硬碟無備份還原
版號：S1117.52.0
ARC : 4.C02u</t>
  </si>
  <si>
    <t>新北市蘆洲區</t>
  </si>
  <si>
    <t>THILF05430</t>
  </si>
  <si>
    <t>2025-12-15 13:58:09</t>
  </si>
  <si>
    <t>2025-12-15 10:00:00</t>
  </si>
  <si>
    <t>協助新開門市</t>
  </si>
  <si>
    <t>2025-12-15 13:58:52</t>
  </si>
  <si>
    <t>2025-12-15 11:00:00</t>
  </si>
  <si>
    <t>新開門市安裝完成，已使用中華電信
，PEP已安裝完成</t>
  </si>
  <si>
    <t>2025-12-15 15:24:07</t>
  </si>
  <si>
    <t>2025-12-15 15:00:00</t>
  </si>
  <si>
    <t>協助撤機</t>
  </si>
  <si>
    <t>2025-12-15 15:25:18</t>
  </si>
  <si>
    <t>2025-12-16 12:43:31</t>
  </si>
  <si>
    <t>2025-12-16 12:10:00</t>
  </si>
  <si>
    <t>五股興珍店</t>
  </si>
  <si>
    <t>新北市五股區</t>
  </si>
  <si>
    <t>THILF02691</t>
  </si>
  <si>
    <t>2025-12-16 13:17:31</t>
  </si>
  <si>
    <t>2025-12-16 14:56:25</t>
  </si>
  <si>
    <t>THILF04341</t>
  </si>
  <si>
    <t>2025-12-16 15:33:58</t>
  </si>
  <si>
    <t>2025-12-16 15:20:00</t>
  </si>
  <si>
    <t>新莊中泉店</t>
  </si>
  <si>
    <t>THILF04163</t>
  </si>
  <si>
    <t>2025-12-16 15:50:29</t>
  </si>
  <si>
    <t>2025-12-16 15:40:00</t>
  </si>
  <si>
    <t>12318114121601</t>
  </si>
  <si>
    <t>北縣淡俊店</t>
  </si>
  <si>
    <t>2025-12-16 14:56:42</t>
  </si>
  <si>
    <t>HL28</t>
  </si>
  <si>
    <t>HL-立式掃描器</t>
  </si>
  <si>
    <t>掃瞄無反應或感應不良</t>
  </si>
  <si>
    <t>門市反應TM1立式掃描器(MS-7580)刷讀條碼有亮燈有聲音，但無入TM，已嘗試執行掃描器校正仍異常..請台芝到店協助</t>
  </si>
  <si>
    <t>THILF02318</t>
  </si>
  <si>
    <t>2025-12-16 14:58:04</t>
  </si>
  <si>
    <t>2025-12-17 11:20:00</t>
  </si>
  <si>
    <t>2025-12-17 18:58:00</t>
  </si>
  <si>
    <t>PS2脫落，接回後可正常使用</t>
  </si>
  <si>
    <t>1A171114121701</t>
  </si>
  <si>
    <t>2025-12-17 12:28:56</t>
  </si>
  <si>
    <t>門市反應TM1(TCX800)抽屜關不起來會自己彈出來，抽屜外觀米白/鑰匙孔右邊/鑰匙孔編號703....須請台芝到店協助</t>
  </si>
  <si>
    <t>THILF0A171</t>
  </si>
  <si>
    <t>2025-12-17 12:30:35</t>
  </si>
  <si>
    <t>2025-12-17 12:56:00</t>
  </si>
  <si>
    <t>2025-12-18 16:30:00</t>
  </si>
  <si>
    <t>抽屜內部彈射彈簧斷裂，重新接回後正常</t>
  </si>
  <si>
    <t>1D087114121701</t>
  </si>
  <si>
    <t>三重中興北</t>
  </si>
  <si>
    <t>2025-12-17 15:19:08</t>
  </si>
  <si>
    <t>TM1抽屜(顏色:米白、鑰匙孔:右邊、鑰匙孔編號:K06、無鑰匙)有時候結帳會打開有時候不會打開,有時候按開抽屜也會沒反應,確認無異物卡住.....還請台芝到店協助</t>
  </si>
  <si>
    <t>THILF0D087</t>
  </si>
  <si>
    <t>2025-12-17 15:21:32</t>
  </si>
  <si>
    <t>2025-12-18 10:00:00</t>
  </si>
  <si>
    <t>2025-12-18 19:21:00</t>
  </si>
  <si>
    <t>更換錢櫃
換下81Z1000900
換上81Z1001002</t>
  </si>
  <si>
    <t>2025-12-17 16:41:49</t>
  </si>
  <si>
    <t>2025-12-17 14:30:00</t>
  </si>
  <si>
    <t>協助撤店</t>
  </si>
  <si>
    <t>2025-12-17 16:42:35</t>
  </si>
  <si>
    <t>14057114121801</t>
  </si>
  <si>
    <t>2025-12-18 11:15:52</t>
  </si>
  <si>
    <t>門市反應tm1 ccd掃描器(HC76-TR)常常刷讀不到條碼有亮燈有逼聲但未讀進tm，門市已有操作校正仍異常....須請台芝到店協助</t>
  </si>
  <si>
    <t>2025-12-18 11:17:09</t>
  </si>
  <si>
    <t>2025-12-18 15:30:00</t>
  </si>
  <si>
    <t>2025-12-19 15:17:00</t>
  </si>
  <si>
    <t>重接排線，重新校正</t>
  </si>
  <si>
    <t>14057114121802</t>
  </si>
  <si>
    <t>2025-12-18 11:17:21</t>
  </si>
  <si>
    <t>門市反應tm2 ccd掃描器(HC76-TR)常常刷讀不到條碼有亮燈有逼聲但未讀進tm，門市已有操作校正仍異常....須請台芝到店協助</t>
  </si>
  <si>
    <t>2025-12-18 11:17:40</t>
  </si>
  <si>
    <t>2025-12-18 16:00:00</t>
  </si>
  <si>
    <t>三重美堤店</t>
  </si>
  <si>
    <t>THILF03890</t>
  </si>
  <si>
    <t>2025-12-19 12:34:51</t>
  </si>
  <si>
    <t>2025-12-19 12:16:00</t>
  </si>
  <si>
    <t>THILF05245</t>
  </si>
  <si>
    <t>2025-12-19 12:53:00</t>
  </si>
  <si>
    <t>2025-12-19 12:37:00</t>
  </si>
  <si>
    <t>THILF02399</t>
  </si>
  <si>
    <t>2025-12-19 12:58:47</t>
  </si>
  <si>
    <t>三重三民店</t>
  </si>
  <si>
    <t>THILF0D024</t>
  </si>
  <si>
    <t>2025-12-19 13:04:34</t>
  </si>
  <si>
    <t>2025-12-19 13:00:00</t>
  </si>
  <si>
    <t>三重洛陽店</t>
  </si>
  <si>
    <t>THILF02837</t>
  </si>
  <si>
    <t>2025-12-19 13:09:17</t>
  </si>
  <si>
    <t>2025-12-19 13:05:00</t>
  </si>
  <si>
    <t>三重田心店</t>
  </si>
  <si>
    <t>THILF03676</t>
  </si>
  <si>
    <t>2025-12-19 13:13:29</t>
  </si>
  <si>
    <t>2025-12-19 13:08:00</t>
  </si>
  <si>
    <t>2025-12-19 13:25:01</t>
  </si>
  <si>
    <t>2025-12-19 13:15:00</t>
  </si>
  <si>
    <t>三重商工店</t>
  </si>
  <si>
    <t>THILF04652</t>
  </si>
  <si>
    <t>2025-12-19 13:35:23</t>
  </si>
  <si>
    <t>2025-12-19 13:30:00</t>
  </si>
  <si>
    <t>三重太璞宮</t>
  </si>
  <si>
    <t>THILF04968</t>
  </si>
  <si>
    <t>2025-12-19 14:14:58</t>
  </si>
  <si>
    <t>2025-12-19 13:59:00</t>
  </si>
  <si>
    <t>三重溪美店</t>
  </si>
  <si>
    <t>THILF04191</t>
  </si>
  <si>
    <t>2025-12-19 14:36:23</t>
  </si>
  <si>
    <t>2025-12-19 14:25:00</t>
  </si>
  <si>
    <t>北縣五華三店</t>
  </si>
  <si>
    <t>THILF0D194</t>
  </si>
  <si>
    <t>2025-12-19 14:41:00</t>
  </si>
  <si>
    <t>2025-12-19 14:35:00</t>
  </si>
  <si>
    <t>E3147114122001</t>
  </si>
  <si>
    <t>2025-12-20 08:57:53</t>
  </si>
  <si>
    <t>HL27</t>
  </si>
  <si>
    <t>HL-雷射印表機</t>
  </si>
  <si>
    <t>不能開機</t>
  </si>
  <si>
    <t>門市反應昨天停電，今天復電後SC雷射印表機(M6600NW)即無法開機，設備亮藍燈，面板沒有任何畫面，已嘗試重新拔插後方電源線開關機都沒反應沒聲音..請台芝到店協助(無法開機)</t>
  </si>
  <si>
    <t>THILF03147</t>
  </si>
  <si>
    <t>2025-12-20 09:16:45</t>
  </si>
  <si>
    <t>2025-12-23 12:20:00</t>
  </si>
  <si>
    <t>2025-12-23 13:00:00</t>
  </si>
  <si>
    <t>更換雷射列表機
換上：8103002065
換下：8103002103</t>
  </si>
  <si>
    <t>1D070114122101</t>
  </si>
  <si>
    <t>三重重新店</t>
  </si>
  <si>
    <t>2025-12-21 12:43:12</t>
  </si>
  <si>
    <t>門市反應TM2(TCX800)使用到一半突然黑屏右下電源燈未亮無法開機，門市找不到TM插頭，有將插座上全部插頭重新拔插仍無電源反應...須請台芝到店協助
PS.若因更換HD.請跟店長宣達:1.請門市先回報代收會計 2.請確認SC的代收資料是否正確 (須與代收單據逐一核對)
門市今日已清帳入帳日12/22有交易</t>
  </si>
  <si>
    <t>THILF0D070</t>
  </si>
  <si>
    <t>2025-12-21 12:49:34</t>
  </si>
  <si>
    <t>2025-12-22 11:45:00</t>
  </si>
  <si>
    <t>變壓器鬆脫，插回後可正常使用</t>
  </si>
  <si>
    <t>THILF04228</t>
  </si>
  <si>
    <t>2025-12-22 13:34:53</t>
  </si>
  <si>
    <t>2025-12-22 13:00:00</t>
  </si>
  <si>
    <t>新莊鼎苑店</t>
  </si>
  <si>
    <t>THILF04194</t>
  </si>
  <si>
    <t>2025-12-22 13:51:15</t>
  </si>
  <si>
    <t>2025-12-22 13:30:00</t>
  </si>
  <si>
    <t>THILF04701</t>
  </si>
  <si>
    <t>2025-12-22 14:22:29</t>
  </si>
  <si>
    <t>2025-12-22 14:00:00</t>
  </si>
  <si>
    <t>新莊福祐店</t>
  </si>
  <si>
    <t>THILF03999</t>
  </si>
  <si>
    <t>2025-12-22 14:58:56</t>
  </si>
  <si>
    <t>2025-12-22 14:30:00</t>
  </si>
  <si>
    <t>新莊巷口店</t>
  </si>
  <si>
    <t>THILF04762</t>
  </si>
  <si>
    <t>2025-12-22 15:30:39</t>
  </si>
  <si>
    <t>2025-12-22 15:00:00</t>
  </si>
  <si>
    <t>E4312114122201</t>
  </si>
  <si>
    <t>三重文化北</t>
  </si>
  <si>
    <t>2025-12-22 23:15:22</t>
  </si>
  <si>
    <t>夜間</t>
  </si>
  <si>
    <t>門市反應tm1 CCD掃描器(HC56IITR)刷讀所有條碼都會感應不良要刷很多次有亮燈有逼聲，操作掃描器校正後仍異常....須請台芝到店協助(感應不良)</t>
  </si>
  <si>
    <t>THILF04312</t>
  </si>
  <si>
    <t>2025-12-23 09:12:33</t>
  </si>
  <si>
    <t>2025-12-24 11:00:00</t>
  </si>
  <si>
    <t>2025-12-24 13:12:00</t>
  </si>
  <si>
    <t>更換掃描槍
換下8119006941
換上8119007732</t>
  </si>
  <si>
    <t>14312114122301</t>
  </si>
  <si>
    <t>2025-12-23 09:12:47</t>
  </si>
  <si>
    <t>門市反應tm2 CCD掃描器(HC56IITR)刷讀所有條碼都會感應不良要刷很多次有亮燈有逼聲，操作掃描器校正後仍異常....須請台芝到店協助</t>
  </si>
  <si>
    <t>2025-12-23 09:13:14</t>
  </si>
  <si>
    <t>2025-12-24 13:13:00</t>
  </si>
  <si>
    <t>更換掃描槍
換下8119006210
換上8119007731</t>
  </si>
  <si>
    <t>THILF04196</t>
  </si>
  <si>
    <t>2025-12-23 14:32:00</t>
  </si>
  <si>
    <t>2025-12-23 11:00:00</t>
  </si>
  <si>
    <t>2025-12-23 14:32:05</t>
  </si>
  <si>
    <t>裝潢回裝完成，使用中華電信正常</t>
  </si>
  <si>
    <t>14834114122301</t>
  </si>
  <si>
    <t>2025-12-23 14:36:41</t>
  </si>
  <si>
    <t>門市反應SC螢幕(LCD)黑屏，PING.1有通，VNC畫面正常，門市告知SC螢幕電源燈無燈號找不到電源鍵，門市告知已有重新拔插線路、更換至白色插座仍異常..請台芝到店協助</t>
  </si>
  <si>
    <t>2025-12-23 14:38:52</t>
  </si>
  <si>
    <t>2025-12-24 10:10:00</t>
  </si>
  <si>
    <t>2025-12-24 18:38:00</t>
  </si>
  <si>
    <t>重接排線</t>
  </si>
  <si>
    <t>THILF05451</t>
  </si>
  <si>
    <t>2025-12-23 15:42:17</t>
  </si>
  <si>
    <t>2025-12-23 12:00:00</t>
  </si>
  <si>
    <t>新開門市安裝已完工</t>
  </si>
  <si>
    <t>2025-12-23 17:56:26</t>
  </si>
  <si>
    <t>2025-12-23 09:00:00</t>
  </si>
  <si>
    <t>2025-12-23 17:57:09</t>
  </si>
  <si>
    <t>新開門市</t>
  </si>
  <si>
    <t>板橋板豐店</t>
  </si>
  <si>
    <t>THILF03551</t>
  </si>
  <si>
    <t>2025-12-24 11:36:44</t>
  </si>
  <si>
    <t>2025-12-24 11:05:00</t>
  </si>
  <si>
    <t>新莊莊民店</t>
  </si>
  <si>
    <t>THILF03652</t>
  </si>
  <si>
    <t>2025-12-24 14:29:34</t>
  </si>
  <si>
    <t>2025-12-24 14:00:00</t>
  </si>
  <si>
    <t>1A171114122501</t>
  </si>
  <si>
    <t>2025-12-25 09:29:09</t>
  </si>
  <si>
    <t>門市反應TM1(TCX800)抽屜無法完全密合，抽屜外觀米白/鑰匙孔右邊/鑰匙孔編號703....須請台芝到店協助</t>
  </si>
  <si>
    <t>2025-12-25 09:30:00</t>
  </si>
  <si>
    <t>2025-12-26 10:30:00</t>
  </si>
  <si>
    <t>2025-12-29 13:00:00</t>
  </si>
  <si>
    <t>更換錢櫃
換下81Z1003538
換上81Z1001001</t>
  </si>
  <si>
    <t>14196114122501</t>
  </si>
  <si>
    <t>2025-12-25 10:20:18</t>
  </si>
  <si>
    <t>門市反應TM2(TCX800)觸控不良，數字鍵要多按幾下才有反應，已有執行校正仍異常...請台芝到店協助</t>
  </si>
  <si>
    <t>2025-12-25 10:21:10</t>
  </si>
  <si>
    <t>2025-12-26 13:00:00</t>
  </si>
  <si>
    <t>更換主機，無更換硬碟
換下8185000643
換上8185002948</t>
  </si>
  <si>
    <t>13227114122502</t>
  </si>
  <si>
    <t>五股四維店</t>
  </si>
  <si>
    <t>2025-12-25 15:56:33</t>
  </si>
  <si>
    <t>門市反應TM1 CCD掃描器(HC56II-TR)刷讀所有條碼都感應不良，校正表單第6步驟刷讀完全無反應....請台芝到店協助</t>
  </si>
  <si>
    <t>THILF03227</t>
  </si>
  <si>
    <t>2025-12-25 15:57:58</t>
  </si>
  <si>
    <t>更換手持
換上8119010854
換下8119006640</t>
  </si>
  <si>
    <t>13227114122503</t>
  </si>
  <si>
    <t>2025-12-25 15:58:07</t>
  </si>
  <si>
    <t>門市反應TM2 CCD掃描器(HC56II-TR)刷讀所有條碼都感應不良，要刷很多次才有反應，已有執行校正仍異常....請台芝到店協助</t>
  </si>
  <si>
    <t>2025-12-25 15:58:32</t>
  </si>
  <si>
    <t>2025-12-26 11:00:00</t>
  </si>
  <si>
    <t>更換手持
換上8119011530
換下8119006641</t>
  </si>
  <si>
    <t>THILF0TT01</t>
  </si>
  <si>
    <t>2025-12-26 14:17:16</t>
  </si>
  <si>
    <t>2025-12-26 13:50:00</t>
  </si>
  <si>
    <t>五股五工店</t>
  </si>
  <si>
    <t>THILF02535</t>
  </si>
  <si>
    <t>2025-12-26 14:42:21</t>
  </si>
  <si>
    <t>2025-12-26 14:20:00</t>
  </si>
  <si>
    <t>板橋國慶店</t>
  </si>
  <si>
    <t>THILF03416</t>
  </si>
  <si>
    <t>2025-12-26 15:22:06</t>
  </si>
  <si>
    <t>2025-12-26 15:00:00</t>
  </si>
  <si>
    <t>板橋玉川店</t>
  </si>
  <si>
    <t>THILF03977</t>
  </si>
  <si>
    <t>2025-12-26 15:45:45</t>
  </si>
  <si>
    <t>2025-12-26 15:20:00</t>
  </si>
  <si>
    <t>板橋豫章店</t>
  </si>
  <si>
    <t>THILF03752</t>
  </si>
  <si>
    <t>2025-12-26 16:06:19</t>
  </si>
  <si>
    <t>2025-12-26 15:50:00</t>
  </si>
  <si>
    <t>13358114122701</t>
  </si>
  <si>
    <t>2025-12-27 10:03:39</t>
  </si>
  <si>
    <t xml:space="preserve">門市反應TM2(TCX800)突然黑屏自動關機，右下角電源燈無亮，已有重新拔插線路仍異常，PING80不通無法VNC...請台芝到協助
與門市確認12/27尚未清帳PS若因更換HD.請跟店長宣達:1.請門市先回報代收會計 2.請確認SC的代收資料是否正確 (須與代收單據逐一核對)																																
</t>
  </si>
  <si>
    <t>THILF03358</t>
  </si>
  <si>
    <t>2025-12-27 10:07:02</t>
  </si>
  <si>
    <t>2025-12-27 11:20:00</t>
  </si>
  <si>
    <t>2025-12-30 13:00:00</t>
  </si>
  <si>
    <t>變壓器脫落 重插變壓器</t>
  </si>
  <si>
    <t>13358114122702</t>
  </si>
  <si>
    <t>2025-12-27 11:02:20</t>
  </si>
  <si>
    <t xml:space="preserve">12/27 11:01 總公司玫君來電啟動緊急叫修:門市反應TM2(TCX800)突然黑屏自動關機，右下角電源燈無亮，已有重新拔插線路仍異常，PING80不通無法VNC...請台芝到協助，與門市確認12/27尚未清帳PS若因更換HD.請跟店長宣達:1.請門市先回報代收會計 2.請確認SC的代收資料是否正確 (須與代收單據逐一核對)	</t>
  </si>
  <si>
    <t>2025-12-27 11:04:29</t>
  </si>
  <si>
    <t>2025-12-27 17:04:00</t>
  </si>
  <si>
    <t>變壓器排線脫落 重插變壓器</t>
  </si>
  <si>
    <t>14144114122901</t>
  </si>
  <si>
    <t>新莊頭前店</t>
  </si>
  <si>
    <t>2025-12-29 09:33:27</t>
  </si>
  <si>
    <t>HL58</t>
  </si>
  <si>
    <t>HL-LIFE-ET主機</t>
  </si>
  <si>
    <t>當機或無畫面</t>
  </si>
  <si>
    <t>MMK四代機上方壓克力廣告看板往前傾...需請台芝到店協助</t>
  </si>
  <si>
    <t>THILF04144</t>
  </si>
  <si>
    <t>2025-12-29 09:36:57</t>
  </si>
  <si>
    <t>2025-12-29 13:30:00</t>
  </si>
  <si>
    <t>2025-12-30 13:36:00</t>
  </si>
  <si>
    <t>更換mmk廣告看板</t>
  </si>
  <si>
    <t>板橋湳雅夜市</t>
  </si>
  <si>
    <t>THILF02995</t>
  </si>
  <si>
    <t>2025-12-29 09:48:45</t>
  </si>
  <si>
    <t>2025-12-29 09:00:00</t>
  </si>
  <si>
    <t>THILF04406</t>
  </si>
  <si>
    <t>2025-12-29 10:12:29</t>
  </si>
  <si>
    <t>2025-12-29 09:50:00</t>
  </si>
  <si>
    <t>車麗屋板橋店</t>
  </si>
  <si>
    <t>THILF0L501</t>
  </si>
  <si>
    <t>2025-12-29 10:32:33</t>
  </si>
  <si>
    <t>2025-12-29 10:15:00</t>
  </si>
  <si>
    <t>2025-12-29 11:00:50</t>
  </si>
  <si>
    <t>2025-12-29 10:40:00</t>
  </si>
  <si>
    <t>板橋莒光店</t>
  </si>
  <si>
    <t>THILF02224</t>
  </si>
  <si>
    <t>2025-12-29 11:26:36</t>
  </si>
  <si>
    <t>2025-12-29 11:10:00</t>
  </si>
  <si>
    <t>板橋寶翠店</t>
  </si>
  <si>
    <t>THILF0D767</t>
  </si>
  <si>
    <t>2025-12-29 11:55:15</t>
  </si>
  <si>
    <t>2025-12-29 11:30:00</t>
  </si>
  <si>
    <t>板橋民治店</t>
  </si>
  <si>
    <t>THILF03965</t>
  </si>
  <si>
    <t>2025-12-29 12:20:06</t>
  </si>
  <si>
    <t>2025-12-29 12:00:00</t>
  </si>
  <si>
    <t>14196114122901</t>
  </si>
  <si>
    <t>2025-12-29 13:12:07</t>
  </si>
  <si>
    <t>門市反應TM1(TCX800)觸控感應不靈敏，協助嘗試執行觸控校正後，門市測試前幾分鐘操作是正常的，但不久又會開始感應遲鈍..請台芝到店協助</t>
  </si>
  <si>
    <t>2025-12-29 13:16:02</t>
  </si>
  <si>
    <t>2025-12-30 15:30:00</t>
  </si>
  <si>
    <t>2025-12-30 17:16:00</t>
  </si>
  <si>
    <t>取消叫修</t>
  </si>
  <si>
    <t>14196114122902</t>
  </si>
  <si>
    <t>2025-12-29 13:16:13</t>
  </si>
  <si>
    <t>門市反應TM2(TCX800)觸控感應不靈敏，協助嘗試執行觸控校正後，門市測試前幾分鐘操作是正常的，但不久又會開始感應遲鈍..請台芝到店協助 PS.工程師12/26更換主機後有正常一段時間，但不久後又開始反應遲鈍</t>
  </si>
  <si>
    <t>2025-12-29 13:17:52</t>
  </si>
  <si>
    <t>2025-12-30 17:17:00</t>
  </si>
  <si>
    <t>12302114122901</t>
  </si>
  <si>
    <t>2025-12-29 13:27:00</t>
  </si>
  <si>
    <t>門市反應TM2發票機(BSC10II)無法列印亮紅燈，已嘗試重啟設備+重裝新紙捲仍異常...需請台芝到店協助</t>
  </si>
  <si>
    <t>2025-12-29 13:31:44</t>
  </si>
  <si>
    <t>2025-12-30 12:41:00</t>
  </si>
  <si>
    <t>2025-12-30 17:31:00</t>
  </si>
  <si>
    <t>發票機重新啟動測試正常，列印無異常</t>
  </si>
  <si>
    <t>THILF03052</t>
  </si>
  <si>
    <t>2025-12-29 13:52:05</t>
  </si>
  <si>
    <t>2025-12-29 11:00:00</t>
  </si>
  <si>
    <t>淡水魚市店</t>
  </si>
  <si>
    <t>THILF05060</t>
  </si>
  <si>
    <t>2025-12-30 11:36:17</t>
  </si>
  <si>
    <t>2025-12-30 11:00:00</t>
  </si>
  <si>
    <t>THILF05155</t>
  </si>
  <si>
    <t>2025-12-30 12:07:23</t>
  </si>
  <si>
    <t>2025-12-30 10:00:00</t>
  </si>
  <si>
    <t>跨年借機安裝完成</t>
  </si>
  <si>
    <t>2025-12-30 16:01:29</t>
  </si>
  <si>
    <t>2025-12-30 09:00:00</t>
  </si>
  <si>
    <t>協助開車</t>
  </si>
  <si>
    <t>12442115010101</t>
  </si>
  <si>
    <t>新北市八里區</t>
  </si>
  <si>
    <t>2026-01-01 10:43:18</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</si>
  <si>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</si>
  <si>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</si>
  <si>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2026-01-01 10:58:18</t>
  </si>
  <si>
    <t>2026-01-01 12:30:00</t>
  </si>
  <si>
    <t>2026-01-01 16:58:00</t>
  </si>
  <si>
    <t>UPS故障，目前改插白色插座，已正常開機並告知店長。</t>
  </si>
  <si>
    <t>12442115010102</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</si>
  <si>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</si>
  <si>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</si>
  <si>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</si>
  <si>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</si>
  <si>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</si>
  <si>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</si>
  <si>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</si>
  <si>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</si>
  <si>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</si>
  <si>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</si>
  <si>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</si>
  <si>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</si>
  <si>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</si>
  <si>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</si>
  <si>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</si>
  <si>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</si>
  <si>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</si>
  <si>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</si>
  <si>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</si>
  <si>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</si>
  <si>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</si>
  <si>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</si>
  <si>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</si>
  <si>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E4983114093001</t>
  </si>
  <si>
    <t>2025-09-30 20:06:27</t>
  </si>
  <si>
    <t>D301</t>
  </si>
  <si>
    <t>發票切刀卡紙，切紙不正常</t>
  </si>
  <si>
    <t>TM1熱感發票機(BSC-10)印發票不會自動裁切紙，已有重新開機紙捲重放仍無法排除，確認無卡異物.......還請台芝到店協助(印收據卡紙，重新開機，後出的紙切不斷)</t>
  </si>
  <si>
    <t>2025-09-30 20:12:45</t>
  </si>
  <si>
    <t>2025-10-01 16:41:00</t>
  </si>
  <si>
    <t>2025-10-02 00:12:00</t>
  </si>
  <si>
    <t>更換發票機
換上：8155004374
換下：8155002982</t>
  </si>
  <si>
    <t>E2318114100101</t>
  </si>
  <si>
    <t>2025-10-01 07:39:56</t>
  </si>
  <si>
    <t>HL59</t>
  </si>
  <si>
    <t>HL-LIFE-ET熱感機T70II</t>
  </si>
  <si>
    <t>門市反應MMK 熱感機(T70-II)會常常無法出紙且時好時壞，門市都要重裝紙捲重開機仍時常發生....須請台芝到店協助(life eｔ　熱感機會卡印不出來時好時壞的)　</t>
  </si>
  <si>
    <t>2025-10-01 09:15:21</t>
  </si>
  <si>
    <t>2025-10-01 11:59:00</t>
  </si>
  <si>
    <t>2025-10-02 13:15:00</t>
  </si>
  <si>
    <t>更換出單機
換下8138001532
換上8138002690</t>
  </si>
  <si>
    <t>E3052114093001</t>
  </si>
  <si>
    <t>2025-09-30 23:36:11</t>
  </si>
  <si>
    <t>切刀卡紙，切紙不正常</t>
  </si>
  <si>
    <t>門市反應mmk熱感機(t70-ii)會一直卡紙查看切刀歪掉，門市重裝紙捲重開機仍異常....須請台芝到店協助(MMK熱感式印表紙壞掉)</t>
  </si>
  <si>
    <t>2025-10-01 09:16:57</t>
  </si>
  <si>
    <t>2025-10-01 11:30:00</t>
  </si>
  <si>
    <t>2025-10-02 13:16:00</t>
  </si>
  <si>
    <t>清潔切刀</t>
  </si>
  <si>
    <t>2025-10-01 12:29:43</t>
  </si>
  <si>
    <t>2025-10-01 12:00:00</t>
  </si>
  <si>
    <t>13890114100101</t>
  </si>
  <si>
    <t>2025-10-01 15:20:05</t>
  </si>
  <si>
    <t>門市反應TM2二代發票機(BSC10II)燈號正常綠燈，但系統顯示熱感機正在列印無法連線，已有關機、紙捲重裝再操作仍異常，請台芝到店協助</t>
  </si>
  <si>
    <t>2025-10-01 15:21:42</t>
  </si>
  <si>
    <t>2025-10-02 11:00:00</t>
  </si>
  <si>
    <t>2025-10-02 19:21:00</t>
  </si>
  <si>
    <t>USB線材被老鼠咬斷，更換USB線</t>
  </si>
  <si>
    <t>1D390114100201</t>
  </si>
  <si>
    <t>2025-10-02 09:15:33</t>
  </si>
  <si>
    <t xml:space="preserve">門市反應今早TM1(TCX800)突然黑屏就無法開機，電源燈號無亮，已有重新拔插線路、更換至白色插座仍異常，PING80不通無法VNC...請台芝到店協助																													
已與門市確認10/02尚未清帳PS若因更換HD.請跟店長宣達:1.請門市先回報代收會計 2.請確認SC的代收資料是否正確 (須與代收單據逐一核對)
</t>
  </si>
  <si>
    <t>2025-10-02 09:18:21</t>
  </si>
  <si>
    <t>2025-10-02 11:56:00</t>
  </si>
  <si>
    <t>2025-10-03 13:18:00</t>
  </si>
  <si>
    <t>變壓器鬆脫，將變壓器插回後正常</t>
  </si>
  <si>
    <t>2025-10-02 11:51:23</t>
  </si>
  <si>
    <t>2025-10-02 10:00:00</t>
  </si>
  <si>
    <t>2025-10-02 12:28:36</t>
  </si>
  <si>
    <t>2025-10-02 12:00:00</t>
  </si>
  <si>
    <t>2025-10-02 15:17:52</t>
  </si>
  <si>
    <t>2025-10-02 14:45:00</t>
  </si>
  <si>
    <t>2025-10-02 15:35:05</t>
  </si>
  <si>
    <t>2025-10-02 15:11:00</t>
  </si>
  <si>
    <t>2025-10-02 15:59:28</t>
  </si>
  <si>
    <t>2025-10-02 15:39:00</t>
  </si>
  <si>
    <t>2025-10-02 16:23:24</t>
  </si>
  <si>
    <t>2025-10-02 16:10:00</t>
  </si>
  <si>
    <t>2025-10-03 13:58:34</t>
  </si>
  <si>
    <t>2025-10-03 13:30:00</t>
  </si>
  <si>
    <t>2025-10-03 14:34:21</t>
  </si>
  <si>
    <t>2025-10-03 14:10:00</t>
  </si>
  <si>
    <t>2025-10-03 15:35:02</t>
  </si>
  <si>
    <t>2025-10-03 15:10:00</t>
  </si>
  <si>
    <t>2025-10-03 16:12:37</t>
  </si>
  <si>
    <t>2025-10-03 15:50:00</t>
  </si>
  <si>
    <t>2025-10-03 16:40:38</t>
  </si>
  <si>
    <t>2025-10-03 16:20:00</t>
  </si>
  <si>
    <t>E4679114100401</t>
  </si>
  <si>
    <t>新莊幸運店</t>
  </si>
  <si>
    <t>2025-10-04 11:18:17</t>
  </si>
  <si>
    <t>D302</t>
  </si>
  <si>
    <t>發票印字不清</t>
  </si>
  <si>
    <t>門市反應tm2熱感發票機(BSC-10)印出的很多種兌換券條碼於tm1.2都無法刷讀，tm1發票機印出來的則可正常刷讀，已有將發票機關機紙捲重裝仍異常...請台芝到店協助(多種兌換券印出之後無法掃描，可能導致客訴)</t>
  </si>
  <si>
    <t>THILF04679</t>
  </si>
  <si>
    <t>2025-10-04 11:31:07</t>
  </si>
  <si>
    <t>2025-10-07 11:30:00</t>
  </si>
  <si>
    <t>2025-10-08 13:00:00</t>
  </si>
  <si>
    <t>更換發票機
換上8155004152
換下8155002887</t>
  </si>
  <si>
    <t>2025-10-07 10:44:01</t>
  </si>
  <si>
    <t>2025-10-07 09:30:00</t>
  </si>
  <si>
    <t>2025-10-07 10:44:34</t>
  </si>
  <si>
    <t>2025-10-07 10:10:00</t>
  </si>
  <si>
    <t>三重興華店</t>
  </si>
  <si>
    <t>THILF02259</t>
  </si>
  <si>
    <t>2025-10-07 11:08:16</t>
  </si>
  <si>
    <t>2025-10-07 10:40:00</t>
  </si>
  <si>
    <t>13362114100701</t>
  </si>
  <si>
    <t>2025-10-07 12:00:29</t>
  </si>
  <si>
    <t>D305</t>
  </si>
  <si>
    <t>門市反應tm2發票機(bsc-10)無電源反應，門市已有重新拔插線路仍已異常，因其他插座太遠無法更換插座測試....須請台芝到店協助</t>
  </si>
  <si>
    <t>THILF03362</t>
  </si>
  <si>
    <t>2025-10-07 12:03:20</t>
  </si>
  <si>
    <t>2025-10-07 13:45:00</t>
  </si>
  <si>
    <t>2025-10-08 16:03:00</t>
  </si>
  <si>
    <t>變壓器鬆脫，插緊後測試正常</t>
  </si>
  <si>
    <t>2025-10-07 12:04:05</t>
  </si>
  <si>
    <t>2025-10-07 11:00:00</t>
  </si>
  <si>
    <t>PMQ3</t>
  </si>
  <si>
    <t>2025-10-07 12:14:42</t>
  </si>
  <si>
    <t>2025-10-07 11:20:00</t>
  </si>
  <si>
    <t>2025-10-07 13:15:20</t>
  </si>
  <si>
    <t>2025-10-07 14:53:13</t>
  </si>
  <si>
    <t>2025-10-07 14:10:00</t>
  </si>
  <si>
    <t>THILF03623</t>
  </si>
  <si>
    <t>2025-10-07 15:13:57</t>
  </si>
  <si>
    <t>2025-10-07 14:55:00</t>
  </si>
  <si>
    <t>THILF04210</t>
  </si>
  <si>
    <t>2025-10-07 15:21:19</t>
  </si>
  <si>
    <t>2025-10-07 15:00:00</t>
  </si>
  <si>
    <t>暫撤店</t>
  </si>
  <si>
    <t>2025-10-07 15:40:10</t>
  </si>
  <si>
    <t>2025-10-07 15:20:00</t>
  </si>
  <si>
    <t>2025-10-07 16:22:48</t>
  </si>
  <si>
    <t>2025-10-07 16:00:00</t>
  </si>
  <si>
    <t>2025-10-07 16:46:37</t>
  </si>
  <si>
    <t>2025-10-07 16:25:00</t>
  </si>
  <si>
    <t>14680114100801</t>
  </si>
  <si>
    <t>板橋江寧店</t>
  </si>
  <si>
    <t>2025-10-08 09:11:05</t>
  </si>
  <si>
    <t>HLN4</t>
  </si>
  <si>
    <t>HL-PepLink負載平衡器</t>
  </si>
  <si>
    <t>N401</t>
  </si>
  <si>
    <t>10/8 09:11 啟動緊急叫修：門市反應全店無網路，確認PEPLINK(BALANCE20X)無亮燈，已有更換插座後按壓電源仍異常，請台芝到店協助</t>
  </si>
  <si>
    <t>THILF04680</t>
  </si>
  <si>
    <t>2025-10-08 09:12:37</t>
  </si>
  <si>
    <t>2025-10-08 11:49:00</t>
  </si>
  <si>
    <t>2025-10-08 15:12:00</t>
  </si>
  <si>
    <t>到店時網路已恢復正常
更換HUB-ZYXEL
換上：8107005201
換下：8107003261</t>
  </si>
  <si>
    <t>三重穀保店</t>
  </si>
  <si>
    <t>THILF04155</t>
  </si>
  <si>
    <t>2025-10-08 10:23:17</t>
  </si>
  <si>
    <t>2025-10-08 09:40:00</t>
  </si>
  <si>
    <t>2025-10-08 10:58:15</t>
  </si>
  <si>
    <t>2025-10-08 10:30:00</t>
  </si>
  <si>
    <t>2025-10-08 11:20:10</t>
  </si>
  <si>
    <t>2025-10-08 11:00:00</t>
  </si>
  <si>
    <t>三重薔薇店</t>
  </si>
  <si>
    <t>THILF04388</t>
  </si>
  <si>
    <t>2025-10-08 11:58:00</t>
  </si>
  <si>
    <t>2025-10-08 11:30:00</t>
  </si>
  <si>
    <t>2025-10-08 12:20:17</t>
  </si>
  <si>
    <t>2025-10-08 11:40:00</t>
  </si>
  <si>
    <t>THILF0D195</t>
  </si>
  <si>
    <t>2025-10-08 14:59:34</t>
  </si>
  <si>
    <t>2025-10-08 14:30:00</t>
  </si>
  <si>
    <t>1T100114100901</t>
  </si>
  <si>
    <t>T100</t>
  </si>
  <si>
    <t>五股訓練教室027401</t>
  </si>
  <si>
    <t>2025-10-09 10:54:33</t>
  </si>
  <si>
    <t>無法進紙、印表機無反應</t>
  </si>
  <si>
    <t>五股訓練教室更換雷射印表機(EPSON 6200L),已無碳粉可訂,請派工台芝更換設備
平時無人，麻煩台芝到點前先連絡區處同仁，謝謝
麻煩約定時間：10/15　下午連絡人：楊亦嵐，連絡電話：0935114452</t>
  </si>
  <si>
    <t>THILF0T100</t>
  </si>
  <si>
    <t>2025-10-09 11:13:49</t>
  </si>
  <si>
    <t>2025-10-13 10:45:00</t>
  </si>
  <si>
    <t>2025-10-13 15:13:00</t>
  </si>
  <si>
    <t>已跟楊小姐約修10/15 14：00</t>
  </si>
  <si>
    <t>13770114100901</t>
  </si>
  <si>
    <t>2025-10-09 11:10:19</t>
  </si>
  <si>
    <t>門市告知TM2(TCX800)游標一直觸控下方，無法協助觸控校正重啟後仍異常，與門市確認無張貼文宣.....須請台芝到店協助</t>
  </si>
  <si>
    <t>THILF03770</t>
  </si>
  <si>
    <t>2025-10-09 11:15:24</t>
  </si>
  <si>
    <t>2025-10-13 10:00:00</t>
  </si>
  <si>
    <t>2025-10-13 15:15:00</t>
  </si>
  <si>
    <t>清潔螢幕 觸控校正</t>
  </si>
  <si>
    <t>13983114101002</t>
  </si>
  <si>
    <t>2025-10-10 09:59:47</t>
  </si>
  <si>
    <t>門市反應 MMK 四代機 熱感機T70II列印小白單無反應，燈號為綠燈，已有重啟熱感機+MMK仍異常...請台芝到店協助</t>
  </si>
  <si>
    <t>2025-10-10 10:00:51</t>
  </si>
  <si>
    <t>2025-10-13 13:00:00</t>
  </si>
  <si>
    <t>2025-10-14 13:00:00</t>
  </si>
  <si>
    <t>測試發現印表機驅動跑掉，更換硬碟重新安裝MMK程式，測試正常</t>
  </si>
  <si>
    <t>E3811114101101</t>
  </si>
  <si>
    <t>2025-10-11 13:35:50</t>
  </si>
  <si>
    <t>HL60</t>
  </si>
  <si>
    <t>HL-LIFE-ET印票機L90</t>
  </si>
  <si>
    <t>門市反應LIFEET印票機L90無電源反應無亮燈，已有重新拔插線路、按壓電源鍵仍無法開機....請台芝到店協助(無法列印票)</t>
  </si>
  <si>
    <t>2025-10-11 13:43:08</t>
  </si>
  <si>
    <t>2025-10-13 11:39:00</t>
  </si>
  <si>
    <t>E3785114101201</t>
  </si>
  <si>
    <t>2025-10-12 17:13:29</t>
  </si>
  <si>
    <t>門市反應tm2熱感發票機(BSC-10)印出來的條碼會有斷線的問題(例:預購兌換券)，導致無法刷讀，tm1發票機印出來的條碼於tm1.2刷讀則正常，發票機已有關機紙捲重裝仍異常...請台芝到店協助(機2無法刷)</t>
  </si>
  <si>
    <t>2025-10-12 17:21:25</t>
  </si>
  <si>
    <t>2025-10-13 13:30:00</t>
  </si>
  <si>
    <t>更換發票機
換上8155005445
換下8155002979</t>
  </si>
  <si>
    <t>13785114101201</t>
  </si>
  <si>
    <t>2025-10-12 17:21:44</t>
  </si>
  <si>
    <t>門市反應tm1熱感發票機(BSC-10)可正常使用但會發出異音，不清楚是否有異物掉進去，需請工程師到店檢查，已有將發票機關機紙捲重裝仍有異音...請台芝到店協助</t>
  </si>
  <si>
    <t>2025-10-12 17:23:17</t>
  </si>
  <si>
    <t>1D138114101301</t>
  </si>
  <si>
    <t>三重中興北二</t>
  </si>
  <si>
    <t>2025-10-13 09:35:46</t>
  </si>
  <si>
    <t>門市反應TM1(TCX800)觸控亂跳，未點選螢幕但會一直發出點選螢幕的逼逼聲，與門市確認螢幕未貼保護貼、文宣，已有協助門市執行觸控校正仍異常....請台芝到店協助</t>
  </si>
  <si>
    <t>THILF0D138</t>
  </si>
  <si>
    <t>2025-10-13 09:38:11</t>
  </si>
  <si>
    <t>2025-10-13 09:30:00</t>
  </si>
  <si>
    <t>2025-10-14 13:38:00</t>
  </si>
  <si>
    <t>所有螢幕觸控設定皆無效，客顯依然自行觸控，需更換客顯</t>
  </si>
  <si>
    <t>北縣五泰店</t>
  </si>
  <si>
    <t>THILF02325</t>
  </si>
  <si>
    <t>2025-10-13 10:04:53</t>
  </si>
  <si>
    <t>2025-10-13 10:39:21</t>
  </si>
  <si>
    <t>2025-10-13 10:30:00</t>
  </si>
  <si>
    <t>五股成州店</t>
  </si>
  <si>
    <t>THILF04801</t>
  </si>
  <si>
    <t>2025-10-13 10:56:59</t>
  </si>
  <si>
    <t>五股凌雲店</t>
  </si>
  <si>
    <t>THILF04819</t>
  </si>
  <si>
    <t>2025-10-13 11:12:18</t>
  </si>
  <si>
    <t>2025-10-13 11:00:00</t>
  </si>
  <si>
    <t>2025-10-13 12:13:13</t>
  </si>
  <si>
    <t>2025-10-13 14:17:45</t>
  </si>
  <si>
    <t>2025-10-13 14:00:00</t>
  </si>
  <si>
    <t>2025-10-13 14:19:44</t>
  </si>
  <si>
    <t>2025-10-13 13:50:00</t>
  </si>
  <si>
    <t>12535114101401</t>
  </si>
  <si>
    <t>2025-10-14 08:35:48</t>
  </si>
  <si>
    <t>N405</t>
  </si>
  <si>
    <t>4G 無法連線</t>
  </si>
  <si>
    <t>2025/10/14 (週二) 上午 08:13 總公司文豪MAIL:2535五股五工店主線(290Y270308)異常，中華已到店更換數據機及線路檢測正常，但主線還是會異常斷線。請協助派工更新Peplink Firmware(8.4.1s031 build 5461)，以釐清問題。</t>
  </si>
  <si>
    <t>2025-10-14 08:38:57</t>
  </si>
  <si>
    <t>2025-10-15 09:30:00</t>
  </si>
  <si>
    <t>2025-10-15 12:38:00</t>
  </si>
  <si>
    <t>韌體升級8.4.1並回報騰雲</t>
  </si>
  <si>
    <t>2025-10-14 11:52:06</t>
  </si>
  <si>
    <t>2025-10-14 09:30:00</t>
  </si>
  <si>
    <t>2025-10-14 11:52:40</t>
  </si>
  <si>
    <t>2025-10-14 10:10:00</t>
  </si>
  <si>
    <t>2025-10-14 11:53:15</t>
  </si>
  <si>
    <t>2025-10-14 11:00:00</t>
  </si>
  <si>
    <t>2025-10-14 12:16:39</t>
  </si>
  <si>
    <t>2025-10-14 11:50:00</t>
  </si>
  <si>
    <t>2025-10-14 15:07:53</t>
  </si>
  <si>
    <t>2025-10-14 14:39:00</t>
  </si>
  <si>
    <t>14802114101401</t>
  </si>
  <si>
    <t>2025-10-14 15:07:48</t>
  </si>
  <si>
    <t>HLN9</t>
  </si>
  <si>
    <t>HL-電子看板機上盒</t>
  </si>
  <si>
    <t>N901</t>
  </si>
  <si>
    <t>電子看板未連線至奧創後台
請派工 台芝到店檢查IoT專線(262Y098781)與電子看板連線狀況</t>
  </si>
  <si>
    <t>2025-10-14 15:20:01</t>
  </si>
  <si>
    <t>2025-10-15 12:50:00</t>
  </si>
  <si>
    <t>2025-10-15 19:20:00</t>
  </si>
  <si>
    <t>奧創機上盒網孔無法連線需更換備機
更換機上盒
換下81Z3000061
換上81Z3000083</t>
  </si>
  <si>
    <t>2025-10-14 15:51:44</t>
  </si>
  <si>
    <t>2025-10-14 15:30:00</t>
  </si>
  <si>
    <t>2025-10-14 16:22:05</t>
  </si>
  <si>
    <t>2025-10-14 16:00:00</t>
  </si>
  <si>
    <t>E5057114101501</t>
  </si>
  <si>
    <t>新莊中港店</t>
  </si>
  <si>
    <t>2025-10-15 12:09:46</t>
  </si>
  <si>
    <t>F603</t>
  </si>
  <si>
    <t>無法連線</t>
  </si>
  <si>
    <t>門市反應TM2多卡機(QP3000E)操作悠遊卡出現悠遊卡通訊逾時，門市操作版更&gt;悠遊卡機重開仍顯示悠遊卡通訊逾時!...請台芝到店協助(機2機台悠悠卡， 結帳讀卡。顯示卡片逾時不能用 更新了一樣無法用。)</t>
  </si>
  <si>
    <t>THILF05057</t>
  </si>
  <si>
    <t>2025-10-15 12:21:43</t>
  </si>
  <si>
    <t>2025-10-15 15:00:00</t>
  </si>
  <si>
    <t>2025-10-16 16:21:00</t>
  </si>
  <si>
    <t>重插排線</t>
  </si>
  <si>
    <t>2025-10-15 15:06:53</t>
  </si>
  <si>
    <t>2025-10-15 14:30:00</t>
  </si>
  <si>
    <t>2025-10-15 15:26:34</t>
  </si>
  <si>
    <t>2025-10-15 15:20:00</t>
  </si>
  <si>
    <t>14153114101601</t>
  </si>
  <si>
    <t>2025-10-16 09:54:10</t>
  </si>
  <si>
    <t>10/16 09:55 緊急叫修:SC(SHUTTLE6S)門市反應稍早操作HISHOP當機，SC畫面顯示藍屏，PING1有通無法VNC，門市嘗試關機後拔線休息5分鐘重啟後出現硬碟機修復，與門市確認帳務做到10/15，與通訊圭連確認僅有部分代收，其餘資料不完整，10/14帳務皆有收到OK。PS.若因更換HD.請跟店長宣達:1.請門市先回報代收會計 2.請確認SC的代收資料是否正確 (須與代收單據逐一核對)</t>
  </si>
  <si>
    <t>2025-10-16 10:00:09</t>
  </si>
  <si>
    <t>2025-10-16 11:00:00</t>
  </si>
  <si>
    <t>2025-10-16 16:00:00</t>
  </si>
  <si>
    <t>更換第一二顆硬碟不備份還原
並告知洪小姐更換硬碟注意事項
SC = 20250805
SC_Slave = 20250805</t>
  </si>
  <si>
    <t>14046114101601</t>
  </si>
  <si>
    <t>板橋福康店</t>
  </si>
  <si>
    <t>2025-10-16 09:56:18</t>
  </si>
  <si>
    <t>10/16 09:58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與門市確認帳做到10/15，與通訊圭連確認銷售都有收到</t>
  </si>
  <si>
    <t>THILF04046</t>
  </si>
  <si>
    <t>2025-10-16 10:14:09</t>
  </si>
  <si>
    <t>2025-10-16 11:30:00</t>
  </si>
  <si>
    <t>2025-10-16 16:14:00</t>
  </si>
  <si>
    <t>更換SC第二顆硬碟無備份還原</t>
  </si>
  <si>
    <t>2025-10-16 13:33:03</t>
  </si>
  <si>
    <t>THILF05377</t>
  </si>
  <si>
    <t>2025-10-16 17:09:29</t>
  </si>
  <si>
    <t>新開門市裝機安裝完成，無中華電信使用Peplink進行安裝</t>
  </si>
  <si>
    <t>13770114101701</t>
  </si>
  <si>
    <t>2025-10-17 15:00:46</t>
  </si>
  <si>
    <t>門市告知TM2(TCX800)游標一直觸控下方，無法協助觸控校正重啟後仍異常，與門市確認無張貼文宣，10/13台芝到店清潔螢幕.觸控校正後有恢復正常(13770114100901)但隔天即又開始異常，門市店長表示如關機休息後重開就會正常，但如果按交班開機後就會又開始發生該情況，已造成門市作業不便.....須請台芝到店協助</t>
  </si>
  <si>
    <t>2025-10-17 15:04:02</t>
  </si>
  <si>
    <t>2025-10-17 15:30:00</t>
  </si>
  <si>
    <t>2025-10-20 19:04:00</t>
  </si>
  <si>
    <t>更換客顯器 觸控校正</t>
  </si>
  <si>
    <t>2025-10-17 17:46:46</t>
  </si>
  <si>
    <t>2025-10-17 17:35:00</t>
  </si>
  <si>
    <t>13772114101801</t>
  </si>
  <si>
    <t>2025-10-18 16:33:29</t>
  </si>
  <si>
    <t>門市反應tm2發票機(BSC-10)無電源反應未亮燈，門市已有重新拔插後方線路仍異常....須請台芝到店協助</t>
  </si>
  <si>
    <t>2025-10-18 16:35:29</t>
  </si>
  <si>
    <t>2025-10-20 10:29:00</t>
  </si>
  <si>
    <t>2025-10-21 13:00:00</t>
  </si>
  <si>
    <t>E3890114101901</t>
  </si>
  <si>
    <t>2025-10-19 08:21:41</t>
  </si>
  <si>
    <t>門市反應TM1熱感發票機(BSC10II)電線被老鼠咬破導致無法使用...請台芝到店協助(發票機線被老鼠咬斷)</t>
  </si>
  <si>
    <t>2025-10-19 09:06:43</t>
  </si>
  <si>
    <t>2025-10-19 12:03:00</t>
  </si>
  <si>
    <t>13890114101901</t>
  </si>
  <si>
    <t>2025-10-19 10:10:08</t>
  </si>
  <si>
    <t>10/19 10:10 總公司玫君來電啟動緊急叫修:門市反應TM1熱感發票機(BSC10II)電線被老鼠咬破導致無法使用...請台芝到店協助</t>
  </si>
  <si>
    <t>2025-10-19 10:11:59</t>
  </si>
  <si>
    <t>2025-10-19 12:00:00</t>
  </si>
  <si>
    <t>2025-10-19 16:11:00</t>
  </si>
  <si>
    <t>13840114102001</t>
  </si>
  <si>
    <t>2025-10-20 10:33:24</t>
  </si>
  <si>
    <t>門市反應TM1收銀機(TCX800)(抽屜顏色:白色、鑰匙孔位子(右)、鎖頭編號:5001)夾紙鈔彈簧斷掉1個...請台芝到店協助</t>
  </si>
  <si>
    <t>2025-10-20 10:36:21</t>
  </si>
  <si>
    <t>2025-10-20 14:49:00</t>
  </si>
  <si>
    <t>2025-10-21 14:36:00</t>
  </si>
  <si>
    <t>更換錢箱
換下：81Z1000760
換上：81Z1004553</t>
  </si>
  <si>
    <t>15377114102101</t>
  </si>
  <si>
    <t>2025-10-21 11:22:12</t>
  </si>
  <si>
    <t>門市反應LIFE-ET印票機L90	亮橘燈，已有關機、重裝紙捲仍異常，點選偵測也顯示異常，請台芝到店協助</t>
  </si>
  <si>
    <t>2025-10-21 11:23:11</t>
  </si>
  <si>
    <t>2025-10-22 10:30:00</t>
  </si>
  <si>
    <t>2025-10-22 15:23:00</t>
  </si>
  <si>
    <t>橘燈偵測是缺紙燈，L90機器躺平所導致，立式偵測正常，和門市確認已放置立式</t>
  </si>
  <si>
    <t>新北市三芝區</t>
  </si>
  <si>
    <t>THILF05080</t>
  </si>
  <si>
    <t>2025-10-21 14:44:13</t>
  </si>
  <si>
    <t>2025-10-21 13:55:00</t>
  </si>
  <si>
    <t>到場檢查PEP連線正常，聯絡文豪遠端更新PEP，再次確認連線皆為正常</t>
  </si>
  <si>
    <t>2025-10-21 14:44:57</t>
  </si>
  <si>
    <t>2025-10-21 02:10:00</t>
  </si>
  <si>
    <t>14856114102101</t>
  </si>
  <si>
    <t>新莊小胖店</t>
  </si>
  <si>
    <t>2025-10-21 16:24:21</t>
  </si>
  <si>
    <t xml:space="preserve">門市反應MMK四代機無法連線，有跳出小視窗，請門市依序點選1.重新設定&gt;2.偵測網路&gt;3.重新開機後仍異常，ping60不通...請台芝到店協助
</t>
  </si>
  <si>
    <t>THILF04856</t>
  </si>
  <si>
    <t>2025-10-21 16:25:53</t>
  </si>
  <si>
    <t>2025-10-22 11:00:00</t>
  </si>
  <si>
    <t>2025-10-22 20:25:00</t>
  </si>
  <si>
    <t>重設定HUB</t>
  </si>
  <si>
    <t>12237114102201</t>
  </si>
  <si>
    <t>2025-10-22 09:29:53</t>
  </si>
  <si>
    <t>門市反應TM1多卡機QP3000E畫面全黑，門市告知找不到線路故無法協助重新拔插...請台芝到店協助</t>
  </si>
  <si>
    <t>THILF02237</t>
  </si>
  <si>
    <t>2025-10-22 09:32:29</t>
  </si>
  <si>
    <t>2025-10-23 11:38:00</t>
  </si>
  <si>
    <t>2025-10-23 13:32:00</t>
  </si>
  <si>
    <t>更換多卡機
換下8183002056
換上8183003033</t>
  </si>
  <si>
    <t>2025-10-22 12:35:55</t>
  </si>
  <si>
    <t>2025-10-22 12:00:00</t>
  </si>
  <si>
    <t>12390114102301</t>
  </si>
  <si>
    <t>五股產業園區</t>
  </si>
  <si>
    <t>2025-10-23 09:27:57</t>
  </si>
  <si>
    <t xml:space="preserve">門市反應MMK四代機無法連線，有跳出小視窗，請門市依序點選1.重新設定&gt;2.偵測網路&gt;3.重新開機後仍異常，ping60不通...請台芝到店協助	</t>
  </si>
  <si>
    <t>THILF02390</t>
  </si>
  <si>
    <t>2025-10-23 09:28:49</t>
  </si>
  <si>
    <t>2025-10-23 11:00:00</t>
  </si>
  <si>
    <t>2025-10-27 13:28:00</t>
  </si>
  <si>
    <t>重插網路線 重設參數</t>
  </si>
  <si>
    <t>E4155114102301</t>
  </si>
  <si>
    <t>2025-10-23 09:54:32</t>
  </si>
  <si>
    <t>門市反應LIFEET印票機L90無電源反應無亮燈，已有重新拔插線路、按壓電源鍵仍無法開機....請台芝到店協助(開不了機)</t>
  </si>
  <si>
    <t>2025-10-23 10:08:20</t>
  </si>
  <si>
    <t>2025-10-23 15:16:00</t>
  </si>
  <si>
    <t>2025-10-27 14:08:00</t>
  </si>
  <si>
    <t>變壓器無電源反應，更換變壓器測試正常
編號8139001712</t>
  </si>
  <si>
    <t>2025-10-23 11:54:25</t>
  </si>
  <si>
    <t>2025-10-23 11:50:00</t>
  </si>
  <si>
    <t>2025-10-23 12:20:06</t>
  </si>
  <si>
    <t>E4680114102301</t>
  </si>
  <si>
    <t>2025-10-23 19:27:16</t>
  </si>
  <si>
    <t>M301</t>
  </si>
  <si>
    <t>門市反應MMK標籤印表機亮紅燈且不會自動裁紙,已有請門市將票券機線路重新拔插紙捲重放仍無法排除.......還請台芝到店協助(印ec的機器故障)</t>
  </si>
  <si>
    <t>2025-10-23 19:40:26</t>
  </si>
  <si>
    <t>2025-10-27 16:56:00</t>
  </si>
  <si>
    <t>2025-10-27 23:40:00</t>
  </si>
  <si>
    <t>更換標籤機
換上：8187001030
換下：8187000916</t>
  </si>
  <si>
    <t>E4552114102501</t>
  </si>
  <si>
    <t>新莊福慧店</t>
  </si>
  <si>
    <t>2025-10-25 10:54:24</t>
  </si>
  <si>
    <t xml:space="preserve">門市反應SC螢幕(LCD)右半邊有黑一塊，切到監視器畫面也是，已有重啟SC、重新拔插螢幕線路仍異常...請台芝到店協助(螢幕有部分黑黑的)
</t>
  </si>
  <si>
    <t>THILF04552</t>
  </si>
  <si>
    <t>2025-10-25 11:06:27</t>
  </si>
  <si>
    <t>2025-10-27 15:00:00</t>
  </si>
  <si>
    <t>2025-10-28 13:00:00</t>
  </si>
  <si>
    <t>更換螢幕
換上8133003736
換下8133002651</t>
  </si>
  <si>
    <t>E3957114102501</t>
  </si>
  <si>
    <t>2025-10-25 13:05:00</t>
  </si>
  <si>
    <t xml:space="preserve">門市反應tm1收銀機(TCX800)(抽屜顏色:白色、鑰匙孔位子(中)、鎖頭編號:5001)抽屜關不起來，會自動彈開..請台芝到店協助(機台1收銀機無法關起來)
</t>
  </si>
  <si>
    <t>2025-10-25 13:16:52</t>
  </si>
  <si>
    <t>2025-10-27 10:08:00</t>
  </si>
  <si>
    <t>14406114102501</t>
  </si>
  <si>
    <t>2025-10-25 16:50:38</t>
  </si>
  <si>
    <t>門市反應TM2(TCX800)突然黑屏，無法開機且螢幕右下方沒有亮燈，門市告知因現場線路繁亂無法確認電源線是哪一條，ping81不通無法vnc...需請台芝到店協助 
與門市確認10/25已清帳，清帳後有交易PS若因更換HD.請跟店長宣達:1.請門市先回報代收會計 2.請確認SC的代收資料是否正確 (須與代收單據逐一核對)</t>
  </si>
  <si>
    <t>2025-10-25 16:59:21</t>
  </si>
  <si>
    <t>2025-10-27 17:02:00</t>
  </si>
  <si>
    <t>14144114102701</t>
  </si>
  <si>
    <t>2025-10-27 09:12:59</t>
  </si>
  <si>
    <t>滑鼠故障無作用</t>
  </si>
  <si>
    <t>門市反應SC滑鼠感應不良常常點了無反應，門市找不到後方線路無法重新拔插...須請台芝到店協助</t>
  </si>
  <si>
    <t>2025-10-27 09:15:09</t>
  </si>
  <si>
    <t>2025-10-27 15:50:00</t>
  </si>
  <si>
    <t>2025-10-28 13:15:00</t>
  </si>
  <si>
    <t>更換滑鼠</t>
  </si>
  <si>
    <t>13840114102701</t>
  </si>
  <si>
    <t>2025-10-27 09:53:56</t>
  </si>
  <si>
    <t>mmk4代機-門市反應消費者操作MMK生活服務&gt;店到店寄件&gt;HILIFE店到店&gt;立即寄件無代碼&gt;消費者輸入資料後選擇寄件門市4652 三重商工店&gt;列印寄件單後畫面當掉無反應也未列印寄件單，已協助遠端重啟後再次操作仍異常，經總公司功評確認:請先行派工到店更換MMK硬碟後，請門市當下操作測試確認是否有問題，若仍異常請台芝廠商現場協助錄影提供總公司確認...須請台芝到店協助</t>
  </si>
  <si>
    <t>2025-10-27 09:57:02</t>
  </si>
  <si>
    <t>2025-10-27 15:08:00</t>
  </si>
  <si>
    <t>2025-10-28 13:57:00</t>
  </si>
  <si>
    <t>現場已經更換MMK硬碟，依然出現無法列印的狀況，已經錄影傳至維修群組</t>
  </si>
  <si>
    <t>2025-10-27 17:16:31</t>
  </si>
  <si>
    <t>2025-10-27 15:30:00</t>
  </si>
  <si>
    <t>2025-10-27 17:17:45</t>
  </si>
  <si>
    <t>2025-10-27 16:10:00</t>
  </si>
  <si>
    <t>1D349114102701</t>
  </si>
  <si>
    <t>板橋成都店</t>
  </si>
  <si>
    <t>2025-10-27 19:26:49</t>
  </si>
  <si>
    <t>客顯示器畫面不正常</t>
  </si>
  <si>
    <t>門市反應TM1(TCX800)客顯螢幕黑頻,確認右下角燈號為藍燈,已有重新開關機仍無法排除,點選電源鍵關閉重開亦無法排除............還請台芝到店協助</t>
  </si>
  <si>
    <t>THILF0D349</t>
  </si>
  <si>
    <t>2025-10-27 19:28:18</t>
  </si>
  <si>
    <t>2025-10-28 15:00:00</t>
  </si>
  <si>
    <t>2025-10-28 23:28:00</t>
  </si>
  <si>
    <t>驅動修復測試正常，請門市觀察中</t>
  </si>
  <si>
    <t>三重運動公園</t>
  </si>
  <si>
    <t>THILF0D649</t>
  </si>
  <si>
    <t>2025-10-28 11:13:24</t>
  </si>
  <si>
    <t>2025-10-28 10:30:00</t>
  </si>
  <si>
    <t>北縣泰富店</t>
  </si>
  <si>
    <t>新北市泰山區</t>
  </si>
  <si>
    <t>THILF03606</t>
  </si>
  <si>
    <t>2025-10-28 11:14:45</t>
  </si>
  <si>
    <t>泰山新民店</t>
  </si>
  <si>
    <t>THILF04656</t>
  </si>
  <si>
    <t>2025-10-28 11:33:15</t>
  </si>
  <si>
    <t>2025-10-28 11:00:00</t>
  </si>
  <si>
    <t>2025-10-28 11:54:28</t>
  </si>
  <si>
    <t>2025-10-28 11:05:00</t>
  </si>
  <si>
    <t>L90</t>
  </si>
  <si>
    <t>三重正義北店</t>
  </si>
  <si>
    <t>THILF0D028</t>
  </si>
  <si>
    <t>2025-10-28 12:32:58</t>
  </si>
  <si>
    <t>2025-10-28 12:00:00</t>
  </si>
  <si>
    <t>13380114102801</t>
  </si>
  <si>
    <t>北縣莊勝店</t>
  </si>
  <si>
    <t>2025-10-28 12:40:47</t>
  </si>
  <si>
    <t>門市反應TM1(TCX800)游標亂跳並發出逼聲，與門市確認螢幕無任何文宣與商品放置並已重新開關機仍異常，因亂跳嚴重無法觸控校正...需請台芝到店協助</t>
  </si>
  <si>
    <t>THILF03380</t>
  </si>
  <si>
    <t>2025-10-28 12:45:10</t>
  </si>
  <si>
    <t>2025-10-29 10:00:00</t>
  </si>
  <si>
    <t>2025-10-29 16:45:00</t>
  </si>
  <si>
    <t>重插排線 清潔螢幕 觸控校正</t>
  </si>
  <si>
    <t>THILF04560</t>
  </si>
  <si>
    <t>2025-10-28 13:14:52</t>
  </si>
  <si>
    <t>2025-10-28 12:50:00</t>
  </si>
  <si>
    <t>三重夜市口</t>
  </si>
  <si>
    <t>THILF02935</t>
  </si>
  <si>
    <t>2025-10-28 14:29:28</t>
  </si>
  <si>
    <t>2025-10-28 14:00:00</t>
  </si>
  <si>
    <t>THILF04715</t>
  </si>
  <si>
    <t>2025-10-28 15:08:35</t>
  </si>
  <si>
    <t>2025-10-28 14:30:00</t>
  </si>
  <si>
    <t>三重中央北店</t>
  </si>
  <si>
    <t>THILF02042</t>
  </si>
  <si>
    <t>2025-10-28 15:18:26</t>
  </si>
  <si>
    <t>14154114102802</t>
  </si>
  <si>
    <t>2025-10-28 15:32:06</t>
  </si>
  <si>
    <t>2025/10/28 (週二) 下午 03:28 總公司明翰 mail:mmk4代機有關4154林口麗園店- LIFEET列印藥師少女的獨語未印出 (案14154114102801)經查結果，門市LIFE-ET硬碟故障，請協助一般派工，更換MMK硬碟並重新安裝，謝謝。</t>
  </si>
  <si>
    <t>2025-10-28 15:33:52</t>
  </si>
  <si>
    <t>2025-10-28 15:30:00</t>
  </si>
  <si>
    <t>2025-10-29 19:33:00</t>
  </si>
  <si>
    <t>更換硬碟 
以再生龍重裝系統</t>
  </si>
  <si>
    <t>15364114102801</t>
  </si>
  <si>
    <t>2025-10-28 15:25:04</t>
  </si>
  <si>
    <t>門市反應TM1(TCX800)突然無畫面，右下角無亮燈，門市已嘗試重新拔插電源線及變壓器線路仍異常，PING80不通，與門市確認粉色插座以手機充電測試有通電...需請台芝到店協助，與門市確認入帳日10/29有交易資料，PS若因更換HD.請跟店長宣達:1.請門市先回報代收會計 2.請確認SC的代收資料是否正確</t>
  </si>
  <si>
    <t>2025-10-28 15:37:08</t>
  </si>
  <si>
    <t>2025-10-28 17:00:00</t>
  </si>
  <si>
    <t>2025-10-29 19:37:00</t>
  </si>
  <si>
    <t>供電異常導致主機開機error&amp;螢幕顯示異常，經放電後測試功能正常，請門市觀察中</t>
  </si>
  <si>
    <t>E3601114102801</t>
  </si>
  <si>
    <t>三重重富店</t>
  </si>
  <si>
    <t>2025-10-28 15:22:34</t>
  </si>
  <si>
    <t>門市反應SC螢幕(LCD)會不定時變成藍屏，很傷眼睛，門市已重新拔插後方線路仍異常....須請台芝到店協助(螢幕變藍很傷眼睛)
10/28  15:28  請門市先拔插線路， 稍晚再去電確認...廖</t>
  </si>
  <si>
    <t>THILF03601</t>
  </si>
  <si>
    <t>2025-10-28 15:46:21</t>
  </si>
  <si>
    <t>2025-10-29 12:30:00</t>
  </si>
  <si>
    <t>2025-10-29 19:46:00</t>
  </si>
  <si>
    <t>更換螢幕
換上8133003791
換下8133002586</t>
  </si>
  <si>
    <t>2025-10-28 15:48:53</t>
  </si>
  <si>
    <t>三重三和夜市</t>
  </si>
  <si>
    <t>THILF02303</t>
  </si>
  <si>
    <t>2025-10-28 15:50:02</t>
  </si>
  <si>
    <t>2025-10-28 15:51:32</t>
  </si>
  <si>
    <t>2025-10-28 16:38:44</t>
  </si>
  <si>
    <t>2025-10-28 17:32:50</t>
  </si>
  <si>
    <t>PMQ4+L99</t>
  </si>
  <si>
    <t>2025-10-28 18:47:43</t>
  </si>
  <si>
    <t>2025-10-28 18:30:00</t>
  </si>
  <si>
    <t>2025-10-28 18:56:52</t>
  </si>
  <si>
    <t>2025-10-29 10:56:10</t>
  </si>
  <si>
    <t>2025-10-29 09:30:00</t>
  </si>
  <si>
    <t>14144114103002</t>
  </si>
  <si>
    <t>2025-10-30 10:21:50</t>
  </si>
  <si>
    <t>門市門市反應印票機L90 paper燈號亮紅燈，已有關機紙捲重裝列印測試票券仍亮紅燈無法出票....請台芝到店協助</t>
  </si>
  <si>
    <t>2025-10-30 10:24:04</t>
  </si>
  <si>
    <t>2025-10-31 11:00:00</t>
  </si>
  <si>
    <t>2025-10-31 14:24:00</t>
  </si>
  <si>
    <t>重插電源 更新韌體</t>
  </si>
  <si>
    <t>THILF03399</t>
  </si>
  <si>
    <t>2025-10-30 10:58:58</t>
  </si>
  <si>
    <t>2025-10-30 10:30:00</t>
  </si>
  <si>
    <t>THILF05457</t>
  </si>
  <si>
    <t>2025-10-30 15:00:05</t>
  </si>
  <si>
    <t>2025-10-30 12:00:00</t>
  </si>
  <si>
    <t>2025-10-30 16:04:12</t>
  </si>
  <si>
    <t>2025-10-30 15:30:00</t>
  </si>
  <si>
    <t>E4282114103001</t>
  </si>
  <si>
    <t>林口建林店</t>
  </si>
  <si>
    <t>2025-10-30 17:39:28</t>
  </si>
  <si>
    <t>門市反應 MMK 四代機 熱感機T70II列印小白單無反應，燈號為綠燈，已有重啟熱感機+MMK仍異常...請台芝到店協助	(無法出紙)</t>
  </si>
  <si>
    <t>THILF04282</t>
  </si>
  <si>
    <t>2025-10-30 17:49:28</t>
  </si>
  <si>
    <t>2025-10-31 09:30:00</t>
  </si>
  <si>
    <t>2025-10-31 21:49:00</t>
  </si>
  <si>
    <t>客戶取消 現場為L90故障</t>
  </si>
  <si>
    <t>E3380114103101</t>
  </si>
  <si>
    <t>2025-10-31 02:08:26</t>
  </si>
  <si>
    <t>門市反應TM1(TCX800)這兩天常發生使用到一半會突然黑屏關機，隔很久TM自動自行重啟，門市已有檢察後方變壓器、插頭都有插緊未鬆脫，希望工程師到店檢察....須請台芝到店協助(沒反應無法開機)
10/31 09:02  請門市繁忙，稍晚聯繫...廖</t>
  </si>
  <si>
    <t>2025-10-31 09:25:59</t>
  </si>
  <si>
    <t>2025-10-31 10:30:00</t>
  </si>
  <si>
    <t>2025-11-03 13:26:00</t>
  </si>
  <si>
    <t>變壓器端接觸不良，重新固定排線</t>
  </si>
  <si>
    <t>2025-10-31 10:40:29</t>
  </si>
  <si>
    <t>2025-10-31 09:00:00</t>
  </si>
  <si>
    <t>新莊化成店</t>
  </si>
  <si>
    <t>THILF02362</t>
  </si>
  <si>
    <t>2025-10-31 13:11:06</t>
  </si>
  <si>
    <t>2025-10-31 13:00:00</t>
  </si>
  <si>
    <t>2025-10-31 14:30:58</t>
  </si>
  <si>
    <t>2025-10-31 14:00:00</t>
  </si>
  <si>
    <t>PEP裝機完成</t>
  </si>
  <si>
    <t>E3606114103101</t>
  </si>
  <si>
    <t>2025-10-31 09:33:24</t>
  </si>
  <si>
    <t xml:space="preserve">門市反應TM1 CCD掃描器(HC56II-TR)前面黑色膠條破損，影響門市刷讀...請台芝到店協助(TM1.TM2掃描器刷不太出來)
</t>
  </si>
  <si>
    <t>2025-10-31 09:41:52</t>
  </si>
  <si>
    <t>2025-11-03 08:30:00</t>
  </si>
  <si>
    <t>2025-11-03 13:41:00</t>
  </si>
  <si>
    <t>更換手持
換上8119012937
換下8119006664</t>
  </si>
  <si>
    <t>13606114103101</t>
  </si>
  <si>
    <t>2025-10-31 09:42:01</t>
  </si>
  <si>
    <t>門市反應TM2 CCD掃描器(HC56II-TR)前面黑色膠條破損，影響門市刷讀...請台芝到店協助</t>
  </si>
  <si>
    <t>2025-10-31 09:44:53</t>
  </si>
  <si>
    <t>2025-11-03 09:00:00</t>
  </si>
  <si>
    <t>2025-11-03 13:44:00</t>
  </si>
  <si>
    <t>更換手持
換上8119012947
換下8119007338</t>
  </si>
  <si>
    <t>14282114103101</t>
  </si>
  <si>
    <t>2025-10-31 10:34:53</t>
  </si>
  <si>
    <t>台芝湯先生代店反應門市實為Life-ET印票機L90故障無反應，請協助派工</t>
  </si>
  <si>
    <t>2025-10-31 10:37:17</t>
  </si>
  <si>
    <t>2025-11-03 09:30:00</t>
  </si>
  <si>
    <t>2025-11-03 14:37:00</t>
  </si>
  <si>
    <t>更換印票機
換上8139003247
換下8139001402</t>
  </si>
  <si>
    <t>12325114103101</t>
  </si>
  <si>
    <t>2025-10-31 13:07:20</t>
  </si>
  <si>
    <t>門市反應TM2 CCD掃描器(HC56II-TR、HC76-TR)常常刷不到有亮燈無逼聲，門市掃描器校正表單第六段條碼都刷不進去....須請台芝到店協助</t>
  </si>
  <si>
    <t>2025-10-31 13:10:02</t>
  </si>
  <si>
    <t>2025-11-03 11:00:00</t>
  </si>
  <si>
    <t>2025-11-03 17:10:00</t>
  </si>
  <si>
    <t>更換手持
換上8119012946
換下8119006279</t>
  </si>
  <si>
    <t>14541114110301</t>
  </si>
  <si>
    <t>2025-11-03 10:50:48</t>
  </si>
  <si>
    <t>門市反應TM1多卡機(QP3000E)操作悠遊卡出現悠遊卡通訊逾時，已協助操作版更&gt;悠遊卡機重開仍顯示悠遊卡通訊逾時!...請台芝到店協助</t>
  </si>
  <si>
    <t>THILF04541</t>
  </si>
  <si>
    <t>2025-11-03 10:52:41</t>
  </si>
  <si>
    <t>2025-11-03 16:45:00</t>
  </si>
  <si>
    <t>2025-11-04 14:52:00</t>
  </si>
  <si>
    <t>更換多卡機
換下8183000381
換上8183001946</t>
  </si>
  <si>
    <t>2025-11-03 13:14:26</t>
  </si>
  <si>
    <t>裝潢回裝完成</t>
  </si>
  <si>
    <t>2025-11-03 13:15:22</t>
  </si>
  <si>
    <t>2025-11-03 13:00:00</t>
  </si>
  <si>
    <t>五股福鑫店</t>
  </si>
  <si>
    <t>THILF03921</t>
  </si>
  <si>
    <t>2025-11-03 13:35:20</t>
  </si>
  <si>
    <t>五股工商店</t>
  </si>
  <si>
    <t>THILF04316</t>
  </si>
  <si>
    <t>2025-11-03 13:46:21</t>
  </si>
  <si>
    <t>2025-11-03 13:30:00</t>
  </si>
  <si>
    <t>2025-11-03 17:22:08</t>
  </si>
  <si>
    <t>2025-11-03 17:00:00</t>
  </si>
  <si>
    <t>八里大船店</t>
  </si>
  <si>
    <t>THILF04764</t>
  </si>
  <si>
    <t>2025-11-04 11:19:07</t>
  </si>
  <si>
    <t>2025-11-04 10:30:00</t>
  </si>
  <si>
    <t>2025-11-04 12:33:47</t>
  </si>
  <si>
    <t>2025-11-04 12:10:00</t>
  </si>
  <si>
    <t>八里福德新村</t>
  </si>
  <si>
    <t>THILF05074</t>
  </si>
  <si>
    <t>2025-11-04 12:56:39</t>
  </si>
  <si>
    <t>2025-11-04 12:35:00</t>
  </si>
  <si>
    <t>八里凱旋門</t>
  </si>
  <si>
    <t>THILF02306</t>
  </si>
  <si>
    <t>2025-11-04 14:06:13</t>
  </si>
  <si>
    <t>2025-11-04 13:40:00</t>
  </si>
  <si>
    <t>THILF04259</t>
  </si>
  <si>
    <t>2025-11-04 14:30:20</t>
  </si>
  <si>
    <t>2025-11-04 14:10:00</t>
  </si>
  <si>
    <t xml:space="preserve"> eS-4528A 黑白複合機</t>
  </si>
  <si>
    <t>八里鐵塔店</t>
  </si>
  <si>
    <t>THILF04528</t>
  </si>
  <si>
    <t>2025-11-04 15:29:52</t>
  </si>
  <si>
    <t>2025-11-04 15:00:00</t>
  </si>
  <si>
    <t>八里聖心店</t>
  </si>
  <si>
    <t>THILF04243</t>
  </si>
  <si>
    <t>2025-11-04 16:02:40</t>
  </si>
  <si>
    <t>2025-11-04 15:40:00</t>
  </si>
  <si>
    <t>八里龍米店</t>
  </si>
  <si>
    <t>THILF03458</t>
  </si>
  <si>
    <t>2025-11-04 16:43:16</t>
  </si>
  <si>
    <t>2025-11-04 16:20:00</t>
  </si>
  <si>
    <t>三重金陵店</t>
  </si>
  <si>
    <t>THILF03359</t>
  </si>
  <si>
    <t>2025-11-05 10:15:14</t>
  </si>
  <si>
    <t>2025-11-05 09:30:00</t>
  </si>
  <si>
    <t>2025-11-05 10:48:02</t>
  </si>
  <si>
    <t>2025-11-05 10:20:00</t>
  </si>
  <si>
    <t>三重初戀店</t>
  </si>
  <si>
    <t>THILF04977</t>
  </si>
  <si>
    <t>2025-11-05 11:13:40</t>
  </si>
  <si>
    <t>2025-11-05 10:50:00</t>
  </si>
  <si>
    <t>THILF05316</t>
  </si>
  <si>
    <t>2025-11-05 16:24:03</t>
  </si>
  <si>
    <t>2025-11-05 16:00:00</t>
  </si>
  <si>
    <t>三重福隆店</t>
  </si>
  <si>
    <t>THILF0D620</t>
  </si>
  <si>
    <t>2025-11-05 17:00:11</t>
  </si>
  <si>
    <t>2025-11-05 16:35:00</t>
  </si>
  <si>
    <t>13929114110601</t>
  </si>
  <si>
    <t>2025-11-06 10:24:58</t>
  </si>
  <si>
    <t>HL34</t>
  </si>
  <si>
    <t>HL-HUB</t>
  </si>
  <si>
    <t>HUB週期維護</t>
  </si>
  <si>
    <t>2025年10月份 hub調查異常:1PORT插在2PORT、8PORT插在9PORT</t>
  </si>
  <si>
    <t>THILF03929</t>
  </si>
  <si>
    <t>2025-11-06 10:26:12</t>
  </si>
  <si>
    <t>2025-11-06 10:10:00</t>
  </si>
  <si>
    <t>2025-11-07 14:26:00</t>
  </si>
  <si>
    <t>已經將HUB網路線插至正確位置</t>
  </si>
  <si>
    <t>2025-11-06 10:38:11</t>
  </si>
  <si>
    <t>2025-11-06 09:30:00</t>
  </si>
  <si>
    <t>蘆洲信義店</t>
  </si>
  <si>
    <t>THILF03452</t>
  </si>
  <si>
    <t>2025-11-06 11:09:08</t>
  </si>
  <si>
    <t>2025-11-06 10:45:00</t>
  </si>
  <si>
    <t>THILF05341</t>
  </si>
  <si>
    <t>2025-11-06 11:40:00</t>
  </si>
  <si>
    <t>2025-11-06 11:10:00</t>
  </si>
  <si>
    <t>THILF04218</t>
  </si>
  <si>
    <t>2025-11-06 12:23:59</t>
  </si>
  <si>
    <t>2025-11-06 11:50:00</t>
  </si>
  <si>
    <t>北縣蘆旺店</t>
  </si>
  <si>
    <t>THILF02958</t>
  </si>
  <si>
    <t>2025-11-06 13:19:02</t>
  </si>
  <si>
    <t>2025-11-06 12:50:00</t>
  </si>
  <si>
    <t>THILF04609</t>
  </si>
  <si>
    <t>2025-11-06 13:49:29</t>
  </si>
  <si>
    <t>2025-11-06 13:20:00</t>
  </si>
  <si>
    <t>蘆洲長樂店</t>
  </si>
  <si>
    <t>THILF04125</t>
  </si>
  <si>
    <t>2025-11-06 14:15:09</t>
  </si>
  <si>
    <t>2025-11-06 13:50:00</t>
  </si>
  <si>
    <t>蘆洲鴻悅店</t>
  </si>
  <si>
    <t>THILF05197</t>
  </si>
  <si>
    <t>2025-11-06 16:19:02</t>
  </si>
  <si>
    <t>2025-11-06 15:55:00</t>
  </si>
  <si>
    <t>13741114110701</t>
  </si>
  <si>
    <t>2025-11-07 10:03:48</t>
  </si>
  <si>
    <t>D304</t>
  </si>
  <si>
    <t>空白列印/印一半/未列印</t>
  </si>
  <si>
    <t>TM2發票機(BSC10II)2025/11/7 (週五) 上午 09:55 總公司雅文來信:請協助派工台芝到店將BSC10II更換為BSC10.....需請台芝協助到店</t>
  </si>
  <si>
    <t>2025-11-07 10:04:53</t>
  </si>
  <si>
    <t>2025-11-07 10:40:00</t>
  </si>
  <si>
    <t>2025-11-10 14:04:00</t>
  </si>
  <si>
    <t>1D148114110701</t>
  </si>
  <si>
    <t>2025-11-07 10:29:21</t>
  </si>
  <si>
    <t>TM1 CCD掃瞄器(HC56II-TR)-門市反應TM1、2要刷讀發財卡條碼極度難刷，都需要喬角度，掃描器刷讀其他條碼皆正常，已有操作過掃描器校正後仍異常...需請台芝到店協助</t>
  </si>
  <si>
    <t>THILF0D148</t>
  </si>
  <si>
    <t>2025-11-07 10:32:20</t>
  </si>
  <si>
    <t>2025-11-07 16:00:00</t>
  </si>
  <si>
    <t>2025-11-10 14:32:00</t>
  </si>
  <si>
    <t>更換手持
換上8119011800
換下8119006998</t>
  </si>
  <si>
    <t>1D148114110702</t>
  </si>
  <si>
    <t>2025-11-07 10:32:37</t>
  </si>
  <si>
    <t>TM2 CCD掃瞄器(HC56II-TR)-門市反應TM1、2要刷讀發財卡條碼極度難刷，都需要喬角度，掃描器刷讀其他條碼皆正常，已有操作過掃描器校正後仍異常...需請台芝到店協助</t>
  </si>
  <si>
    <t>2025-11-07 10:33:03</t>
  </si>
  <si>
    <t>2025-11-07 16:30:00</t>
  </si>
  <si>
    <t>2025-11-10 14:33:00</t>
  </si>
  <si>
    <t>更換手持
換上8119008544
換下8119006999</t>
  </si>
  <si>
    <t>三重今大店</t>
  </si>
  <si>
    <t>THILF04184</t>
  </si>
  <si>
    <t>2025-11-07 11:17:35</t>
  </si>
  <si>
    <t>13380114110701</t>
  </si>
  <si>
    <t>2025-11-07 11:32:02</t>
  </si>
  <si>
    <t>TM1 CCD掃描器:2025/11/7 (週五) 上午 11:23 總公司明翰mail:因門市刷取發財卡條碼不易，經查門市目前的掃描器為HC56II-TR，請協助一般派工，更換門市TM1、2掃描器，更換為HC76II-TR，謝謝。...請台芝到店協助</t>
  </si>
  <si>
    <t>2025-11-07 11:32:37</t>
  </si>
  <si>
    <t>2025-11-10 13:00:00</t>
  </si>
  <si>
    <t>2025-11-10 15:32:00</t>
  </si>
  <si>
    <t>更換手持
換上8119013210
換下8119008372</t>
  </si>
  <si>
    <t>13380114110702</t>
  </si>
  <si>
    <t>2025-11-07 11:32:45</t>
  </si>
  <si>
    <t>TM2 CCD掃描器:2025/11/7 (週五) 上午 11:23 總公司明翰mail:因門市刷取發財卡條碼不易，經查門市目前的掃描器為HC56II-TR，請協助一般派工，更換門市TM1、2掃描器，更換為HC76II-TR，謝謝。...請台芝到店協助</t>
  </si>
  <si>
    <t>2025-11-07 11:33:01</t>
  </si>
  <si>
    <t>2025-11-10 13:30:00</t>
  </si>
  <si>
    <t>2025-11-10 15:33:00</t>
  </si>
  <si>
    <t>更換手持
換上8119012066
換下8119008631</t>
  </si>
  <si>
    <t>三重國隆店</t>
  </si>
  <si>
    <t>THILF04804</t>
  </si>
  <si>
    <t>2025-11-07 14:00:34</t>
  </si>
  <si>
    <t>2025-11-07 13:30:00</t>
  </si>
  <si>
    <t>THILF04539</t>
  </si>
  <si>
    <t>2025-11-07 14:35:59</t>
  </si>
  <si>
    <t>2025-11-07 14:10:00</t>
  </si>
  <si>
    <t>12259114110701</t>
  </si>
  <si>
    <t>2025-11-07 15:58:25</t>
  </si>
  <si>
    <t>2025年10月份 hub調查異常:13PORT插在11PORT</t>
  </si>
  <si>
    <t>2025-11-07 15:58:44</t>
  </si>
  <si>
    <t>2025-11-07 15:34:00</t>
  </si>
  <si>
    <t>2025-11-10 19:58:00</t>
  </si>
  <si>
    <t>將HUB網路線插回13port</t>
  </si>
  <si>
    <t>2025-11-07 16:05:48</t>
  </si>
  <si>
    <t>2025-11-07 15:30:00</t>
  </si>
  <si>
    <t>THILF02543</t>
  </si>
  <si>
    <t>2025-11-07 16:36:44</t>
  </si>
  <si>
    <t>2025-11-07 11:10:00</t>
  </si>
  <si>
    <t>三重頂崁店</t>
  </si>
  <si>
    <t>THILF04698</t>
  </si>
  <si>
    <t>2025-11-07 16:40:36</t>
  </si>
  <si>
    <t>2025-11-07 16:20:00</t>
  </si>
  <si>
    <t>2025-11-07 17:03:06</t>
  </si>
  <si>
    <t>2025-11-07 16:45:00</t>
  </si>
  <si>
    <t>2025-11-07 17:08:00</t>
  </si>
  <si>
    <t>2025-11-07 17:00:00</t>
  </si>
  <si>
    <t>12399114110801</t>
  </si>
  <si>
    <t>2025-11-08 13:47:38</t>
  </si>
  <si>
    <t xml:space="preserve">TM1 CCD掃瞄器(HC56II-TR)門市反應TM1、2要刷讀發財卡條碼極度難刷，都需要喬角度，掃描器刷讀其他條碼皆正常，已有操作過掃描器校正後仍異常...需請台芝到店協助	</t>
  </si>
  <si>
    <t>2025-11-08 13:48:42</t>
  </si>
  <si>
    <t>2025-11-10 15:20:00</t>
  </si>
  <si>
    <t>2025-11-11 13:00:00</t>
  </si>
  <si>
    <t>更換掃描槍
換下8119008317
換上8119013214</t>
  </si>
  <si>
    <t>12399114110802</t>
  </si>
  <si>
    <t>2025-11-08 13:48:55</t>
  </si>
  <si>
    <t xml:space="preserve">TM2 CCD掃瞄器(HC56II-TR)門市反應TM1、2要刷讀發財卡條碼極度難刷，都需要喬角度，掃描器刷讀其他條碼皆正常，已有操作過掃描器校正後仍異常...需請台芝到店協助	</t>
  </si>
  <si>
    <t>2025-11-08 13:49:17</t>
  </si>
  <si>
    <t>2025-11-10 15:00:00</t>
  </si>
  <si>
    <t>更換掃描槍
換下8119008576
換上8119013213</t>
  </si>
  <si>
    <t>2025-11-10 13:26:31</t>
  </si>
  <si>
    <t>2025-11-10 10:30:00</t>
  </si>
  <si>
    <t>2025-11-10 13:27:18</t>
  </si>
  <si>
    <t>THILF05496</t>
  </si>
  <si>
    <t>2025-11-10 14:37:16</t>
  </si>
  <si>
    <t>2025-11-10 12:30:00</t>
  </si>
  <si>
    <t>新開門市已完工+L90
網路使用peplunk</t>
  </si>
  <si>
    <t>2025-11-10 15:48:09</t>
  </si>
  <si>
    <t>2025-11-10 15:40:00</t>
  </si>
  <si>
    <t>15074114111101</t>
  </si>
  <si>
    <t>2025-11-11 09:09:41</t>
  </si>
  <si>
    <t>門市反應TM1 CCD掃描器(HC56II-TR、HC76-TR)刷讀所有條碼都會感應不良無亮燈有嗶聲，門市告知TM重啟後會正常一陣子刷讀沒多久又沒亮燈，已嘗試執行校正仍無改善....須請台芝到店協助</t>
  </si>
  <si>
    <t>2025-11-11 09:11:38</t>
  </si>
  <si>
    <t>2025-11-11 10:45:00</t>
  </si>
  <si>
    <t>2025-11-12 13:11:00</t>
  </si>
  <si>
    <t>更換掃描槍
換下8119011785
換上8119013215</t>
  </si>
  <si>
    <t>14144114111101</t>
  </si>
  <si>
    <t>2025-11-11 11:19:51</t>
  </si>
  <si>
    <t>門市反應TM2(TCX800)游標會一直跳掉，因游標跳掉嚴重無法協助執行觸控校正，重啟TM仍異常...請台芝到店協助</t>
  </si>
  <si>
    <t>2025-11-11 11:23:45</t>
  </si>
  <si>
    <t>2025-11-12 15:23:00</t>
  </si>
  <si>
    <t>清潔螢幕 重插排線 螢幕校正</t>
  </si>
  <si>
    <t>14856114111101</t>
  </si>
  <si>
    <t>2025-11-11 14:10:52</t>
  </si>
  <si>
    <t>2025年10月份 hub調查異常:PING91不通無法連線HUB，其他線路正常</t>
  </si>
  <si>
    <t>2025-11-11 14:12:05</t>
  </si>
  <si>
    <t>2025-11-11 13:30:00</t>
  </si>
  <si>
    <t>2025-11-12 18:12:00</t>
  </si>
  <si>
    <t>更換HUB
換上8107005234
換下8107004641</t>
  </si>
  <si>
    <t>2025-11-11 15:26:25</t>
  </si>
  <si>
    <t>2025-11-11 15:00:00</t>
  </si>
  <si>
    <t>田倉新樹店</t>
  </si>
  <si>
    <t>THILF0L535</t>
  </si>
  <si>
    <t>2025-11-11 15:47:19</t>
  </si>
  <si>
    <t>2025-11-11 15:30:00</t>
  </si>
  <si>
    <t>THILF0D191</t>
  </si>
  <si>
    <t>2025-11-11 15:51:16</t>
  </si>
  <si>
    <t>2025-11-11 16:01:37</t>
  </si>
  <si>
    <t>2025-11-11 15:45:00</t>
  </si>
  <si>
    <t>THILF05291</t>
  </si>
  <si>
    <t>2025-11-11 16:35:34</t>
  </si>
  <si>
    <t>2025-11-11 16:00:00</t>
  </si>
  <si>
    <t>13458114111201</t>
  </si>
  <si>
    <t>2025-11-12 09:10:03</t>
  </si>
  <si>
    <t>11/12 09:10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與門市確認帳關到11/11，與通訊嘉芳確認缺少tm1、2電子存根聯</t>
  </si>
  <si>
    <t>2025-11-12 09:13:39</t>
  </si>
  <si>
    <t>2025-11-12 09:45:00</t>
  </si>
  <si>
    <t>2025-11-12 15:13:00</t>
  </si>
  <si>
    <t>更換第二顆硬碟不備份還原完成</t>
  </si>
  <si>
    <t>新莊雙鳳店</t>
  </si>
  <si>
    <t>THILF04005</t>
  </si>
  <si>
    <t>2025-11-12 10:04:17</t>
  </si>
  <si>
    <t>2025-11-12 09:50:00</t>
  </si>
  <si>
    <t>新莊裕民店</t>
  </si>
  <si>
    <t>THILF0D174</t>
  </si>
  <si>
    <t>2025-11-12 10:21:56</t>
  </si>
  <si>
    <t>2025-11-12 10:10:00</t>
  </si>
  <si>
    <t>田倉民安店</t>
  </si>
  <si>
    <t>THILF0L562</t>
  </si>
  <si>
    <t>2025-11-12 10:38:22</t>
  </si>
  <si>
    <t>2025-11-12 10:30:00</t>
  </si>
  <si>
    <t>新莊瓊泰店</t>
  </si>
  <si>
    <t>THILF04208</t>
  </si>
  <si>
    <t>2025-11-12 11:01:27</t>
  </si>
  <si>
    <t>2025-11-12 10:50:00</t>
  </si>
  <si>
    <t>新莊豐年店</t>
  </si>
  <si>
    <t>THILF02743</t>
  </si>
  <si>
    <t>2025-11-12 11:31:04</t>
  </si>
  <si>
    <t>2025-11-12 11:10:00</t>
  </si>
  <si>
    <t>蘆洲永平店</t>
  </si>
  <si>
    <t>THILF04923</t>
  </si>
  <si>
    <t>2025-11-12 12:54:23</t>
  </si>
  <si>
    <t>2025-11-12 12:30:00</t>
  </si>
  <si>
    <t>蘆洲樂平店</t>
  </si>
  <si>
    <t>THILF02301</t>
  </si>
  <si>
    <t>2025-11-12 13:14:37</t>
  </si>
  <si>
    <t>2025-11-12 12:55:00</t>
  </si>
  <si>
    <t>THILF04036</t>
  </si>
  <si>
    <t>2025-11-12 14:28:49</t>
  </si>
  <si>
    <t>2025-11-12 14:10:00</t>
  </si>
  <si>
    <t>蘆洲光榮店</t>
  </si>
  <si>
    <t>THILF03892</t>
  </si>
  <si>
    <t>2025-11-12 14:55:00</t>
  </si>
  <si>
    <t>2025-11-12 14:30:00</t>
  </si>
  <si>
    <t>15291114111201</t>
  </si>
  <si>
    <t>2025-11-12 15:31:54</t>
  </si>
  <si>
    <t>2025年10月份 hub調查異常:密碼1234</t>
  </si>
  <si>
    <t>2025-11-12 15:33:30</t>
  </si>
  <si>
    <t>2025-11-12 15:00:00</t>
  </si>
  <si>
    <t>2025-11-13 19:33:00</t>
  </si>
  <si>
    <t>HUB
HUB檢查 變更密碼回報騰雲</t>
  </si>
  <si>
    <t>THILF05354</t>
  </si>
  <si>
    <t>2025-11-12 16:45:58</t>
  </si>
  <si>
    <t>2025-11-12 16:20:00</t>
  </si>
  <si>
    <t>ED195114111101</t>
  </si>
  <si>
    <t>2025-11-11 16:33:11</t>
  </si>
  <si>
    <t>鍵盤按鍵不良或無反應</t>
  </si>
  <si>
    <t>門市反應SC鍵盤的C按不出來以及數字鍵難按，門市已嘗試重新拔插線路+簡易清潔仍異常..請台芝到店協助(鍵盤按鍵無反應)
11/11 16:44 門市電話無法撥通、手機無法接聽
11/11 16:54 門市電話無法撥通、手機無法接聽，區經理手機未接...李
11/11 17:05 門市電話無法撥通、手機無法接聽，區經理手機未接...李
2025/11/11 (週二) 下午 05:18 mail總公司
2025/11/11 (週二) 下午 05:52 總公司玫君:已連繫區經理，請其致電門市，直接撥打電話進線客服。
11/12 09:16 門市電話無法撥通、手機無法接聽，已聯繫上區經理告知會請門市進電叫修中心...李
11/13 09:00、09:32  門市電話無法撥通、手機無法接聽..廖
11/13 09:35  致電區經理告知再與門市聯繫提供電話，會在進線叫修中心...廖加盟主電話:0976578162</t>
  </si>
  <si>
    <t>2025-11-13 09:43:50</t>
  </si>
  <si>
    <t>2025-11-14 09:45:00</t>
  </si>
  <si>
    <t>2025-11-14 13:43:00</t>
  </si>
  <si>
    <t>更換鍵盤</t>
  </si>
  <si>
    <t>三重圖書館</t>
  </si>
  <si>
    <t>THILF02209</t>
  </si>
  <si>
    <t>2025-11-13 11:36:44</t>
  </si>
  <si>
    <t>2025-11-13 09:30:00</t>
  </si>
  <si>
    <t>PMQ4
1號櫃檯面無空間，店長不希望擺放</t>
  </si>
  <si>
    <t>2025-11-13 11:37:37</t>
  </si>
  <si>
    <t>2025-11-13 10:20:00</t>
  </si>
  <si>
    <t>三重重陽店</t>
  </si>
  <si>
    <t>THILF05352</t>
  </si>
  <si>
    <t>2025-11-13 11:38:06</t>
  </si>
  <si>
    <t>2025-11-13 11:10:00</t>
  </si>
  <si>
    <t>15364114111301</t>
  </si>
  <si>
    <t>2025-11-13 11:56:39</t>
  </si>
  <si>
    <t>門市反應TM1(TCX800)清帳後黑屏，右下角無亮燈，門市已嘗試重新拔插電源線及變壓器線路仍異常，PING80不通，與門市確認粉色插座以手機充電測試有通電。10/28台芝到店供電異常導致主機開機error&amp;螢幕顯示異常，經放電後測試功能正常，請門市觀察中...需請台芝到店協助，與門市確認入帳日11/13有交易資料，PS若因更換HD.請跟店長宣達:1.請門市先回報代收會計 2.請確認SC的代收資料是否正確</t>
  </si>
  <si>
    <t>2025-11-13 11:58:57</t>
  </si>
  <si>
    <t>2025-11-13 13:00:00</t>
  </si>
  <si>
    <t>2025-11-14 15:58:00</t>
  </si>
  <si>
    <t xml:space="preserve">更換主機
換下8185003678
換上8185002301
</t>
  </si>
  <si>
    <t>THILF03243</t>
  </si>
  <si>
    <t>2025-11-13 15:05:25</t>
  </si>
  <si>
    <t>2025-11-13 14:45:00</t>
  </si>
  <si>
    <t>林口老師店</t>
  </si>
  <si>
    <t>THILF04514</t>
  </si>
  <si>
    <t>2025-11-13 15:21:01</t>
  </si>
  <si>
    <t>2025-11-13 15:00:00</t>
  </si>
  <si>
    <t>THILF05101</t>
  </si>
  <si>
    <t>2025-11-13 15:51:11</t>
  </si>
  <si>
    <t>林口築夢店</t>
  </si>
  <si>
    <t>THILF04483</t>
  </si>
  <si>
    <t>2025-11-13 16:06:40</t>
  </si>
  <si>
    <t>2025-11-13 15:30:00</t>
  </si>
  <si>
    <t>E4483114111301</t>
  </si>
  <si>
    <t>2025-11-13 16:26:38</t>
  </si>
  <si>
    <t>門市反應TM1熱感發票機(BSC10、BSC10II)印出來的字很淡，已有關機紙捲重裝仍異常...請台芝到店協助(印刷不清)</t>
  </si>
  <si>
    <t>2025-11-13 16:33:58</t>
  </si>
  <si>
    <t>2025-11-14 09:30:00</t>
  </si>
  <si>
    <t>2025-11-14 20:33:00</t>
  </si>
  <si>
    <t>更換發票機
換上8155004375
換下8155002870</t>
  </si>
  <si>
    <t>13380114111302</t>
  </si>
  <si>
    <t>2025-11-13 20:08:09</t>
  </si>
  <si>
    <t>門市反應TM1(TCX800)螢幕觸控不良並發出逼聲，已有重新開關機仍異常，且因觸控亂跳無法執行螢幕觸控校正....須請台芝到店協助</t>
  </si>
  <si>
    <t>2025-11-13 20:11:31</t>
  </si>
  <si>
    <t>2025-11-14 12:30:00</t>
  </si>
  <si>
    <t>2025-11-17 00:11:00</t>
  </si>
  <si>
    <t>更換客顯器 
觸控校正</t>
  </si>
  <si>
    <t>THILF03137</t>
  </si>
  <si>
    <t>2025-11-14 10:43:35</t>
  </si>
  <si>
    <t>2025-11-14 10:30:00</t>
  </si>
  <si>
    <t>2025-11-14 12:06:30</t>
  </si>
  <si>
    <t>2025-11-14 11:50:00</t>
  </si>
  <si>
    <t>淡水灰瑤子</t>
  </si>
  <si>
    <t>THILF02749</t>
  </si>
  <si>
    <t>2025-11-14 13:15:29</t>
  </si>
  <si>
    <t>2025-11-14 12:50:00</t>
  </si>
  <si>
    <t>新北市民廣場</t>
  </si>
  <si>
    <t>2025-11-14 13:31:06</t>
  </si>
  <si>
    <t>2025-11-14 12:00:00</t>
  </si>
  <si>
    <t>新增TM3已完工，已與0800核對</t>
  </si>
  <si>
    <t>THILF04511</t>
  </si>
  <si>
    <t>2025-11-14 13:44:23</t>
  </si>
  <si>
    <t>2025-11-14 13:20:00</t>
  </si>
  <si>
    <t>2025-11-14 14:52:34</t>
  </si>
  <si>
    <t>2025-11-14 14:35:00</t>
  </si>
  <si>
    <t>三芝天涯店</t>
  </si>
  <si>
    <t>THILF04844</t>
  </si>
  <si>
    <t>2025-11-14 15:27:10</t>
  </si>
  <si>
    <t>2025-11-14 15:00:00</t>
  </si>
  <si>
    <t>2025-11-14 16:14:13</t>
  </si>
  <si>
    <t>2025-11-14 15:57:00</t>
  </si>
  <si>
    <t>淡水櫻花店</t>
  </si>
  <si>
    <t>THILF04739</t>
  </si>
  <si>
    <t>2025-11-14 16:39:57</t>
  </si>
  <si>
    <t>2025-11-14 16:20:00</t>
  </si>
  <si>
    <t>ED022114111501</t>
  </si>
  <si>
    <t>2025-11-15 01:18:28</t>
  </si>
  <si>
    <t>開機異常、反覆重開機</t>
  </si>
  <si>
    <t xml:space="preserve">門市反應	MMK 四代機開機後會發出很大聲的異音，重啟仍異常，門市目前已先將LIFEET關機....請台芝到店協助(風扇噪音過大)
</t>
  </si>
  <si>
    <t>THILF0D022</t>
  </si>
  <si>
    <t>2025-11-15 09:05:19</t>
  </si>
  <si>
    <t>2025-11-17 10:42:00</t>
  </si>
  <si>
    <t>2025-11-18 13:00:00</t>
  </si>
  <si>
    <t>清除異物後已修復完成，無異音</t>
  </si>
  <si>
    <t>ED087114111601</t>
  </si>
  <si>
    <t>2025-11-16 06:55:27</t>
  </si>
  <si>
    <t>TM1熱感發票機(BSC-10、BSC10II):門市反應TM1畫面顯示[熱感機正在列印中或熱感機無法連線!請稍後或檢查發票機電源、上蓋是否蓋妥!請按清除!]，與門市確認發票機燈號正常，已有關機紙捲重裝仍異常...請台芝到店協助(螢幕顯示熱感機列印中或無法連線,請檢查發票機電源.上蓋有沒蓋上.  經查有蓋上且電源正常螢幕依舊顯示同上之狀況)</t>
  </si>
  <si>
    <t>2025-11-16 09:04:21</t>
  </si>
  <si>
    <t>2025-11-17 09:49:00</t>
  </si>
  <si>
    <t>USB線從發票機上脫落，接上後測試正常</t>
  </si>
  <si>
    <t>E5197114111601</t>
  </si>
  <si>
    <t>2025-11-16 11:13:08</t>
  </si>
  <si>
    <t>門市反應印票機L90 PAPER燈號亮紅燈，已有關機紙捲重裝且至mmk點選偵測印票機顯示異常....請台芝到店協助(life-et 印票機異常，無法印票)</t>
  </si>
  <si>
    <t>2025-11-16 11:30:43</t>
  </si>
  <si>
    <t>2025-11-17 11:42:00</t>
  </si>
  <si>
    <t>測試連線無亮燈皆為正常</t>
  </si>
  <si>
    <t>E2069114111701</t>
  </si>
  <si>
    <t>板橋江子翠站</t>
  </si>
  <si>
    <t>2025-11-17 06:30:11</t>
  </si>
  <si>
    <t xml:space="preserve">2025/11/17 (週一) 上午 08:56 總公司明翰mail:因3143新竹實中店 第二顆硬碟有異常TOSHIBA MQ04ABF100  \\\\.\\PHYSICALDRIVE1  1000202273280  裝置 \\Device\\Harddisk1\\DR1 有損壞區塊。請協助一般派工，更換SC(SHUTTLE7S)第二顆硬碟，資料不備份，謝謝。...請台芝到店協助
通訊陳健誌-發現門市SC的第二顆硬碟有損壞區域，請到店更換，資料不要備份。(顯示電腦系統繁忙 請關閉其他程式稍後再試或重新開機 重新開機也無法打開訂貨3.0)
PS.若因更換HD.請跟店長宣達:1.請門市先回報代收會計 2.請確認SC的代收資料是否正確 (須與代收單據逐一核對)																																
與門市確認帳務做到11/16，與通訊圭連確認有收到11/16的銷售																																
</t>
  </si>
  <si>
    <t>THILF02069</t>
  </si>
  <si>
    <t>2025-11-17 09:01:35</t>
  </si>
  <si>
    <t>2025-11-17 13:44:00</t>
  </si>
  <si>
    <t>2025-11-18 13:01:00</t>
  </si>
  <si>
    <t>一般轉緊急</t>
  </si>
  <si>
    <t>12069114111701</t>
  </si>
  <si>
    <t>2025-11-17 09:11:13</t>
  </si>
  <si>
    <t xml:space="preserve">11/17 09:10 總公司明翰來電啟動緊急叫修:2025/11/17 (週一) 上午 08:56 總公司明翰mail:2069板橋江子翠 門市已有叫修[RE: 檔案或目錄損毀]請協助一般派工，更換SC(SHUTTLE7S)第二顆硬碟，資料不備份，謝謝。
PS.若因更換HD.請跟店長宣達:1.請門市先回報代收會計 2.請確認SC的代收資料是否正確 (須與代收單據逐一核對)																																
與門市確認帳務做到11/16，與通訊圭連確認有收到11/16的銷售	</t>
  </si>
  <si>
    <t>2025-11-17 09:13:41</t>
  </si>
  <si>
    <t>2025-11-17 11:30:00</t>
  </si>
  <si>
    <t>2025-11-17 15:13:00</t>
  </si>
  <si>
    <t>更換1、2顆硬碟無備份還原</t>
  </si>
  <si>
    <t>2025-11-17 10:27:43</t>
  </si>
  <si>
    <t>2025-11-17 10:00:00</t>
  </si>
  <si>
    <t>新莊輔園店</t>
  </si>
  <si>
    <t>THILF03851</t>
  </si>
  <si>
    <t>2025-11-17 10:51:11</t>
  </si>
  <si>
    <t>2025-11-17 10:30:00</t>
  </si>
  <si>
    <t>1D087114111701</t>
  </si>
  <si>
    <t>2025-11-17 11:02:10</t>
  </si>
  <si>
    <t>門市反應TM1多卡機(QP3000E)使用悠遊卡會出現訊息Unknown message，協助門市點選版更&gt;悠遊卡機重開成功，再次測試餘額查詢仍出現此訊息...請台芝到店協助</t>
  </si>
  <si>
    <t>2025-11-17 11:04:53</t>
  </si>
  <si>
    <t>2025-11-18 09:30:00</t>
  </si>
  <si>
    <t>2025-11-18 15:04:00</t>
  </si>
  <si>
    <t>更換多卡機
換下8183001841
換上8183003747</t>
  </si>
  <si>
    <t>2025-11-17 11:18:07</t>
  </si>
  <si>
    <t>2025-11-17 11:00:00</t>
  </si>
  <si>
    <t>2025-11-17 14:21:02</t>
  </si>
  <si>
    <t>2025-11-17 15:15:07</t>
  </si>
  <si>
    <t>2025-11-17 14:59:00</t>
  </si>
  <si>
    <t>2025-11-17 16:42:24</t>
  </si>
  <si>
    <t>2025-11-17 14:30:00</t>
  </si>
  <si>
    <t>2025-11-17 16:43:22</t>
  </si>
  <si>
    <t>2025-11-17 15:30:00</t>
  </si>
  <si>
    <t>幫忙載貨</t>
  </si>
  <si>
    <t>1T100114111701</t>
  </si>
  <si>
    <t>2025-11-17 17:41:24</t>
  </si>
  <si>
    <t>楊小姐報修五股五工店樓上訓練中心sc雷射印表機異常使用訓練店sc無法印出報表，重開機仍異常，並且使用複印功能印出的資料會模糊黑黑的，未看到設備型號.....須請台芝到店協助
2535五股五工店:新北市五股區五工六路28號樓上訓練中心
(五股訓練中心SC教室雷射印表機
1.無法接收到主機分享給12台訓練機印出報表，在個別訓練機在選擇列表機的機台項目，並無看到該印表機的機型
2.複印文件，印出品質不良，雙面呈黑狀態
謝謝)</t>
  </si>
  <si>
    <t>2025-11-17 17:45:11</t>
  </si>
  <si>
    <t>2025-11-18 21:45:00</t>
  </si>
  <si>
    <t>重新安裝12台電腦驅動 ，列印效果問題為碳粉匣故障，待門市採購更換</t>
  </si>
  <si>
    <t>1D193114111801</t>
  </si>
  <si>
    <t>蘆洲權義店</t>
  </si>
  <si>
    <t>2025-11-18 13:25:04</t>
  </si>
  <si>
    <t>門市反應lifeet印票機L90無法開機，按壓電源鍵無反應，已有重新拔插線路仍異常...請台芝到店協助</t>
  </si>
  <si>
    <t>THILF0D193</t>
  </si>
  <si>
    <t>2025-11-18 13:27:35</t>
  </si>
  <si>
    <t>2025-11-18 17:05:00</t>
  </si>
  <si>
    <t>2025-11-19 17:27:00</t>
  </si>
  <si>
    <t>變壓器電源線鬆脫，插回之後可正常使用</t>
  </si>
  <si>
    <t>E4917114111901</t>
  </si>
  <si>
    <t>2025-11-19 11:04:25</t>
  </si>
  <si>
    <t>M303</t>
  </si>
  <si>
    <t>門市反應LIFE ET標籤印表機無反應，設備亮紅燈，已嘗試重啟電源並重新安裝紙捲仍異常..請台芝到店協助(無反應)</t>
  </si>
  <si>
    <t>THILF04917</t>
  </si>
  <si>
    <t>2025-11-19 11:16:08</t>
  </si>
  <si>
    <t>2025-11-20 12:00:00</t>
  </si>
  <si>
    <t>2025-11-20 15:16:00</t>
  </si>
  <si>
    <t>更換標籤機
換上：8187001031
換下：8187000915</t>
  </si>
  <si>
    <t>2025-11-19 14:11:41</t>
  </si>
  <si>
    <t>2025-11-19 11:00:00</t>
  </si>
  <si>
    <t>新開門市安裝完成</t>
  </si>
  <si>
    <t>14098114111901</t>
  </si>
  <si>
    <t>2025-11-19 14:24:06</t>
  </si>
  <si>
    <t xml:space="preserve">SC(SHUTTLE6S)2025/11/19 (週三) 下午 02:20 總公司明翰來信:因4098 三重仁美店 SC第二顆硬碟發生錯誤訊息，請協助一般派工，更換門市SC第二顆硬碟，資料不備份，謝謝。...請台芝到店協助PS.若因更換HD.請跟店長宣達:1.請門市先回報代收會計 2.請確認SC的代收資料是否正確 (須與代收單據逐一核對)																					與門市確認帳務做到11/18，與通訊嘉芳確認有收到11/18的銷售				</t>
  </si>
  <si>
    <t>THILF04098</t>
  </si>
  <si>
    <t>2025-11-19 14:30:22</t>
  </si>
  <si>
    <t>2025-11-20 10:30:00</t>
  </si>
  <si>
    <t>2025-11-20 18:30:00</t>
  </si>
  <si>
    <t>板橋松翠店</t>
  </si>
  <si>
    <t>THILF04167</t>
  </si>
  <si>
    <t>2025-11-19 15:35:21</t>
  </si>
  <si>
    <t>2025-11-19 15:19:00</t>
  </si>
  <si>
    <t>閉店撤店完成</t>
  </si>
  <si>
    <t>14388114111902</t>
  </si>
  <si>
    <t>2025-11-19 20:37:02</t>
  </si>
  <si>
    <t>門市反應TM1 CCD掃描器(HC56II TR、HC76 TR)刷讀所有商品與條碼都感應不良，有亮燈沒有逼聲+游標有在輸入的位置，已多次嘗試執行掃槍校正但都過2天又開始不好刷讀，最近是11/17與11/19下午執行掃槍校正後仍異常...需請台芝到店協助</t>
  </si>
  <si>
    <t>2025-11-19 20:41:31</t>
  </si>
  <si>
    <t>2025-11-20 14:23:00</t>
  </si>
  <si>
    <t>2025-11-21 00:41:00</t>
  </si>
  <si>
    <t>更換掃描槍
換下8119008847
換上8119013254</t>
  </si>
  <si>
    <t>2025-11-20 12:47:08</t>
  </si>
  <si>
    <t>2025-11-20 13:17:47</t>
  </si>
  <si>
    <t>2025-11-20 12:40:00</t>
  </si>
  <si>
    <t>2025-11-20 14:55:58</t>
  </si>
  <si>
    <t>2025-11-20 14:05:00</t>
  </si>
  <si>
    <t>13227114112101</t>
  </si>
  <si>
    <t>2025-11-21 09:33:19</t>
  </si>
  <si>
    <t>SC螢幕(LCD)無畫面，已有重新插拔電源，仍無畫面，請台芝到店協助</t>
  </si>
  <si>
    <t>2025-11-21 09:35:53</t>
  </si>
  <si>
    <t>2025-11-21 09:45:00</t>
  </si>
  <si>
    <t>2025-11-24 13:35:00</t>
  </si>
  <si>
    <t>客戶取消</t>
  </si>
  <si>
    <t>14098114112101</t>
  </si>
  <si>
    <t>2025-11-21 09:27:48</t>
  </si>
  <si>
    <t xml:space="preserve">11/21 09:30 啟動緊急叫修:門市反應sc(SHUTTLE6S)從半夜起操作所有程式都很慢，且tm主檔卡在11/20，vnc查看所有程式都跑很慢遠端重啟畫面卡在重新啟動中無法正常關機，請門市端強制重開機後畫面卡在開機中轉圈圈，ping1通但無法vnc，門市已有重啟多次仍異常.....須請台芝到店協助
PS.若因更換HD.請跟店長宣達:1.請門市先回報代收會計 2.請確認SC的代收資料是否正確 (須與代收單據逐一核對)
與門市確認帳務做到11/20，與通訊嘉芳確認缺少tm1、2電子存根聯
</t>
  </si>
  <si>
    <t>2025-11-21 09:43:41</t>
  </si>
  <si>
    <t>2025-11-21 12:30:00</t>
  </si>
  <si>
    <t>2025-11-21 15:43:00</t>
  </si>
  <si>
    <t xml:space="preserve">更換s7主機以及兩個硬碟不備份還原
並告知更換硬碟蔡小姐注意事項
換上8114005025
換下8114003848
SC = 20250805
SC_Slave = 20250805
</t>
  </si>
  <si>
    <t>E4154114112201</t>
  </si>
  <si>
    <t>2025-11-22 08:17:03</t>
  </si>
  <si>
    <t>門市反應SC螢幕(LCD)很暗且會不定時閃爍，門市已有重新拔插後方線路仍異常....須請台芝到店協助(螢幕有畫面但一直閃爍而且非常暗(設定亮度100))</t>
  </si>
  <si>
    <t>2025-11-22 08:59:43</t>
  </si>
  <si>
    <t>2025-11-24 09:30:00</t>
  </si>
  <si>
    <t>2025-11-25 13:00:00</t>
  </si>
  <si>
    <t>更換螢幕
換上8133003738
換下8133002307</t>
  </si>
  <si>
    <t>ED072114112401</t>
  </si>
  <si>
    <t>板橋僑福店</t>
  </si>
  <si>
    <t>2025-11-24 07:26:49</t>
  </si>
  <si>
    <t>門市反應TM1-CCD掃描器(HC76-TR)電源線斷裂，導致無紅光無電源反應..請台芝到店協助(條碼掃描器線斷)</t>
  </si>
  <si>
    <t>THILF0D072</t>
  </si>
  <si>
    <t>2025-11-24 08:59:22</t>
  </si>
  <si>
    <t>2025-11-25 11:00:00</t>
  </si>
  <si>
    <t>2025-11-25 12:59:00</t>
  </si>
  <si>
    <t>更換76掃槍
換上：8119013256
換下：8119011171</t>
  </si>
  <si>
    <t>15291114112401</t>
  </si>
  <si>
    <t>2025-11-24 10:36:03</t>
  </si>
  <si>
    <t xml:space="preserve">2025/11/24 (週一) 上午 10:32 總公司玫君MAIL:有關5291新莊國家置-交易後無法產生電子發票可能是資料庫損毀，請協助緊急派工，到店更換更換SC第一顆硬碟，資料不要備份，謝謝。 PS.若因更換HD.請跟店長宣達:1.請門市先回報代收會計 2.請確認SC的代收資料是否正確 (須與代收單據逐一核對) 與門市確認帳做到11/21，報表已印出，與通訊嘉芳確認有收到銷售
</t>
  </si>
  <si>
    <t>2025-11-24 10:40:25</t>
  </si>
  <si>
    <t>2025-11-24 11:30:00</t>
  </si>
  <si>
    <t>2025-11-24 16:40:00</t>
  </si>
  <si>
    <t>更換sc7s主機以及兩顆硬碟不備份還原
並告知吳小姐更換硬碟注意事項
換上8114005026
換下8114004377</t>
  </si>
  <si>
    <t>三重仁化店</t>
  </si>
  <si>
    <t>THILF02759</t>
  </si>
  <si>
    <t>2025-11-24 11:42:01</t>
  </si>
  <si>
    <t>2025-11-24 11:20:00</t>
  </si>
  <si>
    <t>三重龍濱店</t>
  </si>
  <si>
    <t>THILF04029</t>
  </si>
  <si>
    <t>2025-11-24 12:16:31</t>
  </si>
  <si>
    <t>2025-11-24 11:50:00</t>
  </si>
  <si>
    <t>2025-11-24 15:24:54</t>
  </si>
  <si>
    <t>2025-11-24 14:30:00</t>
  </si>
  <si>
    <t>2025-11-24 15:26:07</t>
  </si>
  <si>
    <t>蘆洲水湳店</t>
  </si>
  <si>
    <t>THILF05082</t>
  </si>
  <si>
    <t>2025-11-25 11:20:43</t>
  </si>
  <si>
    <t>2025-11-25 10:50:00</t>
  </si>
  <si>
    <t>2025-11-25 11:47:46</t>
  </si>
  <si>
    <t>2025-11-25 11:30:00</t>
  </si>
  <si>
    <t>2025-11-25 11:58:18</t>
  </si>
  <si>
    <t>2025-11-25 11:20:00</t>
  </si>
  <si>
    <t>蘆洲鷺江店</t>
  </si>
  <si>
    <t>THILF02890</t>
  </si>
  <si>
    <t>2025-11-25 12:23:08</t>
  </si>
  <si>
    <t>2025-11-25 11:50:00</t>
  </si>
  <si>
    <t>1D161114112501</t>
  </si>
  <si>
    <t>2025-11-25 12:27:35</t>
  </si>
  <si>
    <t>HL99</t>
  </si>
  <si>
    <t>HL-測試會勘</t>
  </si>
  <si>
    <t>韌體更新</t>
  </si>
  <si>
    <t>台芝進線告知有接獲總公司通知需至門市進行TM1發票機韌體更新，需客服協助派工</t>
  </si>
  <si>
    <t>2025-11-25 12:28:10</t>
  </si>
  <si>
    <t>2025-11-25 12:00:00</t>
  </si>
  <si>
    <t>2025-11-26 16:28:00</t>
  </si>
  <si>
    <t>TM1,2發票機韌體更新完成</t>
  </si>
  <si>
    <t>1D161114112502</t>
  </si>
  <si>
    <t>2025-11-25 12:28:22</t>
  </si>
  <si>
    <t>台芝進線告知有接獲總公司通知需至門市進行TM2發票機韌體更新，需客服協助派工</t>
  </si>
  <si>
    <t>2025-11-25 12:28:47</t>
  </si>
  <si>
    <t>發票機TM1,2韌體更新完成</t>
  </si>
  <si>
    <t>車麗屋蘆洲店</t>
  </si>
  <si>
    <t>THILF0L517</t>
  </si>
  <si>
    <t>2025-11-25 12:32:49</t>
  </si>
  <si>
    <t>2025-11-25 12:15:00</t>
  </si>
  <si>
    <t>2025-11-25 12:34:05</t>
  </si>
  <si>
    <t>2025-11-25 12:49:45</t>
  </si>
  <si>
    <t>2025-11-25 12:30:00</t>
  </si>
  <si>
    <t>五股更寮店</t>
  </si>
  <si>
    <t>THILF05003</t>
  </si>
  <si>
    <t>2025-11-25 13:01:30</t>
  </si>
  <si>
    <t>2025-11-25 12:50:00</t>
  </si>
  <si>
    <t>13601114112501</t>
  </si>
  <si>
    <t>2025-11-25 14:03:40</t>
  </si>
  <si>
    <t>2025-11-25 14:04:22</t>
  </si>
  <si>
    <t>2025-11-25 13:30:00</t>
  </si>
  <si>
    <t>2025-11-26 18:04:00</t>
  </si>
  <si>
    <t>13601114112502</t>
  </si>
  <si>
    <t>2025-11-25 14:04:29</t>
  </si>
  <si>
    <t>2025-11-25 14:04:51</t>
  </si>
  <si>
    <t>2025-11-25 15:22:42</t>
  </si>
  <si>
    <t>2025-11-25 14:30:00</t>
  </si>
  <si>
    <t>13227114112501</t>
  </si>
  <si>
    <t>2025-11-25 15:20:04</t>
  </si>
  <si>
    <t xml:space="preserve">SC(SHUTTLE6S)2025/11/25 (週二) 下午 03:19 總公司明翰來信:經通訊部同仁檢查，3227 五股四維店的第一顆硬碟從11/21開始發生問題，影響了資料庫的運作，請協助一般派工，到店更換門市SC第一顆硬碟，資料不備份，謝謝。...請台芝到店協助 PS.若因更換HD.請跟店長宣達:1.請門市先回報代收會計 2.請確認SC的代收資料是否正確 (須與代收單據逐一核對) 與門市確認帳務做到11/25，與通訊功評確認有收到11/25的銷售，缺少TM1.2電子存根聯，客服已協助TM1.2銷售上傳，與通訊功評告知仍缺少TM1.2電子存根聯，
</t>
  </si>
  <si>
    <t>2025-11-25 15:32:24</t>
  </si>
  <si>
    <t>2025-11-26 10:45:00</t>
  </si>
  <si>
    <t>2025-11-26 19:32:00</t>
  </si>
  <si>
    <t>更換第一顆硬碟不備份還原
並告知羅小姐更換硬碟注意事項</t>
  </si>
  <si>
    <t>2025-11-25 17:45:51</t>
  </si>
  <si>
    <t>2025-11-25 14:50:00</t>
  </si>
  <si>
    <t>1D174114112601</t>
  </si>
  <si>
    <t>2025-11-26 11:57:49</t>
  </si>
  <si>
    <t>TM1CCD掃瞄器(HC56II-TR、HC76-TR)刷讀發財卡、代收非常不好刷，已有執行校正後仍異常，請台芝到店協助</t>
  </si>
  <si>
    <t>2025-11-26 12:00:32</t>
  </si>
  <si>
    <t>2025-11-26 14:30:00</t>
  </si>
  <si>
    <t>2025-11-27 16:00:00</t>
  </si>
  <si>
    <t>更換手持
換上8119012225
換下8119008414</t>
  </si>
  <si>
    <t>E4155114112601</t>
  </si>
  <si>
    <t>2025-11-26 12:10:48</t>
  </si>
  <si>
    <t>門市反應tm1收銀機(TCX800)(抽屜顏色:白色、鑰匙孔位子(中間)、鎖頭編號:無)抽屜無法開啟，點選開抽屜也無反應，已有將發票機關機紙捲重裝點點餐紙為正常但開抽屜仍異常...請台芝到店協助(機1收銀機抽屜無法打開)</t>
  </si>
  <si>
    <t>2025-11-26 12:16:44</t>
  </si>
  <si>
    <t>2025-11-27 09:30:00</t>
  </si>
  <si>
    <t>2025-11-27 16:16:00</t>
  </si>
  <si>
    <t>錢櫃線有拉扯所導致接觸不良，重接後測試正常請店家觀察</t>
  </si>
  <si>
    <t>金山銀山店</t>
  </si>
  <si>
    <t>新北市金山區</t>
  </si>
  <si>
    <t>THILF04906</t>
  </si>
  <si>
    <t>2025-11-26 14:57:32</t>
  </si>
  <si>
    <t>北縣金陽店</t>
  </si>
  <si>
    <t>THILF02267</t>
  </si>
  <si>
    <t>2025-11-26 15:18:27</t>
  </si>
  <si>
    <t>2025-11-26 14:55:00</t>
  </si>
  <si>
    <t>石門海角店</t>
  </si>
  <si>
    <t>新北市石門區</t>
  </si>
  <si>
    <t>THILF04845</t>
  </si>
  <si>
    <t>2025-11-26 16:08:13</t>
  </si>
  <si>
    <t>2025-11-26 15:45:00</t>
  </si>
  <si>
    <t>2025-11-27 10:29:16</t>
  </si>
  <si>
    <t>2025-11-27 10:12:00</t>
  </si>
  <si>
    <t>THILF04025</t>
  </si>
  <si>
    <t>2025-11-27 14:35:22</t>
  </si>
  <si>
    <t>2025-11-27 14:00:00</t>
  </si>
  <si>
    <t>2025-11-27 15:27:30</t>
  </si>
  <si>
    <t>2025-11-27 15:00:00</t>
  </si>
  <si>
    <t>淡水台電宿舍</t>
  </si>
  <si>
    <t>THILF02897</t>
  </si>
  <si>
    <t>2025-11-27 15:45:02</t>
  </si>
  <si>
    <t>2025-11-27 15:25:00</t>
  </si>
  <si>
    <t>1D070114112801</t>
  </si>
  <si>
    <t>2025-11-28 09:28:17</t>
  </si>
  <si>
    <t>TM1收銀抽屜(外觀顏色：米色， 鎖頭置中，無編號)點選開抽屜無反應，已有確認發票機正常，目前門市沒有鑰匙，請台芝到店協助</t>
  </si>
  <si>
    <t>2025-11-28 09:30:38</t>
  </si>
  <si>
    <t>2025-11-28 09:45:00</t>
  </si>
  <si>
    <t>錢櫃線鬆脫接上後加強固定，目前使用正常</t>
  </si>
  <si>
    <t>2025-11-28 11:18:27</t>
  </si>
  <si>
    <t>2025-11-28 10:35:00</t>
  </si>
  <si>
    <t>2025-11-28 15:28:34</t>
  </si>
  <si>
    <t>2025-11-28 14:30:00</t>
  </si>
  <si>
    <t>閉店撤機完成</t>
  </si>
  <si>
    <t>2025-11-28 15:31:07</t>
  </si>
  <si>
    <t>12399115010101</t>
  </si>
  <si>
    <t>2026-01-01 13:13:45</t>
  </si>
  <si>
    <t xml:space="preserve">門市反應sc雷射印表機(M6600NW)列印無反應，燈號、面板畫面皆正常，已有重新拔插線路仍異常....請台芝到店協助	</t>
  </si>
  <si>
    <t>2026-01-01 13:14:38</t>
  </si>
  <si>
    <t>2026-01-02 10:00:00</t>
  </si>
  <si>
    <t>重新連線 刪除工作</t>
  </si>
  <si>
    <t>14852115010101</t>
  </si>
  <si>
    <t>蘆竹福祿店</t>
  </si>
  <si>
    <t>桃園市蘆竹區</t>
  </si>
  <si>
    <t>2026-01-01 15:58:34</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</si>
  <si>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</si>
  <si>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</si>
  <si>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</si>
  <si>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</si>
  <si>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</si>
  <si>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</si>
  <si>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</si>
  <si>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</si>
  <si>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</si>
  <si>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</si>
  <si>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</si>
  <si>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</si>
  <si>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</si>
  <si>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</si>
  <si>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</si>
  <si>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</si>
  <si>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</si>
  <si>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</si>
  <si>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</si>
  <si>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</si>
  <si>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</si>
  <si>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</si>
  <si>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</si>
  <si>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2026-01-02 11:04:42</t>
  </si>
  <si>
    <t>2026-01-02 10:30:00</t>
  </si>
  <si>
    <t>PMQ1+7210002832+L90</t>
  </si>
  <si>
    <t>14788115010201</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</si>
  <si>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</si>
  <si>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</si>
  <si>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</si>
  <si>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</si>
  <si>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</si>
  <si>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</si>
  <si>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</si>
  <si>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</si>
  <si>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</si>
  <si>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</si>
  <si>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</si>
  <si>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2026-01-02 11:33:22</t>
  </si>
  <si>
    <t>2026-01-02 11:00:00</t>
  </si>
  <si>
    <t>PMQ1+7210002833+L90</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</si>
  <si>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</si>
  <si>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</si>
  <si>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</si>
  <si>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</si>
  <si>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</si>
  <si>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</si>
  <si>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</si>
  <si>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</si>
  <si>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</si>
  <si>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</si>
  <si>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</si>
  <si>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</si>
  <si>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</si>
  <si>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E3785115010201</t>
  </si>
  <si>
    <t>2026-01-02 22:58:16</t>
  </si>
  <si>
    <t>門市反應mmk熱感機(t70ii)無法出紙無反應，門市查看設備燈號正常且紙捲有紙，重裝紙捲重開機仍異常....須請台芝到店協助(無法送紙)</t>
  </si>
  <si>
    <t>2026-01-03 09:27:02</t>
  </si>
  <si>
    <t>2026-01-06 09:00:00</t>
  </si>
  <si>
    <t>2026-01-06 13:00:00</t>
  </si>
  <si>
    <t>更換T70
換上8138002752
換下8138001841</t>
  </si>
  <si>
    <t>14029115010301</t>
  </si>
  <si>
    <t>2026-01-03 11:01:53</t>
  </si>
  <si>
    <t>門市反應SC螢幕(LCD20)使用到一半黑畫面，PING1通VNC畫面正常，請門市重新拔插後方線路仍異常..請台芝到店協助</t>
  </si>
  <si>
    <t>2026-01-03 11:03:18</t>
  </si>
  <si>
    <t>2026-01-03 13:55:00</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</si>
  <si>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</si>
  <si>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</si>
  <si>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</si>
  <si>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</si>
  <si>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</si>
  <si>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</si>
  <si>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</si>
  <si>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</si>
  <si>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</si>
  <si>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</si>
  <si>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</si>
  <si>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</si>
  <si>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</si>
  <si>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</si>
  <si>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</si>
  <si>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</si>
  <si>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</si>
  <si>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</si>
  <si>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</si>
  <si>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</si>
  <si>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2026-01-04 08:56:37</t>
  </si>
  <si>
    <t>2026-01-05 10:40:00</t>
  </si>
  <si>
    <t>廠商待料中，預計1/6-18:00完工</t>
  </si>
  <si>
    <t>E5197115010401</t>
  </si>
  <si>
    <t>2026-01-04 15:15:52</t>
  </si>
  <si>
    <t>門市反應L90無反應無法正常出紙有時候只會印出一半，門市已有重裝紙捲重開機仍異常....須請台芝到店協助(LIFE-ET票卷機無反應無法完整出票)</t>
  </si>
  <si>
    <t>2026-01-04 15:21:51</t>
  </si>
  <si>
    <t>2026-01-06 11:00:00</t>
  </si>
  <si>
    <t>調整定位齒輪 重裝韌體</t>
  </si>
  <si>
    <t>E4679115010402</t>
  </si>
  <si>
    <t>2026-01-04 16:21:17</t>
  </si>
  <si>
    <t>01/04性質轉換:門市告知TM2 CCD掃描器(HC56II TR)連接線斷裂，目前有亮燈有逼聲，要求協助更換...需請台芝到店協助(連接線損壞)</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</si>
  <si>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</si>
  <si>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</si>
  <si>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</si>
  <si>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</si>
  <si>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</si>
  <si>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</si>
  <si>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</si>
  <si>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</si>
  <si>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</si>
  <si>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</si>
  <si>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</si>
  <si>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</si>
  <si>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</si>
  <si>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</si>
  <si>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</si>
  <si>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</si>
  <si>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</si>
  <si>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</si>
  <si>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</si>
  <si>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</si>
  <si>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</si>
  <si>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</si>
  <si>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</si>
  <si>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</si>
  <si>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</si>
  <si>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</si>
  <si>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</si>
  <si>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</si>
  <si>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</si>
  <si>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</si>
  <si>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</si>
  <si>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</si>
  <si>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</si>
  <si>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</si>
  <si>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</si>
  <si>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</si>
  <si>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</si>
  <si>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</si>
  <si>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</si>
  <si>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</si>
  <si>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</si>
  <si>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</si>
  <si>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</si>
  <si>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2026-01-05 15:38:27</t>
  </si>
  <si>
    <t>2026-01-05 16:39:00</t>
  </si>
  <si>
    <t>2026-01-06 19:38:00</t>
  </si>
  <si>
    <t>取修報修</t>
  </si>
  <si>
    <t>14196115010501</t>
  </si>
  <si>
    <t>2026-01-05 15:38:36</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</si>
  <si>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</si>
  <si>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</si>
  <si>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</si>
  <si>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</si>
  <si>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桃縣桃貿店</t>
  </si>
  <si>
    <t>THILF02375</t>
  </si>
  <si>
    <t>2026-01-05 15:42:29</t>
  </si>
  <si>
    <t>2026-01-05 15:20:00</t>
  </si>
  <si>
    <t>PMQ1+7210002698+L90</t>
  </si>
  <si>
    <t>龜山同福店</t>
  </si>
  <si>
    <t>THILF04690</t>
  </si>
  <si>
    <t>2026-01-05 16:15:51</t>
  </si>
  <si>
    <t>2026-01-05 15:50:00</t>
  </si>
  <si>
    <t>PMQ1+7210002709+L90</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</si>
  <si>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</si>
  <si>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</si>
  <si>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</si>
  <si>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</si>
  <si>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</si>
  <si>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</si>
  <si>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</si>
  <si>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</si>
  <si>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</si>
  <si>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</si>
  <si>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</si>
  <si>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</si>
  <si>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2026-01-05 19:18:01</t>
  </si>
  <si>
    <t>門市反應TM1熱感發票機(BSC 10)無法裁切紙張，已嘗試重啟、重新安裝紙卷，並簡易清潔仍異常...需請台芝到店協助(發票紙切不斷.)</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</si>
  <si>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</si>
  <si>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</si>
  <si>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</si>
  <si>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</si>
  <si>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</si>
  <si>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</si>
  <si>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</si>
  <si>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</si>
  <si>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</si>
  <si>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</si>
  <si>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</si>
  <si>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2026-01-06 11:05:54</t>
  </si>
  <si>
    <t>PMQ1+7210002752</t>
  </si>
  <si>
    <t>2026-01-06 11:25:48</t>
  </si>
  <si>
    <t>2026-01-06 11:05:00</t>
  </si>
  <si>
    <t>PMQ1+7210002747</t>
  </si>
  <si>
    <t>13883115010601</t>
  </si>
  <si>
    <t>中和和竹店</t>
  </si>
  <si>
    <t>2026-01-06 11:25:43</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</si>
  <si>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</si>
  <si>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</si>
  <si>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</si>
  <si>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</si>
  <si>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</si>
  <si>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</si>
  <si>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</si>
  <si>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</si>
  <si>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</si>
  <si>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</si>
  <si>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</si>
  <si>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</si>
  <si>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</si>
  <si>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</si>
  <si>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</si>
  <si>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</si>
  <si>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</si>
  <si>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</si>
  <si>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</si>
  <si>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2026-01-06 12:04:10</t>
  </si>
  <si>
    <t>門市反應LIFEET印票機L90無電源反應無亮燈，已有重新拔插線路、按壓電源鍵仍無法開機....請台芝到店協助</t>
  </si>
  <si>
    <t>2026-01-06 12:04:35</t>
  </si>
  <si>
    <t>2026-01-07 10:50:00</t>
  </si>
  <si>
    <t>2026-01-07 16:04:00</t>
  </si>
  <si>
    <t>報修實際為MMK機台無法開機，到場時店家表示已正常</t>
  </si>
  <si>
    <t>2026-01-06 13:26:46</t>
  </si>
  <si>
    <t>PMQ1+7210002753</t>
  </si>
  <si>
    <t>2026-01-06 13:55:58</t>
  </si>
  <si>
    <t>2026-01-06 13:30:00</t>
  </si>
  <si>
    <t>PMQ1+7210002746</t>
  </si>
  <si>
    <t>2026-01-06 14:32:23</t>
  </si>
  <si>
    <t>2026-01-06 14:10:00</t>
  </si>
  <si>
    <t>PMQ1+7210002750</t>
  </si>
  <si>
    <t>2026-01-06 15:23:27</t>
  </si>
  <si>
    <t>2026-01-06 15:00:00</t>
  </si>
  <si>
    <t>PMQ1+7210002751</t>
  </si>
  <si>
    <t>2026-01-06 15:58:36</t>
  </si>
  <si>
    <t>2026-01-06 15:30:00</t>
  </si>
  <si>
    <t>PMQ1+7210002749</t>
  </si>
  <si>
    <t>2026-01-06 16:19:38</t>
  </si>
  <si>
    <t>2026-01-06 16:00:00</t>
  </si>
  <si>
    <t>PMQ1+7210002748</t>
  </si>
  <si>
    <t>15451115010701</t>
  </si>
  <si>
    <t>2026-01-07 11:04:28</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</si>
  <si>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</si>
  <si>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</si>
  <si>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</si>
  <si>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</si>
  <si>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</si>
  <si>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</si>
  <si>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</si>
  <si>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</si>
  <si>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</si>
  <si>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</si>
  <si>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</si>
  <si>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</si>
  <si>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</si>
  <si>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</si>
  <si>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</si>
  <si>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</si>
  <si>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</si>
  <si>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</si>
  <si>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</si>
  <si>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</si>
  <si>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</si>
  <si>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</si>
  <si>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</si>
  <si>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</si>
  <si>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</si>
  <si>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</si>
  <si>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</si>
  <si>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</si>
  <si>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2026-01-08 11:55:17</t>
  </si>
  <si>
    <t>2026-01-08 11:00:00</t>
  </si>
  <si>
    <t>PMQ1+7210002870</t>
  </si>
  <si>
    <t>2026-01-08 12:54:55</t>
  </si>
  <si>
    <t>2026-01-08 12:15:00</t>
  </si>
  <si>
    <t>PMQ1+7210002871</t>
  </si>
  <si>
    <t>2026-01-08 13:33:01</t>
  </si>
  <si>
    <t>2026-01-08 13:00:00</t>
  </si>
  <si>
    <t>PMQ1+7210002874</t>
  </si>
  <si>
    <t>2026-01-08 14:00:17</t>
  </si>
  <si>
    <t>2026-01-08 13:35:00</t>
  </si>
  <si>
    <t>PMQ1+7210002878</t>
  </si>
  <si>
    <t>2026-01-08 14:27:47</t>
  </si>
  <si>
    <t>2026-01-08 14:00:00</t>
  </si>
  <si>
    <t>PMQ1+7210002879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</si>
  <si>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</si>
  <si>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</si>
  <si>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</si>
  <si>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</si>
  <si>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</si>
  <si>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</si>
  <si>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</si>
  <si>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</si>
  <si>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</si>
  <si>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</si>
  <si>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2026-01-08 13:20:58</t>
  </si>
  <si>
    <t>門市反應sc螢幕(LCD)不定時閃黑頻，已有重新拔插線路仍異常，ping1有通VNC畫面正常...請台芝到店協助(候場電腦會不停閃退 黑頻)</t>
  </si>
  <si>
    <t>2026-01-08 13:27:06</t>
  </si>
  <si>
    <t>2026-01-09 15:10:00</t>
  </si>
  <si>
    <t>2026-01-09 17:27:00</t>
  </si>
  <si>
    <t>更換vga線</t>
  </si>
  <si>
    <t>2026-01-08 15:14:29</t>
  </si>
  <si>
    <t>2026-01-08 15:00:00</t>
  </si>
  <si>
    <t>2026-01-08 15:53:04</t>
  </si>
  <si>
    <t>2026-01-08 15:30:00</t>
  </si>
  <si>
    <t>PMQ1+7210002877</t>
  </si>
  <si>
    <t>2026-01-08 16:17:56</t>
  </si>
  <si>
    <t>2026-01-08 18:55:09</t>
  </si>
  <si>
    <t>2026-01-09 11:43:55</t>
  </si>
  <si>
    <t>2026-01-09 09:30:00</t>
  </si>
  <si>
    <t>PMQ1+7210002884+L90</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</si>
  <si>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</si>
  <si>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</si>
  <si>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</si>
  <si>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</si>
  <si>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</si>
  <si>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</si>
  <si>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</si>
  <si>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</si>
  <si>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</si>
  <si>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</si>
  <si>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</si>
  <si>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</si>
  <si>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</si>
  <si>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</si>
  <si>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</si>
  <si>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</si>
  <si>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</si>
  <si>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</si>
  <si>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</si>
  <si>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</si>
  <si>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</si>
  <si>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</si>
  <si>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</si>
  <si>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</si>
  <si>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</si>
  <si>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</si>
  <si>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</si>
  <si>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</si>
  <si>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</si>
  <si>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</si>
  <si>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</si>
  <si>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</si>
  <si>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</si>
  <si>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</si>
  <si>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</si>
  <si>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</si>
  <si>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</si>
  <si>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</si>
  <si>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</si>
  <si>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</si>
  <si>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</si>
  <si>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</si>
  <si>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</si>
  <si>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</si>
  <si>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</si>
  <si>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</si>
  <si>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</si>
  <si>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</si>
  <si>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</si>
  <si>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</si>
  <si>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</si>
  <si>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</si>
  <si>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</si>
  <si>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</si>
  <si>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</si>
  <si>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</si>
  <si>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</si>
  <si>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</si>
  <si>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</si>
  <si>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</si>
  <si>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</si>
  <si>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</si>
  <si>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</si>
  <si>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</si>
  <si>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</si>
  <si>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</si>
  <si>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</si>
  <si>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</si>
  <si>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</si>
  <si>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</si>
  <si>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</si>
  <si>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</si>
  <si>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</si>
  <si>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</si>
  <si>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</si>
  <si>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</si>
  <si>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</si>
  <si>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</si>
  <si>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</si>
  <si>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</si>
  <si>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</si>
  <si>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</si>
  <si>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2026-01-11 19:07:46</t>
  </si>
  <si>
    <t xml:space="preserve">借機三台撤店已完工 </t>
  </si>
  <si>
    <t>1D174115011201</t>
  </si>
  <si>
    <t>2026-01-12 10:23:10</t>
  </si>
  <si>
    <t xml:space="preserve">門市TM1(BSC10II)常常發生未出發票，僅印出一小截空白，查看發票機韌體版本為3.1，還請台芝到店更新發票機韌體，...還請台芝到店協助	</t>
  </si>
  <si>
    <t>2026-01-12 10:24:47</t>
  </si>
  <si>
    <t>2026-01-12 15:00:00</t>
  </si>
  <si>
    <t>2026-01-13 14:24:00</t>
  </si>
  <si>
    <t>2026-01-12 10:46:28</t>
  </si>
  <si>
    <t>PMQ1+7210003052+L90</t>
  </si>
  <si>
    <t>2026-01-12 12:11:01</t>
  </si>
  <si>
    <t>2026-01-12 11:30:00</t>
  </si>
  <si>
    <t>PMQ1+7210002831+L90</t>
  </si>
  <si>
    <t>1D649115011201</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</si>
  <si>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</si>
  <si>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</si>
  <si>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</si>
  <si>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</si>
  <si>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</si>
  <si>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</si>
  <si>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</si>
  <si>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</si>
  <si>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</si>
  <si>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</si>
  <si>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</si>
  <si>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</si>
  <si>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</si>
  <si>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</si>
  <si>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</si>
  <si>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</si>
  <si>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</si>
  <si>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</si>
  <si>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</si>
  <si>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</si>
  <si>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</si>
  <si>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</si>
  <si>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</si>
  <si>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</si>
  <si>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</si>
  <si>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2026-01-13 09:07:21</t>
  </si>
  <si>
    <t>2026-01-13 10:00:00</t>
  </si>
  <si>
    <t>2026-01-13 15:07:00</t>
  </si>
  <si>
    <t>更換第二顆硬碟不備份還原
並告知金小姐更換硬碟注意事項
回報0800</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</si>
  <si>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</si>
  <si>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</si>
  <si>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</si>
  <si>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</si>
  <si>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</si>
  <si>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2026-01-13 12:45:08</t>
  </si>
  <si>
    <t>2026-01-14 16:45:00</t>
  </si>
  <si>
    <t>重設HUB 以再生龍重裝系統</t>
  </si>
  <si>
    <t>2026-01-13 14:24:49</t>
  </si>
  <si>
    <t>2026-01-13 14:00:00</t>
  </si>
  <si>
    <t>PMQ1+7210003084</t>
  </si>
  <si>
    <t>2026-01-13 15:31:58</t>
  </si>
  <si>
    <t>2026-01-13 15:00:00</t>
  </si>
  <si>
    <t>PMQ1+7210002876</t>
  </si>
  <si>
    <t>2026-01-13 15:57:58</t>
  </si>
  <si>
    <t>2026-01-13 15:40:00</t>
  </si>
  <si>
    <t>PMQ1+7210002880</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</si>
  <si>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</si>
  <si>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</si>
  <si>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</si>
  <si>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</si>
  <si>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</si>
  <si>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</si>
  <si>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</si>
  <si>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</si>
  <si>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</si>
  <si>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</si>
  <si>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</si>
  <si>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</si>
  <si>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</si>
  <si>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</si>
  <si>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</si>
  <si>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</si>
  <si>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</si>
  <si>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</si>
  <si>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</si>
  <si>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</si>
  <si>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</si>
  <si>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</si>
  <si>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</si>
  <si>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</si>
  <si>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</si>
  <si>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</si>
  <si>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</si>
  <si>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</si>
  <si>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</si>
  <si>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</si>
  <si>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</si>
  <si>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</si>
  <si>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</si>
  <si>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</si>
  <si>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</si>
  <si>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</si>
  <si>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</si>
  <si>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</si>
  <si>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</si>
  <si>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</si>
  <si>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</si>
  <si>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2026-01-14 10:00:53</t>
  </si>
  <si>
    <t>門市反應TM1(TCX800)抽屜錢匣彈簧1個鬆脫，抽屜外觀白/鑰匙孔中間/無鑰匙孔編號....須請台芝到店協助</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</si>
  <si>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</si>
  <si>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</si>
  <si>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</si>
  <si>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</si>
  <si>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</si>
  <si>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</si>
  <si>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</si>
  <si>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</si>
  <si>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</si>
  <si>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</si>
  <si>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</si>
  <si>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</si>
  <si>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</si>
  <si>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</si>
  <si>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</si>
  <si>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</si>
  <si>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</si>
  <si>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</si>
  <si>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</si>
  <si>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</si>
  <si>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</si>
  <si>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</si>
  <si>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</si>
  <si>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</si>
  <si>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</si>
  <si>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</si>
  <si>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</si>
  <si>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</si>
  <si>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</si>
  <si>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</si>
  <si>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</si>
  <si>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</si>
  <si>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</si>
  <si>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</si>
  <si>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</si>
  <si>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</si>
  <si>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</si>
  <si>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</si>
  <si>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</si>
  <si>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</si>
  <si>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</si>
  <si>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</si>
  <si>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</si>
  <si>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</si>
  <si>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</si>
  <si>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</si>
  <si>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</si>
  <si>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</si>
  <si>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</si>
  <si>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</si>
  <si>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2026-01-15 17:37:36</t>
  </si>
  <si>
    <t xml:space="preserve">門市反應tm1收銀機(TCX800)(抽屜顏色:白色、鑰匙孔位子(中間)、鎖頭編號:無)抽屜無法開啟，點選開抽屜也無反應以及無彈開聲音，已有將發票機關機紙捲重裝仍異常...請台芝到店協助	</t>
  </si>
  <si>
    <t>2026-01-15 17:39:32</t>
  </si>
  <si>
    <t>2026-01-16 15:25:00</t>
  </si>
  <si>
    <t>2026-01-16 21:39:00</t>
  </si>
  <si>
    <t>線路鬆脫.插回正常</t>
  </si>
  <si>
    <t>E4153115011601</t>
  </si>
  <si>
    <t>2026-01-16 07:40:26</t>
  </si>
  <si>
    <t>門市反應tm1(TCX800)抽屜彈出時都會卡住有彈出聲彈出一點點，抽屜外觀米白/鑰匙孔右邊/鑰匙孔編號k01.....須請台芝到店協助(機依 抽屜卡卡)</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</si>
  <si>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</si>
  <si>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</si>
  <si>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</si>
  <si>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</si>
  <si>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</si>
  <si>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</si>
  <si>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</si>
  <si>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</si>
  <si>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</si>
  <si>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</si>
  <si>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</si>
  <si>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2026-01-16 11:36:41</t>
  </si>
  <si>
    <t>2026-01-16 10:00:00</t>
  </si>
  <si>
    <t>閉店撤機</t>
  </si>
  <si>
    <t>2026-01-16 13:36:57</t>
  </si>
  <si>
    <t>2026-01-16 15:57:04</t>
  </si>
  <si>
    <t>2026-01-16 15:35:00</t>
  </si>
  <si>
    <t>PMQ1+7210002764</t>
  </si>
  <si>
    <t>1D649115011601</t>
  </si>
  <si>
    <t>2026-01-16 16:05:25</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</si>
  <si>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</si>
  <si>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</si>
  <si>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</si>
  <si>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</si>
  <si>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</si>
  <si>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</si>
  <si>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</si>
  <si>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</si>
  <si>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</si>
  <si>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</si>
  <si>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</si>
  <si>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</si>
  <si>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</si>
  <si>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</si>
  <si>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</si>
  <si>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</si>
  <si>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</si>
  <si>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</si>
  <si>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</si>
  <si>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</si>
  <si>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</si>
  <si>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</si>
  <si>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</si>
  <si>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</si>
  <si>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THILF04536</t>
  </si>
  <si>
    <t>2026-01-19 10:14:33</t>
  </si>
  <si>
    <t>2026-01-19 09:45:00</t>
  </si>
  <si>
    <t>PMQ1+7210002972</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</si>
  <si>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</si>
  <si>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</si>
  <si>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</si>
  <si>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</si>
  <si>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</si>
  <si>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</si>
  <si>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</si>
  <si>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</si>
  <si>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</si>
  <si>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</si>
  <si>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</si>
  <si>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THILF0C216</t>
  </si>
  <si>
    <t>2026-01-19 11:13:23</t>
  </si>
  <si>
    <t>2026-01-19 10:49:00</t>
  </si>
  <si>
    <t>PMQ1+7210002980</t>
  </si>
  <si>
    <t>中和壽南店</t>
  </si>
  <si>
    <t>THILF05401</t>
  </si>
  <si>
    <t>2026-01-19 11:45:33</t>
  </si>
  <si>
    <t>2026-01-19 11:23:00</t>
  </si>
  <si>
    <t>PMQ1+7210002977+L90</t>
  </si>
  <si>
    <t>THILF04770</t>
  </si>
  <si>
    <t>2026-01-19 12:22:38</t>
  </si>
  <si>
    <t>2026-01-19 11:58:00</t>
  </si>
  <si>
    <t>2026-01-19 13:37:37</t>
  </si>
  <si>
    <t>2026-01-19 12:40:00</t>
  </si>
  <si>
    <t>PMQ1+7210002891</t>
  </si>
  <si>
    <t>2026-01-19 14:19:13</t>
  </si>
  <si>
    <t>2026-01-19 13:30:00</t>
  </si>
  <si>
    <t>PMQ1+7210002887</t>
  </si>
  <si>
    <t>2026-01-19 14:50:15</t>
  </si>
  <si>
    <t>2026-01-19 14:20:00</t>
  </si>
  <si>
    <t>PMQ1+7210002754</t>
  </si>
  <si>
    <t>2026-01-19 15:29:30</t>
  </si>
  <si>
    <t>2026-01-19 15:10:00</t>
  </si>
  <si>
    <t>PMQ1+7210002755</t>
  </si>
  <si>
    <t>2026-01-19 16:19:54</t>
  </si>
  <si>
    <t>PMQ1+7210002756</t>
  </si>
  <si>
    <t>2026-01-19 16:53:02</t>
  </si>
  <si>
    <t>2026-01-19 16:30:00</t>
  </si>
  <si>
    <t>PMQ1+7210003044</t>
  </si>
  <si>
    <t>ED057115011901</t>
  </si>
  <si>
    <t>2026-01-19 14:34:25</t>
  </si>
  <si>
    <t>門市反應mmk熱感機(t70ii)無法正常切紙切不斷，門市已有重裝紙捲重開機測試仍異常....須請台芝到店協助(不正常)</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</si>
  <si>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</si>
  <si>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</si>
  <si>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</si>
  <si>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</si>
  <si>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</si>
  <si>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</si>
  <si>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</si>
  <si>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</si>
  <si>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</si>
  <si>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</si>
  <si>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</si>
  <si>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</si>
  <si>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</si>
  <si>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</si>
  <si>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</si>
  <si>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</si>
  <si>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</si>
  <si>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</si>
  <si>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</si>
  <si>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</si>
  <si>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</si>
  <si>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</si>
  <si>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</si>
  <si>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</si>
  <si>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</si>
  <si>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</si>
  <si>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</si>
  <si>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</si>
  <si>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</si>
  <si>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</si>
  <si>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</si>
  <si>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</si>
  <si>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</si>
  <si>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</si>
  <si>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</si>
  <si>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</si>
  <si>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</si>
  <si>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</si>
  <si>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</si>
  <si>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</si>
  <si>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</si>
  <si>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</si>
  <si>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</si>
  <si>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</si>
  <si>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</si>
  <si>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</si>
  <si>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</si>
  <si>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</si>
  <si>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</si>
  <si>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</si>
  <si>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</si>
  <si>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</si>
  <si>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</si>
  <si>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</si>
  <si>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</si>
  <si>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</si>
  <si>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</si>
  <si>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</si>
  <si>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</si>
  <si>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</si>
  <si>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</si>
  <si>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</si>
  <si>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</si>
  <si>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</si>
  <si>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</si>
  <si>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</si>
  <si>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性質轉換:門市反應SC掃描器(AT20B)按鈕卡住...需請台芝到店協助(感應不良)</t>
  </si>
  <si>
    <t>2026-01-20 19:31:26</t>
  </si>
  <si>
    <t>2026-01-21 15:40:00</t>
  </si>
  <si>
    <t>2026-01-21 23:31:00</t>
  </si>
  <si>
    <t>換下8119012116 換上8119013590</t>
  </si>
  <si>
    <t>14191115012001</t>
  </si>
  <si>
    <t>2026-01-20 19:31:42</t>
  </si>
  <si>
    <t>性質轉換:門市反應SC(SHUTTLE6S)鍵盤的上下鍵有時按了都沒反應，已有重新拔插線路仍異常...需請台芝到店協助</t>
  </si>
  <si>
    <t>2026-01-20 19:34:39</t>
  </si>
  <si>
    <t>2026-01-21 15:55:00</t>
  </si>
  <si>
    <t>2026-01-21 23:34:00</t>
  </si>
  <si>
    <t>匯躍蘆竹店</t>
  </si>
  <si>
    <t>THILF0L565</t>
  </si>
  <si>
    <t>2026-01-21 15:20:20</t>
  </si>
  <si>
    <t>2026-01-21 15:00:00</t>
  </si>
  <si>
    <t>2026-01-21 15:48:27</t>
  </si>
  <si>
    <t>2026-01-21 11:00:00</t>
  </si>
  <si>
    <t>回裝門市已完工 已請0800確認版本</t>
  </si>
  <si>
    <t>2026-01-21 15:54:25</t>
  </si>
  <si>
    <t>協助回裝</t>
  </si>
  <si>
    <t>THILF04572</t>
  </si>
  <si>
    <t>2026-01-21 15:54:49</t>
  </si>
  <si>
    <t>2026-01-21 15:30:00</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</si>
  <si>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</si>
  <si>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</si>
  <si>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</si>
  <si>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</si>
  <si>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</si>
  <si>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</si>
  <si>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</si>
  <si>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</si>
  <si>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</si>
  <si>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</si>
  <si>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</si>
  <si>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</si>
  <si>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</si>
  <si>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</si>
  <si>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</si>
  <si>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</si>
  <si>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</si>
  <si>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</si>
  <si>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2026-01-22 08:43:44</t>
  </si>
  <si>
    <t>TM1(TCX800)執行發票機韌體更新發現TM1的D槽連線不到，請到店更換TM第二顆硬碟，並協助併更新到251118A版本，TM2如果是BSC10II需同步更新到251118A版本。</t>
  </si>
  <si>
    <t>2026-01-22 08:59:30</t>
  </si>
  <si>
    <t>2026-01-22 14:00:00</t>
  </si>
  <si>
    <t>2026-01-23 12:59:00</t>
  </si>
  <si>
    <t>Tm1硬碟重新差拔清潔. 更新發票機到251118A版本Tm1. Tm2</t>
  </si>
  <si>
    <t>E4241115012201</t>
  </si>
  <si>
    <t>2026-01-22 07:15:58</t>
  </si>
  <si>
    <t>店長交接 門市反應tm1 CCD掃描器(HC56II-TR)前端膠條脫落導致刷讀也受影響....須請台芝到店協助(櫃台2台的掃描器 刷商品 會很慢 .掃描器最前端的黑色橡膠皮 有點剝落)</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</si>
  <si>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</si>
  <si>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</si>
  <si>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</si>
  <si>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</si>
  <si>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</si>
  <si>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</si>
  <si>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</si>
  <si>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</si>
  <si>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</si>
  <si>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</si>
  <si>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</si>
  <si>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</si>
  <si>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</si>
  <si>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2026-01-22 09:45:20</t>
  </si>
  <si>
    <t>2026-01-22 15:38:00</t>
  </si>
  <si>
    <t>2026-01-23 13:45:00</t>
  </si>
  <si>
    <t>更換vgA線</t>
  </si>
  <si>
    <t>12390115012201</t>
  </si>
  <si>
    <t>2026-01-22 09:56:33</t>
  </si>
  <si>
    <t>門市反應sc螢幕(LCD)會不斷閃爍一下變亮一下變暗，門市已有重新拔插後方線路仍異常.....須請台芝到店協助</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</si>
  <si>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</si>
  <si>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</si>
  <si>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</si>
  <si>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</si>
  <si>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</si>
  <si>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</si>
  <si>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</si>
  <si>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</si>
  <si>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</si>
  <si>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</si>
  <si>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</si>
  <si>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</si>
  <si>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</si>
  <si>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</si>
  <si>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</si>
  <si>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</si>
  <si>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</si>
  <si>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</si>
  <si>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</si>
  <si>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</si>
  <si>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</si>
  <si>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</si>
  <si>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</si>
  <si>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</si>
  <si>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</si>
  <si>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</si>
  <si>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</si>
  <si>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</si>
  <si>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</si>
  <si>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</si>
  <si>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</si>
  <si>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</si>
  <si>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</si>
  <si>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</si>
  <si>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</si>
  <si>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</si>
  <si>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</si>
  <si>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</si>
  <si>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</si>
  <si>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</si>
  <si>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</si>
  <si>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</si>
  <si>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THILF04902</t>
  </si>
  <si>
    <t>2026-01-22 16:18:44</t>
  </si>
  <si>
    <t>2026-01-22 16:00:00</t>
  </si>
  <si>
    <t>PMQ1+7210002711+L90</t>
  </si>
  <si>
    <t>2026-01-22 17:18:04</t>
  </si>
  <si>
    <t>PMQ1+7210002760</t>
  </si>
  <si>
    <t>2026-01-23 11:45:47</t>
  </si>
  <si>
    <t>2026-01-23 11:00:00</t>
  </si>
  <si>
    <t>E2062115012201</t>
  </si>
  <si>
    <t>2026-01-22 13:08:27</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</si>
  <si>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</si>
  <si>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</si>
  <si>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</si>
  <si>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</si>
  <si>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</si>
  <si>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</si>
  <si>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</si>
  <si>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</si>
  <si>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</si>
  <si>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2026-01-23 15:16:18</t>
  </si>
  <si>
    <t>2026-01-23 16:00:00</t>
  </si>
  <si>
    <t>2026-01-26 19:16:00</t>
  </si>
  <si>
    <t>重裝硬碟 更新韌體</t>
  </si>
  <si>
    <t>14701115012301</t>
  </si>
  <si>
    <t>2026-01-23 15:26:37</t>
  </si>
  <si>
    <t>門市反應L90無法正常裁紙，門市已有重裝紙捲重開機仍異常....須請台芝到店協助</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</si>
  <si>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</si>
  <si>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</si>
  <si>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</si>
  <si>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</si>
  <si>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</si>
  <si>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</si>
  <si>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</si>
  <si>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</si>
  <si>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</si>
  <si>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</si>
  <si>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</si>
  <si>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</si>
  <si>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</si>
  <si>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</si>
  <si>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</si>
  <si>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</si>
  <si>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</si>
  <si>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</si>
  <si>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</si>
  <si>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</si>
  <si>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</si>
  <si>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</si>
  <si>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</si>
  <si>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</si>
  <si>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</si>
  <si>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</si>
  <si>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</si>
  <si>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</si>
  <si>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</si>
  <si>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</si>
  <si>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</si>
  <si>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</si>
  <si>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</si>
  <si>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</si>
  <si>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</si>
  <si>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</si>
  <si>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</si>
  <si>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</si>
  <si>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</si>
  <si>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</si>
  <si>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</si>
  <si>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</si>
  <si>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</si>
  <si>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</si>
  <si>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</si>
  <si>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</si>
  <si>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</si>
  <si>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</si>
  <si>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</si>
  <si>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</si>
  <si>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</si>
  <si>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</si>
  <si>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</si>
  <si>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2026-01-26 14:14:40</t>
  </si>
  <si>
    <t>2026-01-26 11:00:00</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</si>
  <si>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</si>
  <si>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</si>
  <si>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</si>
  <si>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</si>
  <si>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</si>
  <si>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</si>
  <si>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</si>
  <si>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</si>
  <si>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</si>
  <si>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</si>
  <si>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</si>
  <si>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</si>
  <si>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</si>
  <si>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</si>
  <si>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</si>
  <si>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</si>
  <si>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</si>
  <si>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</si>
  <si>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</si>
  <si>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</si>
  <si>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</si>
  <si>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</si>
  <si>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</si>
  <si>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</si>
  <si>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</si>
  <si>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</si>
  <si>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</si>
  <si>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</si>
  <si>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</si>
  <si>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</si>
  <si>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</si>
  <si>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</si>
  <si>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</si>
  <si>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</si>
  <si>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</si>
  <si>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</si>
  <si>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</si>
  <si>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</si>
  <si>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</si>
  <si>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</si>
  <si>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</si>
  <si>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</si>
  <si>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</si>
  <si>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</si>
  <si>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</si>
  <si>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</si>
  <si>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</si>
  <si>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</si>
  <si>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</si>
  <si>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</si>
  <si>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</si>
  <si>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</si>
  <si>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</si>
  <si>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</si>
  <si>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</si>
  <si>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</si>
  <si>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</si>
  <si>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</si>
  <si>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</si>
  <si>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2026-01-28 11:16:22</t>
  </si>
  <si>
    <t>2026-01-28 10:30:00</t>
  </si>
  <si>
    <t>PMQ1+7210003059</t>
  </si>
  <si>
    <t>2026-01-28 11:27:48</t>
  </si>
  <si>
    <t>2026-01-28 11:10:00</t>
  </si>
  <si>
    <t>THILF0C742</t>
  </si>
  <si>
    <t>2026-01-28 11:44:57</t>
  </si>
  <si>
    <t>2026-01-28 11:18:00</t>
  </si>
  <si>
    <t>PMQ1+7210002983</t>
  </si>
  <si>
    <t>中和永安市場</t>
  </si>
  <si>
    <t>THILF0C660</t>
  </si>
  <si>
    <t>2026-01-28 12:20:06</t>
  </si>
  <si>
    <t>2026-01-28 11:50:00</t>
  </si>
  <si>
    <t>2026-01-29 11:22:37</t>
  </si>
  <si>
    <t>2026-01-29 10:45:00</t>
  </si>
  <si>
    <t>PMQ1+7210002820</t>
  </si>
  <si>
    <t>2026-01-29 11:43:26</t>
  </si>
  <si>
    <t>2026-01-29 11:15:00</t>
  </si>
  <si>
    <t>PMQ1+7210002809</t>
  </si>
  <si>
    <t>2026-01-29 12:34:17</t>
  </si>
  <si>
    <t>2026-01-29 11:45:00</t>
  </si>
  <si>
    <t>PMQ1+7210002818</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</si>
  <si>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</si>
  <si>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</si>
  <si>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</si>
  <si>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</si>
  <si>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</si>
  <si>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</si>
  <si>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</si>
  <si>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</si>
  <si>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</si>
  <si>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2026-01-29 14:01:43</t>
  </si>
  <si>
    <t>2026-01-29 13:30:00</t>
  </si>
  <si>
    <t>PMQ1+7210003070</t>
  </si>
  <si>
    <t>2026-01-29 16:09:25</t>
  </si>
  <si>
    <t>2026-01-29 15:40:00</t>
  </si>
  <si>
    <t>PMQ1+7210002806</t>
  </si>
  <si>
    <t>2026-01-29 16:46:18</t>
  </si>
  <si>
    <t>2026-01-29 16:10:00</t>
  </si>
  <si>
    <t>PMQ1+7210002819</t>
  </si>
  <si>
    <t>2026-01-30 11:59:52</t>
  </si>
  <si>
    <t>2026-01-30 11:00:00</t>
  </si>
  <si>
    <t>E2935114113001</t>
  </si>
  <si>
    <t>2025-11-30 16:26:12</t>
  </si>
  <si>
    <t>門市反應TM1掃描器(HC56II TR)刷讀商品與繳費條碼經常感應不良，相同商品至機2即可正常刷讀，確認有亮燈有逼聲+游標有在輸入的位置，已嘗試執行掃槍校正仍異常...需請台芝到店協助(機台1 掃描器感應不靈光)</t>
  </si>
  <si>
    <t>2025-11-30 16:50:41</t>
  </si>
  <si>
    <t>2025-12-01 11:34:00</t>
  </si>
  <si>
    <t>2025-12-02 13:00:00</t>
  </si>
  <si>
    <t>更換掃描槍
換下8119007524
換上8119012226</t>
  </si>
  <si>
    <t>新店全球店</t>
  </si>
  <si>
    <t>新北市新店區</t>
  </si>
  <si>
    <t>THILF04714</t>
  </si>
  <si>
    <t>2025-12-04 15:12:22</t>
  </si>
  <si>
    <t>2025-12-04 14:50:00</t>
  </si>
  <si>
    <t>13883114121001</t>
  </si>
  <si>
    <t>2025-12-10 13:55:58</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</si>
  <si>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</si>
  <si>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</si>
  <si>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</si>
  <si>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</si>
  <si>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</si>
  <si>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</si>
  <si>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</si>
  <si>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</si>
  <si>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</si>
  <si>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</si>
  <si>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</si>
  <si>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</si>
  <si>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</si>
  <si>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</si>
  <si>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</si>
  <si>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</si>
  <si>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</si>
  <si>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</si>
  <si>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</si>
  <si>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</si>
  <si>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</si>
  <si>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</si>
  <si>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</si>
  <si>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</si>
  <si>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</si>
  <si>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</si>
  <si>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</si>
  <si>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</si>
  <si>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</si>
  <si>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</si>
  <si>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</si>
  <si>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</si>
  <si>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</si>
  <si>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</si>
  <si>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</si>
  <si>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</si>
  <si>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中和水源店</t>
  </si>
  <si>
    <t>THILF0C388</t>
  </si>
  <si>
    <t>2025-12-17 16:35:07</t>
  </si>
  <si>
    <t>2025-12-17 16:15:00</t>
  </si>
  <si>
    <t>新店能仁店</t>
  </si>
  <si>
    <t>THILF05452</t>
  </si>
  <si>
    <t>2025-12-19 16:29:54</t>
  </si>
  <si>
    <t>2025-12-19 16:00:00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</si>
  <si>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</si>
  <si>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</si>
  <si>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</si>
  <si>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</si>
  <si>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</si>
  <si>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</si>
  <si>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</si>
  <si>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</si>
  <si>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</si>
  <si>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</si>
  <si>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</si>
  <si>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</si>
  <si>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</si>
  <si>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</si>
  <si>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</si>
  <si>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</si>
  <si>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</si>
  <si>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</si>
  <si>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</si>
  <si>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</si>
  <si>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</si>
  <si>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</si>
  <si>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</si>
  <si>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</si>
  <si>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</si>
  <si>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</si>
  <si>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</si>
  <si>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</si>
  <si>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</si>
  <si>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</si>
  <si>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</si>
  <si>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</si>
  <si>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</si>
  <si>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中和連城店</t>
  </si>
  <si>
    <t>THILF0C052</t>
  </si>
  <si>
    <t>2025-12-26 16:57:06</t>
  </si>
  <si>
    <t>2025-12-26 16:25:00</t>
  </si>
  <si>
    <t>EC894114122701</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</si>
  <si>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</si>
  <si>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</si>
  <si>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</si>
  <si>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</si>
  <si>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</si>
  <si>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</si>
  <si>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</si>
  <si>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</si>
  <si>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</si>
  <si>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</si>
  <si>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</si>
  <si>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</si>
  <si>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</si>
  <si>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</si>
  <si>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</si>
  <si>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2025-12-30 08:47:26</t>
  </si>
  <si>
    <t>無電源反應、無紅光</t>
  </si>
  <si>
    <t>門市反應sc ccd掃描器(CLab1070)無亮燈無電源反應，因門市sc放在櫃子裡線路在比較裡面拔插不到.....須請台芝到店協助(CCD掃描器壞掉)</t>
  </si>
  <si>
    <t>2025-12-30 09:02:25</t>
  </si>
  <si>
    <t>2025-12-31 10:35:00</t>
  </si>
  <si>
    <t>2025-12-31 13:02:00</t>
  </si>
  <si>
    <t>更換掃描槍
換下8119010157
換上8119012150</t>
  </si>
  <si>
    <t>E4539114123001</t>
  </si>
  <si>
    <t>2025-12-30 13:16:06</t>
  </si>
  <si>
    <t>門市反應SC掃描器(F460B)有時亮燈逼聲，因外觀線路塑膠外漏不定時會異常無法使用，請台芝到店協助(沒反應)
12/30  門市電話不通，手機未接通...廖</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</si>
  <si>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</si>
  <si>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</si>
  <si>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</si>
  <si>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</si>
  <si>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</si>
  <si>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</si>
  <si>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</si>
  <si>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</si>
  <si>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</si>
  <si>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</si>
  <si>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</si>
  <si>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</si>
  <si>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</si>
  <si>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桃縣桃燿店</t>
  </si>
  <si>
    <t>龜山頂湖店</t>
  </si>
  <si>
    <t>龜山長庚科大</t>
  </si>
  <si>
    <t>龜山茶專二店</t>
  </si>
  <si>
    <t>龜山慧敏店</t>
  </si>
  <si>
    <t>龜山庚勤樓</t>
  </si>
  <si>
    <t>蘆竹大華店</t>
  </si>
  <si>
    <t>桃縣桃旺店</t>
  </si>
  <si>
    <t>桃縣桃科店</t>
  </si>
  <si>
    <t>桃縣桃楚店</t>
  </si>
  <si>
    <t>桃縣富竹店</t>
  </si>
  <si>
    <t>蘆竹南福店</t>
  </si>
  <si>
    <t>蘆竹領航店</t>
  </si>
  <si>
    <t>蘆竹龍安店</t>
  </si>
  <si>
    <t>蘆竹南山北</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</si>
  <si>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</si>
  <si>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</si>
  <si>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</si>
  <si>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</si>
  <si>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</si>
  <si>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</si>
  <si>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</si>
  <si>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</si>
  <si>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</si>
  <si>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</si>
  <si>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</si>
  <si>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</si>
  <si>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</si>
  <si>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</si>
  <si>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</si>
  <si>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</si>
  <si>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</si>
  <si>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</si>
  <si>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</si>
  <si>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</si>
  <si>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</si>
  <si>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</si>
  <si>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</si>
  <si>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</si>
  <si>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</si>
  <si>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</si>
  <si>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</si>
  <si>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</si>
  <si>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</si>
  <si>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2026-02-02 09:01:33</t>
  </si>
  <si>
    <t>門市反應MMK四代機無法連線，有跳出小視窗，請門市依序點選1.重新設定&gt;2.偵測網路&gt;3.重新開機後仍異常，ping60不通...請台芝到店協助</t>
  </si>
  <si>
    <t>2026-02-02 09:02:34</t>
  </si>
  <si>
    <t>2026-02-03 13:02:00</t>
  </si>
  <si>
    <t>網路線頭MMK端有灰塵異物，清除後並且重新啟動，目前可正常連線</t>
  </si>
  <si>
    <t>2026-02-02 11:27:36</t>
  </si>
  <si>
    <t>2026-02-02 11:05:00</t>
  </si>
  <si>
    <t>2026-02-02 12:55:37</t>
  </si>
  <si>
    <t>2026-02-02 12:30:00</t>
  </si>
  <si>
    <t>PMQ1+7210003043</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</si>
  <si>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</si>
  <si>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</si>
  <si>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</si>
  <si>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</si>
  <si>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</si>
  <si>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</si>
  <si>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</si>
  <si>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</si>
  <si>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</si>
  <si>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</si>
  <si>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</si>
  <si>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</si>
  <si>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</si>
  <si>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</si>
  <si>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</si>
  <si>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</si>
  <si>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</si>
  <si>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</si>
  <si>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</si>
  <si>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</si>
  <si>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</si>
  <si>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</si>
  <si>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</si>
  <si>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</si>
  <si>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</si>
  <si>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</si>
  <si>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</si>
  <si>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</si>
  <si>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</si>
  <si>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</si>
  <si>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</si>
  <si>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</si>
  <si>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</si>
  <si>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</si>
  <si>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</si>
  <si>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</si>
  <si>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</si>
  <si>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</si>
  <si>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</si>
  <si>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</si>
  <si>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</si>
  <si>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</si>
  <si>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</si>
  <si>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</si>
  <si>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</si>
  <si>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</si>
  <si>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</si>
  <si>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</si>
  <si>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2026-02-04 12:15:20</t>
  </si>
  <si>
    <t>2026-02-04 14:50:00</t>
  </si>
  <si>
    <t>2026-02-05 16:15:00</t>
  </si>
  <si>
    <t>VGA線對接螢幕sc主機沒破浪紋.
VG A線接切換器就會有波浪紋</t>
  </si>
  <si>
    <t>THILF05075</t>
  </si>
  <si>
    <t>2026-02-04 13:19:34</t>
  </si>
  <si>
    <t>2026-02-04 13:00:00</t>
  </si>
  <si>
    <t>PMQ1+7210002716+L90</t>
  </si>
  <si>
    <t>THILF05248</t>
  </si>
  <si>
    <t>2026-02-04 13:54:59</t>
  </si>
  <si>
    <t>2026-02-04 13:30:00</t>
  </si>
  <si>
    <t>PMQ1+7210002718</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</si>
  <si>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</si>
  <si>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</si>
  <si>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</si>
  <si>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</si>
  <si>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</si>
  <si>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</si>
  <si>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</si>
  <si>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</si>
  <si>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</si>
  <si>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</si>
  <si>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</si>
  <si>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</si>
  <si>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</si>
  <si>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2026-02-04 15:09:15</t>
  </si>
  <si>
    <t>門市反應TM1掃描槍(HC76 TR)刷讀行動條碼與商品都無反應，確認有亮燈有逼聲、鼠標有在輸入的位置，執行掃槍校正時刷讀到第6條碼就沒反應...需請台芝到店協助</t>
  </si>
  <si>
    <t>2026-02-04 15:11:48</t>
  </si>
  <si>
    <t>2026-02-05 14:20:00</t>
  </si>
  <si>
    <t>2026-02-05 19:11:00</t>
  </si>
  <si>
    <t>更換76掃槍
換上：8119013216
換下：8119010876</t>
  </si>
  <si>
    <t>eS-3008A 黑白複合機</t>
  </si>
  <si>
    <t>龜山香品店</t>
  </si>
  <si>
    <t>THILF03008</t>
  </si>
  <si>
    <t>2026-02-04 15:20:15</t>
  </si>
  <si>
    <t>2026-02-04 15:00:00</t>
  </si>
  <si>
    <t>PMQ1+7210002701+L90</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</si>
  <si>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</si>
  <si>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</si>
  <si>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</si>
  <si>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</si>
  <si>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</si>
  <si>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</si>
  <si>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</si>
  <si>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</si>
  <si>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</si>
  <si>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</si>
  <si>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</si>
  <si>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</si>
  <si>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</si>
  <si>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</si>
  <si>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</si>
  <si>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</si>
  <si>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</si>
  <si>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</si>
  <si>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</si>
  <si>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</si>
  <si>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</si>
  <si>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</si>
  <si>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</si>
  <si>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</si>
  <si>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</si>
  <si>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</si>
  <si>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2026-02-04 17:09:56</t>
  </si>
  <si>
    <t>2026/01HUB週期維護:PING全店通，連線至hub白畫面</t>
  </si>
  <si>
    <t>2026-02-04 17:10:59</t>
  </si>
  <si>
    <t>2026-02-05 21:11:00</t>
  </si>
  <si>
    <t xml:space="preserve">+HUB
更換HUB
換上8107005250
換下8107004021
</t>
  </si>
  <si>
    <t>2026-02-04 17:16:16</t>
  </si>
  <si>
    <t>2026-02-04 17:00:00</t>
  </si>
  <si>
    <t>2026-02-05 11:41:17</t>
  </si>
  <si>
    <t>2026-02-05 10:47:00</t>
  </si>
  <si>
    <t>PMQ1+7210002964</t>
  </si>
  <si>
    <t>14804115020502</t>
  </si>
  <si>
    <t>2026-02-05 12:00:07</t>
  </si>
  <si>
    <t>門市反應TM2(TCX800)觸控不良,確認無異物或是螢幕保護貼及廣告文宣影響,已有觸控校正仍無法排除,還請台芝到店協助</t>
  </si>
  <si>
    <t>2026-02-05 12:01:35</t>
  </si>
  <si>
    <t>2026-02-05 14:15:00</t>
  </si>
  <si>
    <t>2026-02-06 16:01:00</t>
  </si>
  <si>
    <t>校正.重接排線.整理排線</t>
  </si>
  <si>
    <t>2026-02-05 12:14:29</t>
  </si>
  <si>
    <t>2026-02-05 11:25:00</t>
  </si>
  <si>
    <t>PMQ1+7210002963</t>
  </si>
  <si>
    <t>2026-02-05 13:23:43</t>
  </si>
  <si>
    <t>2026-02-05 12:40:00</t>
  </si>
  <si>
    <t>PMQ1+7210002768</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</si>
  <si>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</si>
  <si>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</si>
  <si>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</si>
  <si>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</si>
  <si>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</si>
  <si>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</si>
  <si>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</si>
  <si>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</si>
  <si>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</si>
  <si>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</si>
  <si>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</si>
  <si>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</si>
  <si>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</si>
  <si>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</si>
  <si>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</si>
  <si>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</si>
  <si>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</si>
  <si>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</si>
  <si>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</si>
  <si>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</si>
  <si>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</si>
  <si>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</si>
  <si>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</si>
  <si>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</si>
  <si>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</si>
  <si>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2026-02-06 12:28:53</t>
  </si>
  <si>
    <t>2026-02-06 09:30:00</t>
  </si>
  <si>
    <t>PMQ1+7210002886</t>
  </si>
  <si>
    <t>中和自治店</t>
  </si>
  <si>
    <t>THILF03318</t>
  </si>
  <si>
    <t>2026-02-06 12:29:37</t>
  </si>
  <si>
    <t>2026-02-06 11:45:00</t>
  </si>
  <si>
    <t>PMQ1+7210002966</t>
  </si>
  <si>
    <t>2026-02-06 12:30:04</t>
  </si>
  <si>
    <t>2026-02-06 10:20:00</t>
  </si>
  <si>
    <t>PMQ1+7210002888</t>
  </si>
  <si>
    <t>2026-02-06 12:30:39</t>
  </si>
  <si>
    <t>2026-02-06 11:00:00</t>
  </si>
  <si>
    <t>PMQ1+7210003049</t>
  </si>
  <si>
    <t>2026-02-06 13:34:16</t>
  </si>
  <si>
    <t>2026-02-06 13:00:00</t>
  </si>
  <si>
    <t>PMQ1+7210002892</t>
  </si>
  <si>
    <t>2026-02-06 13:58:14</t>
  </si>
  <si>
    <t>2026-02-06 13:35:00</t>
  </si>
  <si>
    <t>PMQ1+7210002894</t>
  </si>
  <si>
    <t>2026-02-06 14:27:32</t>
  </si>
  <si>
    <t>2026-02-06 14:00:00</t>
  </si>
  <si>
    <t>PMQ1+7210002895</t>
  </si>
  <si>
    <t>2026-02-06 15:24:41</t>
  </si>
  <si>
    <t>2026-02-06 15:00:00</t>
  </si>
  <si>
    <t>PMQ1+7210002890</t>
  </si>
  <si>
    <t>2026-02-06 15:50:50</t>
  </si>
  <si>
    <t>PMQ1+7210003046</t>
  </si>
  <si>
    <t>2026-02-06 16:22:05</t>
  </si>
  <si>
    <t>2026-02-06 16:00:00</t>
  </si>
  <si>
    <t>PMQ1+7210003047</t>
  </si>
  <si>
    <t>E4163115020601</t>
  </si>
  <si>
    <t>2026-02-06 18:29:46</t>
  </si>
  <si>
    <t>門市反應TM1熱感發票機(BSC10II)列印皆出現直條白線並會遮擋序號，已有重關機更換新紙捲仍異常...需請台芝到店(印字不清 中間空格)</t>
  </si>
  <si>
    <t>2026-02-06 18:41:50</t>
  </si>
  <si>
    <t>2026-02-09 10:00:00</t>
  </si>
  <si>
    <t>2026-02-09 22:41:00</t>
  </si>
  <si>
    <t>清潔印字頭</t>
  </si>
  <si>
    <t>E3853115020701</t>
  </si>
  <si>
    <t>2026-02-07 08:12:28</t>
  </si>
  <si>
    <t>門市反應TM2(TCX800)觸控不良，都要點選很多次才有反應，門市告知超級繁忙無法協助觸控校正，與門市確認螢幕無貼保護貼、文宣....請台芝到店協助(sos)</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</si>
  <si>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</si>
  <si>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</si>
  <si>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</si>
  <si>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</si>
  <si>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</si>
  <si>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</si>
  <si>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</si>
  <si>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</si>
  <si>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</si>
  <si>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</si>
  <si>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</si>
  <si>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</si>
  <si>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</si>
  <si>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</si>
  <si>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</si>
  <si>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</si>
  <si>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</si>
  <si>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</si>
  <si>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</si>
  <si>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</si>
  <si>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</si>
  <si>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</si>
  <si>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</si>
  <si>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</si>
  <si>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</si>
  <si>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</si>
  <si>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</si>
  <si>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</si>
  <si>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</si>
  <si>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</si>
  <si>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</si>
  <si>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</si>
  <si>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</si>
  <si>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</si>
  <si>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</si>
  <si>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</si>
  <si>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</si>
  <si>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</si>
  <si>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</si>
  <si>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</si>
  <si>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</si>
  <si>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</si>
  <si>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</si>
  <si>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</si>
  <si>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</si>
  <si>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</si>
  <si>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</si>
  <si>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</si>
  <si>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</si>
  <si>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</si>
  <si>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</si>
  <si>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</si>
  <si>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</si>
  <si>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</si>
  <si>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2026-02-09 11:08:12</t>
  </si>
  <si>
    <t>2026-02-09 10:50:00</t>
  </si>
  <si>
    <t>PMQ1+7210003064</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</si>
  <si>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</si>
  <si>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</si>
  <si>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</si>
  <si>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</si>
  <si>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</si>
  <si>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</si>
  <si>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</si>
  <si>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</si>
  <si>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</si>
  <si>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</si>
  <si>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</si>
  <si>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</si>
  <si>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</si>
  <si>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</si>
  <si>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</si>
  <si>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THILF05357</t>
  </si>
  <si>
    <t>2026-02-09 15:41:28</t>
  </si>
  <si>
    <t>2026-02-09 15:00:00</t>
  </si>
  <si>
    <t>PMQ1+7210002743+L90</t>
  </si>
  <si>
    <t>E4601115021001</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</si>
  <si>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</si>
  <si>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</si>
  <si>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</si>
  <si>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</si>
  <si>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</si>
  <si>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</si>
  <si>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</si>
  <si>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</si>
  <si>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</si>
  <si>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</si>
  <si>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</si>
  <si>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</si>
  <si>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</si>
  <si>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</si>
  <si>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</si>
  <si>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</si>
  <si>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</si>
  <si>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</si>
  <si>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</si>
  <si>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</si>
  <si>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</si>
  <si>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</si>
  <si>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</si>
  <si>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</si>
  <si>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</si>
  <si>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</si>
  <si>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</si>
  <si>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</si>
  <si>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</si>
  <si>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</si>
  <si>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</si>
  <si>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</si>
  <si>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</si>
  <si>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</si>
  <si>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</si>
  <si>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</si>
  <si>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</si>
  <si>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</si>
  <si>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</si>
  <si>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</si>
  <si>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</si>
  <si>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</si>
  <si>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</si>
  <si>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</si>
  <si>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</si>
  <si>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</si>
  <si>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2026-02-11 10:50:34</t>
  </si>
  <si>
    <t>2026-02-11 10:35:00</t>
  </si>
  <si>
    <t>PMQ1+7210002854</t>
  </si>
  <si>
    <t>2026-02-11 11:49:51</t>
  </si>
  <si>
    <t>2026-02-11 10:50:00</t>
  </si>
  <si>
    <t>PMQ1+7210002853</t>
  </si>
  <si>
    <t>E3957115021201</t>
  </si>
  <si>
    <t>2026-02-12 08:45:28</t>
  </si>
  <si>
    <t xml:space="preserve">門市反應TM2抽屜(外觀顏色:白色，鎖頭置中，編號5001)抽屜彈出時都會卡住有彈出聲彈出一點仍需手動拉出，確認抽屜無卡異物，請台芝到店協助(機台2抽屜彈不太出來)
 </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</si>
  <si>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</si>
  <si>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</si>
  <si>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</si>
  <si>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</si>
  <si>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</si>
  <si>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</si>
  <si>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</si>
  <si>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</si>
  <si>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</si>
  <si>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</si>
  <si>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</si>
  <si>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</si>
  <si>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</si>
  <si>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</si>
  <si>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</si>
  <si>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</si>
  <si>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</si>
  <si>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</si>
  <si>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</si>
  <si>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</si>
  <si>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</si>
  <si>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</si>
  <si>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</si>
  <si>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2026-02-13 10:23:25</t>
  </si>
  <si>
    <t>2026-02-13 10:00:00</t>
  </si>
  <si>
    <t>PMQ1+7210003058</t>
  </si>
  <si>
    <t>2026-02-13 10:38:56</t>
  </si>
  <si>
    <t>2026-02-13 10:25:00</t>
  </si>
  <si>
    <t>PMQ1+7210003067</t>
  </si>
  <si>
    <t>2026-02-13 10:39:33</t>
  </si>
  <si>
    <t>2026-02-13 09:40:00</t>
  </si>
  <si>
    <t>2026-02-13 10:53:00</t>
  </si>
  <si>
    <t>2026-02-13 10:10:00</t>
  </si>
  <si>
    <t>2026-02-13 11:24:20</t>
  </si>
  <si>
    <t>2026-02-13 10:40:00</t>
  </si>
  <si>
    <t>2026-02-13 11:50:37</t>
  </si>
  <si>
    <t>2026-02-13 11:07:00</t>
  </si>
  <si>
    <t>2026-02-13 13:58:21</t>
  </si>
  <si>
    <t>2026-02-13 13:30:00</t>
  </si>
  <si>
    <t>PMQ1+7210003074</t>
  </si>
  <si>
    <t>2026-02-13 14:09:25</t>
  </si>
  <si>
    <t>2026-02-13 13:08:00</t>
  </si>
  <si>
    <t>2026-02-13 14:10:29</t>
  </si>
  <si>
    <t>2026-02-13 13:50:00</t>
  </si>
  <si>
    <t>PMQ1+7210003076</t>
  </si>
  <si>
    <t>2026-02-13 14:22:51</t>
  </si>
  <si>
    <t>2026-02-13 13:40:00</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</si>
  <si>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</si>
  <si>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</si>
  <si>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</si>
  <si>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</si>
  <si>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</si>
  <si>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</si>
  <si>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</si>
  <si>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</si>
  <si>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</si>
  <si>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</si>
  <si>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</si>
  <si>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</si>
  <si>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</si>
  <si>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</si>
  <si>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</si>
  <si>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</si>
  <si>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</si>
  <si>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</si>
  <si>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</si>
  <si>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</si>
  <si>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</si>
  <si>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</si>
  <si>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</si>
  <si>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</si>
  <si>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</si>
  <si>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</si>
  <si>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</si>
  <si>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</si>
  <si>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</si>
  <si>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</si>
  <si>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</si>
  <si>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</si>
  <si>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2026-02-22 09:06:20</t>
  </si>
  <si>
    <t>門市反應TM1(TCX800)抽屜無法完全密合，抽屜外觀米白/鑰匙孔右邊/鑰匙孔編號710....須請台芝到店協助</t>
  </si>
  <si>
    <t>2026-02-22 09:13:10</t>
  </si>
  <si>
    <t>2026-02-23 16:50:00</t>
  </si>
  <si>
    <t>彈簧斷裂導致抽屜無法正常關閉</t>
  </si>
  <si>
    <t>1D161115022201</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</si>
  <si>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</si>
  <si>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</si>
  <si>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2026-02-22 09:43:52</t>
  </si>
  <si>
    <t>2026-02-22 12:00:00</t>
  </si>
  <si>
    <t>2026-02-22 15:43:00</t>
  </si>
  <si>
    <t>中華電信數據機出現Alarm亮紅燈，重設Hub無改善此狀況，請騰雲報修中華電信比且請他註解需將橘色網路線插回</t>
  </si>
  <si>
    <t>1D349115022201</t>
  </si>
  <si>
    <t>2026-02-22 15:46:47</t>
  </si>
  <si>
    <t>門市反應TM1多卡機(QP3000E)無法使用悠遊卡，已協助操作版更&gt;悠遊卡機重開仍顯示悠遊卡通訊逾時!...需請台芝到店協助</t>
  </si>
  <si>
    <t>2026-02-22 15:49:02</t>
  </si>
  <si>
    <t>2026-02-23 12:55:00</t>
  </si>
  <si>
    <t>14144115022301</t>
  </si>
  <si>
    <t>2026-02-23 11:10:26</t>
  </si>
  <si>
    <t xml:space="preserve">門市反應tm1收銀機(TCX800)(抽屜顏色:白色、鑰匙孔位子(中)、鎖頭編號:無編號)抽屜開關會卡卡的，疑似卡榫有問題...請台芝到店協助
</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</si>
  <si>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</si>
  <si>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</si>
  <si>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</si>
  <si>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</si>
  <si>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</si>
  <si>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</si>
  <si>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</si>
  <si>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</si>
  <si>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</si>
  <si>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</si>
  <si>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</si>
  <si>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</si>
  <si>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</si>
  <si>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</si>
  <si>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</si>
  <si>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</si>
  <si>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</si>
  <si>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</si>
  <si>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</si>
  <si>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</si>
  <si>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</si>
  <si>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</si>
  <si>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</si>
  <si>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</si>
  <si>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THILF05466</t>
  </si>
  <si>
    <t>2026-02-23 14:49:15</t>
  </si>
  <si>
    <t>2026-02-23 11:00:00</t>
  </si>
  <si>
    <t>新開完工已回報0800
商顯安裝完工
商顯中華電信安裝
現場使用中華電信網路
Peplink已安裝完成</t>
  </si>
  <si>
    <t>2026-02-23 14:49:59</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</si>
  <si>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</si>
  <si>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</si>
  <si>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</si>
  <si>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</si>
  <si>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</si>
  <si>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</si>
  <si>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</si>
  <si>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</si>
  <si>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</si>
  <si>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</si>
  <si>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</si>
  <si>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</si>
  <si>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</si>
  <si>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</si>
  <si>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</si>
  <si>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</si>
  <si>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</si>
  <si>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</si>
  <si>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</si>
  <si>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</si>
  <si>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2026-02-24 10:58:39</t>
  </si>
  <si>
    <t>2026-02-24 10:10:00</t>
  </si>
  <si>
    <t>PMQ1+7210003089</t>
  </si>
  <si>
    <t>2026-02-24 11:26:47</t>
  </si>
  <si>
    <t>2026-02-24 10:45:00</t>
  </si>
  <si>
    <t>2026-02-24 11:34:15</t>
  </si>
  <si>
    <t>2026-02-24 11:07:00</t>
  </si>
  <si>
    <t>2026-02-24 12:02:31</t>
  </si>
  <si>
    <t>2026-02-24 11:35:00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</si>
  <si>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</si>
  <si>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</si>
  <si>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</si>
  <si>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</si>
  <si>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</si>
  <si>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</si>
  <si>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</si>
  <si>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</si>
  <si>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</si>
  <si>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</si>
  <si>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</si>
  <si>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</si>
  <si>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</si>
  <si>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</si>
  <si>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</si>
  <si>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</si>
  <si>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</si>
  <si>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</si>
  <si>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</si>
  <si>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</si>
  <si>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</si>
  <si>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THILF03045</t>
  </si>
  <si>
    <t>2026-02-24 15:22:58</t>
  </si>
  <si>
    <t>2026-02-24 15:00:00</t>
  </si>
  <si>
    <t>PMQ1+7210002732+L90</t>
  </si>
  <si>
    <t>2026-02-24 15:37:13</t>
  </si>
  <si>
    <t>2026-02-24 14:55:00</t>
  </si>
  <si>
    <t>PMQ1+7210002811</t>
  </si>
  <si>
    <t>2026-02-24 16:02:40</t>
  </si>
  <si>
    <t>2026-02-24 15:25:00</t>
  </si>
  <si>
    <t>PMQ1+7210002779</t>
  </si>
  <si>
    <t>蘆竹海山店</t>
  </si>
  <si>
    <t>THILF04673</t>
  </si>
  <si>
    <t>2026-02-24 16:18:13</t>
  </si>
  <si>
    <t>2026-02-24 15:50:00</t>
  </si>
  <si>
    <t>PMQ1+7210002741+L90</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</si>
  <si>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</si>
  <si>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</si>
  <si>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</si>
  <si>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</si>
  <si>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</si>
  <si>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</si>
  <si>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</si>
  <si>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</si>
  <si>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</si>
  <si>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</si>
  <si>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</si>
  <si>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</si>
  <si>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</si>
  <si>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</si>
  <si>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</si>
  <si>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</si>
  <si>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</si>
  <si>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</si>
  <si>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</si>
  <si>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</si>
  <si>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</si>
  <si>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</si>
  <si>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</si>
  <si>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</si>
  <si>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</si>
  <si>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</si>
  <si>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</si>
  <si>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</si>
  <si>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</si>
  <si>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</si>
  <si>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2026-02-25 14:45:22</t>
  </si>
  <si>
    <t>門市反應TM2(TCX800)觸控延遲，與門市確認TM無張貼文宣及透明塑膠墊，已嘗試執行觸控校正仍無改善..請台芝到店協助</t>
  </si>
  <si>
    <t>2026-02-25 14:47:28</t>
  </si>
  <si>
    <t>2026-02-26 10:10:00</t>
  </si>
  <si>
    <t>2026-02-26 18:47:00</t>
  </si>
  <si>
    <t>線路重新插拔，軟體校正後測試正常</t>
  </si>
  <si>
    <t>2026-02-25 17:38:31</t>
  </si>
  <si>
    <t>2026-02-25 17:10:00</t>
  </si>
  <si>
    <t>2026-02-26 09:53:25</t>
  </si>
  <si>
    <t>2026-02-26 09:27:00</t>
  </si>
  <si>
    <t>PMQ1+7210002803</t>
  </si>
  <si>
    <t>2026-02-26 09:53:38</t>
  </si>
  <si>
    <t>2026-02-26 09:00:00</t>
  </si>
  <si>
    <t>PMQ1+7210003068+L90</t>
  </si>
  <si>
    <t>2026-02-26 10:05:42</t>
  </si>
  <si>
    <t>2026-02-26 09:20:00</t>
  </si>
  <si>
    <t>2026-02-26 10:20:35</t>
  </si>
  <si>
    <t>2026-02-26 09:56:00</t>
  </si>
  <si>
    <t>2026-02-26 10:20:43</t>
  </si>
  <si>
    <t>2026-02-26 09:40:00</t>
  </si>
  <si>
    <t>PMQ1+7210003069+L90</t>
  </si>
  <si>
    <t>2026-02-26 10:30:19</t>
  </si>
  <si>
    <t>2026-02-26 10:00:00</t>
  </si>
  <si>
    <t>PMQ1+7210003055</t>
  </si>
  <si>
    <t>2026-02-26 10:48:50</t>
  </si>
  <si>
    <t>2026-02-26 10:28:00</t>
  </si>
  <si>
    <t>PMQ1+7210002863</t>
  </si>
  <si>
    <t>2026-02-26 10:54:03</t>
  </si>
  <si>
    <t>2026-02-26 10:25:00</t>
  </si>
  <si>
    <t>PMQ1+7210002822</t>
  </si>
  <si>
    <t>2026-02-26 10:58:47</t>
  </si>
  <si>
    <t>2026-02-26 10:20:00</t>
  </si>
  <si>
    <t>PMQ1+7210003050</t>
  </si>
  <si>
    <t>2026-02-26 11:09:23</t>
  </si>
  <si>
    <t>2026-02-26 10:40:00</t>
  </si>
  <si>
    <t>PMQ1+7210003060+L90</t>
  </si>
  <si>
    <t>2026-02-26 11:35:12</t>
  </si>
  <si>
    <t>2026-02-26 11:00:00</t>
  </si>
  <si>
    <t>PMQ1+7210003062</t>
  </si>
  <si>
    <t>2026-02-26 11:36:52</t>
  </si>
  <si>
    <t>2026-02-26 10:57:00</t>
  </si>
  <si>
    <t>PMQ1+7210002802</t>
  </si>
  <si>
    <t>2026-02-26 12:33:12</t>
  </si>
  <si>
    <t>2026-02-26 11:50:00</t>
  </si>
  <si>
    <t>2026-02-26 12:33:16</t>
  </si>
  <si>
    <t>PMQ1+7210002776</t>
  </si>
  <si>
    <t>2026-02-26 14:34:03</t>
  </si>
  <si>
    <t>2026-02-26 13:42:00</t>
  </si>
  <si>
    <t>2026-02-26 14:56:55</t>
  </si>
  <si>
    <t>2026-02-26 14:15:00</t>
  </si>
  <si>
    <t>PMQ1+7210002808</t>
  </si>
  <si>
    <t>2026-02-26 15:25:59</t>
  </si>
  <si>
    <t>2026-02-26 14:48:00</t>
  </si>
  <si>
    <t>PMQ1+7210002824</t>
  </si>
  <si>
    <t>2026-02-26 15:59:15</t>
  </si>
  <si>
    <t>2026-02-26 15:25:00</t>
  </si>
  <si>
    <t>PMQ1+7210002814</t>
  </si>
  <si>
    <t>2026-02-26 16:58:04</t>
  </si>
  <si>
    <t>2026-02-26 16:41:00</t>
  </si>
  <si>
    <t>PMQ1+7210002784</t>
  </si>
  <si>
    <t>2026-03-02 11:47:33</t>
  </si>
  <si>
    <t>2026-03-02 11:00:00</t>
  </si>
  <si>
    <t>PMQ1+7210002826+L90</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</si>
  <si>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</si>
  <si>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</si>
  <si>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</si>
  <si>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</si>
  <si>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</si>
  <si>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</si>
  <si>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</si>
  <si>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</si>
  <si>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</si>
  <si>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</si>
  <si>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</si>
  <si>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</si>
  <si>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</si>
  <si>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</si>
  <si>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</si>
  <si>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</si>
  <si>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2026-03-02 12:15:12</t>
  </si>
  <si>
    <t>2026-03-02 11:50:00</t>
  </si>
  <si>
    <t>PMQ1+7210002835+L90</t>
  </si>
  <si>
    <t>2026-03-02 15:21:45</t>
  </si>
  <si>
    <t>2026-03-02 15:53:30</t>
  </si>
  <si>
    <t>2026-03-02 15:25:00</t>
  </si>
  <si>
    <t>PMQ1+7210002790</t>
  </si>
  <si>
    <t>2026-03-02 16:24:54</t>
  </si>
  <si>
    <t>2026-03-02 16:00:00</t>
  </si>
  <si>
    <t>PMQ1+7210002765</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</si>
  <si>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</si>
  <si>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</si>
  <si>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</si>
  <si>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</si>
  <si>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</si>
  <si>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</si>
  <si>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</si>
  <si>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</si>
  <si>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</si>
  <si>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</si>
  <si>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</si>
  <si>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</si>
  <si>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</si>
  <si>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</si>
  <si>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</si>
  <si>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</si>
  <si>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</si>
  <si>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</si>
  <si>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</si>
  <si>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</si>
  <si>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</si>
  <si>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</si>
  <si>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</si>
  <si>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</si>
  <si>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</si>
  <si>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</si>
  <si>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</si>
  <si>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</si>
  <si>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</si>
  <si>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</si>
  <si>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</si>
  <si>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</si>
  <si>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</si>
  <si>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</si>
  <si>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</si>
  <si>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</si>
  <si>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</si>
  <si>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</si>
  <si>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</si>
  <si>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</si>
  <si>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</si>
  <si>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</si>
  <si>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</si>
  <si>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</si>
  <si>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</si>
  <si>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</si>
  <si>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</si>
  <si>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THILF03692</t>
  </si>
  <si>
    <t>2026-03-04 11:53:35</t>
  </si>
  <si>
    <t>2026-03-04 11:20:00</t>
  </si>
  <si>
    <t>PMQ1+7210002703+L90</t>
  </si>
  <si>
    <t>2026-03-04 12:39:14</t>
  </si>
  <si>
    <t>2026-03-04 12:03:00</t>
  </si>
  <si>
    <t>PMQ1+7210002984+L90</t>
  </si>
  <si>
    <t>THILF02763</t>
  </si>
  <si>
    <t>2026-03-04 13:53:06</t>
  </si>
  <si>
    <t>2026-03-04 13:20:00</t>
  </si>
  <si>
    <t>PMQ1+7210002700+L90</t>
  </si>
  <si>
    <t>THILF04629</t>
  </si>
  <si>
    <t>2026-03-04 14:27:43</t>
  </si>
  <si>
    <t>2026-03-04 14:00:00</t>
  </si>
  <si>
    <t>PMQ1+7210002708</t>
  </si>
  <si>
    <t>龜山連莊店</t>
  </si>
  <si>
    <t>THILF04933</t>
  </si>
  <si>
    <t>2026-03-04 15:49:07</t>
  </si>
  <si>
    <t>2026-03-04 15:20:00</t>
  </si>
  <si>
    <t>PMQ1+7210002712+L90</t>
  </si>
  <si>
    <t>2026-03-04 16:57:55</t>
  </si>
  <si>
    <t>2026-03-04 15:40:00</t>
  </si>
  <si>
    <t>PMQ1+7210002789</t>
  </si>
  <si>
    <t>2026-03-05 10:18:39</t>
  </si>
  <si>
    <t>2026-03-05 10:00:00</t>
  </si>
  <si>
    <t>中和連勝店</t>
  </si>
  <si>
    <t>THILF04020</t>
  </si>
  <si>
    <t>2026-03-05 11:58:50</t>
  </si>
  <si>
    <t>2026-03-05 11:35:00</t>
  </si>
  <si>
    <t>PMQ1+7210002971+L90</t>
  </si>
  <si>
    <t>THILF02482</t>
  </si>
  <si>
    <t>2026-03-05 13:21:16</t>
  </si>
  <si>
    <t>2026-03-05 13:00:00</t>
  </si>
  <si>
    <t>PMQ1+7210002726+L90</t>
  </si>
  <si>
    <t>THILF02622</t>
  </si>
  <si>
    <t>2026-03-05 13:44:52</t>
  </si>
  <si>
    <t>2026-03-05 13:20:00</t>
  </si>
  <si>
    <t>PMQ1+7210002730+L90</t>
  </si>
  <si>
    <t>THILF02620</t>
  </si>
  <si>
    <t>2026-03-05 14:10:54</t>
  </si>
  <si>
    <t>2026-03-05 13:45:00</t>
  </si>
  <si>
    <t>PMQ1+7210002729+L90</t>
  </si>
  <si>
    <t>THILF04342</t>
  </si>
  <si>
    <t>2026-03-05 14:34:21</t>
  </si>
  <si>
    <t>2026-03-05 14:10:00</t>
  </si>
  <si>
    <t>PMQ1+7210002738+L90</t>
  </si>
  <si>
    <t>2026-03-05 15:20:33</t>
  </si>
  <si>
    <t>2026-03-05 14:30:00</t>
  </si>
  <si>
    <t>2026-03-05 15:39:58</t>
  </si>
  <si>
    <t>2026-03-05 15:03:00</t>
  </si>
  <si>
    <t>PMQ1+7210002804</t>
  </si>
  <si>
    <t>蘆竹蘆興店</t>
  </si>
  <si>
    <t>THILF02988</t>
  </si>
  <si>
    <t>2026-03-05 15:48:34</t>
  </si>
  <si>
    <t>2026-03-05 15:20:00</t>
  </si>
  <si>
    <t>PMQ1+7210002731+L90</t>
  </si>
  <si>
    <t>2026-03-05 16:03:20</t>
  </si>
  <si>
    <t>2026-03-05 15:37:00</t>
  </si>
  <si>
    <t>蘆竹南工店</t>
  </si>
  <si>
    <t>THILF02401</t>
  </si>
  <si>
    <t>2026-03-05 16:13:02</t>
  </si>
  <si>
    <t>2026-03-05 15:45:00</t>
  </si>
  <si>
    <t>PMQ1+7210002725+L90</t>
  </si>
  <si>
    <t>2026-03-05 16:39:05</t>
  </si>
  <si>
    <t>2026-03-05 16:11:00</t>
  </si>
  <si>
    <t>PMQ1+7210002815</t>
  </si>
  <si>
    <t>蘆竹南山店</t>
  </si>
  <si>
    <t>THILF02501</t>
  </si>
  <si>
    <t>2026-03-05 17:03:27</t>
  </si>
  <si>
    <t>2026-03-05 16:29:00</t>
  </si>
  <si>
    <t>PMQ1+7210002727+L90</t>
  </si>
  <si>
    <t>E2691115030501</t>
  </si>
  <si>
    <t>2026-03-05 17:20:02</t>
  </si>
  <si>
    <t>門市反應tm1(TCX800)抽屜無法正常彈出會卡住，發票機正常重開仍卡住，抽屜外觀米白/鑰匙孔中間/無鑰匙孔編號....須請台芝到店協助(1機收銀機抽屜無法正常開關)</t>
  </si>
  <si>
    <t>2026-03-05 17:34:51</t>
  </si>
  <si>
    <t>2026-03-06 09:00:00</t>
  </si>
  <si>
    <t>2026-03-06 21:34:00</t>
  </si>
  <si>
    <t>調整磁簧 重接發票機錢箱線</t>
  </si>
  <si>
    <t>2026-03-06 10:26:47</t>
  </si>
  <si>
    <t>2026-03-06 10:00:00</t>
  </si>
  <si>
    <t>PMQ1+7210002829</t>
  </si>
  <si>
    <t>2026-03-06 10:32:45</t>
  </si>
  <si>
    <t>2026-03-06 10:20:00</t>
  </si>
  <si>
    <t>2026-03-06 10:48:03</t>
  </si>
  <si>
    <t>2026-03-06 10:49:28</t>
  </si>
  <si>
    <t>2026-03-06 10:30:00</t>
  </si>
  <si>
    <t>PMQ1+7210002830</t>
  </si>
  <si>
    <t>2026-03-06 10:59:18</t>
  </si>
  <si>
    <t>2026-03-06 10:35:00</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</si>
  <si>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</si>
  <si>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</si>
  <si>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</si>
  <si>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</si>
  <si>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</si>
  <si>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</si>
  <si>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</si>
  <si>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</si>
  <si>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</si>
  <si>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</si>
  <si>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</si>
  <si>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</si>
  <si>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</si>
  <si>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</si>
  <si>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</si>
  <si>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</si>
  <si>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</si>
  <si>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</si>
  <si>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</si>
  <si>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2026-03-06 13:55:31</t>
  </si>
  <si>
    <t>2026-03-06 11:00:00</t>
  </si>
  <si>
    <t>更換兩台TM主機
TX800更換成UPOS</t>
  </si>
  <si>
    <t>2026-03-06 13:56:14</t>
  </si>
  <si>
    <t>2026-03-06 13:30:00</t>
  </si>
  <si>
    <t>PMQ1+7210002883+L90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</si>
  <si>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</si>
  <si>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</si>
  <si>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</si>
  <si>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</si>
  <si>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</si>
  <si>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</si>
  <si>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</si>
  <si>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</si>
  <si>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</si>
  <si>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</si>
  <si>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</si>
  <si>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</si>
  <si>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</si>
  <si>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</si>
  <si>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</si>
  <si>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</si>
  <si>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</si>
  <si>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</si>
  <si>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</si>
  <si>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</si>
  <si>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</si>
  <si>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</si>
  <si>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</si>
  <si>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</si>
  <si>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</si>
  <si>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</si>
  <si>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</si>
  <si>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</si>
  <si>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</si>
  <si>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</si>
  <si>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</si>
  <si>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</si>
  <si>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</si>
  <si>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</si>
  <si>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</si>
  <si>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</si>
  <si>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</si>
  <si>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</si>
  <si>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</si>
  <si>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</si>
  <si>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</si>
  <si>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</si>
  <si>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</si>
  <si>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</si>
  <si>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2026-03-09 12:41:43</t>
  </si>
  <si>
    <t>2026-03-09 12:10:00</t>
  </si>
  <si>
    <t>PMQ1+7210002777</t>
  </si>
  <si>
    <t>2026-03-09 13:16:23</t>
  </si>
  <si>
    <t>2026-03-09 12:50:00</t>
  </si>
  <si>
    <t>PMQ1+7210002770</t>
  </si>
  <si>
    <t>2026-03-09 13:57:34</t>
  </si>
  <si>
    <t>2026-03-09 13:30:00</t>
  </si>
  <si>
    <t xml:space="preserve">PMQ1+7210002869
</t>
  </si>
  <si>
    <t>2026-03-09 14:05:44</t>
  </si>
  <si>
    <t>已與店長確認保險櫃只有一個
PMQ1+7210002761</t>
  </si>
  <si>
    <t>蘆竹山鼻店</t>
  </si>
  <si>
    <t>THILF05368</t>
  </si>
  <si>
    <t>2026-03-09 15:35:05</t>
  </si>
  <si>
    <t>2026-03-09 15:00:00</t>
  </si>
  <si>
    <t>PMQ1+7210002744+L90</t>
  </si>
  <si>
    <t>2026-03-09 15:36:55</t>
  </si>
  <si>
    <t>2026-03-09 02:30:00</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</si>
  <si>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</si>
  <si>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</si>
  <si>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</si>
  <si>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</si>
  <si>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</si>
  <si>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</si>
  <si>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</si>
  <si>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</si>
  <si>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</si>
  <si>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</si>
  <si>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</si>
  <si>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</si>
  <si>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</si>
  <si>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</si>
  <si>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</si>
  <si>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</si>
  <si>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</si>
  <si>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</si>
  <si>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</si>
  <si>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</si>
  <si>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</si>
  <si>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</si>
  <si>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</si>
  <si>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</si>
  <si>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2026-03-10 08:43:37</t>
  </si>
  <si>
    <t>門市反應SC CCD掃描器(F460B)無反應無亮光，門市告知線路複雜無法拔插...需請台芝到店協助(掃描器無紅光反應)</t>
  </si>
  <si>
    <t>2026-03-10 09:03:16</t>
  </si>
  <si>
    <t>2026-03-10 16:47:00</t>
  </si>
  <si>
    <t>2026-03-11 13:03:00</t>
  </si>
  <si>
    <t>更換SC掃槍
換上：8119012116
換下：8119005621</t>
  </si>
  <si>
    <t>THILF02566</t>
  </si>
  <si>
    <t>2026-03-10 14:34:41</t>
  </si>
  <si>
    <t>2026-03-10 14:00:00</t>
  </si>
  <si>
    <t>PMQ1
L90無法移動</t>
  </si>
  <si>
    <t>蘆竹蘆東店</t>
  </si>
  <si>
    <t>THILF03881</t>
  </si>
  <si>
    <t>2026-03-10 15:03:37</t>
  </si>
  <si>
    <t>2026-03-10 14:40:00</t>
  </si>
  <si>
    <t>PMQ1+7210002735+L90</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</si>
  <si>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</si>
  <si>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</si>
  <si>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</si>
  <si>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</si>
  <si>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</si>
  <si>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</si>
  <si>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</si>
  <si>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</si>
  <si>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</si>
  <si>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</si>
  <si>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</si>
  <si>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</si>
  <si>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</si>
  <si>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</si>
  <si>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</si>
  <si>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</si>
  <si>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</si>
  <si>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</si>
  <si>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</si>
  <si>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</si>
  <si>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</si>
  <si>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</si>
  <si>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</si>
  <si>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</si>
  <si>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</si>
  <si>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</si>
  <si>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</si>
  <si>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</si>
  <si>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2026-03-11 11:35:35</t>
  </si>
  <si>
    <t>2026-03-11 11:20:00</t>
  </si>
  <si>
    <t>PMQ1+7210003073</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</si>
  <si>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</si>
  <si>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</si>
  <si>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</si>
  <si>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</si>
  <si>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</si>
  <si>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</si>
  <si>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</si>
  <si>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</si>
  <si>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</si>
  <si>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</si>
  <si>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</si>
  <si>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</si>
  <si>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</si>
  <si>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</si>
  <si>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</si>
  <si>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</si>
  <si>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</si>
  <si>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</si>
  <si>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</si>
  <si>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</si>
  <si>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</si>
  <si>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</si>
  <si>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</si>
  <si>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</si>
  <si>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</si>
  <si>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</si>
  <si>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2026-03-12 14:36:14</t>
  </si>
  <si>
    <t>2026-03-12 14:10:00</t>
  </si>
  <si>
    <t>PMQ1+7210003090</t>
  </si>
  <si>
    <t>2026-03-12 14:57:31</t>
  </si>
  <si>
    <t>2026-03-12 14:40:00</t>
  </si>
  <si>
    <t>PMQ1+7210003086</t>
  </si>
  <si>
    <t>2026-03-12 15:26:12</t>
  </si>
  <si>
    <t>2026-03-12 14:50:00</t>
  </si>
  <si>
    <t>PMQ1+7210002805</t>
  </si>
  <si>
    <t>2026-03-12 15:56:44</t>
  </si>
  <si>
    <t>2026-03-12 15:30:00</t>
  </si>
  <si>
    <t>PMQ1+7210002785</t>
  </si>
  <si>
    <t>14145115031101</t>
  </si>
  <si>
    <t>2026-03-11 13:01:28</t>
  </si>
  <si>
    <t xml:space="preserve">門市反應TM1(TCX800)偶爾會發生觸控不良情形都要點很大力才有反應，確認無張貼文宣，協助門市執行觸控校正後仍異常....須請台芝到店協助
</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</si>
  <si>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</si>
  <si>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</si>
  <si>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</si>
  <si>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</si>
  <si>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</si>
  <si>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</si>
  <si>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</si>
  <si>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</si>
  <si>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</si>
  <si>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</si>
  <si>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</si>
  <si>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</si>
  <si>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</si>
  <si>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</si>
  <si>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</si>
  <si>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</si>
  <si>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</si>
  <si>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</si>
  <si>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</si>
  <si>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</si>
  <si>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</si>
  <si>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</si>
  <si>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</si>
  <si>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2026-03-13 10:16:22</t>
  </si>
  <si>
    <t>2026-03-13 09:40:00</t>
  </si>
  <si>
    <t>PMQ1+7210002769</t>
  </si>
  <si>
    <t>2026-03-13 10:46:37</t>
  </si>
  <si>
    <t>2026-03-13 10:15:00</t>
  </si>
  <si>
    <t>PMQ1+7210002786</t>
  </si>
  <si>
    <t>E4145115031301</t>
  </si>
  <si>
    <t>2026-03-13 10:53:12</t>
  </si>
  <si>
    <t>門市反應SC滑鼠點擊按鍵會卡卡的很難點擊,常常點擊後無反應,已有將線路重新拔插仍無法排除...還請台芝到店協助(滑鼠觸控不良)</t>
  </si>
  <si>
    <t>2026-03-13 10:55:25</t>
  </si>
  <si>
    <t>2026-03-13 10:50:00</t>
  </si>
  <si>
    <t>2026-03-16 14:55:00</t>
  </si>
  <si>
    <t>更換SC滑鼠</t>
  </si>
  <si>
    <t>2026-03-13 12:03:33</t>
  </si>
  <si>
    <t>2026-03-13 11:15:00</t>
  </si>
  <si>
    <t>2026-03-13 12:42:21</t>
  </si>
  <si>
    <t>2026-03-13 11:53:00</t>
  </si>
  <si>
    <t>PMQ1+7210002823</t>
  </si>
  <si>
    <t>2026-03-13 13:40:58</t>
  </si>
  <si>
    <t>PMQ1+7210002857+L90</t>
  </si>
  <si>
    <t>2026-03-13 13:52:36</t>
  </si>
  <si>
    <t>2026-03-13 13:10:00</t>
  </si>
  <si>
    <t>PMQ1+7210002788</t>
  </si>
  <si>
    <t>2026-03-13 14:26:52</t>
  </si>
  <si>
    <t>2026-03-13 13:59:00</t>
  </si>
  <si>
    <t>PMQ1+7210002813</t>
  </si>
  <si>
    <t>THILF05465</t>
  </si>
  <si>
    <t>2026-03-13 15:05:22</t>
  </si>
  <si>
    <t>2026-03-13 13:30:00</t>
  </si>
  <si>
    <t>PMQ1+7210002720+L90</t>
  </si>
  <si>
    <t>2026-03-13 15:25:17</t>
  </si>
  <si>
    <t>2026-03-13 14:55:00</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</si>
  <si>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</si>
  <si>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</si>
  <si>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</si>
  <si>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</si>
  <si>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</si>
  <si>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</si>
  <si>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</si>
  <si>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</si>
  <si>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</si>
  <si>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</si>
  <si>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</si>
  <si>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</si>
  <si>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</si>
  <si>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</si>
  <si>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</si>
  <si>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</si>
  <si>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</si>
  <si>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</si>
  <si>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</si>
  <si>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</si>
  <si>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</si>
  <si>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門市反應TM1(TCX800)客顯畫面很暗，已有調整亮度、重開TM仍異常，VNC查看畫面正常...請台芝到店協助</t>
  </si>
  <si>
    <t>2026-03-15 10:32:23</t>
  </si>
  <si>
    <t>2026-03-17 10:29:00</t>
  </si>
  <si>
    <t>重新插拔孔位後，目前測試正常</t>
  </si>
  <si>
    <t>E3752115031701</t>
  </si>
  <si>
    <t>2026-03-17 08:17:18</t>
  </si>
  <si>
    <t>門市反應tm1(TCX800)很難觸控點很多下才有反應以及右下角點很多次，尤其結帳按鍵無反應，已有協助操作觸控校正重啟後仍異常....須請台芝到店協助(機台1 結帳螢幕觸控不良)</t>
  </si>
  <si>
    <t>2026-03-17 09:21:57</t>
  </si>
  <si>
    <t>2026-03-17 15:00:00</t>
  </si>
  <si>
    <t>2026-03-18 13:21:00</t>
  </si>
  <si>
    <t>更換TCx800
換上：8185002962
換下：8185002486</t>
  </si>
  <si>
    <t>2026-03-17 09:28:14</t>
  </si>
  <si>
    <t>2026-03-17 09:02:00</t>
  </si>
  <si>
    <t>PMQ1+7210002988+L90</t>
  </si>
  <si>
    <t>2026-03-17 14:25:00</t>
  </si>
  <si>
    <t>2026-03-17 13:58:00</t>
  </si>
  <si>
    <t>PMQ1+7210002981+L90</t>
  </si>
  <si>
    <t>2026-03-17 15:20:57</t>
  </si>
  <si>
    <t>2026-03-17 14:53:00</t>
  </si>
  <si>
    <t>PMQ1+7210002978+L90</t>
  </si>
  <si>
    <t>2026-03-17 15:52:03</t>
  </si>
  <si>
    <t>PMQ1+7210002850+L90</t>
  </si>
  <si>
    <t>2026-03-17 16:16:17</t>
  </si>
  <si>
    <t>2026-03-17 16:00:00</t>
  </si>
  <si>
    <t>PMQ1+7210002855</t>
  </si>
  <si>
    <t>2026-03-17 16:17:02</t>
  </si>
  <si>
    <t>2026-03-17 16:56:04</t>
  </si>
  <si>
    <t>2026-03-17 14:30:00</t>
  </si>
  <si>
    <t>2026-03-17 16:56:07</t>
  </si>
  <si>
    <t>14680115031701</t>
  </si>
  <si>
    <t>2026-03-17 13:07:03</t>
  </si>
  <si>
    <t>門市反應TM1(TCX800)客顯黑畫面，查看電源燈有亮藍燈，重啟TM仍異常，VNC查看畫面正常...請台芝到店協助</t>
  </si>
  <si>
    <t>2026-03-17 13:08:10</t>
  </si>
  <si>
    <t>2026-03-18 12:10:00</t>
  </si>
  <si>
    <t>2026-03-18 17:08:00</t>
  </si>
  <si>
    <t>線路重新插拔測試正常</t>
  </si>
  <si>
    <t>2026-03-18 09:55:24</t>
  </si>
  <si>
    <t>2026-03-18 09:30:00</t>
  </si>
  <si>
    <t>PMQ1+7210002781</t>
  </si>
  <si>
    <t>2026-03-18 10:47:47</t>
  </si>
  <si>
    <t>2026-03-18 10:20:00</t>
  </si>
  <si>
    <t>2026-03-18 11:32:51</t>
  </si>
  <si>
    <t>2026-03-18 11:05:00</t>
  </si>
  <si>
    <t>PMQ1+7210002812</t>
  </si>
  <si>
    <t>蘆竹六股埤</t>
  </si>
  <si>
    <t>THILF04289</t>
  </si>
  <si>
    <t>2026-03-18 11:50:09</t>
  </si>
  <si>
    <t>2026-03-18 10:30:00</t>
  </si>
  <si>
    <t>PMQ1+7210002737+L90</t>
  </si>
  <si>
    <t>2026-03-18 12:09:30</t>
  </si>
  <si>
    <t>2026-03-18 11:50:00</t>
  </si>
  <si>
    <t>PMQ1+7210002868</t>
  </si>
  <si>
    <t>THILF05110</t>
  </si>
  <si>
    <t>2026-03-18 12:23:33</t>
  </si>
  <si>
    <t>2026-03-18 11:20:00</t>
  </si>
  <si>
    <t>2026-03-18 12:39:58</t>
  </si>
  <si>
    <t>PMQ1+7210002860</t>
  </si>
  <si>
    <t>2026-03-18 12:56:01</t>
  </si>
  <si>
    <t>2026-03-18 12:40:00</t>
  </si>
  <si>
    <t>PMQ1+7210002844</t>
  </si>
  <si>
    <t>2026-03-18 13:20:19</t>
  </si>
  <si>
    <t>2026-03-18 13:00:00</t>
  </si>
  <si>
    <t>PMQ1+7210002840</t>
  </si>
  <si>
    <t>2026-03-18 13:50:34</t>
  </si>
  <si>
    <t>2026-03-18 13:30:00</t>
  </si>
  <si>
    <t>PMQ1+7210002851</t>
  </si>
  <si>
    <t>THILF04456</t>
  </si>
  <si>
    <t>2026-03-18 14:03:01</t>
  </si>
  <si>
    <t>PMQ1+7210002739+L90</t>
  </si>
  <si>
    <t>2026-03-18 14:11:51</t>
  </si>
  <si>
    <t>2026-03-18 13:52:00</t>
  </si>
  <si>
    <t>桃縣蘆華店</t>
  </si>
  <si>
    <t>THILF03556</t>
  </si>
  <si>
    <t>2026-03-18 14:30:03</t>
  </si>
  <si>
    <t>2026-03-18 14:05:00</t>
  </si>
  <si>
    <t>PMQ1+7210002733+L90</t>
  </si>
  <si>
    <t>2026-03-18 14:34:22</t>
  </si>
  <si>
    <t>2026-03-18 14:15:00</t>
  </si>
  <si>
    <t>PMQ1+7210002862</t>
  </si>
  <si>
    <t>2026-03-18 14:35:39</t>
  </si>
  <si>
    <t>PMQ1+7210002860+L90</t>
  </si>
  <si>
    <t>THILF02322</t>
  </si>
  <si>
    <t>2026-03-18 14:47:50</t>
  </si>
  <si>
    <t>2026-03-18 14:30:00</t>
  </si>
  <si>
    <t>PMQ1+7210002724+L90</t>
  </si>
  <si>
    <t>2026-03-18 14:59:48</t>
  </si>
  <si>
    <t>2026-03-18 14:40:00</t>
  </si>
  <si>
    <t>PMQ1+7210002847</t>
  </si>
  <si>
    <t>THILF03880</t>
  </si>
  <si>
    <t>2026-03-18 15:17:53</t>
  </si>
  <si>
    <t>2026-03-18 14:55:00</t>
  </si>
  <si>
    <t>PMQ1+7210002734+L90</t>
  </si>
  <si>
    <t>2026-03-18 15:19:40</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</si>
  <si>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</si>
  <si>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</si>
  <si>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</si>
  <si>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</si>
  <si>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</si>
  <si>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</si>
  <si>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</si>
  <si>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</si>
  <si>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</si>
  <si>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</si>
  <si>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</si>
  <si>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</si>
  <si>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</si>
  <si>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</si>
  <si>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</si>
  <si>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</si>
  <si>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</si>
  <si>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</si>
  <si>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</si>
  <si>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</si>
  <si>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</si>
  <si>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</si>
  <si>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</si>
  <si>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</si>
  <si>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</si>
  <si>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</si>
  <si>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</si>
  <si>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</si>
  <si>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</si>
  <si>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</si>
  <si>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</si>
  <si>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</si>
  <si>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</si>
  <si>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</si>
  <si>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2026-03-19 10:30:51</t>
  </si>
  <si>
    <t>2026-03-19 10:03:00</t>
  </si>
  <si>
    <t>PMQ1+7210002771</t>
  </si>
  <si>
    <t>2026-03-19 11:41:22</t>
  </si>
  <si>
    <t>2026-03-19 11:00:00</t>
  </si>
  <si>
    <t>PMQ1+7210002787</t>
  </si>
  <si>
    <t>2026-03-20 11:47:03</t>
  </si>
  <si>
    <t>2026-03-20 11:00:00</t>
  </si>
  <si>
    <t>PMQ1+7210003075</t>
  </si>
  <si>
    <t>2026-03-20 11:56:28</t>
  </si>
  <si>
    <t>2026-03-20 11:30:00</t>
  </si>
  <si>
    <t>PMQ1+7210003088</t>
  </si>
  <si>
    <t>13137115031901</t>
  </si>
  <si>
    <t>2026-03-19 14:42:34</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</si>
  <si>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</si>
  <si>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</si>
  <si>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</si>
  <si>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</si>
  <si>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</si>
  <si>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</si>
  <si>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</si>
  <si>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</si>
  <si>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</si>
  <si>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</si>
  <si>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</si>
  <si>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2026-03-20 13:13:37</t>
  </si>
  <si>
    <t>2026-03-20 13:00:00</t>
  </si>
  <si>
    <t>IM:
已與店長確認保險櫃只有一個
PMQ1+7210003082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</si>
  <si>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</si>
  <si>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</si>
  <si>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</si>
  <si>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</si>
  <si>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</si>
  <si>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</si>
  <si>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</si>
  <si>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</si>
  <si>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</si>
  <si>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</si>
  <si>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</si>
  <si>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</si>
  <si>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</si>
  <si>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</si>
  <si>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</si>
  <si>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</si>
  <si>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</si>
  <si>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</si>
  <si>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</si>
  <si>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</si>
  <si>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</si>
  <si>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</si>
  <si>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</si>
  <si>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</si>
  <si>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</si>
  <si>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</si>
  <si>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</si>
  <si>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</si>
  <si>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</si>
  <si>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</si>
  <si>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</si>
  <si>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</si>
  <si>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</si>
  <si>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</si>
  <si>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2026-03-23 16:09:35</t>
  </si>
  <si>
    <t>2026-03-23 14:00:00</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</si>
  <si>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</si>
  <si>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</si>
  <si>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</si>
  <si>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</si>
  <si>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</si>
  <si>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</si>
  <si>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</si>
  <si>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</si>
  <si>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</si>
  <si>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</si>
  <si>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</si>
  <si>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</si>
  <si>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</si>
  <si>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</si>
  <si>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</si>
  <si>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</si>
  <si>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</si>
  <si>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2026-03-24 10:49:32</t>
  </si>
  <si>
    <t>2026-03-24 10:15:00</t>
  </si>
  <si>
    <t>PMQ1+7210002778</t>
  </si>
  <si>
    <t>2026-03-24 11:53:49</t>
  </si>
  <si>
    <t>2026-03-24 11:22:00</t>
  </si>
  <si>
    <t>PMQ1+7210002780</t>
  </si>
  <si>
    <t>2026-03-24 14:29:05</t>
  </si>
  <si>
    <t>2026-03-24 14:00:00</t>
  </si>
  <si>
    <t>2026-03-24 14:45:16</t>
  </si>
  <si>
    <t>2026-03-24 14:30:00</t>
  </si>
  <si>
    <t>PMQ1+7210002848</t>
  </si>
  <si>
    <t>2026-03-24 15:11:23</t>
  </si>
  <si>
    <t>2026-03-24 14:50:00</t>
  </si>
  <si>
    <t>PMQ1+7210002867</t>
  </si>
  <si>
    <t>2026-03-24 15:36:40</t>
  </si>
  <si>
    <t>2026-03-24 15:12:00</t>
  </si>
  <si>
    <t>2026-03-24 16:01:29</t>
  </si>
  <si>
    <t>2026-03-24 15:40:00</t>
  </si>
  <si>
    <t>PMQ1+7210002845</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</si>
  <si>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</si>
  <si>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</si>
  <si>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</si>
  <si>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</si>
  <si>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</si>
  <si>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</si>
  <si>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</si>
  <si>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</si>
  <si>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</si>
  <si>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</si>
  <si>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2026-03-25 12:43:08</t>
  </si>
  <si>
    <t>2026-03-25 12:10:00</t>
  </si>
  <si>
    <t>PMQ1+7210002882</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</si>
  <si>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</si>
  <si>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</si>
  <si>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</si>
  <si>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</si>
  <si>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</si>
  <si>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</si>
  <si>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</si>
  <si>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</si>
  <si>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</si>
  <si>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</si>
  <si>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</si>
  <si>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</si>
  <si>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</si>
  <si>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</si>
  <si>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</si>
  <si>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2026-03-26 12:39:13</t>
  </si>
  <si>
    <t>2026-03-26 12:18:00</t>
  </si>
  <si>
    <t>PMQ1+7210002861</t>
  </si>
  <si>
    <t>2026-03-26 13:05:47</t>
  </si>
  <si>
    <t>2026-03-26 12:40:00</t>
  </si>
  <si>
    <t>PMQ1+7210002849</t>
  </si>
  <si>
    <t>2026-03-26 13:29:57</t>
  </si>
  <si>
    <t>2026-03-26 13:10:00</t>
  </si>
  <si>
    <t>PMQ1+7210002839</t>
  </si>
  <si>
    <t>2026-03-26 14:02:32</t>
  </si>
  <si>
    <t>2026-03-26 13:45:00</t>
  </si>
  <si>
    <t>PMQ1+7210002841</t>
  </si>
  <si>
    <t>2026-03-26 14:11:34</t>
  </si>
  <si>
    <t>2026-03-26 13:33:00</t>
  </si>
  <si>
    <t>PMQ1+7210002772</t>
  </si>
  <si>
    <t>2026-03-26 14:18:29</t>
  </si>
  <si>
    <t>2026-03-26 14:00:00</t>
  </si>
  <si>
    <t>PMQ1+7210002838</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</si>
  <si>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</si>
  <si>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</si>
  <si>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</si>
  <si>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</si>
  <si>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</si>
  <si>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</si>
  <si>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</si>
  <si>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</si>
  <si>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</si>
  <si>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</si>
  <si>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</si>
  <si>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</si>
  <si>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</si>
  <si>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</si>
  <si>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</si>
  <si>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</si>
  <si>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</si>
  <si>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</si>
  <si>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</si>
  <si>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</si>
  <si>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</si>
  <si>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</si>
  <si>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</si>
  <si>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</si>
  <si>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</si>
  <si>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</si>
  <si>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</si>
  <si>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</si>
  <si>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</si>
  <si>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</si>
  <si>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</si>
  <si>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</si>
  <si>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</si>
  <si>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</si>
  <si>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</si>
  <si>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</si>
  <si>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</si>
  <si>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</si>
  <si>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</si>
  <si>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</si>
  <si>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</si>
  <si>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</si>
  <si>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</si>
  <si>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</si>
  <si>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</si>
  <si>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</si>
  <si>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</si>
  <si>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</si>
  <si>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</si>
  <si>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</si>
  <si>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</si>
  <si>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</si>
  <si>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</si>
  <si>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</si>
  <si>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</si>
  <si>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</si>
  <si>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車麗屋新莊店</t>
  </si>
  <si>
    <t>THILF0L516</t>
  </si>
  <si>
    <t>2026-03-30 13:22:30</t>
  </si>
  <si>
    <t>2026-03-30 13:00:00</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</si>
  <si>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</si>
  <si>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</si>
  <si>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</si>
  <si>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</si>
  <si>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</si>
  <si>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</si>
  <si>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</si>
  <si>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</si>
  <si>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</si>
  <si>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</si>
  <si>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</si>
  <si>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</si>
  <si>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</si>
  <si>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</si>
  <si>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</si>
  <si>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</si>
  <si>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</si>
  <si>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</si>
  <si>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</si>
  <si>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</si>
  <si>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</si>
  <si>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</si>
  <si>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</si>
  <si>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</si>
  <si>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</si>
  <si>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</si>
  <si>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2026-03-31 12:54:26</t>
  </si>
  <si>
    <t>2026-03-31 12:30:00</t>
  </si>
  <si>
    <t>PMQ1+7210002859</t>
  </si>
  <si>
    <t>2026-03-31 13:10:39</t>
  </si>
  <si>
    <t>2026-03-31 12:53:00</t>
  </si>
  <si>
    <t>PMQ1+7210002842</t>
  </si>
  <si>
    <t>2026-03-31 13:31:46</t>
  </si>
  <si>
    <t>2026-03-31 13:08:00</t>
  </si>
  <si>
    <t>PMQ1+7210002856</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</si>
  <si>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</si>
  <si>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</si>
  <si>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</si>
  <si>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</si>
  <si>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</si>
  <si>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</si>
  <si>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</si>
  <si>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</si>
  <si>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</si>
  <si>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</si>
  <si>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</si>
  <si>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</si>
  <si>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</si>
  <si>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</si>
  <si>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</si>
  <si>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</si>
  <si>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</si>
  <si>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</si>
  <si>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</si>
  <si>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</si>
  <si>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</si>
  <si>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</si>
  <si>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</si>
  <si>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</si>
  <si>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</si>
  <si>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</si>
  <si>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</si>
  <si>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</si>
  <si>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</si>
  <si>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</si>
  <si>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</si>
  <si>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</si>
  <si>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</si>
  <si>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</si>
  <si>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</si>
  <si>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</si>
  <si>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</si>
  <si>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</si>
  <si>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</si>
  <si>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</si>
  <si>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</si>
  <si>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</si>
  <si>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</si>
  <si>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</si>
  <si>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</si>
  <si>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</si>
  <si>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</si>
  <si>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</si>
  <si>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</si>
  <si>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</si>
  <si>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</si>
  <si>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</si>
  <si>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</si>
  <si>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</si>
  <si>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</si>
  <si>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</si>
  <si>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</si>
  <si>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</si>
  <si>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</si>
  <si>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</si>
  <si>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</si>
  <si>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</si>
  <si>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</si>
  <si>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</si>
  <si>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</si>
  <si>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</si>
  <si>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</si>
  <si>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</si>
  <si>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</si>
  <si>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</si>
  <si>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</si>
  <si>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</si>
  <si>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</si>
  <si>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</si>
  <si>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</si>
  <si>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</si>
  <si>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</si>
  <si>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</si>
  <si>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</si>
  <si>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</si>
  <si>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</si>
  <si>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</si>
  <si>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</si>
  <si>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</si>
  <si>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</si>
  <si>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</si>
  <si>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</si>
  <si>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</si>
  <si>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</si>
  <si>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</si>
  <si>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</si>
  <si>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</si>
  <si>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</si>
  <si>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</si>
  <si>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</si>
  <si>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</si>
  <si>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</si>
  <si>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</si>
  <si>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</si>
  <si>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</si>
  <si>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</si>
  <si>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</si>
  <si>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</si>
  <si>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</si>
  <si>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</si>
  <si>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</si>
  <si>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</si>
  <si>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</si>
  <si>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</si>
  <si>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</si>
  <si>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</si>
  <si>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</si>
  <si>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</si>
  <si>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</si>
  <si>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</si>
  <si>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</si>
  <si>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</si>
  <si>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</si>
  <si>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</si>
  <si>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</si>
  <si>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</si>
  <si>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</si>
  <si>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</si>
  <si>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</si>
  <si>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2026-04-07 15:14:31</t>
  </si>
  <si>
    <t>2026-04-07 14:50:00</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</si>
  <si>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</si>
  <si>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</si>
  <si>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</si>
  <si>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</si>
  <si>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</si>
  <si>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</si>
  <si>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</si>
  <si>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</si>
  <si>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</si>
  <si>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</si>
  <si>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</si>
  <si>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</si>
  <si>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</si>
  <si>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</si>
  <si>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</si>
  <si>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</si>
  <si>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</si>
  <si>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</si>
  <si>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</si>
  <si>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</si>
  <si>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</si>
  <si>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</si>
  <si>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</si>
  <si>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</si>
  <si>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</si>
  <si>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</si>
  <si>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</si>
  <si>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</si>
  <si>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</si>
  <si>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</si>
  <si>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</si>
  <si>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</si>
  <si>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</si>
  <si>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</si>
  <si>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</si>
  <si>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</si>
  <si>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</si>
  <si>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</si>
  <si>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</si>
  <si>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</si>
  <si>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</si>
  <si>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</si>
  <si>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</si>
  <si>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</si>
  <si>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</si>
  <si>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</si>
  <si>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</si>
  <si>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</si>
  <si>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</si>
  <si>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</si>
  <si>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</si>
  <si>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</si>
  <si>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</si>
  <si>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</si>
  <si>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</si>
  <si>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</si>
  <si>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</si>
  <si>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</si>
  <si>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</si>
  <si>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</si>
  <si>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</si>
  <si>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</si>
  <si>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</si>
  <si>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</si>
  <si>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</si>
  <si>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</si>
  <si>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</si>
  <si>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</si>
  <si>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15:54:00</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</si>
  <si>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</si>
  <si>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</si>
  <si>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</si>
  <si>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</si>
  <si>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</si>
  <si>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</si>
  <si>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</si>
  <si>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</si>
  <si>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</si>
  <si>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</si>
  <si>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</si>
  <si>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</si>
  <si>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</si>
  <si>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</si>
  <si>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</si>
  <si>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</si>
  <si>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</si>
  <si>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</si>
  <si>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</si>
  <si>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</si>
  <si>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</si>
  <si>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</si>
  <si>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</si>
  <si>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</si>
  <si>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</si>
  <si>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</si>
  <si>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</si>
  <si>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</si>
  <si>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</si>
  <si>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</si>
  <si>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</si>
  <si>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</si>
  <si>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</si>
  <si>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</si>
  <si>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</si>
  <si>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</si>
  <si>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</si>
  <si>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</si>
  <si>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</si>
  <si>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</si>
  <si>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</si>
  <si>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</si>
  <si>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</si>
  <si>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</si>
  <si>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</si>
  <si>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</si>
  <si>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</si>
  <si>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</si>
  <si>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</si>
  <si>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</si>
  <si>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</si>
  <si>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</si>
  <si>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</si>
  <si>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</si>
  <si>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</si>
  <si>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</si>
  <si>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</si>
  <si>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</si>
  <si>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</si>
  <si>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</si>
  <si>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</si>
  <si>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</si>
  <si>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</si>
  <si>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</si>
  <si>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</si>
  <si>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</si>
  <si>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</si>
  <si>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</si>
  <si>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</si>
  <si>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</si>
  <si>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</si>
  <si>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</si>
  <si>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</si>
  <si>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</si>
  <si>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</si>
  <si>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</si>
  <si>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</si>
  <si>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</si>
  <si>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</si>
  <si>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</si>
  <si>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</si>
  <si>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</si>
  <si>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</si>
  <si>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</si>
  <si>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</si>
  <si>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</si>
  <si>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</si>
  <si>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</si>
  <si>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</si>
  <si>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</si>
  <si>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</si>
  <si>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</si>
  <si>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</si>
  <si>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</si>
  <si>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</si>
  <si>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</si>
  <si>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</si>
  <si>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</si>
  <si>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</si>
  <si>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</si>
  <si>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</si>
  <si>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</si>
  <si>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</si>
  <si>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</si>
  <si>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</si>
  <si>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</si>
  <si>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</si>
  <si>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</si>
  <si>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</si>
  <si>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</si>
  <si>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</si>
  <si>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</si>
  <si>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</si>
  <si>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</si>
  <si>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</si>
  <si>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</si>
  <si>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</si>
  <si>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</si>
  <si>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</si>
  <si>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</si>
  <si>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</si>
  <si>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</si>
  <si>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</si>
  <si>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</si>
  <si>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</si>
  <si>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</si>
  <si>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</si>
  <si>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</si>
  <si>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</si>
  <si>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</si>
  <si>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</si>
  <si>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</si>
  <si>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</si>
  <si>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</si>
  <si>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</si>
  <si>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</si>
  <si>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</si>
  <si>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</si>
  <si>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</si>
  <si>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</si>
  <si>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</si>
  <si>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</si>
  <si>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</si>
  <si>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</si>
  <si>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</si>
  <si>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</si>
  <si>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</si>
  <si>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</si>
  <si>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</si>
  <si>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</si>
  <si>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</si>
  <si>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</si>
  <si>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</si>
  <si>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</si>
  <si>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</si>
  <si>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</si>
  <si>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</si>
  <si>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</si>
  <si>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</si>
  <si>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</si>
  <si>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</si>
  <si>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</si>
  <si>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</si>
  <si>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</si>
  <si>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</si>
  <si>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</si>
  <si>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</si>
  <si>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</si>
  <si>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</si>
  <si>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</si>
  <si>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</si>
  <si>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</si>
  <si>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</si>
  <si>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</si>
  <si>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</si>
  <si>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</si>
  <si>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</si>
  <si>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</si>
  <si>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</si>
  <si>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</si>
  <si>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</si>
  <si>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</si>
  <si>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</si>
  <si>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</si>
  <si>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</si>
  <si>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</si>
  <si>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</si>
  <si>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</si>
  <si>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</si>
  <si>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</si>
  <si>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</si>
  <si>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</si>
  <si>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</si>
  <si>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</si>
  <si>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</si>
  <si>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</si>
  <si>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</si>
  <si>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</si>
  <si>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</si>
  <si>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</si>
  <si>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</si>
  <si>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</si>
  <si>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</si>
  <si>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</si>
  <si>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</si>
  <si>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</si>
  <si>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</si>
  <si>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</si>
  <si>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</si>
  <si>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</si>
  <si>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</si>
  <si>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</si>
  <si>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</si>
  <si>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</si>
  <si>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</si>
  <si>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</si>
  <si>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</si>
  <si>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</si>
  <si>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</si>
  <si>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</si>
  <si>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</si>
  <si>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</si>
  <si>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</si>
  <si>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</si>
  <si>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</si>
  <si>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</si>
  <si>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</si>
  <si>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</si>
  <si>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</si>
  <si>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</si>
  <si>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</si>
  <si>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</si>
  <si>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</si>
  <si>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</si>
  <si>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</si>
  <si>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</si>
  <si>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</si>
  <si>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</si>
  <si>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</si>
  <si>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</si>
  <si>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</si>
  <si>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</si>
  <si>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</si>
  <si>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</si>
  <si>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</si>
  <si>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</si>
  <si>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</si>
  <si>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</si>
  <si>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</si>
  <si>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</si>
  <si>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</si>
  <si>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</si>
  <si>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</si>
  <si>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</si>
  <si>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</si>
  <si>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</si>
  <si>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</si>
  <si>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</si>
  <si>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</si>
  <si>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</si>
  <si>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</si>
  <si>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</si>
  <si>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</si>
  <si>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</si>
  <si>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</si>
  <si>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</si>
  <si>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</si>
  <si>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</si>
  <si>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</si>
  <si>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</si>
  <si>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</si>
  <si>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</si>
  <si>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</si>
  <si>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</si>
  <si>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</si>
  <si>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</si>
  <si>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</si>
  <si>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</si>
  <si>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</si>
  <si>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</si>
  <si>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</si>
  <si>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</si>
  <si>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</si>
  <si>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</si>
  <si>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</si>
  <si>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</si>
  <si>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</si>
  <si>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</si>
  <si>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</si>
  <si>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</si>
  <si>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</si>
  <si>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</si>
  <si>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</si>
  <si>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</si>
  <si>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</si>
  <si>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</si>
  <si>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</si>
  <si>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</si>
  <si>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</si>
  <si>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</si>
  <si>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</si>
  <si>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</si>
  <si>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</si>
  <si>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</si>
  <si>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</si>
  <si>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</si>
  <si>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</si>
  <si>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</si>
  <si>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</si>
  <si>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</si>
  <si>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</si>
  <si>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</si>
  <si>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</si>
  <si>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</si>
  <si>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</si>
  <si>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</si>
  <si>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</si>
  <si>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</si>
  <si>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</si>
  <si>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</si>
  <si>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</si>
  <si>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</si>
  <si>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</si>
  <si>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</si>
  <si>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</si>
  <si>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</si>
  <si>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</si>
  <si>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</si>
  <si>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</si>
  <si>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</si>
  <si>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</si>
  <si>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</si>
  <si>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</si>
  <si>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</si>
  <si>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</si>
  <si>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</si>
  <si>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</si>
  <si>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</si>
  <si>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</si>
  <si>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</si>
  <si>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</si>
  <si>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</si>
  <si>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</si>
  <si>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</si>
  <si>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</si>
  <si>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</si>
  <si>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</si>
  <si>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</si>
  <si>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</si>
  <si>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</si>
  <si>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</si>
  <si>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</si>
  <si>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</si>
  <si>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</si>
  <si>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</si>
  <si>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</si>
  <si>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</si>
  <si>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</si>
  <si>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</si>
  <si>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</si>
  <si>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</si>
  <si>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</si>
  <si>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</si>
  <si>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</si>
  <si>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</si>
  <si>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</si>
  <si>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</si>
  <si>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</si>
  <si>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</si>
  <si>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</si>
  <si>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</si>
  <si>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</si>
  <si>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</si>
  <si>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</si>
  <si>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</si>
  <si>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</si>
  <si>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</si>
  <si>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</si>
  <si>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</si>
  <si>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</si>
  <si>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</si>
  <si>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</si>
  <si>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</si>
  <si>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</si>
  <si>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</si>
  <si>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</si>
  <si>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</si>
  <si>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</si>
  <si>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</si>
  <si>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</si>
  <si>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</si>
  <si>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</si>
  <si>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</si>
  <si>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</si>
  <si>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</si>
  <si>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</si>
  <si>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</si>
  <si>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</si>
  <si>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</si>
  <si>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</si>
  <si>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</si>
  <si>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</si>
  <si>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</si>
  <si>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</si>
  <si>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</si>
  <si>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</si>
  <si>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</si>
  <si>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</si>
  <si>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</si>
  <si>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</si>
  <si>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</si>
  <si>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</si>
  <si>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</si>
  <si>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</si>
  <si>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</si>
  <si>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</si>
  <si>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</si>
  <si>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</si>
  <si>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</si>
  <si>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</si>
  <si>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</si>
  <si>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</si>
  <si>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</si>
  <si>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</si>
  <si>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</si>
  <si>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</si>
  <si>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</si>
  <si>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</si>
  <si>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</si>
  <si>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</si>
  <si>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</si>
  <si>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</si>
  <si>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</si>
  <si>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</si>
  <si>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</si>
  <si>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</si>
  <si>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</si>
  <si>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</si>
  <si>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</si>
  <si>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</si>
  <si>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</si>
  <si>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</si>
  <si>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</si>
  <si>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</si>
  <si>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</si>
  <si>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</si>
  <si>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</si>
  <si>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</si>
  <si>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</si>
  <si>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</si>
  <si>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</si>
  <si>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</si>
  <si>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</si>
  <si>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</si>
  <si>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</si>
  <si>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</si>
  <si>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</si>
  <si>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</si>
  <si>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</si>
  <si>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</si>
  <si>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</si>
  <si>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</si>
  <si>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</si>
  <si>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</si>
  <si>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</si>
  <si>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</si>
  <si>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</si>
  <si>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</si>
  <si>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</si>
  <si>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</si>
  <si>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</si>
  <si>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</si>
  <si>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</si>
  <si>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</si>
  <si>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</si>
  <si>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</si>
  <si>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</si>
  <si>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</si>
  <si>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</si>
  <si>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</si>
  <si>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</si>
  <si>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</si>
  <si>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</si>
  <si>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</si>
  <si>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</si>
  <si>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</si>
  <si>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</si>
  <si>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</si>
  <si>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</si>
  <si>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</si>
  <si>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</si>
  <si>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</si>
  <si>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</si>
  <si>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</si>
  <si>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</si>
  <si>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</si>
  <si>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</si>
  <si>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</si>
  <si>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</si>
  <si>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</si>
  <si>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</si>
  <si>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</si>
  <si>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</si>
  <si>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</si>
  <si>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</si>
  <si>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</si>
  <si>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</si>
  <si>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</si>
  <si>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</si>
  <si>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</si>
  <si>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</si>
  <si>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</si>
  <si>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</si>
  <si>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</si>
  <si>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</si>
  <si>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</si>
  <si>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</si>
  <si>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</si>
  <si>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</si>
  <si>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</si>
  <si>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</si>
  <si>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</si>
  <si>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</si>
  <si>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</si>
  <si>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</si>
  <si>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</si>
  <si>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</si>
  <si>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</si>
  <si>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</si>
  <si>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</si>
  <si>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</si>
  <si>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</si>
  <si>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</si>
  <si>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</si>
  <si>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</si>
  <si>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</si>
  <si>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</si>
  <si>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</si>
  <si>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</si>
  <si>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</si>
  <si>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</si>
  <si>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</si>
  <si>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</si>
  <si>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</si>
  <si>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</si>
  <si>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</si>
  <si>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</si>
  <si>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</si>
  <si>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</si>
  <si>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</si>
  <si>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</si>
  <si>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</si>
  <si>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</si>
  <si>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</si>
  <si>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</si>
  <si>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</si>
  <si>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</si>
  <si>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</si>
  <si>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</si>
  <si>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</si>
  <si>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</si>
  <si>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</si>
  <si>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</si>
  <si>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</si>
  <si>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</si>
  <si>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</si>
  <si>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</si>
  <si>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</si>
  <si>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</si>
  <si>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</si>
  <si>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</si>
  <si>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</si>
  <si>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</si>
  <si>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</si>
  <si>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</si>
  <si>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</si>
  <si>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</si>
  <si>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</si>
  <si>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</si>
  <si>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</si>
  <si>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</si>
  <si>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</si>
  <si>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</si>
  <si>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</si>
  <si>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</si>
  <si>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</si>
  <si>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</si>
  <si>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</si>
  <si>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</si>
  <si>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</si>
  <si>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</si>
  <si>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</si>
  <si>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</si>
  <si>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</si>
  <si>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</si>
  <si>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</si>
  <si>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</si>
  <si>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</si>
  <si>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</si>
  <si>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</si>
  <si>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</si>
  <si>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</si>
  <si>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</si>
  <si>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</si>
  <si>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</si>
  <si>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</si>
  <si>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</si>
  <si>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</si>
  <si>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</si>
  <si>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</si>
  <si>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</si>
  <si>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</si>
  <si>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</si>
  <si>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</si>
  <si>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</si>
  <si>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</si>
  <si>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</si>
  <si>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</si>
  <si>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</si>
  <si>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</si>
  <si>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</si>
  <si>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</si>
  <si>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</si>
  <si>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</si>
  <si>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</si>
  <si>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</si>
  <si>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</si>
  <si>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</si>
  <si>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</si>
  <si>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</si>
  <si>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</si>
  <si>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</si>
  <si>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</si>
  <si>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</si>
  <si>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</si>
  <si>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</si>
  <si>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</si>
  <si>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</si>
  <si>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</si>
  <si>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</si>
  <si>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</si>
  <si>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</si>
  <si>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</si>
  <si>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</si>
  <si>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</si>
  <si>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</si>
  <si>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</si>
  <si>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</si>
  <si>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</si>
  <si>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</si>
  <si>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</si>
  <si>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</si>
  <si>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</si>
  <si>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</si>
  <si>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</si>
  <si>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</si>
  <si>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</si>
  <si>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</si>
  <si>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</si>
  <si>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</si>
  <si>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</si>
  <si>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</si>
  <si>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</si>
  <si>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</si>
  <si>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</si>
  <si>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</si>
  <si>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</si>
  <si>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</si>
  <si>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</si>
  <si>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</si>
  <si>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</si>
  <si>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</si>
  <si>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</si>
  <si>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</si>
  <si>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</si>
  <si>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</si>
  <si>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</si>
  <si>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</si>
  <si>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</si>
  <si>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</si>
  <si>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</si>
  <si>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</si>
  <si>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</si>
  <si>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</si>
  <si>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</si>
  <si>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</si>
  <si>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</si>
  <si>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</si>
  <si>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</si>
  <si>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</si>
  <si>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</si>
  <si>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</si>
  <si>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</si>
  <si>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</si>
  <si>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</si>
  <si>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</si>
  <si>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</si>
  <si>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</si>
  <si>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</si>
  <si>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</si>
  <si>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</si>
  <si>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</si>
  <si>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</si>
  <si>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</si>
  <si>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</si>
  <si>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</si>
  <si>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</si>
  <si>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</si>
  <si>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</si>
  <si>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</si>
  <si>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</si>
  <si>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</si>
  <si>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</si>
  <si>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</si>
  <si>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</si>
  <si>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</si>
  <si>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</si>
  <si>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</si>
  <si>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</si>
  <si>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</si>
  <si>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</si>
  <si>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</si>
  <si>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</si>
  <si>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</si>
  <si>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</si>
  <si>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</si>
  <si>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</si>
  <si>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</si>
  <si>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</si>
  <si>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</si>
  <si>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</si>
  <si>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</si>
  <si>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</si>
  <si>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</si>
  <si>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</si>
  <si>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</si>
  <si>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</si>
  <si>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</si>
  <si>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</si>
  <si>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</si>
  <si>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</si>
  <si>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</si>
  <si>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</si>
  <si>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</si>
  <si>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</si>
  <si>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</si>
  <si>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</si>
  <si>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</si>
  <si>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</si>
  <si>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</si>
  <si>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</si>
  <si>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</si>
  <si>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</si>
  <si>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</si>
  <si>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</si>
  <si>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</si>
  <si>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</si>
  <si>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</si>
  <si>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</si>
  <si>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</si>
  <si>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</si>
  <si>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</si>
  <si>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</si>
  <si>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</si>
  <si>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</si>
  <si>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</si>
  <si>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</si>
  <si>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</si>
  <si>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</si>
  <si>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</si>
  <si>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</si>
  <si>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</si>
  <si>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</si>
  <si>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</si>
  <si>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</si>
  <si>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</si>
  <si>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</si>
  <si>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</si>
  <si>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</si>
  <si>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</si>
  <si>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</si>
  <si>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</si>
  <si>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</si>
  <si>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</si>
  <si>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</si>
  <si>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</si>
  <si>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</si>
  <si>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</si>
  <si>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</si>
  <si>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</si>
  <si>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</si>
  <si>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</si>
  <si>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</si>
  <si>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</si>
  <si>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</si>
  <si>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</si>
  <si>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</si>
  <si>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</si>
  <si>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</si>
  <si>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</si>
  <si>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</si>
  <si>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</si>
  <si>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</si>
  <si>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</si>
  <si>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</si>
  <si>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</si>
  <si>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</si>
  <si>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</si>
  <si>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</si>
  <si>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</si>
  <si>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</si>
  <si>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</si>
  <si>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</si>
  <si>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</si>
  <si>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</si>
  <si>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</si>
  <si>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</si>
  <si>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</si>
  <si>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</si>
  <si>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</si>
  <si>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</si>
  <si>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</si>
  <si>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</si>
  <si>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</si>
  <si>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</si>
  <si>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</si>
  <si>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</si>
  <si>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</si>
  <si>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</si>
  <si>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</si>
  <si>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</si>
  <si>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</si>
  <si>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</si>
  <si>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</si>
  <si>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</si>
  <si>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</si>
  <si>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</si>
  <si>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</si>
  <si>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</si>
  <si>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</si>
  <si>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</si>
  <si>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</si>
  <si>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</si>
  <si>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</si>
  <si>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</si>
  <si>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</si>
  <si>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</si>
  <si>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</si>
  <si>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</si>
  <si>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</si>
  <si>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</si>
  <si>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</si>
  <si>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</si>
  <si>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</si>
  <si>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</si>
  <si>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</si>
  <si>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</si>
  <si>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</si>
  <si>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</si>
  <si>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</si>
  <si>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</si>
  <si>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</si>
  <si>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</si>
  <si>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</si>
  <si>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</si>
  <si>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</si>
  <si>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</si>
  <si>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</si>
  <si>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</si>
  <si>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</si>
  <si>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</si>
  <si>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</si>
  <si>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</si>
  <si>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</si>
  <si>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</si>
  <si>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</si>
  <si>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</si>
  <si>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</si>
  <si>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</si>
  <si>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</si>
  <si>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</si>
  <si>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</si>
  <si>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</si>
  <si>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</si>
  <si>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</si>
  <si>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</si>
  <si>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</si>
  <si>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</si>
  <si>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</si>
  <si>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</si>
  <si>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</si>
  <si>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</si>
  <si>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</si>
  <si>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</si>
  <si>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</si>
  <si>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</si>
  <si>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</si>
  <si>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</si>
  <si>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</si>
  <si>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</si>
  <si>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</si>
  <si>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</si>
  <si>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</si>
  <si>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</si>
  <si>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</si>
  <si>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</si>
  <si>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</si>
  <si>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</si>
  <si>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</si>
  <si>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</si>
  <si>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</si>
  <si>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</si>
  <si>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</si>
  <si>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</si>
  <si>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</si>
  <si>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</si>
  <si>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</si>
  <si>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</si>
  <si>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</si>
  <si>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</si>
  <si>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</si>
  <si>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</si>
  <si>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</si>
  <si>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</si>
  <si>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</si>
  <si>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</si>
  <si>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</si>
  <si>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</si>
  <si>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</si>
  <si>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</si>
  <si>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</si>
  <si>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</si>
  <si>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</si>
  <si>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</si>
  <si>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</si>
  <si>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</si>
  <si>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</si>
  <si>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</si>
  <si>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</si>
  <si>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</si>
  <si>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</si>
  <si>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</si>
  <si>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</si>
  <si>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</si>
  <si>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</si>
  <si>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</si>
  <si>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</si>
  <si>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</si>
  <si>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</si>
  <si>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</si>
  <si>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</si>
  <si>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</si>
  <si>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</si>
  <si>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</si>
  <si>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</si>
  <si>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</si>
  <si>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</si>
  <si>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</si>
  <si>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</si>
  <si>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</si>
  <si>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</si>
  <si>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</si>
  <si>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</si>
  <si>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</si>
  <si>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</si>
  <si>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</si>
  <si>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</si>
  <si>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</si>
  <si>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</si>
  <si>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</si>
  <si>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</si>
  <si>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</si>
  <si>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</si>
  <si>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</si>
  <si>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</si>
  <si>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</si>
  <si>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</si>
  <si>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</si>
  <si>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</si>
  <si>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</si>
  <si>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</si>
  <si>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</si>
  <si>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</si>
  <si>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</si>
  <si>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</si>
  <si>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</si>
  <si>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</si>
  <si>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</si>
  <si>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</si>
  <si>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</si>
  <si>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</si>
  <si>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</si>
  <si>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</si>
  <si>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</si>
  <si>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</si>
  <si>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</si>
  <si>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</si>
  <si>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</si>
  <si>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</si>
  <si>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</si>
  <si>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</si>
  <si>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</si>
  <si>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</si>
  <si>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</si>
  <si>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</si>
  <si>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</si>
  <si>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</si>
  <si>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</si>
  <si>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</si>
  <si>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</si>
  <si>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</si>
  <si>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</si>
  <si>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</si>
  <si>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</si>
  <si>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</si>
  <si>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</si>
  <si>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</si>
  <si>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</si>
  <si>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</si>
  <si>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</si>
  <si>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</si>
  <si>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</si>
  <si>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</si>
  <si>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</si>
  <si>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</si>
  <si>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</si>
  <si>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</si>
  <si>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</si>
  <si>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</si>
  <si>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</si>
  <si>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</si>
  <si>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</si>
  <si>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</si>
  <si>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</si>
  <si>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</si>
  <si>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</si>
  <si>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</si>
  <si>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</si>
  <si>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</si>
  <si>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</si>
  <si>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</si>
  <si>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</si>
  <si>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</si>
  <si>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</si>
  <si>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</si>
  <si>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</si>
  <si>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</si>
  <si>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</si>
  <si>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</si>
  <si>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</si>
  <si>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</si>
  <si>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</si>
  <si>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</si>
  <si>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</si>
  <si>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</si>
  <si>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</si>
  <si>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</si>
  <si>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</si>
  <si>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</si>
  <si>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</si>
  <si>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</si>
  <si>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</si>
  <si>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</si>
  <si>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</si>
  <si>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</si>
  <si>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</si>
  <si>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</si>
  <si>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</si>
  <si>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</si>
  <si>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</si>
  <si>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</si>
  <si>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</si>
  <si>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</si>
  <si>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</si>
  <si>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</si>
  <si>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</si>
  <si>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</si>
  <si>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</si>
  <si>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</si>
  <si>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</si>
  <si>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</si>
  <si>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</si>
  <si>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</si>
  <si>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</si>
  <si>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</si>
  <si>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</si>
  <si>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</si>
  <si>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</si>
  <si>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</si>
  <si>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</si>
  <si>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</si>
  <si>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</si>
  <si>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</si>
  <si>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</si>
  <si>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</si>
  <si>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</si>
  <si>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</si>
  <si>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</si>
  <si>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</si>
  <si>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</si>
  <si>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</si>
  <si>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</si>
  <si>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</si>
  <si>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</si>
  <si>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</si>
  <si>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</si>
  <si>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</si>
  <si>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</si>
  <si>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</si>
  <si>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</si>
  <si>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</si>
  <si>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</si>
  <si>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</si>
  <si>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</si>
  <si>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</si>
  <si>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</si>
  <si>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</si>
  <si>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</si>
  <si>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</si>
  <si>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</si>
  <si>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</si>
  <si>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</si>
  <si>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</si>
  <si>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</si>
  <si>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</si>
  <si>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</si>
  <si>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</si>
  <si>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</si>
  <si>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</si>
  <si>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</si>
  <si>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</si>
  <si>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</si>
  <si>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</si>
  <si>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</si>
  <si>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</si>
  <si>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</si>
  <si>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</si>
  <si>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</si>
  <si>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</si>
  <si>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</si>
  <si>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</si>
  <si>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</si>
  <si>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</si>
  <si>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</si>
  <si>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</si>
  <si>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</si>
  <si>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</si>
  <si>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</si>
  <si>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</si>
  <si>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</si>
  <si>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</si>
  <si>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</si>
  <si>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</si>
  <si>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</si>
  <si>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</si>
  <si>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</si>
  <si>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</si>
  <si>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</si>
  <si>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</si>
  <si>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</si>
  <si>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</si>
  <si>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</si>
  <si>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</si>
  <si>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</si>
  <si>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</si>
  <si>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</si>
  <si>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</si>
  <si>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</si>
  <si>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</si>
  <si>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</si>
  <si>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</si>
  <si>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</si>
  <si>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</si>
  <si>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</si>
  <si>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</si>
  <si>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</si>
  <si>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</si>
  <si>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</si>
  <si>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</si>
  <si>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</si>
  <si>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</si>
  <si>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</si>
  <si>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</si>
  <si>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</si>
  <si>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</si>
  <si>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</si>
  <si>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</si>
  <si>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</si>
  <si>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</si>
  <si>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</si>
  <si>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</si>
  <si>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</si>
  <si>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</si>
  <si>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</si>
  <si>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</si>
  <si>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</si>
  <si>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</si>
  <si>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</si>
  <si>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</si>
  <si>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</si>
  <si>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</si>
  <si>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</si>
  <si>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</si>
  <si>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</si>
  <si>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</si>
  <si>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</si>
  <si>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</si>
  <si>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</si>
  <si>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</si>
  <si>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</si>
  <si>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</si>
  <si>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</si>
  <si>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</si>
  <si>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</si>
  <si>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</si>
  <si>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</si>
  <si>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</si>
  <si>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</si>
  <si>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</si>
  <si>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</si>
  <si>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</si>
  <si>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</si>
  <si>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</si>
  <si>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</si>
  <si>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</si>
  <si>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</si>
  <si>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</si>
  <si>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</si>
  <si>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</si>
  <si>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</si>
  <si>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</si>
  <si>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</si>
  <si>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</si>
  <si>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</si>
  <si>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</si>
  <si>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</si>
  <si>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</si>
  <si>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</si>
  <si>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</si>
  <si>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</si>
  <si>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</si>
  <si>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</si>
  <si>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</si>
  <si>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</si>
  <si>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</si>
  <si>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</si>
  <si>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</si>
  <si>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</si>
  <si>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</si>
  <si>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</si>
  <si>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</si>
  <si>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</si>
  <si>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</si>
  <si>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</si>
  <si>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</si>
  <si>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</si>
  <si>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</si>
  <si>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</si>
  <si>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</si>
  <si>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</si>
  <si>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</si>
  <si>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</si>
  <si>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</si>
  <si>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</si>
  <si>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</si>
  <si>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</si>
  <si>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</si>
  <si>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</si>
  <si>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</si>
  <si>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</si>
  <si>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</si>
  <si>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</si>
  <si>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</si>
  <si>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</si>
  <si>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</si>
  <si>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</si>
  <si>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</si>
  <si>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</si>
  <si>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</si>
  <si>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</si>
  <si>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</si>
  <si>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</si>
  <si>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</si>
  <si>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</si>
  <si>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</si>
  <si>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</si>
  <si>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</si>
  <si>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</si>
  <si>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</si>
  <si>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</si>
  <si>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</si>
  <si>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</si>
  <si>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</si>
  <si>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</si>
  <si>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</si>
  <si>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</si>
  <si>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</si>
  <si>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</si>
  <si>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</si>
  <si>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</si>
  <si>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</si>
  <si>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</si>
  <si>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</si>
  <si>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</si>
  <si>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</si>
  <si>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</si>
  <si>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</si>
  <si>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</si>
  <si>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</si>
  <si>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</si>
  <si>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</si>
  <si>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</si>
  <si>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</si>
  <si>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</si>
  <si>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</si>
  <si>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</si>
  <si>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</si>
  <si>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</si>
  <si>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</si>
  <si>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</si>
  <si>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</si>
  <si>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</si>
  <si>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</si>
  <si>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</si>
  <si>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</si>
  <si>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</si>
  <si>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</si>
  <si>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</si>
  <si>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</si>
  <si>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</si>
  <si>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</si>
  <si>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</si>
  <si>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</si>
  <si>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</si>
  <si>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</si>
  <si>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</si>
  <si>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</si>
  <si>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</si>
  <si>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</si>
  <si>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</si>
  <si>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</si>
  <si>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</si>
  <si>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</si>
  <si>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</si>
  <si>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</si>
  <si>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</si>
  <si>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</si>
  <si>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</si>
  <si>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</si>
  <si>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</si>
  <si>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</si>
  <si>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</si>
  <si>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</si>
  <si>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</si>
  <si>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</si>
  <si>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</si>
  <si>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</si>
  <si>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</si>
  <si>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</si>
  <si>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</si>
  <si>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</si>
  <si>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</si>
  <si>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</si>
  <si>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</si>
  <si>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</si>
  <si>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</si>
  <si>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</si>
  <si>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</si>
  <si>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</si>
  <si>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</si>
  <si>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</si>
  <si>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</si>
  <si>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</si>
  <si>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</si>
  <si>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</si>
  <si>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</si>
  <si>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</si>
  <si>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</si>
  <si>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</si>
  <si>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</si>
  <si>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</si>
  <si>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</si>
  <si>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</si>
  <si>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</si>
  <si>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</si>
  <si>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</si>
  <si>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</si>
  <si>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</si>
  <si>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</si>
  <si>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</si>
  <si>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</si>
  <si>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</si>
  <si>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</si>
  <si>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</si>
  <si>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</si>
  <si>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</si>
  <si>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</si>
  <si>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</si>
  <si>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</si>
  <si>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</si>
  <si>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</si>
  <si>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</si>
  <si>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</si>
  <si>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</si>
  <si>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</si>
  <si>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</si>
  <si>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</si>
  <si>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</si>
  <si>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</si>
  <si>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</si>
  <si>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</si>
  <si>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</si>
  <si>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</si>
  <si>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</si>
  <si>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</si>
  <si>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</si>
  <si>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</si>
  <si>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</si>
  <si>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</si>
  <si>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</si>
  <si>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</si>
  <si>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</si>
  <si>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</si>
  <si>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</si>
  <si>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</si>
  <si>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</si>
  <si>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</si>
  <si>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</si>
  <si>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</si>
  <si>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</si>
  <si>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</si>
  <si>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</si>
  <si>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</si>
  <si>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</si>
  <si>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</si>
  <si>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</si>
  <si>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</si>
  <si>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</si>
  <si>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</si>
  <si>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</si>
  <si>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</si>
  <si>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</si>
  <si>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</si>
  <si>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</si>
  <si>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</si>
  <si>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</si>
  <si>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</si>
  <si>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</si>
  <si>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</si>
  <si>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</si>
  <si>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</si>
  <si>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</si>
  <si>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</si>
  <si>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</si>
  <si>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</si>
  <si>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</si>
  <si>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</si>
  <si>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</si>
  <si>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</si>
  <si>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</si>
  <si>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</si>
  <si>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</si>
  <si>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</si>
  <si>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</si>
  <si>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</si>
  <si>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</si>
  <si>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</si>
  <si>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</si>
  <si>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</si>
  <si>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</si>
  <si>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</si>
  <si>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</si>
  <si>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</si>
  <si>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</si>
  <si>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</si>
  <si>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</si>
  <si>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</si>
  <si>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</si>
  <si>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</si>
  <si>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</si>
  <si>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</si>
  <si>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</si>
  <si>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</si>
  <si>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</si>
  <si>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</si>
  <si>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</si>
  <si>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</si>
  <si>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</si>
  <si>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</si>
  <si>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</si>
  <si>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</si>
  <si>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</si>
  <si>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</si>
  <si>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</si>
  <si>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</si>
  <si>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</si>
  <si>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</si>
  <si>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</si>
  <si>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</si>
  <si>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</si>
  <si>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</si>
  <si>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</si>
  <si>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</si>
  <si>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</si>
  <si>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</si>
  <si>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</si>
  <si>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</si>
  <si>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</si>
  <si>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</si>
  <si>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</si>
  <si>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</si>
  <si>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</si>
  <si>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</si>
  <si>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</si>
  <si>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</si>
  <si>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</si>
  <si>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</si>
  <si>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</si>
  <si>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</si>
  <si>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</si>
  <si>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</si>
  <si>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</si>
  <si>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</si>
  <si>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</si>
  <si>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</si>
  <si>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</si>
  <si>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</si>
  <si>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</si>
  <si>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</si>
  <si>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</si>
  <si>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</si>
  <si>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</si>
  <si>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</si>
  <si>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</si>
  <si>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</si>
  <si>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</si>
  <si>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</si>
  <si>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</si>
  <si>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</si>
  <si>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</si>
  <si>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</si>
  <si>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</si>
  <si>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</si>
  <si>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</si>
  <si>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</si>
  <si>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</si>
  <si>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</si>
  <si>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</si>
  <si>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</si>
  <si>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</si>
  <si>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</si>
  <si>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</si>
  <si>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</si>
  <si>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</si>
  <si>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</si>
  <si>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</si>
  <si>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</si>
  <si>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</si>
  <si>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</si>
  <si>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</si>
  <si>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</si>
  <si>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</si>
  <si>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</si>
  <si>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</si>
  <si>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</si>
  <si>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</si>
  <si>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</si>
  <si>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</si>
  <si>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</si>
  <si>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</si>
  <si>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</si>
  <si>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</si>
  <si>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</si>
  <si>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</si>
  <si>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</si>
  <si>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</si>
  <si>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</si>
  <si>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</si>
  <si>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</si>
  <si>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</si>
  <si>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</si>
  <si>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</si>
  <si>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</si>
  <si>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</si>
  <si>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</si>
  <si>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</si>
  <si>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</si>
  <si>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</si>
  <si>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</si>
  <si>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</si>
  <si>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</si>
  <si>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</si>
  <si>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</si>
  <si>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</si>
  <si>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</si>
  <si>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</si>
  <si>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</si>
  <si>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</si>
  <si>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</si>
  <si>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</si>
  <si>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</si>
  <si>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</si>
  <si>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</si>
  <si>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</si>
  <si>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</si>
  <si>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</si>
  <si>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</si>
  <si>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</si>
  <si>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</si>
  <si>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</si>
  <si>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</si>
  <si>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</si>
  <si>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</si>
  <si>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</si>
  <si>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</si>
  <si>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</si>
  <si>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</si>
  <si>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</si>
  <si>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</si>
  <si>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</si>
  <si>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</si>
  <si>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</si>
  <si>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</si>
  <si>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</si>
  <si>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</si>
  <si>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</si>
  <si>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</si>
  <si>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</si>
  <si>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</si>
  <si>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</si>
  <si>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</si>
  <si>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</si>
  <si>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</si>
  <si>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</si>
  <si>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</si>
  <si>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</si>
  <si>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</si>
  <si>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</si>
  <si>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</si>
  <si>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</si>
  <si>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</si>
  <si>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</si>
  <si>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</si>
  <si>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</si>
  <si>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</si>
  <si>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</si>
  <si>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</si>
  <si>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</si>
  <si>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</si>
  <si>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</si>
  <si>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</si>
  <si>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</si>
  <si>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</si>
  <si>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</si>
  <si>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</si>
  <si>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</si>
  <si>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</si>
  <si>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</si>
  <si>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</si>
  <si>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</si>
  <si>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</si>
  <si>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</si>
  <si>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</si>
  <si>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</si>
  <si>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</si>
  <si>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</si>
  <si>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</si>
  <si>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</si>
  <si>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</si>
  <si>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</si>
  <si>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</si>
  <si>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</si>
  <si>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</si>
  <si>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</si>
  <si>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</si>
  <si>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</si>
  <si>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</si>
  <si>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</si>
  <si>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</si>
  <si>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</si>
  <si>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</si>
  <si>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</si>
  <si>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</si>
  <si>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</si>
  <si>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</si>
  <si>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</si>
  <si>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</si>
  <si>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</si>
  <si>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</si>
  <si>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</si>
  <si>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</si>
  <si>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</si>
  <si>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</si>
  <si>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</si>
  <si>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</si>
  <si>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</si>
  <si>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</si>
  <si>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</si>
  <si>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</si>
  <si>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</si>
  <si>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</si>
  <si>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</si>
  <si>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</si>
  <si>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</si>
  <si>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</si>
  <si>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</si>
  <si>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</si>
  <si>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</si>
  <si>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</si>
  <si>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</si>
  <si>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</si>
  <si>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</si>
  <si>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</si>
  <si>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</si>
  <si>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</si>
  <si>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</si>
  <si>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</si>
  <si>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</si>
  <si>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</si>
  <si>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</si>
  <si>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</si>
  <si>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</si>
  <si>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</si>
  <si>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</si>
  <si>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</si>
  <si>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</si>
  <si>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</si>
  <si>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</si>
  <si>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</si>
  <si>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</si>
  <si>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</si>
  <si>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</si>
  <si>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</si>
  <si>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</si>
  <si>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</si>
  <si>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</si>
  <si>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</si>
  <si>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</si>
  <si>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</si>
  <si>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</si>
  <si>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</si>
  <si>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</si>
  <si>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</si>
  <si>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</si>
  <si>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</si>
  <si>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</si>
  <si>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</si>
  <si>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</si>
  <si>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</si>
  <si>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</si>
  <si>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</si>
  <si>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</si>
  <si>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</si>
  <si>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</si>
  <si>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</si>
  <si>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</si>
  <si>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</si>
  <si>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</si>
  <si>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</si>
  <si>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</si>
  <si>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</si>
  <si>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</si>
  <si>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</si>
  <si>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</si>
  <si>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</si>
  <si>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</si>
  <si>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</si>
  <si>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</si>
  <si>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</si>
  <si>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</si>
  <si>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</si>
  <si>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</si>
  <si>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</si>
  <si>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</si>
  <si>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</si>
  <si>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</si>
  <si>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</si>
  <si>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</si>
  <si>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</si>
  <si>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</si>
  <si>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</si>
  <si>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</si>
  <si>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</si>
  <si>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</si>
  <si>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</si>
  <si>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</si>
  <si>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</si>
  <si>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</si>
  <si>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</si>
  <si>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</si>
  <si>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</si>
  <si>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</si>
  <si>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</si>
  <si>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</si>
  <si>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</si>
  <si>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</si>
  <si>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</si>
  <si>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</si>
  <si>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</si>
  <si>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</si>
  <si>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</si>
  <si>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</si>
  <si>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</si>
  <si>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</si>
  <si>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</si>
  <si>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</si>
  <si>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</si>
  <si>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</si>
  <si>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</si>
  <si>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</si>
  <si>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</si>
  <si>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</si>
  <si>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</si>
  <si>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</si>
  <si>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</si>
  <si>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</si>
  <si>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</si>
  <si>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</si>
  <si>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</si>
  <si>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</si>
  <si>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</si>
  <si>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</si>
  <si>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</si>
  <si>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</si>
  <si>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</si>
  <si>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</si>
  <si>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</si>
  <si>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</si>
  <si>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</si>
  <si>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</si>
  <si>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</si>
  <si>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</si>
  <si>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</si>
  <si>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</si>
  <si>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</si>
  <si>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</si>
  <si>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</si>
  <si>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</si>
  <si>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</si>
  <si>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</si>
  <si>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</si>
  <si>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</si>
  <si>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</si>
  <si>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</si>
  <si>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</si>
  <si>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</si>
  <si>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</si>
  <si>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</si>
  <si>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</si>
  <si>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</si>
  <si>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</si>
  <si>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</si>
  <si>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</si>
  <si>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</si>
  <si>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</si>
  <si>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</si>
  <si>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</si>
  <si>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</si>
  <si>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</si>
  <si>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</si>
  <si>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</si>
  <si>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</si>
  <si>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</si>
  <si>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</si>
  <si>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</si>
  <si>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</si>
  <si>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</si>
  <si>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</si>
  <si>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</si>
  <si>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</si>
  <si>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</si>
  <si>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</si>
  <si>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</si>
  <si>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</si>
  <si>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</si>
  <si>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</si>
  <si>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</si>
  <si>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</si>
  <si>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</si>
  <si>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</si>
  <si>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</si>
  <si>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</si>
  <si>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</si>
  <si>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</si>
  <si>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</si>
  <si>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</si>
  <si>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</si>
  <si>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</si>
  <si>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</si>
  <si>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</si>
  <si>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</si>
  <si>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</si>
  <si>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</si>
  <si>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</si>
  <si>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</si>
  <si>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</si>
  <si>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</si>
  <si>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</si>
  <si>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</si>
  <si>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</si>
  <si>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</si>
  <si>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</si>
  <si>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</si>
  <si>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</si>
  <si>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</si>
  <si>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</si>
  <si>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</si>
  <si>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</si>
  <si>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</si>
  <si>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</si>
  <si>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</si>
  <si>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</si>
  <si>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</si>
  <si>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</si>
  <si>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</si>
  <si>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</si>
  <si>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</si>
  <si>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</si>
  <si>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</si>
  <si>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</si>
  <si>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</si>
  <si>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</si>
  <si>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</si>
  <si>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</si>
  <si>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</si>
  <si>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</si>
  <si>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</si>
  <si>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</si>
  <si>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</si>
  <si>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</si>
  <si>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</si>
  <si>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</si>
  <si>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</si>
  <si>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</si>
  <si>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</si>
  <si>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</si>
  <si>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</si>
  <si>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</si>
  <si>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</si>
  <si>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</si>
  <si>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</si>
  <si>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</si>
  <si>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</si>
  <si>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</si>
  <si>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</si>
  <si>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</si>
  <si>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</si>
  <si>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</si>
  <si>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</si>
  <si>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</si>
  <si>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</si>
  <si>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</si>
  <si>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</si>
  <si>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</si>
  <si>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</si>
  <si>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</si>
  <si>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</si>
  <si>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</si>
  <si>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</si>
  <si>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</si>
  <si>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</si>
  <si>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</si>
  <si>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</si>
  <si>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</si>
  <si>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</si>
  <si>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</si>
  <si>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</si>
  <si>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</si>
  <si>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</si>
  <si>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</si>
  <si>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</si>
  <si>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</si>
  <si>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</si>
  <si>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</si>
  <si>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</si>
  <si>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</si>
  <si>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</si>
  <si>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</si>
  <si>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</si>
  <si>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</si>
  <si>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</si>
  <si>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</si>
  <si>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</si>
  <si>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</si>
  <si>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</si>
  <si>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</si>
  <si>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</si>
  <si>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</si>
  <si>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</si>
  <si>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</si>
  <si>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</si>
  <si>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</si>
  <si>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</si>
  <si>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</si>
  <si>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</si>
  <si>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</si>
  <si>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</si>
  <si>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</si>
  <si>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</si>
  <si>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</si>
  <si>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</si>
  <si>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</si>
  <si>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</si>
  <si>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</si>
  <si>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</si>
  <si>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</si>
  <si>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</si>
  <si>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</si>
  <si>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</si>
  <si>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</si>
  <si>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</si>
  <si>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</si>
  <si>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</si>
  <si>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</si>
  <si>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</si>
  <si>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</si>
  <si>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</si>
  <si>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</si>
  <si>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</si>
  <si>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</si>
  <si>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</si>
  <si>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</si>
  <si>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</si>
  <si>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</si>
  <si>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</si>
  <si>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</si>
  <si>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</si>
  <si>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</si>
  <si>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</si>
  <si>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</si>
  <si>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</si>
  <si>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</si>
  <si>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</si>
  <si>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</si>
  <si>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</si>
  <si>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</si>
  <si>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</si>
  <si>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</si>
  <si>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</si>
  <si>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</si>
  <si>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</si>
  <si>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</si>
  <si>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</si>
  <si>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</si>
  <si>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</si>
  <si>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</si>
  <si>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</si>
  <si>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</si>
  <si>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</si>
  <si>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</si>
  <si>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</si>
  <si>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</si>
  <si>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</si>
  <si>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</si>
  <si>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</si>
  <si>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</si>
  <si>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</si>
  <si>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</si>
  <si>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</si>
  <si>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</si>
  <si>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</si>
  <si>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</si>
  <si>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</si>
  <si>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</si>
  <si>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</si>
  <si>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</si>
  <si>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</si>
  <si>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</si>
  <si>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</si>
  <si>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</si>
  <si>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</si>
  <si>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</si>
  <si>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</si>
  <si>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</si>
  <si>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</si>
  <si>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</si>
  <si>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</si>
  <si>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</si>
  <si>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</si>
  <si>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</si>
  <si>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</si>
  <si>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</si>
  <si>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</si>
  <si>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</si>
  <si>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</si>
  <si>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</si>
  <si>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</si>
  <si>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</si>
  <si>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</si>
  <si>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</si>
  <si>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</si>
  <si>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</si>
  <si>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</si>
  <si>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</si>
  <si>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</si>
  <si>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</si>
  <si>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</si>
  <si>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</si>
  <si>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</si>
  <si>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</si>
  <si>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</si>
  <si>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</si>
  <si>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</si>
  <si>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</si>
  <si>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</si>
  <si>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</si>
  <si>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</si>
  <si>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</si>
  <si>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</si>
  <si>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</si>
  <si>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</si>
  <si>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</si>
  <si>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</si>
  <si>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</si>
  <si>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</si>
  <si>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</si>
  <si>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</si>
  <si>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</si>
  <si>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</si>
  <si>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</si>
  <si>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</si>
  <si>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</si>
  <si>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</si>
  <si>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</si>
  <si>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</si>
  <si>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</si>
  <si>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</si>
  <si>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</si>
  <si>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</si>
  <si>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</si>
  <si>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</si>
  <si>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</si>
  <si>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</si>
  <si>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</si>
  <si>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</si>
  <si>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</si>
  <si>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</si>
  <si>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</si>
  <si>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</si>
  <si>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</si>
  <si>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</si>
  <si>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</si>
  <si>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</si>
  <si>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</si>
  <si>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</si>
  <si>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</si>
  <si>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</si>
  <si>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</si>
  <si>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</si>
  <si>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</si>
  <si>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</si>
  <si>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</si>
  <si>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</si>
  <si>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</si>
  <si>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</si>
  <si>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</si>
  <si>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</si>
  <si>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</si>
  <si>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</si>
  <si>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</si>
  <si>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</si>
  <si>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</si>
  <si>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</si>
  <si>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</si>
  <si>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</si>
  <si>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</si>
  <si>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</si>
  <si>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</si>
  <si>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</si>
  <si>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</si>
  <si>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</si>
  <si>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</si>
  <si>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</si>
  <si>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</si>
  <si>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</si>
  <si>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</si>
  <si>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</si>
  <si>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</si>
  <si>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</si>
  <si>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</si>
  <si>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</si>
  <si>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</si>
  <si>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</si>
  <si>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</si>
  <si>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</si>
  <si>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</si>
  <si>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</si>
  <si>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</si>
  <si>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</si>
  <si>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</si>
  <si>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</si>
  <si>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</si>
  <si>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</si>
  <si>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</si>
  <si>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</si>
  <si>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</si>
  <si>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</si>
  <si>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</si>
  <si>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</si>
  <si>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</si>
  <si>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</si>
  <si>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</si>
  <si>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</si>
  <si>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</si>
  <si>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</si>
  <si>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</si>
  <si>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</si>
  <si>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</si>
  <si>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</si>
  <si>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</si>
  <si>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</si>
  <si>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</si>
  <si>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</si>
  <si>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</si>
  <si>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</si>
  <si>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</si>
  <si>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</si>
  <si>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</si>
  <si>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</si>
  <si>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</si>
  <si>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</si>
  <si>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</si>
  <si>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</si>
  <si>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</si>
  <si>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</si>
  <si>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</si>
  <si>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</si>
  <si>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</si>
  <si>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</si>
  <si>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</si>
  <si>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</si>
  <si>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</si>
  <si>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</si>
  <si>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</si>
  <si>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</si>
  <si>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</si>
  <si>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</si>
  <si>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</si>
  <si>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</si>
  <si>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</si>
  <si>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</si>
  <si>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</si>
  <si>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</si>
  <si>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</si>
  <si>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</si>
  <si>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</si>
  <si>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</si>
  <si>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</si>
  <si>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</si>
  <si>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</si>
  <si>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</si>
  <si>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</si>
  <si>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</si>
  <si>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</si>
  <si>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</si>
  <si>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</si>
  <si>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</si>
  <si>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</si>
  <si>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</si>
  <si>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</si>
  <si>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</si>
  <si>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</si>
  <si>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</si>
  <si>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</si>
  <si>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</si>
  <si>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</si>
  <si>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</si>
  <si>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</si>
  <si>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</si>
  <si>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</si>
  <si>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</si>
  <si>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</si>
  <si>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</si>
  <si>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</si>
  <si>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</si>
  <si>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</si>
  <si>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</si>
  <si>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</si>
  <si>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</si>
  <si>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</si>
  <si>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</si>
  <si>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</si>
  <si>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</si>
  <si>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</si>
  <si>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</si>
  <si>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</si>
  <si>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</si>
  <si>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</si>
  <si>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</si>
  <si>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</si>
  <si>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</si>
  <si>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</si>
  <si>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</si>
  <si>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</si>
  <si>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</si>
  <si>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</si>
  <si>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</si>
  <si>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</si>
  <si>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</si>
  <si>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</si>
  <si>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</si>
  <si>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</si>
  <si>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</si>
  <si>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</si>
  <si>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</si>
  <si>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</si>
  <si>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</si>
  <si>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</si>
  <si>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</si>
  <si>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</si>
  <si>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</si>
  <si>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</si>
  <si>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</si>
  <si>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</si>
  <si>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</si>
  <si>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</si>
  <si>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</si>
  <si>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</si>
  <si>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</si>
  <si>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</si>
  <si>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</si>
  <si>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</si>
  <si>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</si>
  <si>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</si>
  <si>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</si>
  <si>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</si>
  <si>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</si>
  <si>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</si>
  <si>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</si>
  <si>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</si>
  <si>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</si>
  <si>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</si>
  <si>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</si>
  <si>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</si>
  <si>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</si>
  <si>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</si>
  <si>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</si>
  <si>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</si>
  <si>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</si>
  <si>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</si>
  <si>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</si>
  <si>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</si>
  <si>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</si>
  <si>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</si>
  <si>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</si>
  <si>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</si>
  <si>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</si>
  <si>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</si>
  <si>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</si>
  <si>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</si>
  <si>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</si>
  <si>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</si>
  <si>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</si>
  <si>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</si>
  <si>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</si>
  <si>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</si>
  <si>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</si>
  <si>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</si>
  <si>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</si>
  <si>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</si>
  <si>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</si>
  <si>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</si>
  <si>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</si>
  <si>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</si>
  <si>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</si>
  <si>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</si>
  <si>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</si>
  <si>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</si>
  <si>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</si>
  <si>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</si>
  <si>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</si>
  <si>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</si>
  <si>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</si>
  <si>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</si>
  <si>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</si>
  <si>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</si>
  <si>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</si>
  <si>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</si>
  <si>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</si>
  <si>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</si>
  <si>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</si>
  <si>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</si>
  <si>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</si>
  <si>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</si>
  <si>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</si>
  <si>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</si>
  <si>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</si>
  <si>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</si>
  <si>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</si>
  <si>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</si>
  <si>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</si>
  <si>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</si>
  <si>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</si>
  <si>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</si>
  <si>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</si>
  <si>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</si>
  <si>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</si>
  <si>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</si>
  <si>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</si>
  <si>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</si>
  <si>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</si>
  <si>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</si>
  <si>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</si>
  <si>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</si>
  <si>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</si>
  <si>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</si>
  <si>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</si>
  <si>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</si>
  <si>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</si>
  <si>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</si>
  <si>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</si>
  <si>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</si>
  <si>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</si>
  <si>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</si>
  <si>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</si>
  <si>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</si>
  <si>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</si>
  <si>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</si>
  <si>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</si>
  <si>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</si>
  <si>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</si>
  <si>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</si>
  <si>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</si>
  <si>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</si>
  <si>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</si>
  <si>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</si>
  <si>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</si>
  <si>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</si>
  <si>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</si>
  <si>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</si>
  <si>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</si>
  <si>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</si>
  <si>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</si>
  <si>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</si>
  <si>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</si>
  <si>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</si>
  <si>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</si>
  <si>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</si>
  <si>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</si>
  <si>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</si>
  <si>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</si>
  <si>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</si>
  <si>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</si>
  <si>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</si>
  <si>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</si>
  <si>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</si>
  <si>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</si>
  <si>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</si>
  <si>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</si>
  <si>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</si>
  <si>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</si>
  <si>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</si>
  <si>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</si>
  <si>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</si>
  <si>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</si>
  <si>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</si>
  <si>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</si>
  <si>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</si>
  <si>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</si>
  <si>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</si>
  <si>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</si>
  <si>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</si>
  <si>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</si>
  <si>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</si>
  <si>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</si>
  <si>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</si>
  <si>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</si>
  <si>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</si>
  <si>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</si>
  <si>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</si>
  <si>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</si>
  <si>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</si>
  <si>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</si>
  <si>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</si>
  <si>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</si>
  <si>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</si>
  <si>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</si>
  <si>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</si>
  <si>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</si>
  <si>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</si>
  <si>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</si>
  <si>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</si>
  <si>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</si>
  <si>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</si>
  <si>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</si>
  <si>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</si>
  <si>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</si>
  <si>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</si>
  <si>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</si>
  <si>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</si>
  <si>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</si>
  <si>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</si>
  <si>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</si>
  <si>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</si>
  <si>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</si>
  <si>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</si>
  <si>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</si>
  <si>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</si>
  <si>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</si>
  <si>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</si>
  <si>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</si>
  <si>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</si>
  <si>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</si>
  <si>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</si>
  <si>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</si>
  <si>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</si>
  <si>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</si>
  <si>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</si>
  <si>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</si>
  <si>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</si>
  <si>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</si>
  <si>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</si>
  <si>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</si>
  <si>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</si>
  <si>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</si>
  <si>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</si>
  <si>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</si>
  <si>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</si>
  <si>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</si>
  <si>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</si>
  <si>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</si>
  <si>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</si>
  <si>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</si>
  <si>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</si>
  <si>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</si>
  <si>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</si>
  <si>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</si>
  <si>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</si>
  <si>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</si>
  <si>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</si>
  <si>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</si>
  <si>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</si>
  <si>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</si>
  <si>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</si>
  <si>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</si>
  <si>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</si>
  <si>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</si>
  <si>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</si>
  <si>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</si>
  <si>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</si>
  <si>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</si>
  <si>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</si>
  <si>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</si>
  <si>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</si>
  <si>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</si>
  <si>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</si>
  <si>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</si>
  <si>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</si>
  <si>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</si>
  <si>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</si>
  <si>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</si>
  <si>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</si>
  <si>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</si>
  <si>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</si>
  <si>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</si>
  <si>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</si>
  <si>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</si>
  <si>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</si>
  <si>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</si>
  <si>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</si>
  <si>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</si>
  <si>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</si>
  <si>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</si>
  <si>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</si>
  <si>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</si>
  <si>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</si>
  <si>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</si>
  <si>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</si>
  <si>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</si>
  <si>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</si>
  <si>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</si>
  <si>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</si>
  <si>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</si>
  <si>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</si>
  <si>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</si>
  <si>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</si>
  <si>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</si>
  <si>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</si>
  <si>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</si>
  <si>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</si>
  <si>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</si>
  <si>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</si>
  <si>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</si>
  <si>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</si>
  <si>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</si>
  <si>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</si>
  <si>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</si>
  <si>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</si>
  <si>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</si>
  <si>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</si>
  <si>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</si>
  <si>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</si>
  <si>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</si>
  <si>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</si>
  <si>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</si>
  <si>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</si>
  <si>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</si>
  <si>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</si>
  <si>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</si>
  <si>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</si>
  <si>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</si>
  <si>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</si>
  <si>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</si>
  <si>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</si>
  <si>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</si>
  <si>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</si>
  <si>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</si>
  <si>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</si>
  <si>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</si>
  <si>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</si>
  <si>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</si>
  <si>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</si>
  <si>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</si>
  <si>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</si>
  <si>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</si>
  <si>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</si>
  <si>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</si>
  <si>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</si>
  <si>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</si>
  <si>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</si>
  <si>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</si>
  <si>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</si>
  <si>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</si>
  <si>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</si>
  <si>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</si>
  <si>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</si>
  <si>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</si>
  <si>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</si>
  <si>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</si>
  <si>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</si>
  <si>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</si>
  <si>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</si>
  <si>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</si>
  <si>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</si>
  <si>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</si>
  <si>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</si>
  <si>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</si>
  <si>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</si>
  <si>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</si>
  <si>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</si>
  <si>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</si>
  <si>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</si>
  <si>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</si>
  <si>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</si>
  <si>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</si>
  <si>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</si>
  <si>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</si>
  <si>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</si>
  <si>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</si>
  <si>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</si>
  <si>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</si>
  <si>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</si>
  <si>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</si>
  <si>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</si>
  <si>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</si>
  <si>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</si>
  <si>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</si>
  <si>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</si>
  <si>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</si>
  <si>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</si>
  <si>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</si>
  <si>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</si>
  <si>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</si>
  <si>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</si>
  <si>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</si>
  <si>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</si>
  <si>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</si>
  <si>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</si>
  <si>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</si>
  <si>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</si>
  <si>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</si>
  <si>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</si>
  <si>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</si>
  <si>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</si>
  <si>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</si>
  <si>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</si>
  <si>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</si>
  <si>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</si>
  <si>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</si>
  <si>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</si>
  <si>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</si>
  <si>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</si>
  <si>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</si>
  <si>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</si>
  <si>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</si>
  <si>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</si>
  <si>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</si>
  <si>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</si>
  <si>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</si>
  <si>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</si>
  <si>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</si>
  <si>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</si>
  <si>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</si>
  <si>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</si>
  <si>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</si>
  <si>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</si>
  <si>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</si>
  <si>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</si>
  <si>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</si>
  <si>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</si>
  <si>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</si>
  <si>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</si>
  <si>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</si>
  <si>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</si>
  <si>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</si>
  <si>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</si>
  <si>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</si>
  <si>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</si>
  <si>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</si>
  <si>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</si>
  <si>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</si>
  <si>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</si>
  <si>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</si>
  <si>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</si>
  <si>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</si>
  <si>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</si>
  <si>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</si>
  <si>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</si>
  <si>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</si>
  <si>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</si>
  <si>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</si>
  <si>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</si>
  <si>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</si>
  <si>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</si>
  <si>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</si>
  <si>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</si>
  <si>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</si>
  <si>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</si>
  <si>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</si>
  <si>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</si>
  <si>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</si>
  <si>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</si>
  <si>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</si>
  <si>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</si>
  <si>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</si>
  <si>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</si>
  <si>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</si>
  <si>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</si>
  <si>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</si>
  <si>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</si>
  <si>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</si>
  <si>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</si>
  <si>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</si>
  <si>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</si>
  <si>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</si>
  <si>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</si>
  <si>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</si>
  <si>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</si>
  <si>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</si>
  <si>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</si>
  <si>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</si>
  <si>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</si>
  <si>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</si>
  <si>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</si>
  <si>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</si>
  <si>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</si>
  <si>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</si>
  <si>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</si>
  <si>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</si>
  <si>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</si>
  <si>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</si>
  <si>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</si>
  <si>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</si>
  <si>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</si>
  <si>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</si>
  <si>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</si>
  <si>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</si>
  <si>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</si>
  <si>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</si>
  <si>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</si>
  <si>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</si>
  <si>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</si>
  <si>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</si>
  <si>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</si>
  <si>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</si>
  <si>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</si>
  <si>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</si>
  <si>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</si>
  <si>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</si>
  <si>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</si>
  <si>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</si>
  <si>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</si>
  <si>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</si>
  <si>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</si>
  <si>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</si>
  <si>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</si>
  <si>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</si>
  <si>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</si>
  <si>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</si>
  <si>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</si>
  <si>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</si>
  <si>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</si>
  <si>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</si>
  <si>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</si>
  <si>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</si>
  <si>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</si>
  <si>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</si>
  <si>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</si>
  <si>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</si>
  <si>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內湖裝機</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</si>
  <si>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</si>
  <si>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</si>
  <si>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</si>
  <si>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</si>
  <si>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</si>
  <si>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</si>
  <si>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</si>
  <si>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</si>
  <si>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</si>
  <si>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</si>
  <si>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</si>
  <si>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</si>
  <si>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</si>
  <si>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</si>
  <si>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</si>
  <si>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</si>
  <si>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</si>
  <si>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</si>
  <si>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</si>
  <si>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</si>
  <si>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</si>
  <si>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</si>
  <si>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</si>
  <si>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</si>
  <si>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</si>
  <si>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</si>
  <si>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</si>
  <si>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</si>
  <si>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</si>
  <si>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</si>
  <si>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</si>
  <si>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</si>
  <si>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</si>
  <si>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</si>
  <si>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</si>
  <si>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</si>
  <si>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</si>
  <si>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</si>
  <si>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</si>
  <si>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</si>
  <si>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</si>
  <si>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</si>
  <si>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</si>
  <si>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</si>
  <si>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</si>
  <si>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</si>
  <si>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</si>
  <si>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</si>
  <si>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</si>
  <si>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</si>
  <si>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</si>
  <si>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</si>
  <si>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</si>
  <si>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</si>
  <si>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</si>
  <si>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</si>
  <si>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</si>
  <si>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</si>
  <si>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</si>
  <si>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</si>
  <si>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</si>
  <si>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</si>
  <si>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</si>
  <si>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</si>
  <si>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</si>
  <si>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</si>
  <si>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</si>
  <si>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</si>
  <si>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</si>
  <si>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</si>
  <si>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</si>
  <si>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</si>
  <si>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</si>
  <si>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</si>
  <si>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</si>
  <si>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</si>
  <si>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</si>
  <si>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</si>
  <si>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</si>
  <si>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</si>
  <si>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</si>
  <si>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</si>
  <si>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</si>
  <si>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</si>
  <si>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</si>
  <si>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</si>
  <si>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</si>
  <si>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</si>
  <si>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</si>
  <si>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</si>
  <si>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</si>
  <si>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</si>
  <si>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</si>
  <si>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</si>
  <si>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</si>
  <si>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</si>
  <si>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</si>
  <si>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</si>
  <si>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</si>
  <si>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</si>
  <si>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</si>
  <si>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</si>
  <si>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</si>
  <si>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</si>
  <si>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</si>
  <si>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</si>
  <si>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</si>
  <si>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</si>
  <si>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</si>
  <si>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</si>
  <si>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</si>
  <si>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</si>
  <si>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</si>
  <si>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</si>
  <si>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</si>
  <si>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</si>
  <si>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</si>
  <si>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</si>
  <si>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</si>
  <si>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</si>
  <si>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</si>
  <si>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</si>
  <si>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</si>
  <si>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</si>
  <si>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</si>
  <si>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</si>
  <si>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</si>
  <si>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</si>
  <si>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</si>
  <si>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</si>
  <si>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</si>
  <si>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</si>
  <si>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</si>
  <si>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</si>
  <si>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</si>
  <si>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</si>
  <si>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</si>
  <si>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</si>
  <si>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</si>
  <si>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</si>
  <si>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</si>
  <si>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</si>
  <si>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</si>
  <si>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</si>
  <si>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</si>
  <si>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</si>
  <si>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</si>
  <si>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</si>
  <si>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</si>
  <si>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</si>
  <si>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</si>
  <si>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</si>
  <si>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</si>
  <si>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</si>
  <si>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</si>
  <si>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</si>
  <si>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</si>
  <si>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</si>
  <si>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</si>
  <si>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</si>
  <si>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</si>
  <si>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</si>
  <si>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</si>
  <si>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</si>
  <si>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</si>
  <si>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</si>
  <si>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</si>
  <si>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</si>
  <si>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</si>
  <si>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</si>
  <si>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</si>
  <si>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</si>
  <si>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</si>
  <si>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</si>
  <si>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</si>
  <si>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</si>
  <si>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</si>
  <si>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</si>
  <si>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</si>
  <si>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</si>
  <si>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</si>
  <si>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</si>
  <si>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</si>
  <si>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</si>
  <si>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</si>
  <si>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</si>
  <si>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</si>
  <si>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</si>
  <si>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</si>
  <si>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</si>
  <si>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</si>
  <si>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</si>
  <si>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</si>
  <si>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</si>
  <si>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</si>
  <si>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</si>
  <si>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</si>
  <si>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</si>
  <si>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</si>
  <si>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</si>
  <si>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</si>
  <si>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</si>
  <si>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</si>
  <si>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</si>
  <si>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</si>
  <si>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</si>
  <si>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</si>
  <si>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</si>
  <si>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</si>
  <si>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</si>
  <si>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</si>
  <si>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</si>
  <si>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</si>
  <si>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</si>
  <si>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</si>
  <si>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</si>
  <si>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</si>
  <si>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</si>
  <si>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</si>
  <si>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</si>
  <si>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</si>
  <si>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</si>
  <si>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</si>
  <si>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</si>
  <si>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</si>
  <si>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</si>
  <si>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</si>
  <si>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</si>
  <si>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</si>
  <si>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</si>
  <si>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</si>
  <si>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</si>
  <si>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</si>
  <si>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</si>
  <si>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</si>
  <si>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</si>
  <si>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</si>
  <si>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</si>
  <si>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</si>
  <si>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</si>
  <si>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</si>
  <si>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</si>
  <si>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</si>
  <si>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</si>
  <si>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</si>
  <si>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</si>
  <si>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</si>
  <si>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</si>
  <si>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</si>
  <si>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</si>
  <si>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</si>
  <si>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</si>
  <si>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</si>
  <si>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</si>
  <si>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</si>
  <si>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</si>
  <si>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</si>
  <si>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</si>
  <si>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</si>
  <si>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</si>
  <si>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</si>
  <si>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</si>
  <si>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</si>
  <si>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</si>
  <si>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</si>
  <si>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</si>
  <si>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</si>
  <si>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</si>
  <si>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</si>
  <si>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</si>
  <si>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</si>
  <si>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</si>
  <si>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</si>
  <si>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</si>
  <si>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</si>
  <si>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</si>
  <si>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</si>
  <si>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</si>
  <si>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</si>
  <si>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</si>
  <si>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</si>
  <si>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</si>
  <si>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</si>
  <si>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</si>
  <si>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</si>
  <si>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</si>
  <si>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</si>
  <si>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</si>
  <si>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</si>
  <si>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</si>
  <si>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</si>
  <si>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</si>
  <si>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</si>
  <si>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</si>
  <si>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</si>
  <si>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</si>
  <si>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</si>
  <si>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</si>
  <si>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</si>
  <si>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</si>
  <si>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</si>
  <si>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</si>
  <si>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</si>
  <si>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</si>
  <si>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</si>
  <si>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</si>
  <si>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</si>
  <si>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</si>
  <si>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</si>
  <si>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</si>
  <si>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</si>
  <si>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</si>
  <si>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</si>
  <si>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</si>
  <si>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</si>
  <si>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</si>
  <si>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</si>
  <si>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</si>
  <si>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</si>
  <si>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</si>
  <si>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</si>
  <si>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</si>
  <si>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</si>
  <si>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</si>
  <si>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</si>
  <si>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</si>
  <si>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</si>
  <si>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</si>
  <si>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</si>
  <si>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</si>
  <si>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</si>
  <si>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</si>
  <si>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</si>
  <si>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</si>
  <si>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</si>
  <si>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</si>
  <si>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</si>
  <si>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</si>
  <si>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</si>
  <si>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</si>
  <si>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</si>
  <si>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</si>
  <si>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</si>
  <si>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</si>
  <si>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</si>
  <si>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</si>
  <si>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</si>
  <si>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</si>
  <si>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</si>
  <si>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</si>
  <si>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</si>
  <si>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</si>
  <si>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</si>
  <si>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</si>
  <si>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</si>
  <si>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</si>
  <si>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</si>
  <si>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</si>
  <si>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</si>
  <si>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</si>
  <si>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</si>
  <si>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</si>
  <si>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</si>
  <si>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</si>
  <si>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</si>
  <si>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</si>
  <si>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</si>
  <si>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</si>
  <si>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</si>
  <si>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</si>
  <si>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</si>
  <si>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</si>
  <si>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</si>
  <si>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</si>
  <si>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</si>
  <si>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</si>
  <si>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</si>
  <si>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</si>
  <si>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</si>
  <si>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</si>
  <si>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</si>
  <si>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</si>
  <si>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</si>
  <si>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</si>
  <si>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</si>
  <si>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</si>
  <si>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</si>
  <si>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</si>
  <si>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</si>
  <si>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</si>
  <si>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</si>
  <si>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</si>
  <si>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</si>
  <si>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</si>
  <si>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</si>
  <si>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</si>
  <si>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</si>
  <si>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</si>
  <si>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</si>
  <si>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</si>
  <si>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</si>
  <si>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</si>
  <si>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</si>
  <si>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</si>
  <si>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</si>
  <si>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</si>
  <si>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</si>
  <si>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</si>
  <si>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</si>
  <si>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</si>
  <si>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</si>
  <si>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</si>
  <si>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</si>
  <si>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</si>
  <si>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</si>
  <si>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</si>
  <si>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</si>
  <si>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</si>
  <si>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</si>
  <si>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</si>
  <si>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</si>
  <si>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</si>
  <si>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</si>
  <si>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</si>
  <si>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</si>
  <si>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</si>
  <si>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</si>
  <si>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</si>
  <si>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</si>
  <si>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</si>
  <si>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</si>
  <si>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</si>
  <si>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</si>
  <si>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</si>
  <si>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</si>
  <si>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</si>
  <si>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</si>
  <si>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</si>
  <si>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</si>
  <si>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</si>
  <si>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</si>
  <si>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</si>
  <si>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</si>
  <si>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</si>
  <si>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</si>
  <si>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</si>
  <si>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</si>
  <si>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</si>
  <si>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</si>
  <si>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</si>
  <si>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</si>
  <si>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</si>
  <si>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</si>
  <si>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</si>
  <si>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</si>
  <si>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</si>
  <si>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</si>
  <si>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</si>
  <si>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</si>
  <si>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</si>
  <si>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</si>
  <si>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</si>
  <si>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</si>
  <si>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</si>
  <si>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</si>
  <si>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</si>
  <si>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</si>
  <si>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</si>
  <si>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</si>
  <si>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</si>
  <si>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</si>
  <si>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</si>
  <si>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</si>
  <si>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</si>
  <si>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</si>
  <si>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</si>
  <si>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</si>
  <si>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</si>
  <si>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</si>
  <si>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</si>
  <si>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</si>
  <si>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</si>
  <si>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</si>
  <si>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</si>
  <si>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</si>
  <si>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</si>
  <si>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</si>
  <si>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</si>
  <si>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</si>
  <si>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</si>
  <si>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</si>
  <si>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</si>
  <si>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</si>
  <si>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</si>
  <si>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</si>
  <si>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</si>
  <si>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</si>
  <si>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</si>
  <si>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</si>
  <si>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</si>
  <si>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</si>
  <si>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</si>
  <si>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</si>
  <si>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</si>
  <si>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</si>
  <si>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</si>
  <si>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</si>
  <si>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</si>
  <si>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</si>
  <si>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</si>
  <si>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</si>
  <si>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</si>
  <si>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</si>
  <si>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</si>
  <si>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</si>
  <si>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</si>
  <si>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</si>
  <si>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</si>
  <si>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</si>
  <si>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</si>
  <si>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</si>
  <si>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</si>
  <si>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</si>
  <si>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</si>
  <si>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</si>
  <si>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</si>
  <si>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</si>
  <si>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</si>
  <si>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</si>
  <si>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</si>
  <si>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</si>
  <si>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</si>
  <si>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</si>
  <si>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</si>
  <si>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</si>
  <si>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</si>
  <si>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</si>
  <si>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</si>
  <si>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</si>
  <si>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</si>
  <si>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</si>
  <si>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</si>
  <si>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</si>
  <si>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</si>
  <si>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</si>
  <si>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</si>
  <si>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</si>
  <si>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</si>
  <si>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</si>
  <si>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</si>
  <si>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</si>
  <si>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</si>
  <si>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</si>
  <si>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</si>
  <si>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</si>
  <si>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</si>
  <si>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</si>
  <si>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</si>
  <si>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</si>
  <si>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</si>
  <si>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</si>
  <si>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</si>
  <si>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</si>
  <si>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</si>
  <si>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</si>
  <si>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</si>
  <si>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</si>
  <si>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</si>
  <si>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</si>
  <si>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</si>
  <si>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</si>
  <si>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</si>
  <si>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</si>
  <si>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</si>
  <si>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</si>
  <si>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</si>
  <si>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</si>
  <si>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</si>
  <si>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</si>
  <si>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</si>
  <si>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</si>
  <si>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</si>
  <si>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</si>
  <si>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</si>
  <si>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</si>
  <si>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</si>
  <si>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</si>
  <si>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</si>
  <si>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</si>
  <si>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</si>
  <si>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</si>
  <si>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</si>
  <si>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</si>
  <si>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</si>
  <si>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</si>
  <si>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</si>
  <si>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</si>
  <si>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</si>
  <si>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</si>
  <si>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</si>
  <si>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</si>
  <si>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</si>
  <si>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</si>
  <si>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</si>
  <si>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</si>
  <si>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</si>
  <si>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</si>
  <si>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</si>
  <si>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</si>
  <si>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</si>
  <si>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</si>
  <si>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</si>
  <si>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</si>
  <si>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</si>
  <si>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</si>
  <si>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</si>
  <si>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</si>
  <si>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</si>
  <si>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</si>
  <si>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</si>
  <si>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</si>
  <si>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</si>
  <si>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</si>
  <si>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</si>
  <si>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</si>
  <si>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</si>
  <si>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</si>
  <si>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</si>
  <si>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</si>
  <si>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</si>
  <si>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</si>
  <si>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</si>
  <si>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</si>
  <si>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</si>
  <si>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</si>
  <si>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</si>
  <si>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</si>
  <si>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</si>
  <si>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</si>
  <si>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</si>
  <si>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</si>
  <si>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</si>
  <si>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</si>
  <si>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</si>
  <si>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</si>
  <si>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</si>
  <si>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</si>
  <si>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</si>
  <si>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</si>
  <si>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</si>
  <si>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</si>
  <si>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</si>
  <si>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</si>
  <si>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</si>
  <si>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</si>
  <si>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</si>
  <si>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</si>
  <si>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</si>
  <si>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</si>
  <si>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</si>
  <si>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</si>
  <si>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</si>
  <si>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</si>
  <si>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</si>
  <si>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</si>
  <si>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</si>
  <si>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</si>
  <si>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</si>
  <si>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</si>
  <si>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</si>
  <si>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</si>
  <si>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</si>
  <si>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</si>
  <si>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</si>
  <si>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</si>
  <si>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</si>
  <si>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</si>
  <si>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</si>
  <si>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</si>
  <si>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</si>
  <si>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</si>
  <si>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</si>
  <si>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</si>
  <si>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</si>
  <si>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</si>
  <si>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</si>
  <si>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</si>
  <si>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</si>
  <si>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</si>
  <si>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</si>
  <si>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</si>
  <si>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</si>
  <si>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</si>
  <si>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</si>
  <si>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</si>
  <si>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</si>
  <si>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</si>
  <si>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</si>
  <si>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</si>
  <si>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</si>
  <si>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</si>
  <si>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</si>
  <si>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</si>
  <si>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</si>
  <si>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</si>
  <si>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</si>
  <si>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</si>
  <si>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</si>
  <si>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</si>
  <si>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</si>
  <si>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</si>
  <si>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</si>
  <si>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</si>
  <si>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</si>
  <si>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</si>
  <si>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</si>
  <si>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</si>
  <si>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</si>
  <si>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</si>
  <si>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</si>
  <si>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</si>
  <si>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</si>
  <si>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</si>
  <si>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</si>
  <si>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</si>
  <si>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</si>
  <si>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</si>
  <si>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</si>
  <si>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</si>
  <si>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</si>
  <si>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</si>
  <si>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</si>
  <si>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</si>
  <si>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</si>
  <si>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</si>
  <si>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</si>
  <si>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</si>
  <si>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</si>
  <si>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</si>
  <si>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</si>
  <si>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</si>
  <si>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</si>
  <si>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</si>
  <si>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</si>
  <si>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</si>
  <si>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</si>
  <si>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</si>
  <si>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</si>
  <si>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</si>
  <si>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</si>
  <si>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</si>
  <si>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</si>
  <si>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</si>
  <si>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</si>
  <si>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</si>
  <si>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</si>
  <si>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</si>
  <si>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</si>
  <si>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</si>
  <si>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</si>
  <si>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</si>
  <si>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</si>
  <si>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</si>
  <si>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</si>
  <si>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</si>
  <si>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</si>
  <si>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</si>
  <si>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</si>
  <si>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</si>
  <si>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</si>
  <si>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</si>
  <si>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</si>
  <si>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</si>
  <si>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</si>
  <si>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</si>
  <si>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</si>
  <si>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</si>
  <si>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</si>
  <si>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</si>
  <si>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</si>
  <si>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</si>
  <si>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</si>
  <si>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</si>
  <si>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</si>
  <si>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</si>
  <si>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</si>
  <si>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</si>
  <si>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</si>
  <si>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</si>
  <si>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</si>
  <si>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</si>
  <si>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</si>
  <si>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</si>
  <si>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</si>
  <si>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</si>
  <si>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</si>
  <si>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</si>
  <si>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</si>
  <si>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</si>
  <si>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</si>
  <si>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</si>
  <si>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</si>
  <si>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</si>
  <si>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</si>
  <si>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</si>
  <si>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</si>
  <si>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</si>
  <si>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</si>
  <si>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</si>
  <si>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</si>
  <si>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</si>
  <si>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</si>
  <si>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</si>
  <si>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</si>
  <si>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</si>
  <si>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</si>
  <si>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</si>
  <si>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</si>
  <si>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</si>
  <si>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</si>
  <si>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</si>
  <si>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</si>
  <si>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</si>
  <si>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</si>
  <si>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</si>
  <si>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</si>
  <si>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</si>
  <si>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</si>
  <si>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</si>
  <si>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</si>
  <si>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</si>
  <si>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</si>
  <si>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</si>
  <si>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</si>
  <si>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</si>
  <si>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</si>
  <si>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</si>
  <si>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</si>
  <si>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</si>
  <si>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</si>
  <si>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</si>
  <si>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</si>
  <si>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</si>
  <si>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</si>
  <si>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</si>
  <si>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</si>
  <si>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</si>
  <si>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</si>
  <si>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T302800020</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</si>
  <si>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</si>
  <si>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</si>
  <si>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</si>
  <si>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</si>
  <si>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</si>
  <si>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</si>
  <si>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</si>
  <si>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</si>
  <si>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</si>
  <si>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</si>
  <si>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T301800078</t>
  </si>
  <si>
    <t>合作金庫商業銀行股份有限公司長庚分公司</t>
  </si>
  <si>
    <t>桃園市龜山區復興街5號(林口長庚分行)</t>
  </si>
  <si>
    <t>林口長庚分行</t>
  </si>
  <si>
    <t>送黑色碳粉 1
修改IP，設定所有使用者的資料夾</t>
  </si>
  <si>
    <t>T302800131</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</si>
  <si>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</si>
  <si>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</si>
  <si>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</si>
  <si>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</si>
  <si>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</si>
  <si>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</si>
  <si>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</si>
  <si>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</si>
  <si>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</si>
  <si>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</si>
  <si>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</si>
  <si>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</si>
  <si>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</si>
  <si>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</si>
  <si>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</si>
  <si>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</si>
  <si>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</si>
  <si>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</si>
  <si>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</si>
  <si>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</si>
  <si>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</si>
  <si>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</si>
  <si>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</si>
  <si>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</si>
  <si>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</si>
  <si>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</si>
  <si>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</si>
  <si>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</si>
  <si>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</si>
  <si>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</si>
  <si>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</si>
  <si>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</si>
  <si>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</si>
  <si>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</si>
  <si>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</si>
  <si>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</si>
  <si>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</si>
  <si>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</si>
  <si>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</si>
  <si>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</si>
  <si>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</si>
  <si>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</si>
  <si>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</si>
  <si>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</si>
  <si>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2026-02-11</t>
  </si>
  <si>
    <t>10:57:00</t>
  </si>
  <si>
    <t>收款1700元</t>
  </si>
  <si>
    <t>178繳款</t>
  </si>
  <si>
    <t>更換上熱 清回刮</t>
  </si>
  <si>
    <t>2026-02-12</t>
  </si>
  <si>
    <t>11:32:00</t>
  </si>
  <si>
    <t>更換分享器 重爪ip 重設區動 掃描</t>
  </si>
  <si>
    <t>設定驅動以及掃描</t>
  </si>
  <si>
    <t>卡機無反應 重裝卡機</t>
  </si>
  <si>
    <t>漏粉 更換OD od刮回刮 上熱</t>
  </si>
  <si>
    <t>OD OD刮回刮 鐵粉 上熱</t>
  </si>
  <si>
    <t>2026-02-13</t>
  </si>
  <si>
    <t>客戶筆電安裝驅動 掃描</t>
  </si>
  <si>
    <t>2026-02-24</t>
  </si>
  <si>
    <t>已經先電聯給客戶，會在下個月3 2前往處理</t>
  </si>
  <si>
    <t>2026-02-23</t>
  </si>
  <si>
    <t>整機</t>
  </si>
  <si>
    <t>2026-02-25</t>
  </si>
  <si>
    <t>09:03:00</t>
  </si>
  <si>
    <t>14:07:00</t>
  </si>
  <si>
    <t>換機兩台</t>
  </si>
  <si>
    <t>12:53:00</t>
  </si>
  <si>
    <t>T252000011</t>
  </si>
  <si>
    <t xml:space="preserve">漢來美食股份有限公司桃園分公司 </t>
  </si>
  <si>
    <t>桃園市蘆竹區南崁路1段112號6樓</t>
  </si>
  <si>
    <t>桃園</t>
  </si>
  <si>
    <t>12:41:00</t>
  </si>
  <si>
    <t>PM抄表
換新機未有PA先登記至此</t>
  </si>
  <si>
    <t>13:44:00</t>
  </si>
  <si>
    <t>08:00:00</t>
  </si>
  <si>
    <t>2026-02-26</t>
  </si>
  <si>
    <t>2026-03-02</t>
  </si>
  <si>
    <t>Pm 灌區動</t>
  </si>
  <si>
    <t>Pm 冠驅動 掃描 網路線異常</t>
  </si>
  <si>
    <t>PM抄表
送黑色碳粉 1
清除定著組及上熱組</t>
  </si>
  <si>
    <t>2026-03-03</t>
  </si>
  <si>
    <t>Pm K要補</t>
  </si>
  <si>
    <t>列印教學</t>
  </si>
  <si>
    <t>2026-03-04</t>
  </si>
  <si>
    <t>Pm 到廢粉 k要補</t>
  </si>
  <si>
    <t>2026-03-05</t>
  </si>
  <si>
    <t>Pm雷射住意</t>
  </si>
  <si>
    <t>2026-03-06</t>
  </si>
  <si>
    <t>Pm 到廢粉 清顯象</t>
  </si>
  <si>
    <t>2026-03-09</t>
  </si>
  <si>
    <t>2026-03-10</t>
  </si>
  <si>
    <t>Pm 送碳粉 冠驅動</t>
  </si>
  <si>
    <t>Pm 送炭粉</t>
  </si>
  <si>
    <t xml:space="preserve">Pm </t>
  </si>
  <si>
    <t>保養 送碳粉</t>
  </si>
  <si>
    <t>2026-03-11</t>
  </si>
  <si>
    <t>拆定著分爪 測試正常</t>
  </si>
  <si>
    <t>2026-03-12</t>
  </si>
  <si>
    <t>10:12:00</t>
  </si>
  <si>
    <t>Pm 冠傳真</t>
  </si>
  <si>
    <t>Pm 電腦預設跑掉</t>
  </si>
  <si>
    <t>2026-03-16</t>
  </si>
  <si>
    <t>15:01:00</t>
  </si>
  <si>
    <t>Pm 到廢粉 kt 有空</t>
  </si>
  <si>
    <t>Pm 裝驅動</t>
  </si>
  <si>
    <t>2026-03-17</t>
  </si>
  <si>
    <t>Pm 到廢粉 清顯像</t>
  </si>
  <si>
    <t>Pm K要備</t>
  </si>
  <si>
    <t>Pm 校正</t>
  </si>
  <si>
    <t>2026-03-20</t>
  </si>
  <si>
    <t>09:26:00</t>
  </si>
  <si>
    <t>10:17:00</t>
  </si>
  <si>
    <t>2026-03-19</t>
  </si>
  <si>
    <t>16:23:00</t>
  </si>
  <si>
    <t>2026-03-23</t>
  </si>
  <si>
    <t>裝掃描 驅動</t>
  </si>
  <si>
    <t>濾鐵粉 清迴刮</t>
  </si>
  <si>
    <t>PM抄表
送黑色碳粉 1
紅色碳粉 1
黃色碳粉 1
青色碳粉 1</t>
  </si>
  <si>
    <t>T302800176</t>
  </si>
  <si>
    <t>2026-03-24</t>
  </si>
  <si>
    <t>Pm 灌驅動 送碳粉</t>
  </si>
  <si>
    <t>2026-03-25</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</si>
  <si>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</si>
  <si>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</si>
  <si>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</si>
  <si>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</si>
  <si>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</si>
  <si>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</si>
  <si>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</si>
  <si>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</si>
  <si>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</si>
  <si>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</si>
  <si>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</si>
  <si>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</si>
  <si>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全部紙夾調成厚紙模式</t>
  </si>
  <si>
    <t>2026-04-08</t>
  </si>
  <si>
    <t>2026-04-07</t>
  </si>
  <si>
    <t>換溫控 上熱 下熱 改回一般</t>
  </si>
  <si>
    <t>2026-04-09</t>
  </si>
  <si>
    <t>2026-04-10</t>
  </si>
  <si>
    <t>16:11:00</t>
  </si>
  <si>
    <t>PM抄表
黑色碳粉 1</t>
  </si>
  <si>
    <t>2026-04-13</t>
  </si>
  <si>
    <t>2026-04-15</t>
  </si>
  <si>
    <t>13:39:00</t>
  </si>
  <si>
    <t xml:space="preserve">到廢粉 清顯像 </t>
  </si>
  <si>
    <t>2026-04-17</t>
  </si>
  <si>
    <t>2026-04-16</t>
  </si>
  <si>
    <t>17:49:00</t>
  </si>
  <si>
    <t>18:04:00</t>
  </si>
  <si>
    <t>425k 3</t>
  </si>
  <si>
    <t>2026-04-20</t>
  </si>
  <si>
    <t>10:13:00</t>
  </si>
  <si>
    <t>17:28:00</t>
  </si>
  <si>
    <t>425tk 1</t>
  </si>
  <si>
    <t>2026-04-22</t>
  </si>
  <si>
    <t>Pm 送黑色碳粉</t>
  </si>
  <si>
    <t>2026-04-23</t>
  </si>
  <si>
    <t>更換機器</t>
  </si>
  <si>
    <t>20趴 k勝一</t>
  </si>
  <si>
    <t>12:12:00</t>
  </si>
  <si>
    <t>2026-04-24</t>
  </si>
  <si>
    <t>送稿機卡紙碎片</t>
  </si>
  <si>
    <t>2026-04-27</t>
  </si>
  <si>
    <t>2026-04-28</t>
  </si>
  <si>
    <t>2026-04-30</t>
  </si>
  <si>
    <t>Pm 撤機</t>
  </si>
  <si>
    <t>2026-04-29</t>
  </si>
  <si>
    <t>09:57:00</t>
  </si>
  <si>
    <t>設驅動</t>
  </si>
  <si>
    <t>Pm 清送搞機 測試正常</t>
  </si>
  <si>
    <t>2026-05-04</t>
  </si>
  <si>
    <t>Pm 紙夾未定位</t>
  </si>
  <si>
    <t>2026-05-05</t>
  </si>
  <si>
    <t>2026-05-06</t>
  </si>
  <si>
    <t>送碳粉 清潔R A D F玻璃</t>
  </si>
  <si>
    <t>pm 更換取送分</t>
  </si>
  <si>
    <t>2026-05-08</t>
  </si>
  <si>
    <t>2026-05-07</t>
  </si>
  <si>
    <t>09:47:00</t>
  </si>
  <si>
    <t>Pm 設驅動</t>
  </si>
  <si>
    <t>2026-05-11</t>
  </si>
  <si>
    <t>10:26:00</t>
  </si>
  <si>
    <t>02:30:00</t>
  </si>
  <si>
    <t>回傳</t>
  </si>
  <si>
    <t>2026-05-12</t>
  </si>
  <si>
    <t>Pm 到廢粉 送碳粉</t>
  </si>
  <si>
    <t>2026-05-13</t>
  </si>
  <si>
    <t>Pm 到廢粉 送碳粉k</t>
  </si>
  <si>
    <t>Pm 下次kt</t>
  </si>
  <si>
    <t>2026-05-14</t>
  </si>
  <si>
    <t>2026-05-15</t>
  </si>
  <si>
    <t>Pm 出口導輪卡死 已正常</t>
  </si>
  <si>
    <t>倒粉 設定掃描</t>
  </si>
  <si>
    <t>2026-05-18</t>
  </si>
  <si>
    <t>傳真正常</t>
  </si>
  <si>
    <t>2026-05-19</t>
  </si>
  <si>
    <t xml:space="preserve">稻盛房屋股份有限公司 </t>
  </si>
  <si>
    <t>Pm 清光學調背景</t>
  </si>
  <si>
    <t>Pm 清送搞機</t>
  </si>
  <si>
    <t>14:26:00</t>
  </si>
  <si>
    <t>Pm 清顯像</t>
  </si>
  <si>
    <t>09:33:00</t>
  </si>
  <si>
    <t>2026-05-20</t>
  </si>
  <si>
    <t>09:42:00</t>
  </si>
  <si>
    <t>2026-05-21</t>
  </si>
  <si>
    <t>Pm 冠掃描</t>
  </si>
  <si>
    <t>清光學</t>
  </si>
  <si>
    <t>清回收槽</t>
  </si>
  <si>
    <t>信封設定列印</t>
  </si>
  <si>
    <t>2026-05-22</t>
  </si>
  <si>
    <t>2026-05-25</t>
  </si>
  <si>
    <t>17:36:00</t>
  </si>
  <si>
    <t>2026-05-26</t>
  </si>
  <si>
    <t>2026-05-29</t>
  </si>
  <si>
    <t>10:02:00</t>
  </si>
  <si>
    <t>2026-05-27</t>
  </si>
  <si>
    <t>2026-05-28</t>
  </si>
  <si>
    <t>2026-06-01</t>
  </si>
  <si>
    <t>T302800053</t>
  </si>
  <si>
    <t>新北市新莊區中正路651-5號10樓(業務部辦公室)</t>
  </si>
  <si>
    <t>業務部辦公室</t>
  </si>
  <si>
    <t>2026-06-02</t>
  </si>
  <si>
    <t>2026-06-03</t>
  </si>
  <si>
    <t>Pm 清定著積碳</t>
  </si>
  <si>
    <t>12:34:00</t>
  </si>
  <si>
    <t>2026-06-04</t>
  </si>
  <si>
    <t>2026-06-05</t>
  </si>
  <si>
    <t>冠驅動</t>
  </si>
  <si>
    <t>清潔出口導輪</t>
  </si>
  <si>
    <t>2026-06-08</t>
  </si>
  <si>
    <t>2026-06-09</t>
  </si>
  <si>
    <t>PM抄表
更換取紙輪
送紙輪
分離輪
送黑色 青色 粉色 黃色碳粉各一</t>
  </si>
  <si>
    <t>2026-06-10</t>
  </si>
  <si>
    <t>T252000049</t>
  </si>
  <si>
    <t xml:space="preserve">百譯工程行 </t>
  </si>
  <si>
    <t>基隆市安樂區樂利三街8巷43號13樓</t>
  </si>
  <si>
    <t xml:space="preserve">Pm 重冠驅動7 </t>
  </si>
  <si>
    <t>Pm 下次k</t>
  </si>
  <si>
    <t>TX81000006</t>
  </si>
  <si>
    <t>2026 年度保養已完工
人工櫃1 6 周邊設備</t>
  </si>
  <si>
    <t>2026-06-12</t>
  </si>
  <si>
    <t>T352500087</t>
  </si>
  <si>
    <t xml:space="preserve">鋐原能源股份有限公司 </t>
  </si>
  <si>
    <t>桃園市蘆竹區機捷路二段646號1樓</t>
  </si>
  <si>
    <t>蘆竹</t>
  </si>
  <si>
    <t>2026-06-17</t>
  </si>
  <si>
    <t>清標籤紙</t>
  </si>
  <si>
    <t>校正 碳粉偵測</t>
  </si>
  <si>
    <t>2026-06-18</t>
  </si>
  <si>
    <t>2026-06-22</t>
  </si>
  <si>
    <t>11:46:00</t>
  </si>
  <si>
    <t>2026-06-23</t>
  </si>
  <si>
    <t>2026-06-24</t>
  </si>
  <si>
    <t xml:space="preserve">Pm 到廢粉 </t>
  </si>
  <si>
    <t>2026-06-25</t>
  </si>
  <si>
    <t>2026-06-30</t>
  </si>
  <si>
    <t>更正內容</t>
  </si>
  <si>
    <t>2025-01-13 16:13:58</t>
  </si>
  <si>
    <t>2025-01-13 15:35:00</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</si>
  <si>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</si>
  <si>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</si>
  <si>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</si>
  <si>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</si>
  <si>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</si>
  <si>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</si>
  <si>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</si>
  <si>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</si>
  <si>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</si>
  <si>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</si>
  <si>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</si>
  <si>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</si>
  <si>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</si>
  <si>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</si>
  <si>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</si>
  <si>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1月</t>
  </si>
  <si>
    <t>2月</t>
  </si>
  <si>
    <t>3月</t>
  </si>
  <si>
    <t>+721</t>
  </si>
  <si>
    <t>未保養跨季補單</t>
  </si>
  <si>
    <t>新開店數</t>
  </si>
  <si>
    <t>基礎件數</t>
  </si>
  <si>
    <t>基礎修正</t>
  </si>
  <si>
    <t>PM件數</t>
  </si>
  <si>
    <t>未保養</t>
  </si>
  <si>
    <t>達成率</t>
  </si>
  <si>
    <t>閉店店數</t>
  </si>
  <si>
    <t>總門市數量</t>
  </si>
  <si>
    <t>前季未保養</t>
  </si>
  <si>
    <t>前季未專案</t>
  </si>
  <si>
    <t>當季門市數</t>
  </si>
  <si>
    <t>總PM件數</t>
  </si>
  <si>
    <t>當季未保養</t>
  </si>
  <si>
    <t>總達成率</t>
  </si>
  <si>
    <t>地區</t>
  </si>
  <si>
    <t>揚耀</t>
  </si>
  <si>
    <t>門市地址</t>
  </si>
  <si>
    <t>THILF0</t>
  </si>
  <si>
    <t>萊爾富</t>
  </si>
  <si>
    <t>青山</t>
  </si>
  <si>
    <t>初戀</t>
  </si>
  <si>
    <t>圖書館</t>
  </si>
  <si>
    <t>懷仁</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</si>
  <si>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</si>
  <si>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</si>
  <si>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</si>
  <si>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</si>
  <si>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</si>
  <si>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</si>
  <si>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</si>
  <si>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</si>
  <si>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</si>
  <si>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</si>
  <si>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</si>
  <si>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</si>
  <si>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</si>
  <si>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</si>
  <si>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</si>
  <si>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區域別</t>
  </si>
  <si>
    <t>部門</t>
  </si>
  <si>
    <t>撤店核對</t>
  </si>
  <si>
    <t>主檔核對</t>
  </si>
  <si>
    <t>機上盒</t>
  </si>
  <si>
    <t>刷卡機1</t>
  </si>
  <si>
    <t>刷卡機2</t>
  </si>
  <si>
    <t>保險櫃1</t>
  </si>
  <si>
    <t>保險櫃2</t>
  </si>
  <si>
    <t>FCA</t>
  </si>
  <si>
    <t>北二一部</t>
  </si>
  <si>
    <t>FG</t>
  </si>
  <si>
    <t>馮舜</t>
  </si>
  <si>
    <t>(02)26195488</t>
  </si>
  <si>
    <t>新北市八里區中山路一段177號</t>
  </si>
  <si>
    <t>RC</t>
  </si>
  <si>
    <t>(02)26106697</t>
  </si>
  <si>
    <t>新北市八里區商港路46.48號</t>
  </si>
  <si>
    <t>北二三部</t>
  </si>
  <si>
    <t>HF</t>
  </si>
  <si>
    <t>高崧棋</t>
  </si>
  <si>
    <t>(02)85216901</t>
  </si>
  <si>
    <t>新北市新莊區昌平街96、98號一樓</t>
  </si>
  <si>
    <t>FCB</t>
  </si>
  <si>
    <t>(02)26107233</t>
  </si>
  <si>
    <t>新北市八里區中山路一段43、43-1號</t>
  </si>
  <si>
    <t>(02)26105223</t>
  </si>
  <si>
    <t xml:space="preserve">新北市八里區商港路8、10號 </t>
  </si>
  <si>
    <t>(02)26107915</t>
  </si>
  <si>
    <t>新北市八里區福德新村1號1樓</t>
  </si>
  <si>
    <t>北二四部</t>
  </si>
  <si>
    <t>IH</t>
  </si>
  <si>
    <t>陳志國</t>
  </si>
  <si>
    <t>(02)26185412</t>
  </si>
  <si>
    <t>新北市八里區龍米路一段215.217號</t>
  </si>
  <si>
    <t>(02)89780124</t>
  </si>
  <si>
    <t>新北市八里區龍米路二段57、59號</t>
  </si>
  <si>
    <t>新北市八里區龍米路二段111、113、115號</t>
  </si>
  <si>
    <t>HB</t>
  </si>
  <si>
    <t>林啟弘</t>
  </si>
  <si>
    <t>(02)26371186</t>
  </si>
  <si>
    <t>新北市三芝區田心子2號</t>
  </si>
  <si>
    <t>(02)26372548</t>
  </si>
  <si>
    <t>新北市三芝區車埕69之6、7號</t>
  </si>
  <si>
    <t>北二二部</t>
  </si>
  <si>
    <t>GA</t>
  </si>
  <si>
    <t>蘇哲輝</t>
  </si>
  <si>
    <t>(02)29997823</t>
  </si>
  <si>
    <t>新北市三重區仁義街137、139號一樓</t>
  </si>
  <si>
    <t>新北市三重區重新路五段656號</t>
  </si>
  <si>
    <t>(02)29996281</t>
  </si>
  <si>
    <t>新北市三重區光復路一段85、85-2號</t>
  </si>
  <si>
    <t>(02)29752340</t>
  </si>
  <si>
    <t>新北市三重區重新路四段176號</t>
  </si>
  <si>
    <t>(02)29745620</t>
  </si>
  <si>
    <t>新北市三重區二重疏洪道疏洪十六路重新橋下</t>
  </si>
  <si>
    <t>(02)29992856</t>
  </si>
  <si>
    <t>新北市三重區光復路二段117之1號</t>
  </si>
  <si>
    <t>(02)89789285</t>
  </si>
  <si>
    <t>新北市三重區中興北街153號</t>
  </si>
  <si>
    <t>(02)29990530</t>
  </si>
  <si>
    <t>新北市三重區中興北街134號</t>
  </si>
  <si>
    <t>(02)22781425</t>
  </si>
  <si>
    <t>新北市三重區中興北街195,197號</t>
  </si>
  <si>
    <t>(02)22781681</t>
  </si>
  <si>
    <t>新北市三重區中興北街42號</t>
  </si>
  <si>
    <t>GB</t>
  </si>
  <si>
    <t>洪莙茹</t>
  </si>
  <si>
    <t>(02)22861822</t>
  </si>
  <si>
    <t>新北市三重區溪尾街１０８巷５８號</t>
  </si>
  <si>
    <t>(02)82875806</t>
  </si>
  <si>
    <t>新北市三重區進安街76號</t>
  </si>
  <si>
    <t>(02)82875643</t>
  </si>
  <si>
    <t>新北市三重區仁安街2號</t>
  </si>
  <si>
    <t>(02)89783174</t>
  </si>
  <si>
    <t>新北市三重區仁美街96巷1號1樓全部</t>
  </si>
  <si>
    <t>(02)89781726</t>
  </si>
  <si>
    <t>新北市三重區溪尾街293號及295號</t>
  </si>
  <si>
    <t>(02)89786794</t>
  </si>
  <si>
    <t>新北市三重區五華街70號</t>
  </si>
  <si>
    <t>(02)22862694</t>
  </si>
  <si>
    <t>新北市三重區溪尾街192號</t>
  </si>
  <si>
    <t>(02)22873930</t>
  </si>
  <si>
    <t>新北市三重區溪尾街122號</t>
  </si>
  <si>
    <t>(02)29871152</t>
  </si>
  <si>
    <t>新北市三重區五華街60號</t>
  </si>
  <si>
    <t>(02)29714594</t>
  </si>
  <si>
    <t>新北市三重區仁愛街253號</t>
  </si>
  <si>
    <t>無專案</t>
  </si>
  <si>
    <t>GC</t>
  </si>
  <si>
    <t>周于騰</t>
  </si>
  <si>
    <t>(02)29701591</t>
  </si>
  <si>
    <t>新北市三重區中央北路132號</t>
  </si>
  <si>
    <t>(02)89856440</t>
  </si>
  <si>
    <t>新北市三重區自強路二段74巷1號及特76號</t>
  </si>
  <si>
    <t>(02)89785492</t>
  </si>
  <si>
    <t>新北市三重區中正北路415號及417號1樓全部</t>
  </si>
  <si>
    <t>(02)89781885</t>
  </si>
  <si>
    <t>新北市三重區仁興街28巷44、46號</t>
  </si>
  <si>
    <t>(02)89780978</t>
  </si>
  <si>
    <t>新北市三重區後竹圍街177+179號</t>
  </si>
  <si>
    <t>(02)89796017</t>
  </si>
  <si>
    <t>新北市三重區仁愛街72號一樓</t>
  </si>
  <si>
    <t>(02)29880656</t>
  </si>
  <si>
    <t>新北市三重區中正北路278、280及282號</t>
  </si>
  <si>
    <t>(02)29718274</t>
  </si>
  <si>
    <t>新北市三重區中正北路430號及430之1號一樓全部</t>
  </si>
  <si>
    <t>(02)29809560</t>
  </si>
  <si>
    <t>新北市三重區車路頭街35號</t>
  </si>
  <si>
    <t>(02)29885754</t>
  </si>
  <si>
    <t>新北市三重區中正北路518號</t>
  </si>
  <si>
    <t>GD</t>
  </si>
  <si>
    <t>楊雅齡</t>
  </si>
  <si>
    <t>(02)29720701</t>
  </si>
  <si>
    <t>新北市三重區大同南路69號</t>
  </si>
  <si>
    <t>(02)29741129</t>
  </si>
  <si>
    <t>新北市三重區大同南路153,153-1號</t>
  </si>
  <si>
    <t>(02)89816428</t>
  </si>
  <si>
    <t>新北市三重區大仁街78號</t>
  </si>
  <si>
    <t>(02)29778270</t>
  </si>
  <si>
    <t>新北市三重區仁化街118.120號</t>
  </si>
  <si>
    <t>(02)29748415</t>
  </si>
  <si>
    <t>新北市三重區重新路三段2號</t>
  </si>
  <si>
    <t>(02)89783402</t>
  </si>
  <si>
    <t>新北市三重區中正北路25巷5號及7號</t>
  </si>
  <si>
    <t>(02)89783964</t>
  </si>
  <si>
    <t>新北市三重區中央南路74號</t>
  </si>
  <si>
    <t>(02)89785450</t>
  </si>
  <si>
    <t>新北市三重區大同南路148號1樓</t>
  </si>
  <si>
    <t>(02)89781422</t>
  </si>
  <si>
    <t>新北市三重區大仁街52號</t>
  </si>
  <si>
    <t>(02)29833175</t>
  </si>
  <si>
    <t>新北市三重區中正北路105號</t>
  </si>
  <si>
    <t>GE</t>
  </si>
  <si>
    <t>王喻旻</t>
  </si>
  <si>
    <t>(02)29864907</t>
  </si>
  <si>
    <t>新北市三重區自強路一段164,166號</t>
  </si>
  <si>
    <t>無法移動</t>
  </si>
  <si>
    <t>(02)82873428</t>
  </si>
  <si>
    <t>新北市三重區永福街256及258號</t>
  </si>
  <si>
    <t>(02)22800283</t>
  </si>
  <si>
    <t>新北市三重區永福街11號</t>
  </si>
  <si>
    <t>(02)29763480</t>
  </si>
  <si>
    <t>新北市三重區龍門路176號</t>
  </si>
  <si>
    <t>(02)22862845</t>
  </si>
  <si>
    <t>新北市三重區永福街97號及99號</t>
  </si>
  <si>
    <t>(02)89787590</t>
  </si>
  <si>
    <t>新北市三重區仁愛街331號</t>
  </si>
  <si>
    <t>(02)89787314</t>
  </si>
  <si>
    <t>新北市三重區仁愛街382號及慈愛街201號、203號</t>
  </si>
  <si>
    <t>(02)89781040</t>
  </si>
  <si>
    <t>新北市三重區仁義街12號壹樓部份及仁興街39巷37號壹樓部份</t>
  </si>
  <si>
    <t>(02)22870458</t>
  </si>
  <si>
    <t>新北市三重區三和路四段233號</t>
  </si>
  <si>
    <t>GF</t>
  </si>
  <si>
    <t>鄭偉宏</t>
  </si>
  <si>
    <t>(02)29789248</t>
  </si>
  <si>
    <t>新北市三重區中央北路68號</t>
  </si>
  <si>
    <t>(02)29778824</t>
  </si>
  <si>
    <t>新北市三重區中央北路2號</t>
  </si>
  <si>
    <t>(02)89783792</t>
  </si>
  <si>
    <t>新北市三重區文化北路116號一樓</t>
  </si>
  <si>
    <t>桃園市龜山區樹人路56號 </t>
  </si>
  <si>
    <t>HH</t>
  </si>
  <si>
    <t>劉祖安</t>
  </si>
  <si>
    <t>(02)22888971</t>
  </si>
  <si>
    <t>新北市蘆洲區中正路185巷78弄1、3號</t>
  </si>
  <si>
    <t>(02)82921412</t>
  </si>
  <si>
    <t>新北市五股區西雲路134、134之1號一樓</t>
  </si>
  <si>
    <t>(02)29888929</t>
  </si>
  <si>
    <t xml:space="preserve">新北市三重區國隆路19、21、23號 </t>
  </si>
  <si>
    <t>(02)29836291</t>
  </si>
  <si>
    <t>新北市三重區正義北路280號</t>
  </si>
  <si>
    <t>(02)29819274</t>
  </si>
  <si>
    <t>新北市三重區三和路三段137號</t>
  </si>
  <si>
    <t>GG</t>
  </si>
  <si>
    <t>楊雅鈞</t>
  </si>
  <si>
    <t>(02)29894955</t>
  </si>
  <si>
    <t>新北市三重區中正北路66號</t>
  </si>
  <si>
    <t>(02)29808277</t>
  </si>
  <si>
    <t>新北市三重區中華路18號</t>
  </si>
  <si>
    <t>(02)89827310</t>
  </si>
  <si>
    <t>新北市三重區中華路92號及94號</t>
  </si>
  <si>
    <t>(02)29842643</t>
  </si>
  <si>
    <t>新北市三重區忠孝路三段50巷98號</t>
  </si>
  <si>
    <t>(02)89783696</t>
  </si>
  <si>
    <t>新北市三重區龍濱路21號及23號</t>
  </si>
  <si>
    <t>(02)89782442</t>
  </si>
  <si>
    <t>新北市三重區環河南路221巷14號及16號1樓全部</t>
  </si>
  <si>
    <t>(02)89781224</t>
  </si>
  <si>
    <t>新北市三重區集美街211、213號一樓全部</t>
  </si>
  <si>
    <t>(02)29855402</t>
  </si>
  <si>
    <t>新北市三重區三民街100,102號</t>
  </si>
  <si>
    <t>(02)29766464</t>
  </si>
  <si>
    <t>新北市三重區重新路四段244巷40號</t>
  </si>
  <si>
    <t>新北市三重區三陽路14巷12號及14號</t>
  </si>
  <si>
    <t>新北市三重區仁義街209號1樓及地下室</t>
  </si>
  <si>
    <t>新北市三重區重陽路四段132、134號一樓及地下室</t>
  </si>
  <si>
    <t>新北市三重區五華街89號一樓</t>
  </si>
  <si>
    <t>新北市三重區重陽路三段126、128號一、二樓</t>
  </si>
  <si>
    <t>新北市三重區榖保街83號1樓</t>
  </si>
  <si>
    <t>新北市中和區錦和路350之2號</t>
  </si>
  <si>
    <t>新北市中和區信義街50號</t>
  </si>
  <si>
    <t>(02)29886906</t>
  </si>
  <si>
    <t>新北市三重區大智街22號及24號</t>
  </si>
  <si>
    <t>新北市中和區員山路581巷2號</t>
  </si>
  <si>
    <t>新北市中和區泰和街10號</t>
  </si>
  <si>
    <t>新北市中和區圓通路2.4.6.號</t>
  </si>
  <si>
    <t>新北市中和區自立路20巷1號</t>
  </si>
  <si>
    <t>新北市中和區自治街38號及40號</t>
  </si>
  <si>
    <t>新北市中和區連城路47巷1號</t>
  </si>
  <si>
    <t>新北市中和區華新街143巷12號</t>
  </si>
  <si>
    <t>新北市中和區員山路84、86、88號一樓</t>
  </si>
  <si>
    <t>新北市中和區新生街225號及227號</t>
  </si>
  <si>
    <t>(02)89781967</t>
  </si>
  <si>
    <t>新北市三重區安和路105號</t>
  </si>
  <si>
    <t>新北市中和區工專路38號</t>
  </si>
  <si>
    <t>(02)89798324</t>
  </si>
  <si>
    <t>新北市三重區文化北路224巷1號及3號</t>
  </si>
  <si>
    <t>新北市中和區員山路502-7號</t>
  </si>
  <si>
    <t>新北市中和區宜安路36、38號</t>
  </si>
  <si>
    <t>新北市中和區莊敬路29號</t>
  </si>
  <si>
    <t>新北市中和區立德街26巷1號及28號</t>
  </si>
  <si>
    <t>新北市中和區中板路27號</t>
  </si>
  <si>
    <t>新北市中和區中和路414號</t>
  </si>
  <si>
    <t>新北市中和區建八路116號</t>
  </si>
  <si>
    <t>新北市中和區景安路152號</t>
  </si>
  <si>
    <t>新北市中和區中山路2段352號</t>
  </si>
  <si>
    <t>北縣南勢店</t>
  </si>
  <si>
    <t>新北市中和區興南路二段116、118號</t>
  </si>
  <si>
    <t>新北市中和區水源路73號</t>
  </si>
  <si>
    <t>新北市中和區南山路260號</t>
  </si>
  <si>
    <t>新北市中和區中正路728號1樓</t>
  </si>
  <si>
    <t>HE</t>
  </si>
  <si>
    <t>林佳蓁</t>
  </si>
  <si>
    <t>(02)22992945</t>
  </si>
  <si>
    <t>新北市五股區五工六路28號</t>
  </si>
  <si>
    <t>(02)22984070</t>
  </si>
  <si>
    <t>新北市五股區五權路42之1號</t>
  </si>
  <si>
    <t>(02)22997463</t>
  </si>
  <si>
    <t>新北市五股區五工五路18號</t>
  </si>
  <si>
    <t>(02)82950770</t>
  </si>
  <si>
    <t>新北市五股區西雲路1號</t>
  </si>
  <si>
    <t>(02)29849703</t>
  </si>
  <si>
    <t>新北市五股區四維路153號</t>
  </si>
  <si>
    <t>新北市中和區景德街91號</t>
  </si>
  <si>
    <t>(02)22952456</t>
  </si>
  <si>
    <t>新北市五股區五福路8、10號一樓全部</t>
  </si>
  <si>
    <t>(02)89780647</t>
  </si>
  <si>
    <t>新北市五股區成泰路二段91巷9號1樓部份</t>
  </si>
  <si>
    <t>(02)22952175</t>
  </si>
  <si>
    <t xml:space="preserve">新北市五股區西雲路211及213號 </t>
  </si>
  <si>
    <t>(02)22910029</t>
  </si>
  <si>
    <t>新北市五股區凌雲路三段46號</t>
  </si>
  <si>
    <t>(02)29818439</t>
  </si>
  <si>
    <t>新北市五股區中興路二段1號一樓全部</t>
  </si>
  <si>
    <t>新北市永和區福和路7巷11弄16號</t>
  </si>
  <si>
    <t>新北市中和區民德路163、165、167、169號</t>
  </si>
  <si>
    <t>永和頂溪店</t>
  </si>
  <si>
    <t>新北市永和區永和路二段217號</t>
  </si>
  <si>
    <t>新北市永和區秀朗路1段201號</t>
  </si>
  <si>
    <t>新北市永和區永貞路158號及160號</t>
  </si>
  <si>
    <t>新北市永和區竹林路65號</t>
  </si>
  <si>
    <t>(02)26380081</t>
  </si>
  <si>
    <t xml:space="preserve">新北市石門區草里里1鄰阿里荖6之2號 </t>
  </si>
  <si>
    <t>北一一部</t>
  </si>
  <si>
    <t>AF</t>
  </si>
  <si>
    <t>陳聰雄</t>
  </si>
  <si>
    <t>(02)29554332</t>
  </si>
  <si>
    <t>新北市板橋區四川路一段391號1F</t>
  </si>
  <si>
    <t>新北市中和區安平路89-2、89-3號</t>
  </si>
  <si>
    <t>AD</t>
  </si>
  <si>
    <t>郭哲銘</t>
  </si>
  <si>
    <t>(02)22539385</t>
  </si>
  <si>
    <t>新北市板橋區文化路二段408號</t>
  </si>
  <si>
    <t>北縣板莊店</t>
  </si>
  <si>
    <t>(02)22542301</t>
  </si>
  <si>
    <t>新北市板橋區莊敬路248號</t>
  </si>
  <si>
    <t>(02)22524845</t>
  </si>
  <si>
    <t>新北市板橋區雙十路三段12、14、16號</t>
  </si>
  <si>
    <t>(02)22537956</t>
  </si>
  <si>
    <t>新北市板橋區文化路二段78號</t>
  </si>
  <si>
    <t>北縣板嘉店</t>
  </si>
  <si>
    <t>(02)22591727</t>
  </si>
  <si>
    <t>新北市板橋區雙十路三段29號</t>
  </si>
  <si>
    <t>(02)22583642</t>
  </si>
  <si>
    <t>新北市板橋區新海路393、395號一樓全部</t>
  </si>
  <si>
    <t>(02)89783335</t>
  </si>
  <si>
    <t>新北市板橋區仁化街186號一樓全部</t>
  </si>
  <si>
    <t>(02)89782441</t>
  </si>
  <si>
    <t>新北市板橋區民治街57巷2號、59號</t>
  </si>
  <si>
    <t>(02)22522325</t>
  </si>
  <si>
    <t>新北市板橋區江寧路三段49、51號一樓</t>
  </si>
  <si>
    <t>(02)29559476</t>
  </si>
  <si>
    <t>新北市板橋區翠華街6巷1號1樓</t>
  </si>
  <si>
    <t>(02)22562057</t>
  </si>
  <si>
    <t>新北市板橋區文化路二段439之1號</t>
  </si>
  <si>
    <t>AE</t>
  </si>
  <si>
    <t>李佩洹</t>
  </si>
  <si>
    <t>(02)89682040</t>
  </si>
  <si>
    <t>新北市板橋區中正路341巷37號</t>
  </si>
  <si>
    <t>(02)29545105</t>
  </si>
  <si>
    <t>新北市板橋區永豐街51-1.51-2號一樓全部</t>
  </si>
  <si>
    <t>(02)22549655</t>
  </si>
  <si>
    <t>新北市板橋區長江路2段2號一樓</t>
  </si>
  <si>
    <t>(02)22584769</t>
  </si>
  <si>
    <t>新北市板橋區互助街48號一樓全部及50號一樓及地下室全部</t>
  </si>
  <si>
    <t>(02)29689211</t>
  </si>
  <si>
    <t>新北市板橋區藝文街171號一樓</t>
  </si>
  <si>
    <t>(02)22590856</t>
  </si>
  <si>
    <t>新北市板橋區幸褔路70巷1號</t>
  </si>
  <si>
    <t>北縣府中店</t>
  </si>
  <si>
    <t>(02)22722034</t>
  </si>
  <si>
    <t>新北市板橋區府中路24號</t>
  </si>
  <si>
    <t>(02)29511286</t>
  </si>
  <si>
    <t>新北市板橋區重慶路245巷61號</t>
  </si>
  <si>
    <t>FVC7</t>
  </si>
  <si>
    <t>(02)89535377</t>
  </si>
  <si>
    <t>新北市板橋區中山路一段279號</t>
  </si>
  <si>
    <t>無裝機</t>
  </si>
  <si>
    <t>(02)22725923</t>
  </si>
  <si>
    <t>新北市板橋區龍興街73巷2、4號1樓</t>
  </si>
  <si>
    <t>(02)26870839</t>
  </si>
  <si>
    <t>新北市板橋區大觀路3段160巷31弄1號</t>
  </si>
  <si>
    <t>(02)29693681</t>
  </si>
  <si>
    <t>新北市板橋區南雅東路100巷3號一樓</t>
  </si>
  <si>
    <t>(02)29514481</t>
  </si>
  <si>
    <t>新北市板橋區國慶路180號</t>
  </si>
  <si>
    <t>(02)89783501</t>
  </si>
  <si>
    <t>新北市板橋區四川路一段483一樓、485號一、二、三樓</t>
  </si>
  <si>
    <t>(02)89785452</t>
  </si>
  <si>
    <t>新北市板橋區僑中一街124巷11弄1、3號一樓全部</t>
  </si>
  <si>
    <t>(02)89786792</t>
  </si>
  <si>
    <t>新北市板橋區僑中二街104巷1、3號一樓部份</t>
  </si>
  <si>
    <t>(02)89789286</t>
  </si>
  <si>
    <t>新北市板橋區合安一路61號一樓全部</t>
  </si>
  <si>
    <t>北縣僑中三店</t>
  </si>
  <si>
    <t>(02)29663657</t>
  </si>
  <si>
    <t>新北市板橋區僑中一街125巷8弄2號</t>
  </si>
  <si>
    <t>(02)29603265</t>
  </si>
  <si>
    <t>新北市板橋區大觀路二段142之2號</t>
  </si>
  <si>
    <t>新北市板橋區民生路三段68-1號1樓</t>
  </si>
  <si>
    <t>新北市板橋區懷仁街17、19、21號一樓</t>
  </si>
  <si>
    <t>新北市板橋區縣民大道二段22號B1</t>
  </si>
  <si>
    <t>新北市</t>
  </si>
  <si>
    <t>FVC6</t>
  </si>
  <si>
    <t>IC</t>
  </si>
  <si>
    <t>張倍瑄</t>
  </si>
  <si>
    <t>(02)26024955</t>
  </si>
  <si>
    <t>新北市林口區粉寮路一段101號(醒吾科技大學內生活大樓一樓餐飲中心美食廣場)</t>
  </si>
  <si>
    <t>IA</t>
  </si>
  <si>
    <t>黃婉婷</t>
  </si>
  <si>
    <t>(02)89787757</t>
  </si>
  <si>
    <t>新北市林口區文化三路一段394巷12號</t>
  </si>
  <si>
    <t>(02)26020741</t>
  </si>
  <si>
    <t>新北市林口區湖北里湖子48號之1壹樓部份</t>
  </si>
  <si>
    <t>(02)89783364</t>
  </si>
  <si>
    <t>新北市林口區文化三路一段613、615號1樓全部</t>
  </si>
  <si>
    <t>(02)89781854</t>
  </si>
  <si>
    <t>新北市林口區文化北路一段258號一樓</t>
  </si>
  <si>
    <t>(02)89781884</t>
  </si>
  <si>
    <t>新北市林口區忠孝路1號1樓</t>
  </si>
  <si>
    <t>(02)89787068</t>
  </si>
  <si>
    <t>新北市林口區仁愛路一段619號</t>
  </si>
  <si>
    <t>(02)89794979</t>
  </si>
  <si>
    <t>新北市林口區自強二街8、10號</t>
  </si>
  <si>
    <t>新北市永和區永平路164號</t>
  </si>
  <si>
    <t>(02)26088428</t>
  </si>
  <si>
    <t>新北市林口區文化三路一段39巷297號1、2樓</t>
  </si>
  <si>
    <t>桃園市蘆竹區大新路818、820號    </t>
  </si>
  <si>
    <t>新北市林口區中正路100號一樓</t>
  </si>
  <si>
    <t>(02)24081448</t>
  </si>
  <si>
    <t>新北市金山區中正路26號</t>
  </si>
  <si>
    <t>(02)24984412</t>
  </si>
  <si>
    <t xml:space="preserve">新北市金山區仁愛路66、68號 </t>
  </si>
  <si>
    <t>IF</t>
  </si>
  <si>
    <t>李妍薪</t>
  </si>
  <si>
    <t>(02)22966410</t>
  </si>
  <si>
    <t>新北市泰山區泰林路三段22號</t>
  </si>
  <si>
    <t>(02)29014998</t>
  </si>
  <si>
    <t>新北市泰山區明志路二段324、326號一樓</t>
  </si>
  <si>
    <t>(02)29086102</t>
  </si>
  <si>
    <t>新北市泰山區新民路10、12號一樓</t>
  </si>
  <si>
    <t>HC</t>
  </si>
  <si>
    <t>洪國祥</t>
  </si>
  <si>
    <t>(02)26250507</t>
  </si>
  <si>
    <t>新北市淡水區真理街32號</t>
  </si>
  <si>
    <t>(02)28015362</t>
  </si>
  <si>
    <t>新北市淡水區淡金路5段20-22號</t>
  </si>
  <si>
    <t>(02)89781754</t>
  </si>
  <si>
    <t>新北市淡水區後洲路一段50號、50之1號1樓</t>
  </si>
  <si>
    <t>桃園市蘆竹區南崁路一段286號  </t>
  </si>
  <si>
    <t>(02)26226365</t>
  </si>
  <si>
    <t>新北市淡水區北新路二段17號</t>
  </si>
  <si>
    <t>(02)26293380</t>
  </si>
  <si>
    <t>新北市淡水區北新路137、139號1F</t>
  </si>
  <si>
    <t>(02)26235718</t>
  </si>
  <si>
    <t>新北市淡水區北新路165.167號</t>
  </si>
  <si>
    <t>(02)89782334</t>
  </si>
  <si>
    <t>新北市淡水區新市一路一段104巷6號1樓</t>
  </si>
  <si>
    <t>(02)89785491</t>
  </si>
  <si>
    <t>新北市淡水區濱海路一段221號(金湯川溫泉汽旅區會館區一樓)</t>
  </si>
  <si>
    <t>桃園市蘆竹區海湖東路295號        </t>
  </si>
  <si>
    <t>(02)26216281</t>
  </si>
  <si>
    <t>新北市淡水區清水街2號、英專路43號</t>
  </si>
  <si>
    <t>(02)28052517</t>
  </si>
  <si>
    <t>新北市淡水區新市五路二段51、53、55號</t>
  </si>
  <si>
    <t>(02)28051033</t>
  </si>
  <si>
    <t>新北市淡水區沙崙路214號</t>
  </si>
  <si>
    <t>(02)28059509</t>
  </si>
  <si>
    <t>新北市淡水區觀海路201號</t>
  </si>
  <si>
    <t>桃園市龜山區復興街185號1樓   </t>
  </si>
  <si>
    <t>HD</t>
  </si>
  <si>
    <t>張卿婷</t>
  </si>
  <si>
    <t xml:space="preserve">(02)29017165 </t>
  </si>
  <si>
    <t>新北市新莊區中正路510號</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</si>
  <si>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</si>
  <si>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</si>
  <si>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</si>
  <si>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</si>
  <si>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</si>
  <si>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</si>
  <si>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</si>
  <si>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</si>
  <si>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</si>
  <si>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(02)22063732</t>
  </si>
  <si>
    <t>新北市新莊區豐年街118之1號</t>
  </si>
  <si>
    <t>(02)89783919</t>
  </si>
  <si>
    <t>新北市新莊區雙鳳路53號一樓</t>
  </si>
  <si>
    <t>(02)89787449</t>
  </si>
  <si>
    <t>新北市新莊區瓊泰路59號及61號</t>
  </si>
  <si>
    <t>(02)29044633</t>
  </si>
  <si>
    <t>新北市新莊區裕民街83之6號</t>
  </si>
  <si>
    <t>(02)29938588</t>
  </si>
  <si>
    <t>新北市新莊區自信街77號+75巷2號</t>
  </si>
  <si>
    <t>(02)29926407</t>
  </si>
  <si>
    <t>新北市新莊區中和街19號</t>
  </si>
  <si>
    <t>(02)89943683</t>
  </si>
  <si>
    <t>新北市新莊區幸福路562號</t>
  </si>
  <si>
    <t>(02)22765940</t>
  </si>
  <si>
    <t>新北市新莊區新莊路307、309號一樓部份</t>
  </si>
  <si>
    <t>(02)89782093</t>
  </si>
  <si>
    <t>新北市新莊區福壽街188、190號一樓全部</t>
  </si>
  <si>
    <t>(02)89783774</t>
  </si>
  <si>
    <t>新北市新莊區中信街20號一樓全部、22號一樓部份</t>
  </si>
  <si>
    <t>(02)89786748</t>
  </si>
  <si>
    <t>新北市新莊區中誠街161號及163號一樓全部</t>
  </si>
  <si>
    <t>(02)29947462</t>
  </si>
  <si>
    <t>新北市新莊區中港路84號1樓</t>
  </si>
  <si>
    <t>(02)22777100</t>
  </si>
  <si>
    <t>新北市新莊區化成路85號</t>
  </si>
  <si>
    <t>(02)29926567</t>
  </si>
  <si>
    <t>新北市新莊區民樂街80、82號一樓</t>
  </si>
  <si>
    <t>(02)89786469</t>
  </si>
  <si>
    <t>新北市新莊區化成路414號及416號一樓全部</t>
  </si>
  <si>
    <t>(02)89787469</t>
  </si>
  <si>
    <t>新北市新莊區福美街98號及福德二街57號</t>
  </si>
  <si>
    <t>(02)89786468</t>
  </si>
  <si>
    <t>新北市新莊區中誠街55號1樓、53巷2號1樓</t>
  </si>
  <si>
    <t>(02)29980198</t>
  </si>
  <si>
    <t>新北市新莊區幸福東路149、151號一樓</t>
  </si>
  <si>
    <t>(02)89785431</t>
  </si>
  <si>
    <t>新北市八里區中山路1段125、127號1樓</t>
  </si>
  <si>
    <t>(02)22774913</t>
  </si>
  <si>
    <t>新北市新莊區思源路419巷1弄3、5號</t>
  </si>
  <si>
    <t xml:space="preserve">(02)29910025 </t>
  </si>
  <si>
    <t xml:space="preserve">新北市新莊區中港三街5及7號 </t>
  </si>
  <si>
    <t>(02)89782307</t>
  </si>
  <si>
    <t>新北市新莊區化成路519號一樓</t>
  </si>
  <si>
    <t>新北市新莊區五工路37號(A3新北產業園區站1F穿堂層)</t>
  </si>
  <si>
    <t>新北市新莊區 建國二路10號一樓 </t>
  </si>
  <si>
    <t>新北市新莊區新北大道三段7號1樓</t>
  </si>
  <si>
    <t>新北市新莊區青山路一段52、52之1號</t>
  </si>
  <si>
    <t>(02)22829000</t>
  </si>
  <si>
    <t>新北市蘆洲區集賢路407號</t>
  </si>
  <si>
    <t>HG</t>
  </si>
  <si>
    <t>余毓珈</t>
  </si>
  <si>
    <t>(02)22819326</t>
  </si>
  <si>
    <t>新北市蘆洲區永平街30號</t>
  </si>
  <si>
    <t>(02)22886490</t>
  </si>
  <si>
    <t>新北市蘆洲區鷺江街69號一樓</t>
  </si>
  <si>
    <t>(02)28474042</t>
  </si>
  <si>
    <t>新北市蘆洲區正和街47號</t>
  </si>
  <si>
    <t>(02)22827585</t>
  </si>
  <si>
    <t>新北市蘆洲區信義路35號</t>
  </si>
  <si>
    <t>(02)82832658</t>
  </si>
  <si>
    <t>新北市蘆洲區中山一路293/293-1號全部</t>
  </si>
  <si>
    <t>(02)89786854</t>
  </si>
  <si>
    <t>新北市蘆洲區得勝街108號一樓</t>
  </si>
  <si>
    <t>(02)82850904</t>
  </si>
  <si>
    <t>新北市蘆洲區永平街32巷22弄1號一樓全部與地下室倉儲空間</t>
  </si>
  <si>
    <t>(02)82866503</t>
  </si>
  <si>
    <t>新北市蘆洲區水湳街150號1樓</t>
  </si>
  <si>
    <t>(02)82862951</t>
  </si>
  <si>
    <t>新北市蘆洲區永安南路二段268之1、268之2</t>
  </si>
  <si>
    <t>(02)22891116</t>
  </si>
  <si>
    <t>新北市蘆洲區光榮路68、70號一樓全部</t>
  </si>
  <si>
    <t>(02)89783340</t>
  </si>
  <si>
    <t>新北市蘆洲區永樂街38巷32.34號</t>
  </si>
  <si>
    <t>(02)89785422</t>
  </si>
  <si>
    <t>新北市蘆洲區長樂路22號</t>
  </si>
  <si>
    <t>(02)89781694</t>
  </si>
  <si>
    <t>新北市林口區仁愛路二段492-1號、492-2號</t>
  </si>
  <si>
    <t>(02)22850256</t>
  </si>
  <si>
    <t>新北市蘆洲區民權路113號</t>
  </si>
  <si>
    <t>新北市蘆洲區中山二路77號</t>
  </si>
  <si>
    <t>新北市蘆洲區三民路368號1樓之1</t>
  </si>
  <si>
    <t>新北市蘆洲區民族路424號一樓、424-1號一、二樓</t>
  </si>
  <si>
    <t>桃園市蘆竹區大竹北路180號    </t>
  </si>
  <si>
    <t>桃園市蘆竹區大華街69-1、69-2號  </t>
  </si>
  <si>
    <t>(02)89784925</t>
  </si>
  <si>
    <t>新北市淡水區新市二路二段52、56、58、60號一樓全部</t>
  </si>
  <si>
    <t>桃園市蘆竹區中興路118號    </t>
  </si>
  <si>
    <t>桃園市蘆竹區光明路二段171、173號       </t>
  </si>
  <si>
    <t>桃園市蘆竹區圳岸街308之12號一樓</t>
  </si>
  <si>
    <t>萊到店</t>
  </si>
  <si>
    <t>桃園市蘆竹區長興路二段22號       </t>
  </si>
  <si>
    <t>桃園市蘆竹區長興路三段217號   </t>
  </si>
  <si>
    <t>桃園市蘆竹區南山北路二段422號1樓及後壁段371地號  </t>
  </si>
  <si>
    <t>桃園市蘆竹區南山路一段378號     </t>
  </si>
  <si>
    <t>桃園市蘆竹區南山路二段166號  </t>
  </si>
  <si>
    <t>桃園市蘆竹區南山路二段429號   </t>
  </si>
  <si>
    <t>桃園市蘆竹區南工路150號    </t>
  </si>
  <si>
    <t>桃園市蘆竹區南工路一段14號   </t>
  </si>
  <si>
    <t>桃園市蘆竹區南崁路一段225、227號    </t>
  </si>
  <si>
    <t>(02)89781691</t>
  </si>
  <si>
    <t>新北市淡水區濱海路三段140、142號</t>
  </si>
  <si>
    <t>桃園市蘆竹區南崁路一段336號B1   </t>
  </si>
  <si>
    <t>桃園市蘆竹區南華一街1號    </t>
  </si>
  <si>
    <t>桃園市蘆竹區南福街162、164號    </t>
  </si>
  <si>
    <t>桃園市蘆竹區海山路一段13號   </t>
  </si>
  <si>
    <t>桃園市蘆竹區海山路二段262號    </t>
  </si>
  <si>
    <t>桃園市蘆竹區海山路二段513、515號     </t>
  </si>
  <si>
    <t>(02)26293141</t>
  </si>
  <si>
    <t>新北市淡水區水源街２段１９４號一樓及地下一樓全部</t>
  </si>
  <si>
    <t>桃園市蘆竹區海湖東路351-3號</t>
  </si>
  <si>
    <t>桃園市蘆竹區富國路二段2號   </t>
  </si>
  <si>
    <t>桃園市蘆竹區福祿一街56號  </t>
  </si>
  <si>
    <t>桃園市蘆竹區機捷路二段681、683號壹樓   </t>
  </si>
  <si>
    <t>桃園市蘆竹區龍安街三段147、149、151號壹樓   </t>
  </si>
  <si>
    <t>桃園市蘆竹區濱海路一段203號    </t>
  </si>
  <si>
    <t>桃園市龜山區大同路358、364號      </t>
  </si>
  <si>
    <t>桃園市龜山區中興路265號    </t>
  </si>
  <si>
    <t>桃園市龜山區文三一街50-1號    </t>
  </si>
  <si>
    <t>營區</t>
  </si>
  <si>
    <t>桃園市龜山區文化一路259號    </t>
  </si>
  <si>
    <t>桃園市龜山區文化一路261號(長庚科大 第三教學大樓 1樓)    </t>
  </si>
  <si>
    <t>桃園市龜山區文化一路261號(長庚科技大學庚勤樓(第三宿舍)K棟5樓)    </t>
  </si>
  <si>
    <t>桃園市龜山區文化一路6號  </t>
  </si>
  <si>
    <t>桃園市龜山區文化一路73號    </t>
  </si>
  <si>
    <t>桃園市龜山區文化七路55號壹樓部分  </t>
  </si>
  <si>
    <t>桃園市龜山區文化二路155號    </t>
  </si>
  <si>
    <t>桃園市龜山區文化三路95,97號    </t>
  </si>
  <si>
    <t>桃園市龜山區文青路139號   </t>
  </si>
  <si>
    <t>桃園市龜山區文興路30號</t>
  </si>
  <si>
    <t>桃園市龜山區民生北路一段128、130、132號    </t>
  </si>
  <si>
    <t>桃園市龜山區自強東路192號        </t>
  </si>
  <si>
    <t>桃園市龜山區南上路284號       </t>
  </si>
  <si>
    <t>桃園市龜山區茶專路172巷2、4號 </t>
  </si>
  <si>
    <t>桃園市龜山區茶專路22號     </t>
  </si>
  <si>
    <t>桃園市龜山區頂湖23號、頂湖三街2號   </t>
  </si>
  <si>
    <t>桃園市龜山區頂湖路1號    </t>
  </si>
  <si>
    <t>桃園市龜山區復興一路360號</t>
  </si>
  <si>
    <t>桃園市龜山區復興三路71號     </t>
  </si>
  <si>
    <t>ID</t>
  </si>
  <si>
    <t>蔡一吉</t>
  </si>
  <si>
    <t>(02)26080182</t>
  </si>
  <si>
    <t>新北市林口區文化北路一段123號一樓</t>
  </si>
  <si>
    <t>桃園市龜山區萬壽路一段388、390號一樓   </t>
  </si>
  <si>
    <t>桃園市龜山區樂善二路181、183號1、2樓全部     </t>
  </si>
  <si>
    <t>桃園市龜山區樂學路470號1樓全部   </t>
  </si>
  <si>
    <t>AB</t>
  </si>
  <si>
    <t>丁嘉賢</t>
  </si>
  <si>
    <t>(02)89782607</t>
  </si>
  <si>
    <t>新北市板橋區貴興路89號、91號一樓</t>
  </si>
  <si>
    <t>新北市新莊區建福路27號1樓</t>
  </si>
  <si>
    <t>部件</t>
  </si>
  <si>
    <t>零件名稱</t>
  </si>
  <si>
    <t>料號</t>
  </si>
  <si>
    <t>型號</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</si>
  <si>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</si>
  <si>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</si>
  <si>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</si>
  <si>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</si>
  <si>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</si>
  <si>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</si>
  <si>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</si>
  <si>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</si>
  <si>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</si>
  <si>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</si>
  <si>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</si>
  <si>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</si>
  <si>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</si>
  <si>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</si>
  <si>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</si>
  <si>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</si>
  <si>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</si>
  <si>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</si>
  <si>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</si>
  <si>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</si>
  <si>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鐵粉(黑)</t>
  </si>
  <si>
    <t>T6LK49016300</t>
  </si>
  <si>
    <t>D-FC505-K</t>
  </si>
  <si>
    <t>鐵粉(黃)</t>
  </si>
  <si>
    <t>T6LK49016000</t>
  </si>
  <si>
    <t>D-FC505-Y</t>
  </si>
  <si>
    <t>鐵粉(紅)</t>
  </si>
  <si>
    <t>T6LK49016100</t>
  </si>
  <si>
    <t>D-FC505-M</t>
  </si>
  <si>
    <t>鐵粉(藍)</t>
  </si>
  <si>
    <t>T6LK49016200</t>
  </si>
  <si>
    <t>D-FC505-C</t>
  </si>
  <si>
    <t>顯像組</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</si>
  <si>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</si>
  <si>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</si>
  <si>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</si>
  <si>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</si>
  <si>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</si>
  <si>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</si>
  <si>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</si>
  <si>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</si>
  <si>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</si>
  <si>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</si>
  <si>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</si>
  <si>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</si>
  <si>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</si>
  <si>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</si>
  <si>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</si>
  <si>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</si>
  <si>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</si>
  <si>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</si>
  <si>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</si>
  <si>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</si>
  <si>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</si>
  <si>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</si>
  <si>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</si>
  <si>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</si>
  <si>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</si>
  <si>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</si>
  <si>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</si>
  <si>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</si>
  <si>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</si>
  <si>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</si>
  <si>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</si>
  <si>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</si>
  <si>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</si>
  <si>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</si>
  <si>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</si>
  <si>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</si>
  <si>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</si>
  <si>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</si>
  <si>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</si>
  <si>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</si>
  <si>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</si>
  <si>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</si>
  <si>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</si>
  <si>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</si>
  <si>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</si>
  <si>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</si>
  <si>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</si>
  <si>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</si>
  <si>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</si>
  <si>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</si>
  <si>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</si>
  <si>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</si>
  <si>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</si>
  <si>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</si>
  <si>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</si>
  <si>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</si>
  <si>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</si>
  <si>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</si>
  <si>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</si>
  <si>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送稿機</t>
  </si>
  <si>
    <t>上蓋門把</t>
  </si>
  <si>
    <t>T6LE50416100</t>
  </si>
  <si>
    <t>LEVER-COV-OP_JB</t>
  </si>
  <si>
    <t>T6LL48513000</t>
  </si>
  <si>
    <t>ASYS-ROL-RET-RU</t>
  </si>
  <si>
    <t>T6LE50297000</t>
  </si>
  <si>
    <t>ASYS-ROL-FEED</t>
  </si>
  <si>
    <t>05AC</t>
  </si>
  <si>
    <t>TTFC505T</t>
  </si>
  <si>
    <t xml:space="preserve">回收盒             </t>
  </si>
  <si>
    <t>TTBFC505</t>
  </si>
  <si>
    <t>T6LK49199000</t>
  </si>
  <si>
    <t>MIXER-DEV-SPLR-H373-PBF</t>
  </si>
  <si>
    <t>T6LK49191000</t>
  </si>
  <si>
    <t>T6LK48906000</t>
  </si>
  <si>
    <t>GEAR-04H-29-9-MIX-SP-H373</t>
  </si>
  <si>
    <t>20AC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</si>
  <si>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</si>
  <si>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</si>
  <si>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</si>
  <si>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</si>
  <si>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</si>
  <si>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</si>
  <si>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</si>
  <si>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</si>
  <si>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</si>
  <si>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</si>
  <si>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</si>
  <si>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</si>
  <si>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</si>
  <si>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</si>
  <si>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</si>
  <si>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</si>
  <si>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</si>
  <si>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</si>
  <si>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</si>
  <si>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</si>
  <si>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</si>
  <si>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</si>
  <si>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</si>
  <si>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</si>
  <si>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</si>
  <si>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</si>
  <si>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</si>
  <si>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</si>
  <si>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</si>
  <si>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</si>
  <si>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</si>
  <si>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</si>
  <si>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</si>
  <si>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</si>
  <si>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</si>
  <si>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</si>
  <si>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</si>
  <si>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</si>
  <si>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</si>
  <si>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</si>
  <si>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</si>
  <si>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</si>
  <si>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</si>
  <si>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</si>
  <si>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</si>
  <si>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</si>
  <si>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</si>
  <si>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</si>
  <si>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</si>
  <si>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</si>
  <si>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</si>
  <si>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</si>
  <si>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</si>
  <si>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</si>
  <si>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</si>
  <si>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</si>
  <si>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</si>
  <si>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</si>
  <si>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</si>
  <si>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</si>
  <si>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</si>
  <si>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</si>
  <si>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</si>
  <si>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</si>
  <si>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</si>
  <si>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</si>
  <si>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</si>
  <si>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</si>
  <si>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</si>
  <si>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</si>
  <si>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</si>
  <si>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</si>
  <si>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</si>
  <si>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</si>
  <si>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</si>
  <si>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</si>
  <si>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</si>
  <si>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</si>
  <si>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</si>
  <si>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</si>
  <si>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</si>
  <si>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</si>
  <si>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</si>
  <si>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</si>
  <si>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</si>
  <si>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</si>
  <si>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</si>
  <si>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</si>
  <si>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</si>
  <si>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</si>
  <si>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TT5528</t>
  </si>
  <si>
    <t>5528A 使用</t>
  </si>
  <si>
    <t>TT3028</t>
  </si>
  <si>
    <t>20-4528A 使用</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</si>
  <si>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</si>
  <si>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</si>
  <si>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</si>
  <si>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</si>
  <si>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</si>
  <si>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</si>
  <si>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</si>
  <si>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</si>
  <si>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</si>
  <si>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</si>
  <si>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</si>
  <si>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</si>
  <si>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</si>
  <si>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</si>
  <si>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</si>
  <si>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</si>
  <si>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</si>
  <si>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</si>
  <si>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</si>
  <si>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</si>
  <si>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</si>
  <si>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雷射LED</t>
  </si>
  <si>
    <t>T6LL47242000</t>
  </si>
  <si>
    <t>T6LJ70399000</t>
  </si>
  <si>
    <t>T6LJ70398000</t>
  </si>
  <si>
    <t>T6LK52066000</t>
  </si>
  <si>
    <t>T6LJ58146000</t>
  </si>
  <si>
    <t>分頁片</t>
  </si>
  <si>
    <t>T6LJ56946000</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</si>
  <si>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</si>
  <si>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</si>
  <si>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</si>
  <si>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</si>
  <si>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</si>
  <si>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</si>
  <si>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</si>
  <si>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</si>
  <si>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</si>
  <si>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</si>
  <si>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</si>
  <si>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</si>
  <si>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</si>
  <si>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</si>
  <si>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</si>
  <si>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</si>
  <si>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</si>
  <si>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</si>
  <si>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</si>
  <si>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</si>
  <si>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</si>
  <si>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</si>
  <si>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</si>
  <si>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</si>
  <si>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</si>
  <si>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</si>
  <si>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</si>
  <si>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</si>
  <si>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</si>
  <si>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</si>
  <si>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</si>
  <si>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</si>
  <si>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</si>
  <si>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</si>
  <si>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</si>
  <si>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</si>
  <si>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</si>
  <si>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</si>
  <si>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</si>
  <si>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</si>
  <si>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</si>
  <si>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</si>
  <si>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</si>
  <si>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</si>
  <si>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</si>
  <si>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</si>
  <si>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</si>
  <si>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</si>
  <si>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</si>
  <si>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</si>
  <si>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</si>
  <si>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</si>
  <si>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</si>
  <si>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</si>
  <si>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</si>
  <si>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</si>
  <si>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</si>
  <si>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</si>
  <si>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</si>
  <si>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</si>
  <si>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</si>
  <si>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</si>
  <si>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</si>
  <si>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</si>
  <si>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</si>
  <si>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</si>
  <si>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</si>
  <si>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</si>
  <si>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</si>
  <si>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</si>
  <si>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</si>
  <si>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</si>
  <si>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</si>
  <si>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</si>
  <si>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</si>
  <si>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</si>
  <si>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</si>
  <si>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</si>
  <si>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</si>
  <si>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</si>
  <si>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</si>
  <si>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</si>
  <si>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</si>
  <si>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</si>
  <si>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</si>
  <si>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</si>
  <si>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</si>
  <si>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</si>
  <si>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</si>
  <si>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</si>
  <si>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</si>
  <si>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</si>
  <si>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</si>
  <si>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</si>
  <si>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</si>
  <si>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</si>
  <si>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</si>
  <si>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</si>
  <si>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</si>
  <si>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</si>
  <si>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</si>
  <si>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</si>
  <si>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</si>
  <si>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</si>
  <si>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</si>
  <si>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</si>
  <si>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</si>
  <si>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</si>
  <si>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</si>
  <si>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</si>
  <si>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</si>
  <si>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</si>
  <si>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</si>
  <si>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</si>
  <si>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</si>
  <si>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</si>
  <si>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</si>
  <si>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</si>
  <si>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</si>
  <si>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</si>
  <si>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</si>
  <si>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</si>
  <si>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</si>
  <si>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</si>
  <si>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</si>
  <si>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</si>
  <si>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</si>
  <si>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</si>
  <si>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</si>
  <si>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</si>
  <si>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</si>
  <si>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</si>
  <si>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</si>
  <si>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</si>
  <si>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</si>
  <si>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</si>
  <si>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</si>
  <si>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</si>
  <si>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</si>
  <si>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</si>
  <si>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</si>
  <si>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</si>
  <si>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</si>
  <si>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</si>
  <si>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</si>
  <si>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</si>
  <si>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</si>
  <si>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</si>
  <si>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</si>
  <si>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</si>
  <si>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</si>
  <si>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</si>
  <si>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</si>
  <si>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</si>
  <si>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</si>
  <si>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</si>
  <si>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</si>
  <si>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</si>
  <si>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</si>
  <si>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</si>
  <si>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</si>
  <si>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</si>
  <si>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</si>
  <si>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</si>
  <si>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</si>
  <si>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</si>
  <si>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</si>
  <si>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</si>
  <si>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</si>
  <si>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</si>
  <si>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</si>
  <si>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</si>
  <si>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</si>
  <si>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</si>
  <si>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</si>
  <si>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</si>
  <si>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</si>
  <si>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</si>
  <si>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</si>
  <si>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</si>
  <si>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</si>
  <si>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</si>
  <si>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</si>
  <si>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</si>
  <si>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</si>
  <si>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</si>
  <si>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</si>
  <si>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</si>
  <si>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</si>
  <si>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</si>
  <si>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</si>
  <si>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</si>
  <si>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</si>
  <si>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</si>
  <si>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</si>
  <si>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</si>
  <si>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</si>
  <si>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</si>
  <si>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</si>
  <si>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</si>
  <si>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</si>
  <si>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</si>
  <si>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</si>
  <si>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</si>
  <si>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</si>
  <si>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</si>
  <si>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</si>
  <si>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</si>
  <si>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</si>
  <si>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</si>
  <si>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</si>
  <si>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</si>
  <si>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</si>
  <si>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</si>
  <si>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</si>
  <si>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</si>
  <si>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</si>
  <si>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</si>
  <si>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</si>
  <si>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</si>
  <si>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</si>
  <si>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</si>
  <si>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</si>
  <si>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</si>
  <si>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</si>
  <si>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</si>
  <si>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</si>
  <si>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</si>
  <si>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</si>
  <si>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</si>
  <si>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</si>
  <si>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</si>
  <si>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</si>
  <si>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</si>
  <si>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</si>
  <si>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</si>
  <si>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</si>
  <si>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</si>
  <si>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</si>
  <si>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</si>
  <si>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</si>
  <si>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</si>
  <si>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</si>
  <si>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</si>
  <si>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</si>
  <si>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</si>
  <si>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</si>
  <si>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</si>
  <si>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</si>
  <si>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</si>
  <si>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</si>
  <si>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</si>
  <si>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</si>
  <si>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</si>
  <si>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</si>
  <si>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</si>
  <si>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</si>
  <si>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</si>
  <si>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</si>
  <si>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</si>
  <si>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</si>
  <si>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</si>
  <si>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</si>
  <si>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</si>
  <si>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</si>
  <si>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</si>
  <si>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</si>
  <si>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</si>
  <si>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</si>
  <si>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</si>
  <si>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</si>
  <si>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</si>
  <si>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</si>
  <si>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</si>
  <si>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</si>
  <si>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</si>
  <si>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</si>
  <si>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</si>
  <si>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</si>
  <si>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</si>
  <si>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</si>
  <si>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</si>
  <si>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</si>
  <si>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</si>
  <si>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</si>
  <si>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</si>
  <si>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</si>
  <si>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</si>
  <si>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</si>
  <si>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</si>
  <si>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</si>
  <si>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</si>
  <si>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</si>
  <si>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</si>
  <si>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</si>
  <si>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</si>
  <si>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</si>
  <si>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</si>
  <si>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</si>
  <si>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</si>
  <si>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</si>
  <si>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</si>
  <si>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</si>
  <si>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</si>
  <si>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</si>
  <si>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</si>
  <si>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</si>
  <si>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</si>
  <si>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</si>
  <si>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</si>
  <si>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</si>
  <si>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</si>
  <si>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</si>
  <si>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</si>
  <si>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</si>
  <si>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</si>
  <si>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</si>
  <si>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</si>
  <si>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</si>
  <si>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</si>
  <si>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</si>
  <si>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</si>
  <si>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</si>
  <si>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</si>
  <si>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</si>
  <si>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</si>
  <si>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</si>
  <si>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</si>
  <si>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</si>
  <si>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</si>
  <si>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</si>
  <si>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</si>
  <si>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</si>
  <si>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</si>
  <si>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</si>
  <si>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</si>
  <si>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</si>
  <si>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</si>
  <si>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</si>
  <si>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</si>
  <si>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</si>
  <si>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</si>
  <si>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</si>
  <si>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</si>
  <si>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</si>
  <si>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</si>
  <si>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</si>
  <si>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</si>
  <si>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</si>
  <si>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</si>
  <si>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</si>
  <si>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</si>
  <si>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</si>
  <si>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</si>
  <si>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</si>
  <si>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</si>
  <si>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</si>
  <si>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</si>
  <si>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</si>
  <si>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</si>
  <si>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</si>
  <si>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</si>
  <si>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</si>
  <si>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</si>
  <si>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</si>
  <si>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</si>
  <si>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</si>
  <si>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</si>
  <si>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</si>
  <si>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</si>
  <si>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</si>
  <si>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</si>
  <si>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</si>
  <si>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</si>
  <si>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</si>
  <si>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</si>
  <si>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</si>
  <si>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</si>
  <si>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</si>
  <si>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</si>
  <si>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</si>
  <si>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</si>
  <si>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</si>
  <si>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</si>
  <si>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</si>
  <si>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</si>
  <si>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</si>
  <si>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</si>
  <si>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</si>
  <si>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</si>
  <si>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</si>
  <si>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</si>
  <si>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</si>
  <si>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</si>
  <si>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</si>
  <si>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</si>
  <si>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</si>
  <si>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</si>
  <si>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</si>
  <si>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</si>
  <si>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</si>
  <si>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</si>
  <si>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</si>
  <si>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</si>
  <si>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</si>
  <si>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</si>
  <si>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</si>
  <si>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</si>
  <si>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</si>
  <si>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</si>
  <si>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</si>
  <si>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</si>
  <si>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</si>
  <si>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</si>
  <si>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</si>
  <si>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</si>
  <si>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</si>
  <si>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</si>
  <si>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</si>
  <si>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</si>
  <si>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</si>
  <si>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</si>
  <si>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</si>
  <si>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</si>
  <si>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</si>
  <si>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</si>
  <si>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</si>
  <si>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</si>
  <si>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</si>
  <si>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</si>
  <si>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</si>
  <si>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</si>
  <si>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</si>
  <si>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</si>
  <si>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</si>
  <si>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</si>
  <si>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</si>
  <si>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</si>
  <si>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</si>
  <si>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</si>
  <si>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</si>
  <si>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</si>
  <si>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</si>
  <si>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</si>
  <si>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</si>
  <si>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</si>
  <si>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</si>
  <si>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</si>
  <si>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</si>
  <si>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</si>
  <si>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</si>
  <si>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</si>
  <si>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</si>
  <si>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</si>
  <si>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</si>
  <si>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</si>
  <si>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</si>
  <si>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</si>
  <si>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</si>
  <si>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</si>
  <si>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</si>
  <si>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</si>
  <si>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</si>
  <si>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</si>
  <si>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</si>
  <si>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</si>
  <si>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</si>
  <si>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</si>
  <si>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</si>
  <si>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</si>
  <si>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</si>
  <si>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</si>
  <si>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</si>
  <si>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</si>
  <si>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</si>
  <si>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北縣板明店</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</si>
  <si>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</si>
  <si>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</si>
  <si>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</si>
  <si>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</si>
  <si>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</si>
  <si>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</si>
  <si>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</si>
  <si>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</si>
  <si>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</si>
  <si>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</si>
  <si>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</si>
  <si>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</si>
  <si>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</si>
  <si>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</si>
  <si>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</si>
  <si>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</si>
  <si>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</si>
  <si>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</si>
  <si>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</si>
  <si>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</si>
  <si>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</si>
  <si>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</si>
  <si>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</si>
  <si>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</si>
  <si>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</si>
  <si>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</si>
  <si>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</si>
  <si>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</si>
  <si>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</si>
  <si>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</si>
  <si>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</si>
  <si>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</si>
  <si>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</si>
  <si>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</si>
  <si>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</si>
  <si>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</si>
  <si>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</si>
  <si>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</si>
  <si>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</si>
  <si>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</si>
  <si>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</si>
  <si>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</si>
  <si>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</si>
  <si>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</si>
  <si>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</si>
  <si>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</si>
  <si>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</si>
  <si>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</si>
  <si>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</si>
  <si>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</si>
  <si>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</si>
  <si>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</si>
  <si>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</si>
  <si>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</si>
  <si>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</si>
  <si>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</si>
  <si>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</si>
  <si>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</si>
  <si>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</si>
  <si>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</si>
  <si>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</si>
  <si>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</si>
  <si>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</si>
  <si>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</si>
  <si>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</si>
  <si>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</si>
  <si>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</si>
  <si>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</si>
  <si>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</si>
  <si>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</si>
  <si>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</si>
  <si>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</si>
  <si>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</si>
  <si>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</si>
  <si>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</si>
  <si>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</si>
  <si>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</si>
  <si>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</si>
  <si>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</si>
  <si>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</si>
  <si>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</si>
  <si>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</si>
  <si>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</si>
  <si>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</si>
  <si>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</si>
  <si>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</si>
  <si>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</si>
  <si>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</si>
  <si>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</si>
  <si>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</si>
  <si>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</si>
  <si>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</si>
  <si>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</si>
  <si>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</si>
  <si>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</si>
  <si>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</si>
  <si>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</si>
  <si>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</si>
  <si>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</si>
  <si>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</si>
  <si>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</si>
  <si>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</si>
  <si>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</si>
  <si>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</si>
  <si>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</si>
  <si>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</si>
  <si>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</si>
  <si>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</si>
  <si>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</si>
  <si>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</si>
  <si>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</si>
  <si>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</si>
  <si>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</si>
  <si>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</si>
  <si>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</si>
  <si>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</si>
  <si>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</si>
  <si>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</si>
  <si>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</si>
  <si>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</si>
  <si>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</si>
  <si>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</si>
  <si>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</si>
  <si>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</si>
  <si>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</si>
  <si>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</si>
  <si>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</si>
  <si>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</si>
  <si>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</si>
  <si>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</si>
  <si>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</si>
  <si>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</si>
  <si>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</si>
  <si>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</si>
  <si>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</si>
  <si>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</si>
  <si>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</si>
  <si>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</si>
  <si>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</si>
  <si>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</si>
  <si>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</si>
  <si>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</si>
  <si>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</si>
  <si>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</si>
  <si>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</si>
  <si>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</si>
  <si>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</si>
  <si>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</si>
  <si>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</si>
  <si>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</si>
  <si>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</si>
  <si>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</si>
  <si>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</si>
  <si>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</si>
  <si>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</si>
  <si>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</si>
  <si>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</si>
  <si>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</si>
  <si>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</si>
  <si>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</si>
  <si>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</si>
  <si>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</si>
  <si>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</si>
  <si>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</si>
  <si>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</si>
  <si>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</si>
  <si>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</si>
  <si>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</si>
  <si>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</si>
  <si>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</si>
  <si>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</si>
  <si>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</si>
  <si>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</si>
  <si>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</si>
  <si>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</si>
  <si>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</si>
  <si>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</si>
  <si>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</si>
  <si>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</si>
  <si>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</si>
  <si>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</si>
  <si>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</si>
  <si>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</si>
  <si>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</si>
  <si>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</si>
  <si>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</si>
  <si>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</si>
  <si>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</si>
  <si>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</si>
  <si>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</si>
  <si>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</si>
  <si>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</si>
  <si>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</si>
  <si>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</si>
  <si>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</si>
  <si>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</si>
  <si>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</si>
  <si>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</si>
  <si>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</si>
  <si>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</si>
  <si>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</si>
  <si>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</si>
  <si>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</si>
  <si>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</si>
  <si>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</si>
  <si>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</si>
  <si>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</si>
  <si>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</si>
  <si>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</si>
  <si>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</si>
  <si>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</si>
  <si>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</si>
  <si>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</si>
  <si>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</si>
  <si>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</si>
  <si>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</si>
  <si>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</si>
  <si>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</si>
  <si>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</si>
  <si>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</si>
  <si>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</si>
  <si>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</si>
  <si>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</si>
  <si>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</si>
  <si>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</si>
  <si>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</si>
  <si>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</si>
  <si>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</si>
  <si>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</si>
  <si>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</si>
  <si>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</si>
  <si>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</si>
  <si>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</si>
  <si>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</si>
  <si>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</si>
  <si>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</si>
  <si>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</si>
  <si>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</si>
  <si>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</si>
  <si>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</si>
  <si>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</si>
  <si>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</si>
  <si>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</si>
  <si>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</si>
  <si>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</si>
  <si>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</si>
  <si>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</si>
  <si>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</si>
  <si>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</si>
  <si>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</si>
  <si>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</si>
  <si>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</si>
  <si>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</si>
  <si>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</si>
  <si>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</si>
  <si>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</si>
  <si>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</si>
  <si>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</si>
  <si>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</si>
  <si>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</si>
  <si>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</si>
  <si>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</si>
  <si>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</si>
  <si>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</si>
  <si>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</si>
  <si>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</si>
  <si>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</si>
  <si>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</si>
  <si>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</si>
  <si>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</si>
  <si>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</si>
  <si>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</si>
  <si>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</si>
  <si>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</si>
  <si>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</si>
  <si>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</si>
  <si>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</si>
  <si>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</si>
  <si>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</si>
  <si>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</si>
  <si>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</si>
  <si>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</si>
  <si>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</si>
  <si>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</si>
  <si>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</si>
  <si>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</si>
  <si>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</si>
  <si>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</si>
  <si>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</si>
  <si>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</si>
  <si>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</si>
  <si>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</si>
  <si>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</si>
  <si>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</si>
  <si>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</si>
  <si>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</si>
  <si>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</si>
  <si>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</si>
  <si>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</si>
  <si>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</si>
  <si>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</si>
  <si>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</si>
  <si>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</si>
  <si>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</si>
  <si>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</si>
  <si>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</si>
  <si>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</si>
  <si>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</si>
  <si>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</si>
  <si>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</si>
  <si>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</si>
  <si>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</si>
  <si>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</si>
  <si>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</si>
  <si>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</si>
  <si>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</si>
  <si>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</si>
  <si>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</si>
  <si>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</si>
  <si>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</si>
  <si>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</si>
  <si>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</si>
  <si>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</si>
  <si>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</si>
  <si>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</si>
  <si>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</si>
  <si>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</si>
  <si>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</si>
  <si>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</si>
  <si>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</si>
  <si>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</si>
  <si>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</si>
  <si>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</si>
  <si>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</si>
  <si>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</si>
  <si>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</si>
  <si>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</si>
  <si>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</si>
  <si>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</si>
  <si>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</si>
  <si>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</si>
  <si>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</si>
  <si>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</si>
  <si>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</si>
  <si>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</si>
  <si>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</si>
  <si>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</si>
  <si>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</si>
  <si>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</si>
  <si>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</si>
  <si>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</si>
  <si>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</si>
  <si>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</si>
  <si>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</si>
  <si>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</si>
  <si>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</si>
  <si>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</si>
  <si>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</si>
  <si>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</si>
  <si>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</si>
  <si>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</si>
  <si>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</si>
  <si>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</si>
  <si>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</si>
  <si>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</si>
  <si>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</si>
  <si>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</si>
  <si>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</si>
  <si>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</si>
  <si>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</si>
  <si>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</si>
  <si>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</si>
  <si>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</si>
  <si>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</si>
  <si>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</si>
  <si>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</si>
  <si>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</si>
  <si>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</si>
  <si>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</si>
  <si>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</si>
  <si>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</si>
  <si>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</si>
  <si>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</si>
  <si>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</si>
  <si>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</si>
  <si>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</si>
  <si>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</si>
  <si>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</si>
  <si>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</si>
  <si>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</si>
  <si>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</si>
  <si>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</si>
  <si>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</si>
  <si>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</si>
  <si>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</si>
  <si>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</si>
  <si>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</si>
  <si>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</si>
  <si>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</si>
  <si>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</si>
  <si>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</si>
  <si>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</si>
  <si>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</si>
  <si>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</si>
  <si>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</si>
  <si>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</si>
  <si>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</si>
  <si>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</si>
  <si>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店數</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</si>
  <si>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</si>
  <si>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</si>
  <si>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</si>
  <si>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</si>
  <si>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</si>
  <si>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</si>
  <si>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</si>
  <si>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</si>
  <si>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</si>
  <si>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</si>
  <si>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</si>
  <si>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</si>
  <si>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</si>
  <si>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</si>
  <si>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</si>
  <si>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</si>
  <si>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</si>
  <si>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</si>
  <si>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</si>
  <si>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</si>
  <si>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</si>
  <si>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</si>
  <si>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</si>
  <si>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</si>
  <si>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</si>
  <si>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</si>
  <si>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</si>
  <si>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</si>
  <si>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</si>
  <si>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</si>
  <si>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</si>
  <si>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</si>
  <si>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</si>
  <si>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</si>
  <si>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</si>
  <si>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</si>
  <si>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</si>
  <si>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</si>
  <si>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</si>
  <si>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</si>
  <si>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</si>
  <si>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</si>
  <si>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</si>
  <si>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</si>
  <si>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</si>
  <si>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</si>
  <si>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</si>
  <si>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</si>
  <si>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</si>
  <si>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</si>
  <si>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</si>
  <si>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</si>
  <si>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</si>
  <si>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</si>
  <si>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</si>
  <si>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</si>
  <si>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</si>
  <si>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</si>
  <si>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</si>
  <si>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</si>
  <si>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</si>
  <si>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</si>
  <si>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</si>
  <si>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</si>
  <si>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桃園市龜山區大同路358、364號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</si>
  <si>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</si>
  <si>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</si>
  <si>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</si>
  <si>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</si>
  <si>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</si>
  <si>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</si>
  <si>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</si>
  <si>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</si>
  <si>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</si>
  <si>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</si>
  <si>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</si>
  <si>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</si>
  <si>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</si>
  <si>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</si>
  <si>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</si>
  <si>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</si>
  <si>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</si>
  <si>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</si>
  <si>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桃園市龜山區文化一路261號(長庚科大 第三教學大樓 1樓)</t>
  </si>
  <si>
    <t>彰化縣</t>
  </si>
  <si>
    <t>車麗屋台北松江店</t>
  </si>
  <si>
    <t>中山區</t>
  </si>
  <si>
    <t>台中魯班店</t>
  </si>
  <si>
    <t>台中市北屯區太原路三段369、371、373號</t>
  </si>
  <si>
    <t>龍崎關北店</t>
  </si>
  <si>
    <t>台南市龍崎區楠坑里楠坑12-1號(關廟服務區-北上)</t>
  </si>
  <si>
    <t>桃縣桃環店</t>
  </si>
  <si>
    <t>桃園市蘆竹區南工路150號</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</si>
  <si>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</si>
  <si>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</si>
  <si>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</si>
  <si>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</si>
  <si>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</si>
  <si>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</si>
  <si>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</si>
  <si>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</si>
  <si>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</si>
  <si>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</si>
  <si>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</si>
  <si>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</si>
  <si>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</si>
  <si>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</si>
  <si>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</si>
  <si>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</si>
  <si>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</si>
  <si>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</si>
  <si>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</si>
  <si>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</si>
  <si>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</si>
  <si>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</si>
  <si>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桃園市龜山區樂學路470號</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</si>
  <si>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</si>
  <si>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</si>
  <si>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</si>
  <si>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</si>
  <si>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</si>
  <si>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</si>
  <si>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</si>
  <si>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</si>
  <si>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</si>
  <si>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</si>
  <si>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</si>
  <si>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</si>
  <si>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</si>
  <si>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</si>
  <si>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</si>
  <si>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</si>
  <si>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</si>
  <si>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</si>
  <si>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</si>
  <si>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</si>
  <si>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</si>
  <si>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</si>
  <si>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</si>
  <si>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</si>
  <si>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</si>
  <si>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</si>
  <si>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</si>
  <si>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</si>
  <si>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</si>
  <si>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</si>
  <si>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</si>
  <si>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</si>
  <si>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</si>
  <si>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</si>
  <si>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桃園市龜山區復興街5號</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</si>
  <si>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</si>
  <si>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</si>
  <si>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</si>
  <si>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</si>
  <si>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</si>
  <si>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</si>
  <si>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</si>
  <si>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</si>
  <si>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</si>
  <si>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</si>
  <si>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</si>
  <si>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</si>
  <si>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</si>
  <si>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</si>
  <si>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</si>
  <si>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</si>
  <si>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</si>
  <si>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</si>
  <si>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</si>
  <si>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</si>
  <si>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</si>
  <si>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</si>
  <si>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</si>
  <si>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</si>
  <si>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</si>
  <si>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</si>
  <si>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</si>
  <si>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</si>
  <si>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</si>
  <si>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</si>
  <si>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</si>
  <si>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</si>
  <si>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</si>
  <si>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</si>
  <si>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</si>
  <si>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</si>
  <si>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</si>
  <si>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</si>
  <si>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</si>
  <si>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</si>
  <si>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</si>
  <si>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</si>
  <si>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</si>
  <si>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</si>
  <si>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</si>
  <si>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</si>
  <si>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</si>
  <si>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</si>
  <si>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</si>
  <si>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</si>
  <si>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</si>
  <si>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</si>
  <si>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</si>
  <si>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</si>
  <si>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</si>
  <si>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</si>
  <si>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</si>
  <si>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</si>
  <si>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</si>
  <si>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</si>
  <si>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</si>
  <si>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</si>
  <si>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</si>
  <si>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</si>
  <si>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</si>
  <si>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</si>
  <si>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</si>
  <si>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</si>
  <si>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</si>
  <si>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</si>
  <si>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</si>
  <si>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</si>
  <si>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</si>
  <si>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</si>
  <si>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</si>
  <si>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</si>
  <si>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</si>
  <si>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</si>
  <si>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</si>
  <si>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</si>
  <si>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</si>
  <si>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</si>
  <si>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</si>
  <si>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</si>
  <si>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</si>
  <si>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</si>
  <si>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</si>
  <si>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</si>
  <si>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</si>
  <si>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</si>
  <si>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</si>
  <si>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</si>
  <si>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</si>
  <si>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</si>
  <si>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</si>
  <si>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</si>
  <si>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</si>
  <si>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</si>
  <si>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</si>
  <si>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</si>
  <si>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</si>
  <si>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</si>
  <si>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</si>
  <si>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</si>
  <si>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</si>
  <si>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</si>
  <si>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</si>
  <si>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</si>
  <si>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</si>
  <si>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</si>
  <si>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</si>
  <si>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</si>
  <si>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</si>
  <si>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</si>
  <si>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</si>
  <si>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</si>
  <si>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</si>
  <si>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</si>
  <si>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</si>
  <si>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</si>
  <si>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</si>
  <si>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</si>
  <si>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</si>
  <si>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</si>
  <si>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</si>
  <si>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</si>
  <si>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</si>
  <si>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</si>
  <si>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</si>
  <si>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</si>
  <si>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</si>
  <si>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</si>
  <si>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</si>
  <si>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</si>
  <si>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</si>
  <si>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</si>
  <si>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</si>
  <si>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</si>
  <si>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</si>
  <si>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</si>
  <si>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</si>
  <si>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</si>
  <si>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</si>
  <si>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</si>
  <si>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</si>
  <si>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</si>
  <si>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</si>
  <si>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</si>
  <si>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</si>
  <si>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</si>
  <si>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</si>
  <si>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</si>
  <si>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</si>
  <si>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</si>
  <si>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</si>
  <si>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</si>
  <si>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</si>
  <si>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</si>
  <si>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</si>
  <si>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</si>
  <si>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</si>
  <si>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</si>
  <si>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</si>
  <si>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</si>
  <si>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</si>
  <si>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</si>
  <si>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</si>
  <si>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</si>
  <si>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</si>
  <si>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</si>
  <si>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</si>
  <si>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</si>
  <si>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</si>
  <si>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</si>
  <si>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</si>
  <si>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</si>
  <si>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</si>
  <si>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</si>
  <si>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</si>
  <si>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</si>
  <si>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</si>
  <si>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</si>
  <si>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</si>
  <si>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</si>
  <si>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</si>
  <si>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</si>
  <si>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</si>
  <si>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</si>
  <si>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</si>
  <si>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</si>
  <si>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</si>
  <si>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</si>
  <si>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</si>
  <si>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</si>
  <si>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</si>
  <si>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</si>
  <si>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</si>
  <si>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</si>
  <si>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</si>
  <si>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</si>
  <si>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</si>
  <si>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</si>
  <si>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</si>
  <si>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</si>
  <si>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</si>
  <si>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</si>
  <si>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</si>
  <si>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</si>
  <si>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</si>
  <si>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</si>
  <si>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</si>
  <si>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</si>
  <si>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</si>
  <si>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</si>
  <si>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</si>
  <si>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</si>
  <si>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</si>
  <si>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</si>
  <si>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桃園市龜山區文青路163號</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</si>
  <si>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</si>
  <si>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</si>
  <si>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</si>
  <si>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</si>
  <si>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</si>
  <si>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</si>
  <si>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</si>
  <si>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</si>
  <si>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</si>
  <si>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</si>
  <si>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</si>
  <si>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</si>
  <si>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</si>
  <si>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</si>
  <si>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</si>
  <si>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</si>
  <si>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</si>
  <si>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</si>
  <si>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</si>
  <si>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</si>
  <si>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</si>
  <si>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</si>
  <si>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</si>
  <si>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</si>
  <si>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</si>
  <si>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</si>
  <si>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</si>
  <si>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</si>
  <si>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</si>
  <si>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</si>
  <si>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</si>
  <si>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</si>
  <si>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</si>
  <si>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</si>
  <si>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</si>
  <si>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</si>
  <si>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</si>
  <si>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</si>
  <si>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</si>
  <si>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</si>
  <si>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</si>
  <si>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</si>
  <si>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</si>
  <si>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</si>
  <si>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</si>
  <si>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</si>
  <si>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</si>
  <si>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</si>
  <si>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</si>
  <si>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</si>
  <si>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</si>
  <si>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</si>
  <si>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</si>
  <si>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</si>
  <si>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</si>
  <si>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</si>
  <si>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</si>
  <si>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</si>
  <si>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</si>
  <si>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</si>
  <si>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</si>
  <si>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</si>
  <si>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</si>
  <si>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</si>
  <si>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</si>
  <si>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</si>
  <si>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</si>
  <si>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</si>
  <si>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</si>
  <si>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</si>
  <si>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</si>
  <si>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</si>
  <si>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</si>
  <si>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</si>
  <si>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</si>
  <si>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</si>
  <si>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</si>
  <si>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</si>
  <si>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</si>
  <si>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</si>
  <si>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</si>
  <si>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</si>
  <si>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</si>
  <si>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</si>
  <si>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</si>
  <si>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</si>
  <si>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</si>
  <si>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</si>
  <si>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</si>
  <si>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</si>
  <si>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</si>
  <si>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</si>
  <si>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</si>
  <si>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</si>
  <si>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</si>
  <si>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</si>
  <si>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</si>
  <si>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</si>
  <si>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</si>
  <si>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L502</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</si>
  <si>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</si>
  <si>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</si>
  <si>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</si>
  <si>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</si>
  <si>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</si>
  <si>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</si>
  <si>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</si>
  <si>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</si>
  <si>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</si>
  <si>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</si>
  <si>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</si>
  <si>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</si>
  <si>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</si>
  <si>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</si>
  <si>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</si>
  <si>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</si>
  <si>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</si>
  <si>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</si>
  <si>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</si>
  <si>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</si>
  <si>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</si>
  <si>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</si>
  <si>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</si>
  <si>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</si>
  <si>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</si>
  <si>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</si>
  <si>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</si>
  <si>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</si>
  <si>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</si>
  <si>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</si>
  <si>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</si>
  <si>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</si>
  <si>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</si>
  <si>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</si>
  <si>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</si>
  <si>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</si>
  <si>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</si>
  <si>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</si>
  <si>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</si>
  <si>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</si>
  <si>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</si>
  <si>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</si>
  <si>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</si>
  <si>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</si>
  <si>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</si>
  <si>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</si>
  <si>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</si>
  <si>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</si>
  <si>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</si>
  <si>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</si>
  <si>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</si>
  <si>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</si>
  <si>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</si>
  <si>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</si>
  <si>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</si>
  <si>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</si>
  <si>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</si>
  <si>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</si>
  <si>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</si>
  <si>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</si>
  <si>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</si>
  <si>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</si>
  <si>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</si>
  <si>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</si>
  <si>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</si>
  <si>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</si>
  <si>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</si>
  <si>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</si>
  <si>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</si>
  <si>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</si>
  <si>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</si>
  <si>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</si>
  <si>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</si>
  <si>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</si>
  <si>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</si>
  <si>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</si>
  <si>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</si>
  <si>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</si>
  <si>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</si>
  <si>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</si>
  <si>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</si>
  <si>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</si>
  <si>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</si>
  <si>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</si>
  <si>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</si>
  <si>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</si>
  <si>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桃園市龜山區復興街185號1樓</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</si>
  <si>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</si>
  <si>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</si>
  <si>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</si>
  <si>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</si>
  <si>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</si>
  <si>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</si>
  <si>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</si>
  <si>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</si>
  <si>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</si>
  <si>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</si>
  <si>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</si>
  <si>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</si>
  <si>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</si>
  <si>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</si>
  <si>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</si>
  <si>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</si>
  <si>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</si>
  <si>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</si>
  <si>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桃園市龜山區忠義路一段1041號</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</si>
  <si>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</si>
  <si>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</si>
  <si>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</si>
  <si>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</si>
  <si>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</si>
  <si>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</si>
  <si>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</si>
  <si>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</si>
  <si>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</si>
  <si>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</si>
  <si>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</si>
  <si>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</si>
  <si>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</si>
  <si>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</si>
  <si>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</si>
  <si>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</si>
  <si>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</si>
  <si>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</si>
  <si>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</si>
  <si>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</si>
  <si>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</si>
  <si>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</si>
  <si>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</si>
  <si>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</si>
  <si>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</si>
  <si>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</si>
  <si>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</si>
  <si>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</si>
  <si>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</si>
  <si>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</si>
  <si>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</si>
  <si>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</si>
  <si>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</si>
  <si>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</si>
  <si>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</si>
  <si>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</si>
  <si>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</si>
  <si>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</si>
  <si>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</si>
  <si>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</si>
  <si>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</si>
  <si>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</si>
  <si>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</si>
  <si>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</si>
  <si>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</si>
  <si>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</si>
  <si>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</si>
  <si>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</si>
  <si>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</si>
  <si>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</si>
  <si>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</si>
  <si>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</si>
  <si>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</si>
  <si>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</si>
  <si>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</si>
  <si>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</si>
  <si>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</si>
  <si>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</si>
  <si>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</si>
  <si>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</si>
  <si>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</si>
  <si>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</si>
  <si>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</si>
  <si>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</si>
  <si>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</si>
  <si>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</si>
  <si>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</si>
  <si>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</si>
  <si>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</si>
  <si>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</si>
  <si>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</si>
  <si>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</si>
  <si>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</si>
  <si>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</si>
  <si>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</si>
  <si>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</si>
  <si>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</si>
  <si>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</si>
  <si>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</si>
  <si>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</si>
  <si>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</si>
  <si>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</si>
  <si>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</si>
  <si>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</si>
  <si>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</si>
  <si>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</si>
  <si>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</si>
  <si>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</si>
  <si>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</si>
  <si>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</si>
  <si>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</si>
  <si>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</si>
  <si>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</si>
  <si>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</si>
  <si>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</si>
  <si>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</si>
  <si>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</si>
  <si>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</si>
  <si>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</si>
  <si>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</si>
  <si>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</si>
  <si>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</si>
  <si>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</si>
  <si>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</si>
  <si>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</si>
  <si>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</si>
  <si>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</si>
  <si>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</si>
  <si>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</si>
  <si>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</si>
  <si>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</si>
  <si>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</si>
  <si>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</si>
  <si>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</si>
  <si>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</si>
  <si>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</si>
  <si>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</si>
  <si>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</si>
  <si>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</si>
  <si>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</si>
  <si>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</si>
  <si>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</si>
  <si>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</si>
  <si>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</si>
  <si>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</si>
  <si>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</si>
  <si>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</si>
  <si>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</si>
  <si>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</si>
  <si>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</si>
  <si>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</si>
  <si>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</si>
  <si>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</si>
  <si>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</si>
  <si>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</si>
  <si>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</si>
  <si>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</si>
  <si>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</si>
  <si>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</si>
  <si>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</si>
  <si>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</si>
  <si>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</si>
  <si>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</si>
  <si>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</si>
  <si>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</si>
  <si>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</si>
  <si>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</si>
  <si>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</si>
  <si>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</si>
  <si>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</si>
  <si>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</si>
  <si>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</si>
  <si>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</si>
  <si>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</si>
  <si>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</si>
  <si>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</si>
  <si>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</si>
  <si>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</si>
  <si>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</si>
  <si>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</si>
  <si>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</si>
  <si>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</si>
  <si>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</si>
  <si>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</si>
  <si>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</si>
  <si>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</si>
  <si>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</si>
  <si>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</si>
  <si>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</si>
  <si>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</si>
  <si>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</si>
  <si>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</si>
  <si>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</si>
  <si>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</si>
  <si>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</si>
  <si>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</si>
  <si>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</si>
  <si>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</si>
  <si>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</si>
  <si>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</si>
  <si>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</si>
  <si>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</si>
  <si>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</si>
  <si>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</si>
  <si>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</si>
  <si>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</si>
  <si>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</si>
  <si>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</si>
  <si>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</si>
  <si>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</si>
  <si>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</si>
  <si>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</si>
  <si>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</si>
  <si>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</si>
  <si>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</si>
  <si>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</si>
  <si>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</si>
  <si>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</si>
  <si>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</si>
  <si>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</si>
  <si>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</si>
  <si>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</si>
  <si>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</si>
  <si>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</si>
  <si>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</si>
  <si>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</si>
  <si>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</si>
  <si>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</si>
  <si>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</si>
  <si>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</si>
  <si>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</si>
  <si>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</si>
  <si>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</si>
  <si>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</si>
  <si>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</si>
  <si>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</si>
  <si>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</si>
  <si>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</si>
  <si>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</si>
  <si>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</si>
  <si>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</si>
  <si>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</si>
  <si>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</si>
  <si>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</si>
  <si>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</si>
  <si>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</si>
  <si>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</si>
  <si>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</si>
  <si>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</si>
  <si>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</si>
  <si>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</si>
  <si>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</si>
  <si>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</si>
  <si>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</si>
  <si>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</si>
  <si>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</si>
  <si>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</si>
  <si>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</si>
  <si>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</si>
  <si>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</si>
  <si>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</si>
  <si>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</si>
  <si>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</si>
  <si>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</si>
  <si>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</si>
  <si>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</si>
  <si>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</si>
  <si>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</si>
  <si>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</si>
  <si>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</si>
  <si>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</si>
  <si>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</si>
  <si>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</si>
  <si>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</si>
  <si>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</si>
  <si>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</si>
  <si>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</si>
  <si>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</si>
  <si>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</si>
  <si>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</si>
  <si>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</si>
  <si>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</si>
  <si>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</si>
  <si>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</si>
  <si>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</si>
  <si>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</si>
  <si>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</si>
  <si>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</si>
  <si>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</si>
  <si>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</si>
  <si>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</si>
  <si>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</si>
  <si>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</si>
  <si>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</si>
  <si>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</si>
  <si>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</si>
  <si>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</si>
  <si>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</si>
  <si>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</si>
  <si>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</si>
  <si>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</si>
  <si>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</si>
  <si>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</si>
  <si>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</si>
  <si>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</si>
  <si>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</si>
  <si>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</si>
  <si>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</si>
  <si>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</si>
  <si>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</si>
  <si>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</si>
  <si>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</si>
  <si>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</si>
  <si>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</si>
  <si>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</si>
  <si>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</si>
  <si>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</si>
  <si>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</si>
  <si>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</si>
  <si>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</si>
  <si>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</si>
  <si>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</si>
  <si>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</si>
  <si>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</si>
  <si>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</si>
  <si>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</si>
  <si>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</si>
  <si>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</si>
  <si>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</si>
  <si>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</si>
  <si>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</si>
  <si>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</si>
  <si>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桃園市龜山區茶專路22號</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</si>
  <si>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</si>
  <si>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</si>
  <si>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</si>
  <si>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</si>
  <si>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</si>
  <si>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</si>
  <si>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</si>
  <si>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</si>
  <si>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</si>
  <si>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</si>
  <si>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</si>
  <si>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</si>
  <si>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</si>
  <si>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</si>
  <si>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</si>
  <si>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</si>
  <si>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</si>
  <si>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</si>
  <si>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</si>
  <si>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</si>
  <si>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</si>
  <si>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</si>
  <si>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</si>
  <si>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</si>
  <si>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</si>
  <si>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</si>
  <si>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</si>
  <si>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</si>
  <si>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</si>
  <si>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</si>
  <si>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</si>
  <si>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</si>
  <si>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</si>
  <si>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</si>
  <si>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</si>
  <si>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</si>
  <si>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</si>
  <si>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</si>
  <si>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</si>
  <si>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</si>
  <si>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</si>
  <si>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</si>
  <si>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</si>
  <si>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</si>
  <si>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</si>
  <si>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</si>
  <si>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</si>
  <si>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</si>
  <si>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</si>
  <si>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</si>
  <si>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</si>
  <si>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</si>
  <si>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</si>
  <si>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</si>
  <si>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</si>
  <si>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</si>
  <si>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</si>
  <si>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</si>
  <si>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</si>
  <si>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</si>
  <si>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</si>
  <si>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</si>
  <si>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</si>
  <si>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</si>
  <si>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</si>
  <si>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</si>
  <si>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</si>
  <si>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</si>
  <si>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</si>
  <si>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</si>
  <si>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</si>
  <si>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</si>
  <si>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</si>
  <si>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</si>
  <si>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</si>
  <si>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</si>
  <si>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</si>
  <si>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</si>
  <si>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</si>
  <si>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</si>
  <si>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</si>
  <si>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</si>
  <si>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</si>
  <si>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</si>
  <si>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</si>
  <si>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</si>
  <si>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</si>
  <si>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</si>
  <si>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</si>
  <si>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</si>
  <si>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</si>
  <si>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</si>
  <si>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</si>
  <si>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</si>
  <si>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</si>
  <si>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</si>
  <si>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</si>
  <si>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</si>
  <si>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</si>
  <si>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</si>
  <si>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</si>
  <si>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</si>
  <si>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</si>
  <si>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</si>
  <si>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</si>
  <si>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</si>
  <si>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</si>
  <si>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</si>
  <si>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</si>
  <si>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</si>
  <si>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</si>
  <si>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</si>
  <si>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</si>
  <si>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</si>
  <si>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</si>
  <si>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</si>
  <si>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</si>
  <si>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</si>
  <si>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</si>
  <si>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</si>
  <si>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</si>
  <si>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</si>
  <si>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</si>
  <si>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</si>
  <si>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</si>
  <si>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</si>
  <si>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</si>
  <si>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</si>
  <si>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</si>
  <si>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</si>
  <si>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</si>
  <si>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</si>
  <si>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</si>
  <si>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</si>
  <si>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</si>
  <si>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</si>
  <si>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</si>
  <si>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</si>
  <si>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</si>
  <si>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</si>
  <si>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</si>
  <si>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</si>
  <si>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</si>
  <si>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</si>
  <si>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</si>
  <si>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</si>
  <si>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</si>
  <si>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</si>
  <si>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</si>
  <si>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</si>
  <si>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</si>
  <si>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</si>
  <si>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</si>
  <si>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</si>
  <si>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</si>
  <si>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</si>
  <si>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</si>
  <si>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</si>
  <si>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</si>
  <si>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</si>
  <si>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</si>
  <si>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</si>
  <si>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</si>
  <si>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</si>
  <si>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</si>
  <si>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</si>
  <si>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</si>
  <si>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</si>
  <si>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</si>
  <si>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</si>
  <si>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</si>
  <si>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</si>
  <si>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</si>
  <si>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</si>
  <si>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</si>
  <si>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</si>
  <si>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</si>
  <si>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</si>
  <si>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</si>
  <si>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</si>
  <si>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</si>
  <si>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</si>
  <si>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</si>
  <si>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</si>
  <si>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</si>
  <si>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</si>
  <si>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</si>
  <si>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</si>
  <si>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</si>
  <si>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</si>
  <si>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</si>
  <si>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</si>
  <si>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</si>
  <si>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</si>
  <si>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</si>
  <si>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</si>
  <si>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</si>
  <si>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</si>
  <si>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</si>
  <si>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</si>
  <si>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</si>
  <si>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</si>
  <si>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</si>
  <si>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</si>
  <si>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</si>
  <si>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</si>
  <si>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</si>
  <si>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</si>
  <si>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</si>
  <si>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</si>
  <si>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</si>
  <si>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</si>
  <si>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</si>
  <si>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</si>
  <si>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</si>
  <si>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</si>
  <si>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</si>
  <si>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</si>
  <si>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</si>
  <si>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</si>
  <si>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</si>
  <si>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</si>
  <si>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</si>
  <si>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</si>
  <si>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</si>
  <si>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</si>
  <si>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</si>
  <si>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</si>
  <si>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</si>
  <si>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</si>
  <si>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</si>
  <si>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</si>
  <si>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</si>
  <si>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</si>
  <si>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</si>
  <si>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</si>
  <si>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</si>
  <si>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</si>
  <si>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</si>
  <si>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</si>
  <si>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</si>
  <si>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</si>
  <si>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</si>
  <si>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三重興義店</t>
  </si>
  <si>
    <t>北縣三和二店</t>
  </si>
  <si>
    <t>桃市民光店</t>
  </si>
  <si>
    <t>桃園區</t>
  </si>
  <si>
    <t>楊梅區</t>
  </si>
  <si>
    <t>潭子區</t>
  </si>
  <si>
    <t>潭子曇晨店</t>
  </si>
  <si>
    <t>C769</t>
  </si>
  <si>
    <t>北縣新和店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</si>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</sst>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184">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9"/>
      <name val="微軟正黑體"/>
      <family val="2"/>
      <charset val="136"/>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sz val="12"/>
      <name val="Segoe UI"/>
      <family val="2"/>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b/>
      <sz val="9"/>
      <name val="Segoe UI"/>
      <family val="2"/>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9"/>
      <name val="Segoe UI"/>
      <family val="2"/>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12"/>
      <color theme="1"/>
      <name val="Calibri"/>
      <family val="3"/>
      <charset val="136"/>
      <scheme val="minor"/>
    </font>
    <font>
      <b/>
      <sz val="12"/>
      <color rgb="FFFF0000"/>
      <name val="Calibri"/>
      <family val="2"/>
      <scheme val="minor"/>
    </font>
    <font>
      <sz val="12"/>
      <name val="Calibri"/>
      <family val="2"/>
      <scheme val="minor"/>
    </font>
    <font>
      <b/>
      <sz val="11"/>
      <color rgb="FFFF0000"/>
      <name val="微軟正黑體"/>
      <family val="2"/>
      <charset val="136"/>
    </font>
    <font>
      <sz val="11"/>
      <name val="微軟正黑體"/>
      <family val="2"/>
      <charset val="136"/>
    </font>
  </fonts>
  <fills count="32">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s>
  <cellStyleXfs count="26">
    <xf numFmtId="0" fontId="0" fillId="0" borderId="2"/>
    <xf numFmtId="0" fontId="125" fillId="0" borderId="2"/>
    <xf numFmtId="0" fontId="127" fillId="0" borderId="2">
      <alignment vertical="top"/>
      <protection locked="0"/>
    </xf>
    <xf numFmtId="0" fontId="128" fillId="0" borderId="2"/>
    <xf numFmtId="0" fontId="128" fillId="0" borderId="2"/>
    <xf numFmtId="9" fontId="118" fillId="0" borderId="2">
      <alignment vertical="center"/>
    </xf>
    <xf numFmtId="0" fontId="111" fillId="0" borderId="2">
      <alignment vertical="center"/>
    </xf>
    <xf numFmtId="0" fontId="125" fillId="0" borderId="2">
      <alignment vertical="center"/>
    </xf>
    <xf numFmtId="0" fontId="125" fillId="0" borderId="2"/>
    <xf numFmtId="0" fontId="130" fillId="0" borderId="2"/>
    <xf numFmtId="9" fontId="128" fillId="0" borderId="2">
      <alignment vertical="center"/>
    </xf>
    <xf numFmtId="0" fontId="125" fillId="0" borderId="2"/>
    <xf numFmtId="9" fontId="125" fillId="0" borderId="2">
      <alignment vertical="center"/>
    </xf>
    <xf numFmtId="0" fontId="128" fillId="0" borderId="2"/>
    <xf numFmtId="9" fontId="131" fillId="0" borderId="2">
      <alignment vertical="center"/>
    </xf>
    <xf numFmtId="0" fontId="139" fillId="0" borderId="2">
      <alignment vertical="center"/>
    </xf>
    <xf numFmtId="0" fontId="145" fillId="0" borderId="2"/>
    <xf numFmtId="0" fontId="125" fillId="0" borderId="2">
      <alignment vertical="center"/>
    </xf>
    <xf numFmtId="0" fontId="111" fillId="0" borderId="2">
      <alignment vertical="center"/>
    </xf>
    <xf numFmtId="0" fontId="139" fillId="0" borderId="2">
      <alignment vertical="center"/>
    </xf>
    <xf numFmtId="0" fontId="139" fillId="0" borderId="2">
      <alignment vertical="center"/>
    </xf>
    <xf numFmtId="0" fontId="111" fillId="0" borderId="2">
      <alignment vertical="center"/>
    </xf>
    <xf numFmtId="0" fontId="111" fillId="0" borderId="2">
      <alignment vertical="center"/>
    </xf>
    <xf numFmtId="0" fontId="154" fillId="0" borderId="2">
      <alignment vertical="center"/>
    </xf>
    <xf numFmtId="0" fontId="144" fillId="0" borderId="2"/>
    <xf numFmtId="0" fontId="111" fillId="0" borderId="2">
      <alignment vertical="center"/>
    </xf>
  </cellStyleXfs>
  <cellXfs count="581">
    <xf numFmtId="0" fontId="0" fillId="0" borderId="0" xfId="0" applyBorder="1" applyAlignment="1">
      <alignment vertical="center"/>
    </xf>
    <xf numFmtId="0" fontId="126" fillId="0" borderId="2" xfId="1" applyFont="1" applyAlignment="1">
      <alignment horizontal="center" vertical="center"/>
    </xf>
    <xf numFmtId="0" fontId="126" fillId="0" borderId="2" xfId="2" applyFont="1" applyAlignment="1" applyProtection="1">
      <alignment horizontal="center" vertical="center"/>
    </xf>
    <xf numFmtId="0" fontId="126" fillId="0" borderId="2" xfId="1" applyFont="1" applyAlignment="1">
      <alignment horizontal="left" vertical="center"/>
    </xf>
    <xf numFmtId="0" fontId="126" fillId="0" borderId="2" xfId="1" applyFont="1" applyAlignment="1">
      <alignment vertical="center"/>
    </xf>
    <xf numFmtId="0" fontId="126" fillId="0" borderId="2" xfId="7" applyFont="1" applyAlignment="1">
      <alignment horizontal="center" vertical="center"/>
    </xf>
    <xf numFmtId="0" fontId="133"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35" fillId="4" borderId="10" xfId="9" applyFont="1" applyFill="1" applyBorder="1" applyAlignment="1">
      <alignment vertical="center"/>
    </xf>
    <xf numFmtId="0" fontId="135" fillId="4" borderId="13" xfId="9" applyFont="1" applyFill="1" applyBorder="1" applyAlignment="1">
      <alignment horizontal="left" vertical="center"/>
    </xf>
    <xf numFmtId="0" fontId="135" fillId="4" borderId="15" xfId="9" applyFont="1" applyFill="1" applyBorder="1" applyAlignment="1">
      <alignment vertical="center"/>
    </xf>
    <xf numFmtId="0" fontId="122" fillId="0" borderId="2" xfId="9" applyFont="1"/>
    <xf numFmtId="0" fontId="122" fillId="4" borderId="16" xfId="9" applyFont="1" applyFill="1" applyBorder="1" applyAlignment="1">
      <alignment horizontal="center" vertical="center"/>
    </xf>
    <xf numFmtId="0" fontId="122" fillId="4" borderId="8" xfId="9" applyFont="1" applyFill="1" applyBorder="1" applyAlignment="1">
      <alignment horizontal="left" vertical="center"/>
    </xf>
    <xf numFmtId="0" fontId="122" fillId="4" borderId="8" xfId="9" applyFont="1" applyFill="1" applyBorder="1" applyAlignment="1">
      <alignment horizontal="center" vertical="center"/>
    </xf>
    <xf numFmtId="14" fontId="122" fillId="4" borderId="17" xfId="9" applyNumberFormat="1" applyFont="1" applyFill="1" applyBorder="1" applyAlignment="1">
      <alignment horizontal="center" vertical="center"/>
    </xf>
    <xf numFmtId="0" fontId="122" fillId="0" borderId="2" xfId="9" applyFont="1" applyAlignment="1">
      <alignment horizontal="center" vertical="center"/>
    </xf>
    <xf numFmtId="0" fontId="122" fillId="0" borderId="2" xfId="9" applyFont="1" applyAlignment="1">
      <alignment horizontal="left" vertical="center"/>
    </xf>
    <xf numFmtId="14" fontId="122" fillId="0" borderId="2" xfId="9" applyNumberFormat="1" applyFont="1" applyAlignment="1">
      <alignment horizontal="center" vertical="center"/>
    </xf>
    <xf numFmtId="0" fontId="122" fillId="4" borderId="10" xfId="9" applyFont="1" applyFill="1" applyBorder="1" applyAlignment="1">
      <alignment horizontal="center" vertical="center"/>
    </xf>
    <xf numFmtId="0" fontId="122" fillId="4" borderId="13" xfId="9" applyFont="1" applyFill="1" applyBorder="1" applyAlignment="1">
      <alignment horizontal="left" vertical="center"/>
    </xf>
    <xf numFmtId="0" fontId="122" fillId="4" borderId="13" xfId="9" applyFont="1" applyFill="1" applyBorder="1" applyAlignment="1">
      <alignment horizontal="center" vertical="center"/>
    </xf>
    <xf numFmtId="14" fontId="122" fillId="4" borderId="15" xfId="9" applyNumberFormat="1" applyFont="1" applyFill="1" applyBorder="1" applyAlignment="1">
      <alignment horizontal="center" vertical="center"/>
    </xf>
    <xf numFmtId="0" fontId="130" fillId="0" borderId="2" xfId="9"/>
    <xf numFmtId="0" fontId="140" fillId="0" borderId="2" xfId="9" applyFont="1" applyAlignment="1">
      <alignment horizontal="center" vertical="center"/>
    </xf>
    <xf numFmtId="0" fontId="141" fillId="14" borderId="6" xfId="9" applyFont="1" applyFill="1" applyBorder="1" applyAlignment="1">
      <alignment horizontal="center" vertical="center"/>
    </xf>
    <xf numFmtId="0" fontId="142" fillId="7" borderId="6" xfId="15" applyFont="1" applyFill="1" applyBorder="1" applyAlignment="1">
      <alignment horizontal="center" vertical="center"/>
    </xf>
    <xf numFmtId="0" fontId="141" fillId="0" borderId="11" xfId="9" applyFont="1" applyBorder="1" applyAlignment="1">
      <alignment horizontal="center" vertical="center"/>
    </xf>
    <xf numFmtId="0" fontId="144" fillId="0" borderId="2" xfId="9" applyFont="1" applyAlignment="1">
      <alignment horizontal="center" vertical="center"/>
    </xf>
    <xf numFmtId="0" fontId="146" fillId="0" borderId="6" xfId="16" applyFont="1" applyBorder="1" applyAlignment="1">
      <alignment horizontal="center" vertical="center"/>
    </xf>
    <xf numFmtId="0" fontId="130" fillId="0" borderId="6" xfId="9" applyBorder="1" applyAlignment="1">
      <alignment horizontal="center"/>
    </xf>
    <xf numFmtId="0" fontId="130" fillId="0" borderId="6" xfId="9" applyBorder="1" applyAlignment="1">
      <alignment horizontal="center" vertical="center"/>
    </xf>
    <xf numFmtId="0" fontId="143" fillId="0" borderId="6" xfId="17" applyFont="1" applyBorder="1" applyAlignment="1">
      <alignment horizontal="center" vertical="center"/>
    </xf>
    <xf numFmtId="0" fontId="143" fillId="0" borderId="6" xfId="17" applyFont="1" applyBorder="1" applyAlignment="1">
      <alignment vertical="center"/>
    </xf>
    <xf numFmtId="22" fontId="147" fillId="0" borderId="6" xfId="9" applyNumberFormat="1" applyFont="1" applyBorder="1" applyAlignment="1">
      <alignment horizontal="left" vertical="center"/>
    </xf>
    <xf numFmtId="0" fontId="148" fillId="0" borderId="6" xfId="9" applyFont="1" applyBorder="1"/>
    <xf numFmtId="0" fontId="148" fillId="0" borderId="6" xfId="9" applyFont="1" applyBorder="1" applyAlignment="1">
      <alignment horizontal="center"/>
    </xf>
    <xf numFmtId="22" fontId="149" fillId="0" borderId="6" xfId="9" applyNumberFormat="1" applyFont="1" applyBorder="1" applyAlignment="1">
      <alignment horizontal="left" vertical="center"/>
    </xf>
    <xf numFmtId="0" fontId="144" fillId="0" borderId="6" xfId="9" applyFont="1" applyBorder="1" applyAlignment="1">
      <alignment horizontal="left" vertical="center"/>
    </xf>
    <xf numFmtId="0" fontId="144" fillId="0" borderId="6" xfId="9" applyFont="1" applyBorder="1" applyAlignment="1">
      <alignment horizontal="center" vertical="center"/>
    </xf>
    <xf numFmtId="0" fontId="143" fillId="15" borderId="6" xfId="17" applyFont="1" applyFill="1" applyBorder="1" applyAlignment="1">
      <alignment vertical="center"/>
    </xf>
    <xf numFmtId="0" fontId="150" fillId="0" borderId="6" xfId="16" applyFont="1" applyBorder="1" applyAlignment="1">
      <alignment horizontal="center" vertical="center"/>
    </xf>
    <xf numFmtId="0" fontId="151" fillId="0" borderId="6" xfId="16" applyFont="1" applyBorder="1" applyAlignment="1">
      <alignment horizontal="center" vertical="center"/>
    </xf>
    <xf numFmtId="0" fontId="130" fillId="0" borderId="2" xfId="9" applyAlignment="1">
      <alignment horizontal="center"/>
    </xf>
    <xf numFmtId="0" fontId="152" fillId="14" borderId="2" xfId="9" applyFont="1" applyFill="1" applyAlignment="1">
      <alignment horizontal="center"/>
    </xf>
    <xf numFmtId="0" fontId="130" fillId="0" borderId="2" xfId="9" applyAlignment="1">
      <alignment horizontal="center" vertical="center"/>
    </xf>
    <xf numFmtId="0" fontId="143" fillId="4" borderId="6" xfId="17" applyFont="1" applyFill="1" applyBorder="1" applyAlignment="1">
      <alignment vertical="center"/>
    </xf>
    <xf numFmtId="0" fontId="141" fillId="0" borderId="2" xfId="9" applyFont="1" applyAlignment="1">
      <alignment horizontal="center" vertical="center"/>
    </xf>
    <xf numFmtId="0" fontId="130" fillId="0" borderId="6" xfId="9" applyBorder="1"/>
    <xf numFmtId="0" fontId="143" fillId="0" borderId="2" xfId="17" applyFont="1" applyAlignment="1">
      <alignment horizontal="center" vertical="center"/>
    </xf>
    <xf numFmtId="0" fontId="143" fillId="0" borderId="2" xfId="17" applyFont="1" applyAlignment="1">
      <alignment vertical="center"/>
    </xf>
    <xf numFmtId="14" fontId="143" fillId="0" borderId="2" xfId="17" applyNumberFormat="1" applyFont="1" applyAlignment="1">
      <alignment vertical="center"/>
    </xf>
    <xf numFmtId="0" fontId="144" fillId="0" borderId="12" xfId="9" applyFont="1" applyBorder="1" applyAlignment="1">
      <alignment horizontal="left" vertical="center"/>
    </xf>
    <xf numFmtId="0" fontId="143" fillId="0" borderId="12" xfId="17" applyFont="1" applyBorder="1" applyAlignment="1">
      <alignment horizontal="center" vertical="center"/>
    </xf>
    <xf numFmtId="0" fontId="143" fillId="0" borderId="12" xfId="17" applyFont="1" applyBorder="1" applyAlignment="1">
      <alignment vertical="center"/>
    </xf>
    <xf numFmtId="0" fontId="143" fillId="0" borderId="18" xfId="17" applyFont="1" applyBorder="1" applyAlignment="1">
      <alignment horizontal="center" vertical="center"/>
    </xf>
    <xf numFmtId="0" fontId="143" fillId="0" borderId="18" xfId="17" applyFont="1" applyBorder="1" applyAlignment="1">
      <alignment vertical="center"/>
    </xf>
    <xf numFmtId="0" fontId="119" fillId="0" borderId="2" xfId="9" applyFont="1"/>
    <xf numFmtId="0" fontId="120" fillId="0" borderId="2" xfId="9" applyFont="1"/>
    <xf numFmtId="0" fontId="121" fillId="0" borderId="2" xfId="9" applyFont="1"/>
    <xf numFmtId="22" fontId="147" fillId="0" borderId="2" xfId="9" applyNumberFormat="1" applyFont="1" applyAlignment="1">
      <alignment horizontal="left" vertical="center"/>
    </xf>
    <xf numFmtId="14" fontId="143" fillId="0" borderId="6" xfId="17" applyNumberFormat="1" applyFont="1" applyBorder="1" applyAlignment="1">
      <alignment vertical="center"/>
    </xf>
    <xf numFmtId="0" fontId="109" fillId="0" borderId="6" xfId="17" applyFont="1" applyBorder="1" applyAlignment="1">
      <alignment horizontal="center" vertical="center"/>
    </xf>
    <xf numFmtId="0" fontId="109" fillId="0" borderId="6" xfId="17" applyFont="1" applyBorder="1" applyAlignment="1">
      <alignment vertical="center"/>
    </xf>
    <xf numFmtId="0" fontId="136" fillId="0" borderId="0" xfId="0" applyFont="1" applyBorder="1" applyAlignment="1">
      <alignment horizontal="center" vertical="center"/>
    </xf>
    <xf numFmtId="14" fontId="153" fillId="0" borderId="0" xfId="0" applyNumberFormat="1" applyFont="1" applyBorder="1" applyAlignment="1">
      <alignment vertical="center"/>
    </xf>
    <xf numFmtId="0" fontId="156" fillId="0" borderId="0" xfId="0" applyFont="1" applyBorder="1" applyAlignment="1">
      <alignment vertical="center"/>
    </xf>
    <xf numFmtId="0" fontId="157" fillId="0" borderId="0" xfId="0" applyFont="1" applyBorder="1" applyAlignment="1">
      <alignment horizontal="center" vertical="center"/>
    </xf>
    <xf numFmtId="0" fontId="113" fillId="0" borderId="0" xfId="0" applyFont="1" applyBorder="1" applyAlignment="1">
      <alignment horizontal="center" vertical="center"/>
    </xf>
    <xf numFmtId="0" fontId="0" fillId="0" borderId="0" xfId="0" applyBorder="1" applyAlignment="1">
      <alignment horizontal="center" vertical="center"/>
    </xf>
    <xf numFmtId="9" fontId="126" fillId="0" borderId="2" xfId="5" applyFont="1" applyAlignment="1">
      <alignment horizontal="center" vertical="center"/>
    </xf>
    <xf numFmtId="0" fontId="0" fillId="0" borderId="0" xfId="0" applyBorder="1" applyAlignment="1">
      <alignment horizontal="left" vertical="center"/>
    </xf>
    <xf numFmtId="0" fontId="153" fillId="0" borderId="0" xfId="0" applyFont="1" applyBorder="1" applyAlignment="1">
      <alignment horizontal="center" vertical="center"/>
    </xf>
    <xf numFmtId="0" fontId="131" fillId="9" borderId="1" xfId="0" applyFont="1" applyFill="1" applyBorder="1" applyAlignment="1">
      <alignment horizontal="left" vertical="center" wrapText="1"/>
    </xf>
    <xf numFmtId="0" fontId="0" fillId="9" borderId="2" xfId="0" applyFill="1" applyAlignment="1">
      <alignment horizontal="center" vertical="center"/>
    </xf>
    <xf numFmtId="14" fontId="105" fillId="0" borderId="0" xfId="0" applyNumberFormat="1" applyFont="1" applyBorder="1" applyAlignment="1">
      <alignment horizontal="center" vertical="center"/>
    </xf>
    <xf numFmtId="0" fontId="139" fillId="9" borderId="1" xfId="0" applyFont="1" applyFill="1" applyBorder="1" applyAlignment="1">
      <alignment horizontal="left" vertical="center" wrapText="1"/>
    </xf>
    <xf numFmtId="0" fontId="0" fillId="0" borderId="26" xfId="0" applyBorder="1" applyAlignment="1">
      <alignment horizontal="center" vertical="center"/>
    </xf>
    <xf numFmtId="0" fontId="133" fillId="8" borderId="27" xfId="0" applyFont="1" applyFill="1" applyBorder="1" applyAlignment="1">
      <alignment horizontal="center" vertical="center" wrapText="1"/>
    </xf>
    <xf numFmtId="0" fontId="133" fillId="16" borderId="27"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131"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131" fillId="17" borderId="6" xfId="0" applyFont="1" applyFill="1" applyBorder="1" applyAlignment="1">
      <alignment horizontal="left" vertical="center" wrapText="1"/>
    </xf>
    <xf numFmtId="0" fontId="131" fillId="4" borderId="6" xfId="0" applyFont="1" applyFill="1" applyBorder="1" applyAlignment="1">
      <alignment horizontal="left" vertical="center"/>
    </xf>
    <xf numFmtId="0" fontId="139" fillId="17" borderId="6" xfId="0" applyFont="1" applyFill="1" applyBorder="1" applyAlignment="1">
      <alignment horizontal="left" vertical="center" wrapText="1"/>
    </xf>
    <xf numFmtId="0" fontId="139" fillId="4" borderId="6" xfId="0" applyFont="1" applyFill="1" applyBorder="1" applyAlignment="1">
      <alignment horizontal="left" vertical="center" wrapText="1"/>
    </xf>
    <xf numFmtId="0" fontId="131" fillId="17" borderId="6" xfId="0" applyFont="1" applyFill="1" applyBorder="1" applyAlignment="1">
      <alignment horizontal="left" vertical="center"/>
    </xf>
    <xf numFmtId="0" fontId="158" fillId="4" borderId="6" xfId="0" applyFont="1" applyFill="1" applyBorder="1" applyAlignment="1">
      <alignment horizontal="left" vertical="center"/>
    </xf>
    <xf numFmtId="0" fontId="0" fillId="0" borderId="2" xfId="0" applyAlignment="1">
      <alignment horizontal="left" vertical="center"/>
    </xf>
    <xf numFmtId="0" fontId="131"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136" fillId="0" borderId="0" xfId="0" applyFont="1" applyBorder="1" applyAlignment="1" applyProtection="1">
      <alignment horizontal="center" vertical="center"/>
      <protection hidden="1"/>
    </xf>
    <xf numFmtId="0" fontId="111" fillId="0" borderId="0" xfId="0" applyFont="1" applyBorder="1" applyAlignment="1" applyProtection="1">
      <alignment vertical="center"/>
      <protection hidden="1"/>
    </xf>
    <xf numFmtId="0" fontId="111" fillId="0" borderId="0" xfId="0" applyFont="1" applyBorder="1" applyAlignment="1" applyProtection="1">
      <alignment horizontal="center" vertical="center"/>
      <protection hidden="1"/>
    </xf>
    <xf numFmtId="0" fontId="153" fillId="0" borderId="0" xfId="0" applyFont="1" applyBorder="1" applyAlignment="1" applyProtection="1">
      <alignment horizontal="center" vertical="center"/>
      <protection hidden="1"/>
    </xf>
    <xf numFmtId="0" fontId="132" fillId="12" borderId="6" xfId="0" applyFont="1" applyFill="1" applyBorder="1" applyAlignment="1" applyProtection="1">
      <alignment horizontal="center" vertical="center"/>
      <protection hidden="1"/>
    </xf>
    <xf numFmtId="0" fontId="122" fillId="7" borderId="18" xfId="0" applyFont="1" applyFill="1" applyBorder="1" applyAlignment="1" applyProtection="1">
      <alignment horizontal="right" vertical="center"/>
      <protection hidden="1"/>
    </xf>
    <xf numFmtId="0" fontId="107" fillId="0" borderId="0" xfId="0" applyFont="1" applyBorder="1" applyAlignment="1" applyProtection="1">
      <alignment vertical="center"/>
      <protection hidden="1"/>
    </xf>
    <xf numFmtId="0" fontId="106" fillId="0" borderId="2" xfId="0" applyFont="1" applyAlignment="1" applyProtection="1">
      <alignment vertical="center"/>
      <protection hidden="1"/>
    </xf>
    <xf numFmtId="0" fontId="135" fillId="12" borderId="11" xfId="0" applyFont="1" applyFill="1" applyBorder="1" applyAlignment="1" applyProtection="1">
      <alignment horizontal="right" vertical="center"/>
      <protection hidden="1"/>
    </xf>
    <xf numFmtId="0" fontId="122" fillId="12" borderId="11" xfId="0" applyFont="1" applyFill="1" applyBorder="1" applyAlignment="1" applyProtection="1">
      <alignment horizontal="right" vertical="center"/>
      <protection hidden="1"/>
    </xf>
    <xf numFmtId="0" fontId="122" fillId="0" borderId="23" xfId="0" applyFont="1" applyBorder="1" applyAlignment="1" applyProtection="1">
      <alignment horizontal="center" vertical="center"/>
      <protection hidden="1"/>
    </xf>
    <xf numFmtId="0" fontId="122" fillId="0" borderId="4" xfId="0" applyFont="1" applyBorder="1" applyAlignment="1" applyProtection="1">
      <alignment horizontal="center" vertical="center"/>
      <protection hidden="1"/>
    </xf>
    <xf numFmtId="0" fontId="136" fillId="0" borderId="14" xfId="0" applyFont="1" applyBorder="1" applyAlignment="1" applyProtection="1">
      <alignment horizontal="center" vertical="center"/>
      <protection hidden="1"/>
    </xf>
    <xf numFmtId="20" fontId="111" fillId="0" borderId="3" xfId="0" applyNumberFormat="1" applyFont="1" applyBorder="1" applyAlignment="1" applyProtection="1">
      <alignment horizontal="left" vertical="center"/>
      <protection hidden="1"/>
    </xf>
    <xf numFmtId="0" fontId="122" fillId="0" borderId="20" xfId="0" applyFont="1" applyBorder="1" applyAlignment="1" applyProtection="1">
      <alignment horizontal="center" vertical="center"/>
      <protection hidden="1"/>
    </xf>
    <xf numFmtId="0" fontId="136" fillId="0" borderId="25" xfId="0" applyFont="1" applyBorder="1" applyAlignment="1" applyProtection="1">
      <alignment horizontal="center" vertical="center"/>
      <protection hidden="1"/>
    </xf>
    <xf numFmtId="0" fontId="111" fillId="0" borderId="6" xfId="0" applyFont="1" applyBorder="1" applyAlignment="1" applyProtection="1">
      <alignment horizontal="center" vertical="center"/>
      <protection hidden="1"/>
    </xf>
    <xf numFmtId="0" fontId="136" fillId="0" borderId="6" xfId="0" applyFont="1" applyBorder="1" applyAlignment="1" applyProtection="1">
      <alignment horizontal="center" vertical="center"/>
      <protection hidden="1"/>
    </xf>
    <xf numFmtId="0" fontId="114" fillId="0" borderId="0" xfId="0" applyFont="1" applyBorder="1" applyAlignment="1" applyProtection="1">
      <alignment vertical="center"/>
      <protection hidden="1"/>
    </xf>
    <xf numFmtId="0" fontId="113" fillId="0" borderId="6" xfId="0" applyFont="1" applyBorder="1" applyAlignment="1" applyProtection="1">
      <alignment horizontal="center" vertical="center"/>
      <protection hidden="1"/>
    </xf>
    <xf numFmtId="0" fontId="115" fillId="0" borderId="0" xfId="0" applyFont="1" applyBorder="1" applyAlignment="1" applyProtection="1">
      <alignment vertical="center"/>
      <protection hidden="1"/>
    </xf>
    <xf numFmtId="0" fontId="117" fillId="0" borderId="0" xfId="0" applyFont="1" applyBorder="1" applyAlignment="1" applyProtection="1">
      <alignment vertical="center"/>
      <protection hidden="1"/>
    </xf>
    <xf numFmtId="0" fontId="131" fillId="0" borderId="0" xfId="0" applyFont="1" applyBorder="1" applyAlignment="1" applyProtection="1">
      <alignment vertical="center"/>
      <protection hidden="1"/>
    </xf>
    <xf numFmtId="0" fontId="157" fillId="0" borderId="0" xfId="0" applyFont="1" applyBorder="1" applyAlignment="1" applyProtection="1">
      <alignment vertical="center"/>
      <protection hidden="1"/>
    </xf>
    <xf numFmtId="0" fontId="139" fillId="9" borderId="1" xfId="0" applyFont="1" applyFill="1" applyBorder="1" applyAlignment="1">
      <alignment horizontal="center" vertical="center" wrapText="1"/>
    </xf>
    <xf numFmtId="14" fontId="113"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131" fillId="9" borderId="1" xfId="0" applyFont="1" applyFill="1" applyBorder="1" applyAlignment="1">
      <alignment horizontal="center" vertical="center"/>
    </xf>
    <xf numFmtId="14" fontId="159" fillId="0" borderId="0" xfId="0" applyNumberFormat="1" applyFont="1" applyBorder="1" applyAlignment="1" applyProtection="1">
      <alignment horizontal="center" vertical="center"/>
      <protection hidden="1"/>
    </xf>
    <xf numFmtId="0" fontId="122" fillId="4" borderId="8" xfId="0" applyFont="1" applyFill="1" applyBorder="1" applyProtection="1">
      <protection hidden="1"/>
    </xf>
    <xf numFmtId="0" fontId="111" fillId="0" borderId="0" xfId="0" applyFont="1" applyBorder="1" applyAlignment="1">
      <alignment vertical="center"/>
    </xf>
    <xf numFmtId="0" fontId="111" fillId="0" borderId="0" xfId="0" applyFont="1" applyBorder="1" applyAlignment="1">
      <alignment horizontal="center" vertical="center"/>
    </xf>
    <xf numFmtId="0" fontId="138" fillId="0" borderId="2" xfId="0" applyFont="1" applyAlignment="1">
      <alignment horizontal="center" vertical="center"/>
    </xf>
    <xf numFmtId="0" fontId="162" fillId="7" borderId="2" xfId="0" applyFont="1" applyFill="1" applyAlignment="1" applyProtection="1">
      <alignment horizontal="center" vertical="center"/>
      <protection hidden="1"/>
    </xf>
    <xf numFmtId="0" fontId="122" fillId="4" borderId="16" xfId="0" applyFont="1" applyFill="1" applyBorder="1" applyAlignment="1" applyProtection="1">
      <alignment horizontal="right" vertical="center"/>
      <protection hidden="1"/>
    </xf>
    <xf numFmtId="0" fontId="124" fillId="23" borderId="6" xfId="19" applyFont="1" applyFill="1" applyBorder="1" applyAlignment="1">
      <alignment horizontal="center" vertical="center"/>
    </xf>
    <xf numFmtId="0" fontId="104" fillId="0" borderId="2" xfId="15" applyFont="1" applyAlignment="1">
      <alignment vertical="center"/>
    </xf>
    <xf numFmtId="0" fontId="104" fillId="0" borderId="6" xfId="19" applyFont="1" applyBorder="1" applyAlignment="1">
      <alignment horizontal="center" vertical="center"/>
    </xf>
    <xf numFmtId="0" fontId="104" fillId="0" borderId="6" xfId="19" applyFont="1" applyBorder="1" applyAlignment="1">
      <alignment horizontal="left" vertical="center"/>
    </xf>
    <xf numFmtId="0" fontId="104" fillId="0" borderId="6" xfId="19" applyFont="1" applyBorder="1" applyAlignment="1">
      <alignment vertical="center"/>
    </xf>
    <xf numFmtId="0" fontId="104" fillId="0" borderId="6" xfId="15" applyFont="1" applyBorder="1" applyAlignment="1">
      <alignment vertical="center"/>
    </xf>
    <xf numFmtId="0" fontId="104" fillId="0" borderId="6" xfId="15" applyFont="1" applyBorder="1" applyAlignment="1">
      <alignment horizontal="center" vertical="center"/>
    </xf>
    <xf numFmtId="0" fontId="104" fillId="0" borderId="6" xfId="19" quotePrefix="1" applyFont="1" applyBorder="1" applyAlignment="1">
      <alignment horizontal="left" vertical="center"/>
    </xf>
    <xf numFmtId="0" fontId="104" fillId="0" borderId="2" xfId="19" applyFont="1" applyAlignment="1">
      <alignment horizontal="center" vertical="center"/>
    </xf>
    <xf numFmtId="0" fontId="104" fillId="0" borderId="2" xfId="19" applyFont="1" applyAlignment="1">
      <alignment horizontal="left" vertical="center"/>
    </xf>
    <xf numFmtId="0" fontId="165" fillId="0" borderId="6" xfId="0" applyFont="1" applyBorder="1" applyAlignment="1" applyProtection="1">
      <alignment horizontal="center" vertical="center"/>
      <protection hidden="1"/>
    </xf>
    <xf numFmtId="0" fontId="166" fillId="0" borderId="0" xfId="0" applyFont="1" applyBorder="1" applyAlignment="1" applyProtection="1">
      <alignment vertical="center"/>
      <protection hidden="1"/>
    </xf>
    <xf numFmtId="0" fontId="167" fillId="0" borderId="0" xfId="0" applyFont="1" applyBorder="1" applyAlignment="1" applyProtection="1">
      <alignment vertical="center"/>
      <protection hidden="1"/>
    </xf>
    <xf numFmtId="0" fontId="157" fillId="9" borderId="1" xfId="0" applyFont="1" applyFill="1" applyBorder="1" applyAlignment="1">
      <alignment horizontal="center" vertical="center"/>
    </xf>
    <xf numFmtId="0" fontId="168" fillId="0" borderId="28" xfId="0" applyFont="1" applyBorder="1" applyAlignment="1">
      <alignment horizontal="left" vertical="center" wrapText="1"/>
    </xf>
    <xf numFmtId="0" fontId="157"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163" fillId="7" borderId="2" xfId="0" applyFont="1" applyFill="1" applyAlignment="1" applyProtection="1">
      <alignment horizontal="center" vertical="center"/>
      <protection hidden="1"/>
    </xf>
    <xf numFmtId="0" fontId="164" fillId="4" borderId="2" xfId="0" applyFont="1" applyFill="1" applyAlignment="1">
      <alignment horizontal="center" vertical="center"/>
    </xf>
    <xf numFmtId="0" fontId="135" fillId="12" borderId="6" xfId="0" applyFont="1" applyFill="1" applyBorder="1" applyAlignment="1" applyProtection="1">
      <alignment horizontal="center" vertical="center"/>
      <protection hidden="1"/>
    </xf>
    <xf numFmtId="0" fontId="122" fillId="0" borderId="5" xfId="0" applyFont="1" applyBorder="1" applyAlignment="1" applyProtection="1">
      <alignment horizontal="center" vertical="center"/>
      <protection hidden="1"/>
    </xf>
    <xf numFmtId="0" fontId="136" fillId="0" borderId="18" xfId="0" applyFont="1" applyBorder="1" applyAlignment="1" applyProtection="1">
      <alignment horizontal="center" vertical="center"/>
      <protection hidden="1"/>
    </xf>
    <xf numFmtId="20" fontId="111" fillId="0" borderId="31" xfId="0" applyNumberFormat="1" applyFont="1" applyBorder="1" applyAlignment="1" applyProtection="1">
      <alignment horizontal="left" vertical="center"/>
      <protection hidden="1"/>
    </xf>
    <xf numFmtId="0" fontId="122" fillId="0" borderId="6" xfId="0" applyFont="1" applyBorder="1" applyAlignment="1" applyProtection="1">
      <alignment horizontal="center" vertical="center"/>
      <protection hidden="1"/>
    </xf>
    <xf numFmtId="14" fontId="103" fillId="0" borderId="2" xfId="24" applyNumberFormat="1" applyFont="1" applyAlignment="1">
      <alignment horizontal="center" vertical="center"/>
    </xf>
    <xf numFmtId="0" fontId="116" fillId="19" borderId="8" xfId="0" applyFont="1" applyFill="1" applyBorder="1" applyAlignment="1" applyProtection="1">
      <alignment horizontal="center" vertical="center"/>
      <protection hidden="1"/>
    </xf>
    <xf numFmtId="0" fontId="122" fillId="4" borderId="19" xfId="0" applyFont="1" applyFill="1" applyBorder="1" applyProtection="1">
      <protection hidden="1"/>
    </xf>
    <xf numFmtId="0" fontId="124" fillId="25" borderId="18" xfId="0" applyFont="1" applyFill="1" applyBorder="1" applyAlignment="1" applyProtection="1">
      <alignment horizontal="center" vertical="center" wrapText="1"/>
      <protection hidden="1"/>
    </xf>
    <xf numFmtId="0" fontId="136" fillId="7" borderId="11" xfId="0" applyFont="1" applyFill="1" applyBorder="1" applyAlignment="1">
      <alignment horizontal="center" vertical="center"/>
    </xf>
    <xf numFmtId="0" fontId="129" fillId="7" borderId="19" xfId="0" applyFont="1" applyFill="1" applyBorder="1" applyAlignment="1" applyProtection="1">
      <alignment horizontal="center" vertical="center"/>
      <protection hidden="1"/>
    </xf>
    <xf numFmtId="0" fontId="122" fillId="0" borderId="18" xfId="0" applyFont="1" applyBorder="1" applyAlignment="1" applyProtection="1">
      <alignment horizontal="center" vertical="center"/>
      <protection hidden="1"/>
    </xf>
    <xf numFmtId="0" fontId="102" fillId="0" borderId="0" xfId="0" applyFont="1" applyBorder="1" applyAlignment="1">
      <alignment horizontal="center" vertical="center"/>
    </xf>
    <xf numFmtId="0" fontId="102" fillId="0" borderId="0" xfId="0" applyFont="1" applyBorder="1" applyAlignment="1">
      <alignment horizontal="right" vertical="center"/>
    </xf>
    <xf numFmtId="0" fontId="132" fillId="0" borderId="0" xfId="0" applyFont="1" applyBorder="1" applyAlignment="1">
      <alignment horizontal="center" vertical="center"/>
    </xf>
    <xf numFmtId="0" fontId="102" fillId="0" borderId="6" xfId="0" applyFont="1" applyBorder="1" applyAlignment="1" applyProtection="1">
      <alignment horizontal="center" vertical="center"/>
      <protection hidden="1"/>
    </xf>
    <xf numFmtId="0" fontId="138" fillId="0" borderId="6" xfId="14" applyNumberFormat="1" applyFont="1" applyBorder="1" applyAlignment="1" applyProtection="1">
      <alignment horizontal="center" vertical="center"/>
      <protection hidden="1"/>
    </xf>
    <xf numFmtId="0" fontId="102" fillId="0" borderId="6" xfId="0" applyFont="1" applyBorder="1" applyAlignment="1">
      <alignment horizontal="center" vertical="center"/>
    </xf>
    <xf numFmtId="0" fontId="170" fillId="0" borderId="6" xfId="0" applyFont="1" applyBorder="1" applyAlignment="1">
      <alignment horizontal="center" vertical="center"/>
    </xf>
    <xf numFmtId="0" fontId="171" fillId="12" borderId="6" xfId="15" applyFont="1" applyFill="1" applyBorder="1" applyAlignment="1" applyProtection="1">
      <alignment horizontal="center" vertical="center"/>
      <protection hidden="1"/>
    </xf>
    <xf numFmtId="0" fontId="132" fillId="0" borderId="2" xfId="0" applyFont="1" applyAlignment="1">
      <alignment horizontal="center" vertical="center"/>
    </xf>
    <xf numFmtId="14" fontId="161" fillId="26" borderId="18" xfId="0" applyNumberFormat="1" applyFont="1" applyFill="1" applyBorder="1" applyAlignment="1" applyProtection="1">
      <alignment horizontal="center" vertical="center"/>
      <protection hidden="1"/>
    </xf>
    <xf numFmtId="0" fontId="136" fillId="7" borderId="22" xfId="0" applyFont="1" applyFill="1" applyBorder="1" applyAlignment="1" applyProtection="1">
      <alignment horizontal="center" vertical="center"/>
      <protection hidden="1"/>
    </xf>
    <xf numFmtId="0" fontId="124" fillId="27" borderId="18" xfId="0" applyFont="1" applyFill="1" applyBorder="1" applyAlignment="1" applyProtection="1">
      <alignment horizontal="center" vertical="center" wrapText="1"/>
      <protection hidden="1"/>
    </xf>
    <xf numFmtId="0" fontId="101" fillId="0" borderId="0" xfId="0" applyFont="1" applyBorder="1" applyAlignment="1">
      <alignment horizontal="center" vertical="center"/>
    </xf>
    <xf numFmtId="0" fontId="101" fillId="12" borderId="6" xfId="0" applyFont="1" applyFill="1" applyBorder="1" applyAlignment="1">
      <alignment horizontal="center" vertical="center"/>
    </xf>
    <xf numFmtId="0" fontId="114"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114"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2" xfId="0" applyFill="1" applyAlignment="1">
      <alignment vertical="center"/>
    </xf>
    <xf numFmtId="0" fontId="0" fillId="4" borderId="2" xfId="0" applyFill="1" applyAlignment="1" applyProtection="1">
      <alignment vertical="center"/>
      <protection hidden="1"/>
    </xf>
    <xf numFmtId="20" fontId="111" fillId="0" borderId="10" xfId="0" applyNumberFormat="1" applyFont="1" applyBorder="1" applyAlignment="1" applyProtection="1">
      <alignment horizontal="left" vertical="center"/>
      <protection hidden="1"/>
    </xf>
    <xf numFmtId="0" fontId="100" fillId="0" borderId="0" xfId="0" applyFont="1" applyBorder="1" applyAlignment="1">
      <alignment horizontal="center" vertical="center"/>
    </xf>
    <xf numFmtId="0" fontId="99" fillId="0" borderId="2" xfId="15" applyFont="1" applyAlignment="1">
      <alignment vertical="center"/>
    </xf>
    <xf numFmtId="14" fontId="161" fillId="26" borderId="22" xfId="0" applyNumberFormat="1" applyFont="1" applyFill="1" applyBorder="1" applyAlignment="1" applyProtection="1">
      <alignment horizontal="center" vertical="center"/>
      <protection hidden="1"/>
    </xf>
    <xf numFmtId="0" fontId="172" fillId="0" borderId="2" xfId="9" applyFont="1"/>
    <xf numFmtId="0" fontId="173" fillId="0" borderId="2" xfId="9" applyFont="1"/>
    <xf numFmtId="0" fontId="129" fillId="7" borderId="18" xfId="0" applyFont="1" applyFill="1" applyBorder="1" applyAlignment="1" applyProtection="1">
      <alignment horizontal="center" vertical="center"/>
      <protection hidden="1"/>
    </xf>
    <xf numFmtId="0" fontId="135" fillId="12" borderId="9" xfId="0" applyFont="1" applyFill="1" applyBorder="1" applyAlignment="1" applyProtection="1">
      <alignment horizontal="right" vertical="center"/>
      <protection hidden="1"/>
    </xf>
    <xf numFmtId="0" fontId="122" fillId="12" borderId="16" xfId="0" applyFont="1" applyFill="1" applyBorder="1" applyAlignment="1" applyProtection="1">
      <alignment horizontal="right" vertical="center"/>
      <protection hidden="1"/>
    </xf>
    <xf numFmtId="0" fontId="171" fillId="12" borderId="22" xfId="15" applyFont="1" applyFill="1" applyBorder="1" applyAlignment="1" applyProtection="1">
      <alignment horizontal="right" vertical="center"/>
      <protection hidden="1"/>
    </xf>
    <xf numFmtId="0" fontId="135" fillId="7" borderId="22" xfId="0" applyFont="1" applyFill="1" applyBorder="1" applyAlignment="1" applyProtection="1">
      <alignment horizontal="center" vertical="center"/>
      <protection hidden="1"/>
    </xf>
    <xf numFmtId="0" fontId="122" fillId="0" borderId="2" xfId="0" applyFont="1" applyAlignment="1" applyProtection="1">
      <alignment horizontal="center" vertical="center"/>
      <protection hidden="1"/>
    </xf>
    <xf numFmtId="20" fontId="111" fillId="0" borderId="12" xfId="0" applyNumberFormat="1" applyFont="1" applyBorder="1" applyAlignment="1" applyProtection="1">
      <alignment horizontal="center" vertical="center"/>
      <protection hidden="1"/>
    </xf>
    <xf numFmtId="0" fontId="122" fillId="0" borderId="0" xfId="0" applyFont="1" applyBorder="1" applyAlignment="1" applyProtection="1">
      <alignment horizontal="center" vertical="center"/>
      <protection hidden="1"/>
    </xf>
    <xf numFmtId="0" fontId="98" fillId="0" borderId="2" xfId="0" applyFont="1" applyAlignment="1">
      <alignment vertical="center"/>
    </xf>
    <xf numFmtId="0" fontId="122" fillId="0" borderId="21" xfId="0" applyFont="1" applyBorder="1" applyAlignment="1" applyProtection="1">
      <alignment horizontal="center" vertical="center"/>
      <protection hidden="1"/>
    </xf>
    <xf numFmtId="0" fontId="136" fillId="0" borderId="33" xfId="0" applyFont="1" applyBorder="1" applyAlignment="1" applyProtection="1">
      <alignment horizontal="center" vertical="center"/>
      <protection hidden="1"/>
    </xf>
    <xf numFmtId="20" fontId="111" fillId="0" borderId="7" xfId="0" applyNumberFormat="1" applyFont="1" applyBorder="1" applyAlignment="1" applyProtection="1">
      <alignment horizontal="left" vertical="center"/>
      <protection hidden="1"/>
    </xf>
    <xf numFmtId="0" fontId="171" fillId="12" borderId="18" xfId="15" applyFont="1" applyFill="1" applyBorder="1" applyAlignment="1" applyProtection="1">
      <alignment horizontal="right" vertical="center"/>
      <protection hidden="1"/>
    </xf>
    <xf numFmtId="0" fontId="122" fillId="12" borderId="12" xfId="0" applyFont="1" applyFill="1" applyBorder="1" applyAlignment="1" applyProtection="1">
      <alignment horizontal="right" vertical="center"/>
      <protection hidden="1"/>
    </xf>
    <xf numFmtId="0" fontId="122" fillId="4" borderId="13" xfId="0" applyFont="1" applyFill="1" applyBorder="1" applyProtection="1">
      <protection hidden="1"/>
    </xf>
    <xf numFmtId="0" fontId="136" fillId="7" borderId="6" xfId="0" applyFont="1" applyFill="1" applyBorder="1" applyAlignment="1" applyProtection="1">
      <alignment horizontal="center" vertical="center"/>
      <protection hidden="1"/>
    </xf>
    <xf numFmtId="14" fontId="161" fillId="26" borderId="6" xfId="0" applyNumberFormat="1" applyFont="1" applyFill="1" applyBorder="1" applyAlignment="1" applyProtection="1">
      <alignment horizontal="center" vertical="center"/>
      <protection hidden="1"/>
    </xf>
    <xf numFmtId="0" fontId="129" fillId="7" borderId="6" xfId="0" applyFont="1" applyFill="1" applyBorder="1" applyAlignment="1" applyProtection="1">
      <alignment horizontal="center" vertical="center"/>
      <protection hidden="1"/>
    </xf>
    <xf numFmtId="14" fontId="161" fillId="26" borderId="19" xfId="0" applyNumberFormat="1" applyFont="1" applyFill="1" applyBorder="1" applyAlignment="1" applyProtection="1">
      <alignment horizontal="center" vertical="center"/>
      <protection hidden="1"/>
    </xf>
    <xf numFmtId="0" fontId="97" fillId="0" borderId="0" xfId="0" applyFont="1" applyBorder="1" applyAlignment="1">
      <alignment horizontal="center" vertical="center"/>
    </xf>
    <xf numFmtId="2" fontId="102" fillId="0" borderId="0" xfId="0" applyNumberFormat="1" applyFont="1" applyBorder="1" applyAlignment="1">
      <alignment horizontal="center" vertical="center"/>
    </xf>
    <xf numFmtId="14" fontId="102" fillId="0" borderId="0" xfId="0" applyNumberFormat="1" applyFont="1" applyBorder="1" applyAlignment="1">
      <alignment horizontal="center" vertical="center"/>
    </xf>
    <xf numFmtId="0" fontId="133" fillId="8" borderId="1" xfId="24" applyFont="1" applyFill="1" applyBorder="1" applyAlignment="1">
      <alignment horizontal="center" vertical="center" wrapText="1"/>
    </xf>
    <xf numFmtId="14" fontId="133" fillId="8" borderId="1" xfId="24" applyNumberFormat="1" applyFont="1" applyFill="1" applyBorder="1" applyAlignment="1">
      <alignment horizontal="center" vertical="center" wrapText="1"/>
    </xf>
    <xf numFmtId="0" fontId="96" fillId="0" borderId="2" xfId="24" applyFont="1" applyAlignment="1">
      <alignment horizontal="center" vertical="center"/>
    </xf>
    <xf numFmtId="0" fontId="0" fillId="0" borderId="2" xfId="0"/>
    <xf numFmtId="14" fontId="0" fillId="0" borderId="2" xfId="0" applyNumberFormat="1" applyAlignment="1">
      <alignment vertical="center"/>
    </xf>
    <xf numFmtId="0" fontId="131" fillId="0" borderId="1" xfId="0" applyFont="1" applyBorder="1" applyAlignment="1">
      <alignment horizontal="left" vertical="center" wrapText="1"/>
    </xf>
    <xf numFmtId="14" fontId="111" fillId="0" borderId="2" xfId="0" applyNumberFormat="1" applyFont="1" applyAlignment="1">
      <alignment horizontal="center" vertical="center"/>
    </xf>
    <xf numFmtId="0" fontId="95" fillId="12" borderId="6" xfId="0" applyFont="1" applyFill="1" applyBorder="1" applyAlignment="1">
      <alignment horizontal="center" vertical="center"/>
    </xf>
    <xf numFmtId="0" fontId="94" fillId="12" borderId="6" xfId="0" applyFont="1" applyFill="1" applyBorder="1" applyAlignment="1">
      <alignment horizontal="center" vertical="center"/>
    </xf>
    <xf numFmtId="0" fontId="126" fillId="0" borderId="2" xfId="4" applyFont="1" applyAlignment="1">
      <alignment horizontal="center" vertical="center"/>
    </xf>
    <xf numFmtId="0" fontId="126" fillId="0" borderId="2" xfId="3" applyFont="1" applyAlignment="1">
      <alignment horizontal="center" vertical="center"/>
    </xf>
    <xf numFmtId="0" fontId="126" fillId="0" borderId="2" xfId="3" applyFont="1" applyAlignment="1">
      <alignment horizontal="left" vertical="center"/>
    </xf>
    <xf numFmtId="0" fontId="126" fillId="7" borderId="9" xfId="1" applyFont="1" applyFill="1" applyBorder="1" applyAlignment="1">
      <alignment horizontal="center" vertical="center"/>
    </xf>
    <xf numFmtId="0" fontId="126" fillId="7" borderId="2" xfId="1" applyFont="1" applyFill="1" applyAlignment="1">
      <alignment horizontal="center" vertical="center"/>
    </xf>
    <xf numFmtId="0" fontId="126" fillId="0" borderId="9" xfId="1" applyFont="1" applyBorder="1" applyAlignment="1">
      <alignment vertical="center"/>
    </xf>
    <xf numFmtId="0" fontId="175" fillId="0" borderId="2" xfId="6" applyFont="1" applyAlignment="1">
      <alignment vertical="center"/>
    </xf>
    <xf numFmtId="0" fontId="174" fillId="10" borderId="6" xfId="3" applyFont="1" applyFill="1" applyBorder="1" applyAlignment="1">
      <alignment horizontal="center" vertical="center"/>
    </xf>
    <xf numFmtId="0" fontId="176" fillId="4" borderId="6" xfId="3" applyFont="1" applyFill="1" applyBorder="1" applyAlignment="1">
      <alignment horizontal="center" vertical="center"/>
    </xf>
    <xf numFmtId="14" fontId="126" fillId="0" borderId="2" xfId="3" applyNumberFormat="1" applyFont="1" applyAlignment="1">
      <alignment horizontal="center" vertical="center" wrapText="1"/>
    </xf>
    <xf numFmtId="0" fontId="174" fillId="12" borderId="6" xfId="3" applyFont="1" applyFill="1" applyBorder="1" applyAlignment="1">
      <alignment horizontal="center" vertical="center"/>
    </xf>
    <xf numFmtId="0" fontId="122" fillId="0" borderId="24" xfId="0" applyFont="1" applyBorder="1" applyAlignment="1" applyProtection="1">
      <alignment horizontal="center" vertical="center"/>
      <protection hidden="1"/>
    </xf>
    <xf numFmtId="0" fontId="93" fillId="0" borderId="2" xfId="25" applyFont="1" applyAlignment="1">
      <alignment vertical="center"/>
    </xf>
    <xf numFmtId="0" fontId="93" fillId="0" borderId="2" xfId="25" applyFont="1" applyAlignment="1">
      <alignment horizontal="left" vertical="center"/>
    </xf>
    <xf numFmtId="0" fontId="93" fillId="0" borderId="2" xfId="25" quotePrefix="1" applyFont="1" applyAlignment="1">
      <alignment horizontal="left" vertical="center"/>
    </xf>
    <xf numFmtId="0" fontId="93" fillId="12" borderId="2" xfId="25" applyFont="1" applyFill="1" applyAlignment="1">
      <alignment horizontal="left" vertical="center"/>
    </xf>
    <xf numFmtId="14" fontId="0" fillId="0" borderId="0" xfId="0" applyNumberFormat="1" applyBorder="1" applyAlignment="1">
      <alignment horizontal="center" vertical="center"/>
    </xf>
    <xf numFmtId="14" fontId="177" fillId="12" borderId="34" xfId="0" applyNumberFormat="1" applyFont="1" applyFill="1" applyBorder="1" applyAlignment="1">
      <alignment horizontal="center" vertical="center"/>
    </xf>
    <xf numFmtId="0" fontId="177" fillId="12" borderId="34" xfId="0" applyFont="1" applyFill="1" applyBorder="1" applyAlignment="1">
      <alignment horizontal="center" vertical="center"/>
    </xf>
    <xf numFmtId="49" fontId="177" fillId="12" borderId="34" xfId="0" applyNumberFormat="1" applyFont="1" applyFill="1" applyBorder="1" applyAlignment="1">
      <alignment horizontal="center" vertical="center"/>
    </xf>
    <xf numFmtId="49" fontId="0" fillId="0" borderId="0" xfId="0" applyNumberFormat="1" applyBorder="1" applyAlignment="1">
      <alignment vertical="center"/>
    </xf>
    <xf numFmtId="0" fontId="132" fillId="28" borderId="0" xfId="0" applyFont="1" applyFill="1" applyBorder="1" applyAlignment="1">
      <alignment horizontal="center" vertical="center"/>
    </xf>
    <xf numFmtId="0" fontId="124" fillId="25" borderId="34" xfId="0" applyFont="1" applyFill="1" applyBorder="1" applyAlignment="1" applyProtection="1">
      <alignment horizontal="center" vertical="center" wrapText="1"/>
      <protection hidden="1"/>
    </xf>
    <xf numFmtId="0" fontId="92" fillId="0" borderId="2" xfId="25" applyFont="1" applyAlignment="1">
      <alignment horizontal="left" vertical="center"/>
    </xf>
    <xf numFmtId="0" fontId="131" fillId="0" borderId="0" xfId="0" applyFont="1" applyBorder="1" applyAlignment="1">
      <alignment vertical="center"/>
    </xf>
    <xf numFmtId="0" fontId="92" fillId="0" borderId="2" xfId="25" applyFont="1" applyAlignment="1">
      <alignment vertical="center"/>
    </xf>
    <xf numFmtId="14" fontId="153" fillId="4" borderId="34" xfId="0" applyNumberFormat="1" applyFont="1" applyFill="1" applyBorder="1" applyAlignment="1" applyProtection="1">
      <alignment horizontal="center" vertical="center"/>
      <protection hidden="1"/>
    </xf>
    <xf numFmtId="14" fontId="134" fillId="10" borderId="34" xfId="0" applyNumberFormat="1" applyFont="1" applyFill="1" applyBorder="1" applyAlignment="1" applyProtection="1">
      <alignment horizontal="center" vertical="center"/>
      <protection hidden="1"/>
    </xf>
    <xf numFmtId="0" fontId="122" fillId="4" borderId="34" xfId="0" applyFont="1" applyFill="1" applyBorder="1" applyAlignment="1" applyProtection="1">
      <alignment horizontal="center" vertical="center"/>
      <protection hidden="1"/>
    </xf>
    <xf numFmtId="14" fontId="155" fillId="4" borderId="34" xfId="0" applyNumberFormat="1" applyFont="1" applyFill="1" applyBorder="1" applyAlignment="1" applyProtection="1">
      <alignment horizontal="center" vertical="center"/>
      <protection hidden="1"/>
    </xf>
    <xf numFmtId="0" fontId="136" fillId="4" borderId="34" xfId="0" applyFont="1" applyFill="1" applyBorder="1" applyAlignment="1">
      <alignment horizontal="center" vertical="center"/>
    </xf>
    <xf numFmtId="0" fontId="111" fillId="4" borderId="34" xfId="0" applyFont="1" applyFill="1" applyBorder="1" applyAlignment="1" applyProtection="1">
      <alignment horizontal="center" vertical="center"/>
      <protection hidden="1"/>
    </xf>
    <xf numFmtId="0" fontId="174" fillId="10" borderId="6" xfId="3" quotePrefix="1" applyFont="1" applyFill="1" applyBorder="1" applyAlignment="1">
      <alignment horizontal="center" vertical="center"/>
    </xf>
    <xf numFmtId="0" fontId="132" fillId="12" borderId="6" xfId="0" applyFont="1" applyFill="1" applyBorder="1" applyAlignment="1">
      <alignment horizontal="center" vertical="center"/>
    </xf>
    <xf numFmtId="0" fontId="132" fillId="12" borderId="6" xfId="0" applyFont="1" applyFill="1" applyBorder="1" applyAlignment="1">
      <alignment horizontal="right" vertical="center"/>
    </xf>
    <xf numFmtId="0" fontId="112"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95" fillId="0" borderId="6" xfId="0" applyFont="1" applyBorder="1" applyAlignment="1">
      <alignment vertical="center"/>
    </xf>
    <xf numFmtId="0" fontId="102" fillId="0" borderId="6" xfId="0" applyFont="1" applyBorder="1" applyAlignment="1">
      <alignment vertical="center"/>
    </xf>
    <xf numFmtId="0" fontId="126" fillId="0" borderId="2" xfId="3" applyFont="1" applyAlignment="1">
      <alignment vertical="center"/>
    </xf>
    <xf numFmtId="0" fontId="126" fillId="4" borderId="6" xfId="3" applyFont="1" applyFill="1" applyBorder="1" applyAlignment="1">
      <alignment horizontal="center" vertical="center"/>
    </xf>
    <xf numFmtId="0" fontId="126" fillId="0" borderId="9" xfId="3" applyFont="1" applyBorder="1" applyAlignment="1">
      <alignment vertical="center"/>
    </xf>
    <xf numFmtId="14" fontId="170" fillId="0" borderId="2" xfId="0" applyNumberFormat="1" applyFont="1" applyAlignment="1">
      <alignment horizontal="center" vertical="center"/>
    </xf>
    <xf numFmtId="0" fontId="138" fillId="4" borderId="6" xfId="0" applyFont="1" applyFill="1" applyBorder="1" applyAlignment="1" applyProtection="1">
      <alignment horizontal="center" vertical="center"/>
      <protection hidden="1"/>
    </xf>
    <xf numFmtId="0" fontId="138" fillId="6" borderId="6" xfId="14" applyNumberFormat="1" applyFont="1" applyFill="1" applyBorder="1" applyAlignment="1" applyProtection="1">
      <alignment horizontal="center" vertical="center"/>
      <protection hidden="1"/>
    </xf>
    <xf numFmtId="0" fontId="91" fillId="0" borderId="2" xfId="25" applyFont="1" applyAlignment="1">
      <alignment horizontal="left" vertical="center"/>
    </xf>
    <xf numFmtId="0" fontId="126" fillId="4" borderId="2" xfId="1" applyFont="1" applyFill="1" applyAlignment="1">
      <alignment horizontal="center" vertical="center"/>
    </xf>
    <xf numFmtId="0" fontId="126" fillId="4" borderId="2" xfId="1" applyFont="1" applyFill="1" applyAlignment="1">
      <alignment horizontal="left" vertical="center"/>
    </xf>
    <xf numFmtId="0" fontId="111" fillId="3" borderId="10" xfId="0" applyFont="1" applyFill="1" applyBorder="1" applyAlignment="1" applyProtection="1">
      <alignment horizontal="center" vertical="center"/>
      <protection hidden="1"/>
    </xf>
    <xf numFmtId="0" fontId="111" fillId="3" borderId="13" xfId="0" applyFont="1" applyFill="1" applyBorder="1" applyAlignment="1" applyProtection="1">
      <alignment horizontal="center" vertical="center"/>
      <protection hidden="1"/>
    </xf>
    <xf numFmtId="0" fontId="132" fillId="11" borderId="10" xfId="0" applyFont="1" applyFill="1" applyBorder="1" applyAlignment="1" applyProtection="1">
      <alignment horizontal="center" vertical="center"/>
      <protection hidden="1"/>
    </xf>
    <xf numFmtId="0" fontId="111" fillId="7" borderId="22" xfId="0" applyFont="1" applyFill="1" applyBorder="1" applyAlignment="1" applyProtection="1">
      <alignment horizontal="center" vertical="center"/>
      <protection hidden="1"/>
    </xf>
    <xf numFmtId="0" fontId="111" fillId="12" borderId="9" xfId="0" applyFont="1" applyFill="1" applyBorder="1" applyAlignment="1" applyProtection="1">
      <alignment horizontal="center" vertical="center"/>
      <protection hidden="1"/>
    </xf>
    <xf numFmtId="0" fontId="111" fillId="12" borderId="16" xfId="0" applyFont="1" applyFill="1" applyBorder="1" applyAlignment="1" applyProtection="1">
      <alignment horizontal="center" vertical="center"/>
      <protection hidden="1"/>
    </xf>
    <xf numFmtId="0" fontId="111" fillId="4" borderId="16" xfId="0" applyFont="1" applyFill="1" applyBorder="1" applyAlignment="1" applyProtection="1">
      <alignment horizontal="center" vertical="center"/>
      <protection hidden="1"/>
    </xf>
    <xf numFmtId="0" fontId="124" fillId="2" borderId="12" xfId="0" applyFont="1" applyFill="1" applyBorder="1" applyAlignment="1" applyProtection="1">
      <alignment horizontal="center" vertical="center"/>
      <protection hidden="1"/>
    </xf>
    <xf numFmtId="0" fontId="124" fillId="2" borderId="11" xfId="0" applyFont="1" applyFill="1" applyBorder="1" applyAlignment="1" applyProtection="1">
      <alignment horizontal="center" vertical="center" wrapText="1"/>
      <protection hidden="1"/>
    </xf>
    <xf numFmtId="0" fontId="124" fillId="13" borderId="11" xfId="0" applyFont="1" applyFill="1" applyBorder="1" applyAlignment="1" applyProtection="1">
      <alignment horizontal="center" vertical="center"/>
      <protection hidden="1"/>
    </xf>
    <xf numFmtId="0" fontId="124" fillId="2" borderId="11" xfId="0" applyFont="1" applyFill="1" applyBorder="1" applyAlignment="1" applyProtection="1">
      <alignment horizontal="center" vertical="center"/>
      <protection hidden="1"/>
    </xf>
    <xf numFmtId="0" fontId="122" fillId="7" borderId="10" xfId="0" applyFont="1" applyFill="1" applyBorder="1" applyAlignment="1" applyProtection="1">
      <alignment horizontal="center" vertical="center"/>
      <protection hidden="1"/>
    </xf>
    <xf numFmtId="9" fontId="137" fillId="20" borderId="10" xfId="14" applyFont="1" applyFill="1" applyBorder="1" applyAlignment="1" applyProtection="1">
      <alignment horizontal="center" vertical="center"/>
      <protection hidden="1"/>
    </xf>
    <xf numFmtId="9" fontId="137" fillId="20" borderId="13" xfId="14" applyFont="1" applyFill="1" applyBorder="1" applyAlignment="1" applyProtection="1">
      <alignment horizontal="center" vertical="center"/>
      <protection hidden="1"/>
    </xf>
    <xf numFmtId="0" fontId="122" fillId="5" borderId="16" xfId="0" applyFont="1" applyFill="1" applyBorder="1" applyAlignment="1" applyProtection="1">
      <alignment horizontal="center" vertical="center"/>
      <protection hidden="1"/>
    </xf>
    <xf numFmtId="0" fontId="122" fillId="22" borderId="22" xfId="0" applyFont="1" applyFill="1" applyBorder="1" applyAlignment="1" applyProtection="1">
      <alignment horizontal="center" vertical="center"/>
      <protection hidden="1"/>
    </xf>
    <xf numFmtId="0" fontId="122" fillId="22" borderId="9" xfId="0" applyFont="1" applyFill="1" applyBorder="1" applyAlignment="1" applyProtection="1">
      <alignment horizontal="center" vertical="center"/>
      <protection hidden="1"/>
    </xf>
    <xf numFmtId="0" fontId="122" fillId="22" borderId="16" xfId="0" applyFont="1" applyFill="1" applyBorder="1" applyAlignment="1" applyProtection="1">
      <alignment horizontal="center" vertical="center"/>
      <protection hidden="1"/>
    </xf>
    <xf numFmtId="0" fontId="111" fillId="3" borderId="19" xfId="0" applyFont="1" applyFill="1" applyBorder="1" applyAlignment="1" applyProtection="1">
      <alignment horizontal="center" vertical="center"/>
      <protection hidden="1"/>
    </xf>
    <xf numFmtId="9" fontId="137" fillId="20" borderId="19" xfId="14" applyFont="1" applyFill="1" applyBorder="1" applyAlignment="1" applyProtection="1">
      <alignment horizontal="center" vertical="center"/>
      <protection hidden="1"/>
    </xf>
    <xf numFmtId="0" fontId="102" fillId="12" borderId="34" xfId="0" applyFont="1" applyFill="1" applyBorder="1" applyAlignment="1">
      <alignment horizontal="center" vertical="center"/>
    </xf>
    <xf numFmtId="0" fontId="90" fillId="0" borderId="0" xfId="0" applyFont="1" applyBorder="1" applyAlignment="1">
      <alignment horizontal="center" vertical="center"/>
    </xf>
    <xf numFmtId="0" fontId="89" fillId="12" borderId="34" xfId="0" applyFont="1" applyFill="1" applyBorder="1" applyAlignment="1">
      <alignment horizontal="center" vertical="center"/>
    </xf>
    <xf numFmtId="0" fontId="116" fillId="30" borderId="2" xfId="0" applyFont="1" applyFill="1" applyAlignment="1" applyProtection="1">
      <alignment horizontal="center" vertical="center"/>
      <protection hidden="1"/>
    </xf>
    <xf numFmtId="0" fontId="88" fillId="0" borderId="6" xfId="0" quotePrefix="1" applyFont="1" applyBorder="1" applyAlignment="1">
      <alignment horizontal="center" vertical="center"/>
    </xf>
    <xf numFmtId="0" fontId="0" fillId="0" borderId="2" xfId="0" applyAlignment="1">
      <alignment horizontal="center" vertical="center"/>
    </xf>
    <xf numFmtId="0" fontId="87" fillId="12" borderId="34" xfId="0" applyFont="1" applyFill="1" applyBorder="1" applyAlignment="1">
      <alignment horizontal="center" vertical="center"/>
    </xf>
    <xf numFmtId="0" fontId="170" fillId="0" borderId="0" xfId="0" applyFont="1" applyBorder="1" applyAlignment="1">
      <alignment horizontal="center" vertical="center"/>
    </xf>
    <xf numFmtId="0" fontId="102" fillId="12" borderId="18" xfId="0" applyFont="1" applyFill="1" applyBorder="1" applyAlignment="1">
      <alignment horizontal="center" vertical="center"/>
    </xf>
    <xf numFmtId="0" fontId="87" fillId="12" borderId="18" xfId="0" applyFont="1" applyFill="1" applyBorder="1" applyAlignment="1">
      <alignment horizontal="center" vertical="center"/>
    </xf>
    <xf numFmtId="0" fontId="102" fillId="4" borderId="19" xfId="0" applyFont="1" applyFill="1" applyBorder="1" applyAlignment="1">
      <alignment horizontal="center" vertical="center"/>
    </xf>
    <xf numFmtId="0" fontId="102" fillId="4" borderId="35" xfId="0" applyFont="1" applyFill="1" applyBorder="1" applyAlignment="1">
      <alignment horizontal="center" vertical="center"/>
    </xf>
    <xf numFmtId="0" fontId="102" fillId="4" borderId="16" xfId="0" applyFont="1" applyFill="1" applyBorder="1" applyAlignment="1">
      <alignment horizontal="center" vertical="center"/>
    </xf>
    <xf numFmtId="0" fontId="102" fillId="4" borderId="8" xfId="0" applyFont="1" applyFill="1" applyBorder="1" applyAlignment="1">
      <alignment horizontal="center" vertical="center"/>
    </xf>
    <xf numFmtId="0" fontId="102" fillId="4" borderId="17" xfId="0" applyFont="1" applyFill="1" applyBorder="1" applyAlignment="1">
      <alignment horizontal="center" vertical="center"/>
    </xf>
    <xf numFmtId="0" fontId="102" fillId="5" borderId="19" xfId="0" applyFont="1" applyFill="1" applyBorder="1" applyAlignment="1">
      <alignment horizontal="center" vertical="center"/>
    </xf>
    <xf numFmtId="0" fontId="102" fillId="5" borderId="35" xfId="0" applyFont="1" applyFill="1" applyBorder="1" applyAlignment="1">
      <alignment horizontal="center" vertical="center"/>
    </xf>
    <xf numFmtId="0" fontId="102" fillId="5" borderId="16" xfId="0" applyFont="1" applyFill="1" applyBorder="1" applyAlignment="1">
      <alignment horizontal="center" vertical="center"/>
    </xf>
    <xf numFmtId="0" fontId="102" fillId="5" borderId="8" xfId="0" applyFont="1" applyFill="1" applyBorder="1" applyAlignment="1">
      <alignment horizontal="center" vertical="center"/>
    </xf>
    <xf numFmtId="0" fontId="102" fillId="5" borderId="17" xfId="0" applyFont="1" applyFill="1" applyBorder="1" applyAlignment="1">
      <alignment horizontal="center" vertical="center"/>
    </xf>
    <xf numFmtId="0" fontId="102" fillId="5" borderId="22" xfId="0" applyFont="1" applyFill="1" applyBorder="1" applyAlignment="1">
      <alignment horizontal="center" vertical="center"/>
    </xf>
    <xf numFmtId="0" fontId="102" fillId="4" borderId="22" xfId="0" applyFont="1" applyFill="1" applyBorder="1" applyAlignment="1">
      <alignment horizontal="center" vertical="center"/>
    </xf>
    <xf numFmtId="0" fontId="102" fillId="5" borderId="9" xfId="0" applyFont="1" applyFill="1" applyBorder="1" applyAlignment="1">
      <alignment horizontal="center" vertical="center"/>
    </xf>
    <xf numFmtId="0" fontId="102" fillId="4" borderId="9" xfId="0" applyFont="1" applyFill="1" applyBorder="1" applyAlignment="1">
      <alignment horizontal="center" vertical="center"/>
    </xf>
    <xf numFmtId="0" fontId="126" fillId="5" borderId="2" xfId="1" applyFont="1" applyFill="1" applyAlignment="1">
      <alignment horizontal="center" vertical="center"/>
    </xf>
    <xf numFmtId="0" fontId="126" fillId="5" borderId="2" xfId="1" applyFont="1" applyFill="1" applyAlignment="1">
      <alignment horizontal="left" vertical="center"/>
    </xf>
    <xf numFmtId="0" fontId="87" fillId="29" borderId="13" xfId="0" applyFont="1" applyFill="1" applyBorder="1" applyAlignment="1" applyProtection="1">
      <alignment horizontal="center" vertical="center"/>
      <protection hidden="1"/>
    </xf>
    <xf numFmtId="0" fontId="87" fillId="31" borderId="19" xfId="0" applyFont="1" applyFill="1" applyBorder="1" applyAlignment="1" applyProtection="1">
      <alignment horizontal="center" vertical="center"/>
      <protection hidden="1"/>
    </xf>
    <xf numFmtId="0" fontId="86" fillId="12" borderId="34" xfId="0" applyFont="1" applyFill="1" applyBorder="1" applyAlignment="1">
      <alignment horizontal="center" vertical="center"/>
    </xf>
    <xf numFmtId="0" fontId="87" fillId="0" borderId="2" xfId="0" applyFont="1" applyAlignment="1">
      <alignment horizontal="center" vertical="center"/>
    </xf>
    <xf numFmtId="0" fontId="85" fillId="12" borderId="34" xfId="0" applyFont="1" applyFill="1" applyBorder="1" applyAlignment="1">
      <alignment horizontal="center" vertical="center"/>
    </xf>
    <xf numFmtId="0" fontId="85" fillId="5" borderId="22" xfId="0" applyFont="1" applyFill="1" applyBorder="1" applyAlignment="1">
      <alignment horizontal="center" vertical="center"/>
    </xf>
    <xf numFmtId="0" fontId="85" fillId="5" borderId="16" xfId="0" applyFont="1" applyFill="1" applyBorder="1" applyAlignment="1">
      <alignment horizontal="center" vertical="center"/>
    </xf>
    <xf numFmtId="0" fontId="85" fillId="4" borderId="22" xfId="0" applyFont="1" applyFill="1" applyBorder="1" applyAlignment="1">
      <alignment horizontal="center" vertical="center"/>
    </xf>
    <xf numFmtId="0" fontId="85" fillId="4" borderId="16" xfId="0" applyFont="1" applyFill="1" applyBorder="1" applyAlignment="1">
      <alignment horizontal="center" vertical="center"/>
    </xf>
    <xf numFmtId="0" fontId="85" fillId="12" borderId="10" xfId="0" applyFont="1" applyFill="1" applyBorder="1" applyAlignment="1">
      <alignment horizontal="center" vertical="center"/>
    </xf>
    <xf numFmtId="0" fontId="102" fillId="4" borderId="18" xfId="0" applyFont="1" applyFill="1" applyBorder="1" applyAlignment="1">
      <alignment horizontal="center" vertical="center"/>
    </xf>
    <xf numFmtId="0" fontId="102" fillId="4" borderId="12" xfId="0" applyFont="1" applyFill="1" applyBorder="1" applyAlignment="1">
      <alignment horizontal="center" vertical="center"/>
    </xf>
    <xf numFmtId="0" fontId="102" fillId="5" borderId="18" xfId="0" applyFont="1" applyFill="1" applyBorder="1" applyAlignment="1">
      <alignment horizontal="center" vertical="center"/>
    </xf>
    <xf numFmtId="0" fontId="102" fillId="5" borderId="12" xfId="0" applyFont="1" applyFill="1" applyBorder="1" applyAlignment="1">
      <alignment horizontal="center" vertical="center"/>
    </xf>
    <xf numFmtId="0" fontId="84" fillId="0" borderId="2" xfId="0" applyFont="1" applyAlignment="1">
      <alignment vertical="center"/>
    </xf>
    <xf numFmtId="49" fontId="84" fillId="0" borderId="2" xfId="0" applyNumberFormat="1" applyFont="1" applyAlignment="1">
      <alignment vertical="center"/>
    </xf>
    <xf numFmtId="14" fontId="84" fillId="0" borderId="2" xfId="0" applyNumberFormat="1" applyFont="1" applyAlignment="1">
      <alignment horizontal="center" vertical="center"/>
    </xf>
    <xf numFmtId="0" fontId="170" fillId="0" borderId="2" xfId="0" applyFont="1" applyAlignment="1">
      <alignment vertical="center"/>
    </xf>
    <xf numFmtId="14" fontId="143" fillId="0" borderId="2" xfId="0" applyNumberFormat="1" applyFont="1" applyAlignment="1">
      <alignment horizontal="center" vertical="center"/>
    </xf>
    <xf numFmtId="0" fontId="83" fillId="12" borderId="34" xfId="0" applyFont="1" applyFill="1" applyBorder="1" applyAlignment="1">
      <alignment horizontal="center" vertical="center"/>
    </xf>
    <xf numFmtId="0" fontId="178" fillId="0" borderId="1" xfId="0" applyFont="1" applyBorder="1" applyAlignment="1">
      <alignment horizontal="left" vertical="center" wrapText="1"/>
    </xf>
    <xf numFmtId="14" fontId="0" fillId="0" borderId="2" xfId="0" applyNumberFormat="1" applyAlignment="1">
      <alignment horizontal="center" vertical="center"/>
    </xf>
    <xf numFmtId="0" fontId="82" fillId="0" borderId="2" xfId="0" applyFont="1" applyAlignment="1">
      <alignment vertical="center"/>
    </xf>
    <xf numFmtId="49" fontId="82" fillId="0" borderId="2" xfId="0" applyNumberFormat="1" applyFont="1" applyAlignment="1">
      <alignment vertical="center"/>
    </xf>
    <xf numFmtId="0" fontId="81" fillId="0" borderId="2" xfId="0" applyFont="1" applyAlignment="1">
      <alignment vertical="center"/>
    </xf>
    <xf numFmtId="0" fontId="80" fillId="0" borderId="2" xfId="0" applyFont="1" applyAlignment="1">
      <alignment vertical="center"/>
    </xf>
    <xf numFmtId="49" fontId="80" fillId="0" borderId="2" xfId="0" applyNumberFormat="1" applyFont="1" applyAlignment="1">
      <alignment vertical="center"/>
    </xf>
    <xf numFmtId="0" fontId="87" fillId="5" borderId="18" xfId="0" applyFont="1" applyFill="1" applyBorder="1" applyAlignment="1">
      <alignment horizontal="center" vertical="center"/>
    </xf>
    <xf numFmtId="0" fontId="102" fillId="5" borderId="11" xfId="0" applyFont="1" applyFill="1" applyBorder="1" applyAlignment="1">
      <alignment horizontal="center" vertical="center"/>
    </xf>
    <xf numFmtId="0" fontId="87" fillId="4" borderId="18" xfId="0" applyFont="1" applyFill="1" applyBorder="1" applyAlignment="1">
      <alignment horizontal="center" vertical="center"/>
    </xf>
    <xf numFmtId="0" fontId="102" fillId="4" borderId="11" xfId="0" applyFont="1" applyFill="1" applyBorder="1" applyAlignment="1">
      <alignment horizontal="center" vertical="center"/>
    </xf>
    <xf numFmtId="0" fontId="85" fillId="5" borderId="18" xfId="0" applyFont="1" applyFill="1" applyBorder="1" applyAlignment="1">
      <alignment horizontal="center" vertical="center"/>
    </xf>
    <xf numFmtId="0" fontId="85" fillId="5" borderId="12" xfId="0" applyFont="1" applyFill="1" applyBorder="1" applyAlignment="1">
      <alignment horizontal="center" vertical="center"/>
    </xf>
    <xf numFmtId="0" fontId="85" fillId="4" borderId="18" xfId="0" applyFont="1" applyFill="1" applyBorder="1" applyAlignment="1">
      <alignment horizontal="center" vertical="center"/>
    </xf>
    <xf numFmtId="0" fontId="85" fillId="4" borderId="12" xfId="0" applyFont="1" applyFill="1" applyBorder="1" applyAlignment="1">
      <alignment horizontal="center" vertical="center"/>
    </xf>
    <xf numFmtId="0" fontId="107" fillId="0" borderId="9" xfId="0" applyFont="1" applyBorder="1" applyAlignment="1" applyProtection="1">
      <alignment vertical="center"/>
      <protection hidden="1"/>
    </xf>
    <xf numFmtId="0" fontId="111" fillId="0" borderId="9" xfId="0" applyFont="1" applyBorder="1" applyAlignment="1">
      <alignment vertical="center"/>
    </xf>
    <xf numFmtId="0" fontId="111" fillId="0" borderId="9" xfId="0" applyFont="1" applyBorder="1" applyAlignment="1" applyProtection="1">
      <alignment vertical="center"/>
      <protection hidden="1"/>
    </xf>
    <xf numFmtId="0" fontId="122" fillId="0" borderId="9" xfId="0" applyFont="1" applyBorder="1" applyAlignment="1" applyProtection="1">
      <alignment horizontal="center" vertical="center"/>
      <protection hidden="1"/>
    </xf>
    <xf numFmtId="0" fontId="111" fillId="0" borderId="9" xfId="0" applyFont="1" applyBorder="1" applyAlignment="1" applyProtection="1">
      <alignment horizontal="center" vertical="center"/>
      <protection hidden="1"/>
    </xf>
    <xf numFmtId="0" fontId="79" fillId="0" borderId="2" xfId="0" applyFont="1" applyAlignment="1">
      <alignment vertical="center"/>
    </xf>
    <xf numFmtId="49" fontId="79" fillId="0" borderId="2" xfId="0" applyNumberFormat="1" applyFont="1" applyAlignment="1">
      <alignment vertical="center"/>
    </xf>
    <xf numFmtId="0" fontId="126" fillId="4" borderId="6" xfId="3" quotePrefix="1" applyFont="1" applyFill="1" applyBorder="1" applyAlignment="1">
      <alignment horizontal="center" vertical="center"/>
    </xf>
    <xf numFmtId="0" fontId="78" fillId="0" borderId="6" xfId="0" applyFont="1" applyBorder="1" applyAlignment="1">
      <alignment vertical="center"/>
    </xf>
    <xf numFmtId="0" fontId="132" fillId="12" borderId="6" xfId="0" quotePrefix="1" applyFont="1" applyFill="1" applyBorder="1" applyAlignment="1">
      <alignment horizontal="right" vertical="center"/>
    </xf>
    <xf numFmtId="0" fontId="139" fillId="0" borderId="1" xfId="0" applyFont="1" applyBorder="1" applyAlignment="1">
      <alignment horizontal="left" vertical="center" wrapText="1"/>
    </xf>
    <xf numFmtId="0" fontId="77" fillId="0" borderId="0" xfId="0" applyFont="1" applyBorder="1" applyAlignment="1">
      <alignment horizontal="center" vertical="center"/>
    </xf>
    <xf numFmtId="0" fontId="179" fillId="0" borderId="1" xfId="0" applyFont="1" applyBorder="1" applyAlignment="1">
      <alignment horizontal="center" vertical="center"/>
    </xf>
    <xf numFmtId="0" fontId="178" fillId="0" borderId="1" xfId="0" applyFont="1" applyBorder="1" applyAlignment="1">
      <alignment horizontal="center" vertical="center"/>
    </xf>
    <xf numFmtId="0" fontId="76" fillId="0" borderId="2" xfId="0" applyFont="1" applyAlignment="1">
      <alignment vertical="center"/>
    </xf>
    <xf numFmtId="49" fontId="76" fillId="0" borderId="2" xfId="0" applyNumberFormat="1" applyFont="1" applyAlignment="1">
      <alignment vertical="center"/>
    </xf>
    <xf numFmtId="0" fontId="75" fillId="0" borderId="6" xfId="0" applyFont="1" applyBorder="1" applyAlignment="1">
      <alignment horizontal="center" vertical="center"/>
    </xf>
    <xf numFmtId="10" fontId="138" fillId="0" borderId="6" xfId="14" applyNumberFormat="1" applyFont="1" applyBorder="1" applyAlignment="1" applyProtection="1">
      <alignment horizontal="center" vertical="center"/>
      <protection hidden="1"/>
    </xf>
    <xf numFmtId="0" fontId="74" fillId="0" borderId="2" xfId="0" applyFont="1" applyAlignment="1">
      <alignment vertical="center"/>
    </xf>
    <xf numFmtId="49" fontId="74" fillId="0" borderId="2" xfId="0" applyNumberFormat="1" applyFont="1" applyAlignment="1">
      <alignment vertical="center"/>
    </xf>
    <xf numFmtId="0" fontId="73" fillId="0" borderId="2" xfId="0" applyFont="1" applyAlignment="1">
      <alignment vertical="center"/>
    </xf>
    <xf numFmtId="0" fontId="72" fillId="0" borderId="2" xfId="0" applyFont="1" applyAlignment="1">
      <alignment vertical="center"/>
    </xf>
    <xf numFmtId="49" fontId="72" fillId="0" borderId="2" xfId="0" applyNumberFormat="1" applyFont="1" applyAlignment="1">
      <alignment vertical="center"/>
    </xf>
    <xf numFmtId="0" fontId="102" fillId="0" borderId="34" xfId="0" applyFont="1" applyBorder="1" applyAlignment="1" applyProtection="1">
      <alignment horizontal="center" vertical="center"/>
      <protection hidden="1"/>
    </xf>
    <xf numFmtId="0" fontId="102" fillId="0" borderId="34" xfId="0" applyFont="1" applyBorder="1" applyAlignment="1">
      <alignment horizontal="center" vertical="center"/>
    </xf>
    <xf numFmtId="9" fontId="102" fillId="0" borderId="34" xfId="0" applyNumberFormat="1" applyFont="1" applyBorder="1" applyAlignment="1">
      <alignment horizontal="center" vertical="center"/>
    </xf>
    <xf numFmtId="0" fontId="71" fillId="0" borderId="2" xfId="0" applyFont="1" applyAlignment="1">
      <alignment vertical="center"/>
    </xf>
    <xf numFmtId="49" fontId="71" fillId="0" borderId="2" xfId="0" applyNumberFormat="1" applyFont="1" applyAlignment="1">
      <alignment vertical="center"/>
    </xf>
    <xf numFmtId="0" fontId="70" fillId="0" borderId="2" xfId="0" applyFont="1" applyAlignment="1">
      <alignment horizontal="center" vertical="center"/>
    </xf>
    <xf numFmtId="0" fontId="70" fillId="0" borderId="2" xfId="0" applyFont="1" applyAlignment="1">
      <alignment vertical="center"/>
    </xf>
    <xf numFmtId="0" fontId="70" fillId="0" borderId="0" xfId="0" applyFont="1" applyBorder="1" applyAlignment="1">
      <alignment horizontal="center" vertical="center"/>
    </xf>
    <xf numFmtId="0" fontId="69" fillId="0" borderId="2" xfId="0" applyFont="1" applyAlignment="1">
      <alignment horizontal="center" vertical="center"/>
    </xf>
    <xf numFmtId="0" fontId="68" fillId="0" borderId="2" xfId="0" applyFont="1" applyAlignment="1">
      <alignment vertical="center"/>
    </xf>
    <xf numFmtId="0" fontId="135" fillId="4" borderId="13" xfId="9" applyFont="1" applyFill="1" applyBorder="1" applyAlignment="1">
      <alignment horizontal="center" vertical="center"/>
    </xf>
    <xf numFmtId="14" fontId="122" fillId="0" borderId="2" xfId="9" applyNumberFormat="1" applyFont="1" applyAlignment="1">
      <alignment horizontal="center"/>
    </xf>
    <xf numFmtId="14" fontId="108" fillId="0" borderId="2" xfId="9" applyNumberFormat="1" applyFont="1" applyAlignment="1">
      <alignment horizontal="center" vertical="center"/>
    </xf>
    <xf numFmtId="0" fontId="67" fillId="0" borderId="2" xfId="0" applyFont="1" applyAlignment="1">
      <alignment vertical="center"/>
    </xf>
    <xf numFmtId="0" fontId="66" fillId="0" borderId="2" xfId="0" applyFont="1" applyAlignment="1">
      <alignment vertical="center"/>
    </xf>
    <xf numFmtId="0" fontId="65" fillId="0" borderId="2" xfId="25" applyFont="1" applyAlignment="1">
      <alignment horizontal="left" vertical="center"/>
    </xf>
    <xf numFmtId="0" fontId="64" fillId="0" borderId="2" xfId="0" applyFont="1" applyAlignment="1">
      <alignment vertical="center"/>
    </xf>
    <xf numFmtId="0" fontId="110" fillId="0" borderId="6" xfId="0" applyFont="1" applyBorder="1" applyAlignment="1" applyProtection="1">
      <alignment horizontal="center" vertical="center"/>
      <protection hidden="1"/>
    </xf>
    <xf numFmtId="0" fontId="63" fillId="0" borderId="2" xfId="0" applyFont="1" applyAlignment="1">
      <alignment vertical="center"/>
    </xf>
    <xf numFmtId="0" fontId="62" fillId="0" borderId="2" xfId="0" applyFont="1" applyAlignment="1">
      <alignment vertical="center"/>
    </xf>
    <xf numFmtId="49" fontId="62" fillId="0" borderId="2" xfId="0" applyNumberFormat="1" applyFont="1" applyAlignment="1">
      <alignment vertical="center"/>
    </xf>
    <xf numFmtId="0" fontId="61" fillId="0" borderId="2" xfId="0" applyFont="1" applyAlignment="1">
      <alignment vertical="center"/>
    </xf>
    <xf numFmtId="49" fontId="61" fillId="0" borderId="2" xfId="0" applyNumberFormat="1" applyFont="1" applyAlignment="1">
      <alignment vertical="center"/>
    </xf>
    <xf numFmtId="0" fontId="60" fillId="0" borderId="2" xfId="0" applyFont="1" applyAlignment="1">
      <alignment vertical="center"/>
    </xf>
    <xf numFmtId="0" fontId="0" fillId="0" borderId="2" xfId="0" applyAlignment="1">
      <alignment vertical="center"/>
    </xf>
    <xf numFmtId="0" fontId="59" fillId="0" borderId="2" xfId="0" applyFont="1" applyAlignment="1">
      <alignment vertical="center"/>
    </xf>
    <xf numFmtId="49" fontId="59" fillId="0" borderId="2" xfId="0" applyNumberFormat="1" applyFont="1" applyAlignment="1">
      <alignment vertical="center"/>
    </xf>
    <xf numFmtId="0" fontId="178" fillId="0" borderId="0" xfId="0" applyFont="1" applyBorder="1" applyAlignment="1" applyProtection="1">
      <alignment vertical="center"/>
      <protection hidden="1"/>
    </xf>
    <xf numFmtId="0" fontId="138" fillId="18" borderId="6" xfId="0" applyFont="1" applyFill="1" applyBorder="1" applyAlignment="1" applyProtection="1">
      <alignment horizontal="center" vertical="center"/>
      <protection hidden="1"/>
    </xf>
    <xf numFmtId="0" fontId="180" fillId="0" borderId="0" xfId="0" applyFont="1" applyBorder="1" applyAlignment="1" applyProtection="1">
      <alignment vertical="center"/>
      <protection hidden="1"/>
    </xf>
    <xf numFmtId="0" fontId="181" fillId="0" borderId="0" xfId="0" applyFont="1" applyBorder="1" applyAlignment="1" applyProtection="1">
      <alignment vertical="center"/>
      <protection hidden="1"/>
    </xf>
    <xf numFmtId="0" fontId="182" fillId="0" borderId="2" xfId="9" applyFont="1"/>
    <xf numFmtId="14" fontId="122" fillId="4" borderId="13" xfId="9" applyNumberFormat="1" applyFont="1" applyFill="1" applyBorder="1" applyAlignment="1">
      <alignment horizontal="center" vertical="center"/>
    </xf>
    <xf numFmtId="0" fontId="183" fillId="4" borderId="13" xfId="9" applyFont="1" applyFill="1" applyBorder="1" applyAlignment="1">
      <alignment horizontal="center" vertical="center"/>
    </xf>
    <xf numFmtId="0" fontId="122" fillId="4" borderId="15" xfId="9" applyFont="1" applyFill="1" applyBorder="1" applyAlignment="1">
      <alignment horizontal="center" vertical="center"/>
    </xf>
    <xf numFmtId="0" fontId="182" fillId="0" borderId="2" xfId="9" applyFont="1" applyAlignment="1">
      <alignment horizontal="center" vertical="center"/>
    </xf>
    <xf numFmtId="0" fontId="102" fillId="0" borderId="2" xfId="0" applyFont="1" applyAlignment="1">
      <alignment horizontal="center" vertical="center"/>
    </xf>
    <xf numFmtId="0" fontId="101" fillId="0" borderId="34" xfId="0" applyFont="1" applyBorder="1" applyAlignment="1">
      <alignment horizontal="center" vertical="center"/>
    </xf>
    <xf numFmtId="0" fontId="135" fillId="0" borderId="34" xfId="0" applyFont="1" applyBorder="1" applyAlignment="1" applyProtection="1">
      <alignment horizontal="center" vertical="center"/>
      <protection hidden="1"/>
    </xf>
    <xf numFmtId="0" fontId="132" fillId="12" borderId="34" xfId="0" quotePrefix="1" applyFont="1" applyFill="1" applyBorder="1" applyAlignment="1">
      <alignment horizontal="right" vertical="center"/>
    </xf>
    <xf numFmtId="9" fontId="138" fillId="0" borderId="6" xfId="14" applyFont="1" applyBorder="1" applyAlignment="1" applyProtection="1">
      <alignment horizontal="center" vertical="center"/>
      <protection hidden="1"/>
    </xf>
    <xf numFmtId="0" fontId="174" fillId="4" borderId="6" xfId="3" applyFont="1" applyFill="1" applyBorder="1" applyAlignment="1">
      <alignment horizontal="center" vertical="center"/>
    </xf>
    <xf numFmtId="0" fontId="174" fillId="26" borderId="2" xfId="3" applyFont="1" applyFill="1" applyAlignment="1">
      <alignment horizontal="center" vertical="center"/>
    </xf>
    <xf numFmtId="0" fontId="126" fillId="5" borderId="2" xfId="3" applyFont="1" applyFill="1" applyAlignment="1">
      <alignment vertical="center"/>
    </xf>
    <xf numFmtId="0" fontId="174" fillId="4" borderId="6" xfId="3" quotePrefix="1" applyFont="1" applyFill="1" applyBorder="1" applyAlignment="1">
      <alignment horizontal="center" vertical="center"/>
    </xf>
    <xf numFmtId="0" fontId="111" fillId="0" borderId="2" xfId="0" applyFont="1" applyAlignment="1" applyProtection="1">
      <alignment horizontal="center" vertical="center"/>
      <protection hidden="1"/>
    </xf>
    <xf numFmtId="0" fontId="136" fillId="0" borderId="2" xfId="0" applyFont="1" applyAlignment="1">
      <alignment horizontal="center" vertical="center"/>
    </xf>
    <xf numFmtId="0" fontId="124" fillId="25" borderId="2" xfId="0" applyFont="1" applyFill="1" applyAlignment="1" applyProtection="1">
      <alignment horizontal="center" vertical="center" wrapText="1"/>
      <protection hidden="1"/>
    </xf>
    <xf numFmtId="0" fontId="136" fillId="7" borderId="2" xfId="0" applyFont="1" applyFill="1" applyAlignment="1">
      <alignment horizontal="center" vertical="center"/>
    </xf>
    <xf numFmtId="0" fontId="131" fillId="0" borderId="0" xfId="0" applyFont="1" applyBorder="1" applyAlignment="1" applyProtection="1">
      <alignment horizontal="center" vertical="center"/>
      <protection hidden="1"/>
    </xf>
    <xf numFmtId="0" fontId="177" fillId="12" borderId="34" xfId="0" applyFont="1" applyFill="1" applyBorder="1" applyAlignment="1">
      <alignment horizontal="left" vertical="center"/>
    </xf>
    <xf numFmtId="0" fontId="58" fillId="0" borderId="2" xfId="0" applyFont="1" applyAlignment="1">
      <alignment horizontal="center" vertical="center"/>
    </xf>
    <xf numFmtId="0" fontId="58" fillId="0" borderId="2" xfId="0" applyFont="1" applyAlignment="1">
      <alignment vertical="center"/>
    </xf>
    <xf numFmtId="0" fontId="112" fillId="2" borderId="6" xfId="0" quotePrefix="1" applyFont="1" applyFill="1" applyBorder="1" applyAlignment="1" applyProtection="1">
      <alignment horizontal="center" vertical="center"/>
      <protection hidden="1"/>
    </xf>
    <xf numFmtId="14" fontId="0" fillId="0" borderId="2" xfId="0" applyNumberFormat="1" applyAlignment="1" applyProtection="1">
      <alignment vertical="center"/>
      <protection hidden="1"/>
    </xf>
    <xf numFmtId="0" fontId="0" fillId="0" borderId="2" xfId="0" applyAlignment="1" applyProtection="1">
      <alignment vertical="center"/>
      <protection hidden="1"/>
    </xf>
    <xf numFmtId="0" fontId="114" fillId="0" borderId="2" xfId="0" applyFont="1" applyAlignment="1" applyProtection="1">
      <alignment vertical="center"/>
      <protection hidden="1"/>
    </xf>
    <xf numFmtId="0" fontId="116" fillId="19" borderId="2" xfId="0" applyFont="1" applyFill="1" applyAlignment="1" applyProtection="1">
      <alignment horizontal="center" vertical="center"/>
      <protection hidden="1"/>
    </xf>
    <xf numFmtId="0" fontId="180" fillId="0" borderId="2" xfId="0" applyFont="1" applyAlignment="1" applyProtection="1">
      <alignment vertical="center"/>
      <protection hidden="1"/>
    </xf>
    <xf numFmtId="0" fontId="138" fillId="4" borderId="34" xfId="0" applyFont="1" applyFill="1" applyBorder="1" applyAlignment="1" applyProtection="1">
      <alignment horizontal="center" vertical="center"/>
      <protection hidden="1"/>
    </xf>
    <xf numFmtId="9" fontId="138" fillId="4" borderId="34" xfId="14" applyFont="1" applyFill="1" applyBorder="1" applyAlignment="1" applyProtection="1">
      <alignment horizontal="center" vertical="center"/>
      <protection hidden="1"/>
    </xf>
    <xf numFmtId="0" fontId="132" fillId="12" borderId="34" xfId="0" applyFont="1" applyFill="1" applyBorder="1" applyAlignment="1" applyProtection="1">
      <alignment horizontal="center" vertical="center"/>
      <protection hidden="1"/>
    </xf>
    <xf numFmtId="0" fontId="132" fillId="30" borderId="6" xfId="0" applyFont="1" applyFill="1" applyBorder="1" applyAlignment="1" applyProtection="1">
      <alignment horizontal="center" vertical="center"/>
      <protection hidden="1"/>
    </xf>
    <xf numFmtId="0" fontId="132" fillId="12" borderId="6" xfId="0" applyFont="1" applyFill="1" applyBorder="1" applyAlignment="1" applyProtection="1">
      <alignment vertical="center"/>
      <protection hidden="1"/>
    </xf>
    <xf numFmtId="0" fontId="132" fillId="12" borderId="0" xfId="0" applyFont="1" applyFill="1" applyBorder="1" applyAlignment="1" applyProtection="1">
      <alignment horizontal="center" vertical="center"/>
      <protection hidden="1"/>
    </xf>
    <xf numFmtId="0" fontId="132" fillId="30" borderId="6" xfId="0" applyFont="1" applyFill="1" applyBorder="1" applyAlignment="1" applyProtection="1">
      <alignment horizontal="right" vertical="center"/>
      <protection hidden="1"/>
    </xf>
    <xf numFmtId="0" fontId="57" fillId="0" borderId="2" xfId="0" applyFont="1" applyAlignment="1">
      <alignment vertical="center"/>
    </xf>
    <xf numFmtId="0" fontId="57" fillId="0" borderId="0" xfId="0" applyFont="1" applyBorder="1" applyAlignment="1">
      <alignment vertical="center"/>
    </xf>
    <xf numFmtId="0" fontId="132" fillId="12" borderId="34" xfId="0" applyFont="1" applyFill="1" applyBorder="1" applyAlignment="1">
      <alignment horizontal="center" vertical="center"/>
    </xf>
    <xf numFmtId="0" fontId="57" fillId="0" borderId="2" xfId="0" applyFont="1" applyAlignment="1">
      <alignment horizontal="center" vertical="center"/>
    </xf>
    <xf numFmtId="0" fontId="57" fillId="0" borderId="0" xfId="0" applyFont="1" applyBorder="1" applyAlignment="1">
      <alignment horizontal="center" vertical="center"/>
    </xf>
    <xf numFmtId="0" fontId="56" fillId="0" borderId="2" xfId="0" applyFont="1" applyAlignment="1">
      <alignment vertical="center"/>
    </xf>
    <xf numFmtId="0" fontId="122" fillId="5" borderId="34" xfId="0" applyFont="1" applyFill="1" applyBorder="1" applyAlignment="1" applyProtection="1">
      <alignment horizontal="center" vertical="center"/>
      <protection hidden="1"/>
    </xf>
    <xf numFmtId="0" fontId="124" fillId="2" borderId="12" xfId="0" applyFont="1" applyFill="1" applyBorder="1" applyAlignment="1" applyProtection="1">
      <alignment horizontal="center" vertical="center" wrapText="1"/>
      <protection hidden="1"/>
    </xf>
    <xf numFmtId="0" fontId="124" fillId="25" borderId="11" xfId="0" applyFont="1" applyFill="1" applyBorder="1" applyAlignment="1" applyProtection="1">
      <alignment horizontal="center" vertical="center" wrapText="1"/>
      <protection hidden="1"/>
    </xf>
    <xf numFmtId="0" fontId="124" fillId="27" borderId="11" xfId="0" applyFont="1" applyFill="1" applyBorder="1" applyAlignment="1" applyProtection="1">
      <alignment horizontal="center" vertical="center" wrapText="1"/>
      <protection hidden="1"/>
    </xf>
    <xf numFmtId="0" fontId="122" fillId="4" borderId="22" xfId="0" applyFont="1" applyFill="1" applyBorder="1" applyAlignment="1" applyProtection="1">
      <alignment horizontal="right" vertical="center"/>
      <protection hidden="1"/>
    </xf>
    <xf numFmtId="0" fontId="111" fillId="4" borderId="22" xfId="0" applyFont="1" applyFill="1" applyBorder="1" applyAlignment="1" applyProtection="1">
      <alignment horizontal="center" vertical="center"/>
      <protection hidden="1"/>
    </xf>
    <xf numFmtId="0" fontId="122" fillId="22" borderId="18" xfId="0" applyFont="1" applyFill="1" applyBorder="1" applyAlignment="1" applyProtection="1">
      <alignment horizontal="center" vertical="center"/>
      <protection hidden="1"/>
    </xf>
    <xf numFmtId="0" fontId="122" fillId="22" borderId="12" xfId="0" applyFont="1" applyFill="1" applyBorder="1" applyAlignment="1" applyProtection="1">
      <alignment horizontal="center" vertical="center"/>
      <protection hidden="1"/>
    </xf>
    <xf numFmtId="0" fontId="55" fillId="0" borderId="2" xfId="0" applyFont="1" applyAlignment="1">
      <alignment vertical="center"/>
    </xf>
    <xf numFmtId="14" fontId="162" fillId="12" borderId="0" xfId="0" quotePrefix="1" applyNumberFormat="1" applyFont="1" applyFill="1" applyBorder="1" applyAlignment="1" applyProtection="1">
      <alignment horizontal="center" vertical="center"/>
      <protection hidden="1"/>
    </xf>
    <xf numFmtId="0" fontId="162" fillId="12" borderId="0" xfId="0" quotePrefix="1" applyFont="1" applyFill="1" applyBorder="1" applyAlignment="1" applyProtection="1">
      <alignment horizontal="center" vertical="center"/>
      <protection hidden="1"/>
    </xf>
    <xf numFmtId="0" fontId="160" fillId="12" borderId="0" xfId="0" applyFont="1" applyFill="1" applyBorder="1" applyAlignment="1" applyProtection="1">
      <alignment horizontal="center" vertical="center"/>
      <protection hidden="1"/>
    </xf>
    <xf numFmtId="0" fontId="160" fillId="12" borderId="0" xfId="0" applyFont="1" applyFill="1" applyBorder="1" applyAlignment="1">
      <alignment horizontal="center" vertical="center"/>
    </xf>
    <xf numFmtId="0" fontId="54" fillId="0" borderId="2" xfId="0" applyFont="1" applyAlignment="1">
      <alignment vertical="center"/>
    </xf>
    <xf numFmtId="0" fontId="136" fillId="7" borderId="12" xfId="0" applyFont="1" applyFill="1" applyBorder="1" applyAlignment="1">
      <alignment horizontal="center" vertical="center"/>
    </xf>
    <xf numFmtId="0" fontId="111" fillId="0" borderId="2" xfId="0" applyFont="1" applyAlignment="1">
      <alignment horizontal="center" vertical="center"/>
    </xf>
    <xf numFmtId="0" fontId="53" fillId="0" borderId="2" xfId="0" applyFont="1" applyAlignment="1">
      <alignment vertical="center"/>
    </xf>
    <xf numFmtId="0" fontId="52" fillId="0" borderId="2" xfId="0" applyFont="1" applyAlignment="1">
      <alignment vertical="center"/>
    </xf>
    <xf numFmtId="49" fontId="52" fillId="0" borderId="2" xfId="0" applyNumberFormat="1" applyFont="1" applyAlignment="1">
      <alignment vertical="center"/>
    </xf>
    <xf numFmtId="0" fontId="51" fillId="0" borderId="2" xfId="0" applyFont="1" applyAlignment="1">
      <alignment vertical="center"/>
    </xf>
    <xf numFmtId="49" fontId="51" fillId="0" borderId="2" xfId="0" applyNumberFormat="1" applyFont="1" applyAlignment="1">
      <alignment vertical="center"/>
    </xf>
    <xf numFmtId="0" fontId="50" fillId="0" borderId="2" xfId="0" applyFont="1" applyAlignment="1">
      <alignment vertical="center"/>
    </xf>
    <xf numFmtId="0" fontId="49" fillId="0" borderId="6" xfId="0" quotePrefix="1" applyFont="1" applyBorder="1" applyAlignment="1">
      <alignment horizontal="center" vertical="center"/>
    </xf>
    <xf numFmtId="49" fontId="49" fillId="0" borderId="2" xfId="0" applyNumberFormat="1" applyFont="1" applyAlignment="1">
      <alignment vertical="center"/>
    </xf>
    <xf numFmtId="14" fontId="126" fillId="0" borderId="2" xfId="3" applyNumberFormat="1" applyFont="1" applyAlignment="1">
      <alignment vertical="center"/>
    </xf>
    <xf numFmtId="14" fontId="126" fillId="28" borderId="2" xfId="3" applyNumberFormat="1" applyFont="1" applyFill="1" applyAlignment="1">
      <alignment vertical="center"/>
    </xf>
    <xf numFmtId="14" fontId="176" fillId="0" borderId="2" xfId="3" applyNumberFormat="1" applyFont="1" applyAlignment="1">
      <alignment vertical="center"/>
    </xf>
    <xf numFmtId="0" fontId="49" fillId="0" borderId="2" xfId="0" applyFont="1" applyAlignment="1">
      <alignment vertical="center"/>
    </xf>
    <xf numFmtId="0" fontId="48" fillId="0" borderId="2" xfId="0" applyFont="1" applyAlignment="1">
      <alignment vertical="center"/>
    </xf>
    <xf numFmtId="49" fontId="48" fillId="0" borderId="2" xfId="0" applyNumberFormat="1" applyFont="1" applyAlignment="1">
      <alignment vertical="center"/>
    </xf>
    <xf numFmtId="0" fontId="153" fillId="0" borderId="0" xfId="0" applyFont="1" applyBorder="1" applyAlignment="1">
      <alignment vertical="center"/>
    </xf>
    <xf numFmtId="0" fontId="153" fillId="24" borderId="6" xfId="0" applyFont="1" applyFill="1" applyBorder="1" applyAlignment="1">
      <alignment horizontal="center" vertical="center"/>
    </xf>
    <xf numFmtId="49" fontId="47" fillId="0" borderId="2" xfId="0" applyNumberFormat="1" applyFont="1" applyAlignment="1">
      <alignment vertical="center"/>
    </xf>
    <xf numFmtId="14" fontId="0" fillId="7" borderId="0" xfId="0" applyNumberFormat="1" applyFill="1" applyBorder="1" applyAlignment="1" applyProtection="1">
      <alignment vertical="center"/>
      <protection hidden="1"/>
    </xf>
    <xf numFmtId="0" fontId="46" fillId="0" borderId="2" xfId="0" applyFont="1" applyAlignment="1">
      <alignment vertical="center"/>
    </xf>
    <xf numFmtId="0" fontId="45" fillId="0" borderId="2" xfId="0" applyFont="1" applyAlignment="1">
      <alignment vertical="center"/>
    </xf>
    <xf numFmtId="49" fontId="45" fillId="0" borderId="2" xfId="0" applyNumberFormat="1" applyFont="1" applyAlignment="1">
      <alignment vertical="center"/>
    </xf>
    <xf numFmtId="0" fontId="44" fillId="0" borderId="2" xfId="0" applyFont="1" applyAlignment="1">
      <alignment vertical="center"/>
    </xf>
    <xf numFmtId="0" fontId="43" fillId="0" borderId="2" xfId="0" applyFont="1" applyAlignment="1">
      <alignment vertical="center"/>
    </xf>
    <xf numFmtId="49" fontId="43" fillId="0" borderId="2" xfId="0" applyNumberFormat="1" applyFont="1" applyAlignment="1">
      <alignment vertical="center"/>
    </xf>
    <xf numFmtId="0" fontId="42" fillId="0" borderId="2" xfId="0" applyFont="1" applyAlignment="1">
      <alignment vertical="center"/>
    </xf>
    <xf numFmtId="49" fontId="42" fillId="0" borderId="2" xfId="0" applyNumberFormat="1" applyFont="1" applyAlignment="1">
      <alignment vertical="center"/>
    </xf>
    <xf numFmtId="0" fontId="41" fillId="0" borderId="2" xfId="0" applyFont="1" applyAlignment="1">
      <alignment horizontal="center" vertical="center"/>
    </xf>
    <xf numFmtId="0" fontId="40" fillId="0" borderId="2" xfId="0" applyFont="1" applyAlignment="1">
      <alignment vertical="center"/>
    </xf>
    <xf numFmtId="49" fontId="40" fillId="0" borderId="2" xfId="0" applyNumberFormat="1" applyFont="1" applyAlignment="1">
      <alignment vertical="center"/>
    </xf>
    <xf numFmtId="0" fontId="39" fillId="0" borderId="2" xfId="0" applyFont="1" applyAlignment="1">
      <alignment vertical="center"/>
    </xf>
    <xf numFmtId="0" fontId="38" fillId="0" borderId="2" xfId="0" applyFont="1" applyAlignment="1">
      <alignment vertical="center"/>
    </xf>
    <xf numFmtId="49" fontId="38" fillId="0" borderId="2" xfId="0" applyNumberFormat="1" applyFont="1" applyAlignment="1">
      <alignment vertical="center"/>
    </xf>
    <xf numFmtId="0" fontId="37" fillId="0" borderId="2" xfId="0" applyFont="1" applyAlignment="1">
      <alignment vertical="center"/>
    </xf>
    <xf numFmtId="49" fontId="37" fillId="0" borderId="2" xfId="0" applyNumberFormat="1" applyFont="1" applyAlignment="1">
      <alignment vertical="center"/>
    </xf>
    <xf numFmtId="0" fontId="36" fillId="0" borderId="2" xfId="0" applyFont="1" applyAlignment="1">
      <alignment vertical="center"/>
    </xf>
    <xf numFmtId="49" fontId="36" fillId="0" borderId="2" xfId="0" applyNumberFormat="1" applyFont="1" applyAlignment="1">
      <alignment vertical="center"/>
    </xf>
    <xf numFmtId="0" fontId="35" fillId="0" borderId="2" xfId="0" applyFont="1" applyAlignment="1">
      <alignment vertical="center"/>
    </xf>
    <xf numFmtId="49" fontId="35" fillId="0" borderId="2" xfId="0" applyNumberFormat="1" applyFont="1" applyAlignment="1">
      <alignment vertical="center"/>
    </xf>
    <xf numFmtId="0" fontId="34" fillId="0" borderId="2" xfId="0" applyFont="1" applyAlignment="1">
      <alignment vertical="center"/>
    </xf>
    <xf numFmtId="49" fontId="34" fillId="0" borderId="2" xfId="0" applyNumberFormat="1" applyFont="1" applyAlignment="1">
      <alignment vertical="center"/>
    </xf>
    <xf numFmtId="0" fontId="33" fillId="0" borderId="2" xfId="0" applyFont="1" applyAlignment="1">
      <alignment vertical="center"/>
    </xf>
    <xf numFmtId="49" fontId="33" fillId="0" borderId="2" xfId="0" applyNumberFormat="1" applyFont="1" applyAlignment="1">
      <alignment vertical="center"/>
    </xf>
    <xf numFmtId="0" fontId="32" fillId="0" borderId="2" xfId="0" applyFont="1" applyAlignment="1">
      <alignment vertical="center"/>
    </xf>
    <xf numFmtId="0" fontId="31" fillId="0" borderId="2" xfId="0" applyFont="1" applyAlignment="1">
      <alignment vertical="center"/>
    </xf>
    <xf numFmtId="49" fontId="31" fillId="0" borderId="2" xfId="0" applyNumberFormat="1" applyFont="1" applyAlignment="1">
      <alignment vertical="center"/>
    </xf>
    <xf numFmtId="0" fontId="30" fillId="0" borderId="2" xfId="0" applyFont="1" applyAlignment="1">
      <alignment vertical="center"/>
    </xf>
    <xf numFmtId="0" fontId="29" fillId="0" borderId="2" xfId="0" applyFont="1" applyAlignment="1">
      <alignment vertical="center"/>
    </xf>
    <xf numFmtId="0" fontId="28" fillId="0" borderId="2" xfId="0" applyFont="1" applyAlignment="1">
      <alignment vertical="center"/>
    </xf>
    <xf numFmtId="0" fontId="28" fillId="0" borderId="2" xfId="0" applyFont="1" applyAlignment="1">
      <alignment horizontal="center" vertical="center"/>
    </xf>
    <xf numFmtId="0" fontId="27" fillId="0" borderId="2" xfId="0" applyFont="1" applyAlignment="1">
      <alignment vertical="center"/>
    </xf>
    <xf numFmtId="0" fontId="27" fillId="0" borderId="2" xfId="0" applyFont="1" applyAlignment="1">
      <alignment horizontal="center" vertical="center"/>
    </xf>
    <xf numFmtId="0" fontId="26" fillId="0" borderId="2" xfId="0" applyFont="1" applyAlignment="1">
      <alignment vertical="center"/>
    </xf>
    <xf numFmtId="49" fontId="26" fillId="0" borderId="2" xfId="0" applyNumberFormat="1" applyFont="1" applyAlignment="1">
      <alignment vertical="center"/>
    </xf>
    <xf numFmtId="0" fontId="25" fillId="0" borderId="2" xfId="0" applyFont="1" applyAlignment="1">
      <alignment vertical="center"/>
    </xf>
    <xf numFmtId="49" fontId="25" fillId="0" borderId="2" xfId="0" applyNumberFormat="1" applyFont="1" applyAlignment="1">
      <alignment vertical="center"/>
    </xf>
    <xf numFmtId="0" fontId="24" fillId="0" borderId="2" xfId="0" applyFont="1" applyAlignment="1">
      <alignment vertical="center"/>
    </xf>
    <xf numFmtId="49" fontId="24" fillId="0" borderId="2" xfId="0" applyNumberFormat="1" applyFont="1" applyAlignment="1">
      <alignment vertical="center"/>
    </xf>
    <xf numFmtId="49" fontId="23" fillId="0" borderId="2" xfId="0" applyNumberFormat="1" applyFont="1" applyAlignment="1">
      <alignment vertical="center"/>
    </xf>
    <xf numFmtId="0" fontId="23" fillId="0" borderId="2" xfId="0" applyFont="1" applyAlignment="1">
      <alignment vertical="center"/>
    </xf>
    <xf numFmtId="0" fontId="23" fillId="0" borderId="2" xfId="0" applyFont="1" applyAlignment="1">
      <alignment horizontal="center" vertical="center"/>
    </xf>
    <xf numFmtId="49" fontId="22" fillId="0" borderId="2" xfId="0" applyNumberFormat="1" applyFont="1" applyAlignment="1">
      <alignment vertical="center"/>
    </xf>
    <xf numFmtId="0" fontId="122" fillId="0" borderId="2" xfId="0" applyFont="1" applyAlignment="1">
      <alignment vertical="center"/>
    </xf>
    <xf numFmtId="0" fontId="21" fillId="0" borderId="2" xfId="0" applyFont="1" applyAlignment="1">
      <alignment vertical="center"/>
    </xf>
    <xf numFmtId="49" fontId="21" fillId="0" borderId="2" xfId="0" applyNumberFormat="1" applyFont="1" applyAlignment="1">
      <alignment vertical="center"/>
    </xf>
    <xf numFmtId="0" fontId="113" fillId="0" borderId="2" xfId="0" applyFont="1" applyAlignment="1">
      <alignment horizontal="center" vertical="center"/>
    </xf>
    <xf numFmtId="0" fontId="87" fillId="0" borderId="2" xfId="9" applyFont="1" applyAlignment="1">
      <alignment horizontal="center" vertical="center"/>
    </xf>
    <xf numFmtId="0" fontId="87" fillId="0" borderId="0" xfId="9" applyFont="1" applyBorder="1" applyAlignment="1">
      <alignment horizontal="center" vertical="center"/>
    </xf>
    <xf numFmtId="0" fontId="20" fillId="0" borderId="2" xfId="0" applyFont="1" applyAlignment="1">
      <alignment vertical="center"/>
    </xf>
    <xf numFmtId="49" fontId="20" fillId="0" borderId="2" xfId="0" applyNumberFormat="1" applyFont="1" applyAlignment="1">
      <alignment vertical="center"/>
    </xf>
    <xf numFmtId="0" fontId="19" fillId="0" borderId="2" xfId="0" applyFont="1" applyAlignment="1">
      <alignment horizontal="center" vertical="center"/>
    </xf>
    <xf numFmtId="0" fontId="18" fillId="0" borderId="2" xfId="0" applyFont="1" applyAlignment="1">
      <alignment vertical="center"/>
    </xf>
    <xf numFmtId="0" fontId="17" fillId="0" borderId="2" xfId="0" applyFont="1" applyAlignment="1">
      <alignment vertical="center"/>
    </xf>
    <xf numFmtId="49" fontId="17" fillId="0" borderId="2" xfId="0" applyNumberFormat="1" applyFont="1" applyAlignment="1">
      <alignment vertical="center"/>
    </xf>
    <xf numFmtId="0" fontId="16" fillId="0" borderId="2" xfId="0" applyFont="1" applyAlignment="1">
      <alignment vertical="center"/>
    </xf>
    <xf numFmtId="0" fontId="16" fillId="0" borderId="2" xfId="0" applyFont="1" applyAlignment="1">
      <alignment horizontal="center" vertical="center"/>
    </xf>
    <xf numFmtId="0" fontId="15" fillId="0" borderId="2" xfId="0" applyFont="1" applyAlignment="1">
      <alignment horizontal="center" vertical="center"/>
    </xf>
    <xf numFmtId="0" fontId="14" fillId="0" borderId="2" xfId="0" applyFont="1" applyAlignment="1">
      <alignment vertical="center"/>
    </xf>
    <xf numFmtId="0" fontId="122" fillId="4" borderId="2" xfId="0" applyFont="1" applyFill="1" applyProtection="1">
      <protection hidden="1"/>
    </xf>
    <xf numFmtId="0" fontId="111" fillId="0" borderId="2" xfId="0" applyFont="1" applyAlignment="1">
      <alignment vertical="center"/>
    </xf>
    <xf numFmtId="0" fontId="13" fillId="0" borderId="2" xfId="0" applyFont="1" applyAlignment="1">
      <alignment vertical="center"/>
    </xf>
    <xf numFmtId="49" fontId="13" fillId="0" borderId="2" xfId="0" applyNumberFormat="1" applyFont="1" applyAlignment="1">
      <alignment vertical="center"/>
    </xf>
    <xf numFmtId="0" fontId="13" fillId="0" borderId="2" xfId="0" applyFont="1" applyAlignment="1">
      <alignment horizontal="center" vertical="center"/>
    </xf>
    <xf numFmtId="0" fontId="12" fillId="0" borderId="2" xfId="0" applyFont="1" applyAlignment="1">
      <alignment vertical="center"/>
    </xf>
    <xf numFmtId="49" fontId="11" fillId="0" borderId="2" xfId="0" applyNumberFormat="1" applyFont="1" applyAlignment="1">
      <alignment vertical="center"/>
    </xf>
    <xf numFmtId="0" fontId="10" fillId="0" borderId="2" xfId="0" applyFont="1" applyAlignment="1">
      <alignment vertical="center"/>
    </xf>
    <xf numFmtId="49" fontId="10" fillId="0" borderId="2" xfId="0" applyNumberFormat="1" applyFont="1" applyAlignment="1">
      <alignment vertical="center"/>
    </xf>
    <xf numFmtId="0" fontId="9" fillId="0" borderId="2" xfId="0" applyFont="1" applyAlignment="1">
      <alignment vertical="center"/>
    </xf>
    <xf numFmtId="49" fontId="9" fillId="0" borderId="2" xfId="0" applyNumberFormat="1" applyFont="1" applyAlignment="1">
      <alignment vertical="center"/>
    </xf>
    <xf numFmtId="0" fontId="8" fillId="0" borderId="2" xfId="0" applyFont="1" applyAlignment="1">
      <alignment vertical="center"/>
    </xf>
    <xf numFmtId="0" fontId="8" fillId="0" borderId="2" xfId="25" applyFont="1" applyAlignment="1">
      <alignment horizontal="left" vertical="center"/>
    </xf>
    <xf numFmtId="0" fontId="7" fillId="0" borderId="2" xfId="0" applyFont="1" applyAlignment="1">
      <alignment vertical="center"/>
    </xf>
    <xf numFmtId="49" fontId="7" fillId="0" borderId="2" xfId="0" applyNumberFormat="1" applyFont="1" applyAlignment="1">
      <alignment vertical="center"/>
    </xf>
    <xf numFmtId="0" fontId="6" fillId="0" borderId="2" xfId="0" applyFont="1" applyAlignment="1">
      <alignment vertical="center"/>
    </xf>
    <xf numFmtId="0" fontId="5" fillId="0" borderId="2" xfId="0" applyFont="1" applyAlignment="1">
      <alignment vertical="center"/>
    </xf>
    <xf numFmtId="0" fontId="5" fillId="0" borderId="2" xfId="0" applyFont="1" applyAlignment="1">
      <alignment horizontal="center" vertical="center"/>
    </xf>
    <xf numFmtId="0" fontId="4" fillId="0" borderId="2" xfId="0" applyFont="1" applyAlignment="1">
      <alignment vertical="center"/>
    </xf>
    <xf numFmtId="0" fontId="3" fillId="0" borderId="2" xfId="0" applyFont="1" applyAlignment="1">
      <alignment vertical="center"/>
    </xf>
    <xf numFmtId="0" fontId="3" fillId="0" borderId="2" xfId="0" applyFont="1" applyAlignment="1">
      <alignment horizontal="center" vertical="center"/>
    </xf>
    <xf numFmtId="9" fontId="137" fillId="20" borderId="34" xfId="14" applyFont="1" applyFill="1" applyBorder="1" applyAlignment="1" applyProtection="1">
      <alignment horizontal="center" vertical="center"/>
      <protection hidden="1"/>
    </xf>
    <xf numFmtId="0" fontId="2" fillId="0" borderId="2" xfId="0" applyFont="1" applyAlignment="1">
      <alignment vertical="center"/>
    </xf>
    <xf numFmtId="49" fontId="2" fillId="0" borderId="2" xfId="0" applyNumberFormat="1" applyFont="1" applyAlignment="1">
      <alignment vertical="center"/>
    </xf>
    <xf numFmtId="0" fontId="1" fillId="0" borderId="2" xfId="0" applyFont="1" applyAlignment="1">
      <alignment vertical="center"/>
    </xf>
    <xf numFmtId="49" fontId="1" fillId="0" borderId="2" xfId="0" applyNumberFormat="1" applyFont="1" applyAlignment="1">
      <alignment vertical="center"/>
    </xf>
    <xf numFmtId="176" fontId="138" fillId="12" borderId="22"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126" fillId="0" borderId="2" xfId="3" applyNumberFormat="1" applyFont="1" applyAlignment="1">
      <alignment horizontal="center" vertical="center"/>
    </xf>
    <xf numFmtId="177" fontId="0" fillId="0" borderId="1" xfId="0" applyNumberFormat="1" applyBorder="1" applyAlignment="1">
      <alignment horizontal="center" vertical="center" wrapText="1"/>
    </xf>
    <xf numFmtId="0" fontId="182" fillId="4" borderId="15" xfId="9" quotePrefix="1" applyFont="1" applyFill="1" applyBorder="1" applyAlignment="1">
      <alignment horizontal="center" vertical="center"/>
    </xf>
    <xf numFmtId="0" fontId="0" fillId="0" borderId="13" xfId="0" applyBorder="1"/>
    <xf numFmtId="0" fontId="0" fillId="0" borderId="15" xfId="0" applyBorder="1"/>
    <xf numFmtId="0" fontId="169" fillId="0" borderId="32" xfId="0" applyFont="1" applyBorder="1" applyAlignment="1">
      <alignment horizontal="left" vertical="center" wrapText="1"/>
    </xf>
    <xf numFmtId="0" fontId="0" fillId="0" borderId="29" xfId="0" applyBorder="1"/>
    <xf numFmtId="0" fontId="0" fillId="0" borderId="30" xfId="0" applyBorder="1"/>
    <xf numFmtId="0" fontId="140" fillId="0" borderId="8" xfId="9" applyFont="1" applyBorder="1" applyAlignment="1">
      <alignment horizontal="center" vertical="center"/>
    </xf>
    <xf numFmtId="0" fontId="0" fillId="0" borderId="8" xfId="0" applyBorder="1"/>
    <xf numFmtId="0" fontId="140" fillId="0" borderId="6" xfId="9" applyFont="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6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ont>
        <color rgb="FFFF0000"/>
      </font>
    </dxf>
    <dxf>
      <font>
        <color rgb="FFFF0000"/>
      </font>
    </dxf>
    <dxf>
      <font>
        <color rgb="FFFF0000"/>
      </font>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C325"/>
  <sheetViews>
    <sheetView zoomScale="90" zoomScaleNormal="90" workbookViewId="0">
      <pane ySplit="21" topLeftCell="A22" activePane="bottomLeft" state="frozen"/>
      <selection activeCell="Z18" sqref="Z18"/>
      <selection pane="bottomLeft" activeCell="A23" sqref="A23:AC325"/>
    </sheetView>
  </sheetViews>
  <sheetFormatPr defaultColWidth="11.19921875" defaultRowHeight="15" customHeight="1"/>
  <cols>
    <col min="1" max="1" width="14.59765625" style="131" bestFit="1" customWidth="1"/>
    <col min="2" max="2" width="13.796875" style="131" customWidth="1"/>
    <col min="3" max="6" width="11.3984375" style="131" customWidth="1"/>
    <col min="7" max="7" width="11.3984375" style="69" customWidth="1"/>
    <col min="8" max="8" width="11.3984375" style="131" customWidth="1"/>
    <col min="9" max="9" width="11.3984375" style="70" customWidth="1"/>
    <col min="10" max="11" width="11.3984375" style="131" customWidth="1"/>
    <col min="12" max="12" width="11.3984375" style="132" customWidth="1"/>
    <col min="13" max="13" width="11.3984375" style="69" customWidth="1"/>
    <col min="14" max="14" width="11.3984375" style="77" customWidth="1"/>
    <col min="15" max="15" width="11.3984375" style="132" customWidth="1"/>
    <col min="16" max="16" width="12" style="131" customWidth="1"/>
    <col min="17" max="22" width="11.19921875" style="131" customWidth="1"/>
    <col min="23" max="23" width="11.19921875" style="69" customWidth="1"/>
    <col min="24" max="26" width="11.19921875" style="423" customWidth="1"/>
    <col min="27" max="351" width="11.19921875" style="131" customWidth="1"/>
    <col min="352" max="16384" width="11.19921875" style="131"/>
  </cols>
  <sheetData>
    <row r="1" spans="1:26" ht="12.6" customHeight="1">
      <c r="A1" s="129">
        <f>首頁!I4</f>
        <v>46113</v>
      </c>
      <c r="B1" s="129">
        <f>首頁!L4</f>
        <v>46204</v>
      </c>
      <c r="C1" s="460" t="str">
        <f>首頁!A2</f>
        <v>PMQ2</v>
      </c>
      <c r="D1" s="460" t="str">
        <f>首頁!B2</f>
        <v>+SC7</v>
      </c>
      <c r="E1" s="461" t="str">
        <f>IF(首頁!C2=0,"",首頁!C2)</f>
        <v>--</v>
      </c>
      <c r="F1" s="461" t="str">
        <f>IF(首頁!D2=0,"",首頁!D2)</f>
        <v>--</v>
      </c>
      <c r="G1" s="134" t="s">
        <v>0</v>
      </c>
      <c r="H1" s="133" t="str">
        <f t="array" aca="1" ref="H1" ca="1">IFERROR(HYPERLINK("#" &amp; ADDRESS(MIN(IF(ISNUMBER(SEARCH(G1, A22:W490)), ROW(A22:W490), 10000000000)), MIN(IF(ISNUMBER(SEARCH(G1, A22:W490)), COLUMN(A22:W490), 10000000000))), "搜索"), "未找到")</f>
        <v>搜索</v>
      </c>
      <c r="I1" s="458" t="s">
        <v>1</v>
      </c>
      <c r="J1" s="459" t="s">
        <v>2</v>
      </c>
      <c r="K1" s="102"/>
      <c r="L1" s="103"/>
      <c r="M1" s="101"/>
      <c r="N1" s="104"/>
      <c r="O1" s="103"/>
      <c r="R1" s="102"/>
      <c r="S1" s="102"/>
      <c r="T1" s="102"/>
      <c r="U1" s="102"/>
      <c r="V1" s="102"/>
      <c r="W1" s="103"/>
      <c r="X1" s="422"/>
      <c r="Y1" s="422"/>
      <c r="Z1" s="422"/>
    </row>
    <row r="2" spans="1:26" ht="19.95" customHeight="1">
      <c r="A2" s="105" t="str">
        <f>IFERROR(HYPERLINK("#'門市主檔'!A"&amp;MATCH(A23,門市主檔!A22:A293,0)+20, "新北一部"), "查無店編")</f>
        <v>新北一部</v>
      </c>
      <c r="B2" s="275" t="str">
        <f>IFERROR(HYPERLINK("#'門市主檔'!A"&amp;MATCH(A228,門市主檔!A:A,0), "統計"), "查無店編")</f>
        <v>統計</v>
      </c>
      <c r="C2" s="273" t="s">
        <v>3</v>
      </c>
      <c r="D2" s="274" t="s">
        <v>4</v>
      </c>
      <c r="E2" s="274" t="s">
        <v>5</v>
      </c>
      <c r="F2" s="274" t="s">
        <v>6</v>
      </c>
      <c r="G2" s="274" t="s">
        <v>7</v>
      </c>
      <c r="H2" s="274" t="s">
        <v>8</v>
      </c>
      <c r="I2" s="274" t="s">
        <v>9</v>
      </c>
      <c r="J2" s="319" t="s">
        <v>10</v>
      </c>
      <c r="K2" s="319" t="s">
        <v>11</v>
      </c>
      <c r="L2" s="274" t="s">
        <v>12</v>
      </c>
      <c r="M2" s="274" t="s">
        <v>13</v>
      </c>
      <c r="N2" s="274" t="s">
        <v>14</v>
      </c>
      <c r="O2" s="274" t="s">
        <v>15</v>
      </c>
      <c r="P2" s="291" t="s">
        <v>16</v>
      </c>
      <c r="Q2" s="320" t="s">
        <v>17</v>
      </c>
      <c r="R2" s="320" t="s">
        <v>18</v>
      </c>
      <c r="S2" s="354" t="s">
        <v>19</v>
      </c>
      <c r="T2" s="108" t="s">
        <v>20</v>
      </c>
      <c r="U2" s="107" t="s">
        <v>19</v>
      </c>
      <c r="V2" s="108" t="s">
        <v>20</v>
      </c>
    </row>
    <row r="3" spans="1:26" ht="18.600000000000001" customHeight="1">
      <c r="A3" s="106" t="s">
        <v>21</v>
      </c>
      <c r="B3" s="276">
        <f ca="1">SUM(C3:R3)</f>
        <v>302</v>
      </c>
      <c r="C3" s="284">
        <f t="shared" ref="C3:R3" si="0">COUNTIF($D$22:$D$489,C2)-C20</f>
        <v>1</v>
      </c>
      <c r="D3" s="284">
        <f t="shared" si="0"/>
        <v>2</v>
      </c>
      <c r="E3" s="284">
        <f t="shared" si="0"/>
        <v>15</v>
      </c>
      <c r="F3" s="284">
        <f t="shared" si="0"/>
        <v>2</v>
      </c>
      <c r="G3" s="284">
        <f t="shared" ca="1" si="0"/>
        <v>9</v>
      </c>
      <c r="H3" s="284">
        <f t="shared" ca="1" si="0"/>
        <v>18</v>
      </c>
      <c r="I3" s="284">
        <f t="shared" ca="1" si="0"/>
        <v>73</v>
      </c>
      <c r="J3" s="284">
        <f t="shared" si="0"/>
        <v>29</v>
      </c>
      <c r="K3" s="284">
        <f t="shared" ca="1" si="0"/>
        <v>27</v>
      </c>
      <c r="L3" s="284">
        <f t="shared" si="0"/>
        <v>12</v>
      </c>
      <c r="M3" s="284">
        <f t="shared" ca="1" si="0"/>
        <v>30</v>
      </c>
      <c r="N3" s="284">
        <f t="shared" si="0"/>
        <v>3</v>
      </c>
      <c r="O3" s="284">
        <f t="shared" si="0"/>
        <v>12</v>
      </c>
      <c r="P3" s="284">
        <f t="shared" ca="1" si="0"/>
        <v>35</v>
      </c>
      <c r="Q3" s="284">
        <f t="shared" ca="1" si="0"/>
        <v>28</v>
      </c>
      <c r="R3" s="284">
        <f t="shared" si="0"/>
        <v>6</v>
      </c>
      <c r="S3" s="355"/>
    </row>
    <row r="4" spans="1:26" ht="18.600000000000001" customHeight="1">
      <c r="A4" s="197" t="str">
        <f>首頁!A2&amp;" 進度"</f>
        <v>PMQ2 進度</v>
      </c>
      <c r="B4" s="568">
        <f ca="1">B5/B3</f>
        <v>0.98344370860927155</v>
      </c>
      <c r="C4" s="285">
        <f t="shared" ref="C4:R4" si="1">C5/(C3-C20)</f>
        <v>1</v>
      </c>
      <c r="D4" s="286">
        <f t="shared" si="1"/>
        <v>1</v>
      </c>
      <c r="E4" s="286">
        <f t="shared" si="1"/>
        <v>1</v>
      </c>
      <c r="F4" s="286">
        <f t="shared" si="1"/>
        <v>1</v>
      </c>
      <c r="G4" s="286">
        <f t="shared" ca="1" si="1"/>
        <v>1</v>
      </c>
      <c r="H4" s="286">
        <f t="shared" ca="1" si="1"/>
        <v>1</v>
      </c>
      <c r="I4" s="286">
        <f t="shared" ca="1" si="1"/>
        <v>0.98630136986301364</v>
      </c>
      <c r="J4" s="286">
        <f t="shared" si="1"/>
        <v>0.96551724137931039</v>
      </c>
      <c r="K4" s="286">
        <f t="shared" ca="1" si="1"/>
        <v>0.96296296296296291</v>
      </c>
      <c r="L4" s="286">
        <f t="shared" si="1"/>
        <v>1</v>
      </c>
      <c r="M4" s="286">
        <f t="shared" ca="1" si="1"/>
        <v>1.0714285714285714</v>
      </c>
      <c r="N4" s="286">
        <f t="shared" si="1"/>
        <v>1</v>
      </c>
      <c r="O4" s="286">
        <f t="shared" si="1"/>
        <v>1</v>
      </c>
      <c r="P4" s="292">
        <f t="shared" ca="1" si="1"/>
        <v>0.94285714285714284</v>
      </c>
      <c r="Q4" s="292">
        <f t="shared" ca="1" si="1"/>
        <v>1</v>
      </c>
      <c r="R4" s="292">
        <f t="shared" si="1"/>
        <v>1</v>
      </c>
      <c r="S4" s="356"/>
      <c r="T4" s="102"/>
      <c r="U4" s="102"/>
      <c r="V4" s="102"/>
    </row>
    <row r="5" spans="1:26" ht="18.600000000000001" customHeight="1">
      <c r="A5" s="195" t="s">
        <v>22</v>
      </c>
      <c r="B5" s="277">
        <f>SUM(C5:R5)</f>
        <v>297</v>
      </c>
      <c r="C5" s="449">
        <f t="shared" ref="C5:R5" si="2">COUNTIFS($D$22:$D$489,C2,$I$22:$I$489,$C$1)</f>
        <v>1</v>
      </c>
      <c r="D5" s="449">
        <f t="shared" si="2"/>
        <v>2</v>
      </c>
      <c r="E5" s="449">
        <f t="shared" si="2"/>
        <v>15</v>
      </c>
      <c r="F5" s="449">
        <f t="shared" si="2"/>
        <v>2</v>
      </c>
      <c r="G5" s="449">
        <f t="shared" si="2"/>
        <v>9</v>
      </c>
      <c r="H5" s="449">
        <f t="shared" si="2"/>
        <v>18</v>
      </c>
      <c r="I5" s="449">
        <f t="shared" si="2"/>
        <v>72</v>
      </c>
      <c r="J5" s="449">
        <f t="shared" si="2"/>
        <v>28</v>
      </c>
      <c r="K5" s="449">
        <f t="shared" si="2"/>
        <v>26</v>
      </c>
      <c r="L5" s="449">
        <f t="shared" si="2"/>
        <v>12</v>
      </c>
      <c r="M5" s="449">
        <f t="shared" si="2"/>
        <v>30</v>
      </c>
      <c r="N5" s="449">
        <f t="shared" si="2"/>
        <v>3</v>
      </c>
      <c r="O5" s="449">
        <f t="shared" si="2"/>
        <v>12</v>
      </c>
      <c r="P5" s="449">
        <f t="shared" si="2"/>
        <v>33</v>
      </c>
      <c r="Q5" s="449">
        <f t="shared" si="2"/>
        <v>28</v>
      </c>
      <c r="R5" s="449">
        <f t="shared" si="2"/>
        <v>6</v>
      </c>
      <c r="S5" s="356"/>
      <c r="T5" s="102"/>
      <c r="V5" s="102"/>
    </row>
    <row r="6" spans="1:26" s="132" customFormat="1" ht="18.600000000000001" customHeight="1">
      <c r="A6" s="196" t="s">
        <v>23</v>
      </c>
      <c r="B6" s="278">
        <f ca="1">SUM(C6:R6)</f>
        <v>5</v>
      </c>
      <c r="C6" s="449">
        <f t="shared" ref="C6:R6" si="3">IF(C3-C5&lt;0,0,C3-C5)</f>
        <v>0</v>
      </c>
      <c r="D6" s="449">
        <f t="shared" si="3"/>
        <v>0</v>
      </c>
      <c r="E6" s="449">
        <f t="shared" si="3"/>
        <v>0</v>
      </c>
      <c r="F6" s="449">
        <f t="shared" si="3"/>
        <v>0</v>
      </c>
      <c r="G6" s="449">
        <f t="shared" ca="1" si="3"/>
        <v>0</v>
      </c>
      <c r="H6" s="449">
        <f t="shared" ca="1" si="3"/>
        <v>0</v>
      </c>
      <c r="I6" s="449">
        <f t="shared" ca="1" si="3"/>
        <v>1</v>
      </c>
      <c r="J6" s="449">
        <f t="shared" si="3"/>
        <v>1</v>
      </c>
      <c r="K6" s="449">
        <f t="shared" ca="1" si="3"/>
        <v>1</v>
      </c>
      <c r="L6" s="449">
        <f t="shared" si="3"/>
        <v>0</v>
      </c>
      <c r="M6" s="449">
        <f t="shared" ca="1" si="3"/>
        <v>0</v>
      </c>
      <c r="N6" s="449">
        <f t="shared" si="3"/>
        <v>0</v>
      </c>
      <c r="O6" s="449">
        <f t="shared" si="3"/>
        <v>0</v>
      </c>
      <c r="P6" s="449">
        <f t="shared" ca="1" si="3"/>
        <v>2</v>
      </c>
      <c r="Q6" s="449">
        <f t="shared" ca="1" si="3"/>
        <v>0</v>
      </c>
      <c r="R6" s="449">
        <f t="shared" si="3"/>
        <v>0</v>
      </c>
      <c r="S6" s="287" t="e">
        <f>IF(#REF!-#REF!&lt;0,0)</f>
        <v>#REF!</v>
      </c>
      <c r="T6" s="103"/>
      <c r="V6" s="103"/>
      <c r="X6" s="464"/>
      <c r="Y6" s="464"/>
      <c r="Z6" s="464"/>
    </row>
    <row r="7" spans="1:26" ht="18.600000000000001" customHeight="1">
      <c r="A7" s="198" t="str">
        <f>D1</f>
        <v>+SC7</v>
      </c>
      <c r="B7" s="276">
        <f>SUM(C7:R7)</f>
        <v>23</v>
      </c>
      <c r="C7" s="284">
        <f>COUNTIFS('0919門市清單主檔'!$V:$V,C2,'0919門市清單主檔'!$AF:$AF,$D$1,
      '0919門市清單主檔'!$AA:$AA,"&lt;&gt;新開不保養",
      '0919門市清單主檔'!$AA:$AA,"&lt;&gt;閉店不保養"
   )</f>
        <v>0</v>
      </c>
      <c r="D7" s="284">
        <f>COUNTIFS('0919門市清單主檔'!$V:$V,D2,'0919門市清單主檔'!$AF:$AF,$D$1,
      '0919門市清單主檔'!$AA:$AA,"&lt;&gt;新開不保養",
      '0919門市清單主檔'!$AA:$AA,"&lt;&gt;閉店不保養"
   )</f>
        <v>0</v>
      </c>
      <c r="E7" s="284">
        <f>COUNTIFS('0919門市清單主檔'!$V:$V,E2,'0919門市清單主檔'!$AF:$AF,$D$1,
      '0919門市清單主檔'!$AA:$AA,"&lt;&gt;新開不保養",
      '0919門市清單主檔'!$AA:$AA,"&lt;&gt;閉店不保養"
   )</f>
        <v>3</v>
      </c>
      <c r="F7" s="284">
        <f>COUNTIFS('0919門市清單主檔'!$V:$V,F2,'0919門市清單主檔'!$AF:$AF,$D$1,
      '0919門市清單主檔'!$AA:$AA,"&lt;&gt;新開不保養",
      '0919門市清單主檔'!$AA:$AA,"&lt;&gt;閉店不保養"
   )</f>
        <v>0</v>
      </c>
      <c r="G7" s="284">
        <f>COUNTIFS('0919門市清單主檔'!$V:$V,G2,'0919門市清單主檔'!$AF:$AF,$D$1,
      '0919門市清單主檔'!$AA:$AA,"&lt;&gt;新開不保養",
      '0919門市清單主檔'!$AA:$AA,"&lt;&gt;閉店不保養"
   )</f>
        <v>1</v>
      </c>
      <c r="H7" s="284">
        <f>COUNTIFS('0919門市清單主檔'!$V:$V,H2,'0919門市清單主檔'!$AF:$AF,$D$1,
      '0919門市清單主檔'!$AA:$AA,"&lt;&gt;新開不保養",
      '0919門市清單主檔'!$AA:$AA,"&lt;&gt;閉店不保養"
   )</f>
        <v>1</v>
      </c>
      <c r="I7" s="284">
        <f>COUNTIFS('0919門市清單主檔'!$V:$V,I2,'0919門市清單主檔'!$AF:$AF,$D$1,
      '0919門市清單主檔'!$AA:$AA,"&lt;&gt;新開不保養",
      '0919門市清單主檔'!$AA:$AA,"&lt;&gt;閉店不保養"
   )</f>
        <v>3</v>
      </c>
      <c r="J7" s="284">
        <f>COUNTIFS('0919門市清單主檔'!$V:$V,J2,'0919門市清單主檔'!$AF:$AF,$D$1,
      '0919門市清單主檔'!$AA:$AA,"&lt;&gt;新開不保養",
      '0919門市清單主檔'!$AA:$AA,"&lt;&gt;閉店不保養"
   )</f>
        <v>3</v>
      </c>
      <c r="K7" s="284">
        <f>COUNTIFS('0919門市清單主檔'!$V:$V,K2,'0919門市清單主檔'!$AF:$AF,$D$1,
      '0919門市清單主檔'!$AA:$AA,"&lt;&gt;新開不保養",
      '0919門市清單主檔'!$AA:$AA,"&lt;&gt;閉店不保養"
   )</f>
        <v>2</v>
      </c>
      <c r="L7" s="284">
        <f>COUNTIFS('0919門市清單主檔'!$V:$V,L2,'0919門市清單主檔'!$AF:$AF,$D$1,
      '0919門市清單主檔'!$AA:$AA,"&lt;&gt;新開不保養",
      '0919門市清單主檔'!$AA:$AA,"&lt;&gt;閉店不保養"
   )</f>
        <v>1</v>
      </c>
      <c r="M7" s="284">
        <f>COUNTIFS('0919門市清單主檔'!$V:$V,M2,'0919門市清單主檔'!$AF:$AF,$D$1,
      '0919門市清單主檔'!$AA:$AA,"&lt;&gt;新開不保養",
      '0919門市清單主檔'!$AA:$AA,"&lt;&gt;閉店不保養"
   )</f>
        <v>1</v>
      </c>
      <c r="N7" s="284">
        <f>COUNTIFS('0919門市清單主檔'!$V:$V,N2,'0919門市清單主檔'!$AF:$AF,$D$1,
      '0919門市清單主檔'!$AA:$AA,"&lt;&gt;新開不保養",
      '0919門市清單主檔'!$AA:$AA,"&lt;&gt;閉店不保養"
   )</f>
        <v>0</v>
      </c>
      <c r="O7" s="284">
        <f>COUNTIFS('0919門市清單主檔'!$V:$V,O2,'0919門市清單主檔'!$AF:$AF,$D$1,
      '0919門市清單主檔'!$AA:$AA,"&lt;&gt;新開不保養",
      '0919門市清單主檔'!$AA:$AA,"&lt;&gt;閉店不保養"
   )</f>
        <v>2</v>
      </c>
      <c r="P7" s="284">
        <f>COUNTIFS('0919門市清單主檔'!$V:$V,P2,'0919門市清單主檔'!$AF:$AF,$D$1,
      '0919門市清單主檔'!$AA:$AA,"&lt;&gt;新開不保養",
      '0919門市清單主檔'!$AA:$AA,"&lt;&gt;閉店不保養"
   )</f>
        <v>1</v>
      </c>
      <c r="Q7" s="284">
        <f>COUNTIFS('0919門市清單主檔'!$V:$V,Q2,'0919門市清單主檔'!$AF:$AF,$D$1,
      '0919門市清單主檔'!$AA:$AA,"&lt;&gt;新開不保養",
      '0919門市清單主檔'!$AA:$AA,"&lt;&gt;閉店不保養"
   )</f>
        <v>4</v>
      </c>
      <c r="R7" s="284">
        <f>COUNTIFS('0919門市清單主檔'!$V:$V,R2,'0919門市清單主檔'!$AF:$AF,$D$1,
      '0919門市清單主檔'!$AA:$AA,"&lt;&gt;新開不保養",
      '0919門市清單主檔'!$AA:$AA,"&lt;&gt;閉店不保養"
   )</f>
        <v>1</v>
      </c>
      <c r="S7" s="356"/>
      <c r="T7" s="107"/>
      <c r="U7" s="107"/>
      <c r="V7" s="107"/>
    </row>
    <row r="8" spans="1:26" ht="18.600000000000001" customHeight="1">
      <c r="A8" s="197" t="s">
        <v>24</v>
      </c>
      <c r="B8" s="568">
        <f>IF(A7&lt;&gt;"-",B9/B7,"")</f>
        <v>0.52173913043478259</v>
      </c>
      <c r="C8" s="563" t="e">
        <f t="shared" ref="C8:R8" si="4">C9/C7</f>
        <v>#DIV/0!</v>
      </c>
      <c r="D8" s="563" t="e">
        <f t="shared" si="4"/>
        <v>#DIV/0!</v>
      </c>
      <c r="E8" s="563">
        <f t="shared" si="4"/>
        <v>0</v>
      </c>
      <c r="F8" s="563" t="e">
        <f t="shared" si="4"/>
        <v>#DIV/0!</v>
      </c>
      <c r="G8" s="563">
        <f t="shared" si="4"/>
        <v>0</v>
      </c>
      <c r="H8" s="563">
        <f t="shared" si="4"/>
        <v>1</v>
      </c>
      <c r="I8" s="563">
        <f t="shared" si="4"/>
        <v>0.66666666666666663</v>
      </c>
      <c r="J8" s="563">
        <f t="shared" si="4"/>
        <v>0</v>
      </c>
      <c r="K8" s="563">
        <f t="shared" si="4"/>
        <v>0.5</v>
      </c>
      <c r="L8" s="563">
        <f t="shared" si="4"/>
        <v>1</v>
      </c>
      <c r="M8" s="563">
        <f t="shared" si="4"/>
        <v>1</v>
      </c>
      <c r="N8" s="563" t="e">
        <f t="shared" si="4"/>
        <v>#DIV/0!</v>
      </c>
      <c r="O8" s="563">
        <f t="shared" si="4"/>
        <v>0</v>
      </c>
      <c r="P8" s="563">
        <f t="shared" si="4"/>
        <v>1</v>
      </c>
      <c r="Q8" s="563">
        <f t="shared" si="4"/>
        <v>1</v>
      </c>
      <c r="R8" s="563">
        <f t="shared" si="4"/>
        <v>1</v>
      </c>
      <c r="S8" s="356"/>
      <c r="T8" s="102"/>
      <c r="U8" s="102"/>
      <c r="V8" s="102"/>
    </row>
    <row r="9" spans="1:26" ht="18.600000000000001" customHeight="1">
      <c r="A9" s="109" t="s">
        <v>22</v>
      </c>
      <c r="B9" s="277">
        <f>IF(A7&lt;&gt;"-",SUM(C9:R9),"")</f>
        <v>12</v>
      </c>
      <c r="C9" s="449">
        <f t="shared" ref="C9:R9" si="5">COUNTIFS($D$22:$D$489,C2,$Q$22:$Q$489,$D$1,$F$22:$F$489,"&lt;&gt;新開不保養",$F$22:$F$489,"&lt;&gt;閉店不保養")</f>
        <v>0</v>
      </c>
      <c r="D9" s="449">
        <f t="shared" si="5"/>
        <v>0</v>
      </c>
      <c r="E9" s="449">
        <f t="shared" si="5"/>
        <v>0</v>
      </c>
      <c r="F9" s="449">
        <f t="shared" si="5"/>
        <v>0</v>
      </c>
      <c r="G9" s="449">
        <f t="shared" si="5"/>
        <v>0</v>
      </c>
      <c r="H9" s="449">
        <f t="shared" si="5"/>
        <v>1</v>
      </c>
      <c r="I9" s="449">
        <f t="shared" si="5"/>
        <v>2</v>
      </c>
      <c r="J9" s="449">
        <f t="shared" si="5"/>
        <v>0</v>
      </c>
      <c r="K9" s="449">
        <f t="shared" si="5"/>
        <v>1</v>
      </c>
      <c r="L9" s="449">
        <f t="shared" si="5"/>
        <v>1</v>
      </c>
      <c r="M9" s="449">
        <f t="shared" si="5"/>
        <v>1</v>
      </c>
      <c r="N9" s="449">
        <f t="shared" si="5"/>
        <v>0</v>
      </c>
      <c r="O9" s="449">
        <f t="shared" si="5"/>
        <v>0</v>
      </c>
      <c r="P9" s="449">
        <f t="shared" si="5"/>
        <v>1</v>
      </c>
      <c r="Q9" s="449">
        <f t="shared" si="5"/>
        <v>4</v>
      </c>
      <c r="R9" s="449">
        <f t="shared" si="5"/>
        <v>1</v>
      </c>
      <c r="S9" s="357"/>
      <c r="T9" s="199"/>
      <c r="U9" s="199"/>
      <c r="V9" s="199"/>
    </row>
    <row r="10" spans="1:26" s="132" customFormat="1" ht="18.600000000000001" customHeight="1">
      <c r="A10" s="207" t="s">
        <v>23</v>
      </c>
      <c r="B10" s="278">
        <f>IF(A7&lt;&gt;"-",SUM(C10:R10),"")</f>
        <v>11</v>
      </c>
      <c r="C10" s="449">
        <f t="shared" ref="C10:R10" si="6">C7-C9</f>
        <v>0</v>
      </c>
      <c r="D10" s="449">
        <f t="shared" si="6"/>
        <v>0</v>
      </c>
      <c r="E10" s="449">
        <f t="shared" si="6"/>
        <v>3</v>
      </c>
      <c r="F10" s="449">
        <f t="shared" si="6"/>
        <v>0</v>
      </c>
      <c r="G10" s="449">
        <f t="shared" si="6"/>
        <v>1</v>
      </c>
      <c r="H10" s="449">
        <f t="shared" si="6"/>
        <v>0</v>
      </c>
      <c r="I10" s="449">
        <f t="shared" si="6"/>
        <v>1</v>
      </c>
      <c r="J10" s="449">
        <f t="shared" si="6"/>
        <v>3</v>
      </c>
      <c r="K10" s="449">
        <f t="shared" si="6"/>
        <v>1</v>
      </c>
      <c r="L10" s="449">
        <f t="shared" si="6"/>
        <v>0</v>
      </c>
      <c r="M10" s="449">
        <f t="shared" si="6"/>
        <v>0</v>
      </c>
      <c r="N10" s="449">
        <f t="shared" si="6"/>
        <v>0</v>
      </c>
      <c r="O10" s="449">
        <f t="shared" si="6"/>
        <v>2</v>
      </c>
      <c r="P10" s="449">
        <f t="shared" si="6"/>
        <v>0</v>
      </c>
      <c r="Q10" s="449">
        <f t="shared" si="6"/>
        <v>0</v>
      </c>
      <c r="R10" s="449">
        <f t="shared" si="6"/>
        <v>0</v>
      </c>
      <c r="S10" s="358"/>
      <c r="T10" s="103"/>
      <c r="U10" s="103"/>
      <c r="V10" s="103"/>
      <c r="X10" s="464"/>
      <c r="Y10" s="464"/>
      <c r="Z10" s="464"/>
    </row>
    <row r="11" spans="1:26" ht="18.600000000000001" hidden="1" customHeight="1">
      <c r="A11" s="198" t="str">
        <f>E1</f>
        <v>--</v>
      </c>
      <c r="B11" s="276" t="str">
        <f>IF(SUM(C11:R11)=0,"",(SUM(C11:R11)))</f>
        <v/>
      </c>
      <c r="C11" s="284">
        <f>COUNTIFS('0919門市清單主檔'!$V:$V,C2,'0919門市清單主檔'!$AG:$AG,$E$1,
      '0919門市清單主檔'!$AA:$AA,"&lt;&gt;新開不保養")</f>
        <v>0</v>
      </c>
      <c r="D11" s="284">
        <f>COUNTIFS('0919門市清單主檔'!$V:$V,D2,'0919門市清單主檔'!$AG:$AG,$E$1,
      '0919門市清單主檔'!$AA:$AA,"&lt;&gt;新開不保養")</f>
        <v>0</v>
      </c>
      <c r="E11" s="284">
        <f>COUNTIFS('0919門市清單主檔'!$V:$V,E2,'0919門市清單主檔'!$AG:$AG,$E$1,
      '0919門市清單主檔'!$AA:$AA,"&lt;&gt;新開不保養")</f>
        <v>0</v>
      </c>
      <c r="F11" s="284">
        <f>COUNTIFS('0919門市清單主檔'!$V:$V,F2,'0919門市清單主檔'!$AG:$AG,$E$1,
      '0919門市清單主檔'!$AA:$AA,"&lt;&gt;新開不保養")</f>
        <v>0</v>
      </c>
      <c r="G11" s="284">
        <f>COUNTIFS('0919門市清單主檔'!$V:$V,G2,'0919門市清單主檔'!$AG:$AG,$E$1,
      '0919門市清單主檔'!$AA:$AA,"&lt;&gt;新開不保養")</f>
        <v>0</v>
      </c>
      <c r="H11" s="284">
        <f>COUNTIFS('0919門市清單主檔'!$V:$V,H2,'0919門市清單主檔'!$AG:$AG,$E$1,
      '0919門市清單主檔'!$AA:$AA,"&lt;&gt;新開不保養")</f>
        <v>0</v>
      </c>
      <c r="I11" s="284">
        <f>COUNTIFS('0919門市清單主檔'!$V:$V,I2,'0919門市清單主檔'!$AG:$AG,$E$1,
      '0919門市清單主檔'!$AA:$AA,"&lt;&gt;新開不保養")</f>
        <v>0</v>
      </c>
      <c r="J11" s="284">
        <f>COUNTIFS('0919門市清單主檔'!$V:$V,J2,'0919門市清單主檔'!$AG:$AG,$E$1,
      '0919門市清單主檔'!$AA:$AA,"&lt;&gt;新開不保養")</f>
        <v>0</v>
      </c>
      <c r="K11" s="284">
        <f>COUNTIFS('0919門市清單主檔'!$V:$V,K2,'0919門市清單主檔'!$AG:$AG,$E$1,
      '0919門市清單主檔'!$AA:$AA,"&lt;&gt;新開不保養")</f>
        <v>0</v>
      </c>
      <c r="L11" s="284">
        <f>COUNTIFS('0919門市清單主檔'!$V:$V,L2,'0919門市清單主檔'!$AG:$AG,$E$1,
      '0919門市清單主檔'!$AA:$AA,"&lt;&gt;新開不保養")</f>
        <v>0</v>
      </c>
      <c r="M11" s="284">
        <f>COUNTIFS('0919門市清單主檔'!$V:$V,M2,'0919門市清單主檔'!$AG:$AG,$E$1,
      '0919門市清單主檔'!$AA:$AA,"&lt;&gt;新開不保養")</f>
        <v>0</v>
      </c>
      <c r="N11" s="284">
        <f>COUNTIFS('0919門市清單主檔'!$V:$V,N2,'0919門市清單主檔'!$AG:$AG,$E$1,
      '0919門市清單主檔'!$AA:$AA,"&lt;&gt;新開不保養")</f>
        <v>0</v>
      </c>
      <c r="O11" s="284">
        <f>COUNTIFS('0919門市清單主檔'!$V:$V,O2,'0919門市清單主檔'!$AG:$AG,$E$1,
      '0919門市清單主檔'!$AA:$AA,"&lt;&gt;新開不保養")</f>
        <v>0</v>
      </c>
      <c r="P11" s="284">
        <f>COUNTIFS('0919門市清單主檔'!$V:$V,P2,'0919門市清單主檔'!$AG:$AG,$E$1,
      '0919門市清單主檔'!$AA:$AA,"&lt;&gt;新開不保養")</f>
        <v>0</v>
      </c>
      <c r="Q11" s="284">
        <f>COUNTIFS('0919門市清單主檔'!$V:$V,Q2,'0919門市清單主檔'!$AG:$AG,$E$1,
      '0919門市清單主檔'!$AA:$AA,"&lt;&gt;新開不保養")</f>
        <v>0</v>
      </c>
      <c r="R11" s="284">
        <f>COUNTIFS('0919門市清單主檔'!$V:$V,R2,'0919門市清單主檔'!$AG:$AG,$E$1,
      '0919門市清單主檔'!$AA:$AA,"&lt;&gt;新開不保養")</f>
        <v>0</v>
      </c>
      <c r="S11" s="356"/>
      <c r="T11" s="107"/>
      <c r="U11" s="107"/>
      <c r="V11" s="107"/>
    </row>
    <row r="12" spans="1:26" ht="18.600000000000001" hidden="1" customHeight="1">
      <c r="A12" s="197" t="s">
        <v>24</v>
      </c>
      <c r="B12" s="568" t="str">
        <f>IF(A11&lt;&gt;"--",B13/B11,"")</f>
        <v/>
      </c>
      <c r="C12" s="285" t="e">
        <f t="shared" ref="C12:R12" si="7">C13/C11</f>
        <v>#DIV/0!</v>
      </c>
      <c r="D12" s="286" t="e">
        <f t="shared" si="7"/>
        <v>#DIV/0!</v>
      </c>
      <c r="E12" s="286" t="e">
        <f t="shared" si="7"/>
        <v>#DIV/0!</v>
      </c>
      <c r="F12" s="286" t="e">
        <f t="shared" si="7"/>
        <v>#DIV/0!</v>
      </c>
      <c r="G12" s="286" t="e">
        <f t="shared" si="7"/>
        <v>#DIV/0!</v>
      </c>
      <c r="H12" s="286" t="e">
        <f t="shared" si="7"/>
        <v>#DIV/0!</v>
      </c>
      <c r="I12" s="286" t="e">
        <f t="shared" si="7"/>
        <v>#DIV/0!</v>
      </c>
      <c r="J12" s="286" t="e">
        <f t="shared" si="7"/>
        <v>#DIV/0!</v>
      </c>
      <c r="K12" s="286" t="e">
        <f t="shared" si="7"/>
        <v>#DIV/0!</v>
      </c>
      <c r="L12" s="286" t="e">
        <f t="shared" si="7"/>
        <v>#DIV/0!</v>
      </c>
      <c r="M12" s="286" t="e">
        <f t="shared" si="7"/>
        <v>#DIV/0!</v>
      </c>
      <c r="N12" s="286" t="e">
        <f t="shared" si="7"/>
        <v>#DIV/0!</v>
      </c>
      <c r="O12" s="286" t="e">
        <f t="shared" si="7"/>
        <v>#DIV/0!</v>
      </c>
      <c r="P12" s="286" t="e">
        <f t="shared" si="7"/>
        <v>#DIV/0!</v>
      </c>
      <c r="Q12" s="286" t="e">
        <f t="shared" si="7"/>
        <v>#DIV/0!</v>
      </c>
      <c r="R12" s="286" t="e">
        <f t="shared" si="7"/>
        <v>#DIV/0!</v>
      </c>
      <c r="S12" s="356"/>
      <c r="T12" s="102"/>
      <c r="U12" s="102"/>
      <c r="V12" s="102"/>
    </row>
    <row r="13" spans="1:26" ht="18.600000000000001" hidden="1" customHeight="1">
      <c r="A13" s="109" t="s">
        <v>22</v>
      </c>
      <c r="B13" s="277" t="str">
        <f>IF(A11&lt;&gt;"--",SUM(C13:R13),"")</f>
        <v/>
      </c>
      <c r="C13" s="449">
        <f t="shared" ref="C13:R13" si="8">COUNTIFS($D$22:$D$489,C2,$S$22:$S$489,$E$1,$F$22:$F$489,"&lt;&gt;新開不保養")</f>
        <v>0</v>
      </c>
      <c r="D13" s="449">
        <f t="shared" si="8"/>
        <v>0</v>
      </c>
      <c r="E13" s="449">
        <f t="shared" si="8"/>
        <v>0</v>
      </c>
      <c r="F13" s="449">
        <f t="shared" si="8"/>
        <v>0</v>
      </c>
      <c r="G13" s="449">
        <f t="shared" si="8"/>
        <v>0</v>
      </c>
      <c r="H13" s="449">
        <f t="shared" si="8"/>
        <v>0</v>
      </c>
      <c r="I13" s="449">
        <f t="shared" si="8"/>
        <v>0</v>
      </c>
      <c r="J13" s="449">
        <f t="shared" si="8"/>
        <v>0</v>
      </c>
      <c r="K13" s="449">
        <f t="shared" si="8"/>
        <v>0</v>
      </c>
      <c r="L13" s="449">
        <f t="shared" si="8"/>
        <v>0</v>
      </c>
      <c r="M13" s="449">
        <f t="shared" si="8"/>
        <v>0</v>
      </c>
      <c r="N13" s="449">
        <f t="shared" si="8"/>
        <v>0</v>
      </c>
      <c r="O13" s="449">
        <f t="shared" si="8"/>
        <v>0</v>
      </c>
      <c r="P13" s="449">
        <f t="shared" si="8"/>
        <v>0</v>
      </c>
      <c r="Q13" s="449">
        <f t="shared" si="8"/>
        <v>0</v>
      </c>
      <c r="R13" s="449">
        <f t="shared" si="8"/>
        <v>0</v>
      </c>
      <c r="S13" s="357"/>
      <c r="T13" s="199"/>
      <c r="U13" s="199"/>
      <c r="V13" s="199"/>
    </row>
    <row r="14" spans="1:26" s="132" customFormat="1" ht="18.600000000000001" hidden="1" customHeight="1">
      <c r="A14" s="110" t="s">
        <v>23</v>
      </c>
      <c r="B14" s="277" t="str">
        <f>IF(A11&lt;&gt;"--",SUM(C14:R14),"")</f>
        <v/>
      </c>
      <c r="C14" s="449">
        <f t="shared" ref="C14:R14" si="9">C11-C13</f>
        <v>0</v>
      </c>
      <c r="D14" s="449">
        <f t="shared" si="9"/>
        <v>0</v>
      </c>
      <c r="E14" s="449">
        <f t="shared" si="9"/>
        <v>0</v>
      </c>
      <c r="F14" s="449">
        <f t="shared" si="9"/>
        <v>0</v>
      </c>
      <c r="G14" s="449">
        <f t="shared" si="9"/>
        <v>0</v>
      </c>
      <c r="H14" s="449">
        <f t="shared" si="9"/>
        <v>0</v>
      </c>
      <c r="I14" s="449">
        <f t="shared" si="9"/>
        <v>0</v>
      </c>
      <c r="J14" s="449">
        <f t="shared" si="9"/>
        <v>0</v>
      </c>
      <c r="K14" s="449">
        <f t="shared" si="9"/>
        <v>0</v>
      </c>
      <c r="L14" s="449">
        <f t="shared" si="9"/>
        <v>0</v>
      </c>
      <c r="M14" s="449">
        <f t="shared" si="9"/>
        <v>0</v>
      </c>
      <c r="N14" s="449">
        <f t="shared" si="9"/>
        <v>0</v>
      </c>
      <c r="O14" s="449">
        <f t="shared" si="9"/>
        <v>0</v>
      </c>
      <c r="P14" s="449">
        <f t="shared" si="9"/>
        <v>0</v>
      </c>
      <c r="Q14" s="449">
        <f t="shared" si="9"/>
        <v>0</v>
      </c>
      <c r="R14" s="449">
        <f t="shared" si="9"/>
        <v>0</v>
      </c>
      <c r="S14" s="358"/>
      <c r="T14" s="103"/>
      <c r="U14" s="103"/>
      <c r="V14" s="103"/>
      <c r="X14" s="464"/>
      <c r="Y14" s="464"/>
      <c r="Z14" s="464"/>
    </row>
    <row r="15" spans="1:26" ht="18.600000000000001" hidden="1" customHeight="1">
      <c r="A15" s="198" t="str">
        <f>F1</f>
        <v>--</v>
      </c>
      <c r="B15" s="276" t="str">
        <f>IF(SUM(C15:R15)=0,"",SUM(C15:R15))</f>
        <v/>
      </c>
      <c r="C15" s="284">
        <f>COUNTIFS('0919門市清單主檔'!$V:$V,C2,'0919門市清單主檔'!$AH:$AH,$F$1,
      '0919門市清單主檔'!$AA:$AA,"&lt;&gt;新開不保養"
   )</f>
        <v>0</v>
      </c>
      <c r="D15" s="284">
        <f>COUNTIFS('0919門市清單主檔'!$V:$V,D2,'0919門市清單主檔'!$AH:$AH,$F$1,
      '0919門市清單主檔'!$AA:$AA,"&lt;&gt;新開不保養"
   )</f>
        <v>0</v>
      </c>
      <c r="E15" s="284">
        <f>COUNTIFS('0919門市清單主檔'!$V:$V,E2,'0919門市清單主檔'!$AH:$AH,$F$1,
      '0919門市清單主檔'!$AA:$AA,"&lt;&gt;新開不保養"
   )</f>
        <v>0</v>
      </c>
      <c r="F15" s="284">
        <f>COUNTIFS('0919門市清單主檔'!$V:$V,F2,'0919門市清單主檔'!$AH:$AH,$F$1,
      '0919門市清單主檔'!$AA:$AA,"&lt;&gt;新開不保養"
   )</f>
        <v>0</v>
      </c>
      <c r="G15" s="284">
        <f>COUNTIFS('0919門市清單主檔'!$V:$V,G2,'0919門市清單主檔'!$AH:$AH,$F$1,
      '0919門市清單主檔'!$AA:$AA,"&lt;&gt;新開不保養"
   )</f>
        <v>0</v>
      </c>
      <c r="H15" s="284">
        <f>COUNTIFS('0919門市清單主檔'!$V:$V,H2,'0919門市清單主檔'!$AH:$AH,$F$1,
      '0919門市清單主檔'!$AA:$AA,"&lt;&gt;新開不保養"
   )</f>
        <v>0</v>
      </c>
      <c r="I15" s="284">
        <f>COUNTIFS('0919門市清單主檔'!$V:$V,I2,'0919門市清單主檔'!$AH:$AH,$F$1,
      '0919門市清單主檔'!$AA:$AA,"&lt;&gt;新開不保養"
   )</f>
        <v>0</v>
      </c>
      <c r="J15" s="284">
        <f>COUNTIFS('0919門市清單主檔'!$V:$V,J2,'0919門市清單主檔'!$AH:$AH,$F$1,
      '0919門市清單主檔'!$AA:$AA,"&lt;&gt;新開不保養"
   )</f>
        <v>0</v>
      </c>
      <c r="K15" s="284">
        <f>COUNTIFS('0919門市清單主檔'!$V:$V,K2,'0919門市清單主檔'!$AH:$AH,$F$1,
      '0919門市清單主檔'!$AA:$AA,"&lt;&gt;新開不保養"
   )</f>
        <v>0</v>
      </c>
      <c r="L15" s="284">
        <f>COUNTIFS('0919門市清單主檔'!$V:$V,L2,'0919門市清單主檔'!$AH:$AH,$F$1,
      '0919門市清單主檔'!$AA:$AA,"&lt;&gt;新開不保養"
   )</f>
        <v>0</v>
      </c>
      <c r="M15" s="284">
        <f>COUNTIFS('0919門市清單主檔'!$V:$V,M2,'0919門市清單主檔'!$AH:$AH,$F$1,
      '0919門市清單主檔'!$AA:$AA,"&lt;&gt;新開不保養"
   )</f>
        <v>0</v>
      </c>
      <c r="N15" s="284">
        <f>COUNTIFS('0919門市清單主檔'!$V:$V,N2,'0919門市清單主檔'!$AH:$AH,$F$1,
      '0919門市清單主檔'!$AA:$AA,"&lt;&gt;新開不保養"
   )</f>
        <v>0</v>
      </c>
      <c r="O15" s="284">
        <f>COUNTIFS('0919門市清單主檔'!$V:$V,O2,'0919門市清單主檔'!$AH:$AH,$F$1,
      '0919門市清單主檔'!$AA:$AA,"&lt;&gt;新開不保養"
   )</f>
        <v>0</v>
      </c>
      <c r="P15" s="284">
        <f>COUNTIFS('0919門市清單主檔'!$V:$V,P2,'0919門市清單主檔'!$AH:$AH,$F$1,
      '0919門市清單主檔'!$AA:$AA,"&lt;&gt;新開不保養"
   )</f>
        <v>0</v>
      </c>
      <c r="Q15" s="284">
        <f>COUNTIFS('0919門市清單主檔'!$V:$V,Q2,'0919門市清單主檔'!$AH:$AH,$F$1,
      '0919門市清單主檔'!$AA:$AA,"&lt;&gt;新開不保養"
   )</f>
        <v>0</v>
      </c>
      <c r="R15" s="284">
        <f>COUNTIFS('0919門市清單主檔'!$V:$V,R2,'0919門市清單主檔'!$AH:$AH,$F$1,
      '0919門市清單主檔'!$AA:$AA,"&lt;&gt;新開不保養"
   )</f>
        <v>0</v>
      </c>
      <c r="S15" s="356"/>
      <c r="T15" s="107"/>
      <c r="U15" s="107"/>
      <c r="V15" s="107"/>
    </row>
    <row r="16" spans="1:26" ht="18.600000000000001" hidden="1" customHeight="1">
      <c r="A16" s="206" t="s">
        <v>24</v>
      </c>
      <c r="B16" s="568" t="str">
        <f>IF(A15&lt;&gt;"--",B17/B15,"")</f>
        <v/>
      </c>
      <c r="C16" s="285" t="e">
        <f t="shared" ref="C16:R16" si="10">C17/C15</f>
        <v>#DIV/0!</v>
      </c>
      <c r="D16" s="286" t="e">
        <f t="shared" si="10"/>
        <v>#DIV/0!</v>
      </c>
      <c r="E16" s="286" t="e">
        <f t="shared" si="10"/>
        <v>#DIV/0!</v>
      </c>
      <c r="F16" s="286" t="e">
        <f t="shared" si="10"/>
        <v>#DIV/0!</v>
      </c>
      <c r="G16" s="286" t="e">
        <f t="shared" si="10"/>
        <v>#DIV/0!</v>
      </c>
      <c r="H16" s="286" t="e">
        <f t="shared" si="10"/>
        <v>#DIV/0!</v>
      </c>
      <c r="I16" s="286" t="e">
        <f t="shared" si="10"/>
        <v>#DIV/0!</v>
      </c>
      <c r="J16" s="286" t="e">
        <f t="shared" si="10"/>
        <v>#DIV/0!</v>
      </c>
      <c r="K16" s="286" t="e">
        <f t="shared" si="10"/>
        <v>#DIV/0!</v>
      </c>
      <c r="L16" s="286" t="e">
        <f t="shared" si="10"/>
        <v>#DIV/0!</v>
      </c>
      <c r="M16" s="286" t="e">
        <f t="shared" si="10"/>
        <v>#DIV/0!</v>
      </c>
      <c r="N16" s="286" t="e">
        <f t="shared" si="10"/>
        <v>#DIV/0!</v>
      </c>
      <c r="O16" s="286" t="e">
        <f t="shared" si="10"/>
        <v>#DIV/0!</v>
      </c>
      <c r="P16" s="286" t="e">
        <f t="shared" si="10"/>
        <v>#DIV/0!</v>
      </c>
      <c r="Q16" s="286" t="e">
        <f t="shared" si="10"/>
        <v>#DIV/0!</v>
      </c>
      <c r="R16" s="286" t="e">
        <f t="shared" si="10"/>
        <v>#DIV/0!</v>
      </c>
      <c r="S16" s="356"/>
      <c r="T16" s="102"/>
      <c r="U16" s="102"/>
      <c r="V16" s="102"/>
    </row>
    <row r="17" spans="1:29" ht="18.600000000000001" hidden="1" customHeight="1">
      <c r="A17" s="109" t="s">
        <v>22</v>
      </c>
      <c r="B17" s="277" t="str">
        <f>IF(A15&lt;&gt;"--",SUM(C17:R17),"")</f>
        <v/>
      </c>
      <c r="C17" s="449">
        <f t="shared" ref="C17:R17" si="11">COUNTIFS($D$22:$D$489,C2,$U$22:$U$489,$F$1,$F$22:$F$489,"&lt;&gt;新開不保養")</f>
        <v>0</v>
      </c>
      <c r="D17" s="449">
        <f t="shared" si="11"/>
        <v>0</v>
      </c>
      <c r="E17" s="449">
        <f t="shared" si="11"/>
        <v>0</v>
      </c>
      <c r="F17" s="449">
        <f t="shared" si="11"/>
        <v>0</v>
      </c>
      <c r="G17" s="449">
        <f t="shared" si="11"/>
        <v>0</v>
      </c>
      <c r="H17" s="449">
        <f t="shared" si="11"/>
        <v>0</v>
      </c>
      <c r="I17" s="449">
        <f t="shared" si="11"/>
        <v>0</v>
      </c>
      <c r="J17" s="449">
        <f t="shared" si="11"/>
        <v>0</v>
      </c>
      <c r="K17" s="449">
        <f t="shared" si="11"/>
        <v>0</v>
      </c>
      <c r="L17" s="449">
        <f t="shared" si="11"/>
        <v>0</v>
      </c>
      <c r="M17" s="449">
        <f t="shared" si="11"/>
        <v>0</v>
      </c>
      <c r="N17" s="449">
        <f t="shared" si="11"/>
        <v>0</v>
      </c>
      <c r="O17" s="449">
        <f t="shared" si="11"/>
        <v>0</v>
      </c>
      <c r="P17" s="449">
        <f t="shared" si="11"/>
        <v>0</v>
      </c>
      <c r="Q17" s="449">
        <f t="shared" si="11"/>
        <v>0</v>
      </c>
      <c r="R17" s="449">
        <f t="shared" si="11"/>
        <v>0</v>
      </c>
      <c r="S17" s="357"/>
      <c r="T17" s="201"/>
      <c r="U17" s="201"/>
      <c r="V17" s="201"/>
    </row>
    <row r="18" spans="1:29" ht="18.600000000000001" hidden="1" customHeight="1">
      <c r="A18" s="207" t="s">
        <v>23</v>
      </c>
      <c r="B18" s="278" t="str">
        <f>IF(A15&lt;&gt;"--",SUM(C18:R18),"")</f>
        <v/>
      </c>
      <c r="C18" s="449">
        <f t="shared" ref="C18:R18" si="12">C15-C17</f>
        <v>0</v>
      </c>
      <c r="D18" s="449">
        <f t="shared" si="12"/>
        <v>0</v>
      </c>
      <c r="E18" s="449">
        <f t="shared" si="12"/>
        <v>0</v>
      </c>
      <c r="F18" s="449">
        <f t="shared" si="12"/>
        <v>0</v>
      </c>
      <c r="G18" s="449">
        <f t="shared" si="12"/>
        <v>0</v>
      </c>
      <c r="H18" s="449">
        <f t="shared" si="12"/>
        <v>0</v>
      </c>
      <c r="I18" s="449">
        <f t="shared" si="12"/>
        <v>0</v>
      </c>
      <c r="J18" s="449">
        <f t="shared" si="12"/>
        <v>0</v>
      </c>
      <c r="K18" s="449">
        <f t="shared" si="12"/>
        <v>0</v>
      </c>
      <c r="L18" s="449">
        <f t="shared" si="12"/>
        <v>0</v>
      </c>
      <c r="M18" s="449">
        <f t="shared" si="12"/>
        <v>0</v>
      </c>
      <c r="N18" s="449">
        <f t="shared" si="12"/>
        <v>0</v>
      </c>
      <c r="O18" s="449">
        <f t="shared" si="12"/>
        <v>0</v>
      </c>
      <c r="P18" s="449">
        <f t="shared" si="12"/>
        <v>0</v>
      </c>
      <c r="Q18" s="449">
        <f t="shared" si="12"/>
        <v>0</v>
      </c>
      <c r="R18" s="449">
        <f t="shared" si="12"/>
        <v>0</v>
      </c>
      <c r="S18" s="358"/>
      <c r="T18" s="422"/>
      <c r="U18" s="422"/>
      <c r="V18" s="422"/>
    </row>
    <row r="19" spans="1:29" s="132" customFormat="1" ht="18.600000000000001" customHeight="1">
      <c r="A19" s="453" t="s">
        <v>25</v>
      </c>
      <c r="B19" s="454">
        <f ca="1">SUM(C19:R19)</f>
        <v>6</v>
      </c>
      <c r="C19" s="288">
        <f t="shared" ref="C19:R19" si="13">COUNTIFS($D$22:$D$482,C2,$F$22:$F$482,"*閉店不保養*")</f>
        <v>0</v>
      </c>
      <c r="D19" s="288">
        <f t="shared" si="13"/>
        <v>0</v>
      </c>
      <c r="E19" s="288">
        <f t="shared" si="13"/>
        <v>0</v>
      </c>
      <c r="F19" s="288">
        <f t="shared" si="13"/>
        <v>0</v>
      </c>
      <c r="G19" s="288">
        <f t="shared" ca="1" si="13"/>
        <v>0</v>
      </c>
      <c r="H19" s="288">
        <f t="shared" ca="1" si="13"/>
        <v>0</v>
      </c>
      <c r="I19" s="288">
        <f t="shared" ca="1" si="13"/>
        <v>1</v>
      </c>
      <c r="J19" s="288">
        <f t="shared" si="13"/>
        <v>1</v>
      </c>
      <c r="K19" s="288">
        <f t="shared" ca="1" si="13"/>
        <v>1</v>
      </c>
      <c r="L19" s="288">
        <f t="shared" si="13"/>
        <v>0</v>
      </c>
      <c r="M19" s="288">
        <f t="shared" ca="1" si="13"/>
        <v>0</v>
      </c>
      <c r="N19" s="288">
        <f t="shared" si="13"/>
        <v>0</v>
      </c>
      <c r="O19" s="288">
        <f t="shared" si="13"/>
        <v>1</v>
      </c>
      <c r="P19" s="288">
        <f t="shared" ca="1" si="13"/>
        <v>2</v>
      </c>
      <c r="Q19" s="288">
        <f t="shared" ca="1" si="13"/>
        <v>0</v>
      </c>
      <c r="R19" s="455">
        <f t="shared" si="13"/>
        <v>0</v>
      </c>
      <c r="S19" s="289">
        <f>COUNTIFS($D$22:$D$291,#REF!,$F$22:$F$291,"*撤店*")</f>
        <v>0</v>
      </c>
      <c r="T19" s="103"/>
      <c r="U19" s="103"/>
      <c r="V19" s="103"/>
      <c r="X19" s="464"/>
      <c r="Y19" s="464"/>
      <c r="Z19" s="464"/>
    </row>
    <row r="20" spans="1:29" s="132" customFormat="1" ht="18.600000000000001" customHeight="1">
      <c r="A20" s="135" t="s">
        <v>26</v>
      </c>
      <c r="B20" s="279">
        <f ca="1">SUM(C20:R20)</f>
        <v>2</v>
      </c>
      <c r="C20" s="290">
        <f t="shared" ref="C20:R20" si="14">COUNTIFS($D$22:$D$482,C2,$F$22:$F$482,"新開不保養")</f>
        <v>0</v>
      </c>
      <c r="D20" s="290">
        <f t="shared" si="14"/>
        <v>0</v>
      </c>
      <c r="E20" s="290">
        <f t="shared" si="14"/>
        <v>0</v>
      </c>
      <c r="F20" s="290">
        <f t="shared" si="14"/>
        <v>0</v>
      </c>
      <c r="G20" s="290">
        <f t="shared" ca="1" si="14"/>
        <v>0</v>
      </c>
      <c r="H20" s="290">
        <f t="shared" ca="1" si="14"/>
        <v>0</v>
      </c>
      <c r="I20" s="290">
        <f t="shared" ca="1" si="14"/>
        <v>0</v>
      </c>
      <c r="J20" s="290">
        <f t="shared" si="14"/>
        <v>0</v>
      </c>
      <c r="K20" s="290">
        <f t="shared" ca="1" si="14"/>
        <v>0</v>
      </c>
      <c r="L20" s="290">
        <f t="shared" si="14"/>
        <v>0</v>
      </c>
      <c r="M20" s="290">
        <f t="shared" ca="1" si="14"/>
        <v>2</v>
      </c>
      <c r="N20" s="290">
        <f t="shared" si="14"/>
        <v>0</v>
      </c>
      <c r="O20" s="290">
        <f t="shared" si="14"/>
        <v>0</v>
      </c>
      <c r="P20" s="290">
        <f t="shared" ca="1" si="14"/>
        <v>0</v>
      </c>
      <c r="Q20" s="290">
        <f t="shared" ca="1" si="14"/>
        <v>0</v>
      </c>
      <c r="R20" s="456">
        <f t="shared" si="14"/>
        <v>0</v>
      </c>
      <c r="S20" s="358"/>
      <c r="T20" s="103"/>
      <c r="U20" s="103"/>
      <c r="V20" s="103"/>
      <c r="X20" s="464"/>
      <c r="Y20" s="464"/>
      <c r="Z20" s="464"/>
    </row>
    <row r="21" spans="1:29" s="202" customFormat="1" ht="34.799999999999997" customHeight="1">
      <c r="A21" s="280" t="s">
        <v>27</v>
      </c>
      <c r="B21" s="280" t="s">
        <v>28</v>
      </c>
      <c r="C21" s="280" t="s">
        <v>29</v>
      </c>
      <c r="D21" s="280" t="s">
        <v>30</v>
      </c>
      <c r="E21" s="280" t="s">
        <v>31</v>
      </c>
      <c r="F21" s="280" t="s">
        <v>32</v>
      </c>
      <c r="G21" s="280" t="s">
        <v>33</v>
      </c>
      <c r="H21" s="280" t="s">
        <v>34</v>
      </c>
      <c r="I21" s="281" t="s">
        <v>35</v>
      </c>
      <c r="J21" s="282" t="s">
        <v>36</v>
      </c>
      <c r="K21" s="283" t="s">
        <v>37</v>
      </c>
      <c r="L21" s="281" t="s">
        <v>38</v>
      </c>
      <c r="M21" s="281" t="s">
        <v>39</v>
      </c>
      <c r="N21" s="281" t="s">
        <v>40</v>
      </c>
      <c r="O21" s="281" t="s">
        <v>41</v>
      </c>
      <c r="P21" s="450" t="s">
        <v>42</v>
      </c>
      <c r="Q21" s="451" t="s">
        <v>43</v>
      </c>
      <c r="R21" s="452" t="s">
        <v>44</v>
      </c>
      <c r="S21" s="164" t="s">
        <v>45</v>
      </c>
      <c r="T21" s="179" t="s">
        <v>44</v>
      </c>
      <c r="U21" s="164" t="s">
        <v>46</v>
      </c>
      <c r="V21" s="179" t="s">
        <v>44</v>
      </c>
      <c r="W21" s="247" t="s">
        <v>40</v>
      </c>
      <c r="X21" s="164" t="s">
        <v>47</v>
      </c>
      <c r="Y21" s="424" t="s">
        <v>48</v>
      </c>
      <c r="Z21" s="424" t="s">
        <v>49</v>
      </c>
    </row>
    <row r="22" spans="1:29" ht="21.6" customHeight="1">
      <c r="A22" s="111">
        <v>3921</v>
      </c>
      <c r="B22" s="160" t="str">
        <f>_xlfn.XLOOKUP(A22,'0919門市清單主檔'!B:B,'0919門市清單主檔'!C:C,"")</f>
        <v>五股福鑫店</v>
      </c>
      <c r="C22" s="117" t="str">
        <f>_xlfn.XLOOKUP($A22,'0919門市清單主檔'!B:B,'0919門市清單主檔'!U:U,"")</f>
        <v>新北市</v>
      </c>
      <c r="D22" s="117" t="str">
        <f>_xlfn.XLOOKUP($A22,'0919門市清單主檔'!B:B,'0919門市清單主檔'!V:V,"")</f>
        <v>五股區</v>
      </c>
      <c r="E22" s="200" t="str">
        <f>_xlfn.XLOOKUP(D22,門市狀態!G:G,門市狀態!H:H,"")</f>
        <v>湯家瑋</v>
      </c>
      <c r="F22" s="112" t="str">
        <f>IFERROR(IF(VLOOKUP(A22,門市狀態!A:D,4,FALSE)=0,"",VLOOKUP(A22,門市狀態!A:D,4,FALSE)),"")</f>
        <v/>
      </c>
      <c r="G22" s="118"/>
      <c r="H22" s="188" t="str">
        <f t="shared" ref="H22" si="15">IF(I22&gt;0,(TEXT(I22,"yyyymmdd")&amp;$V$2&amp;A22&amp;$V$2&amp;B22&amp;$S$2),"")</f>
        <v>PMQ2-3921-五股福鑫店(定保)</v>
      </c>
      <c r="I22" s="251" t="str">
        <f t="array" ref="I22">IF(AND(SUMPRODUCT((IM!$F$2:$F$5000=A22)*(ISNUMBER(SEARCH($C$1, IM!$AC$2:$AC$5000))))&gt;0), $C$1, "")</f>
        <v>PMQ2</v>
      </c>
      <c r="J22" s="252">
        <f t="array" ref="J22">IFERROR(INDEX(IM!$AM$2:$AM$5000, MATCH(1, (IM!$F$2:$F$5000=A22) * (ISNUMBER(SEARCH($C$1, IM!$AC$2:$AC$5000))), 0)), "")</f>
        <v>46113</v>
      </c>
      <c r="K22" s="253">
        <f t="array" ref="K22">SUMPRODUCT((IM!$F$2:$F$5000=A22)*(IM!$AD$2:$AD$5000="O")*(ISNUMBER(SEARCH($C$1, IM!$AC$2:$AC$5000))))</f>
        <v>1</v>
      </c>
      <c r="L22" s="254" t="str">
        <f t="array" ref="L22">IF(K22&gt;0,IFERROR(HYPERLINK("#'IM'!AC"&amp;MATCH(1,(IM!$F$1:$F$5000=A22)*(ISNUMBER(SEARCH($C$1,IM!$AC$1:$AC$5000))),0),"檢核"),"未登錄"),"")</f>
        <v>檢核</v>
      </c>
      <c r="M22" s="255" t="str">
        <f t="shared" ref="M22" si="16">Q22&amp;S22&amp;U22&amp;W22&amp;X22</f>
        <v>+EDC</v>
      </c>
      <c r="N22" s="255" t="str">
        <f t="array" ref="N22">IF(AND(
    SUMPRODUCT(
        (IM!$F$2:$F$522=A22) *
        ISNUMBER(SEARCH("*HUB*", IM!$AC$2:$AC$522)) *
        (IM!$X$2:$X$522&gt;=$A$1) *
        (IM!$X$2:$X$522&lt;=$B$1)*(W22="HUB")
    ) &gt; 0
), "HUB", "")</f>
        <v/>
      </c>
      <c r="O22" s="256" t="str">
        <f>IF(
  IFERROR(VLOOKUP(A22,門市主檔!A:I,9,FALSE),"")&lt;&gt;$C$1,
  "未完工",
  IF(
    AND($D$1="--",$E$1="--",$F$1="--"),
    "已完工",
    IF(
      OR(
        AND($D$1&lt;&gt;"--", IFERROR(VLOOKUP(A22,'0919門市清單主檔'!B:AH,31,FALSE),"")=$D$1, IFERROR(VLOOKUP(A22,門市主檔!A:Q,17,FALSE),"")&lt;&gt;$D$1),
        AND($E$1&lt;&gt;"--", IFERROR(VLOOKUP(A22,'0919門市清單主檔'!B:AH,32,FALSE),"")=$E$1, IFERROR(VLOOKUP(A22,門市主檔!A:S,19,FALSE),"")&lt;&gt;$E$1),
        AND($F$1&lt;&gt;"--", IFERROR(VLOOKUP(A22,'0919門市清單主檔'!B:AH,33,FALSE),"")=$F$1, IFERROR(VLOOKUP(A22,門市主檔!A:U,21,FALSE),"")&lt;&gt;$F$1),
        AND(
          IFERROR(VLOOKUP(A22,'0919門市清單主檔'!B:AC,28,FALSE),"")="+HUB",
          IFERROR(VLOOKUP(A22,門市主檔!A:X,23,FALSE),"")&lt;&gt;"+HUB"
        ),
        AND(
          IFERROR(VLOOKUP(A22,'0919門市清單主檔'!B:AD,29,FALSE),"")="+EDC",
          IFERROR(VLOOKUP(A22,門市主檔!A:X,24,FALSE),"")&lt;&gt;"+EDC"
        )
      ),
      _xlfn.TEXTJOIN(
        "，",
        TRUE,
        IF(AND($D$1&lt;&gt;"--", IFERROR(VLOOKUP(A22,'0919門市清單主檔'!B:AH,31,FALSE),"")=$D$1, IFERROR(VLOOKUP(A22,門市主檔!A:Q,17,FALSE),"")&lt;&gt;$D$1), $D$1, ""),
        IF(AND($E$1&lt;&gt;"--", IFERROR(VLOOKUP(A22,'0919門市清單主檔'!B:AH,32,FALSE),"")=$E$1, IFERROR(VLOOKUP(A22,門市主檔!A:S,19,FALSE),"")&lt;&gt;$E$1), $E$1, ""),
        IF(AND($F$1&lt;&gt;"--", IFERROR(VLOOKUP(A22,'0919門市清單主檔'!B:AH,33,FALSE),"")=$F$1, IFERROR(VLOOKUP(A22,門市主檔!A:U,21,FALSE),"")&lt;&gt;$F$1), $F$1, ""),
        IF(AND(IFERROR(VLOOKUP(A22,'0919門市清單主檔'!B:AC,28,FALSE),"")="+HUB", IFERROR(VLOOKUP(A22,門市主檔!A:X,23,FALSE),"")&lt;&gt;"+HUB"), "+HUB", ""),
        IF(AND(IFERROR(VLOOKUP(A22,'0919門市清單主檔'!B:AD,29,FALSE),"")="+EDC", IFERROR(VLOOKUP(A22,門市主檔!A:X,24,FALSE),"")&lt;&gt;"+EDC"), "+EDC", "")
      ) &amp; "未完工",
      "已完工"
    )
  )
)</f>
        <v>已完工</v>
      </c>
      <c r="P22" s="208" t="str">
        <f t="shared" ref="P22" si="17">(TEXT(I22,"yyyymmdd"))&amp;$V$2&amp;A22&amp;$V$2&amp;B22&amp;$S$2</f>
        <v>PMQ2-3921-五股福鑫店(定保)</v>
      </c>
      <c r="Q22" s="209" t="str">
        <f t="array" ref="Q22">IF(AND(SUMPRODUCT((IM!$F$2:$F$5000=A22)*(ISNUMBER(SEARCH($D$1, IM!$AC$2:$AC$5000))))&gt;0), $D$1, "")</f>
        <v/>
      </c>
      <c r="R22" s="210" t="str">
        <f t="array" ref="R22">IFERROR(INDEX(IM!$AM$2:$AM$5000, MATCH(1, (IM!$F$2:$F$5000=A22) * (ISNUMBER(SEARCH($D$1, IM!$AC$2:$AC$5000))), 0)), "")</f>
        <v/>
      </c>
      <c r="S22" s="211" t="str">
        <f t="array" ref="S22">IF(AND(SUMPRODUCT((IM!$F$2:$F$5000=A22)*(ISNUMBER(SEARCH($E$1, IM!$AC$2:$AC$5000))))&gt;0), $E$1, "")</f>
        <v/>
      </c>
      <c r="T22" s="210" t="str">
        <f t="array" ref="T22">IFERROR(INDEX(IM!$AM$2:$AM$5000, MATCH(1, (IM!$F$2:$F$5000=A22) * (ISNUMBER(SEARCH($E$1, IM!$AC$2:$AC$5000))), 0)), "")</f>
        <v/>
      </c>
      <c r="U22" s="211" t="str">
        <f t="array" ref="U22">IF(AND(SUMPRODUCT((IM!$F$2:$F$5000=A22)*(ISNUMBER(SEARCH($F$1, IM!$AC$2:$AC$5000))))&gt;0), $F$1, "")</f>
        <v/>
      </c>
      <c r="V22" s="212" t="str">
        <f t="array" ref="V22">IFERROR(INDEX(IM!$AM$2:$AM$5000, MATCH(1, (IM!$F$2:$F$5000=A22) * (ISNUMBER(SEARCH($F$1, IM!$AC$2:$AC$5000))), 0)), "")</f>
        <v/>
      </c>
      <c r="W22" s="165" t="str">
        <f t="array" ref="W22">IF(
SUMPRODUCT(
(IM!$F$2:$F$5000=A22)*
(ISNUMBER(SEARCH($I$1,IM!$AC$2:$AC$5000)))*
(IM!$X$2:$X$5000&gt;=$A$1)*
(IM!$X$2:$X$5000&lt;=$B$1)
)&gt;0,
$I$1,
""
)</f>
        <v/>
      </c>
      <c r="X22" s="165" t="str">
        <f t="array" ref="X22">IF(AND(SUMPRODUCT((IM!$F$2:$F$5000=A22)*(ISNUMBER(SEARCH($J$1, IM!$AC$2:$AC$5000))))&gt;0), $J$1, "")</f>
        <v>+EDC</v>
      </c>
      <c r="Y22" s="425">
        <f t="shared" ref="Y22" si="18">A22</f>
        <v>3921</v>
      </c>
      <c r="Z22" s="425" t="str">
        <f t="shared" ref="Z22" si="19">B22</f>
        <v>五股福鑫店</v>
      </c>
      <c r="AA22" s="132"/>
      <c r="AC22" s="131" t="str">
        <f>VLOOKUP(A23,門市主檔!A:I,9,FALSE)</f>
        <v>PMQ2</v>
      </c>
    </row>
    <row r="23" spans="1:29" ht="21.6" customHeight="1">
      <c r="A23" s="203">
        <v>4658</v>
      </c>
      <c r="B23" s="160" t="str">
        <f>_xlfn.XLOOKUP(A23,'0919門市清單主檔'!B:B,'0919門市清單主檔'!C:C,"")</f>
        <v>淡水英才店</v>
      </c>
      <c r="C23" s="117" t="str">
        <f>_xlfn.XLOOKUP($A23,'0919門市清單主檔'!B:B,'0919門市清單主檔'!U:U,"")</f>
        <v>新北市</v>
      </c>
      <c r="D23" s="117" t="str">
        <f>_xlfn.XLOOKUP($A23,'0919門市清單主檔'!B:B,'0919門市清單主檔'!V:V,"")</f>
        <v>淡水區</v>
      </c>
      <c r="E23" s="200" t="str">
        <f>_xlfn.XLOOKUP(D23,門市狀態!G:G,門市狀態!H:H,"")</f>
        <v>吳宗鴻</v>
      </c>
      <c r="F23" s="112" t="str">
        <f>IFERROR(IF(VLOOKUP(A23,門市狀態!A:D,4,FALSE)=0,"",VLOOKUP(A23,門市狀態!A:D,4,FALSE)),"")</f>
        <v/>
      </c>
      <c r="G23" s="204"/>
      <c r="H23" s="205" t="str">
        <f t="shared" ref="H23:H86" si="20">IF(I23&gt;0,(TEXT(I23,"yyyymmdd")&amp;$V$2&amp;A23&amp;$V$2&amp;B23&amp;$S$2),"")</f>
        <v>PMQ2-4658-淡水英才店(定保)</v>
      </c>
      <c r="I23" s="251" t="str">
        <f t="array" ref="I23">IF(AND(SUMPRODUCT((IM!$F$2:$F$5000=A23)*(ISNUMBER(SEARCH($C$1, IM!$AC$2:$AC$5000))))&gt;0), $C$1, "")</f>
        <v>PMQ2</v>
      </c>
      <c r="J23" s="252">
        <f t="array" ref="J23">IFERROR(INDEX(IM!$AM$2:$AM$5000, MATCH(1, (IM!$F$2:$F$5000=A23) * (ISNUMBER(SEARCH($C$1, IM!$AC$2:$AC$5000))), 0)), "")</f>
        <v>46113</v>
      </c>
      <c r="K23" s="253">
        <f t="array" ref="K23">SUMPRODUCT((IM!$F$2:$F$5000=A23)*(IM!$AD$2:$AD$5000="O")*(ISNUMBER(SEARCH($C$1, IM!$AC$2:$AC$5000))))</f>
        <v>1</v>
      </c>
      <c r="L23" s="254" t="str">
        <f t="array" ref="L23">IF(K23&gt;0,IFERROR(HYPERLINK("#'IM'!AC"&amp;MATCH(1,(IM!$F$1:$F$5000=A23)*(ISNUMBER(SEARCH($C$1,IM!$AC$1:$AC$5000))),0),"檢核"),"未登錄"),"")</f>
        <v>檢核</v>
      </c>
      <c r="M23" s="255" t="str">
        <f t="shared" ref="M23:M86" si="21">Q23&amp;S23&amp;U23&amp;W23&amp;X23</f>
        <v>+EDC</v>
      </c>
      <c r="N23" s="255" t="str">
        <f t="array" ref="N23">IF(AND(
    SUMPRODUCT(
        (IM!$F$2:$F$522=A23) *
        ISNUMBER(SEARCH("*HUB*", IM!$AC$2:$AC$522)) *
        (IM!$X$2:$X$522&gt;=$A$1) *
        (IM!$X$2:$X$522&lt;=$B$1)*(W23="HUB")
    ) &gt; 0
), "HUB", "")</f>
        <v/>
      </c>
      <c r="O23" s="256" t="str">
        <f>IF(
  IFERROR(VLOOKUP(A23,門市主檔!A:I,9,FALSE),"")&lt;&gt;$C$1,
  "未完工",
  IF(
    AND($D$1="--",$E$1="--",$F$1="--"),
    "已完工",
    IF(
      OR(
        AND($D$1&lt;&gt;"--", IFERROR(VLOOKUP(A23,'0919門市清單主檔'!B:AH,31,FALSE),"")=$D$1, IFERROR(VLOOKUP(A23,門市主檔!A:Q,17,FALSE),"")&lt;&gt;$D$1),
        AND($E$1&lt;&gt;"--", IFERROR(VLOOKUP(A23,'0919門市清單主檔'!B:AH,32,FALSE),"")=$E$1, IFERROR(VLOOKUP(A23,門市主檔!A:S,19,FALSE),"")&lt;&gt;$E$1),
        AND($F$1&lt;&gt;"--", IFERROR(VLOOKUP(A23,'0919門市清單主檔'!B:AH,33,FALSE),"")=$F$1, IFERROR(VLOOKUP(A23,門市主檔!A:U,21,FALSE),"")&lt;&gt;$F$1),
        AND(
          IFERROR(VLOOKUP(A23,'0919門市清單主檔'!B:AC,28,FALSE),"")="+HUB",
          IFERROR(VLOOKUP(A23,門市主檔!A:X,23,FALSE),"")&lt;&gt;"+HUB"
        ),
        AND(
          IFERROR(VLOOKUP(A23,'0919門市清單主檔'!B:AD,29,FALSE),"")="+EDC",
          IFERROR(VLOOKUP(A23,門市主檔!A:X,24,FALSE),"")&lt;&gt;"+EDC"
        )
      ),
      _xlfn.TEXTJOIN(
        "，",
        TRUE,
        IF(AND($D$1&lt;&gt;"--", IFERROR(VLOOKUP(A23,'0919門市清單主檔'!B:AH,31,FALSE),"")=$D$1, IFERROR(VLOOKUP(A23,門市主檔!A:Q,17,FALSE),"")&lt;&gt;$D$1), $D$1, ""),
        IF(AND($E$1&lt;&gt;"--", IFERROR(VLOOKUP(A23,'0919門市清單主檔'!B:AH,32,FALSE),"")=$E$1, IFERROR(VLOOKUP(A23,門市主檔!A:S,19,FALSE),"")&lt;&gt;$E$1), $E$1, ""),
        IF(AND($F$1&lt;&gt;"--", IFERROR(VLOOKUP(A23,'0919門市清單主檔'!B:AH,33,FALSE),"")=$F$1, IFERROR(VLOOKUP(A23,門市主檔!A:U,21,FALSE),"")&lt;&gt;$F$1), $F$1, ""),
        IF(AND(IFERROR(VLOOKUP(A23,'0919門市清單主檔'!B:AC,28,FALSE),"")="+HUB", IFERROR(VLOOKUP(A23,門市主檔!A:X,23,FALSE),"")&lt;&gt;"+HUB"), "+HUB", ""),
        IF(AND(IFERROR(VLOOKUP(A23,'0919門市清單主檔'!B:AD,29,FALSE),"")="+EDC", IFERROR(VLOOKUP(A23,門市主檔!A:X,24,FALSE),"")&lt;&gt;"+EDC"), "+EDC", "")
      ) &amp; "未完工",
      "已完工"
    )
  )
)</f>
        <v>已完工</v>
      </c>
      <c r="P23" s="163" t="str">
        <f t="shared" ref="P23:P86" si="22">(TEXT(I23,"yyyymmdd"))&amp;$V$2&amp;A23&amp;$V$2&amp;B23&amp;$S$2</f>
        <v>PMQ2-4658-淡水英才店(定保)</v>
      </c>
      <c r="Q23" s="178" t="str">
        <f t="array" ref="Q23">IF(AND(SUMPRODUCT((IM!$F$2:$F$5000=A23)*(ISNUMBER(SEARCH($D$1, IM!$AC$2:$AC$5000))))&gt;0), $D$1, "")</f>
        <v/>
      </c>
      <c r="R23" s="177" t="str">
        <f t="array" ref="R23">IFERROR(INDEX(IM!$AM$2:$AM$5000, MATCH(1, (IM!$F$2:$F$5000=A23) * (ISNUMBER(SEARCH($D$1, IM!$AC$2:$AC$5000))), 0)), "")</f>
        <v/>
      </c>
      <c r="S23" s="166" t="str">
        <f t="array" ref="S23">IF(AND(SUMPRODUCT((IM!$F$2:$F$5000=A23)*(ISNUMBER(SEARCH($E$1, IM!$AC$2:$AC$5000))))&gt;0), $E$1, "")</f>
        <v/>
      </c>
      <c r="T23" s="191" t="str">
        <f t="array" ref="T23">IFERROR(INDEX(IM!$AM$2:$AM$5000, MATCH(1, (IM!$F$2:$F$5000=A23) * (ISNUMBER(SEARCH($E$1, IM!$AC$2:$AC$5000))), 0)), "")</f>
        <v/>
      </c>
      <c r="U23" s="194" t="str">
        <f t="array" ref="U23">IF(AND(SUMPRODUCT((IM!$F$2:$F$5000=A23)*(ISNUMBER(SEARCH($F$1, IM!$AC$2:$AC$5000))))&gt;0), $F$1, "")</f>
        <v/>
      </c>
      <c r="V23" s="212" t="str">
        <f t="array" ref="V23">IFERROR(INDEX(IM!$AM$2:$AM$5000, MATCH(1, (IM!$F$2:$F$5000=A23) * (ISNUMBER(SEARCH($F$1, IM!$AC$2:$AC$5000))), 0)), "")</f>
        <v/>
      </c>
      <c r="W23" s="165" t="str">
        <f t="array" ref="W23">IF(
SUMPRODUCT(
(IM!$F$2:$F$5000=A23)*
(ISNUMBER(SEARCH($I$1,IM!$AC$2:$AC$5000)))*
(IM!$X$2:$X$5000&gt;=$A$1)*
(IM!$X$2:$X$5000&lt;=$B$1)
)&gt;0,
$I$1,
""
)</f>
        <v/>
      </c>
      <c r="X23" s="165" t="str">
        <f t="array" ref="X23">IF(AND(SUMPRODUCT((IM!$F$2:$F$5000=A23)*(ISNUMBER(SEARCH($J$1, IM!$AC$2:$AC$5000))))&gt;0), $J$1, "")</f>
        <v>+EDC</v>
      </c>
      <c r="Y23" s="425">
        <f t="shared" ref="Y23:Y86" si="23">A23</f>
        <v>4658</v>
      </c>
      <c r="Z23" s="425" t="str">
        <f t="shared" ref="Z23:Z86" si="24">B23</f>
        <v>淡水英才店</v>
      </c>
      <c r="AA23" s="132"/>
    </row>
    <row r="24" spans="1:29" ht="21.6" customHeight="1">
      <c r="A24" s="111" t="s">
        <v>50</v>
      </c>
      <c r="B24" s="160" t="str">
        <f>_xlfn.XLOOKUP(A24,'0919門市清單主檔'!B:B,'0919門市清單主檔'!C:C,"")</f>
        <v>淡水金龍店</v>
      </c>
      <c r="C24" s="117" t="str">
        <f>_xlfn.XLOOKUP($A24,'0919門市清單主檔'!B:B,'0919門市清單主檔'!U:U,"")</f>
        <v>新北市</v>
      </c>
      <c r="D24" s="117" t="str">
        <f>_xlfn.XLOOKUP($A24,'0919門市清單主檔'!B:B,'0919門市清單主檔'!V:V,"")</f>
        <v>淡水區</v>
      </c>
      <c r="E24" s="200" t="str">
        <f>_xlfn.XLOOKUP(D24,門市狀態!G:G,門市狀態!H:H,"")</f>
        <v>吳宗鴻</v>
      </c>
      <c r="F24" s="112" t="str">
        <f>IFERROR(IF(VLOOKUP(A24,門市狀態!A:D,4,FALSE)=0,"",VLOOKUP(A24,門市狀態!A:D,4,FALSE)),"")</f>
        <v/>
      </c>
      <c r="G24" s="113"/>
      <c r="H24" s="114" t="str">
        <f t="shared" si="20"/>
        <v>PMQ2-A171-淡水金龍店(定保)</v>
      </c>
      <c r="I24" s="251" t="str">
        <f t="array" ref="I24">IF(AND(SUMPRODUCT((IM!$F$2:$F$5000=A24)*(ISNUMBER(SEARCH($C$1, IM!$AC$2:$AC$5000))))&gt;0), $C$1, "")</f>
        <v>PMQ2</v>
      </c>
      <c r="J24" s="252">
        <f t="array" ref="J24">IFERROR(INDEX(IM!$AM$2:$AM$5000, MATCH(1, (IM!$F$2:$F$5000=A24) * (ISNUMBER(SEARCH($C$1, IM!$AC$2:$AC$5000))), 0)), "")</f>
        <v>46113</v>
      </c>
      <c r="K24" s="253">
        <f t="array" ref="K24">SUMPRODUCT((IM!$F$2:$F$5000=A24)*(IM!$AD$2:$AD$5000="O")*(ISNUMBER(SEARCH($C$1, IM!$AC$2:$AC$5000))))</f>
        <v>1</v>
      </c>
      <c r="L24" s="254" t="str">
        <f t="array" ref="L24">IF(K24&gt;0,IFERROR(HYPERLINK("#'IM'!AC"&amp;MATCH(1,(IM!$F$1:$F$5000=A24)*(ISNUMBER(SEARCH($C$1,IM!$AC$1:$AC$5000))),0),"檢核"),"未登錄"),"")</f>
        <v>檢核</v>
      </c>
      <c r="M24" s="255" t="str">
        <f t="shared" si="21"/>
        <v>+EDC</v>
      </c>
      <c r="N24" s="255" t="str">
        <f t="array" ref="N24">IF(AND(
    SUMPRODUCT(
        (IM!$F$2:$F$522=A24) *
        ISNUMBER(SEARCH("*HUB*", IM!$AC$2:$AC$522)) *
        (IM!$X$2:$X$522&gt;=$A$1) *
        (IM!$X$2:$X$522&lt;=$B$1)*(W24="HUB")
    ) &gt; 0
), "HUB", "")</f>
        <v/>
      </c>
      <c r="O24" s="256" t="str">
        <f>IF(
  IFERROR(VLOOKUP(A24,門市主檔!A:I,9,FALSE),"")&lt;&gt;$C$1,
  "未完工",
  IF(
    AND($D$1="--",$E$1="--",$F$1="--"),
    "已完工",
    IF(
      OR(
        AND($D$1&lt;&gt;"--", IFERROR(VLOOKUP(A24,'0919門市清單主檔'!B:AH,31,FALSE),"")=$D$1, IFERROR(VLOOKUP(A24,門市主檔!A:Q,17,FALSE),"")&lt;&gt;$D$1),
        AND($E$1&lt;&gt;"--", IFERROR(VLOOKUP(A24,'0919門市清單主檔'!B:AH,32,FALSE),"")=$E$1, IFERROR(VLOOKUP(A24,門市主檔!A:S,19,FALSE),"")&lt;&gt;$E$1),
        AND($F$1&lt;&gt;"--", IFERROR(VLOOKUP(A24,'0919門市清單主檔'!B:AH,33,FALSE),"")=$F$1, IFERROR(VLOOKUP(A24,門市主檔!A:U,21,FALSE),"")&lt;&gt;$F$1),
        AND(
          IFERROR(VLOOKUP(A24,'0919門市清單主檔'!B:AC,28,FALSE),"")="+HUB",
          IFERROR(VLOOKUP(A24,門市主檔!A:X,23,FALSE),"")&lt;&gt;"+HUB"
        ),
        AND(
          IFERROR(VLOOKUP(A24,'0919門市清單主檔'!B:AD,29,FALSE),"")="+EDC",
          IFERROR(VLOOKUP(A24,門市主檔!A:X,24,FALSE),"")&lt;&gt;"+EDC"
        )
      ),
      _xlfn.TEXTJOIN(
        "，",
        TRUE,
        IF(AND($D$1&lt;&gt;"--", IFERROR(VLOOKUP(A24,'0919門市清單主檔'!B:AH,31,FALSE),"")=$D$1, IFERROR(VLOOKUP(A24,門市主檔!A:Q,17,FALSE),"")&lt;&gt;$D$1), $D$1, ""),
        IF(AND($E$1&lt;&gt;"--", IFERROR(VLOOKUP(A24,'0919門市清單主檔'!B:AH,32,FALSE),"")=$E$1, IFERROR(VLOOKUP(A24,門市主檔!A:S,19,FALSE),"")&lt;&gt;$E$1), $E$1, ""),
        IF(AND($F$1&lt;&gt;"--", IFERROR(VLOOKUP(A24,'0919門市清單主檔'!B:AH,33,FALSE),"")=$F$1, IFERROR(VLOOKUP(A24,門市主檔!A:U,21,FALSE),"")&lt;&gt;$F$1), $F$1, ""),
        IF(AND(IFERROR(VLOOKUP(A24,'0919門市清單主檔'!B:AC,28,FALSE),"")="+HUB", IFERROR(VLOOKUP(A24,門市主檔!A:X,23,FALSE),"")&lt;&gt;"+HUB"), "+HUB", ""),
        IF(AND(IFERROR(VLOOKUP(A24,'0919門市清單主檔'!B:AD,29,FALSE),"")="+EDC", IFERROR(VLOOKUP(A24,門市主檔!A:X,24,FALSE),"")&lt;&gt;"+EDC"), "+EDC", "")
      ) &amp; "未完工",
      "已完工"
    )
  )
)</f>
        <v>+SC7未完工</v>
      </c>
      <c r="P24" s="542" t="str">
        <f t="shared" si="22"/>
        <v>PMQ2-A171-淡水金龍店(定保)</v>
      </c>
      <c r="Q24" s="178" t="str">
        <f t="array" ref="Q24">IF(AND(SUMPRODUCT((IM!$F$2:$F$5000=A24)*(ISNUMBER(SEARCH($D$1, IM!$AC$2:$AC$5000))))&gt;0), $D$1, "")</f>
        <v/>
      </c>
      <c r="R24" s="177" t="str">
        <f t="array" ref="R24">IFERROR(INDEX(IM!$AM$2:$AM$5000, MATCH(1, (IM!$F$2:$F$5000=A24) * (ISNUMBER(SEARCH($D$1, IM!$AC$2:$AC$5000))), 0)), "")</f>
        <v/>
      </c>
      <c r="S24" s="166" t="str">
        <f t="array" ref="S24">IF(AND(SUMPRODUCT((IM!$F$2:$F$5000=A24)*(ISNUMBER(SEARCH($E$1, IM!$AC$2:$AC$5000))))&gt;0), $E$1, "")</f>
        <v/>
      </c>
      <c r="T24" s="191" t="str">
        <f t="array" ref="T24">IFERROR(INDEX(IM!$AM$2:$AM$5000, MATCH(1, (IM!$F$2:$F$5000=A24) * (ISNUMBER(SEARCH($E$1, IM!$AC$2:$AC$5000))), 0)), "")</f>
        <v/>
      </c>
      <c r="U24" s="194" t="str">
        <f t="array" ref="U24">IF(AND(SUMPRODUCT((IM!$F$2:$F$5000=A24)*(ISNUMBER(SEARCH($F$1, IM!$AC$2:$AC$5000))))&gt;0), $F$1, "")</f>
        <v/>
      </c>
      <c r="V24" s="212" t="str">
        <f t="array" ref="V24">IFERROR(INDEX(IM!$AM$2:$AM$5000, MATCH(1, (IM!$F$2:$F$5000=A24) * (ISNUMBER(SEARCH($F$1, IM!$AC$2:$AC$5000))), 0)), "")</f>
        <v/>
      </c>
      <c r="W24" s="165" t="str">
        <f t="array" ref="W24">IF(
SUMPRODUCT(
(IM!$F$2:$F$5000=A24)*
(ISNUMBER(SEARCH($I$1,IM!$AC$2:$AC$5000)))*
(IM!$X$2:$X$5000&gt;=$A$1)*
(IM!$X$2:$X$5000&lt;=$B$1)
)&gt;0,
$I$1,
""
)</f>
        <v/>
      </c>
      <c r="X24" s="165" t="str">
        <f t="array" ref="X24">IF(AND(SUMPRODUCT((IM!$F$2:$F$5000=A24)*(ISNUMBER(SEARCH($J$1, IM!$AC$2:$AC$5000))))&gt;0), $J$1, "")</f>
        <v>+EDC</v>
      </c>
      <c r="Y24" s="425" t="str">
        <f t="shared" si="23"/>
        <v>A171</v>
      </c>
      <c r="Z24" s="425" t="str">
        <f t="shared" si="24"/>
        <v>淡水金龍店</v>
      </c>
      <c r="AA24" s="132"/>
    </row>
    <row r="25" spans="1:29" ht="21.6" customHeight="1">
      <c r="A25" s="111">
        <v>2318</v>
      </c>
      <c r="B25" s="160" t="str">
        <f>_xlfn.XLOOKUP(A25,'0919門市清單主檔'!B:B,'0919門市清單主檔'!C:C,"")</f>
        <v>北縣淡俊店</v>
      </c>
      <c r="C25" s="117" t="str">
        <f>_xlfn.XLOOKUP($A25,'0919門市清單主檔'!B:B,'0919門市清單主檔'!U:U,"")</f>
        <v>新北市</v>
      </c>
      <c r="D25" s="117" t="str">
        <f>_xlfn.XLOOKUP($A25,'0919門市清單主檔'!B:B,'0919門市清單主檔'!V:V,"")</f>
        <v>淡水區</v>
      </c>
      <c r="E25" s="200" t="str">
        <f>_xlfn.XLOOKUP(D25,門市狀態!G:G,門市狀態!H:H,"")</f>
        <v>吳宗鴻</v>
      </c>
      <c r="F25" s="112" t="str">
        <f>IFERROR(IF(VLOOKUP(A25,門市狀態!A:D,4,FALSE)=0,"",VLOOKUP(A25,門市狀態!A:D,4,FALSE)),"")</f>
        <v/>
      </c>
      <c r="G25" s="113"/>
      <c r="H25" s="114" t="str">
        <f t="shared" si="20"/>
        <v>PMQ2-2318-北縣淡俊店(定保)</v>
      </c>
      <c r="I25" s="251" t="str">
        <f t="array" ref="I25">IF(AND(SUMPRODUCT((IM!$F$2:$F$5000=A25)*(ISNUMBER(SEARCH($C$1, IM!$AC$2:$AC$5000))))&gt;0), $C$1, "")</f>
        <v>PMQ2</v>
      </c>
      <c r="J25" s="252">
        <f t="array" ref="J25">IFERROR(INDEX(IM!$AM$2:$AM$5000, MATCH(1, (IM!$F$2:$F$5000=A25) * (ISNUMBER(SEARCH($C$1, IM!$AC$2:$AC$5000))), 0)), "")</f>
        <v>46113</v>
      </c>
      <c r="K25" s="253">
        <f t="array" ref="K25">SUMPRODUCT((IM!$F$2:$F$5000=A25)*(IM!$AD$2:$AD$5000="O")*(ISNUMBER(SEARCH($C$1, IM!$AC$2:$AC$5000))))</f>
        <v>1</v>
      </c>
      <c r="L25" s="254" t="str">
        <f t="array" ref="L25">IF(K25&gt;0,IFERROR(HYPERLINK("#'IM'!AC"&amp;MATCH(1,(IM!$F$1:$F$5000=A25)*(ISNUMBER(SEARCH($C$1,IM!$AC$1:$AC$5000))),0),"檢核"),"未登錄"),"")</f>
        <v>檢核</v>
      </c>
      <c r="M25" s="255" t="str">
        <f t="shared" si="21"/>
        <v>+EDC</v>
      </c>
      <c r="N25" s="255" t="str">
        <f t="array" ref="N25">IF(AND(
    SUMPRODUCT(
        (IM!$F$2:$F$522=A25) *
        ISNUMBER(SEARCH("*HUB*", IM!$AC$2:$AC$522)) *
        (IM!$X$2:$X$522&gt;=$A$1) *
        (IM!$X$2:$X$522&lt;=$B$1)*(W25="HUB")
    ) &gt; 0
), "HUB", "")</f>
        <v/>
      </c>
      <c r="O25" s="256" t="str">
        <f>IF(
  IFERROR(VLOOKUP(A25,門市主檔!A:I,9,FALSE),"")&lt;&gt;$C$1,
  "未完工",
  IF(
    AND($D$1="--",$E$1="--",$F$1="--"),
    "已完工",
    IF(
      OR(
        AND($D$1&lt;&gt;"--", IFERROR(VLOOKUP(A25,'0919門市清單主檔'!B:AH,31,FALSE),"")=$D$1, IFERROR(VLOOKUP(A25,門市主檔!A:Q,17,FALSE),"")&lt;&gt;$D$1),
        AND($E$1&lt;&gt;"--", IFERROR(VLOOKUP(A25,'0919門市清單主檔'!B:AH,32,FALSE),"")=$E$1, IFERROR(VLOOKUP(A25,門市主檔!A:S,19,FALSE),"")&lt;&gt;$E$1),
        AND($F$1&lt;&gt;"--", IFERROR(VLOOKUP(A25,'0919門市清單主檔'!B:AH,33,FALSE),"")=$F$1, IFERROR(VLOOKUP(A25,門市主檔!A:U,21,FALSE),"")&lt;&gt;$F$1),
        AND(
          IFERROR(VLOOKUP(A25,'0919門市清單主檔'!B:AC,28,FALSE),"")="+HUB",
          IFERROR(VLOOKUP(A25,門市主檔!A:X,23,FALSE),"")&lt;&gt;"+HUB"
        ),
        AND(
          IFERROR(VLOOKUP(A25,'0919門市清單主檔'!B:AD,29,FALSE),"")="+EDC",
          IFERROR(VLOOKUP(A25,門市主檔!A:X,24,FALSE),"")&lt;&gt;"+EDC"
        )
      ),
      _xlfn.TEXTJOIN(
        "，",
        TRUE,
        IF(AND($D$1&lt;&gt;"--", IFERROR(VLOOKUP(A25,'0919門市清單主檔'!B:AH,31,FALSE),"")=$D$1, IFERROR(VLOOKUP(A25,門市主檔!A:Q,17,FALSE),"")&lt;&gt;$D$1), $D$1, ""),
        IF(AND($E$1&lt;&gt;"--", IFERROR(VLOOKUP(A25,'0919門市清單主檔'!B:AH,32,FALSE),"")=$E$1, IFERROR(VLOOKUP(A25,門市主檔!A:S,19,FALSE),"")&lt;&gt;$E$1), $E$1, ""),
        IF(AND($F$1&lt;&gt;"--", IFERROR(VLOOKUP(A25,'0919門市清單主檔'!B:AH,33,FALSE),"")=$F$1, IFERROR(VLOOKUP(A25,門市主檔!A:U,21,FALSE),"")&lt;&gt;$F$1), $F$1, ""),
        IF(AND(IFERROR(VLOOKUP(A25,'0919門市清單主檔'!B:AC,28,FALSE),"")="+HUB", IFERROR(VLOOKUP(A25,門市主檔!A:X,23,FALSE),"")&lt;&gt;"+HUB"), "+HUB", ""),
        IF(AND(IFERROR(VLOOKUP(A25,'0919門市清單主檔'!B:AD,29,FALSE),"")="+EDC", IFERROR(VLOOKUP(A25,門市主檔!A:X,24,FALSE),"")&lt;&gt;"+EDC"), "+EDC", "")
      ) &amp; "未完工",
      "已完工"
    )
  )
)</f>
        <v>已完工</v>
      </c>
      <c r="P25" s="542" t="str">
        <f t="shared" si="22"/>
        <v>PMQ2-2318-北縣淡俊店(定保)</v>
      </c>
      <c r="Q25" s="178" t="str">
        <f t="array" ref="Q25">IF(AND(SUMPRODUCT((IM!$F$2:$F$5000=A25)*(ISNUMBER(SEARCH($D$1, IM!$AC$2:$AC$5000))))&gt;0), $D$1, "")</f>
        <v/>
      </c>
      <c r="R25" s="177" t="str">
        <f t="array" ref="R25">IFERROR(INDEX(IM!$AM$2:$AM$5000, MATCH(1, (IM!$F$2:$F$5000=A25) * (ISNUMBER(SEARCH($D$1, IM!$AC$2:$AC$5000))), 0)), "")</f>
        <v/>
      </c>
      <c r="S25" s="166" t="str">
        <f t="array" ref="S25">IF(AND(SUMPRODUCT((IM!$F$2:$F$5000=A25)*(ISNUMBER(SEARCH($E$1, IM!$AC$2:$AC$5000))))&gt;0), $E$1, "")</f>
        <v/>
      </c>
      <c r="T25" s="191" t="str">
        <f t="array" ref="T25">IFERROR(INDEX(IM!$AM$2:$AM$5000, MATCH(1, (IM!$F$2:$F$5000=A25) * (ISNUMBER(SEARCH($E$1, IM!$AC$2:$AC$5000))), 0)), "")</f>
        <v/>
      </c>
      <c r="U25" s="194" t="str">
        <f t="array" ref="U25">IF(AND(SUMPRODUCT((IM!$F$2:$F$5000=A25)*(ISNUMBER(SEARCH($F$1, IM!$AC$2:$AC$5000))))&gt;0), $F$1, "")</f>
        <v/>
      </c>
      <c r="V25" s="212" t="str">
        <f t="array" ref="V25">IFERROR(INDEX(IM!$AM$2:$AM$5000, MATCH(1, (IM!$F$2:$F$5000=A25) * (ISNUMBER(SEARCH($F$1, IM!$AC$2:$AC$5000))), 0)), "")</f>
        <v/>
      </c>
      <c r="W25" s="165" t="str">
        <f t="array" ref="W25">IF(
SUMPRODUCT(
(IM!$F$2:$F$5000=A25)*
(ISNUMBER(SEARCH($I$1,IM!$AC$2:$AC$5000)))*
(IM!$X$2:$X$5000&gt;=$A$1)*
(IM!$X$2:$X$5000&lt;=$B$1)
)&gt;0,
$I$1,
""
)</f>
        <v/>
      </c>
      <c r="X25" s="165" t="str">
        <f t="array" ref="X25">IF(AND(SUMPRODUCT((IM!$F$2:$F$5000=A25)*(ISNUMBER(SEARCH($J$1, IM!$AC$2:$AC$5000))))&gt;0), $J$1, "")</f>
        <v>+EDC</v>
      </c>
      <c r="Y25" s="425">
        <f t="shared" si="23"/>
        <v>2318</v>
      </c>
      <c r="Z25" s="425" t="str">
        <f t="shared" si="24"/>
        <v>北縣淡俊店</v>
      </c>
      <c r="AA25" s="132"/>
    </row>
    <row r="26" spans="1:29" ht="21.6" customHeight="1">
      <c r="A26" s="111">
        <v>2897</v>
      </c>
      <c r="B26" s="160" t="str">
        <f>_xlfn.XLOOKUP(A26,'0919門市清單主檔'!B:B,'0919門市清單主檔'!C:C,"")</f>
        <v>淡水台電宿舍</v>
      </c>
      <c r="C26" s="117" t="str">
        <f>_xlfn.XLOOKUP($A26,'0919門市清單主檔'!B:B,'0919門市清單主檔'!U:U,"")</f>
        <v>新北市</v>
      </c>
      <c r="D26" s="117" t="str">
        <f>_xlfn.XLOOKUP($A26,'0919門市清單主檔'!B:B,'0919門市清單主檔'!V:V,"")</f>
        <v>淡水區</v>
      </c>
      <c r="E26" s="200" t="str">
        <f>_xlfn.XLOOKUP(D26,門市狀態!G:G,門市狀態!H:H,"")</f>
        <v>吳宗鴻</v>
      </c>
      <c r="F26" s="112" t="str">
        <f>IFERROR(IF(VLOOKUP(A26,門市狀態!A:D,4,FALSE)=0,"",VLOOKUP(A26,門市狀態!A:D,4,FALSE)),"")</f>
        <v/>
      </c>
      <c r="G26" s="113"/>
      <c r="H26" s="114" t="str">
        <f t="shared" si="20"/>
        <v>PMQ2-2897-淡水台電宿舍(定保)</v>
      </c>
      <c r="I26" s="251" t="str">
        <f t="array" ref="I26">IF(AND(SUMPRODUCT((IM!$F$2:$F$5000=A26)*(ISNUMBER(SEARCH($C$1, IM!$AC$2:$AC$5000))))&gt;0), $C$1, "")</f>
        <v>PMQ2</v>
      </c>
      <c r="J26" s="252">
        <f t="array" ref="J26">IFERROR(INDEX(IM!$AM$2:$AM$5000, MATCH(1, (IM!$F$2:$F$5000=A26) * (ISNUMBER(SEARCH($C$1, IM!$AC$2:$AC$5000))), 0)), "")</f>
        <v>46113</v>
      </c>
      <c r="K26" s="253">
        <f t="array" ref="K26">SUMPRODUCT((IM!$F$2:$F$5000=A26)*(IM!$AD$2:$AD$5000="O")*(ISNUMBER(SEARCH($C$1, IM!$AC$2:$AC$5000))))</f>
        <v>1</v>
      </c>
      <c r="L26" s="254" t="str">
        <f t="array" ref="L26">IF(K26&gt;0,IFERROR(HYPERLINK("#'IM'!AC"&amp;MATCH(1,(IM!$F$1:$F$5000=A26)*(ISNUMBER(SEARCH($C$1,IM!$AC$1:$AC$5000))),0),"檢核"),"未登錄"),"")</f>
        <v>檢核</v>
      </c>
      <c r="M26" s="255" t="str">
        <f t="shared" si="21"/>
        <v>+EDC</v>
      </c>
      <c r="N26" s="255" t="str">
        <f t="array" ref="N26">IF(AND(
    SUMPRODUCT(
        (IM!$F$2:$F$522=A26) *
        ISNUMBER(SEARCH("*HUB*", IM!$AC$2:$AC$522)) *
        (IM!$X$2:$X$522&gt;=$A$1) *
        (IM!$X$2:$X$522&lt;=$B$1)*(W26="HUB")
    ) &gt; 0
), "HUB", "")</f>
        <v/>
      </c>
      <c r="O26" s="256" t="str">
        <f>IF(
  IFERROR(VLOOKUP(A26,門市主檔!A:I,9,FALSE),"")&lt;&gt;$C$1,
  "未完工",
  IF(
    AND($D$1="--",$E$1="--",$F$1="--"),
    "已完工",
    IF(
      OR(
        AND($D$1&lt;&gt;"--", IFERROR(VLOOKUP(A26,'0919門市清單主檔'!B:AH,31,FALSE),"")=$D$1, IFERROR(VLOOKUP(A26,門市主檔!A:Q,17,FALSE),"")&lt;&gt;$D$1),
        AND($E$1&lt;&gt;"--", IFERROR(VLOOKUP(A26,'0919門市清單主檔'!B:AH,32,FALSE),"")=$E$1, IFERROR(VLOOKUP(A26,門市主檔!A:S,19,FALSE),"")&lt;&gt;$E$1),
        AND($F$1&lt;&gt;"--", IFERROR(VLOOKUP(A26,'0919門市清單主檔'!B:AH,33,FALSE),"")=$F$1, IFERROR(VLOOKUP(A26,門市主檔!A:U,21,FALSE),"")&lt;&gt;$F$1),
        AND(
          IFERROR(VLOOKUP(A26,'0919門市清單主檔'!B:AC,28,FALSE),"")="+HUB",
          IFERROR(VLOOKUP(A26,門市主檔!A:X,23,FALSE),"")&lt;&gt;"+HUB"
        ),
        AND(
          IFERROR(VLOOKUP(A26,'0919門市清單主檔'!B:AD,29,FALSE),"")="+EDC",
          IFERROR(VLOOKUP(A26,門市主檔!A:X,24,FALSE),"")&lt;&gt;"+EDC"
        )
      ),
      _xlfn.TEXTJOIN(
        "，",
        TRUE,
        IF(AND($D$1&lt;&gt;"--", IFERROR(VLOOKUP(A26,'0919門市清單主檔'!B:AH,31,FALSE),"")=$D$1, IFERROR(VLOOKUP(A26,門市主檔!A:Q,17,FALSE),"")&lt;&gt;$D$1), $D$1, ""),
        IF(AND($E$1&lt;&gt;"--", IFERROR(VLOOKUP(A26,'0919門市清單主檔'!B:AH,32,FALSE),"")=$E$1, IFERROR(VLOOKUP(A26,門市主檔!A:S,19,FALSE),"")&lt;&gt;$E$1), $E$1, ""),
        IF(AND($F$1&lt;&gt;"--", IFERROR(VLOOKUP(A26,'0919門市清單主檔'!B:AH,33,FALSE),"")=$F$1, IFERROR(VLOOKUP(A26,門市主檔!A:U,21,FALSE),"")&lt;&gt;$F$1), $F$1, ""),
        IF(AND(IFERROR(VLOOKUP(A26,'0919門市清單主檔'!B:AC,28,FALSE),"")="+HUB", IFERROR(VLOOKUP(A26,門市主檔!A:X,23,FALSE),"")&lt;&gt;"+HUB"), "+HUB", ""),
        IF(AND(IFERROR(VLOOKUP(A26,'0919門市清單主檔'!B:AD,29,FALSE),"")="+EDC", IFERROR(VLOOKUP(A26,門市主檔!A:X,24,FALSE),"")&lt;&gt;"+EDC"), "+EDC", "")
      ) &amp; "未完工",
      "已完工"
    )
  )
)</f>
        <v>已完工</v>
      </c>
      <c r="P26" s="542" t="str">
        <f t="shared" si="22"/>
        <v>PMQ2-2897-淡水台電宿舍(定保)</v>
      </c>
      <c r="Q26" s="178" t="str">
        <f t="array" ref="Q26">IF(AND(SUMPRODUCT((IM!$F$2:$F$5000=A26)*(ISNUMBER(SEARCH($D$1, IM!$AC$2:$AC$5000))))&gt;0), $D$1, "")</f>
        <v/>
      </c>
      <c r="R26" s="177" t="str">
        <f t="array" ref="R26">IFERROR(INDEX(IM!$AM$2:$AM$5000, MATCH(1, (IM!$F$2:$F$5000=A26) * (ISNUMBER(SEARCH($D$1, IM!$AC$2:$AC$5000))), 0)), "")</f>
        <v/>
      </c>
      <c r="S26" s="166" t="str">
        <f t="array" ref="S26">IF(AND(SUMPRODUCT((IM!$F$2:$F$5000=A26)*(ISNUMBER(SEARCH($E$1, IM!$AC$2:$AC$5000))))&gt;0), $E$1, "")</f>
        <v/>
      </c>
      <c r="T26" s="191" t="str">
        <f t="array" ref="T26">IFERROR(INDEX(IM!$AM$2:$AM$5000, MATCH(1, (IM!$F$2:$F$5000=A26) * (ISNUMBER(SEARCH($E$1, IM!$AC$2:$AC$5000))), 0)), "")</f>
        <v/>
      </c>
      <c r="U26" s="194" t="str">
        <f t="array" ref="U26">IF(AND(SUMPRODUCT((IM!$F$2:$F$5000=A26)*(ISNUMBER(SEARCH($F$1, IM!$AC$2:$AC$5000))))&gt;0), $F$1, "")</f>
        <v/>
      </c>
      <c r="V26" s="212" t="str">
        <f t="array" ref="V26">IFERROR(INDEX(IM!$AM$2:$AM$5000, MATCH(1, (IM!$F$2:$F$5000=A26) * (ISNUMBER(SEARCH($F$1, IM!$AC$2:$AC$5000))), 0)), "")</f>
        <v/>
      </c>
      <c r="W26" s="165" t="str">
        <f t="array" ref="W26">IF(
SUMPRODUCT(
(IM!$F$2:$F$5000=A26)*
(ISNUMBER(SEARCH($I$1,IM!$AC$2:$AC$5000)))*
(IM!$X$2:$X$5000&gt;=$A$1)*
(IM!$X$2:$X$5000&lt;=$B$1)
)&gt;0,
$I$1,
""
)</f>
        <v/>
      </c>
      <c r="X26" s="165" t="str">
        <f t="array" ref="X26">IF(AND(SUMPRODUCT((IM!$F$2:$F$5000=A26)*(ISNUMBER(SEARCH($J$1, IM!$AC$2:$AC$5000))))&gt;0), $J$1, "")</f>
        <v>+EDC</v>
      </c>
      <c r="Y26" s="425">
        <f t="shared" si="23"/>
        <v>2897</v>
      </c>
      <c r="Z26" s="425" t="str">
        <f t="shared" si="24"/>
        <v>淡水台電宿舍</v>
      </c>
      <c r="AA26" s="132"/>
    </row>
    <row r="27" spans="1:29" ht="21.6" customHeight="1">
      <c r="A27" s="111">
        <v>3892</v>
      </c>
      <c r="B27" s="160" t="str">
        <f>_xlfn.XLOOKUP(A27,'0919門市清單主檔'!B:B,'0919門市清單主檔'!C:C,"")</f>
        <v>蘆洲光榮店</v>
      </c>
      <c r="C27" s="117" t="str">
        <f>_xlfn.XLOOKUP($A27,'0919門市清單主檔'!B:B,'0919門市清單主檔'!U:U,"")</f>
        <v>新北市</v>
      </c>
      <c r="D27" s="117" t="str">
        <f>_xlfn.XLOOKUP($A27,'0919門市清單主檔'!B:B,'0919門市清單主檔'!V:V,"")</f>
        <v>蘆洲區</v>
      </c>
      <c r="E27" s="200" t="str">
        <f>_xlfn.XLOOKUP(D27,門市狀態!G:G,門市狀態!H:H,"")</f>
        <v>湯家瑋</v>
      </c>
      <c r="F27" s="112" t="str">
        <f>IFERROR(IF(VLOOKUP(A27,門市狀態!A:D,4,FALSE)=0,"",VLOOKUP(A27,門市狀態!A:D,4,FALSE)),"")</f>
        <v/>
      </c>
      <c r="G27" s="113"/>
      <c r="H27" s="114" t="str">
        <f t="shared" si="20"/>
        <v>PMQ2-3892-蘆洲光榮店(定保)</v>
      </c>
      <c r="I27" s="251" t="str">
        <f t="array" ref="I27">IF(AND(SUMPRODUCT((IM!$F$2:$F$5000=A27)*(ISNUMBER(SEARCH($C$1, IM!$AC$2:$AC$5000))))&gt;0), $C$1, "")</f>
        <v>PMQ2</v>
      </c>
      <c r="J27" s="252">
        <f t="array" ref="J27">IFERROR(INDEX(IM!$AM$2:$AM$5000, MATCH(1, (IM!$F$2:$F$5000=A27) * (ISNUMBER(SEARCH($C$1, IM!$AC$2:$AC$5000))), 0)), "")</f>
        <v>46113</v>
      </c>
      <c r="K27" s="253">
        <f t="array" ref="K27">SUMPRODUCT((IM!$F$2:$F$5000=A27)*(IM!$AD$2:$AD$5000="O")*(ISNUMBER(SEARCH($C$1, IM!$AC$2:$AC$5000))))</f>
        <v>1</v>
      </c>
      <c r="L27" s="254" t="str">
        <f t="array" ref="L27">IF(K27&gt;0,IFERROR(HYPERLINK("#'IM'!AC"&amp;MATCH(1,(IM!$F$1:$F$5000=A27)*(ISNUMBER(SEARCH($C$1,IM!$AC$1:$AC$5000))),0),"檢核"),"未登錄"),"")</f>
        <v>檢核</v>
      </c>
      <c r="M27" s="255" t="str">
        <f t="shared" si="21"/>
        <v>+EDC</v>
      </c>
      <c r="N27" s="255" t="str">
        <f t="array" ref="N27">IF(AND(
    SUMPRODUCT(
        (IM!$F$2:$F$522=A27) *
        ISNUMBER(SEARCH("*HUB*", IM!$AC$2:$AC$522)) *
        (IM!$X$2:$X$522&gt;=$A$1) *
        (IM!$X$2:$X$522&lt;=$B$1)*(W27="HUB")
    ) &gt; 0
), "HUB", "")</f>
        <v/>
      </c>
      <c r="O27" s="256" t="str">
        <f>IF(
  IFERROR(VLOOKUP(A27,門市主檔!A:I,9,FALSE),"")&lt;&gt;$C$1,
  "未完工",
  IF(
    AND($D$1="--",$E$1="--",$F$1="--"),
    "已完工",
    IF(
      OR(
        AND($D$1&lt;&gt;"--", IFERROR(VLOOKUP(A27,'0919門市清單主檔'!B:AH,31,FALSE),"")=$D$1, IFERROR(VLOOKUP(A27,門市主檔!A:Q,17,FALSE),"")&lt;&gt;$D$1),
        AND($E$1&lt;&gt;"--", IFERROR(VLOOKUP(A27,'0919門市清單主檔'!B:AH,32,FALSE),"")=$E$1, IFERROR(VLOOKUP(A27,門市主檔!A:S,19,FALSE),"")&lt;&gt;$E$1),
        AND($F$1&lt;&gt;"--", IFERROR(VLOOKUP(A27,'0919門市清單主檔'!B:AH,33,FALSE),"")=$F$1, IFERROR(VLOOKUP(A27,門市主檔!A:U,21,FALSE),"")&lt;&gt;$F$1),
        AND(
          IFERROR(VLOOKUP(A27,'0919門市清單主檔'!B:AC,28,FALSE),"")="+HUB",
          IFERROR(VLOOKUP(A27,門市主檔!A:X,23,FALSE),"")&lt;&gt;"+HUB"
        ),
        AND(
          IFERROR(VLOOKUP(A27,'0919門市清單主檔'!B:AD,29,FALSE),"")="+EDC",
          IFERROR(VLOOKUP(A27,門市主檔!A:X,24,FALSE),"")&lt;&gt;"+EDC"
        )
      ),
      _xlfn.TEXTJOIN(
        "，",
        TRUE,
        IF(AND($D$1&lt;&gt;"--", IFERROR(VLOOKUP(A27,'0919門市清單主檔'!B:AH,31,FALSE),"")=$D$1, IFERROR(VLOOKUP(A27,門市主檔!A:Q,17,FALSE),"")&lt;&gt;$D$1), $D$1, ""),
        IF(AND($E$1&lt;&gt;"--", IFERROR(VLOOKUP(A27,'0919門市清單主檔'!B:AH,32,FALSE),"")=$E$1, IFERROR(VLOOKUP(A27,門市主檔!A:S,19,FALSE),"")&lt;&gt;$E$1), $E$1, ""),
        IF(AND($F$1&lt;&gt;"--", IFERROR(VLOOKUP(A27,'0919門市清單主檔'!B:AH,33,FALSE),"")=$F$1, IFERROR(VLOOKUP(A27,門市主檔!A:U,21,FALSE),"")&lt;&gt;$F$1), $F$1, ""),
        IF(AND(IFERROR(VLOOKUP(A27,'0919門市清單主檔'!B:AC,28,FALSE),"")="+HUB", IFERROR(VLOOKUP(A27,門市主檔!A:X,23,FALSE),"")&lt;&gt;"+HUB"), "+HUB", ""),
        IF(AND(IFERROR(VLOOKUP(A27,'0919門市清單主檔'!B:AD,29,FALSE),"")="+EDC", IFERROR(VLOOKUP(A27,門市主檔!A:X,24,FALSE),"")&lt;&gt;"+EDC"), "+EDC", "")
      ) &amp; "未完工",
      "已完工"
    )
  )
)</f>
        <v>已完工</v>
      </c>
      <c r="P27" s="542" t="str">
        <f t="shared" si="22"/>
        <v>PMQ2-3892-蘆洲光榮店(定保)</v>
      </c>
      <c r="Q27" s="178" t="str">
        <f t="array" ref="Q27">IF(AND(SUMPRODUCT((IM!$F$2:$F$5000=A27)*(ISNUMBER(SEARCH($D$1, IM!$AC$2:$AC$5000))))&gt;0), $D$1, "")</f>
        <v/>
      </c>
      <c r="R27" s="177" t="str">
        <f t="array" ref="R27">IFERROR(INDEX(IM!$AM$2:$AM$5000, MATCH(1, (IM!$F$2:$F$5000=A27) * (ISNUMBER(SEARCH($D$1, IM!$AC$2:$AC$5000))), 0)), "")</f>
        <v/>
      </c>
      <c r="S27" s="166" t="str">
        <f t="array" ref="S27">IF(AND(SUMPRODUCT((IM!$F$2:$F$5000=A27)*(ISNUMBER(SEARCH($E$1, IM!$AC$2:$AC$5000))))&gt;0), $E$1, "")</f>
        <v/>
      </c>
      <c r="T27" s="191" t="str">
        <f t="array" ref="T27">IFERROR(INDEX(IM!$AM$2:$AM$5000, MATCH(1, (IM!$F$2:$F$5000=A27) * (ISNUMBER(SEARCH($E$1, IM!$AC$2:$AC$5000))), 0)), "")</f>
        <v/>
      </c>
      <c r="U27" s="194" t="str">
        <f t="array" ref="U27">IF(AND(SUMPRODUCT((IM!$F$2:$F$5000=A27)*(ISNUMBER(SEARCH($F$1, IM!$AC$2:$AC$5000))))&gt;0), $F$1, "")</f>
        <v/>
      </c>
      <c r="V27" s="212" t="str">
        <f t="array" ref="V27">IFERROR(INDEX(IM!$AM$2:$AM$5000, MATCH(1, (IM!$F$2:$F$5000=A27) * (ISNUMBER(SEARCH($F$1, IM!$AC$2:$AC$5000))), 0)), "")</f>
        <v/>
      </c>
      <c r="W27" s="165" t="str">
        <f t="array" ref="W27">IF(
SUMPRODUCT(
(IM!$F$2:$F$5000=A27)*
(ISNUMBER(SEARCH($I$1,IM!$AC$2:$AC$5000)))*
(IM!$X$2:$X$5000&gt;=$A$1)*
(IM!$X$2:$X$5000&lt;=$B$1)
)&gt;0,
$I$1,
""
)</f>
        <v/>
      </c>
      <c r="X27" s="165" t="str">
        <f t="array" ref="X27">IF(AND(SUMPRODUCT((IM!$F$2:$F$5000=A27)*(ISNUMBER(SEARCH($J$1, IM!$AC$2:$AC$5000))))&gt;0), $J$1, "")</f>
        <v>+EDC</v>
      </c>
      <c r="Y27" s="425">
        <f t="shared" si="23"/>
        <v>3892</v>
      </c>
      <c r="Z27" s="425" t="str">
        <f t="shared" si="24"/>
        <v>蘆洲光榮店</v>
      </c>
      <c r="AA27" s="132"/>
      <c r="AB27" s="132"/>
      <c r="AC27" s="132"/>
    </row>
    <row r="28" spans="1:29" ht="21.6" customHeight="1">
      <c r="A28" s="111" t="s">
        <v>51</v>
      </c>
      <c r="B28" s="160" t="str">
        <f>_xlfn.XLOOKUP(A28,'0919門市清單主檔'!B:B,'0919門市清單主檔'!C:C,"")</f>
        <v>中和永安市場</v>
      </c>
      <c r="C28" s="117" t="str">
        <f>_xlfn.XLOOKUP($A28,'0919門市清單主檔'!B:B,'0919門市清單主檔'!U:U,"")</f>
        <v>新北市</v>
      </c>
      <c r="D28" s="117" t="str">
        <f>_xlfn.XLOOKUP($A28,'0919門市清單主檔'!B:B,'0919門市清單主檔'!V:V,"")</f>
        <v>中和區</v>
      </c>
      <c r="E28" s="200" t="str">
        <f>_xlfn.XLOOKUP(D28,門市狀態!G:G,門市狀態!H:H,"")</f>
        <v>劉柏均</v>
      </c>
      <c r="F28" s="112" t="str">
        <f>IFERROR(IF(VLOOKUP(A28,門市狀態!A:D,4,FALSE)=0,"",VLOOKUP(A28,門市狀態!A:D,4,FALSE)),"")</f>
        <v/>
      </c>
      <c r="G28" s="113"/>
      <c r="H28" s="114" t="str">
        <f t="shared" si="20"/>
        <v>PMQ2-C660-中和永安市場(定保)</v>
      </c>
      <c r="I28" s="251" t="str">
        <f t="array" ref="I28">IF(AND(SUMPRODUCT((IM!$F$2:$F$5000=A28)*(ISNUMBER(SEARCH($C$1, IM!$AC$2:$AC$5000))))&gt;0), $C$1, "")</f>
        <v>PMQ2</v>
      </c>
      <c r="J28" s="252">
        <f t="array" ref="J28">IFERROR(INDEX(IM!$AM$2:$AM$5000, MATCH(1, (IM!$F$2:$F$5000=A28) * (ISNUMBER(SEARCH($C$1, IM!$AC$2:$AC$5000))), 0)), "")</f>
        <v>46114</v>
      </c>
      <c r="K28" s="253">
        <f t="array" ref="K28">SUMPRODUCT((IM!$F$2:$F$5000=A28)*(IM!$AD$2:$AD$5000="O")*(ISNUMBER(SEARCH($C$1, IM!$AC$2:$AC$5000))))</f>
        <v>1</v>
      </c>
      <c r="L28" s="254" t="str">
        <f t="array" ref="L28">IF(K28&gt;0,IFERROR(HYPERLINK("#'IM'!AC"&amp;MATCH(1,(IM!$F$1:$F$5000=A28)*(ISNUMBER(SEARCH($C$1,IM!$AC$1:$AC$5000))),0),"檢核"),"未登錄"),"")</f>
        <v>檢核</v>
      </c>
      <c r="M28" s="255" t="str">
        <f t="shared" si="21"/>
        <v>+EDC</v>
      </c>
      <c r="N28" s="255" t="str">
        <f t="array" ref="N28">IF(AND(
    SUMPRODUCT(
        (IM!$F$2:$F$522=A28) *
        ISNUMBER(SEARCH("*HUB*", IM!$AC$2:$AC$522)) *
        (IM!$X$2:$X$522&gt;=$A$1) *
        (IM!$X$2:$X$522&lt;=$B$1)*(W28="HUB")
    ) &gt; 0
), "HUB", "")</f>
        <v/>
      </c>
      <c r="O28" s="256" t="str">
        <f>IF(
  IFERROR(VLOOKUP(A28,門市主檔!A:I,9,FALSE),"")&lt;&gt;$C$1,
  "未完工",
  IF(
    AND($D$1="--",$E$1="--",$F$1="--"),
    "已完工",
    IF(
      OR(
        AND($D$1&lt;&gt;"--", IFERROR(VLOOKUP(A28,'0919門市清單主檔'!B:AH,31,FALSE),"")=$D$1, IFERROR(VLOOKUP(A28,門市主檔!A:Q,17,FALSE),"")&lt;&gt;$D$1),
        AND($E$1&lt;&gt;"--", IFERROR(VLOOKUP(A28,'0919門市清單主檔'!B:AH,32,FALSE),"")=$E$1, IFERROR(VLOOKUP(A28,門市主檔!A:S,19,FALSE),"")&lt;&gt;$E$1),
        AND($F$1&lt;&gt;"--", IFERROR(VLOOKUP(A28,'0919門市清單主檔'!B:AH,33,FALSE),"")=$F$1, IFERROR(VLOOKUP(A28,門市主檔!A:U,21,FALSE),"")&lt;&gt;$F$1),
        AND(
          IFERROR(VLOOKUP(A28,'0919門市清單主檔'!B:AC,28,FALSE),"")="+HUB",
          IFERROR(VLOOKUP(A28,門市主檔!A:X,23,FALSE),"")&lt;&gt;"+HUB"
        ),
        AND(
          IFERROR(VLOOKUP(A28,'0919門市清單主檔'!B:AD,29,FALSE),"")="+EDC",
          IFERROR(VLOOKUP(A28,門市主檔!A:X,24,FALSE),"")&lt;&gt;"+EDC"
        )
      ),
      _xlfn.TEXTJOIN(
        "，",
        TRUE,
        IF(AND($D$1&lt;&gt;"--", IFERROR(VLOOKUP(A28,'0919門市清單主檔'!B:AH,31,FALSE),"")=$D$1, IFERROR(VLOOKUP(A28,門市主檔!A:Q,17,FALSE),"")&lt;&gt;$D$1), $D$1, ""),
        IF(AND($E$1&lt;&gt;"--", IFERROR(VLOOKUP(A28,'0919門市清單主檔'!B:AH,32,FALSE),"")=$E$1, IFERROR(VLOOKUP(A28,門市主檔!A:S,19,FALSE),"")&lt;&gt;$E$1), $E$1, ""),
        IF(AND($F$1&lt;&gt;"--", IFERROR(VLOOKUP(A28,'0919門市清單主檔'!B:AH,33,FALSE),"")=$F$1, IFERROR(VLOOKUP(A28,門市主檔!A:U,21,FALSE),"")&lt;&gt;$F$1), $F$1, ""),
        IF(AND(IFERROR(VLOOKUP(A28,'0919門市清單主檔'!B:AC,28,FALSE),"")="+HUB", IFERROR(VLOOKUP(A28,門市主檔!A:X,23,FALSE),"")&lt;&gt;"+HUB"), "+HUB", ""),
        IF(AND(IFERROR(VLOOKUP(A28,'0919門市清單主檔'!B:AD,29,FALSE),"")="+EDC", IFERROR(VLOOKUP(A28,門市主檔!A:X,24,FALSE),"")&lt;&gt;"+EDC"), "+EDC", "")
      ) &amp; "未完工",
      "已完工"
    )
  )
)</f>
        <v>已完工</v>
      </c>
      <c r="P28" s="542" t="str">
        <f t="shared" si="22"/>
        <v>PMQ2-C660-中和永安市場(定保)</v>
      </c>
      <c r="Q28" s="178" t="str">
        <f t="array" ref="Q28">IF(AND(SUMPRODUCT((IM!$F$2:$F$5000=A28)*(ISNUMBER(SEARCH($D$1, IM!$AC$2:$AC$5000))))&gt;0), $D$1, "")</f>
        <v/>
      </c>
      <c r="R28" s="177" t="str">
        <f t="array" ref="R28">IFERROR(INDEX(IM!$AM$2:$AM$5000, MATCH(1, (IM!$F$2:$F$5000=A28) * (ISNUMBER(SEARCH($D$1, IM!$AC$2:$AC$5000))), 0)), "")</f>
        <v/>
      </c>
      <c r="S28" s="166" t="str">
        <f t="array" ref="S28">IF(AND(SUMPRODUCT((IM!$F$2:$F$5000=A28)*(ISNUMBER(SEARCH($E$1, IM!$AC$2:$AC$5000))))&gt;0), $E$1, "")</f>
        <v/>
      </c>
      <c r="T28" s="191" t="str">
        <f t="array" ref="T28">IFERROR(INDEX(IM!$AM$2:$AM$5000, MATCH(1, (IM!$F$2:$F$5000=A28) * (ISNUMBER(SEARCH($E$1, IM!$AC$2:$AC$5000))), 0)), "")</f>
        <v/>
      </c>
      <c r="U28" s="194" t="str">
        <f t="array" ref="U28">IF(AND(SUMPRODUCT((IM!$F$2:$F$5000=A28)*(ISNUMBER(SEARCH($F$1, IM!$AC$2:$AC$5000))))&gt;0), $F$1, "")</f>
        <v/>
      </c>
      <c r="V28" s="212" t="str">
        <f t="array" ref="V28">IFERROR(INDEX(IM!$AM$2:$AM$5000, MATCH(1, (IM!$F$2:$F$5000=A28) * (ISNUMBER(SEARCH($F$1, IM!$AC$2:$AC$5000))), 0)), "")</f>
        <v/>
      </c>
      <c r="W28" s="165" t="str">
        <f t="array" ref="W28">IF(
SUMPRODUCT(
(IM!$F$2:$F$5000=A28)*
(ISNUMBER(SEARCH($I$1,IM!$AC$2:$AC$5000)))*
(IM!$X$2:$X$5000&gt;=$A$1)*
(IM!$X$2:$X$5000&lt;=$B$1)
)&gt;0,
$I$1,
""
)</f>
        <v/>
      </c>
      <c r="X28" s="165" t="str">
        <f t="array" ref="X28">IF(AND(SUMPRODUCT((IM!$F$2:$F$5000=A28)*(ISNUMBER(SEARCH($J$1, IM!$AC$2:$AC$5000))))&gt;0), $J$1, "")</f>
        <v>+EDC</v>
      </c>
      <c r="Y28" s="425" t="str">
        <f t="shared" si="23"/>
        <v>C660</v>
      </c>
      <c r="Z28" s="425" t="str">
        <f t="shared" si="24"/>
        <v>中和永安市場</v>
      </c>
      <c r="AA28" s="132" t="s">
        <v>52</v>
      </c>
    </row>
    <row r="29" spans="1:29" ht="21.6" customHeight="1">
      <c r="A29" s="111">
        <v>3929</v>
      </c>
      <c r="B29" s="160" t="str">
        <f>_xlfn.XLOOKUP(A29,'0919門市清單主檔'!B:B,'0919門市清單主檔'!C:C,"")</f>
        <v>蘆洲中山一</v>
      </c>
      <c r="C29" s="117" t="str">
        <f>_xlfn.XLOOKUP($A29,'0919門市清單主檔'!B:B,'0919門市清單主檔'!U:U,"")</f>
        <v>新北市</v>
      </c>
      <c r="D29" s="117" t="str">
        <f>_xlfn.XLOOKUP($A29,'0919門市清單主檔'!B:B,'0919門市清單主檔'!V:V,"")</f>
        <v>蘆洲區</v>
      </c>
      <c r="E29" s="200" t="str">
        <f>_xlfn.XLOOKUP(D29,門市狀態!G:G,門市狀態!H:H,"")</f>
        <v>湯家瑋</v>
      </c>
      <c r="F29" s="112" t="str">
        <f>IFERROR(IF(VLOOKUP(A29,門市狀態!A:D,4,FALSE)=0,"",VLOOKUP(A29,門市狀態!A:D,4,FALSE)),"")</f>
        <v/>
      </c>
      <c r="G29" s="113"/>
      <c r="H29" s="114" t="str">
        <f t="shared" si="20"/>
        <v>PMQ2-3929-蘆洲中山一(定保)</v>
      </c>
      <c r="I29" s="251" t="str">
        <f t="array" ref="I29">IF(AND(SUMPRODUCT((IM!$F$2:$F$5000=A29)*(ISNUMBER(SEARCH($C$1, IM!$AC$2:$AC$5000))))&gt;0), $C$1, "")</f>
        <v>PMQ2</v>
      </c>
      <c r="J29" s="252">
        <f t="array" ref="J29">IFERROR(INDEX(IM!$AM$2:$AM$5000, MATCH(1, (IM!$F$2:$F$5000=A29) * (ISNUMBER(SEARCH($C$1, IM!$AC$2:$AC$5000))), 0)), "")</f>
        <v>46114</v>
      </c>
      <c r="K29" s="253">
        <f t="array" ref="K29">SUMPRODUCT((IM!$F$2:$F$5000=A29)*(IM!$AD$2:$AD$5000="O")*(ISNUMBER(SEARCH($C$1, IM!$AC$2:$AC$5000))))</f>
        <v>1</v>
      </c>
      <c r="L29" s="254" t="str">
        <f t="array" ref="L29">IF(K29&gt;0,IFERROR(HYPERLINK("#'IM'!AC"&amp;MATCH(1,(IM!$F$1:$F$5000=A29)*(ISNUMBER(SEARCH($C$1,IM!$AC$1:$AC$5000))),0),"檢核"),"未登錄"),"")</f>
        <v>檢核</v>
      </c>
      <c r="M29" s="255" t="str">
        <f t="shared" si="21"/>
        <v>+EDC</v>
      </c>
      <c r="N29" s="255" t="str">
        <f t="array" ref="N29">IF(AND(
    SUMPRODUCT(
        (IM!$F$2:$F$522=A29) *
        ISNUMBER(SEARCH("*HUB*", IM!$AC$2:$AC$522)) *
        (IM!$X$2:$X$522&gt;=$A$1) *
        (IM!$X$2:$X$522&lt;=$B$1)*(W29="HUB")
    ) &gt; 0
), "HUB", "")</f>
        <v/>
      </c>
      <c r="O29" s="256" t="str">
        <f>IF(
  IFERROR(VLOOKUP(A29,門市主檔!A:I,9,FALSE),"")&lt;&gt;$C$1,
  "未完工",
  IF(
    AND($D$1="--",$E$1="--",$F$1="--"),
    "已完工",
    IF(
      OR(
        AND($D$1&lt;&gt;"--", IFERROR(VLOOKUP(A29,'0919門市清單主檔'!B:AH,31,FALSE),"")=$D$1, IFERROR(VLOOKUP(A29,門市主檔!A:Q,17,FALSE),"")&lt;&gt;$D$1),
        AND($E$1&lt;&gt;"--", IFERROR(VLOOKUP(A29,'0919門市清單主檔'!B:AH,32,FALSE),"")=$E$1, IFERROR(VLOOKUP(A29,門市主檔!A:S,19,FALSE),"")&lt;&gt;$E$1),
        AND($F$1&lt;&gt;"--", IFERROR(VLOOKUP(A29,'0919門市清單主檔'!B:AH,33,FALSE),"")=$F$1, IFERROR(VLOOKUP(A29,門市主檔!A:U,21,FALSE),"")&lt;&gt;$F$1),
        AND(
          IFERROR(VLOOKUP(A29,'0919門市清單主檔'!B:AC,28,FALSE),"")="+HUB",
          IFERROR(VLOOKUP(A29,門市主檔!A:X,23,FALSE),"")&lt;&gt;"+HUB"
        ),
        AND(
          IFERROR(VLOOKUP(A29,'0919門市清單主檔'!B:AD,29,FALSE),"")="+EDC",
          IFERROR(VLOOKUP(A29,門市主檔!A:X,24,FALSE),"")&lt;&gt;"+EDC"
        )
      ),
      _xlfn.TEXTJOIN(
        "，",
        TRUE,
        IF(AND($D$1&lt;&gt;"--", IFERROR(VLOOKUP(A29,'0919門市清單主檔'!B:AH,31,FALSE),"")=$D$1, IFERROR(VLOOKUP(A29,門市主檔!A:Q,17,FALSE),"")&lt;&gt;$D$1), $D$1, ""),
        IF(AND($E$1&lt;&gt;"--", IFERROR(VLOOKUP(A29,'0919門市清單主檔'!B:AH,32,FALSE),"")=$E$1, IFERROR(VLOOKUP(A29,門市主檔!A:S,19,FALSE),"")&lt;&gt;$E$1), $E$1, ""),
        IF(AND($F$1&lt;&gt;"--", IFERROR(VLOOKUP(A29,'0919門市清單主檔'!B:AH,33,FALSE),"")=$F$1, IFERROR(VLOOKUP(A29,門市主檔!A:U,21,FALSE),"")&lt;&gt;$F$1), $F$1, ""),
        IF(AND(IFERROR(VLOOKUP(A29,'0919門市清單主檔'!B:AC,28,FALSE),"")="+HUB", IFERROR(VLOOKUP(A29,門市主檔!A:X,23,FALSE),"")&lt;&gt;"+HUB"), "+HUB", ""),
        IF(AND(IFERROR(VLOOKUP(A29,'0919門市清單主檔'!B:AD,29,FALSE),"")="+EDC", IFERROR(VLOOKUP(A29,門市主檔!A:X,24,FALSE),"")&lt;&gt;"+EDC"), "+EDC", "")
      ) &amp; "未完工",
      "已完工"
    )
  )
)</f>
        <v>已完工</v>
      </c>
      <c r="P29" s="542" t="str">
        <f t="shared" si="22"/>
        <v>PMQ2-3929-蘆洲中山一(定保)</v>
      </c>
      <c r="Q29" s="178" t="str">
        <f t="array" ref="Q29">IF(AND(SUMPRODUCT((IM!$F$2:$F$5000=A29)*(ISNUMBER(SEARCH($D$1, IM!$AC$2:$AC$5000))))&gt;0), $D$1, "")</f>
        <v/>
      </c>
      <c r="R29" s="177" t="str">
        <f t="array" ref="R29">IFERROR(INDEX(IM!$AM$2:$AM$5000, MATCH(1, (IM!$F$2:$F$5000=A29) * (ISNUMBER(SEARCH($D$1, IM!$AC$2:$AC$5000))), 0)), "")</f>
        <v/>
      </c>
      <c r="S29" s="166" t="str">
        <f t="array" ref="S29">IF(AND(SUMPRODUCT((IM!$F$2:$F$5000=A29)*(ISNUMBER(SEARCH($E$1, IM!$AC$2:$AC$5000))))&gt;0), $E$1, "")</f>
        <v/>
      </c>
      <c r="T29" s="191" t="str">
        <f t="array" ref="T29">IFERROR(INDEX(IM!$AM$2:$AM$5000, MATCH(1, (IM!$F$2:$F$5000=A29) * (ISNUMBER(SEARCH($E$1, IM!$AC$2:$AC$5000))), 0)), "")</f>
        <v/>
      </c>
      <c r="U29" s="194" t="str">
        <f t="array" ref="U29">IF(AND(SUMPRODUCT((IM!$F$2:$F$5000=A29)*(ISNUMBER(SEARCH($F$1, IM!$AC$2:$AC$5000))))&gt;0), $F$1, "")</f>
        <v/>
      </c>
      <c r="V29" s="212" t="str">
        <f t="array" ref="V29">IFERROR(INDEX(IM!$AM$2:$AM$5000, MATCH(1, (IM!$F$2:$F$5000=A29) * (ISNUMBER(SEARCH($F$1, IM!$AC$2:$AC$5000))), 0)), "")</f>
        <v/>
      </c>
      <c r="W29" s="165" t="str">
        <f t="array" ref="W29">IF(
SUMPRODUCT(
(IM!$F$2:$F$5000=A29)*
(ISNUMBER(SEARCH($I$1,IM!$AC$2:$AC$5000)))*
(IM!$X$2:$X$5000&gt;=$A$1)*
(IM!$X$2:$X$5000&lt;=$B$1)
)&gt;0,
$I$1,
""
)</f>
        <v/>
      </c>
      <c r="X29" s="165" t="str">
        <f t="array" ref="X29">IF(AND(SUMPRODUCT((IM!$F$2:$F$5000=A29)*(ISNUMBER(SEARCH($J$1, IM!$AC$2:$AC$5000))))&gt;0), $J$1, "")</f>
        <v>+EDC</v>
      </c>
      <c r="Y29" s="425">
        <f t="shared" si="23"/>
        <v>3929</v>
      </c>
      <c r="Z29" s="425" t="str">
        <f t="shared" si="24"/>
        <v>蘆洲中山一</v>
      </c>
      <c r="AA29" s="132"/>
    </row>
    <row r="30" spans="1:29" ht="21.6" customHeight="1">
      <c r="A30" s="111" t="s">
        <v>53</v>
      </c>
      <c r="B30" s="160" t="str">
        <f>_xlfn.XLOOKUP(A30,'0919門市清單主檔'!B:B,'0919門市清單主檔'!C:C,"")</f>
        <v>蘆洲權義店</v>
      </c>
      <c r="C30" s="117" t="str">
        <f>_xlfn.XLOOKUP($A30,'0919門市清單主檔'!B:B,'0919門市清單主檔'!U:U,"")</f>
        <v>新北市</v>
      </c>
      <c r="D30" s="117" t="str">
        <f>_xlfn.XLOOKUP($A30,'0919門市清單主檔'!B:B,'0919門市清單主檔'!V:V,"")</f>
        <v>蘆洲區</v>
      </c>
      <c r="E30" s="200" t="str">
        <f>_xlfn.XLOOKUP(D30,門市狀態!G:G,門市狀態!H:H,"")</f>
        <v>湯家瑋</v>
      </c>
      <c r="F30" s="112" t="str">
        <f>IFERROR(IF(VLOOKUP(A30,門市狀態!A:D,4,FALSE)=0,"",VLOOKUP(A30,門市狀態!A:D,4,FALSE)),"")</f>
        <v/>
      </c>
      <c r="G30" s="113"/>
      <c r="H30" s="114" t="str">
        <f t="shared" si="20"/>
        <v>PMQ2-D193-蘆洲權義店(定保)</v>
      </c>
      <c r="I30" s="251" t="str">
        <f t="array" ref="I30">IF(AND(SUMPRODUCT((IM!$F$2:$F$5000=A30)*(ISNUMBER(SEARCH($C$1, IM!$AC$2:$AC$5000))))&gt;0), $C$1, "")</f>
        <v>PMQ2</v>
      </c>
      <c r="J30" s="252">
        <f t="array" ref="J30">IFERROR(INDEX(IM!$AM$2:$AM$5000, MATCH(1, (IM!$F$2:$F$5000=A30) * (ISNUMBER(SEARCH($C$1, IM!$AC$2:$AC$5000))), 0)), "")</f>
        <v>46114</v>
      </c>
      <c r="K30" s="253">
        <f t="array" ref="K30">SUMPRODUCT((IM!$F$2:$F$5000=A30)*(IM!$AD$2:$AD$5000="O")*(ISNUMBER(SEARCH($C$1, IM!$AC$2:$AC$5000))))</f>
        <v>1</v>
      </c>
      <c r="L30" s="254" t="str">
        <f t="array" ref="L30">IF(K30&gt;0,IFERROR(HYPERLINK("#'IM'!AC"&amp;MATCH(1,(IM!$F$1:$F$5000=A30)*(ISNUMBER(SEARCH($C$1,IM!$AC$1:$AC$5000))),0),"檢核"),"未登錄"),"")</f>
        <v>檢核</v>
      </c>
      <c r="M30" s="255" t="str">
        <f t="shared" si="21"/>
        <v>+EDC</v>
      </c>
      <c r="N30" s="255" t="str">
        <f t="array" ref="N30">IF(AND(
    SUMPRODUCT(
        (IM!$F$2:$F$522=A30) *
        ISNUMBER(SEARCH("*HUB*", IM!$AC$2:$AC$522)) *
        (IM!$X$2:$X$522&gt;=$A$1) *
        (IM!$X$2:$X$522&lt;=$B$1)*(W30="HUB")
    ) &gt; 0
), "HUB", "")</f>
        <v/>
      </c>
      <c r="O30" s="256" t="str">
        <f>IF(
  IFERROR(VLOOKUP(A30,門市主檔!A:I,9,FALSE),"")&lt;&gt;$C$1,
  "未完工",
  IF(
    AND($D$1="--",$E$1="--",$F$1="--"),
    "已完工",
    IF(
      OR(
        AND($D$1&lt;&gt;"--", IFERROR(VLOOKUP(A30,'0919門市清單主檔'!B:AH,31,FALSE),"")=$D$1, IFERROR(VLOOKUP(A30,門市主檔!A:Q,17,FALSE),"")&lt;&gt;$D$1),
        AND($E$1&lt;&gt;"--", IFERROR(VLOOKUP(A30,'0919門市清單主檔'!B:AH,32,FALSE),"")=$E$1, IFERROR(VLOOKUP(A30,門市主檔!A:S,19,FALSE),"")&lt;&gt;$E$1),
        AND($F$1&lt;&gt;"--", IFERROR(VLOOKUP(A30,'0919門市清單主檔'!B:AH,33,FALSE),"")=$F$1, IFERROR(VLOOKUP(A30,門市主檔!A:U,21,FALSE),"")&lt;&gt;$F$1),
        AND(
          IFERROR(VLOOKUP(A30,'0919門市清單主檔'!B:AC,28,FALSE),"")="+HUB",
          IFERROR(VLOOKUP(A30,門市主檔!A:X,23,FALSE),"")&lt;&gt;"+HUB"
        ),
        AND(
          IFERROR(VLOOKUP(A30,'0919門市清單主檔'!B:AD,29,FALSE),"")="+EDC",
          IFERROR(VLOOKUP(A30,門市主檔!A:X,24,FALSE),"")&lt;&gt;"+EDC"
        )
      ),
      _xlfn.TEXTJOIN(
        "，",
        TRUE,
        IF(AND($D$1&lt;&gt;"--", IFERROR(VLOOKUP(A30,'0919門市清單主檔'!B:AH,31,FALSE),"")=$D$1, IFERROR(VLOOKUP(A30,門市主檔!A:Q,17,FALSE),"")&lt;&gt;$D$1), $D$1, ""),
        IF(AND($E$1&lt;&gt;"--", IFERROR(VLOOKUP(A30,'0919門市清單主檔'!B:AH,32,FALSE),"")=$E$1, IFERROR(VLOOKUP(A30,門市主檔!A:S,19,FALSE),"")&lt;&gt;$E$1), $E$1, ""),
        IF(AND($F$1&lt;&gt;"--", IFERROR(VLOOKUP(A30,'0919門市清單主檔'!B:AH,33,FALSE),"")=$F$1, IFERROR(VLOOKUP(A30,門市主檔!A:U,21,FALSE),"")&lt;&gt;$F$1), $F$1, ""),
        IF(AND(IFERROR(VLOOKUP(A30,'0919門市清單主檔'!B:AC,28,FALSE),"")="+HUB", IFERROR(VLOOKUP(A30,門市主檔!A:X,23,FALSE),"")&lt;&gt;"+HUB"), "+HUB", ""),
        IF(AND(IFERROR(VLOOKUP(A30,'0919門市清單主檔'!B:AD,29,FALSE),"")="+EDC", IFERROR(VLOOKUP(A30,門市主檔!A:X,24,FALSE),"")&lt;&gt;"+EDC"), "+EDC", "")
      ) &amp; "未完工",
      "已完工"
    )
  )
)</f>
        <v>已完工</v>
      </c>
      <c r="P30" s="542" t="str">
        <f t="shared" si="22"/>
        <v>PMQ2-D193-蘆洲權義店(定保)</v>
      </c>
      <c r="Q30" s="178" t="str">
        <f t="array" ref="Q30">IF(AND(SUMPRODUCT((IM!$F$2:$F$5000=A30)*(ISNUMBER(SEARCH($D$1, IM!$AC$2:$AC$5000))))&gt;0), $D$1, "")</f>
        <v/>
      </c>
      <c r="R30" s="177" t="str">
        <f t="array" ref="R30">IFERROR(INDEX(IM!$AM$2:$AM$5000, MATCH(1, (IM!$F$2:$F$5000=A30) * (ISNUMBER(SEARCH($D$1, IM!$AC$2:$AC$5000))), 0)), "")</f>
        <v/>
      </c>
      <c r="S30" s="166" t="str">
        <f t="array" ref="S30">IF(AND(SUMPRODUCT((IM!$F$2:$F$5000=A30)*(ISNUMBER(SEARCH($E$1, IM!$AC$2:$AC$5000))))&gt;0), $E$1, "")</f>
        <v/>
      </c>
      <c r="T30" s="191" t="str">
        <f t="array" ref="T30">IFERROR(INDEX(IM!$AM$2:$AM$5000, MATCH(1, (IM!$F$2:$F$5000=A30) * (ISNUMBER(SEARCH($E$1, IM!$AC$2:$AC$5000))), 0)), "")</f>
        <v/>
      </c>
      <c r="U30" s="194" t="str">
        <f t="array" ref="U30">IF(AND(SUMPRODUCT((IM!$F$2:$F$5000=A30)*(ISNUMBER(SEARCH($F$1, IM!$AC$2:$AC$5000))))&gt;0), $F$1, "")</f>
        <v/>
      </c>
      <c r="V30" s="212" t="str">
        <f t="array" ref="V30">IFERROR(INDEX(IM!$AM$2:$AM$5000, MATCH(1, (IM!$F$2:$F$5000=A30) * (ISNUMBER(SEARCH($F$1, IM!$AC$2:$AC$5000))), 0)), "")</f>
        <v/>
      </c>
      <c r="W30" s="165" t="str">
        <f t="array" ref="W30">IF(
SUMPRODUCT(
(IM!$F$2:$F$5000=A30)*
(ISNUMBER(SEARCH($I$1,IM!$AC$2:$AC$5000)))*
(IM!$X$2:$X$5000&gt;=$A$1)*
(IM!$X$2:$X$5000&lt;=$B$1)
)&gt;0,
$I$1,
""
)</f>
        <v/>
      </c>
      <c r="X30" s="165" t="str">
        <f t="array" ref="X30">IF(AND(SUMPRODUCT((IM!$F$2:$F$5000=A30)*(ISNUMBER(SEARCH($J$1, IM!$AC$2:$AC$5000))))&gt;0), $J$1, "")</f>
        <v>+EDC</v>
      </c>
      <c r="Y30" s="425" t="str">
        <f t="shared" si="23"/>
        <v>D193</v>
      </c>
      <c r="Z30" s="425" t="str">
        <f t="shared" si="24"/>
        <v>蘆洲權義店</v>
      </c>
      <c r="AA30" s="132"/>
      <c r="AB30" s="132"/>
      <c r="AC30" s="132"/>
    </row>
    <row r="31" spans="1:29" ht="21.6" customHeight="1">
      <c r="A31" s="111">
        <v>3008</v>
      </c>
      <c r="B31" s="160" t="str">
        <f>_xlfn.XLOOKUP(A31,'0919門市清單主檔'!B:B,'0919門市清單主檔'!C:C,"")</f>
        <v>龜山香品店</v>
      </c>
      <c r="C31" s="117" t="str">
        <f>_xlfn.XLOOKUP($A31,'0919門市清單主檔'!B:B,'0919門市清單主檔'!U:U,"")</f>
        <v>桃園市</v>
      </c>
      <c r="D31" s="117" t="str">
        <f>_xlfn.XLOOKUP($A31,'0919門市清單主檔'!B:B,'0919門市清單主檔'!V:V,"")</f>
        <v>龜山區</v>
      </c>
      <c r="E31" s="200" t="str">
        <f>_xlfn.XLOOKUP(D31,門市狀態!G:G,門市狀態!H:H,"")</f>
        <v>吳宗鴻</v>
      </c>
      <c r="F31" s="112" t="str">
        <f>IFERROR(IF(VLOOKUP(A31,門市狀態!A:D,4,FALSE)=0,"",VLOOKUP(A31,門市狀態!A:D,4,FALSE)),"")</f>
        <v/>
      </c>
      <c r="G31" s="113"/>
      <c r="H31" s="114" t="str">
        <f t="shared" si="20"/>
        <v>PMQ2-3008-龜山香品店(定保)</v>
      </c>
      <c r="I31" s="251" t="str">
        <f t="array" ref="I31">IF(AND(SUMPRODUCT((IM!$F$2:$F$5000=A31)*(ISNUMBER(SEARCH($C$1, IM!$AC$2:$AC$5000))))&gt;0), $C$1, "")</f>
        <v>PMQ2</v>
      </c>
      <c r="J31" s="252">
        <f t="array" ref="J31">IFERROR(INDEX(IM!$AM$2:$AM$5000, MATCH(1, (IM!$F$2:$F$5000=A31) * (ISNUMBER(SEARCH($C$1, IM!$AC$2:$AC$5000))), 0)), "")</f>
        <v>46119</v>
      </c>
      <c r="K31" s="253">
        <f t="array" ref="K31">SUMPRODUCT((IM!$F$2:$F$5000=A31)*(IM!$AD$2:$AD$5000="O")*(ISNUMBER(SEARCH($C$1, IM!$AC$2:$AC$5000))))</f>
        <v>1</v>
      </c>
      <c r="L31" s="254" t="str">
        <f t="array" ref="L31">IF(K31&gt;0,IFERROR(HYPERLINK("#'IM'!AC"&amp;MATCH(1,(IM!$F$1:$F$5000=A31)*(ISNUMBER(SEARCH($C$1,IM!$AC$1:$AC$5000))),0),"檢核"),"未登錄"),"")</f>
        <v>檢核</v>
      </c>
      <c r="M31" s="255" t="str">
        <f t="shared" si="21"/>
        <v>+EDC</v>
      </c>
      <c r="N31" s="255" t="str">
        <f t="array" ref="N31">IF(AND(
    SUMPRODUCT(
        (IM!$F$2:$F$522=A31) *
        ISNUMBER(SEARCH("*HUB*", IM!$AC$2:$AC$522)) *
        (IM!$X$2:$X$522&gt;=$A$1) *
        (IM!$X$2:$X$522&lt;=$B$1)*(W31="HUB")
    ) &gt; 0
), "HUB", "")</f>
        <v/>
      </c>
      <c r="O31" s="256" t="str">
        <f>IF(
  IFERROR(VLOOKUP(A31,門市主檔!A:I,9,FALSE),"")&lt;&gt;$C$1,
  "未完工",
  IF(
    AND($D$1="--",$E$1="--",$F$1="--"),
    "已完工",
    IF(
      OR(
        AND($D$1&lt;&gt;"--", IFERROR(VLOOKUP(A31,'0919門市清單主檔'!B:AH,31,FALSE),"")=$D$1, IFERROR(VLOOKUP(A31,門市主檔!A:Q,17,FALSE),"")&lt;&gt;$D$1),
        AND($E$1&lt;&gt;"--", IFERROR(VLOOKUP(A31,'0919門市清單主檔'!B:AH,32,FALSE),"")=$E$1, IFERROR(VLOOKUP(A31,門市主檔!A:S,19,FALSE),"")&lt;&gt;$E$1),
        AND($F$1&lt;&gt;"--", IFERROR(VLOOKUP(A31,'0919門市清單主檔'!B:AH,33,FALSE),"")=$F$1, IFERROR(VLOOKUP(A31,門市主檔!A:U,21,FALSE),"")&lt;&gt;$F$1),
        AND(
          IFERROR(VLOOKUP(A31,'0919門市清單主檔'!B:AC,28,FALSE),"")="+HUB",
          IFERROR(VLOOKUP(A31,門市主檔!A:X,23,FALSE),"")&lt;&gt;"+HUB"
        ),
        AND(
          IFERROR(VLOOKUP(A31,'0919門市清單主檔'!B:AD,29,FALSE),"")="+EDC",
          IFERROR(VLOOKUP(A31,門市主檔!A:X,24,FALSE),"")&lt;&gt;"+EDC"
        )
      ),
      _xlfn.TEXTJOIN(
        "，",
        TRUE,
        IF(AND($D$1&lt;&gt;"--", IFERROR(VLOOKUP(A31,'0919門市清單主檔'!B:AH,31,FALSE),"")=$D$1, IFERROR(VLOOKUP(A31,門市主檔!A:Q,17,FALSE),"")&lt;&gt;$D$1), $D$1, ""),
        IF(AND($E$1&lt;&gt;"--", IFERROR(VLOOKUP(A31,'0919門市清單主檔'!B:AH,32,FALSE),"")=$E$1, IFERROR(VLOOKUP(A31,門市主檔!A:S,19,FALSE),"")&lt;&gt;$E$1), $E$1, ""),
        IF(AND($F$1&lt;&gt;"--", IFERROR(VLOOKUP(A31,'0919門市清單主檔'!B:AH,33,FALSE),"")=$F$1, IFERROR(VLOOKUP(A31,門市主檔!A:U,21,FALSE),"")&lt;&gt;$F$1), $F$1, ""),
        IF(AND(IFERROR(VLOOKUP(A31,'0919門市清單主檔'!B:AC,28,FALSE),"")="+HUB", IFERROR(VLOOKUP(A31,門市主檔!A:X,23,FALSE),"")&lt;&gt;"+HUB"), "+HUB", ""),
        IF(AND(IFERROR(VLOOKUP(A31,'0919門市清單主檔'!B:AD,29,FALSE),"")="+EDC", IFERROR(VLOOKUP(A31,門市主檔!A:X,24,FALSE),"")&lt;&gt;"+EDC"), "+EDC", "")
      ) &amp; "未完工",
      "已完工"
    )
  )
)</f>
        <v>已完工</v>
      </c>
      <c r="P31" s="542" t="str">
        <f t="shared" si="22"/>
        <v>PMQ2-3008-龜山香品店(定保)</v>
      </c>
      <c r="Q31" s="178" t="str">
        <f t="array" ref="Q31">IF(AND(SUMPRODUCT((IM!$F$2:$F$5000=A31)*(ISNUMBER(SEARCH($D$1, IM!$AC$2:$AC$5000))))&gt;0), $D$1, "")</f>
        <v/>
      </c>
      <c r="R31" s="177" t="str">
        <f t="array" ref="R31">IFERROR(INDEX(IM!$AM$2:$AM$5000, MATCH(1, (IM!$F$2:$F$5000=A31) * (ISNUMBER(SEARCH($D$1, IM!$AC$2:$AC$5000))), 0)), "")</f>
        <v/>
      </c>
      <c r="S31" s="166" t="str">
        <f t="array" ref="S31">IF(AND(SUMPRODUCT((IM!$F$2:$F$5000=A31)*(ISNUMBER(SEARCH($E$1, IM!$AC$2:$AC$5000))))&gt;0), $E$1, "")</f>
        <v/>
      </c>
      <c r="T31" s="191" t="str">
        <f t="array" ref="T31">IFERROR(INDEX(IM!$AM$2:$AM$5000, MATCH(1, (IM!$F$2:$F$5000=A31) * (ISNUMBER(SEARCH($E$1, IM!$AC$2:$AC$5000))), 0)), "")</f>
        <v/>
      </c>
      <c r="U31" s="194" t="str">
        <f t="array" ref="U31">IF(AND(SUMPRODUCT((IM!$F$2:$F$5000=A31)*(ISNUMBER(SEARCH($F$1, IM!$AC$2:$AC$5000))))&gt;0), $F$1, "")</f>
        <v/>
      </c>
      <c r="V31" s="212" t="str">
        <f t="array" ref="V31">IFERROR(INDEX(IM!$AM$2:$AM$5000, MATCH(1, (IM!$F$2:$F$5000=A31) * (ISNUMBER(SEARCH($F$1, IM!$AC$2:$AC$5000))), 0)), "")</f>
        <v/>
      </c>
      <c r="W31" s="165" t="str">
        <f t="array" ref="W31">IF(
SUMPRODUCT(
(IM!$F$2:$F$5000=A31)*
(ISNUMBER(SEARCH($I$1,IM!$AC$2:$AC$5000)))*
(IM!$X$2:$X$5000&gt;=$A$1)*
(IM!$X$2:$X$5000&lt;=$B$1)
)&gt;0,
$I$1,
""
)</f>
        <v/>
      </c>
      <c r="X31" s="165" t="str">
        <f t="array" ref="X31">IF(AND(SUMPRODUCT((IM!$F$2:$F$5000=A31)*(ISNUMBER(SEARCH($J$1, IM!$AC$2:$AC$5000))))&gt;0), $J$1, "")</f>
        <v>+EDC</v>
      </c>
      <c r="Y31" s="425">
        <f t="shared" si="23"/>
        <v>3008</v>
      </c>
      <c r="Z31" s="425" t="str">
        <f t="shared" si="24"/>
        <v>龜山香品店</v>
      </c>
      <c r="AA31" s="132" t="s">
        <v>52</v>
      </c>
    </row>
    <row r="32" spans="1:29" ht="21.6" customHeight="1">
      <c r="A32" s="111" t="s">
        <v>54</v>
      </c>
      <c r="B32" s="160" t="str">
        <f>_xlfn.XLOOKUP(A32,'0919門市清單主檔'!B:B,'0919門市清單主檔'!C:C,"")</f>
        <v>田倉文興店</v>
      </c>
      <c r="C32" s="117" t="str">
        <f>_xlfn.XLOOKUP($A32,'0919門市清單主檔'!B:B,'0919門市清單主檔'!U:U,"")</f>
        <v>桃園市</v>
      </c>
      <c r="D32" s="117" t="str">
        <f>_xlfn.XLOOKUP($A32,'0919門市清單主檔'!B:B,'0919門市清單主檔'!V:V,"")</f>
        <v>龜山區</v>
      </c>
      <c r="E32" s="200" t="str">
        <f>_xlfn.XLOOKUP(D32,門市狀態!G:G,門市狀態!H:H,"")</f>
        <v>吳宗鴻</v>
      </c>
      <c r="F32" s="112" t="str">
        <f>IFERROR(IF(VLOOKUP(A32,門市狀態!A:D,4,FALSE)=0,"",VLOOKUP(A32,門市狀態!A:D,4,FALSE)),"")</f>
        <v/>
      </c>
      <c r="G32" s="113"/>
      <c r="H32" s="114" t="str">
        <f t="shared" si="20"/>
        <v>PMQ2-L534-田倉文興店(定保)</v>
      </c>
      <c r="I32" s="251" t="str">
        <f t="array" ref="I32">IF(AND(SUMPRODUCT((IM!$F$2:$F$5000=A32)*(ISNUMBER(SEARCH($C$1, IM!$AC$2:$AC$5000))))&gt;0), $C$1, "")</f>
        <v>PMQ2</v>
      </c>
      <c r="J32" s="252">
        <f t="array" ref="J32">IFERROR(INDEX(IM!$AM$2:$AM$5000, MATCH(1, (IM!$F$2:$F$5000=A32) * (ISNUMBER(SEARCH($C$1, IM!$AC$2:$AC$5000))), 0)), "")</f>
        <v>46119</v>
      </c>
      <c r="K32" s="253">
        <f t="array" ref="K32">SUMPRODUCT((IM!$F$2:$F$5000=A32)*(IM!$AD$2:$AD$5000="O")*(ISNUMBER(SEARCH($C$1, IM!$AC$2:$AC$5000))))</f>
        <v>1</v>
      </c>
      <c r="L32" s="254" t="str">
        <f t="array" ref="L32">IF(K32&gt;0,IFERROR(HYPERLINK("#'IM'!AC"&amp;MATCH(1,(IM!$F$1:$F$5000=A32)*(ISNUMBER(SEARCH($C$1,IM!$AC$1:$AC$5000))),0),"檢核"),"未登錄"),"")</f>
        <v>檢核</v>
      </c>
      <c r="M32" s="255" t="str">
        <f t="shared" si="21"/>
        <v/>
      </c>
      <c r="N32" s="255" t="str">
        <f t="array" ref="N32">IF(AND(
    SUMPRODUCT(
        (IM!$F$2:$F$522=A32) *
        ISNUMBER(SEARCH("*HUB*", IM!$AC$2:$AC$522)) *
        (IM!$X$2:$X$522&gt;=$A$1) *
        (IM!$X$2:$X$522&lt;=$B$1)*(W32="HUB")
    ) &gt; 0
), "HUB", "")</f>
        <v/>
      </c>
      <c r="O32" s="256" t="str">
        <f>IF(
  IFERROR(VLOOKUP(A32,門市主檔!A:I,9,FALSE),"")&lt;&gt;$C$1,
  "未完工",
  IF(
    AND($D$1="--",$E$1="--",$F$1="--"),
    "已完工",
    IF(
      OR(
        AND($D$1&lt;&gt;"--", IFERROR(VLOOKUP(A32,'0919門市清單主檔'!B:AH,31,FALSE),"")=$D$1, IFERROR(VLOOKUP(A32,門市主檔!A:Q,17,FALSE),"")&lt;&gt;$D$1),
        AND($E$1&lt;&gt;"--", IFERROR(VLOOKUP(A32,'0919門市清單主檔'!B:AH,32,FALSE),"")=$E$1, IFERROR(VLOOKUP(A32,門市主檔!A:S,19,FALSE),"")&lt;&gt;$E$1),
        AND($F$1&lt;&gt;"--", IFERROR(VLOOKUP(A32,'0919門市清單主檔'!B:AH,33,FALSE),"")=$F$1, IFERROR(VLOOKUP(A32,門市主檔!A:U,21,FALSE),"")&lt;&gt;$F$1),
        AND(
          IFERROR(VLOOKUP(A32,'0919門市清單主檔'!B:AC,28,FALSE),"")="+HUB",
          IFERROR(VLOOKUP(A32,門市主檔!A:X,23,FALSE),"")&lt;&gt;"+HUB"
        ),
        AND(
          IFERROR(VLOOKUP(A32,'0919門市清單主檔'!B:AD,29,FALSE),"")="+EDC",
          IFERROR(VLOOKUP(A32,門市主檔!A:X,24,FALSE),"")&lt;&gt;"+EDC"
        )
      ),
      _xlfn.TEXTJOIN(
        "，",
        TRUE,
        IF(AND($D$1&lt;&gt;"--", IFERROR(VLOOKUP(A32,'0919門市清單主檔'!B:AH,31,FALSE),"")=$D$1, IFERROR(VLOOKUP(A32,門市主檔!A:Q,17,FALSE),"")&lt;&gt;$D$1), $D$1, ""),
        IF(AND($E$1&lt;&gt;"--", IFERROR(VLOOKUP(A32,'0919門市清單主檔'!B:AH,32,FALSE),"")=$E$1, IFERROR(VLOOKUP(A32,門市主檔!A:S,19,FALSE),"")&lt;&gt;$E$1), $E$1, ""),
        IF(AND($F$1&lt;&gt;"--", IFERROR(VLOOKUP(A32,'0919門市清單主檔'!B:AH,33,FALSE),"")=$F$1, IFERROR(VLOOKUP(A32,門市主檔!A:U,21,FALSE),"")&lt;&gt;$F$1), $F$1, ""),
        IF(AND(IFERROR(VLOOKUP(A32,'0919門市清單主檔'!B:AC,28,FALSE),"")="+HUB", IFERROR(VLOOKUP(A32,門市主檔!A:X,23,FALSE),"")&lt;&gt;"+HUB"), "+HUB", ""),
        IF(AND(IFERROR(VLOOKUP(A32,'0919門市清單主檔'!B:AD,29,FALSE),"")="+EDC", IFERROR(VLOOKUP(A32,門市主檔!A:X,24,FALSE),"")&lt;&gt;"+EDC"), "+EDC", "")
      ) &amp; "未完工",
      "已完工"
    )
  )
)</f>
        <v>已完工</v>
      </c>
      <c r="P32" s="542" t="str">
        <f t="shared" si="22"/>
        <v>PMQ2-L534-田倉文興店(定保)</v>
      </c>
      <c r="Q32" s="178" t="str">
        <f t="array" ref="Q32">IF(AND(SUMPRODUCT((IM!$F$2:$F$5000=A32)*(ISNUMBER(SEARCH($D$1, IM!$AC$2:$AC$5000))))&gt;0), $D$1, "")</f>
        <v/>
      </c>
      <c r="R32" s="177" t="str">
        <f t="array" ref="R32">IFERROR(INDEX(IM!$AM$2:$AM$5000, MATCH(1, (IM!$F$2:$F$5000=A32) * (ISNUMBER(SEARCH($D$1, IM!$AC$2:$AC$5000))), 0)), "")</f>
        <v/>
      </c>
      <c r="S32" s="166" t="str">
        <f t="array" ref="S32">IF(AND(SUMPRODUCT((IM!$F$2:$F$5000=A32)*(ISNUMBER(SEARCH($E$1, IM!$AC$2:$AC$5000))))&gt;0), $E$1, "")</f>
        <v/>
      </c>
      <c r="T32" s="191" t="str">
        <f t="array" ref="T32">IFERROR(INDEX(IM!$AM$2:$AM$5000, MATCH(1, (IM!$F$2:$F$5000=A32) * (ISNUMBER(SEARCH($E$1, IM!$AC$2:$AC$5000))), 0)), "")</f>
        <v/>
      </c>
      <c r="U32" s="194" t="str">
        <f t="array" ref="U32">IF(AND(SUMPRODUCT((IM!$F$2:$F$5000=A32)*(ISNUMBER(SEARCH($F$1, IM!$AC$2:$AC$5000))))&gt;0), $F$1, "")</f>
        <v/>
      </c>
      <c r="V32" s="212" t="str">
        <f t="array" ref="V32">IFERROR(INDEX(IM!$AM$2:$AM$5000, MATCH(1, (IM!$F$2:$F$5000=A32) * (ISNUMBER(SEARCH($F$1, IM!$AC$2:$AC$5000))), 0)), "")</f>
        <v/>
      </c>
      <c r="W32" s="165" t="str">
        <f t="array" ref="W32">IF(
SUMPRODUCT(
(IM!$F$2:$F$5000=A32)*
(ISNUMBER(SEARCH($I$1,IM!$AC$2:$AC$5000)))*
(IM!$X$2:$X$5000&gt;=$A$1)*
(IM!$X$2:$X$5000&lt;=$B$1)
)&gt;0,
$I$1,
""
)</f>
        <v/>
      </c>
      <c r="X32" s="165" t="str">
        <f t="array" ref="X32">IF(AND(SUMPRODUCT((IM!$F$2:$F$5000=A32)*(ISNUMBER(SEARCH($J$1, IM!$AC$2:$AC$5000))))&gt;0), $J$1, "")</f>
        <v/>
      </c>
      <c r="Y32" s="425" t="str">
        <f t="shared" si="23"/>
        <v>L534</v>
      </c>
      <c r="Z32" s="425" t="str">
        <f t="shared" si="24"/>
        <v>田倉文興店</v>
      </c>
      <c r="AA32" s="365" t="s">
        <v>55</v>
      </c>
    </row>
    <row r="33" spans="1:29" ht="21.6" customHeight="1">
      <c r="A33" s="111" t="s">
        <v>56</v>
      </c>
      <c r="B33" s="160" t="str">
        <f>_xlfn.XLOOKUP(A33,'0919門市清單主檔'!B:B,'0919門市清單主檔'!C:C,"")</f>
        <v>三重徐匯站</v>
      </c>
      <c r="C33" s="117" t="str">
        <f>_xlfn.XLOOKUP($A33,'0919門市清單主檔'!B:B,'0919門市清單主檔'!U:U,"")</f>
        <v>新北市</v>
      </c>
      <c r="D33" s="117" t="str">
        <f>_xlfn.XLOOKUP($A33,'0919門市清單主檔'!B:B,'0919門市清單主檔'!V:V,"")</f>
        <v>三重區</v>
      </c>
      <c r="E33" s="200" t="str">
        <f>_xlfn.XLOOKUP(D33,門市狀態!G:G,門市狀態!H:H,"")</f>
        <v>劉柏均</v>
      </c>
      <c r="F33" s="112" t="str">
        <f>IFERROR(IF(VLOOKUP(A33,門市狀態!A:D,4,FALSE)=0,"",VLOOKUP(A33,門市狀態!A:D,4,FALSE)),"")</f>
        <v/>
      </c>
      <c r="G33" s="113"/>
      <c r="H33" s="114" t="str">
        <f t="shared" si="20"/>
        <v>PMQ2-D350-三重徐匯站(定保)</v>
      </c>
      <c r="I33" s="251" t="str">
        <f t="array" ref="I33">IF(AND(SUMPRODUCT((IM!$F$2:$F$5000=A33)*(ISNUMBER(SEARCH($C$1, IM!$AC$2:$AC$5000))))&gt;0), $C$1, "")</f>
        <v>PMQ2</v>
      </c>
      <c r="J33" s="252">
        <f t="array" ref="J33">IFERROR(INDEX(IM!$AM$2:$AM$5000, MATCH(1, (IM!$F$2:$F$5000=A33) * (ISNUMBER(SEARCH($C$1, IM!$AC$2:$AC$5000))), 0)), "")</f>
        <v>46119</v>
      </c>
      <c r="K33" s="253">
        <f t="array" ref="K33">SUMPRODUCT((IM!$F$2:$F$5000=A33)*(IM!$AD$2:$AD$5000="O")*(ISNUMBER(SEARCH($C$1, IM!$AC$2:$AC$5000))))</f>
        <v>1</v>
      </c>
      <c r="L33" s="254" t="str">
        <f t="array" ref="L33">IF(K33&gt;0,IFERROR(HYPERLINK("#'IM'!AC"&amp;MATCH(1,(IM!$F$1:$F$5000=A33)*(ISNUMBER(SEARCH($C$1,IM!$AC$1:$AC$5000))),0),"檢核"),"未登錄"),"")</f>
        <v>檢核</v>
      </c>
      <c r="M33" s="255" t="str">
        <f t="shared" si="21"/>
        <v>+EDC</v>
      </c>
      <c r="N33" s="255" t="str">
        <f t="array" ref="N33">IF(AND(
    SUMPRODUCT(
        (IM!$F$2:$F$522=A33) *
        ISNUMBER(SEARCH("*HUB*", IM!$AC$2:$AC$522)) *
        (IM!$X$2:$X$522&gt;=$A$1) *
        (IM!$X$2:$X$522&lt;=$B$1)*(W33="HUB")
    ) &gt; 0
), "HUB", "")</f>
        <v/>
      </c>
      <c r="O33" s="256" t="str">
        <f>IF(
  IFERROR(VLOOKUP(A33,門市主檔!A:I,9,FALSE),"")&lt;&gt;$C$1,
  "未完工",
  IF(
    AND($D$1="--",$E$1="--",$F$1="--"),
    "已完工",
    IF(
      OR(
        AND($D$1&lt;&gt;"--", IFERROR(VLOOKUP(A33,'0919門市清單主檔'!B:AH,31,FALSE),"")=$D$1, IFERROR(VLOOKUP(A33,門市主檔!A:Q,17,FALSE),"")&lt;&gt;$D$1),
        AND($E$1&lt;&gt;"--", IFERROR(VLOOKUP(A33,'0919門市清單主檔'!B:AH,32,FALSE),"")=$E$1, IFERROR(VLOOKUP(A33,門市主檔!A:S,19,FALSE),"")&lt;&gt;$E$1),
        AND($F$1&lt;&gt;"--", IFERROR(VLOOKUP(A33,'0919門市清單主檔'!B:AH,33,FALSE),"")=$F$1, IFERROR(VLOOKUP(A33,門市主檔!A:U,21,FALSE),"")&lt;&gt;$F$1),
        AND(
          IFERROR(VLOOKUP(A33,'0919門市清單主檔'!B:AC,28,FALSE),"")="+HUB",
          IFERROR(VLOOKUP(A33,門市主檔!A:X,23,FALSE),"")&lt;&gt;"+HUB"
        ),
        AND(
          IFERROR(VLOOKUP(A33,'0919門市清單主檔'!B:AD,29,FALSE),"")="+EDC",
          IFERROR(VLOOKUP(A33,門市主檔!A:X,24,FALSE),"")&lt;&gt;"+EDC"
        )
      ),
      _xlfn.TEXTJOIN(
        "，",
        TRUE,
        IF(AND($D$1&lt;&gt;"--", IFERROR(VLOOKUP(A33,'0919門市清單主檔'!B:AH,31,FALSE),"")=$D$1, IFERROR(VLOOKUP(A33,門市主檔!A:Q,17,FALSE),"")&lt;&gt;$D$1), $D$1, ""),
        IF(AND($E$1&lt;&gt;"--", IFERROR(VLOOKUP(A33,'0919門市清單主檔'!B:AH,32,FALSE),"")=$E$1, IFERROR(VLOOKUP(A33,門市主檔!A:S,19,FALSE),"")&lt;&gt;$E$1), $E$1, ""),
        IF(AND($F$1&lt;&gt;"--", IFERROR(VLOOKUP(A33,'0919門市清單主檔'!B:AH,33,FALSE),"")=$F$1, IFERROR(VLOOKUP(A33,門市主檔!A:U,21,FALSE),"")&lt;&gt;$F$1), $F$1, ""),
        IF(AND(IFERROR(VLOOKUP(A33,'0919門市清單主檔'!B:AC,28,FALSE),"")="+HUB", IFERROR(VLOOKUP(A33,門市主檔!A:X,23,FALSE),"")&lt;&gt;"+HUB"), "+HUB", ""),
        IF(AND(IFERROR(VLOOKUP(A33,'0919門市清單主檔'!B:AD,29,FALSE),"")="+EDC", IFERROR(VLOOKUP(A33,門市主檔!A:X,24,FALSE),"")&lt;&gt;"+EDC"), "+EDC", "")
      ) &amp; "未完工",
      "已完工"
    )
  )
)</f>
        <v>已完工</v>
      </c>
      <c r="P33" s="542" t="str">
        <f t="shared" si="22"/>
        <v>PMQ2-D350-三重徐匯站(定保)</v>
      </c>
      <c r="Q33" s="178" t="str">
        <f t="array" ref="Q33">IF(AND(SUMPRODUCT((IM!$F$2:$F$5000=A33)*(ISNUMBER(SEARCH($D$1, IM!$AC$2:$AC$5000))))&gt;0), $D$1, "")</f>
        <v/>
      </c>
      <c r="R33" s="177" t="str">
        <f t="array" ref="R33">IFERROR(INDEX(IM!$AM$2:$AM$5000, MATCH(1, (IM!$F$2:$F$5000=A33) * (ISNUMBER(SEARCH($D$1, IM!$AC$2:$AC$5000))), 0)), "")</f>
        <v/>
      </c>
      <c r="S33" s="166" t="str">
        <f t="array" ref="S33">IF(AND(SUMPRODUCT((IM!$F$2:$F$5000=A33)*(ISNUMBER(SEARCH($E$1, IM!$AC$2:$AC$5000))))&gt;0), $E$1, "")</f>
        <v/>
      </c>
      <c r="T33" s="191" t="str">
        <f t="array" ref="T33">IFERROR(INDEX(IM!$AM$2:$AM$5000, MATCH(1, (IM!$F$2:$F$5000=A33) * (ISNUMBER(SEARCH($E$1, IM!$AC$2:$AC$5000))), 0)), "")</f>
        <v/>
      </c>
      <c r="U33" s="194" t="str">
        <f t="array" ref="U33">IF(AND(SUMPRODUCT((IM!$F$2:$F$5000=A33)*(ISNUMBER(SEARCH($F$1, IM!$AC$2:$AC$5000))))&gt;0), $F$1, "")</f>
        <v/>
      </c>
      <c r="V33" s="212" t="str">
        <f t="array" ref="V33">IFERROR(INDEX(IM!$AM$2:$AM$5000, MATCH(1, (IM!$F$2:$F$5000=A33) * (ISNUMBER(SEARCH($F$1, IM!$AC$2:$AC$5000))), 0)), "")</f>
        <v/>
      </c>
      <c r="W33" s="165" t="str">
        <f t="array" ref="W33">IF(
SUMPRODUCT(
(IM!$F$2:$F$5000=A33)*
(ISNUMBER(SEARCH($I$1,IM!$AC$2:$AC$5000)))*
(IM!$X$2:$X$5000&gt;=$A$1)*
(IM!$X$2:$X$5000&lt;=$B$1)
)&gt;0,
$I$1,
""
)</f>
        <v/>
      </c>
      <c r="X33" s="165" t="str">
        <f t="array" ref="X33">IF(AND(SUMPRODUCT((IM!$F$2:$F$5000=A33)*(ISNUMBER(SEARCH($J$1, IM!$AC$2:$AC$5000))))&gt;0), $J$1, "")</f>
        <v>+EDC</v>
      </c>
      <c r="Y33" s="425" t="str">
        <f t="shared" si="23"/>
        <v>D350</v>
      </c>
      <c r="Z33" s="425" t="str">
        <f t="shared" si="24"/>
        <v>三重徐匯站</v>
      </c>
      <c r="AA33" s="132"/>
      <c r="AB33" s="132"/>
      <c r="AC33" s="132"/>
    </row>
    <row r="34" spans="1:29" ht="21.6" customHeight="1">
      <c r="A34" s="111">
        <v>4084</v>
      </c>
      <c r="B34" s="160" t="str">
        <f>_xlfn.XLOOKUP(A34,'0919門市清單主檔'!B:B,'0919門市清單主檔'!C:C,"")</f>
        <v>三重昌隆店</v>
      </c>
      <c r="C34" s="117" t="str">
        <f>_xlfn.XLOOKUP($A34,'0919門市清單主檔'!B:B,'0919門市清單主檔'!U:U,"")</f>
        <v>新北市</v>
      </c>
      <c r="D34" s="117" t="str">
        <f>_xlfn.XLOOKUP($A34,'0919門市清單主檔'!B:B,'0919門市清單主檔'!V:V,"")</f>
        <v>三重區</v>
      </c>
      <c r="E34" s="200" t="str">
        <f>_xlfn.XLOOKUP(D34,門市狀態!G:G,門市狀態!H:H,"")</f>
        <v>劉柏均</v>
      </c>
      <c r="F34" s="112" t="str">
        <f>IFERROR(IF(VLOOKUP(A34,門市狀態!A:D,4,FALSE)=0,"",VLOOKUP(A34,門市狀態!A:D,4,FALSE)),"")</f>
        <v/>
      </c>
      <c r="G34" s="113"/>
      <c r="H34" s="114" t="str">
        <f t="shared" si="20"/>
        <v>PMQ2-4084-三重昌隆店(定保)</v>
      </c>
      <c r="I34" s="251" t="str">
        <f t="array" ref="I34">IF(AND(SUMPRODUCT((IM!$F$2:$F$5000=A34)*(ISNUMBER(SEARCH($C$1, IM!$AC$2:$AC$5000))))&gt;0), $C$1, "")</f>
        <v>PMQ2</v>
      </c>
      <c r="J34" s="252">
        <f t="array" ref="J34">IFERROR(INDEX(IM!$AM$2:$AM$5000, MATCH(1, (IM!$F$2:$F$5000=A34) * (ISNUMBER(SEARCH($C$1, IM!$AC$2:$AC$5000))), 0)), "")</f>
        <v>46119</v>
      </c>
      <c r="K34" s="253">
        <f t="array" ref="K34">SUMPRODUCT((IM!$F$2:$F$5000=A34)*(IM!$AD$2:$AD$5000="O")*(ISNUMBER(SEARCH($C$1, IM!$AC$2:$AC$5000))))</f>
        <v>1</v>
      </c>
      <c r="L34" s="254" t="str">
        <f t="array" ref="L34">IF(K34&gt;0,IFERROR(HYPERLINK("#'IM'!AC"&amp;MATCH(1,(IM!$F$1:$F$5000=A34)*(ISNUMBER(SEARCH($C$1,IM!$AC$1:$AC$5000))),0),"檢核"),"未登錄"),"")</f>
        <v>檢核</v>
      </c>
      <c r="M34" s="255" t="str">
        <f t="shared" si="21"/>
        <v>+EDC</v>
      </c>
      <c r="N34" s="255" t="str">
        <f t="array" ref="N34">IF(AND(
    SUMPRODUCT(
        (IM!$F$2:$F$522=A34) *
        ISNUMBER(SEARCH("*HUB*", IM!$AC$2:$AC$522)) *
        (IM!$X$2:$X$522&gt;=$A$1) *
        (IM!$X$2:$X$522&lt;=$B$1)*(W34="HUB")
    ) &gt; 0
), "HUB", "")</f>
        <v/>
      </c>
      <c r="O34" s="256" t="str">
        <f>IF(
  IFERROR(VLOOKUP(A34,門市主檔!A:I,9,FALSE),"")&lt;&gt;$C$1,
  "未完工",
  IF(
    AND($D$1="--",$E$1="--",$F$1="--"),
    "已完工",
    IF(
      OR(
        AND($D$1&lt;&gt;"--", IFERROR(VLOOKUP(A34,'0919門市清單主檔'!B:AH,31,FALSE),"")=$D$1, IFERROR(VLOOKUP(A34,門市主檔!A:Q,17,FALSE),"")&lt;&gt;$D$1),
        AND($E$1&lt;&gt;"--", IFERROR(VLOOKUP(A34,'0919門市清單主檔'!B:AH,32,FALSE),"")=$E$1, IFERROR(VLOOKUP(A34,門市主檔!A:S,19,FALSE),"")&lt;&gt;$E$1),
        AND($F$1&lt;&gt;"--", IFERROR(VLOOKUP(A34,'0919門市清單主檔'!B:AH,33,FALSE),"")=$F$1, IFERROR(VLOOKUP(A34,門市主檔!A:U,21,FALSE),"")&lt;&gt;$F$1),
        AND(
          IFERROR(VLOOKUP(A34,'0919門市清單主檔'!B:AC,28,FALSE),"")="+HUB",
          IFERROR(VLOOKUP(A34,門市主檔!A:X,23,FALSE),"")&lt;&gt;"+HUB"
        ),
        AND(
          IFERROR(VLOOKUP(A34,'0919門市清單主檔'!B:AD,29,FALSE),"")="+EDC",
          IFERROR(VLOOKUP(A34,門市主檔!A:X,24,FALSE),"")&lt;&gt;"+EDC"
        )
      ),
      _xlfn.TEXTJOIN(
        "，",
        TRUE,
        IF(AND($D$1&lt;&gt;"--", IFERROR(VLOOKUP(A34,'0919門市清單主檔'!B:AH,31,FALSE),"")=$D$1, IFERROR(VLOOKUP(A34,門市主檔!A:Q,17,FALSE),"")&lt;&gt;$D$1), $D$1, ""),
        IF(AND($E$1&lt;&gt;"--", IFERROR(VLOOKUP(A34,'0919門市清單主檔'!B:AH,32,FALSE),"")=$E$1, IFERROR(VLOOKUP(A34,門市主檔!A:S,19,FALSE),"")&lt;&gt;$E$1), $E$1, ""),
        IF(AND($F$1&lt;&gt;"--", IFERROR(VLOOKUP(A34,'0919門市清單主檔'!B:AH,33,FALSE),"")=$F$1, IFERROR(VLOOKUP(A34,門市主檔!A:U,21,FALSE),"")&lt;&gt;$F$1), $F$1, ""),
        IF(AND(IFERROR(VLOOKUP(A34,'0919門市清單主檔'!B:AC,28,FALSE),"")="+HUB", IFERROR(VLOOKUP(A34,門市主檔!A:X,23,FALSE),"")&lt;&gt;"+HUB"), "+HUB", ""),
        IF(AND(IFERROR(VLOOKUP(A34,'0919門市清單主檔'!B:AD,29,FALSE),"")="+EDC", IFERROR(VLOOKUP(A34,門市主檔!A:X,24,FALSE),"")&lt;&gt;"+EDC"), "+EDC", "")
      ) &amp; "未完工",
      "已完工"
    )
  )
)</f>
        <v>已完工</v>
      </c>
      <c r="P34" s="542" t="str">
        <f t="shared" si="22"/>
        <v>PMQ2-4084-三重昌隆店(定保)</v>
      </c>
      <c r="Q34" s="178" t="str">
        <f t="array" ref="Q34">IF(AND(SUMPRODUCT((IM!$F$2:$F$5000=A34)*(ISNUMBER(SEARCH($D$1, IM!$AC$2:$AC$5000))))&gt;0), $D$1, "")</f>
        <v/>
      </c>
      <c r="R34" s="177" t="str">
        <f t="array" ref="R34">IFERROR(INDEX(IM!$AM$2:$AM$5000, MATCH(1, (IM!$F$2:$F$5000=A34) * (ISNUMBER(SEARCH($D$1, IM!$AC$2:$AC$5000))), 0)), "")</f>
        <v/>
      </c>
      <c r="S34" s="166" t="str">
        <f t="array" ref="S34">IF(AND(SUMPRODUCT((IM!$F$2:$F$5000=A34)*(ISNUMBER(SEARCH($E$1, IM!$AC$2:$AC$5000))))&gt;0), $E$1, "")</f>
        <v/>
      </c>
      <c r="T34" s="191" t="str">
        <f t="array" ref="T34">IFERROR(INDEX(IM!$AM$2:$AM$5000, MATCH(1, (IM!$F$2:$F$5000=A34) * (ISNUMBER(SEARCH($E$1, IM!$AC$2:$AC$5000))), 0)), "")</f>
        <v/>
      </c>
      <c r="U34" s="194" t="str">
        <f t="array" ref="U34">IF(AND(SUMPRODUCT((IM!$F$2:$F$5000=A34)*(ISNUMBER(SEARCH($F$1, IM!$AC$2:$AC$5000))))&gt;0), $F$1, "")</f>
        <v/>
      </c>
      <c r="V34" s="212" t="str">
        <f t="array" ref="V34">IFERROR(INDEX(IM!$AM$2:$AM$5000, MATCH(1, (IM!$F$2:$F$5000=A34) * (ISNUMBER(SEARCH($F$1, IM!$AC$2:$AC$5000))), 0)), "")</f>
        <v/>
      </c>
      <c r="W34" s="165" t="str">
        <f t="array" ref="W34">IF(
SUMPRODUCT(
(IM!$F$2:$F$5000=A34)*
(ISNUMBER(SEARCH($I$1,IM!$AC$2:$AC$5000)))*
(IM!$X$2:$X$5000&gt;=$A$1)*
(IM!$X$2:$X$5000&lt;=$B$1)
)&gt;0,
$I$1,
""
)</f>
        <v/>
      </c>
      <c r="X34" s="165" t="str">
        <f t="array" ref="X34">IF(AND(SUMPRODUCT((IM!$F$2:$F$5000=A34)*(ISNUMBER(SEARCH($J$1, IM!$AC$2:$AC$5000))))&gt;0), $J$1, "")</f>
        <v>+EDC</v>
      </c>
      <c r="Y34" s="425">
        <f t="shared" si="23"/>
        <v>4084</v>
      </c>
      <c r="Z34" s="425" t="str">
        <f t="shared" si="24"/>
        <v>三重昌隆店</v>
      </c>
      <c r="AA34" s="132"/>
      <c r="AB34" s="132"/>
      <c r="AC34" s="132"/>
    </row>
    <row r="35" spans="1:29" ht="21.6" customHeight="1">
      <c r="A35" s="111" t="s">
        <v>57</v>
      </c>
      <c r="B35" s="160" t="str">
        <f>_xlfn.XLOOKUP(A35,'0919門市清單主檔'!B:B,'0919門市清單主檔'!C:C,"")</f>
        <v>北縣府中店</v>
      </c>
      <c r="C35" s="117" t="str">
        <f>_xlfn.XLOOKUP($A35,'0919門市清單主檔'!B:B,'0919門市清單主檔'!U:U,"")</f>
        <v>新北市</v>
      </c>
      <c r="D35" s="117" t="str">
        <f>_xlfn.XLOOKUP($A35,'0919門市清單主檔'!B:B,'0919門市清單主檔'!V:V,"")</f>
        <v>板橋區</v>
      </c>
      <c r="E35" s="200" t="str">
        <f>_xlfn.XLOOKUP(D35,門市狀態!G:G,門市狀態!H:H,"")</f>
        <v>狄澤洋</v>
      </c>
      <c r="F35" s="112" t="str">
        <f>IFERROR(IF(VLOOKUP(A35,門市狀態!A:D,4,FALSE)=0,"",VLOOKUP(A35,門市狀態!A:D,4,FALSE)),"")</f>
        <v/>
      </c>
      <c r="G35" s="113"/>
      <c r="H35" s="114" t="str">
        <f t="shared" si="20"/>
        <v>PMQ2-D111-北縣府中店(定保)</v>
      </c>
      <c r="I35" s="251" t="str">
        <f t="array" ref="I35">IF(AND(SUMPRODUCT((IM!$F$2:$F$5000=A35)*(ISNUMBER(SEARCH($C$1, IM!$AC$2:$AC$5000))))&gt;0), $C$1, "")</f>
        <v>PMQ2</v>
      </c>
      <c r="J35" s="252">
        <f t="array" ref="J35">IFERROR(INDEX(IM!$AM$2:$AM$5000, MATCH(1, (IM!$F$2:$F$5000=A35) * (ISNUMBER(SEARCH($C$1, IM!$AC$2:$AC$5000))), 0)), "")</f>
        <v>46120</v>
      </c>
      <c r="K35" s="253">
        <f t="array" ref="K35">SUMPRODUCT((IM!$F$2:$F$5000=A35)*(IM!$AD$2:$AD$5000="O")*(ISNUMBER(SEARCH($C$1, IM!$AC$2:$AC$5000))))</f>
        <v>1</v>
      </c>
      <c r="L35" s="254" t="str">
        <f t="array" ref="L35">IF(K35&gt;0,IFERROR(HYPERLINK("#'IM'!AC"&amp;MATCH(1,(IM!$F$1:$F$5000=A35)*(ISNUMBER(SEARCH($C$1,IM!$AC$1:$AC$5000))),0),"檢核"),"未登錄"),"")</f>
        <v>檢核</v>
      </c>
      <c r="M35" s="255" t="str">
        <f t="shared" si="21"/>
        <v>+EDC</v>
      </c>
      <c r="N35" s="255" t="str">
        <f t="array" ref="N35">IF(AND(
    SUMPRODUCT(
        (IM!$F$2:$F$522=A35) *
        ISNUMBER(SEARCH("*HUB*", IM!$AC$2:$AC$522)) *
        (IM!$X$2:$X$522&gt;=$A$1) *
        (IM!$X$2:$X$522&lt;=$B$1)*(W35="HUB")
    ) &gt; 0
), "HUB", "")</f>
        <v/>
      </c>
      <c r="O35" s="256" t="str">
        <f>IF(
  IFERROR(VLOOKUP(A35,門市主檔!A:I,9,FALSE),"")&lt;&gt;$C$1,
  "未完工",
  IF(
    AND($D$1="--",$E$1="--",$F$1="--"),
    "已完工",
    IF(
      OR(
        AND($D$1&lt;&gt;"--", IFERROR(VLOOKUP(A35,'0919門市清單主檔'!B:AH,31,FALSE),"")=$D$1, IFERROR(VLOOKUP(A35,門市主檔!A:Q,17,FALSE),"")&lt;&gt;$D$1),
        AND($E$1&lt;&gt;"--", IFERROR(VLOOKUP(A35,'0919門市清單主檔'!B:AH,32,FALSE),"")=$E$1, IFERROR(VLOOKUP(A35,門市主檔!A:S,19,FALSE),"")&lt;&gt;$E$1),
        AND($F$1&lt;&gt;"--", IFERROR(VLOOKUP(A35,'0919門市清單主檔'!B:AH,33,FALSE),"")=$F$1, IFERROR(VLOOKUP(A35,門市主檔!A:U,21,FALSE),"")&lt;&gt;$F$1),
        AND(
          IFERROR(VLOOKUP(A35,'0919門市清單主檔'!B:AC,28,FALSE),"")="+HUB",
          IFERROR(VLOOKUP(A35,門市主檔!A:X,23,FALSE),"")&lt;&gt;"+HUB"
        ),
        AND(
          IFERROR(VLOOKUP(A35,'0919門市清單主檔'!B:AD,29,FALSE),"")="+EDC",
          IFERROR(VLOOKUP(A35,門市主檔!A:X,24,FALSE),"")&lt;&gt;"+EDC"
        )
      ),
      _xlfn.TEXTJOIN(
        "，",
        TRUE,
        IF(AND($D$1&lt;&gt;"--", IFERROR(VLOOKUP(A35,'0919門市清單主檔'!B:AH,31,FALSE),"")=$D$1, IFERROR(VLOOKUP(A35,門市主檔!A:Q,17,FALSE),"")&lt;&gt;$D$1), $D$1, ""),
        IF(AND($E$1&lt;&gt;"--", IFERROR(VLOOKUP(A35,'0919門市清單主檔'!B:AH,32,FALSE),"")=$E$1, IFERROR(VLOOKUP(A35,門市主檔!A:S,19,FALSE),"")&lt;&gt;$E$1), $E$1, ""),
        IF(AND($F$1&lt;&gt;"--", IFERROR(VLOOKUP(A35,'0919門市清單主檔'!B:AH,33,FALSE),"")=$F$1, IFERROR(VLOOKUP(A35,門市主檔!A:U,21,FALSE),"")&lt;&gt;$F$1), $F$1, ""),
        IF(AND(IFERROR(VLOOKUP(A35,'0919門市清單主檔'!B:AC,28,FALSE),"")="+HUB", IFERROR(VLOOKUP(A35,門市主檔!A:X,23,FALSE),"")&lt;&gt;"+HUB"), "+HUB", ""),
        IF(AND(IFERROR(VLOOKUP(A35,'0919門市清單主檔'!B:AD,29,FALSE),"")="+EDC", IFERROR(VLOOKUP(A35,門市主檔!A:X,24,FALSE),"")&lt;&gt;"+EDC"), "+EDC", "")
      ) &amp; "未完工",
      "已完工"
    )
  )
)</f>
        <v>已完工</v>
      </c>
      <c r="P35" s="542" t="str">
        <f t="shared" si="22"/>
        <v>PMQ2-D111-北縣府中店(定保)</v>
      </c>
      <c r="Q35" s="178" t="str">
        <f t="array" ref="Q35">IF(AND(SUMPRODUCT((IM!$F$2:$F$5000=A35)*(ISNUMBER(SEARCH($D$1, IM!$AC$2:$AC$5000))))&gt;0), $D$1, "")</f>
        <v/>
      </c>
      <c r="R35" s="177" t="str">
        <f t="array" ref="R35">IFERROR(INDEX(IM!$AM$2:$AM$5000, MATCH(1, (IM!$F$2:$F$5000=A35) * (ISNUMBER(SEARCH($D$1, IM!$AC$2:$AC$5000))), 0)), "")</f>
        <v/>
      </c>
      <c r="S35" s="166" t="str">
        <f t="array" ref="S35">IF(AND(SUMPRODUCT((IM!$F$2:$F$5000=A35)*(ISNUMBER(SEARCH($E$1, IM!$AC$2:$AC$5000))))&gt;0), $E$1, "")</f>
        <v/>
      </c>
      <c r="T35" s="191" t="str">
        <f t="array" ref="T35">IFERROR(INDEX(IM!$AM$2:$AM$5000, MATCH(1, (IM!$F$2:$F$5000=A35) * (ISNUMBER(SEARCH($E$1, IM!$AC$2:$AC$5000))), 0)), "")</f>
        <v/>
      </c>
      <c r="U35" s="194" t="str">
        <f t="array" ref="U35">IF(AND(SUMPRODUCT((IM!$F$2:$F$5000=A35)*(ISNUMBER(SEARCH($F$1, IM!$AC$2:$AC$5000))))&gt;0), $F$1, "")</f>
        <v/>
      </c>
      <c r="V35" s="212" t="str">
        <f t="array" ref="V35">IFERROR(INDEX(IM!$AM$2:$AM$5000, MATCH(1, (IM!$F$2:$F$5000=A35) * (ISNUMBER(SEARCH($F$1, IM!$AC$2:$AC$5000))), 0)), "")</f>
        <v/>
      </c>
      <c r="W35" s="165" t="str">
        <f t="array" ref="W35">IF(
SUMPRODUCT(
(IM!$F$2:$F$5000=A35)*
(ISNUMBER(SEARCH($I$1,IM!$AC$2:$AC$5000)))*
(IM!$X$2:$X$5000&gt;=$A$1)*
(IM!$X$2:$X$5000&lt;=$B$1)
)&gt;0,
$I$1,
""
)</f>
        <v/>
      </c>
      <c r="X35" s="165" t="str">
        <f t="array" ref="X35">IF(AND(SUMPRODUCT((IM!$F$2:$F$5000=A35)*(ISNUMBER(SEARCH($J$1, IM!$AC$2:$AC$5000))))&gt;0), $J$1, "")</f>
        <v>+EDC</v>
      </c>
      <c r="Y35" s="425" t="str">
        <f t="shared" si="23"/>
        <v>D111</v>
      </c>
      <c r="Z35" s="425" t="str">
        <f t="shared" si="24"/>
        <v>北縣府中店</v>
      </c>
      <c r="AA35" s="132"/>
    </row>
    <row r="36" spans="1:29" ht="21.6" customHeight="1">
      <c r="A36" s="111" t="s">
        <v>58</v>
      </c>
      <c r="B36" s="160" t="str">
        <f>_xlfn.XLOOKUP(A36,'0919門市清單主檔'!B:B,'0919門市清單主檔'!C:C,"")</f>
        <v>新莊裕民店</v>
      </c>
      <c r="C36" s="117" t="str">
        <f>_xlfn.XLOOKUP($A36,'0919門市清單主檔'!B:B,'0919門市清單主檔'!U:U,"")</f>
        <v>新北市</v>
      </c>
      <c r="D36" s="117" t="str">
        <f>_xlfn.XLOOKUP($A36,'0919門市清單主檔'!B:B,'0919門市清單主檔'!V:V,"")</f>
        <v>新莊區</v>
      </c>
      <c r="E36" s="200" t="str">
        <f>_xlfn.XLOOKUP(D36,門市狀態!G:G,門市狀態!H:H,"")</f>
        <v>湯家瑋</v>
      </c>
      <c r="F36" s="112" t="str">
        <f>IFERROR(IF(VLOOKUP(A36,門市狀態!A:D,4,FALSE)=0,"",VLOOKUP(A36,門市狀態!A:D,4,FALSE)),"")</f>
        <v/>
      </c>
      <c r="G36" s="113"/>
      <c r="H36" s="114" t="str">
        <f t="shared" si="20"/>
        <v>PMQ2-D174-新莊裕民店(定保)</v>
      </c>
      <c r="I36" s="251" t="str">
        <f t="array" ref="I36">IF(AND(SUMPRODUCT((IM!$F$2:$F$5000=A36)*(ISNUMBER(SEARCH($C$1, IM!$AC$2:$AC$5000))))&gt;0), $C$1, "")</f>
        <v>PMQ2</v>
      </c>
      <c r="J36" s="252">
        <f t="array" ref="J36">IFERROR(INDEX(IM!$AM$2:$AM$5000, MATCH(1, (IM!$F$2:$F$5000=A36) * (ISNUMBER(SEARCH($C$1, IM!$AC$2:$AC$5000))), 0)), "")</f>
        <v>46120</v>
      </c>
      <c r="K36" s="253">
        <f t="array" ref="K36">SUMPRODUCT((IM!$F$2:$F$5000=A36)*(IM!$AD$2:$AD$5000="O")*(ISNUMBER(SEARCH($C$1, IM!$AC$2:$AC$5000))))</f>
        <v>1</v>
      </c>
      <c r="L36" s="254" t="str">
        <f t="array" ref="L36">IF(K36&gt;0,IFERROR(HYPERLINK("#'IM'!AC"&amp;MATCH(1,(IM!$F$1:$F$5000=A36)*(ISNUMBER(SEARCH($C$1,IM!$AC$1:$AC$5000))),0),"檢核"),"未登錄"),"")</f>
        <v>檢核</v>
      </c>
      <c r="M36" s="255" t="str">
        <f t="shared" si="21"/>
        <v>+EDC</v>
      </c>
      <c r="N36" s="255" t="str">
        <f t="array" ref="N36">IF(AND(
    SUMPRODUCT(
        (IM!$F$2:$F$522=A36) *
        ISNUMBER(SEARCH("*HUB*", IM!$AC$2:$AC$522)) *
        (IM!$X$2:$X$522&gt;=$A$1) *
        (IM!$X$2:$X$522&lt;=$B$1)*(W36="HUB")
    ) &gt; 0
), "HUB", "")</f>
        <v/>
      </c>
      <c r="O36" s="256" t="str">
        <f>IF(
  IFERROR(VLOOKUP(A36,門市主檔!A:I,9,FALSE),"")&lt;&gt;$C$1,
  "未完工",
  IF(
    AND($D$1="--",$E$1="--",$F$1="--"),
    "已完工",
    IF(
      OR(
        AND($D$1&lt;&gt;"--", IFERROR(VLOOKUP(A36,'0919門市清單主檔'!B:AH,31,FALSE),"")=$D$1, IFERROR(VLOOKUP(A36,門市主檔!A:Q,17,FALSE),"")&lt;&gt;$D$1),
        AND($E$1&lt;&gt;"--", IFERROR(VLOOKUP(A36,'0919門市清單主檔'!B:AH,32,FALSE),"")=$E$1, IFERROR(VLOOKUP(A36,門市主檔!A:S,19,FALSE),"")&lt;&gt;$E$1),
        AND($F$1&lt;&gt;"--", IFERROR(VLOOKUP(A36,'0919門市清單主檔'!B:AH,33,FALSE),"")=$F$1, IFERROR(VLOOKUP(A36,門市主檔!A:U,21,FALSE),"")&lt;&gt;$F$1),
        AND(
          IFERROR(VLOOKUP(A36,'0919門市清單主檔'!B:AC,28,FALSE),"")="+HUB",
          IFERROR(VLOOKUP(A36,門市主檔!A:X,23,FALSE),"")&lt;&gt;"+HUB"
        ),
        AND(
          IFERROR(VLOOKUP(A36,'0919門市清單主檔'!B:AD,29,FALSE),"")="+EDC",
          IFERROR(VLOOKUP(A36,門市主檔!A:X,24,FALSE),"")&lt;&gt;"+EDC"
        )
      ),
      _xlfn.TEXTJOIN(
        "，",
        TRUE,
        IF(AND($D$1&lt;&gt;"--", IFERROR(VLOOKUP(A36,'0919門市清單主檔'!B:AH,31,FALSE),"")=$D$1, IFERROR(VLOOKUP(A36,門市主檔!A:Q,17,FALSE),"")&lt;&gt;$D$1), $D$1, ""),
        IF(AND($E$1&lt;&gt;"--", IFERROR(VLOOKUP(A36,'0919門市清單主檔'!B:AH,32,FALSE),"")=$E$1, IFERROR(VLOOKUP(A36,門市主檔!A:S,19,FALSE),"")&lt;&gt;$E$1), $E$1, ""),
        IF(AND($F$1&lt;&gt;"--", IFERROR(VLOOKUP(A36,'0919門市清單主檔'!B:AH,33,FALSE),"")=$F$1, IFERROR(VLOOKUP(A36,門市主檔!A:U,21,FALSE),"")&lt;&gt;$F$1), $F$1, ""),
        IF(AND(IFERROR(VLOOKUP(A36,'0919門市清單主檔'!B:AC,28,FALSE),"")="+HUB", IFERROR(VLOOKUP(A36,門市主檔!A:X,23,FALSE),"")&lt;&gt;"+HUB"), "+HUB", ""),
        IF(AND(IFERROR(VLOOKUP(A36,'0919門市清單主檔'!B:AD,29,FALSE),"")="+EDC", IFERROR(VLOOKUP(A36,門市主檔!A:X,24,FALSE),"")&lt;&gt;"+EDC"), "+EDC", "")
      ) &amp; "未完工",
      "已完工"
    )
  )
)</f>
        <v>已完工</v>
      </c>
      <c r="P36" s="542" t="str">
        <f t="shared" si="22"/>
        <v>PMQ2-D174-新莊裕民店(定保)</v>
      </c>
      <c r="Q36" s="178" t="str">
        <f t="array" ref="Q36">IF(AND(SUMPRODUCT((IM!$F$2:$F$5000=A36)*(ISNUMBER(SEARCH($D$1, IM!$AC$2:$AC$5000))))&gt;0), $D$1, "")</f>
        <v/>
      </c>
      <c r="R36" s="177" t="str">
        <f t="array" ref="R36">IFERROR(INDEX(IM!$AM$2:$AM$5000, MATCH(1, (IM!$F$2:$F$5000=A36) * (ISNUMBER(SEARCH($D$1, IM!$AC$2:$AC$5000))), 0)), "")</f>
        <v/>
      </c>
      <c r="S36" s="166" t="str">
        <f t="array" ref="S36">IF(AND(SUMPRODUCT((IM!$F$2:$F$5000=A36)*(ISNUMBER(SEARCH($E$1, IM!$AC$2:$AC$5000))))&gt;0), $E$1, "")</f>
        <v/>
      </c>
      <c r="T36" s="191" t="str">
        <f t="array" ref="T36">IFERROR(INDEX(IM!$AM$2:$AM$5000, MATCH(1, (IM!$F$2:$F$5000=A36) * (ISNUMBER(SEARCH($E$1, IM!$AC$2:$AC$5000))), 0)), "")</f>
        <v/>
      </c>
      <c r="U36" s="194" t="str">
        <f t="array" ref="U36">IF(AND(SUMPRODUCT((IM!$F$2:$F$5000=A36)*(ISNUMBER(SEARCH($F$1, IM!$AC$2:$AC$5000))))&gt;0), $F$1, "")</f>
        <v/>
      </c>
      <c r="V36" s="212" t="str">
        <f t="array" ref="V36">IFERROR(INDEX(IM!$AM$2:$AM$5000, MATCH(1, (IM!$F$2:$F$5000=A36) * (ISNUMBER(SEARCH($F$1, IM!$AC$2:$AC$5000))), 0)), "")</f>
        <v/>
      </c>
      <c r="W36" s="165" t="str">
        <f t="array" ref="W36">IF(
SUMPRODUCT(
(IM!$F$2:$F$5000=A36)*
(ISNUMBER(SEARCH($I$1,IM!$AC$2:$AC$5000)))*
(IM!$X$2:$X$5000&gt;=$A$1)*
(IM!$X$2:$X$5000&lt;=$B$1)
)&gt;0,
$I$1,
""
)</f>
        <v/>
      </c>
      <c r="X36" s="165" t="str">
        <f t="array" ref="X36">IF(AND(SUMPRODUCT((IM!$F$2:$F$5000=A36)*(ISNUMBER(SEARCH($J$1, IM!$AC$2:$AC$5000))))&gt;0), $J$1, "")</f>
        <v>+EDC</v>
      </c>
      <c r="Y36" s="425" t="str">
        <f t="shared" si="23"/>
        <v>D174</v>
      </c>
      <c r="Z36" s="425" t="str">
        <f t="shared" si="24"/>
        <v>新莊裕民店</v>
      </c>
      <c r="AA36" s="132"/>
    </row>
    <row r="37" spans="1:29" ht="21.6" customHeight="1">
      <c r="A37" s="111">
        <v>4153</v>
      </c>
      <c r="B37" s="160" t="str">
        <f>_xlfn.XLOOKUP(A37,'0919門市清單主檔'!B:B,'0919門市清單主檔'!C:C,"")</f>
        <v>淡水莊園店</v>
      </c>
      <c r="C37" s="117" t="str">
        <f>_xlfn.XLOOKUP($A37,'0919門市清單主檔'!B:B,'0919門市清單主檔'!U:U,"")</f>
        <v>新北市</v>
      </c>
      <c r="D37" s="117" t="str">
        <f>_xlfn.XLOOKUP($A37,'0919門市清單主檔'!B:B,'0919門市清單主檔'!V:V,"")</f>
        <v>淡水區</v>
      </c>
      <c r="E37" s="200" t="str">
        <f>_xlfn.XLOOKUP(D37,門市狀態!G:G,門市狀態!H:H,"")</f>
        <v>吳宗鴻</v>
      </c>
      <c r="F37" s="112" t="str">
        <f>IFERROR(IF(VLOOKUP(A37,門市狀態!A:D,4,FALSE)=0,"",VLOOKUP(A37,門市狀態!A:D,4,FALSE)),"")</f>
        <v/>
      </c>
      <c r="G37" s="113"/>
      <c r="H37" s="114" t="str">
        <f t="shared" si="20"/>
        <v>PMQ2-4153-淡水莊園店(定保)</v>
      </c>
      <c r="I37" s="251" t="str">
        <f t="array" ref="I37">IF(AND(SUMPRODUCT((IM!$F$2:$F$5000=A37)*(ISNUMBER(SEARCH($C$1, IM!$AC$2:$AC$5000))))&gt;0), $C$1, "")</f>
        <v>PMQ2</v>
      </c>
      <c r="J37" s="252">
        <f t="array" ref="J37">IFERROR(INDEX(IM!$AM$2:$AM$5000, MATCH(1, (IM!$F$2:$F$5000=A37) * (ISNUMBER(SEARCH($C$1, IM!$AC$2:$AC$5000))), 0)), "")</f>
        <v>46120</v>
      </c>
      <c r="K37" s="253">
        <f t="array" ref="K37">SUMPRODUCT((IM!$F$2:$F$5000=A37)*(IM!$AD$2:$AD$5000="O")*(ISNUMBER(SEARCH($C$1, IM!$AC$2:$AC$5000))))</f>
        <v>1</v>
      </c>
      <c r="L37" s="254" t="str">
        <f t="array" ref="L37">IF(K37&gt;0,IFERROR(HYPERLINK("#'IM'!AC"&amp;MATCH(1,(IM!$F$1:$F$5000=A37)*(ISNUMBER(SEARCH($C$1,IM!$AC$1:$AC$5000))),0),"檢核"),"未登錄"),"")</f>
        <v>檢核</v>
      </c>
      <c r="M37" s="255" t="str">
        <f t="shared" si="21"/>
        <v>+EDC</v>
      </c>
      <c r="N37" s="255" t="str">
        <f t="array" ref="N37">IF(AND(
    SUMPRODUCT(
        (IM!$F$2:$F$522=A37) *
        ISNUMBER(SEARCH("*HUB*", IM!$AC$2:$AC$522)) *
        (IM!$X$2:$X$522&gt;=$A$1) *
        (IM!$X$2:$X$522&lt;=$B$1)*(W37="HUB")
    ) &gt; 0
), "HUB", "")</f>
        <v/>
      </c>
      <c r="O37" s="256" t="str">
        <f>IF(
  IFERROR(VLOOKUP(A37,門市主檔!A:I,9,FALSE),"")&lt;&gt;$C$1,
  "未完工",
  IF(
    AND($D$1="--",$E$1="--",$F$1="--"),
    "已完工",
    IF(
      OR(
        AND($D$1&lt;&gt;"--", IFERROR(VLOOKUP(A37,'0919門市清單主檔'!B:AH,31,FALSE),"")=$D$1, IFERROR(VLOOKUP(A37,門市主檔!A:Q,17,FALSE),"")&lt;&gt;$D$1),
        AND($E$1&lt;&gt;"--", IFERROR(VLOOKUP(A37,'0919門市清單主檔'!B:AH,32,FALSE),"")=$E$1, IFERROR(VLOOKUP(A37,門市主檔!A:S,19,FALSE),"")&lt;&gt;$E$1),
        AND($F$1&lt;&gt;"--", IFERROR(VLOOKUP(A37,'0919門市清單主檔'!B:AH,33,FALSE),"")=$F$1, IFERROR(VLOOKUP(A37,門市主檔!A:U,21,FALSE),"")&lt;&gt;$F$1),
        AND(
          IFERROR(VLOOKUP(A37,'0919門市清單主檔'!B:AC,28,FALSE),"")="+HUB",
          IFERROR(VLOOKUP(A37,門市主檔!A:X,23,FALSE),"")&lt;&gt;"+HUB"
        ),
        AND(
          IFERROR(VLOOKUP(A37,'0919門市清單主檔'!B:AD,29,FALSE),"")="+EDC",
          IFERROR(VLOOKUP(A37,門市主檔!A:X,24,FALSE),"")&lt;&gt;"+EDC"
        )
      ),
      _xlfn.TEXTJOIN(
        "，",
        TRUE,
        IF(AND($D$1&lt;&gt;"--", IFERROR(VLOOKUP(A37,'0919門市清單主檔'!B:AH,31,FALSE),"")=$D$1, IFERROR(VLOOKUP(A37,門市主檔!A:Q,17,FALSE),"")&lt;&gt;$D$1), $D$1, ""),
        IF(AND($E$1&lt;&gt;"--", IFERROR(VLOOKUP(A37,'0919門市清單主檔'!B:AH,32,FALSE),"")=$E$1, IFERROR(VLOOKUP(A37,門市主檔!A:S,19,FALSE),"")&lt;&gt;$E$1), $E$1, ""),
        IF(AND($F$1&lt;&gt;"--", IFERROR(VLOOKUP(A37,'0919門市清單主檔'!B:AH,33,FALSE),"")=$F$1, IFERROR(VLOOKUP(A37,門市主檔!A:U,21,FALSE),"")&lt;&gt;$F$1), $F$1, ""),
        IF(AND(IFERROR(VLOOKUP(A37,'0919門市清單主檔'!B:AC,28,FALSE),"")="+HUB", IFERROR(VLOOKUP(A37,門市主檔!A:X,23,FALSE),"")&lt;&gt;"+HUB"), "+HUB", ""),
        IF(AND(IFERROR(VLOOKUP(A37,'0919門市清單主檔'!B:AD,29,FALSE),"")="+EDC", IFERROR(VLOOKUP(A37,門市主檔!A:X,24,FALSE),"")&lt;&gt;"+EDC"), "+EDC", "")
      ) &amp; "未完工",
      "已完工"
    )
  )
)</f>
        <v>已完工</v>
      </c>
      <c r="P37" s="542" t="str">
        <f t="shared" si="22"/>
        <v>PMQ2-4153-淡水莊園店(定保)</v>
      </c>
      <c r="Q37" s="178" t="str">
        <f t="array" ref="Q37">IF(AND(SUMPRODUCT((IM!$F$2:$F$5000=A37)*(ISNUMBER(SEARCH($D$1, IM!$AC$2:$AC$5000))))&gt;0), $D$1, "")</f>
        <v/>
      </c>
      <c r="R37" s="177" t="str">
        <f t="array" ref="R37">IFERROR(INDEX(IM!$AM$2:$AM$5000, MATCH(1, (IM!$F$2:$F$5000=A37) * (ISNUMBER(SEARCH($D$1, IM!$AC$2:$AC$5000))), 0)), "")</f>
        <v/>
      </c>
      <c r="S37" s="166" t="str">
        <f t="array" ref="S37">IF(AND(SUMPRODUCT((IM!$F$2:$F$5000=A37)*(ISNUMBER(SEARCH($E$1, IM!$AC$2:$AC$5000))))&gt;0), $E$1, "")</f>
        <v/>
      </c>
      <c r="T37" s="191" t="str">
        <f t="array" ref="T37">IFERROR(INDEX(IM!$AM$2:$AM$5000, MATCH(1, (IM!$F$2:$F$5000=A37) * (ISNUMBER(SEARCH($E$1, IM!$AC$2:$AC$5000))), 0)), "")</f>
        <v/>
      </c>
      <c r="U37" s="194" t="str">
        <f t="array" ref="U37">IF(AND(SUMPRODUCT((IM!$F$2:$F$5000=A37)*(ISNUMBER(SEARCH($F$1, IM!$AC$2:$AC$5000))))&gt;0), $F$1, "")</f>
        <v/>
      </c>
      <c r="V37" s="212" t="str">
        <f t="array" ref="V37">IFERROR(INDEX(IM!$AM$2:$AM$5000, MATCH(1, (IM!$F$2:$F$5000=A37) * (ISNUMBER(SEARCH($F$1, IM!$AC$2:$AC$5000))), 0)), "")</f>
        <v/>
      </c>
      <c r="W37" s="165" t="str">
        <f t="array" ref="W37">IF(
SUMPRODUCT(
(IM!$F$2:$F$5000=A37)*
(ISNUMBER(SEARCH($I$1,IM!$AC$2:$AC$5000)))*
(IM!$X$2:$X$5000&gt;=$A$1)*
(IM!$X$2:$X$5000&lt;=$B$1)
)&gt;0,
$I$1,
""
)</f>
        <v/>
      </c>
      <c r="X37" s="165" t="str">
        <f t="array" ref="X37">IF(AND(SUMPRODUCT((IM!$F$2:$F$5000=A37)*(ISNUMBER(SEARCH($J$1, IM!$AC$2:$AC$5000))))&gt;0), $J$1, "")</f>
        <v>+EDC</v>
      </c>
      <c r="Y37" s="425">
        <f t="shared" si="23"/>
        <v>4153</v>
      </c>
      <c r="Z37" s="425" t="str">
        <f t="shared" si="24"/>
        <v>淡水莊園店</v>
      </c>
      <c r="AA37" s="132"/>
    </row>
    <row r="38" spans="1:29" ht="21.6" customHeight="1">
      <c r="A38" s="111">
        <v>2398</v>
      </c>
      <c r="B38" s="160" t="str">
        <f>_xlfn.XLOOKUP(A38,'0919門市清單主檔'!B:B,'0919門市清單主檔'!C:C,"")</f>
        <v>中和泰和店</v>
      </c>
      <c r="C38" s="117" t="str">
        <f>_xlfn.XLOOKUP($A38,'0919門市清單主檔'!B:B,'0919門市清單主檔'!U:U,"")</f>
        <v>新北市</v>
      </c>
      <c r="D38" s="117" t="str">
        <f>_xlfn.XLOOKUP($A38,'0919門市清單主檔'!B:B,'0919門市清單主檔'!V:V,"")</f>
        <v>中和區</v>
      </c>
      <c r="E38" s="200" t="str">
        <f>_xlfn.XLOOKUP(D38,門市狀態!G:G,門市狀態!H:H,"")</f>
        <v>劉柏均</v>
      </c>
      <c r="F38" s="112" t="str">
        <f>IFERROR(IF(VLOOKUP(A38,門市狀態!A:D,4,FALSE)=0,"",VLOOKUP(A38,門市狀態!A:D,4,FALSE)),"")</f>
        <v/>
      </c>
      <c r="G38" s="113"/>
      <c r="H38" s="114" t="str">
        <f t="shared" si="20"/>
        <v>PMQ2-2398-中和泰和店(定保)</v>
      </c>
      <c r="I38" s="251" t="str">
        <f t="array" ref="I38">IF(AND(SUMPRODUCT((IM!$F$2:$F$5000=A38)*(ISNUMBER(SEARCH($C$1, IM!$AC$2:$AC$5000))))&gt;0), $C$1, "")</f>
        <v>PMQ2</v>
      </c>
      <c r="J38" s="252">
        <f t="array" ref="J38">IFERROR(INDEX(IM!$AM$2:$AM$5000, MATCH(1, (IM!$F$2:$F$5000=A38) * (ISNUMBER(SEARCH($C$1, IM!$AC$2:$AC$5000))), 0)), "")</f>
        <v>46120</v>
      </c>
      <c r="K38" s="253">
        <f t="array" ref="K38">SUMPRODUCT((IM!$F$2:$F$5000=A38)*(IM!$AD$2:$AD$5000="O")*(ISNUMBER(SEARCH($C$1, IM!$AC$2:$AC$5000))))</f>
        <v>1</v>
      </c>
      <c r="L38" s="254" t="str">
        <f t="array" ref="L38">IF(K38&gt;0,IFERROR(HYPERLINK("#'IM'!AC"&amp;MATCH(1,(IM!$F$1:$F$5000=A38)*(ISNUMBER(SEARCH($C$1,IM!$AC$1:$AC$5000))),0),"檢核"),"未登錄"),"")</f>
        <v>檢核</v>
      </c>
      <c r="M38" s="255" t="str">
        <f t="shared" si="21"/>
        <v>+EDC</v>
      </c>
      <c r="N38" s="255" t="str">
        <f t="array" ref="N38">IF(AND(
    SUMPRODUCT(
        (IM!$F$2:$F$522=A38) *
        ISNUMBER(SEARCH("*HUB*", IM!$AC$2:$AC$522)) *
        (IM!$X$2:$X$522&gt;=$A$1) *
        (IM!$X$2:$X$522&lt;=$B$1)*(W38="HUB")
    ) &gt; 0
), "HUB", "")</f>
        <v/>
      </c>
      <c r="O38" s="256" t="str">
        <f>IF(
  IFERROR(VLOOKUP(A38,門市主檔!A:I,9,FALSE),"")&lt;&gt;$C$1,
  "未完工",
  IF(
    AND($D$1="--",$E$1="--",$F$1="--"),
    "已完工",
    IF(
      OR(
        AND($D$1&lt;&gt;"--", IFERROR(VLOOKUP(A38,'0919門市清單主檔'!B:AH,31,FALSE),"")=$D$1, IFERROR(VLOOKUP(A38,門市主檔!A:Q,17,FALSE),"")&lt;&gt;$D$1),
        AND($E$1&lt;&gt;"--", IFERROR(VLOOKUP(A38,'0919門市清單主檔'!B:AH,32,FALSE),"")=$E$1, IFERROR(VLOOKUP(A38,門市主檔!A:S,19,FALSE),"")&lt;&gt;$E$1),
        AND($F$1&lt;&gt;"--", IFERROR(VLOOKUP(A38,'0919門市清單主檔'!B:AH,33,FALSE),"")=$F$1, IFERROR(VLOOKUP(A38,門市主檔!A:U,21,FALSE),"")&lt;&gt;$F$1),
        AND(
          IFERROR(VLOOKUP(A38,'0919門市清單主檔'!B:AC,28,FALSE),"")="+HUB",
          IFERROR(VLOOKUP(A38,門市主檔!A:X,23,FALSE),"")&lt;&gt;"+HUB"
        ),
        AND(
          IFERROR(VLOOKUP(A38,'0919門市清單主檔'!B:AD,29,FALSE),"")="+EDC",
          IFERROR(VLOOKUP(A38,門市主檔!A:X,24,FALSE),"")&lt;&gt;"+EDC"
        )
      ),
      _xlfn.TEXTJOIN(
        "，",
        TRUE,
        IF(AND($D$1&lt;&gt;"--", IFERROR(VLOOKUP(A38,'0919門市清單主檔'!B:AH,31,FALSE),"")=$D$1, IFERROR(VLOOKUP(A38,門市主檔!A:Q,17,FALSE),"")&lt;&gt;$D$1), $D$1, ""),
        IF(AND($E$1&lt;&gt;"--", IFERROR(VLOOKUP(A38,'0919門市清單主檔'!B:AH,32,FALSE),"")=$E$1, IFERROR(VLOOKUP(A38,門市主檔!A:S,19,FALSE),"")&lt;&gt;$E$1), $E$1, ""),
        IF(AND($F$1&lt;&gt;"--", IFERROR(VLOOKUP(A38,'0919門市清單主檔'!B:AH,33,FALSE),"")=$F$1, IFERROR(VLOOKUP(A38,門市主檔!A:U,21,FALSE),"")&lt;&gt;$F$1), $F$1, ""),
        IF(AND(IFERROR(VLOOKUP(A38,'0919門市清單主檔'!B:AC,28,FALSE),"")="+HUB", IFERROR(VLOOKUP(A38,門市主檔!A:X,23,FALSE),"")&lt;&gt;"+HUB"), "+HUB", ""),
        IF(AND(IFERROR(VLOOKUP(A38,'0919門市清單主檔'!B:AD,29,FALSE),"")="+EDC", IFERROR(VLOOKUP(A38,門市主檔!A:X,24,FALSE),"")&lt;&gt;"+EDC"), "+EDC", "")
      ) &amp; "未完工",
      "已完工"
    )
  )
)</f>
        <v>已完工</v>
      </c>
      <c r="P38" s="542" t="str">
        <f t="shared" si="22"/>
        <v>PMQ2-2398-中和泰和店(定保)</v>
      </c>
      <c r="Q38" s="178" t="str">
        <f t="array" ref="Q38">IF(AND(SUMPRODUCT((IM!$F$2:$F$5000=A38)*(ISNUMBER(SEARCH($D$1, IM!$AC$2:$AC$5000))))&gt;0), $D$1, "")</f>
        <v/>
      </c>
      <c r="R38" s="177" t="str">
        <f t="array" ref="R38">IFERROR(INDEX(IM!$AM$2:$AM$5000, MATCH(1, (IM!$F$2:$F$5000=A38) * (ISNUMBER(SEARCH($D$1, IM!$AC$2:$AC$5000))), 0)), "")</f>
        <v/>
      </c>
      <c r="S38" s="166" t="str">
        <f t="array" ref="S38">IF(AND(SUMPRODUCT((IM!$F$2:$F$5000=A38)*(ISNUMBER(SEARCH($E$1, IM!$AC$2:$AC$5000))))&gt;0), $E$1, "")</f>
        <v/>
      </c>
      <c r="T38" s="191" t="str">
        <f t="array" ref="T38">IFERROR(INDEX(IM!$AM$2:$AM$5000, MATCH(1, (IM!$F$2:$F$5000=A38) * (ISNUMBER(SEARCH($E$1, IM!$AC$2:$AC$5000))), 0)), "")</f>
        <v/>
      </c>
      <c r="U38" s="194" t="str">
        <f t="array" ref="U38">IF(AND(SUMPRODUCT((IM!$F$2:$F$5000=A38)*(ISNUMBER(SEARCH($F$1, IM!$AC$2:$AC$5000))))&gt;0), $F$1, "")</f>
        <v/>
      </c>
      <c r="V38" s="212" t="str">
        <f t="array" ref="V38">IFERROR(INDEX(IM!$AM$2:$AM$5000, MATCH(1, (IM!$F$2:$F$5000=A38) * (ISNUMBER(SEARCH($F$1, IM!$AC$2:$AC$5000))), 0)), "")</f>
        <v/>
      </c>
      <c r="W38" s="165" t="str">
        <f t="array" ref="W38">IF(
SUMPRODUCT(
(IM!$F$2:$F$5000=A38)*
(ISNUMBER(SEARCH($I$1,IM!$AC$2:$AC$5000)))*
(IM!$X$2:$X$5000&gt;=$A$1)*
(IM!$X$2:$X$5000&lt;=$B$1)
)&gt;0,
$I$1,
""
)</f>
        <v/>
      </c>
      <c r="X38" s="165" t="str">
        <f t="array" ref="X38">IF(AND(SUMPRODUCT((IM!$F$2:$F$5000=A38)*(ISNUMBER(SEARCH($J$1, IM!$AC$2:$AC$5000))))&gt;0), $J$1, "")</f>
        <v>+EDC</v>
      </c>
      <c r="Y38" s="425">
        <f t="shared" si="23"/>
        <v>2398</v>
      </c>
      <c r="Z38" s="425" t="str">
        <f t="shared" si="24"/>
        <v>中和泰和店</v>
      </c>
      <c r="AA38" s="132" t="s">
        <v>52</v>
      </c>
    </row>
    <row r="39" spans="1:29" ht="21.6" customHeight="1">
      <c r="A39" s="111">
        <v>4802</v>
      </c>
      <c r="B39" s="160" t="str">
        <f>_xlfn.XLOOKUP(A39,'0919門市清單主檔'!B:B,'0919門市清單主檔'!C:C,"")</f>
        <v>淡水沙崙店</v>
      </c>
      <c r="C39" s="117" t="str">
        <f>_xlfn.XLOOKUP($A39,'0919門市清單主檔'!B:B,'0919門市清單主檔'!U:U,"")</f>
        <v>新北市</v>
      </c>
      <c r="D39" s="117" t="str">
        <f>_xlfn.XLOOKUP($A39,'0919門市清單主檔'!B:B,'0919門市清單主檔'!V:V,"")</f>
        <v>淡水區</v>
      </c>
      <c r="E39" s="200" t="str">
        <f>_xlfn.XLOOKUP(D39,門市狀態!G:G,門市狀態!H:H,"")</f>
        <v>吳宗鴻</v>
      </c>
      <c r="F39" s="112" t="str">
        <f>IFERROR(IF(VLOOKUP(A39,門市狀態!A:D,4,FALSE)=0,"",VLOOKUP(A39,門市狀態!A:D,4,FALSE)),"")</f>
        <v/>
      </c>
      <c r="G39" s="113"/>
      <c r="H39" s="114" t="str">
        <f t="shared" si="20"/>
        <v>PMQ2-4802-淡水沙崙店(定保)</v>
      </c>
      <c r="I39" s="251" t="str">
        <f t="array" ref="I39">IF(AND(SUMPRODUCT((IM!$F$2:$F$5000=A39)*(ISNUMBER(SEARCH($C$1, IM!$AC$2:$AC$5000))))&gt;0), $C$1, "")</f>
        <v>PMQ2</v>
      </c>
      <c r="J39" s="252">
        <f t="array" ref="J39">IFERROR(INDEX(IM!$AM$2:$AM$5000, MATCH(1, (IM!$F$2:$F$5000=A39) * (ISNUMBER(SEARCH($C$1, IM!$AC$2:$AC$5000))), 0)), "")</f>
        <v>46120</v>
      </c>
      <c r="K39" s="253">
        <f t="array" ref="K39">SUMPRODUCT((IM!$F$2:$F$5000=A39)*(IM!$AD$2:$AD$5000="O")*(ISNUMBER(SEARCH($C$1, IM!$AC$2:$AC$5000))))</f>
        <v>1</v>
      </c>
      <c r="L39" s="254" t="str">
        <f t="array" ref="L39">IF(K39&gt;0,IFERROR(HYPERLINK("#'IM'!AC"&amp;MATCH(1,(IM!$F$1:$F$5000=A39)*(ISNUMBER(SEARCH($C$1,IM!$AC$1:$AC$5000))),0),"檢核"),"未登錄"),"")</f>
        <v>檢核</v>
      </c>
      <c r="M39" s="255" t="str">
        <f t="shared" si="21"/>
        <v>+EDC</v>
      </c>
      <c r="N39" s="255" t="str">
        <f t="array" ref="N39">IF(AND(
    SUMPRODUCT(
        (IM!$F$2:$F$522=A39) *
        ISNUMBER(SEARCH("*HUB*", IM!$AC$2:$AC$522)) *
        (IM!$X$2:$X$522&gt;=$A$1) *
        (IM!$X$2:$X$522&lt;=$B$1)*(W39="HUB")
    ) &gt; 0
), "HUB", "")</f>
        <v/>
      </c>
      <c r="O39" s="256" t="str">
        <f>IF(
  IFERROR(VLOOKUP(A39,門市主檔!A:I,9,FALSE),"")&lt;&gt;$C$1,
  "未完工",
  IF(
    AND($D$1="--",$E$1="--",$F$1="--"),
    "已完工",
    IF(
      OR(
        AND($D$1&lt;&gt;"--", IFERROR(VLOOKUP(A39,'0919門市清單主檔'!B:AH,31,FALSE),"")=$D$1, IFERROR(VLOOKUP(A39,門市主檔!A:Q,17,FALSE),"")&lt;&gt;$D$1),
        AND($E$1&lt;&gt;"--", IFERROR(VLOOKUP(A39,'0919門市清單主檔'!B:AH,32,FALSE),"")=$E$1, IFERROR(VLOOKUP(A39,門市主檔!A:S,19,FALSE),"")&lt;&gt;$E$1),
        AND($F$1&lt;&gt;"--", IFERROR(VLOOKUP(A39,'0919門市清單主檔'!B:AH,33,FALSE),"")=$F$1, IFERROR(VLOOKUP(A39,門市主檔!A:U,21,FALSE),"")&lt;&gt;$F$1),
        AND(
          IFERROR(VLOOKUP(A39,'0919門市清單主檔'!B:AC,28,FALSE),"")="+HUB",
          IFERROR(VLOOKUP(A39,門市主檔!A:X,23,FALSE),"")&lt;&gt;"+HUB"
        ),
        AND(
          IFERROR(VLOOKUP(A39,'0919門市清單主檔'!B:AD,29,FALSE),"")="+EDC",
          IFERROR(VLOOKUP(A39,門市主檔!A:X,24,FALSE),"")&lt;&gt;"+EDC"
        )
      ),
      _xlfn.TEXTJOIN(
        "，",
        TRUE,
        IF(AND($D$1&lt;&gt;"--", IFERROR(VLOOKUP(A39,'0919門市清單主檔'!B:AH,31,FALSE),"")=$D$1, IFERROR(VLOOKUP(A39,門市主檔!A:Q,17,FALSE),"")&lt;&gt;$D$1), $D$1, ""),
        IF(AND($E$1&lt;&gt;"--", IFERROR(VLOOKUP(A39,'0919門市清單主檔'!B:AH,32,FALSE),"")=$E$1, IFERROR(VLOOKUP(A39,門市主檔!A:S,19,FALSE),"")&lt;&gt;$E$1), $E$1, ""),
        IF(AND($F$1&lt;&gt;"--", IFERROR(VLOOKUP(A39,'0919門市清單主檔'!B:AH,33,FALSE),"")=$F$1, IFERROR(VLOOKUP(A39,門市主檔!A:U,21,FALSE),"")&lt;&gt;$F$1), $F$1, ""),
        IF(AND(IFERROR(VLOOKUP(A39,'0919門市清單主檔'!B:AC,28,FALSE),"")="+HUB", IFERROR(VLOOKUP(A39,門市主檔!A:X,23,FALSE),"")&lt;&gt;"+HUB"), "+HUB", ""),
        IF(AND(IFERROR(VLOOKUP(A39,'0919門市清單主檔'!B:AD,29,FALSE),"")="+EDC", IFERROR(VLOOKUP(A39,門市主檔!A:X,24,FALSE),"")&lt;&gt;"+EDC"), "+EDC", "")
      ) &amp; "未完工",
      "已完工"
    )
  )
)</f>
        <v>已完工</v>
      </c>
      <c r="P39" s="542" t="str">
        <f t="shared" si="22"/>
        <v>PMQ2-4802-淡水沙崙店(定保)</v>
      </c>
      <c r="Q39" s="178" t="str">
        <f t="array" ref="Q39">IF(AND(SUMPRODUCT((IM!$F$2:$F$5000=A39)*(ISNUMBER(SEARCH($D$1, IM!$AC$2:$AC$5000))))&gt;0), $D$1, "")</f>
        <v/>
      </c>
      <c r="R39" s="177" t="str">
        <f t="array" ref="R39">IFERROR(INDEX(IM!$AM$2:$AM$5000, MATCH(1, (IM!$F$2:$F$5000=A39) * (ISNUMBER(SEARCH($D$1, IM!$AC$2:$AC$5000))), 0)), "")</f>
        <v/>
      </c>
      <c r="S39" s="166" t="str">
        <f t="array" ref="S39">IF(AND(SUMPRODUCT((IM!$F$2:$F$5000=A39)*(ISNUMBER(SEARCH($E$1, IM!$AC$2:$AC$5000))))&gt;0), $E$1, "")</f>
        <v/>
      </c>
      <c r="T39" s="191" t="str">
        <f t="array" ref="T39">IFERROR(INDEX(IM!$AM$2:$AM$5000, MATCH(1, (IM!$F$2:$F$5000=A39) * (ISNUMBER(SEARCH($E$1, IM!$AC$2:$AC$5000))), 0)), "")</f>
        <v/>
      </c>
      <c r="U39" s="194" t="str">
        <f t="array" ref="U39">IF(AND(SUMPRODUCT((IM!$F$2:$F$5000=A39)*(ISNUMBER(SEARCH($F$1, IM!$AC$2:$AC$5000))))&gt;0), $F$1, "")</f>
        <v/>
      </c>
      <c r="V39" s="212" t="str">
        <f t="array" ref="V39">IFERROR(INDEX(IM!$AM$2:$AM$5000, MATCH(1, (IM!$F$2:$F$5000=A39) * (ISNUMBER(SEARCH($F$1, IM!$AC$2:$AC$5000))), 0)), "")</f>
        <v/>
      </c>
      <c r="W39" s="165" t="str">
        <f t="array" ref="W39">IF(
SUMPRODUCT(
(IM!$F$2:$F$5000=A39)*
(ISNUMBER(SEARCH($I$1,IM!$AC$2:$AC$5000)))*
(IM!$X$2:$X$5000&gt;=$A$1)*
(IM!$X$2:$X$5000&lt;=$B$1)
)&gt;0,
$I$1,
""
)</f>
        <v/>
      </c>
      <c r="X39" s="165" t="str">
        <f t="array" ref="X39">IF(AND(SUMPRODUCT((IM!$F$2:$F$5000=A39)*(ISNUMBER(SEARCH($J$1, IM!$AC$2:$AC$5000))))&gt;0), $J$1, "")</f>
        <v>+EDC</v>
      </c>
      <c r="Y39" s="425">
        <f t="shared" si="23"/>
        <v>4802</v>
      </c>
      <c r="Z39" s="425" t="str">
        <f t="shared" si="24"/>
        <v>淡水沙崙店</v>
      </c>
      <c r="AA39" s="132"/>
    </row>
    <row r="40" spans="1:29" ht="21.6" customHeight="1">
      <c r="A40" s="111">
        <v>4093</v>
      </c>
      <c r="B40" s="160" t="str">
        <f>_xlfn.XLOOKUP(A40,'0919門市清單主檔'!B:B,'0919門市清單主檔'!C:C,"")</f>
        <v>淡水新市一</v>
      </c>
      <c r="C40" s="117" t="str">
        <f>_xlfn.XLOOKUP($A40,'0919門市清單主檔'!B:B,'0919門市清單主檔'!U:U,"")</f>
        <v>新北市</v>
      </c>
      <c r="D40" s="117" t="str">
        <f>_xlfn.XLOOKUP($A40,'0919門市清單主檔'!B:B,'0919門市清單主檔'!V:V,"")</f>
        <v>淡水區</v>
      </c>
      <c r="E40" s="200" t="str">
        <f>_xlfn.XLOOKUP(D40,門市狀態!G:G,門市狀態!H:H,"")</f>
        <v>吳宗鴻</v>
      </c>
      <c r="F40" s="112" t="str">
        <f>IFERROR(IF(VLOOKUP(A40,門市狀態!A:D,4,FALSE)=0,"",VLOOKUP(A40,門市狀態!A:D,4,FALSE)),"")</f>
        <v/>
      </c>
      <c r="G40" s="113"/>
      <c r="H40" s="114" t="str">
        <f t="shared" si="20"/>
        <v>PMQ2-4093-淡水新市一(定保)</v>
      </c>
      <c r="I40" s="251" t="str">
        <f t="array" ref="I40">IF(AND(SUMPRODUCT((IM!$F$2:$F$5000=A40)*(ISNUMBER(SEARCH($C$1, IM!$AC$2:$AC$5000))))&gt;0), $C$1, "")</f>
        <v>PMQ2</v>
      </c>
      <c r="J40" s="252">
        <f t="array" ref="J40">IFERROR(INDEX(IM!$AM$2:$AM$5000, MATCH(1, (IM!$F$2:$F$5000=A40) * (ISNUMBER(SEARCH($C$1, IM!$AC$2:$AC$5000))), 0)), "")</f>
        <v>46120</v>
      </c>
      <c r="K40" s="253">
        <f t="array" ref="K40">SUMPRODUCT((IM!$F$2:$F$5000=A40)*(IM!$AD$2:$AD$5000="O")*(ISNUMBER(SEARCH($C$1, IM!$AC$2:$AC$5000))))</f>
        <v>1</v>
      </c>
      <c r="L40" s="254" t="str">
        <f t="array" ref="L40">IF(K40&gt;0,IFERROR(HYPERLINK("#'IM'!AC"&amp;MATCH(1,(IM!$F$1:$F$5000=A40)*(ISNUMBER(SEARCH($C$1,IM!$AC$1:$AC$5000))),0),"檢核"),"未登錄"),"")</f>
        <v>檢核</v>
      </c>
      <c r="M40" s="255" t="str">
        <f t="shared" si="21"/>
        <v>+EDC</v>
      </c>
      <c r="N40" s="255" t="str">
        <f t="array" ref="N40">IF(AND(
    SUMPRODUCT(
        (IM!$F$2:$F$522=A40) *
        ISNUMBER(SEARCH("*HUB*", IM!$AC$2:$AC$522)) *
        (IM!$X$2:$X$522&gt;=$A$1) *
        (IM!$X$2:$X$522&lt;=$B$1)*(W40="HUB")
    ) &gt; 0
), "HUB", "")</f>
        <v/>
      </c>
      <c r="O40" s="256" t="str">
        <f>IF(
  IFERROR(VLOOKUP(A40,門市主檔!A:I,9,FALSE),"")&lt;&gt;$C$1,
  "未完工",
  IF(
    AND($D$1="--",$E$1="--",$F$1="--"),
    "已完工",
    IF(
      OR(
        AND($D$1&lt;&gt;"--", IFERROR(VLOOKUP(A40,'0919門市清單主檔'!B:AH,31,FALSE),"")=$D$1, IFERROR(VLOOKUP(A40,門市主檔!A:Q,17,FALSE),"")&lt;&gt;$D$1),
        AND($E$1&lt;&gt;"--", IFERROR(VLOOKUP(A40,'0919門市清單主檔'!B:AH,32,FALSE),"")=$E$1, IFERROR(VLOOKUP(A40,門市主檔!A:S,19,FALSE),"")&lt;&gt;$E$1),
        AND($F$1&lt;&gt;"--", IFERROR(VLOOKUP(A40,'0919門市清單主檔'!B:AH,33,FALSE),"")=$F$1, IFERROR(VLOOKUP(A40,門市主檔!A:U,21,FALSE),"")&lt;&gt;$F$1),
        AND(
          IFERROR(VLOOKUP(A40,'0919門市清單主檔'!B:AC,28,FALSE),"")="+HUB",
          IFERROR(VLOOKUP(A40,門市主檔!A:X,23,FALSE),"")&lt;&gt;"+HUB"
        ),
        AND(
          IFERROR(VLOOKUP(A40,'0919門市清單主檔'!B:AD,29,FALSE),"")="+EDC",
          IFERROR(VLOOKUP(A40,門市主檔!A:X,24,FALSE),"")&lt;&gt;"+EDC"
        )
      ),
      _xlfn.TEXTJOIN(
        "，",
        TRUE,
        IF(AND($D$1&lt;&gt;"--", IFERROR(VLOOKUP(A40,'0919門市清單主檔'!B:AH,31,FALSE),"")=$D$1, IFERROR(VLOOKUP(A40,門市主檔!A:Q,17,FALSE),"")&lt;&gt;$D$1), $D$1, ""),
        IF(AND($E$1&lt;&gt;"--", IFERROR(VLOOKUP(A40,'0919門市清單主檔'!B:AH,32,FALSE),"")=$E$1, IFERROR(VLOOKUP(A40,門市主檔!A:S,19,FALSE),"")&lt;&gt;$E$1), $E$1, ""),
        IF(AND($F$1&lt;&gt;"--", IFERROR(VLOOKUP(A40,'0919門市清單主檔'!B:AH,33,FALSE),"")=$F$1, IFERROR(VLOOKUP(A40,門市主檔!A:U,21,FALSE),"")&lt;&gt;$F$1), $F$1, ""),
        IF(AND(IFERROR(VLOOKUP(A40,'0919門市清單主檔'!B:AC,28,FALSE),"")="+HUB", IFERROR(VLOOKUP(A40,門市主檔!A:X,23,FALSE),"")&lt;&gt;"+HUB"), "+HUB", ""),
        IF(AND(IFERROR(VLOOKUP(A40,'0919門市清單主檔'!B:AD,29,FALSE),"")="+EDC", IFERROR(VLOOKUP(A40,門市主檔!A:X,24,FALSE),"")&lt;&gt;"+EDC"), "+EDC", "")
      ) &amp; "未完工",
      "已完工"
    )
  )
)</f>
        <v>已完工</v>
      </c>
      <c r="P40" s="542" t="str">
        <f t="shared" si="22"/>
        <v>PMQ2-4093-淡水新市一(定保)</v>
      </c>
      <c r="Q40" s="178" t="str">
        <f t="array" ref="Q40">IF(AND(SUMPRODUCT((IM!$F$2:$F$5000=A40)*(ISNUMBER(SEARCH($D$1, IM!$AC$2:$AC$5000))))&gt;0), $D$1, "")</f>
        <v/>
      </c>
      <c r="R40" s="177" t="str">
        <f t="array" ref="R40">IFERROR(INDEX(IM!$AM$2:$AM$5000, MATCH(1, (IM!$F$2:$F$5000=A40) * (ISNUMBER(SEARCH($D$1, IM!$AC$2:$AC$5000))), 0)), "")</f>
        <v/>
      </c>
      <c r="S40" s="166" t="str">
        <f t="array" ref="S40">IF(AND(SUMPRODUCT((IM!$F$2:$F$5000=A40)*(ISNUMBER(SEARCH($E$1, IM!$AC$2:$AC$5000))))&gt;0), $E$1, "")</f>
        <v/>
      </c>
      <c r="T40" s="191" t="str">
        <f t="array" ref="T40">IFERROR(INDEX(IM!$AM$2:$AM$5000, MATCH(1, (IM!$F$2:$F$5000=A40) * (ISNUMBER(SEARCH($E$1, IM!$AC$2:$AC$5000))), 0)), "")</f>
        <v/>
      </c>
      <c r="U40" s="194" t="str">
        <f t="array" ref="U40">IF(AND(SUMPRODUCT((IM!$F$2:$F$5000=A40)*(ISNUMBER(SEARCH($F$1, IM!$AC$2:$AC$5000))))&gt;0), $F$1, "")</f>
        <v/>
      </c>
      <c r="V40" s="212" t="str">
        <f t="array" ref="V40">IFERROR(INDEX(IM!$AM$2:$AM$5000, MATCH(1, (IM!$F$2:$F$5000=A40) * (ISNUMBER(SEARCH($F$1, IM!$AC$2:$AC$5000))), 0)), "")</f>
        <v/>
      </c>
      <c r="W40" s="165" t="str">
        <f t="array" ref="W40">IF(
SUMPRODUCT(
(IM!$F$2:$F$5000=A40)*
(ISNUMBER(SEARCH($I$1,IM!$AC$2:$AC$5000)))*
(IM!$X$2:$X$5000&gt;=$A$1)*
(IM!$X$2:$X$5000&lt;=$B$1)
)&gt;0,
$I$1,
""
)</f>
        <v/>
      </c>
      <c r="X40" s="165" t="str">
        <f t="array" ref="X40">IF(AND(SUMPRODUCT((IM!$F$2:$F$5000=A40)*(ISNUMBER(SEARCH($J$1, IM!$AC$2:$AC$5000))))&gt;0), $J$1, "")</f>
        <v>+EDC</v>
      </c>
      <c r="Y40" s="425">
        <f t="shared" si="23"/>
        <v>4093</v>
      </c>
      <c r="Z40" s="425" t="str">
        <f t="shared" si="24"/>
        <v>淡水新市一</v>
      </c>
      <c r="AA40" s="132"/>
    </row>
    <row r="41" spans="1:29" ht="21.6" customHeight="1">
      <c r="A41" s="111">
        <v>4788</v>
      </c>
      <c r="B41" s="160" t="str">
        <f>_xlfn.XLOOKUP(A41,'0919門市清單主檔'!B:B,'0919門市清單主檔'!C:C,"")</f>
        <v>淡水國家店</v>
      </c>
      <c r="C41" s="117" t="str">
        <f>_xlfn.XLOOKUP($A41,'0919門市清單主檔'!B:B,'0919門市清單主檔'!U:U,"")</f>
        <v>新北市</v>
      </c>
      <c r="D41" s="117" t="str">
        <f>_xlfn.XLOOKUP($A41,'0919門市清單主檔'!B:B,'0919門市清單主檔'!V:V,"")</f>
        <v>淡水區</v>
      </c>
      <c r="E41" s="200" t="str">
        <f>_xlfn.XLOOKUP(D41,門市狀態!G:G,門市狀態!H:H,"")</f>
        <v>吳宗鴻</v>
      </c>
      <c r="F41" s="112" t="str">
        <f>IFERROR(IF(VLOOKUP(A41,門市狀態!A:D,4,FALSE)=0,"",VLOOKUP(A41,門市狀態!A:D,4,FALSE)),"")</f>
        <v/>
      </c>
      <c r="G41" s="113"/>
      <c r="H41" s="114" t="str">
        <f t="shared" si="20"/>
        <v>PMQ2-4788-淡水國家店(定保)</v>
      </c>
      <c r="I41" s="251" t="str">
        <f t="array" ref="I41">IF(AND(SUMPRODUCT((IM!$F$2:$F$5000=A41)*(ISNUMBER(SEARCH($C$1, IM!$AC$2:$AC$5000))))&gt;0), $C$1, "")</f>
        <v>PMQ2</v>
      </c>
      <c r="J41" s="252">
        <f t="array" ref="J41">IFERROR(INDEX(IM!$AM$2:$AM$5000, MATCH(1, (IM!$F$2:$F$5000=A41) * (ISNUMBER(SEARCH($C$1, IM!$AC$2:$AC$5000))), 0)), "")</f>
        <v>46120</v>
      </c>
      <c r="K41" s="253">
        <f t="array" ref="K41">SUMPRODUCT((IM!$F$2:$F$5000=A41)*(IM!$AD$2:$AD$5000="O")*(ISNUMBER(SEARCH($C$1, IM!$AC$2:$AC$5000))))</f>
        <v>1</v>
      </c>
      <c r="L41" s="254" t="str">
        <f t="array" ref="L41">IF(K41&gt;0,IFERROR(HYPERLINK("#'IM'!AC"&amp;MATCH(1,(IM!$F$1:$F$5000=A41)*(ISNUMBER(SEARCH($C$1,IM!$AC$1:$AC$5000))),0),"檢核"),"未登錄"),"")</f>
        <v>檢核</v>
      </c>
      <c r="M41" s="255" t="str">
        <f t="shared" si="21"/>
        <v>+EDC</v>
      </c>
      <c r="N41" s="255" t="str">
        <f t="array" ref="N41">IF(AND(
    SUMPRODUCT(
        (IM!$F$2:$F$522=A41) *
        ISNUMBER(SEARCH("*HUB*", IM!$AC$2:$AC$522)) *
        (IM!$X$2:$X$522&gt;=$A$1) *
        (IM!$X$2:$X$522&lt;=$B$1)*(W41="HUB")
    ) &gt; 0
), "HUB", "")</f>
        <v/>
      </c>
      <c r="O41" s="256" t="str">
        <f>IF(
  IFERROR(VLOOKUP(A41,門市主檔!A:I,9,FALSE),"")&lt;&gt;$C$1,
  "未完工",
  IF(
    AND($D$1="--",$E$1="--",$F$1="--"),
    "已完工",
    IF(
      OR(
        AND($D$1&lt;&gt;"--", IFERROR(VLOOKUP(A41,'0919門市清單主檔'!B:AH,31,FALSE),"")=$D$1, IFERROR(VLOOKUP(A41,門市主檔!A:Q,17,FALSE),"")&lt;&gt;$D$1),
        AND($E$1&lt;&gt;"--", IFERROR(VLOOKUP(A41,'0919門市清單主檔'!B:AH,32,FALSE),"")=$E$1, IFERROR(VLOOKUP(A41,門市主檔!A:S,19,FALSE),"")&lt;&gt;$E$1),
        AND($F$1&lt;&gt;"--", IFERROR(VLOOKUP(A41,'0919門市清單主檔'!B:AH,33,FALSE),"")=$F$1, IFERROR(VLOOKUP(A41,門市主檔!A:U,21,FALSE),"")&lt;&gt;$F$1),
        AND(
          IFERROR(VLOOKUP(A41,'0919門市清單主檔'!B:AC,28,FALSE),"")="+HUB",
          IFERROR(VLOOKUP(A41,門市主檔!A:X,23,FALSE),"")&lt;&gt;"+HUB"
        ),
        AND(
          IFERROR(VLOOKUP(A41,'0919門市清單主檔'!B:AD,29,FALSE),"")="+EDC",
          IFERROR(VLOOKUP(A41,門市主檔!A:X,24,FALSE),"")&lt;&gt;"+EDC"
        )
      ),
      _xlfn.TEXTJOIN(
        "，",
        TRUE,
        IF(AND($D$1&lt;&gt;"--", IFERROR(VLOOKUP(A41,'0919門市清單主檔'!B:AH,31,FALSE),"")=$D$1, IFERROR(VLOOKUP(A41,門市主檔!A:Q,17,FALSE),"")&lt;&gt;$D$1), $D$1, ""),
        IF(AND($E$1&lt;&gt;"--", IFERROR(VLOOKUP(A41,'0919門市清單主檔'!B:AH,32,FALSE),"")=$E$1, IFERROR(VLOOKUP(A41,門市主檔!A:S,19,FALSE),"")&lt;&gt;$E$1), $E$1, ""),
        IF(AND($F$1&lt;&gt;"--", IFERROR(VLOOKUP(A41,'0919門市清單主檔'!B:AH,33,FALSE),"")=$F$1, IFERROR(VLOOKUP(A41,門市主檔!A:U,21,FALSE),"")&lt;&gt;$F$1), $F$1, ""),
        IF(AND(IFERROR(VLOOKUP(A41,'0919門市清單主檔'!B:AC,28,FALSE),"")="+HUB", IFERROR(VLOOKUP(A41,門市主檔!A:X,23,FALSE),"")&lt;&gt;"+HUB"), "+HUB", ""),
        IF(AND(IFERROR(VLOOKUP(A41,'0919門市清單主檔'!B:AD,29,FALSE),"")="+EDC", IFERROR(VLOOKUP(A41,門市主檔!A:X,24,FALSE),"")&lt;&gt;"+EDC"), "+EDC", "")
      ) &amp; "未完工",
      "已完工"
    )
  )
)</f>
        <v>已完工</v>
      </c>
      <c r="P41" s="542" t="str">
        <f t="shared" si="22"/>
        <v>PMQ2-4788-淡水國家店(定保)</v>
      </c>
      <c r="Q41" s="178" t="str">
        <f t="array" ref="Q41">IF(AND(SUMPRODUCT((IM!$F$2:$F$5000=A41)*(ISNUMBER(SEARCH($D$1, IM!$AC$2:$AC$5000))))&gt;0), $D$1, "")</f>
        <v/>
      </c>
      <c r="R41" s="177" t="str">
        <f t="array" ref="R41">IFERROR(INDEX(IM!$AM$2:$AM$5000, MATCH(1, (IM!$F$2:$F$5000=A41) * (ISNUMBER(SEARCH($D$1, IM!$AC$2:$AC$5000))), 0)), "")</f>
        <v/>
      </c>
      <c r="S41" s="166" t="str">
        <f t="array" ref="S41">IF(AND(SUMPRODUCT((IM!$F$2:$F$5000=A41)*(ISNUMBER(SEARCH($E$1, IM!$AC$2:$AC$5000))))&gt;0), $E$1, "")</f>
        <v/>
      </c>
      <c r="T41" s="191" t="str">
        <f t="array" ref="T41">IFERROR(INDEX(IM!$AM$2:$AM$5000, MATCH(1, (IM!$F$2:$F$5000=A41) * (ISNUMBER(SEARCH($E$1, IM!$AC$2:$AC$5000))), 0)), "")</f>
        <v/>
      </c>
      <c r="U41" s="194" t="str">
        <f t="array" ref="U41">IF(AND(SUMPRODUCT((IM!$F$2:$F$5000=A41)*(ISNUMBER(SEARCH($F$1, IM!$AC$2:$AC$5000))))&gt;0), $F$1, "")</f>
        <v/>
      </c>
      <c r="V41" s="212" t="str">
        <f t="array" ref="V41">IFERROR(INDEX(IM!$AM$2:$AM$5000, MATCH(1, (IM!$F$2:$F$5000=A41) * (ISNUMBER(SEARCH($F$1, IM!$AC$2:$AC$5000))), 0)), "")</f>
        <v/>
      </c>
      <c r="W41" s="165" t="str">
        <f t="array" ref="W41">IF(
SUMPRODUCT(
(IM!$F$2:$F$5000=A41)*
(ISNUMBER(SEARCH($I$1,IM!$AC$2:$AC$5000)))*
(IM!$X$2:$X$5000&gt;=$A$1)*
(IM!$X$2:$X$5000&lt;=$B$1)
)&gt;0,
$I$1,
""
)</f>
        <v/>
      </c>
      <c r="X41" s="165" t="str">
        <f t="array" ref="X41">IF(AND(SUMPRODUCT((IM!$F$2:$F$5000=A41)*(ISNUMBER(SEARCH($J$1, IM!$AC$2:$AC$5000))))&gt;0), $J$1, "")</f>
        <v>+EDC</v>
      </c>
      <c r="Y41" s="425">
        <f t="shared" si="23"/>
        <v>4788</v>
      </c>
      <c r="Z41" s="425" t="str">
        <f t="shared" si="24"/>
        <v>淡水國家店</v>
      </c>
      <c r="AA41" s="132"/>
    </row>
    <row r="42" spans="1:29" ht="21.6" customHeight="1">
      <c r="A42" s="111" t="s">
        <v>59</v>
      </c>
      <c r="B42" s="160" t="str">
        <f>_xlfn.XLOOKUP(A42,'0919門市清單主檔'!B:B,'0919門市清單主檔'!C:C,"")</f>
        <v>北縣南勢店</v>
      </c>
      <c r="C42" s="117" t="str">
        <f>_xlfn.XLOOKUP($A42,'0919門市清單主檔'!B:B,'0919門市清單主檔'!U:U,"")</f>
        <v>新北市</v>
      </c>
      <c r="D42" s="117" t="str">
        <f>_xlfn.XLOOKUP($A42,'0919門市清單主檔'!B:B,'0919門市清單主檔'!V:V,"")</f>
        <v>中和區</v>
      </c>
      <c r="E42" s="200" t="str">
        <f>_xlfn.XLOOKUP(D42,門市狀態!G:G,門市狀態!H:H,"")</f>
        <v>劉柏均</v>
      </c>
      <c r="F42" s="112" t="str">
        <f>IFERROR(IF(VLOOKUP(A42,門市狀態!A:D,4,FALSE)=0,"",VLOOKUP(A42,門市狀態!A:D,4,FALSE)),"")</f>
        <v/>
      </c>
      <c r="G42" s="113"/>
      <c r="H42" s="114" t="str">
        <f t="shared" si="20"/>
        <v>PMQ2-C216-北縣南勢店(定保)</v>
      </c>
      <c r="I42" s="251" t="str">
        <f t="array" ref="I42">IF(AND(SUMPRODUCT((IM!$F$2:$F$5000=A42)*(ISNUMBER(SEARCH($C$1, IM!$AC$2:$AC$5000))))&gt;0), $C$1, "")</f>
        <v>PMQ2</v>
      </c>
      <c r="J42" s="252">
        <f t="array" ref="J42">IFERROR(INDEX(IM!$AM$2:$AM$5000, MATCH(1, (IM!$F$2:$F$5000=A42) * (ISNUMBER(SEARCH($C$1, IM!$AC$2:$AC$5000))), 0)), "")</f>
        <v>46120</v>
      </c>
      <c r="K42" s="253">
        <f t="array" ref="K42">SUMPRODUCT((IM!$F$2:$F$5000=A42)*(IM!$AD$2:$AD$5000="O")*(ISNUMBER(SEARCH($C$1, IM!$AC$2:$AC$5000))))</f>
        <v>1</v>
      </c>
      <c r="L42" s="254" t="str">
        <f t="array" ref="L42">IF(K42&gt;0,IFERROR(HYPERLINK("#'IM'!AC"&amp;MATCH(1,(IM!$F$1:$F$5000=A42)*(ISNUMBER(SEARCH($C$1,IM!$AC$1:$AC$5000))),0),"檢核"),"未登錄"),"")</f>
        <v>檢核</v>
      </c>
      <c r="M42" s="255" t="str">
        <f t="shared" si="21"/>
        <v>+EDC</v>
      </c>
      <c r="N42" s="255" t="str">
        <f t="array" ref="N42">IF(AND(
    SUMPRODUCT(
        (IM!$F$2:$F$522=A42) *
        ISNUMBER(SEARCH("*HUB*", IM!$AC$2:$AC$522)) *
        (IM!$X$2:$X$522&gt;=$A$1) *
        (IM!$X$2:$X$522&lt;=$B$1)*(W42="HUB")
    ) &gt; 0
), "HUB", "")</f>
        <v/>
      </c>
      <c r="O42" s="256" t="str">
        <f>IF(
  IFERROR(VLOOKUP(A42,門市主檔!A:I,9,FALSE),"")&lt;&gt;$C$1,
  "未完工",
  IF(
    AND($D$1="--",$E$1="--",$F$1="--"),
    "已完工",
    IF(
      OR(
        AND($D$1&lt;&gt;"--", IFERROR(VLOOKUP(A42,'0919門市清單主檔'!B:AH,31,FALSE),"")=$D$1, IFERROR(VLOOKUP(A42,門市主檔!A:Q,17,FALSE),"")&lt;&gt;$D$1),
        AND($E$1&lt;&gt;"--", IFERROR(VLOOKUP(A42,'0919門市清單主檔'!B:AH,32,FALSE),"")=$E$1, IFERROR(VLOOKUP(A42,門市主檔!A:S,19,FALSE),"")&lt;&gt;$E$1),
        AND($F$1&lt;&gt;"--", IFERROR(VLOOKUP(A42,'0919門市清單主檔'!B:AH,33,FALSE),"")=$F$1, IFERROR(VLOOKUP(A42,門市主檔!A:U,21,FALSE),"")&lt;&gt;$F$1),
        AND(
          IFERROR(VLOOKUP(A42,'0919門市清單主檔'!B:AC,28,FALSE),"")="+HUB",
          IFERROR(VLOOKUP(A42,門市主檔!A:X,23,FALSE),"")&lt;&gt;"+HUB"
        ),
        AND(
          IFERROR(VLOOKUP(A42,'0919門市清單主檔'!B:AD,29,FALSE),"")="+EDC",
          IFERROR(VLOOKUP(A42,門市主檔!A:X,24,FALSE),"")&lt;&gt;"+EDC"
        )
      ),
      _xlfn.TEXTJOIN(
        "，",
        TRUE,
        IF(AND($D$1&lt;&gt;"--", IFERROR(VLOOKUP(A42,'0919門市清單主檔'!B:AH,31,FALSE),"")=$D$1, IFERROR(VLOOKUP(A42,門市主檔!A:Q,17,FALSE),"")&lt;&gt;$D$1), $D$1, ""),
        IF(AND($E$1&lt;&gt;"--", IFERROR(VLOOKUP(A42,'0919門市清單主檔'!B:AH,32,FALSE),"")=$E$1, IFERROR(VLOOKUP(A42,門市主檔!A:S,19,FALSE),"")&lt;&gt;$E$1), $E$1, ""),
        IF(AND($F$1&lt;&gt;"--", IFERROR(VLOOKUP(A42,'0919門市清單主檔'!B:AH,33,FALSE),"")=$F$1, IFERROR(VLOOKUP(A42,門市主檔!A:U,21,FALSE),"")&lt;&gt;$F$1), $F$1, ""),
        IF(AND(IFERROR(VLOOKUP(A42,'0919門市清單主檔'!B:AC,28,FALSE),"")="+HUB", IFERROR(VLOOKUP(A42,門市主檔!A:X,23,FALSE),"")&lt;&gt;"+HUB"), "+HUB", ""),
        IF(AND(IFERROR(VLOOKUP(A42,'0919門市清單主檔'!B:AD,29,FALSE),"")="+EDC", IFERROR(VLOOKUP(A42,門市主檔!A:X,24,FALSE),"")&lt;&gt;"+EDC"), "+EDC", "")
      ) &amp; "未完工",
      "已完工"
    )
  )
)</f>
        <v>已完工</v>
      </c>
      <c r="P42" s="542" t="str">
        <f t="shared" si="22"/>
        <v>PMQ2-C216-北縣南勢店(定保)</v>
      </c>
      <c r="Q42" s="178" t="str">
        <f t="array" ref="Q42">IF(AND(SUMPRODUCT((IM!$F$2:$F$5000=A42)*(ISNUMBER(SEARCH($D$1, IM!$AC$2:$AC$5000))))&gt;0), $D$1, "")</f>
        <v/>
      </c>
      <c r="R42" s="177" t="str">
        <f t="array" ref="R42">IFERROR(INDEX(IM!$AM$2:$AM$5000, MATCH(1, (IM!$F$2:$F$5000=A42) * (ISNUMBER(SEARCH($D$1, IM!$AC$2:$AC$5000))), 0)), "")</f>
        <v/>
      </c>
      <c r="S42" s="166" t="str">
        <f t="array" ref="S42">IF(AND(SUMPRODUCT((IM!$F$2:$F$5000=A42)*(ISNUMBER(SEARCH($E$1, IM!$AC$2:$AC$5000))))&gt;0), $E$1, "")</f>
        <v/>
      </c>
      <c r="T42" s="191" t="str">
        <f t="array" ref="T42">IFERROR(INDEX(IM!$AM$2:$AM$5000, MATCH(1, (IM!$F$2:$F$5000=A42) * (ISNUMBER(SEARCH($E$1, IM!$AC$2:$AC$5000))), 0)), "")</f>
        <v/>
      </c>
      <c r="U42" s="194" t="str">
        <f t="array" ref="U42">IF(AND(SUMPRODUCT((IM!$F$2:$F$5000=A42)*(ISNUMBER(SEARCH($F$1, IM!$AC$2:$AC$5000))))&gt;0), $F$1, "")</f>
        <v/>
      </c>
      <c r="V42" s="212" t="str">
        <f t="array" ref="V42">IFERROR(INDEX(IM!$AM$2:$AM$5000, MATCH(1, (IM!$F$2:$F$5000=A42) * (ISNUMBER(SEARCH($F$1, IM!$AC$2:$AC$5000))), 0)), "")</f>
        <v/>
      </c>
      <c r="W42" s="165" t="str">
        <f t="array" ref="W42">IF(
SUMPRODUCT(
(IM!$F$2:$F$5000=A42)*
(ISNUMBER(SEARCH($I$1,IM!$AC$2:$AC$5000)))*
(IM!$X$2:$X$5000&gt;=$A$1)*
(IM!$X$2:$X$5000&lt;=$B$1)
)&gt;0,
$I$1,
""
)</f>
        <v/>
      </c>
      <c r="X42" s="165" t="str">
        <f t="array" ref="X42">IF(AND(SUMPRODUCT((IM!$F$2:$F$5000=A42)*(ISNUMBER(SEARCH($J$1, IM!$AC$2:$AC$5000))))&gt;0), $J$1, "")</f>
        <v>+EDC</v>
      </c>
      <c r="Y42" s="425" t="str">
        <f t="shared" si="23"/>
        <v>C216</v>
      </c>
      <c r="Z42" s="425" t="str">
        <f t="shared" si="24"/>
        <v>北縣南勢店</v>
      </c>
      <c r="AA42" s="132" t="s">
        <v>52</v>
      </c>
    </row>
    <row r="43" spans="1:29" ht="21.6" customHeight="1">
      <c r="A43" s="111">
        <v>4541</v>
      </c>
      <c r="B43" s="160" t="str">
        <f>_xlfn.XLOOKUP(A43,'0919門市清單主檔'!B:B,'0919門市清單主檔'!C:C,"")</f>
        <v>淡水海天店</v>
      </c>
      <c r="C43" s="117" t="str">
        <f>_xlfn.XLOOKUP($A43,'0919門市清單主檔'!B:B,'0919門市清單主檔'!U:U,"")</f>
        <v>新北市</v>
      </c>
      <c r="D43" s="117" t="str">
        <f>_xlfn.XLOOKUP($A43,'0919門市清單主檔'!B:B,'0919門市清單主檔'!V:V,"")</f>
        <v>淡水區</v>
      </c>
      <c r="E43" s="200" t="str">
        <f>_xlfn.XLOOKUP(D43,門市狀態!G:G,門市狀態!H:H,"")</f>
        <v>吳宗鴻</v>
      </c>
      <c r="F43" s="112" t="str">
        <f>IFERROR(IF(VLOOKUP(A43,門市狀態!A:D,4,FALSE)=0,"",VLOOKUP(A43,門市狀態!A:D,4,FALSE)),"")</f>
        <v/>
      </c>
      <c r="G43" s="113"/>
      <c r="H43" s="114" t="str">
        <f t="shared" si="20"/>
        <v>PMQ2-4541-淡水海天店(定保)</v>
      </c>
      <c r="I43" s="251" t="str">
        <f t="array" ref="I43">IF(AND(SUMPRODUCT((IM!$F$2:$F$5000=A43)*(ISNUMBER(SEARCH($C$1, IM!$AC$2:$AC$5000))))&gt;0), $C$1, "")</f>
        <v>PMQ2</v>
      </c>
      <c r="J43" s="252">
        <f t="array" ref="J43">IFERROR(INDEX(IM!$AM$2:$AM$5000, MATCH(1, (IM!$F$2:$F$5000=A43) * (ISNUMBER(SEARCH($C$1, IM!$AC$2:$AC$5000))), 0)), "")</f>
        <v>46120</v>
      </c>
      <c r="K43" s="253">
        <f t="array" ref="K43">SUMPRODUCT((IM!$F$2:$F$5000=A43)*(IM!$AD$2:$AD$5000="O")*(ISNUMBER(SEARCH($C$1, IM!$AC$2:$AC$5000))))</f>
        <v>1</v>
      </c>
      <c r="L43" s="254" t="str">
        <f t="array" ref="L43">IF(K43&gt;0,IFERROR(HYPERLINK("#'IM'!AC"&amp;MATCH(1,(IM!$F$1:$F$5000=A43)*(ISNUMBER(SEARCH($C$1,IM!$AC$1:$AC$5000))),0),"檢核"),"未登錄"),"")</f>
        <v>檢核</v>
      </c>
      <c r="M43" s="255" t="str">
        <f t="shared" si="21"/>
        <v>+EDC</v>
      </c>
      <c r="N43" s="255" t="str">
        <f t="array" ref="N43">IF(AND(
    SUMPRODUCT(
        (IM!$F$2:$F$522=A43) *
        ISNUMBER(SEARCH("*HUB*", IM!$AC$2:$AC$522)) *
        (IM!$X$2:$X$522&gt;=$A$1) *
        (IM!$X$2:$X$522&lt;=$B$1)*(W43="HUB")
    ) &gt; 0
), "HUB", "")</f>
        <v/>
      </c>
      <c r="O43" s="256" t="str">
        <f>IF(
  IFERROR(VLOOKUP(A43,門市主檔!A:I,9,FALSE),"")&lt;&gt;$C$1,
  "未完工",
  IF(
    AND($D$1="--",$E$1="--",$F$1="--"),
    "已完工",
    IF(
      OR(
        AND($D$1&lt;&gt;"--", IFERROR(VLOOKUP(A43,'0919門市清單主檔'!B:AH,31,FALSE),"")=$D$1, IFERROR(VLOOKUP(A43,門市主檔!A:Q,17,FALSE),"")&lt;&gt;$D$1),
        AND($E$1&lt;&gt;"--", IFERROR(VLOOKUP(A43,'0919門市清單主檔'!B:AH,32,FALSE),"")=$E$1, IFERROR(VLOOKUP(A43,門市主檔!A:S,19,FALSE),"")&lt;&gt;$E$1),
        AND($F$1&lt;&gt;"--", IFERROR(VLOOKUP(A43,'0919門市清單主檔'!B:AH,33,FALSE),"")=$F$1, IFERROR(VLOOKUP(A43,門市主檔!A:U,21,FALSE),"")&lt;&gt;$F$1),
        AND(
          IFERROR(VLOOKUP(A43,'0919門市清單主檔'!B:AC,28,FALSE),"")="+HUB",
          IFERROR(VLOOKUP(A43,門市主檔!A:X,23,FALSE),"")&lt;&gt;"+HUB"
        ),
        AND(
          IFERROR(VLOOKUP(A43,'0919門市清單主檔'!B:AD,29,FALSE),"")="+EDC",
          IFERROR(VLOOKUP(A43,門市主檔!A:X,24,FALSE),"")&lt;&gt;"+EDC"
        )
      ),
      _xlfn.TEXTJOIN(
        "，",
        TRUE,
        IF(AND($D$1&lt;&gt;"--", IFERROR(VLOOKUP(A43,'0919門市清單主檔'!B:AH,31,FALSE),"")=$D$1, IFERROR(VLOOKUP(A43,門市主檔!A:Q,17,FALSE),"")&lt;&gt;$D$1), $D$1, ""),
        IF(AND($E$1&lt;&gt;"--", IFERROR(VLOOKUP(A43,'0919門市清單主檔'!B:AH,32,FALSE),"")=$E$1, IFERROR(VLOOKUP(A43,門市主檔!A:S,19,FALSE),"")&lt;&gt;$E$1), $E$1, ""),
        IF(AND($F$1&lt;&gt;"--", IFERROR(VLOOKUP(A43,'0919門市清單主檔'!B:AH,33,FALSE),"")=$F$1, IFERROR(VLOOKUP(A43,門市主檔!A:U,21,FALSE),"")&lt;&gt;$F$1), $F$1, ""),
        IF(AND(IFERROR(VLOOKUP(A43,'0919門市清單主檔'!B:AC,28,FALSE),"")="+HUB", IFERROR(VLOOKUP(A43,門市主檔!A:X,23,FALSE),"")&lt;&gt;"+HUB"), "+HUB", ""),
        IF(AND(IFERROR(VLOOKUP(A43,'0919門市清單主檔'!B:AD,29,FALSE),"")="+EDC", IFERROR(VLOOKUP(A43,門市主檔!A:X,24,FALSE),"")&lt;&gt;"+EDC"), "+EDC", "")
      ) &amp; "未完工",
      "已完工"
    )
  )
)</f>
        <v>+SC7未完工</v>
      </c>
      <c r="P43" s="542" t="str">
        <f t="shared" si="22"/>
        <v>PMQ2-4541-淡水海天店(定保)</v>
      </c>
      <c r="Q43" s="178" t="str">
        <f t="array" ref="Q43">IF(AND(SUMPRODUCT((IM!$F$2:$F$5000=A43)*(ISNUMBER(SEARCH($D$1, IM!$AC$2:$AC$5000))))&gt;0), $D$1, "")</f>
        <v/>
      </c>
      <c r="R43" s="177" t="str">
        <f t="array" ref="R43">IFERROR(INDEX(IM!$AM$2:$AM$5000, MATCH(1, (IM!$F$2:$F$5000=A43) * (ISNUMBER(SEARCH($D$1, IM!$AC$2:$AC$5000))), 0)), "")</f>
        <v/>
      </c>
      <c r="S43" s="166" t="str">
        <f t="array" ref="S43">IF(AND(SUMPRODUCT((IM!$F$2:$F$5000=A43)*(ISNUMBER(SEARCH($E$1, IM!$AC$2:$AC$5000))))&gt;0), $E$1, "")</f>
        <v/>
      </c>
      <c r="T43" s="191" t="str">
        <f t="array" ref="T43">IFERROR(INDEX(IM!$AM$2:$AM$5000, MATCH(1, (IM!$F$2:$F$5000=A43) * (ISNUMBER(SEARCH($E$1, IM!$AC$2:$AC$5000))), 0)), "")</f>
        <v/>
      </c>
      <c r="U43" s="194" t="str">
        <f t="array" ref="U43">IF(AND(SUMPRODUCT((IM!$F$2:$F$5000=A43)*(ISNUMBER(SEARCH($F$1, IM!$AC$2:$AC$5000))))&gt;0), $F$1, "")</f>
        <v/>
      </c>
      <c r="V43" s="212" t="str">
        <f t="array" ref="V43">IFERROR(INDEX(IM!$AM$2:$AM$5000, MATCH(1, (IM!$F$2:$F$5000=A43) * (ISNUMBER(SEARCH($F$1, IM!$AC$2:$AC$5000))), 0)), "")</f>
        <v/>
      </c>
      <c r="W43" s="165" t="str">
        <f t="array" ref="W43">IF(
SUMPRODUCT(
(IM!$F$2:$F$5000=A43)*
(ISNUMBER(SEARCH($I$1,IM!$AC$2:$AC$5000)))*
(IM!$X$2:$X$5000&gt;=$A$1)*
(IM!$X$2:$X$5000&lt;=$B$1)
)&gt;0,
$I$1,
""
)</f>
        <v/>
      </c>
      <c r="X43" s="165" t="str">
        <f t="array" ref="X43">IF(AND(SUMPRODUCT((IM!$F$2:$F$5000=A43)*(ISNUMBER(SEARCH($J$1, IM!$AC$2:$AC$5000))))&gt;0), $J$1, "")</f>
        <v>+EDC</v>
      </c>
      <c r="Y43" s="425">
        <f t="shared" si="23"/>
        <v>4541</v>
      </c>
      <c r="Z43" s="425" t="str">
        <f t="shared" si="24"/>
        <v>淡水海天店</v>
      </c>
      <c r="AA43" s="132"/>
    </row>
    <row r="44" spans="1:29" ht="21.6" customHeight="1">
      <c r="A44" s="111">
        <v>4298</v>
      </c>
      <c r="B44" s="160" t="str">
        <f>_xlfn.XLOOKUP(A44,'0919門市清單主檔'!B:B,'0919門市清單主檔'!C:C,"")</f>
        <v>淡水後洲店</v>
      </c>
      <c r="C44" s="117" t="str">
        <f>_xlfn.XLOOKUP($A44,'0919門市清單主檔'!B:B,'0919門市清單主檔'!U:U,"")</f>
        <v>新北市</v>
      </c>
      <c r="D44" s="117" t="str">
        <f>_xlfn.XLOOKUP($A44,'0919門市清單主檔'!B:B,'0919門市清單主檔'!V:V,"")</f>
        <v>淡水區</v>
      </c>
      <c r="E44" s="200" t="str">
        <f>_xlfn.XLOOKUP(D44,門市狀態!G:G,門市狀態!H:H,"")</f>
        <v>吳宗鴻</v>
      </c>
      <c r="F44" s="112" t="str">
        <f>IFERROR(IF(VLOOKUP(A44,門市狀態!A:D,4,FALSE)=0,"",VLOOKUP(A44,門市狀態!A:D,4,FALSE)),"")</f>
        <v/>
      </c>
      <c r="G44" s="113"/>
      <c r="H44" s="114" t="str">
        <f t="shared" si="20"/>
        <v>PMQ2-4298-淡水後洲店(定保)</v>
      </c>
      <c r="I44" s="251" t="str">
        <f t="array" ref="I44">IF(AND(SUMPRODUCT((IM!$F$2:$F$5000=A44)*(ISNUMBER(SEARCH($C$1, IM!$AC$2:$AC$5000))))&gt;0), $C$1, "")</f>
        <v>PMQ2</v>
      </c>
      <c r="J44" s="252">
        <f t="array" ref="J44">IFERROR(INDEX(IM!$AM$2:$AM$5000, MATCH(1, (IM!$F$2:$F$5000=A44) * (ISNUMBER(SEARCH($C$1, IM!$AC$2:$AC$5000))), 0)), "")</f>
        <v>46120</v>
      </c>
      <c r="K44" s="253">
        <f t="array" ref="K44">SUMPRODUCT((IM!$F$2:$F$5000=A44)*(IM!$AD$2:$AD$5000="O")*(ISNUMBER(SEARCH($C$1, IM!$AC$2:$AC$5000))))</f>
        <v>1</v>
      </c>
      <c r="L44" s="254" t="str">
        <f t="array" ref="L44">IF(K44&gt;0,IFERROR(HYPERLINK("#'IM'!AC"&amp;MATCH(1,(IM!$F$1:$F$5000=A44)*(ISNUMBER(SEARCH($C$1,IM!$AC$1:$AC$5000))),0),"檢核"),"未登錄"),"")</f>
        <v>檢核</v>
      </c>
      <c r="M44" s="255" t="str">
        <f t="shared" si="21"/>
        <v>+EDC</v>
      </c>
      <c r="N44" s="255" t="str">
        <f t="array" ref="N44">IF(AND(
    SUMPRODUCT(
        (IM!$F$2:$F$522=A44) *
        ISNUMBER(SEARCH("*HUB*", IM!$AC$2:$AC$522)) *
        (IM!$X$2:$X$522&gt;=$A$1) *
        (IM!$X$2:$X$522&lt;=$B$1)*(W44="HUB")
    ) &gt; 0
), "HUB", "")</f>
        <v/>
      </c>
      <c r="O44" s="256" t="str">
        <f>IF(
  IFERROR(VLOOKUP(A44,門市主檔!A:I,9,FALSE),"")&lt;&gt;$C$1,
  "未完工",
  IF(
    AND($D$1="--",$E$1="--",$F$1="--"),
    "已完工",
    IF(
      OR(
        AND($D$1&lt;&gt;"--", IFERROR(VLOOKUP(A44,'0919門市清單主檔'!B:AH,31,FALSE),"")=$D$1, IFERROR(VLOOKUP(A44,門市主檔!A:Q,17,FALSE),"")&lt;&gt;$D$1),
        AND($E$1&lt;&gt;"--", IFERROR(VLOOKUP(A44,'0919門市清單主檔'!B:AH,32,FALSE),"")=$E$1, IFERROR(VLOOKUP(A44,門市主檔!A:S,19,FALSE),"")&lt;&gt;$E$1),
        AND($F$1&lt;&gt;"--", IFERROR(VLOOKUP(A44,'0919門市清單主檔'!B:AH,33,FALSE),"")=$F$1, IFERROR(VLOOKUP(A44,門市主檔!A:U,21,FALSE),"")&lt;&gt;$F$1),
        AND(
          IFERROR(VLOOKUP(A44,'0919門市清單主檔'!B:AC,28,FALSE),"")="+HUB",
          IFERROR(VLOOKUP(A44,門市主檔!A:X,23,FALSE),"")&lt;&gt;"+HUB"
        ),
        AND(
          IFERROR(VLOOKUP(A44,'0919門市清單主檔'!B:AD,29,FALSE),"")="+EDC",
          IFERROR(VLOOKUP(A44,門市主檔!A:X,24,FALSE),"")&lt;&gt;"+EDC"
        )
      ),
      _xlfn.TEXTJOIN(
        "，",
        TRUE,
        IF(AND($D$1&lt;&gt;"--", IFERROR(VLOOKUP(A44,'0919門市清單主檔'!B:AH,31,FALSE),"")=$D$1, IFERROR(VLOOKUP(A44,門市主檔!A:Q,17,FALSE),"")&lt;&gt;$D$1), $D$1, ""),
        IF(AND($E$1&lt;&gt;"--", IFERROR(VLOOKUP(A44,'0919門市清單主檔'!B:AH,32,FALSE),"")=$E$1, IFERROR(VLOOKUP(A44,門市主檔!A:S,19,FALSE),"")&lt;&gt;$E$1), $E$1, ""),
        IF(AND($F$1&lt;&gt;"--", IFERROR(VLOOKUP(A44,'0919門市清單主檔'!B:AH,33,FALSE),"")=$F$1, IFERROR(VLOOKUP(A44,門市主檔!A:U,21,FALSE),"")&lt;&gt;$F$1), $F$1, ""),
        IF(AND(IFERROR(VLOOKUP(A44,'0919門市清單主檔'!B:AC,28,FALSE),"")="+HUB", IFERROR(VLOOKUP(A44,門市主檔!A:X,23,FALSE),"")&lt;&gt;"+HUB"), "+HUB", ""),
        IF(AND(IFERROR(VLOOKUP(A44,'0919門市清單主檔'!B:AD,29,FALSE),"")="+EDC", IFERROR(VLOOKUP(A44,門市主檔!A:X,24,FALSE),"")&lt;&gt;"+EDC"), "+EDC", "")
      ) &amp; "未完工",
      "已完工"
    )
  )
)</f>
        <v>已完工</v>
      </c>
      <c r="P44" s="542" t="str">
        <f t="shared" si="22"/>
        <v>PMQ2-4298-淡水後洲店(定保)</v>
      </c>
      <c r="Q44" s="178" t="str">
        <f t="array" ref="Q44">IF(AND(SUMPRODUCT((IM!$F$2:$F$5000=A44)*(ISNUMBER(SEARCH($D$1, IM!$AC$2:$AC$5000))))&gt;0), $D$1, "")</f>
        <v/>
      </c>
      <c r="R44" s="177" t="str">
        <f t="array" ref="R44">IFERROR(INDEX(IM!$AM$2:$AM$5000, MATCH(1, (IM!$F$2:$F$5000=A44) * (ISNUMBER(SEARCH($D$1, IM!$AC$2:$AC$5000))), 0)), "")</f>
        <v/>
      </c>
      <c r="S44" s="166" t="str">
        <f t="array" ref="S44">IF(AND(SUMPRODUCT((IM!$F$2:$F$5000=A44)*(ISNUMBER(SEARCH($E$1, IM!$AC$2:$AC$5000))))&gt;0), $E$1, "")</f>
        <v/>
      </c>
      <c r="T44" s="191" t="str">
        <f t="array" ref="T44">IFERROR(INDEX(IM!$AM$2:$AM$5000, MATCH(1, (IM!$F$2:$F$5000=A44) * (ISNUMBER(SEARCH($E$1, IM!$AC$2:$AC$5000))), 0)), "")</f>
        <v/>
      </c>
      <c r="U44" s="194" t="str">
        <f t="array" ref="U44">IF(AND(SUMPRODUCT((IM!$F$2:$F$5000=A44)*(ISNUMBER(SEARCH($F$1, IM!$AC$2:$AC$5000))))&gt;0), $F$1, "")</f>
        <v/>
      </c>
      <c r="V44" s="212" t="str">
        <f t="array" ref="V44">IFERROR(INDEX(IM!$AM$2:$AM$5000, MATCH(1, (IM!$F$2:$F$5000=A44) * (ISNUMBER(SEARCH($F$1, IM!$AC$2:$AC$5000))), 0)), "")</f>
        <v/>
      </c>
      <c r="W44" s="165" t="str">
        <f t="array" ref="W44">IF(
SUMPRODUCT(
(IM!$F$2:$F$5000=A44)*
(ISNUMBER(SEARCH($I$1,IM!$AC$2:$AC$5000)))*
(IM!$X$2:$X$5000&gt;=$A$1)*
(IM!$X$2:$X$5000&lt;=$B$1)
)&gt;0,
$I$1,
""
)</f>
        <v/>
      </c>
      <c r="X44" s="165" t="str">
        <f t="array" ref="X44">IF(AND(SUMPRODUCT((IM!$F$2:$F$5000=A44)*(ISNUMBER(SEARCH($J$1, IM!$AC$2:$AC$5000))))&gt;0), $J$1, "")</f>
        <v>+EDC</v>
      </c>
      <c r="Y44" s="425">
        <f t="shared" si="23"/>
        <v>4298</v>
      </c>
      <c r="Z44" s="425" t="str">
        <f t="shared" si="24"/>
        <v>淡水後洲店</v>
      </c>
      <c r="AA44" s="132"/>
    </row>
    <row r="45" spans="1:29" ht="21.6" customHeight="1">
      <c r="A45" s="111">
        <v>4529</v>
      </c>
      <c r="B45" s="160" t="str">
        <f>_xlfn.XLOOKUP(A45,'0919門市清單主檔'!B:B,'0919門市清單主檔'!C:C,"")</f>
        <v>淡水新洲店</v>
      </c>
      <c r="C45" s="117" t="str">
        <f>_xlfn.XLOOKUP($A45,'0919門市清單主檔'!B:B,'0919門市清單主檔'!U:U,"")</f>
        <v>新北市</v>
      </c>
      <c r="D45" s="117" t="str">
        <f>_xlfn.XLOOKUP($A45,'0919門市清單主檔'!B:B,'0919門市清單主檔'!V:V,"")</f>
        <v>淡水區</v>
      </c>
      <c r="E45" s="200" t="str">
        <f>_xlfn.XLOOKUP(D45,門市狀態!G:G,門市狀態!H:H,"")</f>
        <v>吳宗鴻</v>
      </c>
      <c r="F45" s="112" t="str">
        <f>IFERROR(IF(VLOOKUP(A45,門市狀態!A:D,4,FALSE)=0,"",VLOOKUP(A45,門市狀態!A:D,4,FALSE)),"")</f>
        <v/>
      </c>
      <c r="G45" s="113"/>
      <c r="H45" s="114" t="str">
        <f t="shared" si="20"/>
        <v>PMQ2-4529-淡水新洲店(定保)</v>
      </c>
      <c r="I45" s="251" t="str">
        <f t="array" ref="I45">IF(AND(SUMPRODUCT((IM!$F$2:$F$5000=A45)*(ISNUMBER(SEARCH($C$1, IM!$AC$2:$AC$5000))))&gt;0), $C$1, "")</f>
        <v>PMQ2</v>
      </c>
      <c r="J45" s="252">
        <f t="array" ref="J45">IFERROR(INDEX(IM!$AM$2:$AM$5000, MATCH(1, (IM!$F$2:$F$5000=A45) * (ISNUMBER(SEARCH($C$1, IM!$AC$2:$AC$5000))), 0)), "")</f>
        <v>46120</v>
      </c>
      <c r="K45" s="253">
        <f t="array" ref="K45">SUMPRODUCT((IM!$F$2:$F$5000=A45)*(IM!$AD$2:$AD$5000="O")*(ISNUMBER(SEARCH($C$1, IM!$AC$2:$AC$5000))))</f>
        <v>1</v>
      </c>
      <c r="L45" s="254" t="str">
        <f t="array" ref="L45">IF(K45&gt;0,IFERROR(HYPERLINK("#'IM'!AC"&amp;MATCH(1,(IM!$F$1:$F$5000=A45)*(ISNUMBER(SEARCH($C$1,IM!$AC$1:$AC$5000))),0),"檢核"),"未登錄"),"")</f>
        <v>檢核</v>
      </c>
      <c r="M45" s="255" t="str">
        <f t="shared" si="21"/>
        <v>+EDC</v>
      </c>
      <c r="N45" s="255" t="str">
        <f t="array" ref="N45">IF(AND(
    SUMPRODUCT(
        (IM!$F$2:$F$522=A45) *
        ISNUMBER(SEARCH("*HUB*", IM!$AC$2:$AC$522)) *
        (IM!$X$2:$X$522&gt;=$A$1) *
        (IM!$X$2:$X$522&lt;=$B$1)*(W45="HUB")
    ) &gt; 0
), "HUB", "")</f>
        <v/>
      </c>
      <c r="O45" s="256" t="str">
        <f>IF(
  IFERROR(VLOOKUP(A45,門市主檔!A:I,9,FALSE),"")&lt;&gt;$C$1,
  "未完工",
  IF(
    AND($D$1="--",$E$1="--",$F$1="--"),
    "已完工",
    IF(
      OR(
        AND($D$1&lt;&gt;"--", IFERROR(VLOOKUP(A45,'0919門市清單主檔'!B:AH,31,FALSE),"")=$D$1, IFERROR(VLOOKUP(A45,門市主檔!A:Q,17,FALSE),"")&lt;&gt;$D$1),
        AND($E$1&lt;&gt;"--", IFERROR(VLOOKUP(A45,'0919門市清單主檔'!B:AH,32,FALSE),"")=$E$1, IFERROR(VLOOKUP(A45,門市主檔!A:S,19,FALSE),"")&lt;&gt;$E$1),
        AND($F$1&lt;&gt;"--", IFERROR(VLOOKUP(A45,'0919門市清單主檔'!B:AH,33,FALSE),"")=$F$1, IFERROR(VLOOKUP(A45,門市主檔!A:U,21,FALSE),"")&lt;&gt;$F$1),
        AND(
          IFERROR(VLOOKUP(A45,'0919門市清單主檔'!B:AC,28,FALSE),"")="+HUB",
          IFERROR(VLOOKUP(A45,門市主檔!A:X,23,FALSE),"")&lt;&gt;"+HUB"
        ),
        AND(
          IFERROR(VLOOKUP(A45,'0919門市清單主檔'!B:AD,29,FALSE),"")="+EDC",
          IFERROR(VLOOKUP(A45,門市主檔!A:X,24,FALSE),"")&lt;&gt;"+EDC"
        )
      ),
      _xlfn.TEXTJOIN(
        "，",
        TRUE,
        IF(AND($D$1&lt;&gt;"--", IFERROR(VLOOKUP(A45,'0919門市清單主檔'!B:AH,31,FALSE),"")=$D$1, IFERROR(VLOOKUP(A45,門市主檔!A:Q,17,FALSE),"")&lt;&gt;$D$1), $D$1, ""),
        IF(AND($E$1&lt;&gt;"--", IFERROR(VLOOKUP(A45,'0919門市清單主檔'!B:AH,32,FALSE),"")=$E$1, IFERROR(VLOOKUP(A45,門市主檔!A:S,19,FALSE),"")&lt;&gt;$E$1), $E$1, ""),
        IF(AND($F$1&lt;&gt;"--", IFERROR(VLOOKUP(A45,'0919門市清單主檔'!B:AH,33,FALSE),"")=$F$1, IFERROR(VLOOKUP(A45,門市主檔!A:U,21,FALSE),"")&lt;&gt;$F$1), $F$1, ""),
        IF(AND(IFERROR(VLOOKUP(A45,'0919門市清單主檔'!B:AC,28,FALSE),"")="+HUB", IFERROR(VLOOKUP(A45,門市主檔!A:X,23,FALSE),"")&lt;&gt;"+HUB"), "+HUB", ""),
        IF(AND(IFERROR(VLOOKUP(A45,'0919門市清單主檔'!B:AD,29,FALSE),"")="+EDC", IFERROR(VLOOKUP(A45,門市主檔!A:X,24,FALSE),"")&lt;&gt;"+EDC"), "+EDC", "")
      ) &amp; "未完工",
      "已完工"
    )
  )
)</f>
        <v>+SC7未完工</v>
      </c>
      <c r="P45" s="542" t="str">
        <f t="shared" si="22"/>
        <v>PMQ2-4529-淡水新洲店(定保)</v>
      </c>
      <c r="Q45" s="178" t="str">
        <f t="array" ref="Q45">IF(AND(SUMPRODUCT((IM!$F$2:$F$5000=A45)*(ISNUMBER(SEARCH($D$1, IM!$AC$2:$AC$5000))))&gt;0), $D$1, "")</f>
        <v/>
      </c>
      <c r="R45" s="177" t="str">
        <f t="array" ref="R45">IFERROR(INDEX(IM!$AM$2:$AM$5000, MATCH(1, (IM!$F$2:$F$5000=A45) * (ISNUMBER(SEARCH($D$1, IM!$AC$2:$AC$5000))), 0)), "")</f>
        <v/>
      </c>
      <c r="S45" s="166" t="str">
        <f t="array" ref="S45">IF(AND(SUMPRODUCT((IM!$F$2:$F$5000=A45)*(ISNUMBER(SEARCH($E$1, IM!$AC$2:$AC$5000))))&gt;0), $E$1, "")</f>
        <v/>
      </c>
      <c r="T45" s="191" t="str">
        <f t="array" ref="T45">IFERROR(INDEX(IM!$AM$2:$AM$5000, MATCH(1, (IM!$F$2:$F$5000=A45) * (ISNUMBER(SEARCH($E$1, IM!$AC$2:$AC$5000))), 0)), "")</f>
        <v/>
      </c>
      <c r="U45" s="194" t="str">
        <f t="array" ref="U45">IF(AND(SUMPRODUCT((IM!$F$2:$F$5000=A45)*(ISNUMBER(SEARCH($F$1, IM!$AC$2:$AC$5000))))&gt;0), $F$1, "")</f>
        <v/>
      </c>
      <c r="V45" s="212" t="str">
        <f t="array" ref="V45">IFERROR(INDEX(IM!$AM$2:$AM$5000, MATCH(1, (IM!$F$2:$F$5000=A45) * (ISNUMBER(SEARCH($F$1, IM!$AC$2:$AC$5000))), 0)), "")</f>
        <v/>
      </c>
      <c r="W45" s="165" t="str">
        <f t="array" ref="W45">IF(
SUMPRODUCT(
(IM!$F$2:$F$5000=A45)*
(ISNUMBER(SEARCH($I$1,IM!$AC$2:$AC$5000)))*
(IM!$X$2:$X$5000&gt;=$A$1)*
(IM!$X$2:$X$5000&lt;=$B$1)
)&gt;0,
$I$1,
""
)</f>
        <v/>
      </c>
      <c r="X45" s="165" t="str">
        <f t="array" ref="X45">IF(AND(SUMPRODUCT((IM!$F$2:$F$5000=A45)*(ISNUMBER(SEARCH($J$1, IM!$AC$2:$AC$5000))))&gt;0), $J$1, "")</f>
        <v>+EDC</v>
      </c>
      <c r="Y45" s="425">
        <f t="shared" si="23"/>
        <v>4529</v>
      </c>
      <c r="Z45" s="425" t="str">
        <f t="shared" si="24"/>
        <v>淡水新洲店</v>
      </c>
      <c r="AA45" s="132"/>
    </row>
    <row r="46" spans="1:29" ht="21.6" customHeight="1">
      <c r="A46" s="111">
        <v>4218</v>
      </c>
      <c r="B46" s="160" t="str">
        <f>_xlfn.XLOOKUP(A46,'0919門市清單主檔'!B:B,'0919門市清單主檔'!C:C,"")</f>
        <v>蘆洲湧蓮店</v>
      </c>
      <c r="C46" s="117" t="str">
        <f>_xlfn.XLOOKUP($A46,'0919門市清單主檔'!B:B,'0919門市清單主檔'!U:U,"")</f>
        <v>新北市</v>
      </c>
      <c r="D46" s="117" t="str">
        <f>_xlfn.XLOOKUP($A46,'0919門市清單主檔'!B:B,'0919門市清單主檔'!V:V,"")</f>
        <v>蘆洲區</v>
      </c>
      <c r="E46" s="200" t="str">
        <f>_xlfn.XLOOKUP(D46,門市狀態!G:G,門市狀態!H:H,"")</f>
        <v>湯家瑋</v>
      </c>
      <c r="F46" s="112" t="str">
        <f>IFERROR(IF(VLOOKUP(A46,門市狀態!A:D,4,FALSE)=0,"",VLOOKUP(A46,門市狀態!A:D,4,FALSE)),"")</f>
        <v/>
      </c>
      <c r="G46" s="113"/>
      <c r="H46" s="114" t="str">
        <f t="shared" si="20"/>
        <v>PMQ2-4218-蘆洲湧蓮店(定保)</v>
      </c>
      <c r="I46" s="251" t="str">
        <f t="array" ref="I46">IF(AND(SUMPRODUCT((IM!$F$2:$F$5000=A46)*(ISNUMBER(SEARCH($C$1, IM!$AC$2:$AC$5000))))&gt;0), $C$1, "")</f>
        <v>PMQ2</v>
      </c>
      <c r="J46" s="252">
        <f t="array" ref="J46">IFERROR(INDEX(IM!$AM$2:$AM$5000, MATCH(1, (IM!$F$2:$F$5000=A46) * (ISNUMBER(SEARCH($C$1, IM!$AC$2:$AC$5000))), 0)), "")</f>
        <v>46120</v>
      </c>
      <c r="K46" s="253">
        <f t="array" ref="K46">SUMPRODUCT((IM!$F$2:$F$5000=A46)*(IM!$AD$2:$AD$5000="O")*(ISNUMBER(SEARCH($C$1, IM!$AC$2:$AC$5000))))</f>
        <v>1</v>
      </c>
      <c r="L46" s="254" t="str">
        <f t="array" ref="L46">IF(K46&gt;0,IFERROR(HYPERLINK("#'IM'!AC"&amp;MATCH(1,(IM!$F$1:$F$5000=A46)*(ISNUMBER(SEARCH($C$1,IM!$AC$1:$AC$5000))),0),"檢核"),"未登錄"),"")</f>
        <v>檢核</v>
      </c>
      <c r="M46" s="255" t="str">
        <f t="shared" si="21"/>
        <v>+EDC</v>
      </c>
      <c r="N46" s="255" t="str">
        <f t="array" ref="N46">IF(AND(
    SUMPRODUCT(
        (IM!$F$2:$F$522=A46) *
        ISNUMBER(SEARCH("*HUB*", IM!$AC$2:$AC$522)) *
        (IM!$X$2:$X$522&gt;=$A$1) *
        (IM!$X$2:$X$522&lt;=$B$1)*(W46="HUB")
    ) &gt; 0
), "HUB", "")</f>
        <v/>
      </c>
      <c r="O46" s="256" t="str">
        <f>IF(
  IFERROR(VLOOKUP(A46,門市主檔!A:I,9,FALSE),"")&lt;&gt;$C$1,
  "未完工",
  IF(
    AND($D$1="--",$E$1="--",$F$1="--"),
    "已完工",
    IF(
      OR(
        AND($D$1&lt;&gt;"--", IFERROR(VLOOKUP(A46,'0919門市清單主檔'!B:AH,31,FALSE),"")=$D$1, IFERROR(VLOOKUP(A46,門市主檔!A:Q,17,FALSE),"")&lt;&gt;$D$1),
        AND($E$1&lt;&gt;"--", IFERROR(VLOOKUP(A46,'0919門市清單主檔'!B:AH,32,FALSE),"")=$E$1, IFERROR(VLOOKUP(A46,門市主檔!A:S,19,FALSE),"")&lt;&gt;$E$1),
        AND($F$1&lt;&gt;"--", IFERROR(VLOOKUP(A46,'0919門市清單主檔'!B:AH,33,FALSE),"")=$F$1, IFERROR(VLOOKUP(A46,門市主檔!A:U,21,FALSE),"")&lt;&gt;$F$1),
        AND(
          IFERROR(VLOOKUP(A46,'0919門市清單主檔'!B:AC,28,FALSE),"")="+HUB",
          IFERROR(VLOOKUP(A46,門市主檔!A:X,23,FALSE),"")&lt;&gt;"+HUB"
        ),
        AND(
          IFERROR(VLOOKUP(A46,'0919門市清單主檔'!B:AD,29,FALSE),"")="+EDC",
          IFERROR(VLOOKUP(A46,門市主檔!A:X,24,FALSE),"")&lt;&gt;"+EDC"
        )
      ),
      _xlfn.TEXTJOIN(
        "，",
        TRUE,
        IF(AND($D$1&lt;&gt;"--", IFERROR(VLOOKUP(A46,'0919門市清單主檔'!B:AH,31,FALSE),"")=$D$1, IFERROR(VLOOKUP(A46,門市主檔!A:Q,17,FALSE),"")&lt;&gt;$D$1), $D$1, ""),
        IF(AND($E$1&lt;&gt;"--", IFERROR(VLOOKUP(A46,'0919門市清單主檔'!B:AH,32,FALSE),"")=$E$1, IFERROR(VLOOKUP(A46,門市主檔!A:S,19,FALSE),"")&lt;&gt;$E$1), $E$1, ""),
        IF(AND($F$1&lt;&gt;"--", IFERROR(VLOOKUP(A46,'0919門市清單主檔'!B:AH,33,FALSE),"")=$F$1, IFERROR(VLOOKUP(A46,門市主檔!A:U,21,FALSE),"")&lt;&gt;$F$1), $F$1, ""),
        IF(AND(IFERROR(VLOOKUP(A46,'0919門市清單主檔'!B:AC,28,FALSE),"")="+HUB", IFERROR(VLOOKUP(A46,門市主檔!A:X,23,FALSE),"")&lt;&gt;"+HUB"), "+HUB", ""),
        IF(AND(IFERROR(VLOOKUP(A46,'0919門市清單主檔'!B:AD,29,FALSE),"")="+EDC", IFERROR(VLOOKUP(A46,門市主檔!A:X,24,FALSE),"")&lt;&gt;"+EDC"), "+EDC", "")
      ) &amp; "未完工",
      "已完工"
    )
  )
)</f>
        <v>已完工</v>
      </c>
      <c r="P46" s="542" t="str">
        <f t="shared" si="22"/>
        <v>PMQ2-4218-蘆洲湧蓮店(定保)</v>
      </c>
      <c r="Q46" s="178" t="str">
        <f t="array" ref="Q46">IF(AND(SUMPRODUCT((IM!$F$2:$F$5000=A46)*(ISNUMBER(SEARCH($D$1, IM!$AC$2:$AC$5000))))&gt;0), $D$1, "")</f>
        <v/>
      </c>
      <c r="R46" s="177" t="str">
        <f t="array" ref="R46">IFERROR(INDEX(IM!$AM$2:$AM$5000, MATCH(1, (IM!$F$2:$F$5000=A46) * (ISNUMBER(SEARCH($D$1, IM!$AC$2:$AC$5000))), 0)), "")</f>
        <v/>
      </c>
      <c r="S46" s="166" t="str">
        <f t="array" ref="S46">IF(AND(SUMPRODUCT((IM!$F$2:$F$5000=A46)*(ISNUMBER(SEARCH($E$1, IM!$AC$2:$AC$5000))))&gt;0), $E$1, "")</f>
        <v/>
      </c>
      <c r="T46" s="191" t="str">
        <f t="array" ref="T46">IFERROR(INDEX(IM!$AM$2:$AM$5000, MATCH(1, (IM!$F$2:$F$5000=A46) * (ISNUMBER(SEARCH($E$1, IM!$AC$2:$AC$5000))), 0)), "")</f>
        <v/>
      </c>
      <c r="U46" s="194" t="str">
        <f t="array" ref="U46">IF(AND(SUMPRODUCT((IM!$F$2:$F$5000=A46)*(ISNUMBER(SEARCH($F$1, IM!$AC$2:$AC$5000))))&gt;0), $F$1, "")</f>
        <v/>
      </c>
      <c r="V46" s="212" t="str">
        <f t="array" ref="V46">IFERROR(INDEX(IM!$AM$2:$AM$5000, MATCH(1, (IM!$F$2:$F$5000=A46) * (ISNUMBER(SEARCH($F$1, IM!$AC$2:$AC$5000))), 0)), "")</f>
        <v/>
      </c>
      <c r="W46" s="165" t="str">
        <f t="array" ref="W46">IF(
SUMPRODUCT(
(IM!$F$2:$F$5000=A46)*
(ISNUMBER(SEARCH($I$1,IM!$AC$2:$AC$5000)))*
(IM!$X$2:$X$5000&gt;=$A$1)*
(IM!$X$2:$X$5000&lt;=$B$1)
)&gt;0,
$I$1,
""
)</f>
        <v/>
      </c>
      <c r="X46" s="165" t="str">
        <f t="array" ref="X46">IF(AND(SUMPRODUCT((IM!$F$2:$F$5000=A46)*(ISNUMBER(SEARCH($J$1, IM!$AC$2:$AC$5000))))&gt;0), $J$1, "")</f>
        <v>+EDC</v>
      </c>
      <c r="Y46" s="425">
        <f t="shared" si="23"/>
        <v>4218</v>
      </c>
      <c r="Z46" s="425" t="str">
        <f t="shared" si="24"/>
        <v>蘆洲湧蓮店</v>
      </c>
      <c r="AA46" s="132"/>
      <c r="AB46" s="132"/>
      <c r="AC46" s="132"/>
    </row>
    <row r="47" spans="1:29" ht="21.6" customHeight="1">
      <c r="A47" s="111">
        <v>4316</v>
      </c>
      <c r="B47" s="160" t="str">
        <f>_xlfn.XLOOKUP(A47,'0919門市清單主檔'!B:B,'0919門市清單主檔'!C:C,"")</f>
        <v>五股工商店</v>
      </c>
      <c r="C47" s="117" t="str">
        <f>_xlfn.XLOOKUP($A47,'0919門市清單主檔'!B:B,'0919門市清單主檔'!U:U,"")</f>
        <v>新北市</v>
      </c>
      <c r="D47" s="117" t="str">
        <f>_xlfn.XLOOKUP($A47,'0919門市清單主檔'!B:B,'0919門市清單主檔'!V:V,"")</f>
        <v>五股區</v>
      </c>
      <c r="E47" s="200" t="str">
        <f>_xlfn.XLOOKUP(D47,門市狀態!G:G,門市狀態!H:H,"")</f>
        <v>湯家瑋</v>
      </c>
      <c r="F47" s="112" t="str">
        <f>IFERROR(IF(VLOOKUP(A47,門市狀態!A:D,4,FALSE)=0,"",VLOOKUP(A47,門市狀態!A:D,4,FALSE)),"")</f>
        <v/>
      </c>
      <c r="G47" s="113"/>
      <c r="H47" s="114" t="str">
        <f t="shared" si="20"/>
        <v>PMQ2-4316-五股工商店(定保)</v>
      </c>
      <c r="I47" s="251" t="str">
        <f t="array" ref="I47">IF(AND(SUMPRODUCT((IM!$F$2:$F$5000=A47)*(ISNUMBER(SEARCH($C$1, IM!$AC$2:$AC$5000))))&gt;0), $C$1, "")</f>
        <v>PMQ2</v>
      </c>
      <c r="J47" s="252">
        <f t="array" ref="J47">IFERROR(INDEX(IM!$AM$2:$AM$5000, MATCH(1, (IM!$F$2:$F$5000=A47) * (ISNUMBER(SEARCH($C$1, IM!$AC$2:$AC$5000))), 0)), "")</f>
        <v>46121</v>
      </c>
      <c r="K47" s="253">
        <f t="array" ref="K47">SUMPRODUCT((IM!$F$2:$F$5000=A47)*(IM!$AD$2:$AD$5000="O")*(ISNUMBER(SEARCH($C$1, IM!$AC$2:$AC$5000))))</f>
        <v>1</v>
      </c>
      <c r="L47" s="254" t="str">
        <f t="array" ref="L47">IF(K47&gt;0,IFERROR(HYPERLINK("#'IM'!AC"&amp;MATCH(1,(IM!$F$1:$F$5000=A47)*(ISNUMBER(SEARCH($C$1,IM!$AC$1:$AC$5000))),0),"檢核"),"未登錄"),"")</f>
        <v>檢核</v>
      </c>
      <c r="M47" s="255" t="str">
        <f t="shared" si="21"/>
        <v>+EDC</v>
      </c>
      <c r="N47" s="255" t="str">
        <f t="array" ref="N47">IF(AND(
    SUMPRODUCT(
        (IM!$F$2:$F$522=A47) *
        ISNUMBER(SEARCH("*HUB*", IM!$AC$2:$AC$522)) *
        (IM!$X$2:$X$522&gt;=$A$1) *
        (IM!$X$2:$X$522&lt;=$B$1)*(W47="HUB")
    ) &gt; 0
), "HUB", "")</f>
        <v/>
      </c>
      <c r="O47" s="256" t="str">
        <f>IF(
  IFERROR(VLOOKUP(A47,門市主檔!A:I,9,FALSE),"")&lt;&gt;$C$1,
  "未完工",
  IF(
    AND($D$1="--",$E$1="--",$F$1="--"),
    "已完工",
    IF(
      OR(
        AND($D$1&lt;&gt;"--", IFERROR(VLOOKUP(A47,'0919門市清單主檔'!B:AH,31,FALSE),"")=$D$1, IFERROR(VLOOKUP(A47,門市主檔!A:Q,17,FALSE),"")&lt;&gt;$D$1),
        AND($E$1&lt;&gt;"--", IFERROR(VLOOKUP(A47,'0919門市清單主檔'!B:AH,32,FALSE),"")=$E$1, IFERROR(VLOOKUP(A47,門市主檔!A:S,19,FALSE),"")&lt;&gt;$E$1),
        AND($F$1&lt;&gt;"--", IFERROR(VLOOKUP(A47,'0919門市清單主檔'!B:AH,33,FALSE),"")=$F$1, IFERROR(VLOOKUP(A47,門市主檔!A:U,21,FALSE),"")&lt;&gt;$F$1),
        AND(
          IFERROR(VLOOKUP(A47,'0919門市清單主檔'!B:AC,28,FALSE),"")="+HUB",
          IFERROR(VLOOKUP(A47,門市主檔!A:X,23,FALSE),"")&lt;&gt;"+HUB"
        ),
        AND(
          IFERROR(VLOOKUP(A47,'0919門市清單主檔'!B:AD,29,FALSE),"")="+EDC",
          IFERROR(VLOOKUP(A47,門市主檔!A:X,24,FALSE),"")&lt;&gt;"+EDC"
        )
      ),
      _xlfn.TEXTJOIN(
        "，",
        TRUE,
        IF(AND($D$1&lt;&gt;"--", IFERROR(VLOOKUP(A47,'0919門市清單主檔'!B:AH,31,FALSE),"")=$D$1, IFERROR(VLOOKUP(A47,門市主檔!A:Q,17,FALSE),"")&lt;&gt;$D$1), $D$1, ""),
        IF(AND($E$1&lt;&gt;"--", IFERROR(VLOOKUP(A47,'0919門市清單主檔'!B:AH,32,FALSE),"")=$E$1, IFERROR(VLOOKUP(A47,門市主檔!A:S,19,FALSE),"")&lt;&gt;$E$1), $E$1, ""),
        IF(AND($F$1&lt;&gt;"--", IFERROR(VLOOKUP(A47,'0919門市清單主檔'!B:AH,33,FALSE),"")=$F$1, IFERROR(VLOOKUP(A47,門市主檔!A:U,21,FALSE),"")&lt;&gt;$F$1), $F$1, ""),
        IF(AND(IFERROR(VLOOKUP(A47,'0919門市清單主檔'!B:AC,28,FALSE),"")="+HUB", IFERROR(VLOOKUP(A47,門市主檔!A:X,23,FALSE),"")&lt;&gt;"+HUB"), "+HUB", ""),
        IF(AND(IFERROR(VLOOKUP(A47,'0919門市清單主檔'!B:AD,29,FALSE),"")="+EDC", IFERROR(VLOOKUP(A47,門市主檔!A:X,24,FALSE),"")&lt;&gt;"+EDC"), "+EDC", "")
      ) &amp; "未完工",
      "已完工"
    )
  )
)</f>
        <v>已完工</v>
      </c>
      <c r="P47" s="542" t="str">
        <f t="shared" si="22"/>
        <v>PMQ2-4316-五股工商店(定保)</v>
      </c>
      <c r="Q47" s="178" t="str">
        <f t="array" ref="Q47">IF(AND(SUMPRODUCT((IM!$F$2:$F$5000=A47)*(ISNUMBER(SEARCH($D$1, IM!$AC$2:$AC$5000))))&gt;0), $D$1, "")</f>
        <v/>
      </c>
      <c r="R47" s="177" t="str">
        <f t="array" ref="R47">IFERROR(INDEX(IM!$AM$2:$AM$5000, MATCH(1, (IM!$F$2:$F$5000=A47) * (ISNUMBER(SEARCH($D$1, IM!$AC$2:$AC$5000))), 0)), "")</f>
        <v/>
      </c>
      <c r="S47" s="166" t="str">
        <f t="array" ref="S47">IF(AND(SUMPRODUCT((IM!$F$2:$F$5000=A47)*(ISNUMBER(SEARCH($E$1, IM!$AC$2:$AC$5000))))&gt;0), $E$1, "")</f>
        <v/>
      </c>
      <c r="T47" s="191" t="str">
        <f t="array" ref="T47">IFERROR(INDEX(IM!$AM$2:$AM$5000, MATCH(1, (IM!$F$2:$F$5000=A47) * (ISNUMBER(SEARCH($E$1, IM!$AC$2:$AC$5000))), 0)), "")</f>
        <v/>
      </c>
      <c r="U47" s="194" t="str">
        <f t="array" ref="U47">IF(AND(SUMPRODUCT((IM!$F$2:$F$5000=A47)*(ISNUMBER(SEARCH($F$1, IM!$AC$2:$AC$5000))))&gt;0), $F$1, "")</f>
        <v/>
      </c>
      <c r="V47" s="212" t="str">
        <f t="array" ref="V47">IFERROR(INDEX(IM!$AM$2:$AM$5000, MATCH(1, (IM!$F$2:$F$5000=A47) * (ISNUMBER(SEARCH($F$1, IM!$AC$2:$AC$5000))), 0)), "")</f>
        <v/>
      </c>
      <c r="W47" s="165" t="str">
        <f t="array" ref="W47">IF(
SUMPRODUCT(
(IM!$F$2:$F$5000=A47)*
(ISNUMBER(SEARCH($I$1,IM!$AC$2:$AC$5000)))*
(IM!$X$2:$X$5000&gt;=$A$1)*
(IM!$X$2:$X$5000&lt;=$B$1)
)&gt;0,
$I$1,
""
)</f>
        <v/>
      </c>
      <c r="X47" s="165" t="str">
        <f t="array" ref="X47">IF(AND(SUMPRODUCT((IM!$F$2:$F$5000=A47)*(ISNUMBER(SEARCH($J$1, IM!$AC$2:$AC$5000))))&gt;0), $J$1, "")</f>
        <v>+EDC</v>
      </c>
      <c r="Y47" s="425">
        <f t="shared" si="23"/>
        <v>4316</v>
      </c>
      <c r="Z47" s="425" t="str">
        <f t="shared" si="24"/>
        <v>五股工商店</v>
      </c>
      <c r="AA47" s="132"/>
    </row>
    <row r="48" spans="1:29" ht="21.6" customHeight="1">
      <c r="A48" s="111">
        <v>3878</v>
      </c>
      <c r="B48" s="160" t="str">
        <f>_xlfn.XLOOKUP(A48,'0919門市清單主檔'!B:B,'0919門市清單主檔'!C:C,"")</f>
        <v>林口清梅店</v>
      </c>
      <c r="C48" s="117" t="str">
        <f>_xlfn.XLOOKUP($A48,'0919門市清單主檔'!B:B,'0919門市清單主檔'!U:U,"")</f>
        <v>新北市</v>
      </c>
      <c r="D48" s="117" t="str">
        <f>_xlfn.XLOOKUP($A48,'0919門市清單主檔'!B:B,'0919門市清單主檔'!V:V,"")</f>
        <v>林口區</v>
      </c>
      <c r="E48" s="200" t="str">
        <f>_xlfn.XLOOKUP(D48,門市狀態!G:G,門市狀態!H:H,"")</f>
        <v>吳宗鴻</v>
      </c>
      <c r="F48" s="112" t="str">
        <f>IFERROR(IF(VLOOKUP(A48,門市狀態!A:D,4,FALSE)=0,"",VLOOKUP(A48,門市狀態!A:D,4,FALSE)),"")</f>
        <v/>
      </c>
      <c r="G48" s="113"/>
      <c r="H48" s="114" t="str">
        <f t="shared" si="20"/>
        <v>PMQ2-3878-林口清梅店(定保)</v>
      </c>
      <c r="I48" s="251" t="str">
        <f t="array" ref="I48">IF(AND(SUMPRODUCT((IM!$F$2:$F$5000=A48)*(ISNUMBER(SEARCH($C$1, IM!$AC$2:$AC$5000))))&gt;0), $C$1, "")</f>
        <v>PMQ2</v>
      </c>
      <c r="J48" s="252">
        <f t="array" ref="J48">IFERROR(INDEX(IM!$AM$2:$AM$5000, MATCH(1, (IM!$F$2:$F$5000=A48) * (ISNUMBER(SEARCH($C$1, IM!$AC$2:$AC$5000))), 0)), "")</f>
        <v>46121</v>
      </c>
      <c r="K48" s="253">
        <f t="array" ref="K48">SUMPRODUCT((IM!$F$2:$F$5000=A48)*(IM!$AD$2:$AD$5000="O")*(ISNUMBER(SEARCH($C$1, IM!$AC$2:$AC$5000))))</f>
        <v>1</v>
      </c>
      <c r="L48" s="254" t="str">
        <f t="array" ref="L48">IF(K48&gt;0,IFERROR(HYPERLINK("#'IM'!AC"&amp;MATCH(1,(IM!$F$1:$F$5000=A48)*(ISNUMBER(SEARCH($C$1,IM!$AC$1:$AC$5000))),0),"檢核"),"未登錄"),"")</f>
        <v>檢核</v>
      </c>
      <c r="M48" s="255" t="str">
        <f t="shared" si="21"/>
        <v>+EDC</v>
      </c>
      <c r="N48" s="255" t="str">
        <f t="array" ref="N48">IF(AND(
    SUMPRODUCT(
        (IM!$F$2:$F$522=A48) *
        ISNUMBER(SEARCH("*HUB*", IM!$AC$2:$AC$522)) *
        (IM!$X$2:$X$522&gt;=$A$1) *
        (IM!$X$2:$X$522&lt;=$B$1)*(W48="HUB")
    ) &gt; 0
), "HUB", "")</f>
        <v/>
      </c>
      <c r="O48" s="256" t="str">
        <f>IF(
  IFERROR(VLOOKUP(A48,門市主檔!A:I,9,FALSE),"")&lt;&gt;$C$1,
  "未完工",
  IF(
    AND($D$1="--",$E$1="--",$F$1="--"),
    "已完工",
    IF(
      OR(
        AND($D$1&lt;&gt;"--", IFERROR(VLOOKUP(A48,'0919門市清單主檔'!B:AH,31,FALSE),"")=$D$1, IFERROR(VLOOKUP(A48,門市主檔!A:Q,17,FALSE),"")&lt;&gt;$D$1),
        AND($E$1&lt;&gt;"--", IFERROR(VLOOKUP(A48,'0919門市清單主檔'!B:AH,32,FALSE),"")=$E$1, IFERROR(VLOOKUP(A48,門市主檔!A:S,19,FALSE),"")&lt;&gt;$E$1),
        AND($F$1&lt;&gt;"--", IFERROR(VLOOKUP(A48,'0919門市清單主檔'!B:AH,33,FALSE),"")=$F$1, IFERROR(VLOOKUP(A48,門市主檔!A:U,21,FALSE),"")&lt;&gt;$F$1),
        AND(
          IFERROR(VLOOKUP(A48,'0919門市清單主檔'!B:AC,28,FALSE),"")="+HUB",
          IFERROR(VLOOKUP(A48,門市主檔!A:X,23,FALSE),"")&lt;&gt;"+HUB"
        ),
        AND(
          IFERROR(VLOOKUP(A48,'0919門市清單主檔'!B:AD,29,FALSE),"")="+EDC",
          IFERROR(VLOOKUP(A48,門市主檔!A:X,24,FALSE),"")&lt;&gt;"+EDC"
        )
      ),
      _xlfn.TEXTJOIN(
        "，",
        TRUE,
        IF(AND($D$1&lt;&gt;"--", IFERROR(VLOOKUP(A48,'0919門市清單主檔'!B:AH,31,FALSE),"")=$D$1, IFERROR(VLOOKUP(A48,門市主檔!A:Q,17,FALSE),"")&lt;&gt;$D$1), $D$1, ""),
        IF(AND($E$1&lt;&gt;"--", IFERROR(VLOOKUP(A48,'0919門市清單主檔'!B:AH,32,FALSE),"")=$E$1, IFERROR(VLOOKUP(A48,門市主檔!A:S,19,FALSE),"")&lt;&gt;$E$1), $E$1, ""),
        IF(AND($F$1&lt;&gt;"--", IFERROR(VLOOKUP(A48,'0919門市清單主檔'!B:AH,33,FALSE),"")=$F$1, IFERROR(VLOOKUP(A48,門市主檔!A:U,21,FALSE),"")&lt;&gt;$F$1), $F$1, ""),
        IF(AND(IFERROR(VLOOKUP(A48,'0919門市清單主檔'!B:AC,28,FALSE),"")="+HUB", IFERROR(VLOOKUP(A48,門市主檔!A:X,23,FALSE),"")&lt;&gt;"+HUB"), "+HUB", ""),
        IF(AND(IFERROR(VLOOKUP(A48,'0919門市清單主檔'!B:AD,29,FALSE),"")="+EDC", IFERROR(VLOOKUP(A48,門市主檔!A:X,24,FALSE),"")&lt;&gt;"+EDC"), "+EDC", "")
      ) &amp; "未完工",
      "已完工"
    )
  )
)</f>
        <v>已完工</v>
      </c>
      <c r="P48" s="542" t="str">
        <f t="shared" si="22"/>
        <v>PMQ2-3878-林口清梅店(定保)</v>
      </c>
      <c r="Q48" s="178" t="str">
        <f t="array" ref="Q48">IF(AND(SUMPRODUCT((IM!$F$2:$F$5000=A48)*(ISNUMBER(SEARCH($D$1, IM!$AC$2:$AC$5000))))&gt;0), $D$1, "")</f>
        <v/>
      </c>
      <c r="R48" s="177" t="str">
        <f t="array" ref="R48">IFERROR(INDEX(IM!$AM$2:$AM$5000, MATCH(1, (IM!$F$2:$F$5000=A48) * (ISNUMBER(SEARCH($D$1, IM!$AC$2:$AC$5000))), 0)), "")</f>
        <v/>
      </c>
      <c r="S48" s="166" t="str">
        <f t="array" ref="S48">IF(AND(SUMPRODUCT((IM!$F$2:$F$5000=A48)*(ISNUMBER(SEARCH($E$1, IM!$AC$2:$AC$5000))))&gt;0), $E$1, "")</f>
        <v/>
      </c>
      <c r="T48" s="191" t="str">
        <f t="array" ref="T48">IFERROR(INDEX(IM!$AM$2:$AM$5000, MATCH(1, (IM!$F$2:$F$5000=A48) * (ISNUMBER(SEARCH($E$1, IM!$AC$2:$AC$5000))), 0)), "")</f>
        <v/>
      </c>
      <c r="U48" s="194" t="str">
        <f t="array" ref="U48">IF(AND(SUMPRODUCT((IM!$F$2:$F$5000=A48)*(ISNUMBER(SEARCH($F$1, IM!$AC$2:$AC$5000))))&gt;0), $F$1, "")</f>
        <v/>
      </c>
      <c r="V48" s="212" t="str">
        <f t="array" ref="V48">IFERROR(INDEX(IM!$AM$2:$AM$5000, MATCH(1, (IM!$F$2:$F$5000=A48) * (ISNUMBER(SEARCH($F$1, IM!$AC$2:$AC$5000))), 0)), "")</f>
        <v/>
      </c>
      <c r="W48" s="165" t="str">
        <f t="array" ref="W48">IF(
SUMPRODUCT(
(IM!$F$2:$F$5000=A48)*
(ISNUMBER(SEARCH($I$1,IM!$AC$2:$AC$5000)))*
(IM!$X$2:$X$5000&gt;=$A$1)*
(IM!$X$2:$X$5000&lt;=$B$1)
)&gt;0,
$I$1,
""
)</f>
        <v/>
      </c>
      <c r="X48" s="165" t="str">
        <f t="array" ref="X48">IF(AND(SUMPRODUCT((IM!$F$2:$F$5000=A48)*(ISNUMBER(SEARCH($J$1, IM!$AC$2:$AC$5000))))&gt;0), $J$1, "")</f>
        <v>+EDC</v>
      </c>
      <c r="Y48" s="425">
        <f t="shared" si="23"/>
        <v>3878</v>
      </c>
      <c r="Z48" s="425" t="str">
        <f t="shared" si="24"/>
        <v>林口清梅店</v>
      </c>
      <c r="AA48" s="132"/>
    </row>
    <row r="49" spans="1:29" ht="21.6" customHeight="1">
      <c r="A49" s="111">
        <v>4057</v>
      </c>
      <c r="B49" s="160" t="str">
        <f>_xlfn.XLOOKUP(A49,'0919門市清單主檔'!B:B,'0919門市清單主檔'!C:C,"")</f>
        <v>林口香澄店</v>
      </c>
      <c r="C49" s="117" t="str">
        <f>_xlfn.XLOOKUP($A49,'0919門市清單主檔'!B:B,'0919門市清單主檔'!U:U,"")</f>
        <v>新北市</v>
      </c>
      <c r="D49" s="117" t="str">
        <f>_xlfn.XLOOKUP($A49,'0919門市清單主檔'!B:B,'0919門市清單主檔'!V:V,"")</f>
        <v>林口區</v>
      </c>
      <c r="E49" s="200" t="str">
        <f>_xlfn.XLOOKUP(D49,門市狀態!G:G,門市狀態!H:H,"")</f>
        <v>吳宗鴻</v>
      </c>
      <c r="F49" s="112" t="str">
        <f>IFERROR(IF(VLOOKUP(A49,門市狀態!A:D,4,FALSE)=0,"",VLOOKUP(A49,門市狀態!A:D,4,FALSE)),"")</f>
        <v/>
      </c>
      <c r="G49" s="113"/>
      <c r="H49" s="114" t="str">
        <f t="shared" si="20"/>
        <v>PMQ2-4057-林口香澄店(定保)</v>
      </c>
      <c r="I49" s="251" t="str">
        <f t="array" ref="I49">IF(AND(SUMPRODUCT((IM!$F$2:$F$5000=A49)*(ISNUMBER(SEARCH($C$1, IM!$AC$2:$AC$5000))))&gt;0), $C$1, "")</f>
        <v>PMQ2</v>
      </c>
      <c r="J49" s="252">
        <f t="array" ref="J49">IFERROR(INDEX(IM!$AM$2:$AM$5000, MATCH(1, (IM!$F$2:$F$5000=A49) * (ISNUMBER(SEARCH($C$1, IM!$AC$2:$AC$5000))), 0)), "")</f>
        <v>46121</v>
      </c>
      <c r="K49" s="253">
        <f t="array" ref="K49">SUMPRODUCT((IM!$F$2:$F$5000=A49)*(IM!$AD$2:$AD$5000="O")*(ISNUMBER(SEARCH($C$1, IM!$AC$2:$AC$5000))))</f>
        <v>1</v>
      </c>
      <c r="L49" s="254" t="str">
        <f t="array" ref="L49">IF(K49&gt;0,IFERROR(HYPERLINK("#'IM'!AC"&amp;MATCH(1,(IM!$F$1:$F$5000=A49)*(ISNUMBER(SEARCH($C$1,IM!$AC$1:$AC$5000))),0),"檢核"),"未登錄"),"")</f>
        <v>檢核</v>
      </c>
      <c r="M49" s="255" t="str">
        <f t="shared" si="21"/>
        <v>+EDC</v>
      </c>
      <c r="N49" s="255" t="str">
        <f t="array" ref="N49">IF(AND(
    SUMPRODUCT(
        (IM!$F$2:$F$522=A49) *
        ISNUMBER(SEARCH("*HUB*", IM!$AC$2:$AC$522)) *
        (IM!$X$2:$X$522&gt;=$A$1) *
        (IM!$X$2:$X$522&lt;=$B$1)*(W49="HUB")
    ) &gt; 0
), "HUB", "")</f>
        <v/>
      </c>
      <c r="O49" s="256" t="str">
        <f>IF(
  IFERROR(VLOOKUP(A49,門市主檔!A:I,9,FALSE),"")&lt;&gt;$C$1,
  "未完工",
  IF(
    AND($D$1="--",$E$1="--",$F$1="--"),
    "已完工",
    IF(
      OR(
        AND($D$1&lt;&gt;"--", IFERROR(VLOOKUP(A49,'0919門市清單主檔'!B:AH,31,FALSE),"")=$D$1, IFERROR(VLOOKUP(A49,門市主檔!A:Q,17,FALSE),"")&lt;&gt;$D$1),
        AND($E$1&lt;&gt;"--", IFERROR(VLOOKUP(A49,'0919門市清單主檔'!B:AH,32,FALSE),"")=$E$1, IFERROR(VLOOKUP(A49,門市主檔!A:S,19,FALSE),"")&lt;&gt;$E$1),
        AND($F$1&lt;&gt;"--", IFERROR(VLOOKUP(A49,'0919門市清單主檔'!B:AH,33,FALSE),"")=$F$1, IFERROR(VLOOKUP(A49,門市主檔!A:U,21,FALSE),"")&lt;&gt;$F$1),
        AND(
          IFERROR(VLOOKUP(A49,'0919門市清單主檔'!B:AC,28,FALSE),"")="+HUB",
          IFERROR(VLOOKUP(A49,門市主檔!A:X,23,FALSE),"")&lt;&gt;"+HUB"
        ),
        AND(
          IFERROR(VLOOKUP(A49,'0919門市清單主檔'!B:AD,29,FALSE),"")="+EDC",
          IFERROR(VLOOKUP(A49,門市主檔!A:X,24,FALSE),"")&lt;&gt;"+EDC"
        )
      ),
      _xlfn.TEXTJOIN(
        "，",
        TRUE,
        IF(AND($D$1&lt;&gt;"--", IFERROR(VLOOKUP(A49,'0919門市清單主檔'!B:AH,31,FALSE),"")=$D$1, IFERROR(VLOOKUP(A49,門市主檔!A:Q,17,FALSE),"")&lt;&gt;$D$1), $D$1, ""),
        IF(AND($E$1&lt;&gt;"--", IFERROR(VLOOKUP(A49,'0919門市清單主檔'!B:AH,32,FALSE),"")=$E$1, IFERROR(VLOOKUP(A49,門市主檔!A:S,19,FALSE),"")&lt;&gt;$E$1), $E$1, ""),
        IF(AND($F$1&lt;&gt;"--", IFERROR(VLOOKUP(A49,'0919門市清單主檔'!B:AH,33,FALSE),"")=$F$1, IFERROR(VLOOKUP(A49,門市主檔!A:U,21,FALSE),"")&lt;&gt;$F$1), $F$1, ""),
        IF(AND(IFERROR(VLOOKUP(A49,'0919門市清單主檔'!B:AC,28,FALSE),"")="+HUB", IFERROR(VLOOKUP(A49,門市主檔!A:X,23,FALSE),"")&lt;&gt;"+HUB"), "+HUB", ""),
        IF(AND(IFERROR(VLOOKUP(A49,'0919門市清單主檔'!B:AD,29,FALSE),"")="+EDC", IFERROR(VLOOKUP(A49,門市主檔!A:X,24,FALSE),"")&lt;&gt;"+EDC"), "+EDC", "")
      ) &amp; "未完工",
      "已完工"
    )
  )
)</f>
        <v>已完工</v>
      </c>
      <c r="P49" s="542" t="str">
        <f t="shared" si="22"/>
        <v>PMQ2-4057-林口香澄店(定保)</v>
      </c>
      <c r="Q49" s="178" t="str">
        <f t="array" ref="Q49">IF(AND(SUMPRODUCT((IM!$F$2:$F$5000=A49)*(ISNUMBER(SEARCH($D$1, IM!$AC$2:$AC$5000))))&gt;0), $D$1, "")</f>
        <v/>
      </c>
      <c r="R49" s="177" t="str">
        <f t="array" ref="R49">IFERROR(INDEX(IM!$AM$2:$AM$5000, MATCH(1, (IM!$F$2:$F$5000=A49) * (ISNUMBER(SEARCH($D$1, IM!$AC$2:$AC$5000))), 0)), "")</f>
        <v/>
      </c>
      <c r="S49" s="166" t="str">
        <f t="array" ref="S49">IF(AND(SUMPRODUCT((IM!$F$2:$F$5000=A49)*(ISNUMBER(SEARCH($E$1, IM!$AC$2:$AC$5000))))&gt;0), $E$1, "")</f>
        <v/>
      </c>
      <c r="T49" s="191" t="str">
        <f t="array" ref="T49">IFERROR(INDEX(IM!$AM$2:$AM$5000, MATCH(1, (IM!$F$2:$F$5000=A49) * (ISNUMBER(SEARCH($E$1, IM!$AC$2:$AC$5000))), 0)), "")</f>
        <v/>
      </c>
      <c r="U49" s="194" t="str">
        <f t="array" ref="U49">IF(AND(SUMPRODUCT((IM!$F$2:$F$5000=A49)*(ISNUMBER(SEARCH($F$1, IM!$AC$2:$AC$5000))))&gt;0), $F$1, "")</f>
        <v/>
      </c>
      <c r="V49" s="212" t="str">
        <f t="array" ref="V49">IFERROR(INDEX(IM!$AM$2:$AM$5000, MATCH(1, (IM!$F$2:$F$5000=A49) * (ISNUMBER(SEARCH($F$1, IM!$AC$2:$AC$5000))), 0)), "")</f>
        <v/>
      </c>
      <c r="W49" s="165" t="str">
        <f t="array" ref="W49">IF(
SUMPRODUCT(
(IM!$F$2:$F$5000=A49)*
(ISNUMBER(SEARCH($I$1,IM!$AC$2:$AC$5000)))*
(IM!$X$2:$X$5000&gt;=$A$1)*
(IM!$X$2:$X$5000&lt;=$B$1)
)&gt;0,
$I$1,
""
)</f>
        <v/>
      </c>
      <c r="X49" s="165" t="str">
        <f t="array" ref="X49">IF(AND(SUMPRODUCT((IM!$F$2:$F$5000=A49)*(ISNUMBER(SEARCH($J$1, IM!$AC$2:$AC$5000))))&gt;0), $J$1, "")</f>
        <v>+EDC</v>
      </c>
      <c r="Y49" s="425">
        <f t="shared" si="23"/>
        <v>4057</v>
      </c>
      <c r="Z49" s="425" t="str">
        <f t="shared" si="24"/>
        <v>林口香澄店</v>
      </c>
      <c r="AA49" s="132"/>
    </row>
    <row r="50" spans="1:29" ht="21.6" customHeight="1">
      <c r="A50" s="111" t="s">
        <v>60</v>
      </c>
      <c r="B50" s="160" t="str">
        <f>_xlfn.XLOOKUP(A50,'0919門市清單主檔'!B:B,'0919門市清單主檔'!C:C,"")</f>
        <v>車麗屋林口店</v>
      </c>
      <c r="C50" s="117" t="str">
        <f>_xlfn.XLOOKUP($A50,'0919門市清單主檔'!B:B,'0919門市清單主檔'!U:U,"")</f>
        <v>新北市</v>
      </c>
      <c r="D50" s="117" t="str">
        <f>_xlfn.XLOOKUP($A50,'0919門市清單主檔'!B:B,'0919門市清單主檔'!V:V,"")</f>
        <v>林口區</v>
      </c>
      <c r="E50" s="200" t="str">
        <f>_xlfn.XLOOKUP(D50,門市狀態!G:G,門市狀態!H:H,"")</f>
        <v>吳宗鴻</v>
      </c>
      <c r="F50" s="112" t="str">
        <f>IFERROR(IF(VLOOKUP(A50,門市狀態!A:D,4,FALSE)=0,"",VLOOKUP(A50,門市狀態!A:D,4,FALSE)),"")</f>
        <v/>
      </c>
      <c r="G50" s="113" t="s">
        <v>61</v>
      </c>
      <c r="H50" s="114" t="str">
        <f t="shared" si="20"/>
        <v>PMQ2-L519-車麗屋林口店(定保)</v>
      </c>
      <c r="I50" s="251" t="str">
        <f t="array" ref="I50">IF(AND(SUMPRODUCT((IM!$F$2:$F$5000=A50)*(ISNUMBER(SEARCH($C$1, IM!$AC$2:$AC$5000))))&gt;0), $C$1, "")</f>
        <v>PMQ2</v>
      </c>
      <c r="J50" s="252">
        <f t="array" ref="J50">IFERROR(INDEX(IM!$AM$2:$AM$5000, MATCH(1, (IM!$F$2:$F$5000=A50) * (ISNUMBER(SEARCH($C$1, IM!$AC$2:$AC$5000))), 0)), "")</f>
        <v>46121</v>
      </c>
      <c r="K50" s="253">
        <f t="array" ref="K50">SUMPRODUCT((IM!$F$2:$F$5000=A50)*(IM!$AD$2:$AD$5000="O")*(ISNUMBER(SEARCH($C$1, IM!$AC$2:$AC$5000))))</f>
        <v>1</v>
      </c>
      <c r="L50" s="254" t="str">
        <f t="array" ref="L50">IF(K50&gt;0,IFERROR(HYPERLINK("#'IM'!AC"&amp;MATCH(1,(IM!$F$1:$F$5000=A50)*(ISNUMBER(SEARCH($C$1,IM!$AC$1:$AC$5000))),0),"檢核"),"未登錄"),"")</f>
        <v>檢核</v>
      </c>
      <c r="M50" s="255" t="str">
        <f t="shared" si="21"/>
        <v/>
      </c>
      <c r="N50" s="255" t="str">
        <f t="array" ref="N50">IF(AND(
    SUMPRODUCT(
        (IM!$F$2:$F$522=A50) *
        ISNUMBER(SEARCH("*HUB*", IM!$AC$2:$AC$522)) *
        (IM!$X$2:$X$522&gt;=$A$1) *
        (IM!$X$2:$X$522&lt;=$B$1)*(W50="HUB")
    ) &gt; 0
), "HUB", "")</f>
        <v/>
      </c>
      <c r="O50" s="256" t="str">
        <f>IF(
  IFERROR(VLOOKUP(A50,門市主檔!A:I,9,FALSE),"")&lt;&gt;$C$1,
  "未完工",
  IF(
    AND($D$1="--",$E$1="--",$F$1="--"),
    "已完工",
    IF(
      OR(
        AND($D$1&lt;&gt;"--", IFERROR(VLOOKUP(A50,'0919門市清單主檔'!B:AH,31,FALSE),"")=$D$1, IFERROR(VLOOKUP(A50,門市主檔!A:Q,17,FALSE),"")&lt;&gt;$D$1),
        AND($E$1&lt;&gt;"--", IFERROR(VLOOKUP(A50,'0919門市清單主檔'!B:AH,32,FALSE),"")=$E$1, IFERROR(VLOOKUP(A50,門市主檔!A:S,19,FALSE),"")&lt;&gt;$E$1),
        AND($F$1&lt;&gt;"--", IFERROR(VLOOKUP(A50,'0919門市清單主檔'!B:AH,33,FALSE),"")=$F$1, IFERROR(VLOOKUP(A50,門市主檔!A:U,21,FALSE),"")&lt;&gt;$F$1),
        AND(
          IFERROR(VLOOKUP(A50,'0919門市清單主檔'!B:AC,28,FALSE),"")="+HUB",
          IFERROR(VLOOKUP(A50,門市主檔!A:X,23,FALSE),"")&lt;&gt;"+HUB"
        ),
        AND(
          IFERROR(VLOOKUP(A50,'0919門市清單主檔'!B:AD,29,FALSE),"")="+EDC",
          IFERROR(VLOOKUP(A50,門市主檔!A:X,24,FALSE),"")&lt;&gt;"+EDC"
        )
      ),
      _xlfn.TEXTJOIN(
        "，",
        TRUE,
        IF(AND($D$1&lt;&gt;"--", IFERROR(VLOOKUP(A50,'0919門市清單主檔'!B:AH,31,FALSE),"")=$D$1, IFERROR(VLOOKUP(A50,門市主檔!A:Q,17,FALSE),"")&lt;&gt;$D$1), $D$1, ""),
        IF(AND($E$1&lt;&gt;"--", IFERROR(VLOOKUP(A50,'0919門市清單主檔'!B:AH,32,FALSE),"")=$E$1, IFERROR(VLOOKUP(A50,門市主檔!A:S,19,FALSE),"")&lt;&gt;$E$1), $E$1, ""),
        IF(AND($F$1&lt;&gt;"--", IFERROR(VLOOKUP(A50,'0919門市清單主檔'!B:AH,33,FALSE),"")=$F$1, IFERROR(VLOOKUP(A50,門市主檔!A:U,21,FALSE),"")&lt;&gt;$F$1), $F$1, ""),
        IF(AND(IFERROR(VLOOKUP(A50,'0919門市清單主檔'!B:AC,28,FALSE),"")="+HUB", IFERROR(VLOOKUP(A50,門市主檔!A:X,23,FALSE),"")&lt;&gt;"+HUB"), "+HUB", ""),
        IF(AND(IFERROR(VLOOKUP(A50,'0919門市清單主檔'!B:AD,29,FALSE),"")="+EDC", IFERROR(VLOOKUP(A50,門市主檔!A:X,24,FALSE),"")&lt;&gt;"+EDC"), "+EDC", "")
      ) &amp; "未完工",
      "已完工"
    )
  )
)</f>
        <v>已完工</v>
      </c>
      <c r="P50" s="542" t="str">
        <f t="shared" si="22"/>
        <v>PMQ2-L519-車麗屋林口店(定保)</v>
      </c>
      <c r="Q50" s="178" t="str">
        <f t="array" ref="Q50">IF(AND(SUMPRODUCT((IM!$F$2:$F$5000=A50)*(ISNUMBER(SEARCH($D$1, IM!$AC$2:$AC$5000))))&gt;0), $D$1, "")</f>
        <v/>
      </c>
      <c r="R50" s="177" t="str">
        <f t="array" ref="R50">IFERROR(INDEX(IM!$AM$2:$AM$5000, MATCH(1, (IM!$F$2:$F$5000=A50) * (ISNUMBER(SEARCH($D$1, IM!$AC$2:$AC$5000))), 0)), "")</f>
        <v/>
      </c>
      <c r="S50" s="166" t="str">
        <f t="array" ref="S50">IF(AND(SUMPRODUCT((IM!$F$2:$F$5000=A50)*(ISNUMBER(SEARCH($E$1, IM!$AC$2:$AC$5000))))&gt;0), $E$1, "")</f>
        <v/>
      </c>
      <c r="T50" s="191" t="str">
        <f t="array" ref="T50">IFERROR(INDEX(IM!$AM$2:$AM$5000, MATCH(1, (IM!$F$2:$F$5000=A50) * (ISNUMBER(SEARCH($E$1, IM!$AC$2:$AC$5000))), 0)), "")</f>
        <v/>
      </c>
      <c r="U50" s="194" t="str">
        <f t="array" ref="U50">IF(AND(SUMPRODUCT((IM!$F$2:$F$5000=A50)*(ISNUMBER(SEARCH($F$1, IM!$AC$2:$AC$5000))))&gt;0), $F$1, "")</f>
        <v/>
      </c>
      <c r="V50" s="212" t="str">
        <f t="array" ref="V50">IFERROR(INDEX(IM!$AM$2:$AM$5000, MATCH(1, (IM!$F$2:$F$5000=A50) * (ISNUMBER(SEARCH($F$1, IM!$AC$2:$AC$5000))), 0)), "")</f>
        <v/>
      </c>
      <c r="W50" s="165" t="str">
        <f t="array" ref="W50">IF(
SUMPRODUCT(
(IM!$F$2:$F$5000=A50)*
(ISNUMBER(SEARCH($I$1,IM!$AC$2:$AC$5000)))*
(IM!$X$2:$X$5000&gt;=$A$1)*
(IM!$X$2:$X$5000&lt;=$B$1)
)&gt;0,
$I$1,
""
)</f>
        <v/>
      </c>
      <c r="X50" s="165" t="str">
        <f t="array" ref="X50">IF(AND(SUMPRODUCT((IM!$F$2:$F$5000=A50)*(ISNUMBER(SEARCH($J$1, IM!$AC$2:$AC$5000))))&gt;0), $J$1, "")</f>
        <v/>
      </c>
      <c r="Y50" s="425" t="str">
        <f t="shared" si="23"/>
        <v>L519</v>
      </c>
      <c r="Z50" s="425" t="str">
        <f t="shared" si="24"/>
        <v>車麗屋林口店</v>
      </c>
      <c r="AA50" s="365" t="s">
        <v>55</v>
      </c>
    </row>
    <row r="51" spans="1:29" ht="21.6" customHeight="1">
      <c r="A51" s="111">
        <v>4538</v>
      </c>
      <c r="B51" s="160" t="str">
        <f>_xlfn.XLOOKUP(A51,'0919門市清單主檔'!B:B,'0919門市清單主檔'!C:C,"")</f>
        <v>林口童樂店</v>
      </c>
      <c r="C51" s="117" t="str">
        <f>_xlfn.XLOOKUP($A51,'0919門市清單主檔'!B:B,'0919門市清單主檔'!U:U,"")</f>
        <v>新北市</v>
      </c>
      <c r="D51" s="117" t="str">
        <f>_xlfn.XLOOKUP($A51,'0919門市清單主檔'!B:B,'0919門市清單主檔'!V:V,"")</f>
        <v>林口區</v>
      </c>
      <c r="E51" s="200" t="str">
        <f>_xlfn.XLOOKUP(D51,門市狀態!G:G,門市狀態!H:H,"")</f>
        <v>吳宗鴻</v>
      </c>
      <c r="F51" s="112" t="str">
        <f>IFERROR(IF(VLOOKUP(A51,門市狀態!A:D,4,FALSE)=0,"",VLOOKUP(A51,門市狀態!A:D,4,FALSE)),"")</f>
        <v/>
      </c>
      <c r="G51" s="113"/>
      <c r="H51" s="114" t="str">
        <f t="shared" si="20"/>
        <v>PMQ2-4538-林口童樂店(定保)</v>
      </c>
      <c r="I51" s="251" t="str">
        <f t="array" ref="I51">IF(AND(SUMPRODUCT((IM!$F$2:$F$5000=A51)*(ISNUMBER(SEARCH($C$1, IM!$AC$2:$AC$5000))))&gt;0), $C$1, "")</f>
        <v>PMQ2</v>
      </c>
      <c r="J51" s="252">
        <f t="array" ref="J51">IFERROR(INDEX(IM!$AM$2:$AM$5000, MATCH(1, (IM!$F$2:$F$5000=A51) * (ISNUMBER(SEARCH($C$1, IM!$AC$2:$AC$5000))), 0)), "")</f>
        <v>46121</v>
      </c>
      <c r="K51" s="253">
        <f t="array" ref="K51">SUMPRODUCT((IM!$F$2:$F$5000=A51)*(IM!$AD$2:$AD$5000="O")*(ISNUMBER(SEARCH($C$1, IM!$AC$2:$AC$5000))))</f>
        <v>1</v>
      </c>
      <c r="L51" s="254" t="str">
        <f t="array" ref="L51">IF(K51&gt;0,IFERROR(HYPERLINK("#'IM'!AC"&amp;MATCH(1,(IM!$F$1:$F$5000=A51)*(ISNUMBER(SEARCH($C$1,IM!$AC$1:$AC$5000))),0),"檢核"),"未登錄"),"")</f>
        <v>檢核</v>
      </c>
      <c r="M51" s="255" t="str">
        <f t="shared" si="21"/>
        <v>+EDC</v>
      </c>
      <c r="N51" s="255" t="str">
        <f t="array" ref="N51">IF(AND(
    SUMPRODUCT(
        (IM!$F$2:$F$522=A51) *
        ISNUMBER(SEARCH("*HUB*", IM!$AC$2:$AC$522)) *
        (IM!$X$2:$X$522&gt;=$A$1) *
        (IM!$X$2:$X$522&lt;=$B$1)*(W51="HUB")
    ) &gt; 0
), "HUB", "")</f>
        <v/>
      </c>
      <c r="O51" s="256" t="str">
        <f>IF(
  IFERROR(VLOOKUP(A51,門市主檔!A:I,9,FALSE),"")&lt;&gt;$C$1,
  "未完工",
  IF(
    AND($D$1="--",$E$1="--",$F$1="--"),
    "已完工",
    IF(
      OR(
        AND($D$1&lt;&gt;"--", IFERROR(VLOOKUP(A51,'0919門市清單主檔'!B:AH,31,FALSE),"")=$D$1, IFERROR(VLOOKUP(A51,門市主檔!A:Q,17,FALSE),"")&lt;&gt;$D$1),
        AND($E$1&lt;&gt;"--", IFERROR(VLOOKUP(A51,'0919門市清單主檔'!B:AH,32,FALSE),"")=$E$1, IFERROR(VLOOKUP(A51,門市主檔!A:S,19,FALSE),"")&lt;&gt;$E$1),
        AND($F$1&lt;&gt;"--", IFERROR(VLOOKUP(A51,'0919門市清單主檔'!B:AH,33,FALSE),"")=$F$1, IFERROR(VLOOKUP(A51,門市主檔!A:U,21,FALSE),"")&lt;&gt;$F$1),
        AND(
          IFERROR(VLOOKUP(A51,'0919門市清單主檔'!B:AC,28,FALSE),"")="+HUB",
          IFERROR(VLOOKUP(A51,門市主檔!A:X,23,FALSE),"")&lt;&gt;"+HUB"
        ),
        AND(
          IFERROR(VLOOKUP(A51,'0919門市清單主檔'!B:AD,29,FALSE),"")="+EDC",
          IFERROR(VLOOKUP(A51,門市主檔!A:X,24,FALSE),"")&lt;&gt;"+EDC"
        )
      ),
      _xlfn.TEXTJOIN(
        "，",
        TRUE,
        IF(AND($D$1&lt;&gt;"--", IFERROR(VLOOKUP(A51,'0919門市清單主檔'!B:AH,31,FALSE),"")=$D$1, IFERROR(VLOOKUP(A51,門市主檔!A:Q,17,FALSE),"")&lt;&gt;$D$1), $D$1, ""),
        IF(AND($E$1&lt;&gt;"--", IFERROR(VLOOKUP(A51,'0919門市清單主檔'!B:AH,32,FALSE),"")=$E$1, IFERROR(VLOOKUP(A51,門市主檔!A:S,19,FALSE),"")&lt;&gt;$E$1), $E$1, ""),
        IF(AND($F$1&lt;&gt;"--", IFERROR(VLOOKUP(A51,'0919門市清單主檔'!B:AH,33,FALSE),"")=$F$1, IFERROR(VLOOKUP(A51,門市主檔!A:U,21,FALSE),"")&lt;&gt;$F$1), $F$1, ""),
        IF(AND(IFERROR(VLOOKUP(A51,'0919門市清單主檔'!B:AC,28,FALSE),"")="+HUB", IFERROR(VLOOKUP(A51,門市主檔!A:X,23,FALSE),"")&lt;&gt;"+HUB"), "+HUB", ""),
        IF(AND(IFERROR(VLOOKUP(A51,'0919門市清單主檔'!B:AD,29,FALSE),"")="+EDC", IFERROR(VLOOKUP(A51,門市主檔!A:X,24,FALSE),"")&lt;&gt;"+EDC"), "+EDC", "")
      ) &amp; "未完工",
      "已完工"
    )
  )
)</f>
        <v>+SC7未完工</v>
      </c>
      <c r="P51" s="542" t="str">
        <f t="shared" si="22"/>
        <v>PMQ2-4538-林口童樂店(定保)</v>
      </c>
      <c r="Q51" s="178" t="str">
        <f t="array" ref="Q51">IF(AND(SUMPRODUCT((IM!$F$2:$F$5000=A51)*(ISNUMBER(SEARCH($D$1, IM!$AC$2:$AC$5000))))&gt;0), $D$1, "")</f>
        <v/>
      </c>
      <c r="R51" s="177" t="str">
        <f t="array" ref="R51">IFERROR(INDEX(IM!$AM$2:$AM$5000, MATCH(1, (IM!$F$2:$F$5000=A51) * (ISNUMBER(SEARCH($D$1, IM!$AC$2:$AC$5000))), 0)), "")</f>
        <v/>
      </c>
      <c r="S51" s="166" t="str">
        <f t="array" ref="S51">IF(AND(SUMPRODUCT((IM!$F$2:$F$5000=A51)*(ISNUMBER(SEARCH($E$1, IM!$AC$2:$AC$5000))))&gt;0), $E$1, "")</f>
        <v/>
      </c>
      <c r="T51" s="191" t="str">
        <f t="array" ref="T51">IFERROR(INDEX(IM!$AM$2:$AM$5000, MATCH(1, (IM!$F$2:$F$5000=A51) * (ISNUMBER(SEARCH($E$1, IM!$AC$2:$AC$5000))), 0)), "")</f>
        <v/>
      </c>
      <c r="U51" s="194" t="str">
        <f t="array" ref="U51">IF(AND(SUMPRODUCT((IM!$F$2:$F$5000=A51)*(ISNUMBER(SEARCH($F$1, IM!$AC$2:$AC$5000))))&gt;0), $F$1, "")</f>
        <v/>
      </c>
      <c r="V51" s="212" t="str">
        <f t="array" ref="V51">IFERROR(INDEX(IM!$AM$2:$AM$5000, MATCH(1, (IM!$F$2:$F$5000=A51) * (ISNUMBER(SEARCH($F$1, IM!$AC$2:$AC$5000))), 0)), "")</f>
        <v/>
      </c>
      <c r="W51" s="165" t="str">
        <f t="array" ref="W51">IF(
SUMPRODUCT(
(IM!$F$2:$F$5000=A51)*
(ISNUMBER(SEARCH($I$1,IM!$AC$2:$AC$5000)))*
(IM!$X$2:$X$5000&gt;=$A$1)*
(IM!$X$2:$X$5000&lt;=$B$1)
)&gt;0,
$I$1,
""
)</f>
        <v/>
      </c>
      <c r="X51" s="165" t="str">
        <f t="array" ref="X51">IF(AND(SUMPRODUCT((IM!$F$2:$F$5000=A51)*(ISNUMBER(SEARCH($J$1, IM!$AC$2:$AC$5000))))&gt;0), $J$1, "")</f>
        <v>+EDC</v>
      </c>
      <c r="Y51" s="425">
        <f t="shared" si="23"/>
        <v>4538</v>
      </c>
      <c r="Z51" s="425" t="str">
        <f t="shared" si="24"/>
        <v>林口童樂店</v>
      </c>
      <c r="AA51" s="132"/>
    </row>
    <row r="52" spans="1:29" ht="21.6" customHeight="1">
      <c r="A52" s="111">
        <v>5364</v>
      </c>
      <c r="B52" s="160" t="str">
        <f>_xlfn.XLOOKUP(A52,'0919門市清單主檔'!B:B,'0919門市清單主檔'!C:C,"")</f>
        <v>林口舊街店</v>
      </c>
      <c r="C52" s="117" t="str">
        <f>_xlfn.XLOOKUP($A52,'0919門市清單主檔'!B:B,'0919門市清單主檔'!U:U,"")</f>
        <v>新北市</v>
      </c>
      <c r="D52" s="117" t="str">
        <f>_xlfn.XLOOKUP($A52,'0919門市清單主檔'!B:B,'0919門市清單主檔'!V:V,"")</f>
        <v>林口區</v>
      </c>
      <c r="E52" s="200" t="str">
        <f>_xlfn.XLOOKUP(D52,門市狀態!G:G,門市狀態!H:H,"")</f>
        <v>吳宗鴻</v>
      </c>
      <c r="F52" s="112" t="str">
        <f>IFERROR(IF(VLOOKUP(A52,門市狀態!A:D,4,FALSE)=0,"",VLOOKUP(A52,門市狀態!A:D,4,FALSE)),"")</f>
        <v/>
      </c>
      <c r="G52" s="113"/>
      <c r="H52" s="114" t="str">
        <f t="shared" si="20"/>
        <v>PMQ2-5364-林口舊街店(定保)</v>
      </c>
      <c r="I52" s="251" t="str">
        <f t="array" ref="I52">IF(AND(SUMPRODUCT((IM!$F$2:$F$5000=A52)*(ISNUMBER(SEARCH($C$1, IM!$AC$2:$AC$5000))))&gt;0), $C$1, "")</f>
        <v>PMQ2</v>
      </c>
      <c r="J52" s="252">
        <f t="array" ref="J52">IFERROR(INDEX(IM!$AM$2:$AM$5000, MATCH(1, (IM!$F$2:$F$5000=A52) * (ISNUMBER(SEARCH($C$1, IM!$AC$2:$AC$5000))), 0)), "")</f>
        <v>46121</v>
      </c>
      <c r="K52" s="253">
        <f t="array" ref="K52">SUMPRODUCT((IM!$F$2:$F$5000=A52)*(IM!$AD$2:$AD$5000="O")*(ISNUMBER(SEARCH($C$1, IM!$AC$2:$AC$5000))))</f>
        <v>1</v>
      </c>
      <c r="L52" s="254" t="str">
        <f t="array" ref="L52">IF(K52&gt;0,IFERROR(HYPERLINK("#'IM'!AC"&amp;MATCH(1,(IM!$F$1:$F$5000=A52)*(ISNUMBER(SEARCH($C$1,IM!$AC$1:$AC$5000))),0),"檢核"),"未登錄"),"")</f>
        <v>檢核</v>
      </c>
      <c r="M52" s="255" t="str">
        <f t="shared" si="21"/>
        <v>+EDC</v>
      </c>
      <c r="N52" s="255" t="str">
        <f t="array" ref="N52">IF(AND(
    SUMPRODUCT(
        (IM!$F$2:$F$522=A52) *
        ISNUMBER(SEARCH("*HUB*", IM!$AC$2:$AC$522)) *
        (IM!$X$2:$X$522&gt;=$A$1) *
        (IM!$X$2:$X$522&lt;=$B$1)*(W52="HUB")
    ) &gt; 0
), "HUB", "")</f>
        <v/>
      </c>
      <c r="O52" s="256" t="str">
        <f>IF(
  IFERROR(VLOOKUP(A52,門市主檔!A:I,9,FALSE),"")&lt;&gt;$C$1,
  "未完工",
  IF(
    AND($D$1="--",$E$1="--",$F$1="--"),
    "已完工",
    IF(
      OR(
        AND($D$1&lt;&gt;"--", IFERROR(VLOOKUP(A52,'0919門市清單主檔'!B:AH,31,FALSE),"")=$D$1, IFERROR(VLOOKUP(A52,門市主檔!A:Q,17,FALSE),"")&lt;&gt;$D$1),
        AND($E$1&lt;&gt;"--", IFERROR(VLOOKUP(A52,'0919門市清單主檔'!B:AH,32,FALSE),"")=$E$1, IFERROR(VLOOKUP(A52,門市主檔!A:S,19,FALSE),"")&lt;&gt;$E$1),
        AND($F$1&lt;&gt;"--", IFERROR(VLOOKUP(A52,'0919門市清單主檔'!B:AH,33,FALSE),"")=$F$1, IFERROR(VLOOKUP(A52,門市主檔!A:U,21,FALSE),"")&lt;&gt;$F$1),
        AND(
          IFERROR(VLOOKUP(A52,'0919門市清單主檔'!B:AC,28,FALSE),"")="+HUB",
          IFERROR(VLOOKUP(A52,門市主檔!A:X,23,FALSE),"")&lt;&gt;"+HUB"
        ),
        AND(
          IFERROR(VLOOKUP(A52,'0919門市清單主檔'!B:AD,29,FALSE),"")="+EDC",
          IFERROR(VLOOKUP(A52,門市主檔!A:X,24,FALSE),"")&lt;&gt;"+EDC"
        )
      ),
      _xlfn.TEXTJOIN(
        "，",
        TRUE,
        IF(AND($D$1&lt;&gt;"--", IFERROR(VLOOKUP(A52,'0919門市清單主檔'!B:AH,31,FALSE),"")=$D$1, IFERROR(VLOOKUP(A52,門市主檔!A:Q,17,FALSE),"")&lt;&gt;$D$1), $D$1, ""),
        IF(AND($E$1&lt;&gt;"--", IFERROR(VLOOKUP(A52,'0919門市清單主檔'!B:AH,32,FALSE),"")=$E$1, IFERROR(VLOOKUP(A52,門市主檔!A:S,19,FALSE),"")&lt;&gt;$E$1), $E$1, ""),
        IF(AND($F$1&lt;&gt;"--", IFERROR(VLOOKUP(A52,'0919門市清單主檔'!B:AH,33,FALSE),"")=$F$1, IFERROR(VLOOKUP(A52,門市主檔!A:U,21,FALSE),"")&lt;&gt;$F$1), $F$1, ""),
        IF(AND(IFERROR(VLOOKUP(A52,'0919門市清單主檔'!B:AC,28,FALSE),"")="+HUB", IFERROR(VLOOKUP(A52,門市主檔!A:X,23,FALSE),"")&lt;&gt;"+HUB"), "+HUB", ""),
        IF(AND(IFERROR(VLOOKUP(A52,'0919門市清單主檔'!B:AD,29,FALSE),"")="+EDC", IFERROR(VLOOKUP(A52,門市主檔!A:X,24,FALSE),"")&lt;&gt;"+EDC"), "+EDC", "")
      ) &amp; "未完工",
      "已完工"
    )
  )
)</f>
        <v>已完工</v>
      </c>
      <c r="P52" s="542" t="str">
        <f t="shared" si="22"/>
        <v>PMQ2-5364-林口舊街店(定保)</v>
      </c>
      <c r="Q52" s="178" t="str">
        <f t="array" ref="Q52">IF(AND(SUMPRODUCT((IM!$F$2:$F$5000=A52)*(ISNUMBER(SEARCH($D$1, IM!$AC$2:$AC$5000))))&gt;0), $D$1, "")</f>
        <v/>
      </c>
      <c r="R52" s="177" t="str">
        <f t="array" ref="R52">IFERROR(INDEX(IM!$AM$2:$AM$5000, MATCH(1, (IM!$F$2:$F$5000=A52) * (ISNUMBER(SEARCH($D$1, IM!$AC$2:$AC$5000))), 0)), "")</f>
        <v/>
      </c>
      <c r="S52" s="166" t="str">
        <f t="array" ref="S52">IF(AND(SUMPRODUCT((IM!$F$2:$F$5000=A52)*(ISNUMBER(SEARCH($E$1, IM!$AC$2:$AC$5000))))&gt;0), $E$1, "")</f>
        <v/>
      </c>
      <c r="T52" s="191" t="str">
        <f t="array" ref="T52">IFERROR(INDEX(IM!$AM$2:$AM$5000, MATCH(1, (IM!$F$2:$F$5000=A52) * (ISNUMBER(SEARCH($E$1, IM!$AC$2:$AC$5000))), 0)), "")</f>
        <v/>
      </c>
      <c r="U52" s="194" t="str">
        <f t="array" ref="U52">IF(AND(SUMPRODUCT((IM!$F$2:$F$5000=A52)*(ISNUMBER(SEARCH($F$1, IM!$AC$2:$AC$5000))))&gt;0), $F$1, "")</f>
        <v/>
      </c>
      <c r="V52" s="212" t="str">
        <f t="array" ref="V52">IFERROR(INDEX(IM!$AM$2:$AM$5000, MATCH(1, (IM!$F$2:$F$5000=A52) * (ISNUMBER(SEARCH($F$1, IM!$AC$2:$AC$5000))), 0)), "")</f>
        <v/>
      </c>
      <c r="W52" s="165" t="str">
        <f t="array" ref="W52">IF(
SUMPRODUCT(
(IM!$F$2:$F$5000=A52)*
(ISNUMBER(SEARCH($I$1,IM!$AC$2:$AC$5000)))*
(IM!$X$2:$X$5000&gt;=$A$1)*
(IM!$X$2:$X$5000&lt;=$B$1)
)&gt;0,
$I$1,
""
)</f>
        <v/>
      </c>
      <c r="X52" s="165" t="str">
        <f t="array" ref="X52">IF(AND(SUMPRODUCT((IM!$F$2:$F$5000=A52)*(ISNUMBER(SEARCH($J$1, IM!$AC$2:$AC$5000))))&gt;0), $J$1, "")</f>
        <v>+EDC</v>
      </c>
      <c r="Y52" s="425">
        <f t="shared" si="23"/>
        <v>5364</v>
      </c>
      <c r="Z52" s="425" t="str">
        <f t="shared" si="24"/>
        <v>林口舊街店</v>
      </c>
      <c r="AA52" s="132"/>
    </row>
    <row r="53" spans="1:29" ht="21.6" customHeight="1">
      <c r="A53" s="111">
        <v>4483</v>
      </c>
      <c r="B53" s="160" t="str">
        <f>_xlfn.XLOOKUP(A53,'0919門市清單主檔'!B:B,'0919門市清單主檔'!C:C,"")</f>
        <v>林口築夢店</v>
      </c>
      <c r="C53" s="117" t="str">
        <f>_xlfn.XLOOKUP($A53,'0919門市清單主檔'!B:B,'0919門市清單主檔'!U:U,"")</f>
        <v>新北市</v>
      </c>
      <c r="D53" s="117" t="str">
        <f>_xlfn.XLOOKUP($A53,'0919門市清單主檔'!B:B,'0919門市清單主檔'!V:V,"")</f>
        <v>林口區</v>
      </c>
      <c r="E53" s="200" t="str">
        <f>_xlfn.XLOOKUP(D53,門市狀態!G:G,門市狀態!H:H,"")</f>
        <v>吳宗鴻</v>
      </c>
      <c r="F53" s="112" t="str">
        <f>IFERROR(IF(VLOOKUP(A53,門市狀態!A:D,4,FALSE)=0,"",VLOOKUP(A53,門市狀態!A:D,4,FALSE)),"")</f>
        <v/>
      </c>
      <c r="G53" s="113"/>
      <c r="H53" s="114" t="str">
        <f t="shared" si="20"/>
        <v>PMQ2-4483-林口築夢店(定保)</v>
      </c>
      <c r="I53" s="251" t="str">
        <f t="array" ref="I53">IF(AND(SUMPRODUCT((IM!$F$2:$F$5000=A53)*(ISNUMBER(SEARCH($C$1, IM!$AC$2:$AC$5000))))&gt;0), $C$1, "")</f>
        <v>PMQ2</v>
      </c>
      <c r="J53" s="252">
        <f t="array" ref="J53">IFERROR(INDEX(IM!$AM$2:$AM$5000, MATCH(1, (IM!$F$2:$F$5000=A53) * (ISNUMBER(SEARCH($C$1, IM!$AC$2:$AC$5000))), 0)), "")</f>
        <v>46121</v>
      </c>
      <c r="K53" s="253">
        <f t="array" ref="K53">SUMPRODUCT((IM!$F$2:$F$5000=A53)*(IM!$AD$2:$AD$5000="O")*(ISNUMBER(SEARCH($C$1, IM!$AC$2:$AC$5000))))</f>
        <v>1</v>
      </c>
      <c r="L53" s="254" t="str">
        <f t="array" ref="L53">IF(K53&gt;0,IFERROR(HYPERLINK("#'IM'!AC"&amp;MATCH(1,(IM!$F$1:$F$5000=A53)*(ISNUMBER(SEARCH($C$1,IM!$AC$1:$AC$5000))),0),"檢核"),"未登錄"),"")</f>
        <v>檢核</v>
      </c>
      <c r="M53" s="255" t="str">
        <f t="shared" si="21"/>
        <v>+EDC</v>
      </c>
      <c r="N53" s="255" t="str">
        <f t="array" ref="N53">IF(AND(
    SUMPRODUCT(
        (IM!$F$2:$F$522=A53) *
        ISNUMBER(SEARCH("*HUB*", IM!$AC$2:$AC$522)) *
        (IM!$X$2:$X$522&gt;=$A$1) *
        (IM!$X$2:$X$522&lt;=$B$1)*(W53="HUB")
    ) &gt; 0
), "HUB", "")</f>
        <v/>
      </c>
      <c r="O53" s="256" t="str">
        <f>IF(
  IFERROR(VLOOKUP(A53,門市主檔!A:I,9,FALSE),"")&lt;&gt;$C$1,
  "未完工",
  IF(
    AND($D$1="--",$E$1="--",$F$1="--"),
    "已完工",
    IF(
      OR(
        AND($D$1&lt;&gt;"--", IFERROR(VLOOKUP(A53,'0919門市清單主檔'!B:AH,31,FALSE),"")=$D$1, IFERROR(VLOOKUP(A53,門市主檔!A:Q,17,FALSE),"")&lt;&gt;$D$1),
        AND($E$1&lt;&gt;"--", IFERROR(VLOOKUP(A53,'0919門市清單主檔'!B:AH,32,FALSE),"")=$E$1, IFERROR(VLOOKUP(A53,門市主檔!A:S,19,FALSE),"")&lt;&gt;$E$1),
        AND($F$1&lt;&gt;"--", IFERROR(VLOOKUP(A53,'0919門市清單主檔'!B:AH,33,FALSE),"")=$F$1, IFERROR(VLOOKUP(A53,門市主檔!A:U,21,FALSE),"")&lt;&gt;$F$1),
        AND(
          IFERROR(VLOOKUP(A53,'0919門市清單主檔'!B:AC,28,FALSE),"")="+HUB",
          IFERROR(VLOOKUP(A53,門市主檔!A:X,23,FALSE),"")&lt;&gt;"+HUB"
        ),
        AND(
          IFERROR(VLOOKUP(A53,'0919門市清單主檔'!B:AD,29,FALSE),"")="+EDC",
          IFERROR(VLOOKUP(A53,門市主檔!A:X,24,FALSE),"")&lt;&gt;"+EDC"
        )
      ),
      _xlfn.TEXTJOIN(
        "，",
        TRUE,
        IF(AND($D$1&lt;&gt;"--", IFERROR(VLOOKUP(A53,'0919門市清單主檔'!B:AH,31,FALSE),"")=$D$1, IFERROR(VLOOKUP(A53,門市主檔!A:Q,17,FALSE),"")&lt;&gt;$D$1), $D$1, ""),
        IF(AND($E$1&lt;&gt;"--", IFERROR(VLOOKUP(A53,'0919門市清單主檔'!B:AH,32,FALSE),"")=$E$1, IFERROR(VLOOKUP(A53,門市主檔!A:S,19,FALSE),"")&lt;&gt;$E$1), $E$1, ""),
        IF(AND($F$1&lt;&gt;"--", IFERROR(VLOOKUP(A53,'0919門市清單主檔'!B:AH,33,FALSE),"")=$F$1, IFERROR(VLOOKUP(A53,門市主檔!A:U,21,FALSE),"")&lt;&gt;$F$1), $F$1, ""),
        IF(AND(IFERROR(VLOOKUP(A53,'0919門市清單主檔'!B:AC,28,FALSE),"")="+HUB", IFERROR(VLOOKUP(A53,門市主檔!A:X,23,FALSE),"")&lt;&gt;"+HUB"), "+HUB", ""),
        IF(AND(IFERROR(VLOOKUP(A53,'0919門市清單主檔'!B:AD,29,FALSE),"")="+EDC", IFERROR(VLOOKUP(A53,門市主檔!A:X,24,FALSE),"")&lt;&gt;"+EDC"), "+EDC", "")
      ) &amp; "未完工",
      "已完工"
    )
  )
)</f>
        <v>已完工</v>
      </c>
      <c r="P53" s="542" t="str">
        <f t="shared" si="22"/>
        <v>PMQ2-4483-林口築夢店(定保)</v>
      </c>
      <c r="Q53" s="178" t="str">
        <f t="array" ref="Q53">IF(AND(SUMPRODUCT((IM!$F$2:$F$5000=A53)*(ISNUMBER(SEARCH($D$1, IM!$AC$2:$AC$5000))))&gt;0), $D$1, "")</f>
        <v/>
      </c>
      <c r="R53" s="177" t="str">
        <f t="array" ref="R53">IFERROR(INDEX(IM!$AM$2:$AM$5000, MATCH(1, (IM!$F$2:$F$5000=A53) * (ISNUMBER(SEARCH($D$1, IM!$AC$2:$AC$5000))), 0)), "")</f>
        <v/>
      </c>
      <c r="S53" s="166" t="str">
        <f t="array" ref="S53">IF(AND(SUMPRODUCT((IM!$F$2:$F$5000=A53)*(ISNUMBER(SEARCH($E$1, IM!$AC$2:$AC$5000))))&gt;0), $E$1, "")</f>
        <v/>
      </c>
      <c r="T53" s="191" t="str">
        <f t="array" ref="T53">IFERROR(INDEX(IM!$AM$2:$AM$5000, MATCH(1, (IM!$F$2:$F$5000=A53) * (ISNUMBER(SEARCH($E$1, IM!$AC$2:$AC$5000))), 0)), "")</f>
        <v/>
      </c>
      <c r="U53" s="194" t="str">
        <f t="array" ref="U53">IF(AND(SUMPRODUCT((IM!$F$2:$F$5000=A53)*(ISNUMBER(SEARCH($F$1, IM!$AC$2:$AC$5000))))&gt;0), $F$1, "")</f>
        <v/>
      </c>
      <c r="V53" s="212" t="str">
        <f t="array" ref="V53">IFERROR(INDEX(IM!$AM$2:$AM$5000, MATCH(1, (IM!$F$2:$F$5000=A53) * (ISNUMBER(SEARCH($F$1, IM!$AC$2:$AC$5000))), 0)), "")</f>
        <v/>
      </c>
      <c r="W53" s="165" t="str">
        <f t="array" ref="W53">IF(
SUMPRODUCT(
(IM!$F$2:$F$5000=A53)*
(ISNUMBER(SEARCH($I$1,IM!$AC$2:$AC$5000)))*
(IM!$X$2:$X$5000&gt;=$A$1)*
(IM!$X$2:$X$5000&lt;=$B$1)
)&gt;0,
$I$1,
""
)</f>
        <v/>
      </c>
      <c r="X53" s="165" t="str">
        <f t="array" ref="X53">IF(AND(SUMPRODUCT((IM!$F$2:$F$5000=A53)*(ISNUMBER(SEARCH($J$1, IM!$AC$2:$AC$5000))))&gt;0), $J$1, "")</f>
        <v>+EDC</v>
      </c>
      <c r="Y53" s="425">
        <f t="shared" si="23"/>
        <v>4483</v>
      </c>
      <c r="Z53" s="425" t="str">
        <f t="shared" si="24"/>
        <v>林口築夢店</v>
      </c>
      <c r="AA53" s="132"/>
    </row>
    <row r="54" spans="1:29" ht="21.6" customHeight="1">
      <c r="A54" s="111">
        <v>4514</v>
      </c>
      <c r="B54" s="160" t="str">
        <f>_xlfn.XLOOKUP(A54,'0919門市清單主檔'!B:B,'0919門市清單主檔'!C:C,"")</f>
        <v>林口老師店</v>
      </c>
      <c r="C54" s="117" t="str">
        <f>_xlfn.XLOOKUP($A54,'0919門市清單主檔'!B:B,'0919門市清單主檔'!U:U,"")</f>
        <v>新北市</v>
      </c>
      <c r="D54" s="117" t="str">
        <f>_xlfn.XLOOKUP($A54,'0919門市清單主檔'!B:B,'0919門市清單主檔'!V:V,"")</f>
        <v>林口區</v>
      </c>
      <c r="E54" s="200" t="str">
        <f>_xlfn.XLOOKUP(D54,門市狀態!G:G,門市狀態!H:H,"")</f>
        <v>吳宗鴻</v>
      </c>
      <c r="F54" s="112" t="str">
        <f>IFERROR(IF(VLOOKUP(A54,門市狀態!A:D,4,FALSE)=0,"",VLOOKUP(A54,門市狀態!A:D,4,FALSE)),"")</f>
        <v/>
      </c>
      <c r="G54" s="113"/>
      <c r="H54" s="114" t="str">
        <f t="shared" si="20"/>
        <v>PMQ2-4514-林口老師店(定保)</v>
      </c>
      <c r="I54" s="251" t="str">
        <f t="array" ref="I54">IF(AND(SUMPRODUCT((IM!$F$2:$F$5000=A54)*(ISNUMBER(SEARCH($C$1, IM!$AC$2:$AC$5000))))&gt;0), $C$1, "")</f>
        <v>PMQ2</v>
      </c>
      <c r="J54" s="252">
        <f t="array" ref="J54">IFERROR(INDEX(IM!$AM$2:$AM$5000, MATCH(1, (IM!$F$2:$F$5000=A54) * (ISNUMBER(SEARCH($C$1, IM!$AC$2:$AC$5000))), 0)), "")</f>
        <v>46121</v>
      </c>
      <c r="K54" s="253">
        <f t="array" ref="K54">SUMPRODUCT((IM!$F$2:$F$5000=A54)*(IM!$AD$2:$AD$5000="O")*(ISNUMBER(SEARCH($C$1, IM!$AC$2:$AC$5000))))</f>
        <v>1</v>
      </c>
      <c r="L54" s="254" t="str">
        <f t="array" ref="L54">IF(K54&gt;0,IFERROR(HYPERLINK("#'IM'!AC"&amp;MATCH(1,(IM!$F$1:$F$5000=A54)*(ISNUMBER(SEARCH($C$1,IM!$AC$1:$AC$5000))),0),"檢核"),"未登錄"),"")</f>
        <v>檢核</v>
      </c>
      <c r="M54" s="255" t="str">
        <f t="shared" si="21"/>
        <v>+EDC</v>
      </c>
      <c r="N54" s="255" t="str">
        <f t="array" ref="N54">IF(AND(
    SUMPRODUCT(
        (IM!$F$2:$F$522=A54) *
        ISNUMBER(SEARCH("*HUB*", IM!$AC$2:$AC$522)) *
        (IM!$X$2:$X$522&gt;=$A$1) *
        (IM!$X$2:$X$522&lt;=$B$1)*(W54="HUB")
    ) &gt; 0
), "HUB", "")</f>
        <v/>
      </c>
      <c r="O54" s="256" t="str">
        <f>IF(
  IFERROR(VLOOKUP(A54,門市主檔!A:I,9,FALSE),"")&lt;&gt;$C$1,
  "未完工",
  IF(
    AND($D$1="--",$E$1="--",$F$1="--"),
    "已完工",
    IF(
      OR(
        AND($D$1&lt;&gt;"--", IFERROR(VLOOKUP(A54,'0919門市清單主檔'!B:AH,31,FALSE),"")=$D$1, IFERROR(VLOOKUP(A54,門市主檔!A:Q,17,FALSE),"")&lt;&gt;$D$1),
        AND($E$1&lt;&gt;"--", IFERROR(VLOOKUP(A54,'0919門市清單主檔'!B:AH,32,FALSE),"")=$E$1, IFERROR(VLOOKUP(A54,門市主檔!A:S,19,FALSE),"")&lt;&gt;$E$1),
        AND($F$1&lt;&gt;"--", IFERROR(VLOOKUP(A54,'0919門市清單主檔'!B:AH,33,FALSE),"")=$F$1, IFERROR(VLOOKUP(A54,門市主檔!A:U,21,FALSE),"")&lt;&gt;$F$1),
        AND(
          IFERROR(VLOOKUP(A54,'0919門市清單主檔'!B:AC,28,FALSE),"")="+HUB",
          IFERROR(VLOOKUP(A54,門市主檔!A:X,23,FALSE),"")&lt;&gt;"+HUB"
        ),
        AND(
          IFERROR(VLOOKUP(A54,'0919門市清單主檔'!B:AD,29,FALSE),"")="+EDC",
          IFERROR(VLOOKUP(A54,門市主檔!A:X,24,FALSE),"")&lt;&gt;"+EDC"
        )
      ),
      _xlfn.TEXTJOIN(
        "，",
        TRUE,
        IF(AND($D$1&lt;&gt;"--", IFERROR(VLOOKUP(A54,'0919門市清單主檔'!B:AH,31,FALSE),"")=$D$1, IFERROR(VLOOKUP(A54,門市主檔!A:Q,17,FALSE),"")&lt;&gt;$D$1), $D$1, ""),
        IF(AND($E$1&lt;&gt;"--", IFERROR(VLOOKUP(A54,'0919門市清單主檔'!B:AH,32,FALSE),"")=$E$1, IFERROR(VLOOKUP(A54,門市主檔!A:S,19,FALSE),"")&lt;&gt;$E$1), $E$1, ""),
        IF(AND($F$1&lt;&gt;"--", IFERROR(VLOOKUP(A54,'0919門市清單主檔'!B:AH,33,FALSE),"")=$F$1, IFERROR(VLOOKUP(A54,門市主檔!A:U,21,FALSE),"")&lt;&gt;$F$1), $F$1, ""),
        IF(AND(IFERROR(VLOOKUP(A54,'0919門市清單主檔'!B:AC,28,FALSE),"")="+HUB", IFERROR(VLOOKUP(A54,門市主檔!A:X,23,FALSE),"")&lt;&gt;"+HUB"), "+HUB", ""),
        IF(AND(IFERROR(VLOOKUP(A54,'0919門市清單主檔'!B:AD,29,FALSE),"")="+EDC", IFERROR(VLOOKUP(A54,門市主檔!A:X,24,FALSE),"")&lt;&gt;"+EDC"), "+EDC", "")
      ) &amp; "未完工",
      "已完工"
    )
  )
)</f>
        <v>已完工</v>
      </c>
      <c r="P54" s="542" t="str">
        <f t="shared" si="22"/>
        <v>PMQ2-4514-林口老師店(定保)</v>
      </c>
      <c r="Q54" s="178" t="str">
        <f t="array" ref="Q54">IF(AND(SUMPRODUCT((IM!$F$2:$F$5000=A54)*(ISNUMBER(SEARCH($D$1, IM!$AC$2:$AC$5000))))&gt;0), $D$1, "")</f>
        <v/>
      </c>
      <c r="R54" s="177" t="str">
        <f t="array" ref="R54">IFERROR(INDEX(IM!$AM$2:$AM$5000, MATCH(1, (IM!$F$2:$F$5000=A54) * (ISNUMBER(SEARCH($D$1, IM!$AC$2:$AC$5000))), 0)), "")</f>
        <v/>
      </c>
      <c r="S54" s="166" t="str">
        <f t="array" ref="S54">IF(AND(SUMPRODUCT((IM!$F$2:$F$5000=A54)*(ISNUMBER(SEARCH($E$1, IM!$AC$2:$AC$5000))))&gt;0), $E$1, "")</f>
        <v/>
      </c>
      <c r="T54" s="191" t="str">
        <f t="array" ref="T54">IFERROR(INDEX(IM!$AM$2:$AM$5000, MATCH(1, (IM!$F$2:$F$5000=A54) * (ISNUMBER(SEARCH($E$1, IM!$AC$2:$AC$5000))), 0)), "")</f>
        <v/>
      </c>
      <c r="U54" s="194" t="str">
        <f t="array" ref="U54">IF(AND(SUMPRODUCT((IM!$F$2:$F$5000=A54)*(ISNUMBER(SEARCH($F$1, IM!$AC$2:$AC$5000))))&gt;0), $F$1, "")</f>
        <v/>
      </c>
      <c r="V54" s="212" t="str">
        <f t="array" ref="V54">IFERROR(INDEX(IM!$AM$2:$AM$5000, MATCH(1, (IM!$F$2:$F$5000=A54) * (ISNUMBER(SEARCH($F$1, IM!$AC$2:$AC$5000))), 0)), "")</f>
        <v/>
      </c>
      <c r="W54" s="165" t="str">
        <f t="array" ref="W54">IF(
SUMPRODUCT(
(IM!$F$2:$F$5000=A54)*
(ISNUMBER(SEARCH($I$1,IM!$AC$2:$AC$5000)))*
(IM!$X$2:$X$5000&gt;=$A$1)*
(IM!$X$2:$X$5000&lt;=$B$1)
)&gt;0,
$I$1,
""
)</f>
        <v/>
      </c>
      <c r="X54" s="165" t="str">
        <f t="array" ref="X54">IF(AND(SUMPRODUCT((IM!$F$2:$F$5000=A54)*(ISNUMBER(SEARCH($J$1, IM!$AC$2:$AC$5000))))&gt;0), $J$1, "")</f>
        <v>+EDC</v>
      </c>
      <c r="Y54" s="425">
        <f t="shared" si="23"/>
        <v>4514</v>
      </c>
      <c r="Z54" s="425" t="str">
        <f t="shared" si="24"/>
        <v>林口老師店</v>
      </c>
      <c r="AA54" s="132"/>
    </row>
    <row r="55" spans="1:29" ht="21.6" customHeight="1">
      <c r="A55" s="111">
        <v>4020</v>
      </c>
      <c r="B55" s="160" t="str">
        <f>_xlfn.XLOOKUP(A55,'0919門市清單主檔'!B:B,'0919門市清單主檔'!C:C,"")</f>
        <v>中和連勝店</v>
      </c>
      <c r="C55" s="117" t="str">
        <f>_xlfn.XLOOKUP($A55,'0919門市清單主檔'!B:B,'0919門市清單主檔'!U:U,"")</f>
        <v>新北市</v>
      </c>
      <c r="D55" s="117" t="str">
        <f>_xlfn.XLOOKUP($A55,'0919門市清單主檔'!B:B,'0919門市清單主檔'!V:V,"")</f>
        <v>中和區</v>
      </c>
      <c r="E55" s="200" t="str">
        <f>_xlfn.XLOOKUP(D55,門市狀態!G:G,門市狀態!H:H,"")</f>
        <v>劉柏均</v>
      </c>
      <c r="F55" s="112" t="str">
        <f>IFERROR(IF(VLOOKUP(A55,門市狀態!A:D,4,FALSE)=0,"",VLOOKUP(A55,門市狀態!A:D,4,FALSE)),"")</f>
        <v/>
      </c>
      <c r="G55" s="113"/>
      <c r="H55" s="114" t="str">
        <f t="shared" si="20"/>
        <v>PMQ2-4020-中和連勝店(定保)</v>
      </c>
      <c r="I55" s="251" t="str">
        <f t="array" ref="I55">IF(AND(SUMPRODUCT((IM!$F$2:$F$5000=A55)*(ISNUMBER(SEARCH($C$1, IM!$AC$2:$AC$5000))))&gt;0), $C$1, "")</f>
        <v>PMQ2</v>
      </c>
      <c r="J55" s="252">
        <f t="array" ref="J55">IFERROR(INDEX(IM!$AM$2:$AM$5000, MATCH(1, (IM!$F$2:$F$5000=A55) * (ISNUMBER(SEARCH($C$1, IM!$AC$2:$AC$5000))), 0)), "")</f>
        <v>46121</v>
      </c>
      <c r="K55" s="253">
        <f t="array" ref="K55">SUMPRODUCT((IM!$F$2:$F$5000=A55)*(IM!$AD$2:$AD$5000="O")*(ISNUMBER(SEARCH($C$1, IM!$AC$2:$AC$5000))))</f>
        <v>1</v>
      </c>
      <c r="L55" s="254" t="str">
        <f t="array" ref="L55">IF(K55&gt;0,IFERROR(HYPERLINK("#'IM'!AC"&amp;MATCH(1,(IM!$F$1:$F$5000=A55)*(ISNUMBER(SEARCH($C$1,IM!$AC$1:$AC$5000))),0),"檢核"),"未登錄"),"")</f>
        <v>檢核</v>
      </c>
      <c r="M55" s="255" t="str">
        <f t="shared" si="21"/>
        <v>+EDC</v>
      </c>
      <c r="N55" s="255" t="str">
        <f t="array" ref="N55">IF(AND(
    SUMPRODUCT(
        (IM!$F$2:$F$522=A55) *
        ISNUMBER(SEARCH("*HUB*", IM!$AC$2:$AC$522)) *
        (IM!$X$2:$X$522&gt;=$A$1) *
        (IM!$X$2:$X$522&lt;=$B$1)*(W55="HUB")
    ) &gt; 0
), "HUB", "")</f>
        <v/>
      </c>
      <c r="O55" s="256" t="str">
        <f>IF(
  IFERROR(VLOOKUP(A55,門市主檔!A:I,9,FALSE),"")&lt;&gt;$C$1,
  "未完工",
  IF(
    AND($D$1="--",$E$1="--",$F$1="--"),
    "已完工",
    IF(
      OR(
        AND($D$1&lt;&gt;"--", IFERROR(VLOOKUP(A55,'0919門市清單主檔'!B:AH,31,FALSE),"")=$D$1, IFERROR(VLOOKUP(A55,門市主檔!A:Q,17,FALSE),"")&lt;&gt;$D$1),
        AND($E$1&lt;&gt;"--", IFERROR(VLOOKUP(A55,'0919門市清單主檔'!B:AH,32,FALSE),"")=$E$1, IFERROR(VLOOKUP(A55,門市主檔!A:S,19,FALSE),"")&lt;&gt;$E$1),
        AND($F$1&lt;&gt;"--", IFERROR(VLOOKUP(A55,'0919門市清單主檔'!B:AH,33,FALSE),"")=$F$1, IFERROR(VLOOKUP(A55,門市主檔!A:U,21,FALSE),"")&lt;&gt;$F$1),
        AND(
          IFERROR(VLOOKUP(A55,'0919門市清單主檔'!B:AC,28,FALSE),"")="+HUB",
          IFERROR(VLOOKUP(A55,門市主檔!A:X,23,FALSE),"")&lt;&gt;"+HUB"
        ),
        AND(
          IFERROR(VLOOKUP(A55,'0919門市清單主檔'!B:AD,29,FALSE),"")="+EDC",
          IFERROR(VLOOKUP(A55,門市主檔!A:X,24,FALSE),"")&lt;&gt;"+EDC"
        )
      ),
      _xlfn.TEXTJOIN(
        "，",
        TRUE,
        IF(AND($D$1&lt;&gt;"--", IFERROR(VLOOKUP(A55,'0919門市清單主檔'!B:AH,31,FALSE),"")=$D$1, IFERROR(VLOOKUP(A55,門市主檔!A:Q,17,FALSE),"")&lt;&gt;$D$1), $D$1, ""),
        IF(AND($E$1&lt;&gt;"--", IFERROR(VLOOKUP(A55,'0919門市清單主檔'!B:AH,32,FALSE),"")=$E$1, IFERROR(VLOOKUP(A55,門市主檔!A:S,19,FALSE),"")&lt;&gt;$E$1), $E$1, ""),
        IF(AND($F$1&lt;&gt;"--", IFERROR(VLOOKUP(A55,'0919門市清單主檔'!B:AH,33,FALSE),"")=$F$1, IFERROR(VLOOKUP(A55,門市主檔!A:U,21,FALSE),"")&lt;&gt;$F$1), $F$1, ""),
        IF(AND(IFERROR(VLOOKUP(A55,'0919門市清單主檔'!B:AC,28,FALSE),"")="+HUB", IFERROR(VLOOKUP(A55,門市主檔!A:X,23,FALSE),"")&lt;&gt;"+HUB"), "+HUB", ""),
        IF(AND(IFERROR(VLOOKUP(A55,'0919門市清單主檔'!B:AD,29,FALSE),"")="+EDC", IFERROR(VLOOKUP(A55,門市主檔!A:X,24,FALSE),"")&lt;&gt;"+EDC"), "+EDC", "")
      ) &amp; "未完工",
      "已完工"
    )
  )
)</f>
        <v>已完工</v>
      </c>
      <c r="P55" s="542" t="str">
        <f t="shared" si="22"/>
        <v>PMQ2-4020-中和連勝店(定保)</v>
      </c>
      <c r="Q55" s="178" t="str">
        <f t="array" ref="Q55">IF(AND(SUMPRODUCT((IM!$F$2:$F$5000=A55)*(ISNUMBER(SEARCH($D$1, IM!$AC$2:$AC$5000))))&gt;0), $D$1, "")</f>
        <v/>
      </c>
      <c r="R55" s="177" t="str">
        <f t="array" ref="R55">IFERROR(INDEX(IM!$AM$2:$AM$5000, MATCH(1, (IM!$F$2:$F$5000=A55) * (ISNUMBER(SEARCH($D$1, IM!$AC$2:$AC$5000))), 0)), "")</f>
        <v/>
      </c>
      <c r="S55" s="166" t="str">
        <f t="array" ref="S55">IF(AND(SUMPRODUCT((IM!$F$2:$F$5000=A55)*(ISNUMBER(SEARCH($E$1, IM!$AC$2:$AC$5000))))&gt;0), $E$1, "")</f>
        <v/>
      </c>
      <c r="T55" s="191" t="str">
        <f t="array" ref="T55">IFERROR(INDEX(IM!$AM$2:$AM$5000, MATCH(1, (IM!$F$2:$F$5000=A55) * (ISNUMBER(SEARCH($E$1, IM!$AC$2:$AC$5000))), 0)), "")</f>
        <v/>
      </c>
      <c r="U55" s="194" t="str">
        <f t="array" ref="U55">IF(AND(SUMPRODUCT((IM!$F$2:$F$5000=A55)*(ISNUMBER(SEARCH($F$1, IM!$AC$2:$AC$5000))))&gt;0), $F$1, "")</f>
        <v/>
      </c>
      <c r="V55" s="212" t="str">
        <f t="array" ref="V55">IFERROR(INDEX(IM!$AM$2:$AM$5000, MATCH(1, (IM!$F$2:$F$5000=A55) * (ISNUMBER(SEARCH($F$1, IM!$AC$2:$AC$5000))), 0)), "")</f>
        <v/>
      </c>
      <c r="W55" s="165" t="str">
        <f t="array" ref="W55">IF(
SUMPRODUCT(
(IM!$F$2:$F$5000=A55)*
(ISNUMBER(SEARCH($I$1,IM!$AC$2:$AC$5000)))*
(IM!$X$2:$X$5000&gt;=$A$1)*
(IM!$X$2:$X$5000&lt;=$B$1)
)&gt;0,
$I$1,
""
)</f>
        <v/>
      </c>
      <c r="X55" s="165" t="str">
        <f t="array" ref="X55">IF(AND(SUMPRODUCT((IM!$F$2:$F$5000=A55)*(ISNUMBER(SEARCH($J$1, IM!$AC$2:$AC$5000))))&gt;0), $J$1, "")</f>
        <v>+EDC</v>
      </c>
      <c r="Y55" s="425">
        <f t="shared" si="23"/>
        <v>4020</v>
      </c>
      <c r="Z55" s="425" t="str">
        <f t="shared" si="24"/>
        <v>中和連勝店</v>
      </c>
      <c r="AA55" s="132" t="s">
        <v>52</v>
      </c>
      <c r="AB55" s="132"/>
      <c r="AC55" s="132"/>
    </row>
    <row r="56" spans="1:29" ht="21.6" customHeight="1">
      <c r="A56" s="111">
        <v>4125</v>
      </c>
      <c r="B56" s="160" t="str">
        <f>_xlfn.XLOOKUP(A56,'0919門市清單主檔'!B:B,'0919門市清單主檔'!C:C,"")</f>
        <v>蘆洲長樂店</v>
      </c>
      <c r="C56" s="117" t="str">
        <f>_xlfn.XLOOKUP($A56,'0919門市清單主檔'!B:B,'0919門市清單主檔'!U:U,"")</f>
        <v>新北市</v>
      </c>
      <c r="D56" s="117" t="str">
        <f>_xlfn.XLOOKUP($A56,'0919門市清單主檔'!B:B,'0919門市清單主檔'!V:V,"")</f>
        <v>蘆洲區</v>
      </c>
      <c r="E56" s="200" t="str">
        <f>_xlfn.XLOOKUP(D56,門市狀態!G:G,門市狀態!H:H,"")</f>
        <v>湯家瑋</v>
      </c>
      <c r="F56" s="112" t="str">
        <f>IFERROR(IF(VLOOKUP(A56,門市狀態!A:D,4,FALSE)=0,"",VLOOKUP(A56,門市狀態!A:D,4,FALSE)),"")</f>
        <v/>
      </c>
      <c r="G56" s="113"/>
      <c r="H56" s="114" t="str">
        <f t="shared" si="20"/>
        <v>PMQ2-4125-蘆洲長樂店(定保)</v>
      </c>
      <c r="I56" s="251" t="str">
        <f t="array" ref="I56">IF(AND(SUMPRODUCT((IM!$F$2:$F$5000=A56)*(ISNUMBER(SEARCH($C$1, IM!$AC$2:$AC$5000))))&gt;0), $C$1, "")</f>
        <v>PMQ2</v>
      </c>
      <c r="J56" s="252">
        <f t="array" ref="J56">IFERROR(INDEX(IM!$AM$2:$AM$5000, MATCH(1, (IM!$F$2:$F$5000=A56) * (ISNUMBER(SEARCH($C$1, IM!$AC$2:$AC$5000))), 0)), "")</f>
        <v>46122</v>
      </c>
      <c r="K56" s="253">
        <f t="array" ref="K56">SUMPRODUCT((IM!$F$2:$F$5000=A56)*(IM!$AD$2:$AD$5000="O")*(ISNUMBER(SEARCH($C$1, IM!$AC$2:$AC$5000))))</f>
        <v>1</v>
      </c>
      <c r="L56" s="254" t="str">
        <f t="array" ref="L56">IF(K56&gt;0,IFERROR(HYPERLINK("#'IM'!AC"&amp;MATCH(1,(IM!$F$1:$F$5000=A56)*(ISNUMBER(SEARCH($C$1,IM!$AC$1:$AC$5000))),0),"檢核"),"未登錄"),"")</f>
        <v>檢核</v>
      </c>
      <c r="M56" s="255" t="str">
        <f t="shared" si="21"/>
        <v>+EDC</v>
      </c>
      <c r="N56" s="255" t="str">
        <f t="array" ref="N56">IF(AND(
    SUMPRODUCT(
        (IM!$F$2:$F$522=A56) *
        ISNUMBER(SEARCH("*HUB*", IM!$AC$2:$AC$522)) *
        (IM!$X$2:$X$522&gt;=$A$1) *
        (IM!$X$2:$X$522&lt;=$B$1)*(W56="HUB")
    ) &gt; 0
), "HUB", "")</f>
        <v/>
      </c>
      <c r="O56" s="256" t="str">
        <f>IF(
  IFERROR(VLOOKUP(A56,門市主檔!A:I,9,FALSE),"")&lt;&gt;$C$1,
  "未完工",
  IF(
    AND($D$1="--",$E$1="--",$F$1="--"),
    "已完工",
    IF(
      OR(
        AND($D$1&lt;&gt;"--", IFERROR(VLOOKUP(A56,'0919門市清單主檔'!B:AH,31,FALSE),"")=$D$1, IFERROR(VLOOKUP(A56,門市主檔!A:Q,17,FALSE),"")&lt;&gt;$D$1),
        AND($E$1&lt;&gt;"--", IFERROR(VLOOKUP(A56,'0919門市清單主檔'!B:AH,32,FALSE),"")=$E$1, IFERROR(VLOOKUP(A56,門市主檔!A:S,19,FALSE),"")&lt;&gt;$E$1),
        AND($F$1&lt;&gt;"--", IFERROR(VLOOKUP(A56,'0919門市清單主檔'!B:AH,33,FALSE),"")=$F$1, IFERROR(VLOOKUP(A56,門市主檔!A:U,21,FALSE),"")&lt;&gt;$F$1),
        AND(
          IFERROR(VLOOKUP(A56,'0919門市清單主檔'!B:AC,28,FALSE),"")="+HUB",
          IFERROR(VLOOKUP(A56,門市主檔!A:X,23,FALSE),"")&lt;&gt;"+HUB"
        ),
        AND(
          IFERROR(VLOOKUP(A56,'0919門市清單主檔'!B:AD,29,FALSE),"")="+EDC",
          IFERROR(VLOOKUP(A56,門市主檔!A:X,24,FALSE),"")&lt;&gt;"+EDC"
        )
      ),
      _xlfn.TEXTJOIN(
        "，",
        TRUE,
        IF(AND($D$1&lt;&gt;"--", IFERROR(VLOOKUP(A56,'0919門市清單主檔'!B:AH,31,FALSE),"")=$D$1, IFERROR(VLOOKUP(A56,門市主檔!A:Q,17,FALSE),"")&lt;&gt;$D$1), $D$1, ""),
        IF(AND($E$1&lt;&gt;"--", IFERROR(VLOOKUP(A56,'0919門市清單主檔'!B:AH,32,FALSE),"")=$E$1, IFERROR(VLOOKUP(A56,門市主檔!A:S,19,FALSE),"")&lt;&gt;$E$1), $E$1, ""),
        IF(AND($F$1&lt;&gt;"--", IFERROR(VLOOKUP(A56,'0919門市清單主檔'!B:AH,33,FALSE),"")=$F$1, IFERROR(VLOOKUP(A56,門市主檔!A:U,21,FALSE),"")&lt;&gt;$F$1), $F$1, ""),
        IF(AND(IFERROR(VLOOKUP(A56,'0919門市清單主檔'!B:AC,28,FALSE),"")="+HUB", IFERROR(VLOOKUP(A56,門市主檔!A:X,23,FALSE),"")&lt;&gt;"+HUB"), "+HUB", ""),
        IF(AND(IFERROR(VLOOKUP(A56,'0919門市清單主檔'!B:AD,29,FALSE),"")="+EDC", IFERROR(VLOOKUP(A56,門市主檔!A:X,24,FALSE),"")&lt;&gt;"+EDC"), "+EDC", "")
      ) &amp; "未完工",
      "已完工"
    )
  )
)</f>
        <v>已完工</v>
      </c>
      <c r="P56" s="542" t="str">
        <f t="shared" si="22"/>
        <v>PMQ2-4125-蘆洲長樂店(定保)</v>
      </c>
      <c r="Q56" s="178" t="str">
        <f t="array" ref="Q56">IF(AND(SUMPRODUCT((IM!$F$2:$F$5000=A56)*(ISNUMBER(SEARCH($D$1, IM!$AC$2:$AC$5000))))&gt;0), $D$1, "")</f>
        <v/>
      </c>
      <c r="R56" s="177" t="str">
        <f t="array" ref="R56">IFERROR(INDEX(IM!$AM$2:$AM$5000, MATCH(1, (IM!$F$2:$F$5000=A56) * (ISNUMBER(SEARCH($D$1, IM!$AC$2:$AC$5000))), 0)), "")</f>
        <v/>
      </c>
      <c r="S56" s="166" t="str">
        <f t="array" ref="S56">IF(AND(SUMPRODUCT((IM!$F$2:$F$5000=A56)*(ISNUMBER(SEARCH($E$1, IM!$AC$2:$AC$5000))))&gt;0), $E$1, "")</f>
        <v/>
      </c>
      <c r="T56" s="191" t="str">
        <f t="array" ref="T56">IFERROR(INDEX(IM!$AM$2:$AM$5000, MATCH(1, (IM!$F$2:$F$5000=A56) * (ISNUMBER(SEARCH($E$1, IM!$AC$2:$AC$5000))), 0)), "")</f>
        <v/>
      </c>
      <c r="U56" s="194" t="str">
        <f t="array" ref="U56">IF(AND(SUMPRODUCT((IM!$F$2:$F$5000=A56)*(ISNUMBER(SEARCH($F$1, IM!$AC$2:$AC$5000))))&gt;0), $F$1, "")</f>
        <v/>
      </c>
      <c r="V56" s="212" t="str">
        <f t="array" ref="V56">IFERROR(INDEX(IM!$AM$2:$AM$5000, MATCH(1, (IM!$F$2:$F$5000=A56) * (ISNUMBER(SEARCH($F$1, IM!$AC$2:$AC$5000))), 0)), "")</f>
        <v/>
      </c>
      <c r="W56" s="165" t="str">
        <f t="array" ref="W56">IF(
SUMPRODUCT(
(IM!$F$2:$F$5000=A56)*
(ISNUMBER(SEARCH($I$1,IM!$AC$2:$AC$5000)))*
(IM!$X$2:$X$5000&gt;=$A$1)*
(IM!$X$2:$X$5000&lt;=$B$1)
)&gt;0,
$I$1,
""
)</f>
        <v/>
      </c>
      <c r="X56" s="165" t="str">
        <f t="array" ref="X56">IF(AND(SUMPRODUCT((IM!$F$2:$F$5000=A56)*(ISNUMBER(SEARCH($J$1, IM!$AC$2:$AC$5000))))&gt;0), $J$1, "")</f>
        <v>+EDC</v>
      </c>
      <c r="Y56" s="425">
        <f t="shared" si="23"/>
        <v>4125</v>
      </c>
      <c r="Z56" s="425" t="str">
        <f t="shared" si="24"/>
        <v>蘆洲長樂店</v>
      </c>
      <c r="AA56" s="132"/>
    </row>
    <row r="57" spans="1:29" ht="21.6" customHeight="1">
      <c r="A57" s="111">
        <v>2042</v>
      </c>
      <c r="B57" s="160" t="str">
        <f>_xlfn.XLOOKUP(A57,'0919門市清單主檔'!B:B,'0919門市清單主檔'!C:C,"")</f>
        <v>三重中央北店</v>
      </c>
      <c r="C57" s="117" t="str">
        <f>_xlfn.XLOOKUP($A57,'0919門市清單主檔'!B:B,'0919門市清單主檔'!U:U,"")</f>
        <v>新北市</v>
      </c>
      <c r="D57" s="117" t="str">
        <f>_xlfn.XLOOKUP($A57,'0919門市清單主檔'!B:B,'0919門市清單主檔'!V:V,"")</f>
        <v>三重區</v>
      </c>
      <c r="E57" s="200" t="str">
        <f>_xlfn.XLOOKUP(D57,門市狀態!G:G,門市狀態!H:H,"")</f>
        <v>劉柏均</v>
      </c>
      <c r="F57" s="112" t="str">
        <f>IFERROR(IF(VLOOKUP(A57,門市狀態!A:D,4,FALSE)=0,"",VLOOKUP(A57,門市狀態!A:D,4,FALSE)),"")</f>
        <v/>
      </c>
      <c r="G57" s="113"/>
      <c r="H57" s="114" t="str">
        <f t="shared" si="20"/>
        <v>PMQ2-2042-三重中央北店(定保)</v>
      </c>
      <c r="I57" s="251" t="str">
        <f t="array" ref="I57">IF(AND(SUMPRODUCT((IM!$F$2:$F$5000=A57)*(ISNUMBER(SEARCH($C$1, IM!$AC$2:$AC$5000))))&gt;0), $C$1, "")</f>
        <v>PMQ2</v>
      </c>
      <c r="J57" s="252">
        <f t="array" ref="J57">IFERROR(INDEX(IM!$AM$2:$AM$5000, MATCH(1, (IM!$F$2:$F$5000=A57) * (ISNUMBER(SEARCH($C$1, IM!$AC$2:$AC$5000))), 0)), "")</f>
        <v>46122</v>
      </c>
      <c r="K57" s="253">
        <f t="array" ref="K57">SUMPRODUCT((IM!$F$2:$F$5000=A57)*(IM!$AD$2:$AD$5000="O")*(ISNUMBER(SEARCH($C$1, IM!$AC$2:$AC$5000))))</f>
        <v>1</v>
      </c>
      <c r="L57" s="254" t="str">
        <f t="array" ref="L57">IF(K57&gt;0,IFERROR(HYPERLINK("#'IM'!AC"&amp;MATCH(1,(IM!$F$1:$F$5000=A57)*(ISNUMBER(SEARCH($C$1,IM!$AC$1:$AC$5000))),0),"檢核"),"未登錄"),"")</f>
        <v>檢核</v>
      </c>
      <c r="M57" s="255" t="str">
        <f t="shared" si="21"/>
        <v>+EDC</v>
      </c>
      <c r="N57" s="255" t="str">
        <f t="array" ref="N57">IF(AND(
    SUMPRODUCT(
        (IM!$F$2:$F$522=A57) *
        ISNUMBER(SEARCH("*HUB*", IM!$AC$2:$AC$522)) *
        (IM!$X$2:$X$522&gt;=$A$1) *
        (IM!$X$2:$X$522&lt;=$B$1)*(W57="HUB")
    ) &gt; 0
), "HUB", "")</f>
        <v/>
      </c>
      <c r="O57" s="256" t="str">
        <f>IF(
  IFERROR(VLOOKUP(A57,門市主檔!A:I,9,FALSE),"")&lt;&gt;$C$1,
  "未完工",
  IF(
    AND($D$1="--",$E$1="--",$F$1="--"),
    "已完工",
    IF(
      OR(
        AND($D$1&lt;&gt;"--", IFERROR(VLOOKUP(A57,'0919門市清單主檔'!B:AH,31,FALSE),"")=$D$1, IFERROR(VLOOKUP(A57,門市主檔!A:Q,17,FALSE),"")&lt;&gt;$D$1),
        AND($E$1&lt;&gt;"--", IFERROR(VLOOKUP(A57,'0919門市清單主檔'!B:AH,32,FALSE),"")=$E$1, IFERROR(VLOOKUP(A57,門市主檔!A:S,19,FALSE),"")&lt;&gt;$E$1),
        AND($F$1&lt;&gt;"--", IFERROR(VLOOKUP(A57,'0919門市清單主檔'!B:AH,33,FALSE),"")=$F$1, IFERROR(VLOOKUP(A57,門市主檔!A:U,21,FALSE),"")&lt;&gt;$F$1),
        AND(
          IFERROR(VLOOKUP(A57,'0919門市清單主檔'!B:AC,28,FALSE),"")="+HUB",
          IFERROR(VLOOKUP(A57,門市主檔!A:X,23,FALSE),"")&lt;&gt;"+HUB"
        ),
        AND(
          IFERROR(VLOOKUP(A57,'0919門市清單主檔'!B:AD,29,FALSE),"")="+EDC",
          IFERROR(VLOOKUP(A57,門市主檔!A:X,24,FALSE),"")&lt;&gt;"+EDC"
        )
      ),
      _xlfn.TEXTJOIN(
        "，",
        TRUE,
        IF(AND($D$1&lt;&gt;"--", IFERROR(VLOOKUP(A57,'0919門市清單主檔'!B:AH,31,FALSE),"")=$D$1, IFERROR(VLOOKUP(A57,門市主檔!A:Q,17,FALSE),"")&lt;&gt;$D$1), $D$1, ""),
        IF(AND($E$1&lt;&gt;"--", IFERROR(VLOOKUP(A57,'0919門市清單主檔'!B:AH,32,FALSE),"")=$E$1, IFERROR(VLOOKUP(A57,門市主檔!A:S,19,FALSE),"")&lt;&gt;$E$1), $E$1, ""),
        IF(AND($F$1&lt;&gt;"--", IFERROR(VLOOKUP(A57,'0919門市清單主檔'!B:AH,33,FALSE),"")=$F$1, IFERROR(VLOOKUP(A57,門市主檔!A:U,21,FALSE),"")&lt;&gt;$F$1), $F$1, ""),
        IF(AND(IFERROR(VLOOKUP(A57,'0919門市清單主檔'!B:AC,28,FALSE),"")="+HUB", IFERROR(VLOOKUP(A57,門市主檔!A:X,23,FALSE),"")&lt;&gt;"+HUB"), "+HUB", ""),
        IF(AND(IFERROR(VLOOKUP(A57,'0919門市清單主檔'!B:AD,29,FALSE),"")="+EDC", IFERROR(VLOOKUP(A57,門市主檔!A:X,24,FALSE),"")&lt;&gt;"+EDC"), "+EDC", "")
      ) &amp; "未完工",
      "已完工"
    )
  )
)</f>
        <v>已完工</v>
      </c>
      <c r="P57" s="542" t="str">
        <f t="shared" si="22"/>
        <v>PMQ2-2042-三重中央北店(定保)</v>
      </c>
      <c r="Q57" s="178" t="str">
        <f t="array" ref="Q57">IF(AND(SUMPRODUCT((IM!$F$2:$F$5000=A57)*(ISNUMBER(SEARCH($D$1, IM!$AC$2:$AC$5000))))&gt;0), $D$1, "")</f>
        <v/>
      </c>
      <c r="R57" s="177" t="str">
        <f t="array" ref="R57">IFERROR(INDEX(IM!$AM$2:$AM$5000, MATCH(1, (IM!$F$2:$F$5000=A57) * (ISNUMBER(SEARCH($D$1, IM!$AC$2:$AC$5000))), 0)), "")</f>
        <v/>
      </c>
      <c r="S57" s="166" t="str">
        <f t="array" ref="S57">IF(AND(SUMPRODUCT((IM!$F$2:$F$5000=A57)*(ISNUMBER(SEARCH($E$1, IM!$AC$2:$AC$5000))))&gt;0), $E$1, "")</f>
        <v/>
      </c>
      <c r="T57" s="191" t="str">
        <f t="array" ref="T57">IFERROR(INDEX(IM!$AM$2:$AM$5000, MATCH(1, (IM!$F$2:$F$5000=A57) * (ISNUMBER(SEARCH($E$1, IM!$AC$2:$AC$5000))), 0)), "")</f>
        <v/>
      </c>
      <c r="U57" s="194" t="str">
        <f t="array" ref="U57">IF(AND(SUMPRODUCT((IM!$F$2:$F$5000=A57)*(ISNUMBER(SEARCH($F$1, IM!$AC$2:$AC$5000))))&gt;0), $F$1, "")</f>
        <v/>
      </c>
      <c r="V57" s="212" t="str">
        <f t="array" ref="V57">IFERROR(INDEX(IM!$AM$2:$AM$5000, MATCH(1, (IM!$F$2:$F$5000=A57) * (ISNUMBER(SEARCH($F$1, IM!$AC$2:$AC$5000))), 0)), "")</f>
        <v/>
      </c>
      <c r="W57" s="165" t="str">
        <f t="array" ref="W57">IF(
SUMPRODUCT(
(IM!$F$2:$F$5000=A57)*
(ISNUMBER(SEARCH($I$1,IM!$AC$2:$AC$5000)))*
(IM!$X$2:$X$5000&gt;=$A$1)*
(IM!$X$2:$X$5000&lt;=$B$1)
)&gt;0,
$I$1,
""
)</f>
        <v/>
      </c>
      <c r="X57" s="165" t="str">
        <f t="array" ref="X57">IF(AND(SUMPRODUCT((IM!$F$2:$F$5000=A57)*(ISNUMBER(SEARCH($J$1, IM!$AC$2:$AC$5000))))&gt;0), $J$1, "")</f>
        <v>+EDC</v>
      </c>
      <c r="Y57" s="425">
        <f t="shared" si="23"/>
        <v>2042</v>
      </c>
      <c r="Z57" s="425" t="str">
        <f t="shared" si="24"/>
        <v>三重中央北店</v>
      </c>
      <c r="AA57" s="132"/>
    </row>
    <row r="58" spans="1:29" ht="21.6" customHeight="1">
      <c r="A58" s="111">
        <v>2259</v>
      </c>
      <c r="B58" s="160" t="str">
        <f>_xlfn.XLOOKUP(A58,'0919門市清單主檔'!B:B,'0919門市清單主檔'!C:C,"")</f>
        <v>三重興華店</v>
      </c>
      <c r="C58" s="117" t="str">
        <f>_xlfn.XLOOKUP($A58,'0919門市清單主檔'!B:B,'0919門市清單主檔'!U:U,"")</f>
        <v>新北市</v>
      </c>
      <c r="D58" s="117" t="str">
        <f>_xlfn.XLOOKUP($A58,'0919門市清單主檔'!B:B,'0919門市清單主檔'!V:V,"")</f>
        <v>三重區</v>
      </c>
      <c r="E58" s="200" t="str">
        <f>_xlfn.XLOOKUP(D58,門市狀態!G:G,門市狀態!H:H,"")</f>
        <v>劉柏均</v>
      </c>
      <c r="F58" s="112" t="str">
        <f>IFERROR(IF(VLOOKUP(A58,門市狀態!A:D,4,FALSE)=0,"",VLOOKUP(A58,門市狀態!A:D,4,FALSE)),"")</f>
        <v/>
      </c>
      <c r="G58" s="113"/>
      <c r="H58" s="114" t="str">
        <f t="shared" si="20"/>
        <v>PMQ2-2259-三重興華店(定保)</v>
      </c>
      <c r="I58" s="251" t="str">
        <f t="array" ref="I58">IF(AND(SUMPRODUCT((IM!$F$2:$F$5000=A58)*(ISNUMBER(SEARCH($C$1, IM!$AC$2:$AC$5000))))&gt;0), $C$1, "")</f>
        <v>PMQ2</v>
      </c>
      <c r="J58" s="252">
        <f t="array" ref="J58">IFERROR(INDEX(IM!$AM$2:$AM$5000, MATCH(1, (IM!$F$2:$F$5000=A58) * (ISNUMBER(SEARCH($C$1, IM!$AC$2:$AC$5000))), 0)), "")</f>
        <v>46122</v>
      </c>
      <c r="K58" s="253">
        <f t="array" ref="K58">SUMPRODUCT((IM!$F$2:$F$5000=A58)*(IM!$AD$2:$AD$5000="O")*(ISNUMBER(SEARCH($C$1, IM!$AC$2:$AC$5000))))</f>
        <v>1</v>
      </c>
      <c r="L58" s="254" t="str">
        <f t="array" ref="L58">IF(K58&gt;0,IFERROR(HYPERLINK("#'IM'!AC"&amp;MATCH(1,(IM!$F$1:$F$5000=A58)*(ISNUMBER(SEARCH($C$1,IM!$AC$1:$AC$5000))),0),"檢核"),"未登錄"),"")</f>
        <v>檢核</v>
      </c>
      <c r="M58" s="255" t="str">
        <f t="shared" si="21"/>
        <v>+EDC</v>
      </c>
      <c r="N58" s="255" t="str">
        <f t="array" ref="N58">IF(AND(
    SUMPRODUCT(
        (IM!$F$2:$F$522=A58) *
        ISNUMBER(SEARCH("*HUB*", IM!$AC$2:$AC$522)) *
        (IM!$X$2:$X$522&gt;=$A$1) *
        (IM!$X$2:$X$522&lt;=$B$1)*(W58="HUB")
    ) &gt; 0
), "HUB", "")</f>
        <v/>
      </c>
      <c r="O58" s="256" t="str">
        <f>IF(
  IFERROR(VLOOKUP(A58,門市主檔!A:I,9,FALSE),"")&lt;&gt;$C$1,
  "未完工",
  IF(
    AND($D$1="--",$E$1="--",$F$1="--"),
    "已完工",
    IF(
      OR(
        AND($D$1&lt;&gt;"--", IFERROR(VLOOKUP(A58,'0919門市清單主檔'!B:AH,31,FALSE),"")=$D$1, IFERROR(VLOOKUP(A58,門市主檔!A:Q,17,FALSE),"")&lt;&gt;$D$1),
        AND($E$1&lt;&gt;"--", IFERROR(VLOOKUP(A58,'0919門市清單主檔'!B:AH,32,FALSE),"")=$E$1, IFERROR(VLOOKUP(A58,門市主檔!A:S,19,FALSE),"")&lt;&gt;$E$1),
        AND($F$1&lt;&gt;"--", IFERROR(VLOOKUP(A58,'0919門市清單主檔'!B:AH,33,FALSE),"")=$F$1, IFERROR(VLOOKUP(A58,門市主檔!A:U,21,FALSE),"")&lt;&gt;$F$1),
        AND(
          IFERROR(VLOOKUP(A58,'0919門市清單主檔'!B:AC,28,FALSE),"")="+HUB",
          IFERROR(VLOOKUP(A58,門市主檔!A:X,23,FALSE),"")&lt;&gt;"+HUB"
        ),
        AND(
          IFERROR(VLOOKUP(A58,'0919門市清單主檔'!B:AD,29,FALSE),"")="+EDC",
          IFERROR(VLOOKUP(A58,門市主檔!A:X,24,FALSE),"")&lt;&gt;"+EDC"
        )
      ),
      _xlfn.TEXTJOIN(
        "，",
        TRUE,
        IF(AND($D$1&lt;&gt;"--", IFERROR(VLOOKUP(A58,'0919門市清單主檔'!B:AH,31,FALSE),"")=$D$1, IFERROR(VLOOKUP(A58,門市主檔!A:Q,17,FALSE),"")&lt;&gt;$D$1), $D$1, ""),
        IF(AND($E$1&lt;&gt;"--", IFERROR(VLOOKUP(A58,'0919門市清單主檔'!B:AH,32,FALSE),"")=$E$1, IFERROR(VLOOKUP(A58,門市主檔!A:S,19,FALSE),"")&lt;&gt;$E$1), $E$1, ""),
        IF(AND($F$1&lt;&gt;"--", IFERROR(VLOOKUP(A58,'0919門市清單主檔'!B:AH,33,FALSE),"")=$F$1, IFERROR(VLOOKUP(A58,門市主檔!A:U,21,FALSE),"")&lt;&gt;$F$1), $F$1, ""),
        IF(AND(IFERROR(VLOOKUP(A58,'0919門市清單主檔'!B:AC,28,FALSE),"")="+HUB", IFERROR(VLOOKUP(A58,門市主檔!A:X,23,FALSE),"")&lt;&gt;"+HUB"), "+HUB", ""),
        IF(AND(IFERROR(VLOOKUP(A58,'0919門市清單主檔'!B:AD,29,FALSE),"")="+EDC", IFERROR(VLOOKUP(A58,門市主檔!A:X,24,FALSE),"")&lt;&gt;"+EDC"), "+EDC", "")
      ) &amp; "未完工",
      "已完工"
    )
  )
)</f>
        <v>已完工</v>
      </c>
      <c r="P58" s="542" t="str">
        <f t="shared" si="22"/>
        <v>PMQ2-2259-三重興華店(定保)</v>
      </c>
      <c r="Q58" s="178" t="str">
        <f t="array" ref="Q58">IF(AND(SUMPRODUCT((IM!$F$2:$F$5000=A58)*(ISNUMBER(SEARCH($D$1, IM!$AC$2:$AC$5000))))&gt;0), $D$1, "")</f>
        <v/>
      </c>
      <c r="R58" s="177" t="str">
        <f t="array" ref="R58">IFERROR(INDEX(IM!$AM$2:$AM$5000, MATCH(1, (IM!$F$2:$F$5000=A58) * (ISNUMBER(SEARCH($D$1, IM!$AC$2:$AC$5000))), 0)), "")</f>
        <v/>
      </c>
      <c r="S58" s="166" t="str">
        <f t="array" ref="S58">IF(AND(SUMPRODUCT((IM!$F$2:$F$5000=A58)*(ISNUMBER(SEARCH($E$1, IM!$AC$2:$AC$5000))))&gt;0), $E$1, "")</f>
        <v/>
      </c>
      <c r="T58" s="191" t="str">
        <f t="array" ref="T58">IFERROR(INDEX(IM!$AM$2:$AM$5000, MATCH(1, (IM!$F$2:$F$5000=A58) * (ISNUMBER(SEARCH($E$1, IM!$AC$2:$AC$5000))), 0)), "")</f>
        <v/>
      </c>
      <c r="U58" s="194" t="str">
        <f t="array" ref="U58">IF(AND(SUMPRODUCT((IM!$F$2:$F$5000=A58)*(ISNUMBER(SEARCH($F$1, IM!$AC$2:$AC$5000))))&gt;0), $F$1, "")</f>
        <v/>
      </c>
      <c r="V58" s="212" t="str">
        <f t="array" ref="V58">IFERROR(INDEX(IM!$AM$2:$AM$5000, MATCH(1, (IM!$F$2:$F$5000=A58) * (ISNUMBER(SEARCH($F$1, IM!$AC$2:$AC$5000))), 0)), "")</f>
        <v/>
      </c>
      <c r="W58" s="165" t="str">
        <f t="array" ref="W58">IF(
SUMPRODUCT(
(IM!$F$2:$F$5000=A58)*
(ISNUMBER(SEARCH($I$1,IM!$AC$2:$AC$5000)))*
(IM!$X$2:$X$5000&gt;=$A$1)*
(IM!$X$2:$X$5000&lt;=$B$1)
)&gt;0,
$I$1,
""
)</f>
        <v/>
      </c>
      <c r="X58" s="165" t="str">
        <f t="array" ref="X58">IF(AND(SUMPRODUCT((IM!$F$2:$F$5000=A58)*(ISNUMBER(SEARCH($J$1, IM!$AC$2:$AC$5000))))&gt;0), $J$1, "")</f>
        <v>+EDC</v>
      </c>
      <c r="Y58" s="425">
        <f t="shared" si="23"/>
        <v>2259</v>
      </c>
      <c r="Z58" s="425" t="str">
        <f t="shared" si="24"/>
        <v>三重興華店</v>
      </c>
      <c r="AA58" s="132"/>
      <c r="AB58" s="132"/>
      <c r="AC58" s="132"/>
    </row>
    <row r="59" spans="1:29" ht="21.6" customHeight="1">
      <c r="A59" s="111">
        <v>2935</v>
      </c>
      <c r="B59" s="160" t="str">
        <f>_xlfn.XLOOKUP(A59,'0919門市清單主檔'!B:B,'0919門市清單主檔'!C:C,"")</f>
        <v>三重夜市口</v>
      </c>
      <c r="C59" s="117" t="str">
        <f>_xlfn.XLOOKUP($A59,'0919門市清單主檔'!B:B,'0919門市清單主檔'!U:U,"")</f>
        <v>新北市</v>
      </c>
      <c r="D59" s="117" t="str">
        <f>_xlfn.XLOOKUP($A59,'0919門市清單主檔'!B:B,'0919門市清單主檔'!V:V,"")</f>
        <v>三重區</v>
      </c>
      <c r="E59" s="200" t="str">
        <f>_xlfn.XLOOKUP(D59,門市狀態!G:G,門市狀態!H:H,"")</f>
        <v>劉柏均</v>
      </c>
      <c r="F59" s="112" t="str">
        <f>IFERROR(IF(VLOOKUP(A59,門市狀態!A:D,4,FALSE)=0,"",VLOOKUP(A59,門市狀態!A:D,4,FALSE)),"")</f>
        <v/>
      </c>
      <c r="G59" s="113"/>
      <c r="H59" s="114" t="str">
        <f t="shared" si="20"/>
        <v>PMQ2-2935-三重夜市口(定保)</v>
      </c>
      <c r="I59" s="251" t="str">
        <f t="array" ref="I59">IF(AND(SUMPRODUCT((IM!$F$2:$F$5000=A59)*(ISNUMBER(SEARCH($C$1, IM!$AC$2:$AC$5000))))&gt;0), $C$1, "")</f>
        <v>PMQ2</v>
      </c>
      <c r="J59" s="252">
        <f t="array" ref="J59">IFERROR(INDEX(IM!$AM$2:$AM$5000, MATCH(1, (IM!$F$2:$F$5000=A59) * (ISNUMBER(SEARCH($C$1, IM!$AC$2:$AC$5000))), 0)), "")</f>
        <v>46122</v>
      </c>
      <c r="K59" s="253">
        <f t="array" ref="K59">SUMPRODUCT((IM!$F$2:$F$5000=A59)*(IM!$AD$2:$AD$5000="O")*(ISNUMBER(SEARCH($C$1, IM!$AC$2:$AC$5000))))</f>
        <v>1</v>
      </c>
      <c r="L59" s="254" t="str">
        <f t="array" ref="L59">IF(K59&gt;0,IFERROR(HYPERLINK("#'IM'!AC"&amp;MATCH(1,(IM!$F$1:$F$5000=A59)*(ISNUMBER(SEARCH($C$1,IM!$AC$1:$AC$5000))),0),"檢核"),"未登錄"),"")</f>
        <v>檢核</v>
      </c>
      <c r="M59" s="255" t="str">
        <f t="shared" si="21"/>
        <v>+EDC</v>
      </c>
      <c r="N59" s="255" t="str">
        <f t="array" ref="N59">IF(AND(
    SUMPRODUCT(
        (IM!$F$2:$F$522=A59) *
        ISNUMBER(SEARCH("*HUB*", IM!$AC$2:$AC$522)) *
        (IM!$X$2:$X$522&gt;=$A$1) *
        (IM!$X$2:$X$522&lt;=$B$1)*(W59="HUB")
    ) &gt; 0
), "HUB", "")</f>
        <v/>
      </c>
      <c r="O59" s="256" t="str">
        <f>IF(
  IFERROR(VLOOKUP(A59,門市主檔!A:I,9,FALSE),"")&lt;&gt;$C$1,
  "未完工",
  IF(
    AND($D$1="--",$E$1="--",$F$1="--"),
    "已完工",
    IF(
      OR(
        AND($D$1&lt;&gt;"--", IFERROR(VLOOKUP(A59,'0919門市清單主檔'!B:AH,31,FALSE),"")=$D$1, IFERROR(VLOOKUP(A59,門市主檔!A:Q,17,FALSE),"")&lt;&gt;$D$1),
        AND($E$1&lt;&gt;"--", IFERROR(VLOOKUP(A59,'0919門市清單主檔'!B:AH,32,FALSE),"")=$E$1, IFERROR(VLOOKUP(A59,門市主檔!A:S,19,FALSE),"")&lt;&gt;$E$1),
        AND($F$1&lt;&gt;"--", IFERROR(VLOOKUP(A59,'0919門市清單主檔'!B:AH,33,FALSE),"")=$F$1, IFERROR(VLOOKUP(A59,門市主檔!A:U,21,FALSE),"")&lt;&gt;$F$1),
        AND(
          IFERROR(VLOOKUP(A59,'0919門市清單主檔'!B:AC,28,FALSE),"")="+HUB",
          IFERROR(VLOOKUP(A59,門市主檔!A:X,23,FALSE),"")&lt;&gt;"+HUB"
        ),
        AND(
          IFERROR(VLOOKUP(A59,'0919門市清單主檔'!B:AD,29,FALSE),"")="+EDC",
          IFERROR(VLOOKUP(A59,門市主檔!A:X,24,FALSE),"")&lt;&gt;"+EDC"
        )
      ),
      _xlfn.TEXTJOIN(
        "，",
        TRUE,
        IF(AND($D$1&lt;&gt;"--", IFERROR(VLOOKUP(A59,'0919門市清單主檔'!B:AH,31,FALSE),"")=$D$1, IFERROR(VLOOKUP(A59,門市主檔!A:Q,17,FALSE),"")&lt;&gt;$D$1), $D$1, ""),
        IF(AND($E$1&lt;&gt;"--", IFERROR(VLOOKUP(A59,'0919門市清單主檔'!B:AH,32,FALSE),"")=$E$1, IFERROR(VLOOKUP(A59,門市主檔!A:S,19,FALSE),"")&lt;&gt;$E$1), $E$1, ""),
        IF(AND($F$1&lt;&gt;"--", IFERROR(VLOOKUP(A59,'0919門市清單主檔'!B:AH,33,FALSE),"")=$F$1, IFERROR(VLOOKUP(A59,門市主檔!A:U,21,FALSE),"")&lt;&gt;$F$1), $F$1, ""),
        IF(AND(IFERROR(VLOOKUP(A59,'0919門市清單主檔'!B:AC,28,FALSE),"")="+HUB", IFERROR(VLOOKUP(A59,門市主檔!A:X,23,FALSE),"")&lt;&gt;"+HUB"), "+HUB", ""),
        IF(AND(IFERROR(VLOOKUP(A59,'0919門市清單主檔'!B:AD,29,FALSE),"")="+EDC", IFERROR(VLOOKUP(A59,門市主檔!A:X,24,FALSE),"")&lt;&gt;"+EDC"), "+EDC", "")
      ) &amp; "未完工",
      "已完工"
    )
  )
)</f>
        <v>已完工</v>
      </c>
      <c r="P59" s="542" t="str">
        <f t="shared" si="22"/>
        <v>PMQ2-2935-三重夜市口(定保)</v>
      </c>
      <c r="Q59" s="178" t="str">
        <f t="array" ref="Q59">IF(AND(SUMPRODUCT((IM!$F$2:$F$5000=A59)*(ISNUMBER(SEARCH($D$1, IM!$AC$2:$AC$5000))))&gt;0), $D$1, "")</f>
        <v/>
      </c>
      <c r="R59" s="177" t="str">
        <f t="array" ref="R59">IFERROR(INDEX(IM!$AM$2:$AM$5000, MATCH(1, (IM!$F$2:$F$5000=A59) * (ISNUMBER(SEARCH($D$1, IM!$AC$2:$AC$5000))), 0)), "")</f>
        <v/>
      </c>
      <c r="S59" s="166" t="str">
        <f t="array" ref="S59">IF(AND(SUMPRODUCT((IM!$F$2:$F$5000=A59)*(ISNUMBER(SEARCH($E$1, IM!$AC$2:$AC$5000))))&gt;0), $E$1, "")</f>
        <v/>
      </c>
      <c r="T59" s="191" t="str">
        <f t="array" ref="T59">IFERROR(INDEX(IM!$AM$2:$AM$5000, MATCH(1, (IM!$F$2:$F$5000=A59) * (ISNUMBER(SEARCH($E$1, IM!$AC$2:$AC$5000))), 0)), "")</f>
        <v/>
      </c>
      <c r="U59" s="194" t="str">
        <f t="array" ref="U59">IF(AND(SUMPRODUCT((IM!$F$2:$F$5000=A59)*(ISNUMBER(SEARCH($F$1, IM!$AC$2:$AC$5000))))&gt;0), $F$1, "")</f>
        <v/>
      </c>
      <c r="V59" s="212" t="str">
        <f t="array" ref="V59">IFERROR(INDEX(IM!$AM$2:$AM$5000, MATCH(1, (IM!$F$2:$F$5000=A59) * (ISNUMBER(SEARCH($F$1, IM!$AC$2:$AC$5000))), 0)), "")</f>
        <v/>
      </c>
      <c r="W59" s="165" t="str">
        <f t="array" ref="W59">IF(
SUMPRODUCT(
(IM!$F$2:$F$5000=A59)*
(ISNUMBER(SEARCH($I$1,IM!$AC$2:$AC$5000)))*
(IM!$X$2:$X$5000&gt;=$A$1)*
(IM!$X$2:$X$5000&lt;=$B$1)
)&gt;0,
$I$1,
""
)</f>
        <v/>
      </c>
      <c r="X59" s="165" t="str">
        <f t="array" ref="X59">IF(AND(SUMPRODUCT((IM!$F$2:$F$5000=A59)*(ISNUMBER(SEARCH($J$1, IM!$AC$2:$AC$5000))))&gt;0), $J$1, "")</f>
        <v>+EDC</v>
      </c>
      <c r="Y59" s="425">
        <f t="shared" si="23"/>
        <v>2935</v>
      </c>
      <c r="Z59" s="425" t="str">
        <f t="shared" si="24"/>
        <v>三重夜市口</v>
      </c>
      <c r="AA59" s="132"/>
      <c r="AB59" s="132"/>
      <c r="AC59" s="132"/>
    </row>
    <row r="60" spans="1:29" ht="21.6" customHeight="1">
      <c r="A60" s="111">
        <v>4259</v>
      </c>
      <c r="B60" s="160" t="str">
        <f>_xlfn.XLOOKUP(A60,'0919門市清單主檔'!B:B,'0919門市清單主檔'!C:C,"")</f>
        <v>八里水灣店</v>
      </c>
      <c r="C60" s="117" t="str">
        <f>_xlfn.XLOOKUP($A60,'0919門市清單主檔'!B:B,'0919門市清單主檔'!U:U,"")</f>
        <v>新北市</v>
      </c>
      <c r="D60" s="117" t="str">
        <f>_xlfn.XLOOKUP($A60,'0919門市清單主檔'!B:B,'0919門市清單主檔'!V:V,"")</f>
        <v>八里區</v>
      </c>
      <c r="E60" s="200" t="str">
        <f>_xlfn.XLOOKUP(D60,門市狀態!G:G,門市狀態!H:H,"")</f>
        <v>吳宗鴻</v>
      </c>
      <c r="F60" s="112" t="str">
        <f>IFERROR(IF(VLOOKUP(A60,門市狀態!A:D,4,FALSE)=0,"",VLOOKUP(A60,門市狀態!A:D,4,FALSE)),"")</f>
        <v/>
      </c>
      <c r="G60" s="113"/>
      <c r="H60" s="114" t="str">
        <f t="shared" si="20"/>
        <v>PMQ2-4259-八里水灣店(定保)</v>
      </c>
      <c r="I60" s="251" t="str">
        <f t="array" ref="I60">IF(AND(SUMPRODUCT((IM!$F$2:$F$5000=A60)*(ISNUMBER(SEARCH($C$1, IM!$AC$2:$AC$5000))))&gt;0), $C$1, "")</f>
        <v>PMQ2</v>
      </c>
      <c r="J60" s="252">
        <f t="array" ref="J60">IFERROR(INDEX(IM!$AM$2:$AM$5000, MATCH(1, (IM!$F$2:$F$5000=A60) * (ISNUMBER(SEARCH($C$1, IM!$AC$2:$AC$5000))), 0)), "")</f>
        <v>46125</v>
      </c>
      <c r="K60" s="253">
        <f t="array" ref="K60">SUMPRODUCT((IM!$F$2:$F$5000=A60)*(IM!$AD$2:$AD$5000="O")*(ISNUMBER(SEARCH($C$1, IM!$AC$2:$AC$5000))))</f>
        <v>1</v>
      </c>
      <c r="L60" s="254" t="str">
        <f t="array" ref="L60">IF(K60&gt;0,IFERROR(HYPERLINK("#'IM'!AC"&amp;MATCH(1,(IM!$F$1:$F$5000=A60)*(ISNUMBER(SEARCH($C$1,IM!$AC$1:$AC$5000))),0),"檢核"),"未登錄"),"")</f>
        <v>檢核</v>
      </c>
      <c r="M60" s="255" t="str">
        <f t="shared" si="21"/>
        <v>+EDC</v>
      </c>
      <c r="N60" s="255" t="str">
        <f t="array" ref="N60">IF(AND(
    SUMPRODUCT(
        (IM!$F$2:$F$522=A60) *
        ISNUMBER(SEARCH("*HUB*", IM!$AC$2:$AC$522)) *
        (IM!$X$2:$X$522&gt;=$A$1) *
        (IM!$X$2:$X$522&lt;=$B$1)*(W60="HUB")
    ) &gt; 0
), "HUB", "")</f>
        <v/>
      </c>
      <c r="O60" s="256" t="str">
        <f>IF(
  IFERROR(VLOOKUP(A60,門市主檔!A:I,9,FALSE),"")&lt;&gt;$C$1,
  "未完工",
  IF(
    AND($D$1="--",$E$1="--",$F$1="--"),
    "已完工",
    IF(
      OR(
        AND($D$1&lt;&gt;"--", IFERROR(VLOOKUP(A60,'0919門市清單主檔'!B:AH,31,FALSE),"")=$D$1, IFERROR(VLOOKUP(A60,門市主檔!A:Q,17,FALSE),"")&lt;&gt;$D$1),
        AND($E$1&lt;&gt;"--", IFERROR(VLOOKUP(A60,'0919門市清單主檔'!B:AH,32,FALSE),"")=$E$1, IFERROR(VLOOKUP(A60,門市主檔!A:S,19,FALSE),"")&lt;&gt;$E$1),
        AND($F$1&lt;&gt;"--", IFERROR(VLOOKUP(A60,'0919門市清單主檔'!B:AH,33,FALSE),"")=$F$1, IFERROR(VLOOKUP(A60,門市主檔!A:U,21,FALSE),"")&lt;&gt;$F$1),
        AND(
          IFERROR(VLOOKUP(A60,'0919門市清單主檔'!B:AC,28,FALSE),"")="+HUB",
          IFERROR(VLOOKUP(A60,門市主檔!A:X,23,FALSE),"")&lt;&gt;"+HUB"
        ),
        AND(
          IFERROR(VLOOKUP(A60,'0919門市清單主檔'!B:AD,29,FALSE),"")="+EDC",
          IFERROR(VLOOKUP(A60,門市主檔!A:X,24,FALSE),"")&lt;&gt;"+EDC"
        )
      ),
      _xlfn.TEXTJOIN(
        "，",
        TRUE,
        IF(AND($D$1&lt;&gt;"--", IFERROR(VLOOKUP(A60,'0919門市清單主檔'!B:AH,31,FALSE),"")=$D$1, IFERROR(VLOOKUP(A60,門市主檔!A:Q,17,FALSE),"")&lt;&gt;$D$1), $D$1, ""),
        IF(AND($E$1&lt;&gt;"--", IFERROR(VLOOKUP(A60,'0919門市清單主檔'!B:AH,32,FALSE),"")=$E$1, IFERROR(VLOOKUP(A60,門市主檔!A:S,19,FALSE),"")&lt;&gt;$E$1), $E$1, ""),
        IF(AND($F$1&lt;&gt;"--", IFERROR(VLOOKUP(A60,'0919門市清單主檔'!B:AH,33,FALSE),"")=$F$1, IFERROR(VLOOKUP(A60,門市主檔!A:U,21,FALSE),"")&lt;&gt;$F$1), $F$1, ""),
        IF(AND(IFERROR(VLOOKUP(A60,'0919門市清單主檔'!B:AC,28,FALSE),"")="+HUB", IFERROR(VLOOKUP(A60,門市主檔!A:X,23,FALSE),"")&lt;&gt;"+HUB"), "+HUB", ""),
        IF(AND(IFERROR(VLOOKUP(A60,'0919門市清單主檔'!B:AD,29,FALSE),"")="+EDC", IFERROR(VLOOKUP(A60,門市主檔!A:X,24,FALSE),"")&lt;&gt;"+EDC"), "+EDC", "")
      ) &amp; "未完工",
      "已完工"
    )
  )
)</f>
        <v>+SC7未完工</v>
      </c>
      <c r="P60" s="542" t="str">
        <f t="shared" si="22"/>
        <v>PMQ2-4259-八里水灣店(定保)</v>
      </c>
      <c r="Q60" s="178" t="str">
        <f t="array" ref="Q60">IF(AND(SUMPRODUCT((IM!$F$2:$F$5000=A60)*(ISNUMBER(SEARCH($D$1, IM!$AC$2:$AC$5000))))&gt;0), $D$1, "")</f>
        <v/>
      </c>
      <c r="R60" s="177" t="str">
        <f t="array" ref="R60">IFERROR(INDEX(IM!$AM$2:$AM$5000, MATCH(1, (IM!$F$2:$F$5000=A60) * (ISNUMBER(SEARCH($D$1, IM!$AC$2:$AC$5000))), 0)), "")</f>
        <v/>
      </c>
      <c r="S60" s="166" t="str">
        <f t="array" ref="S60">IF(AND(SUMPRODUCT((IM!$F$2:$F$5000=A60)*(ISNUMBER(SEARCH($E$1, IM!$AC$2:$AC$5000))))&gt;0), $E$1, "")</f>
        <v/>
      </c>
      <c r="T60" s="191" t="str">
        <f t="array" ref="T60">IFERROR(INDEX(IM!$AM$2:$AM$5000, MATCH(1, (IM!$F$2:$F$5000=A60) * (ISNUMBER(SEARCH($E$1, IM!$AC$2:$AC$5000))), 0)), "")</f>
        <v/>
      </c>
      <c r="U60" s="194" t="str">
        <f t="array" ref="U60">IF(AND(SUMPRODUCT((IM!$F$2:$F$5000=A60)*(ISNUMBER(SEARCH($F$1, IM!$AC$2:$AC$5000))))&gt;0), $F$1, "")</f>
        <v/>
      </c>
      <c r="V60" s="212" t="str">
        <f t="array" ref="V60">IFERROR(INDEX(IM!$AM$2:$AM$5000, MATCH(1, (IM!$F$2:$F$5000=A60) * (ISNUMBER(SEARCH($F$1, IM!$AC$2:$AC$5000))), 0)), "")</f>
        <v/>
      </c>
      <c r="W60" s="165" t="str">
        <f t="array" ref="W60">IF(
SUMPRODUCT(
(IM!$F$2:$F$5000=A60)*
(ISNUMBER(SEARCH($I$1,IM!$AC$2:$AC$5000)))*
(IM!$X$2:$X$5000&gt;=$A$1)*
(IM!$X$2:$X$5000&lt;=$B$1)
)&gt;0,
$I$1,
""
)</f>
        <v/>
      </c>
      <c r="X60" s="165" t="str">
        <f t="array" ref="X60">IF(AND(SUMPRODUCT((IM!$F$2:$F$5000=A60)*(ISNUMBER(SEARCH($J$1, IM!$AC$2:$AC$5000))))&gt;0), $J$1, "")</f>
        <v>+EDC</v>
      </c>
      <c r="Y60" s="425">
        <f t="shared" si="23"/>
        <v>4259</v>
      </c>
      <c r="Z60" s="425" t="str">
        <f t="shared" si="24"/>
        <v>八里水灣店</v>
      </c>
      <c r="AA60" s="132"/>
    </row>
    <row r="61" spans="1:29" ht="21.6" customHeight="1">
      <c r="A61" s="111">
        <v>2306</v>
      </c>
      <c r="B61" s="160" t="str">
        <f>_xlfn.XLOOKUP(A61,'0919門市清單主檔'!B:B,'0919門市清單主檔'!C:C,"")</f>
        <v>八里凱旋門</v>
      </c>
      <c r="C61" s="117" t="str">
        <f>_xlfn.XLOOKUP($A61,'0919門市清單主檔'!B:B,'0919門市清單主檔'!U:U,"")</f>
        <v>新北市</v>
      </c>
      <c r="D61" s="117" t="str">
        <f>_xlfn.XLOOKUP($A61,'0919門市清單主檔'!B:B,'0919門市清單主檔'!V:V,"")</f>
        <v>八里區</v>
      </c>
      <c r="E61" s="200" t="str">
        <f>_xlfn.XLOOKUP(D61,門市狀態!G:G,門市狀態!H:H,"")</f>
        <v>吳宗鴻</v>
      </c>
      <c r="F61" s="112" t="str">
        <f>IFERROR(IF(VLOOKUP(A61,門市狀態!A:D,4,FALSE)=0,"",VLOOKUP(A61,門市狀態!A:D,4,FALSE)),"")</f>
        <v/>
      </c>
      <c r="G61" s="113"/>
      <c r="H61" s="114" t="str">
        <f t="shared" si="20"/>
        <v>PMQ2-2306-八里凱旋門(定保)</v>
      </c>
      <c r="I61" s="251" t="str">
        <f t="array" ref="I61">IF(AND(SUMPRODUCT((IM!$F$2:$F$5000=A61)*(ISNUMBER(SEARCH($C$1, IM!$AC$2:$AC$5000))))&gt;0), $C$1, "")</f>
        <v>PMQ2</v>
      </c>
      <c r="J61" s="252">
        <f t="array" ref="J61">IFERROR(INDEX(IM!$AM$2:$AM$5000, MATCH(1, (IM!$F$2:$F$5000=A61) * (ISNUMBER(SEARCH($C$1, IM!$AC$2:$AC$5000))), 0)), "")</f>
        <v>46125</v>
      </c>
      <c r="K61" s="253">
        <f t="array" ref="K61">SUMPRODUCT((IM!$F$2:$F$5000=A61)*(IM!$AD$2:$AD$5000="O")*(ISNUMBER(SEARCH($C$1, IM!$AC$2:$AC$5000))))</f>
        <v>1</v>
      </c>
      <c r="L61" s="254" t="str">
        <f t="array" ref="L61">IF(K61&gt;0,IFERROR(HYPERLINK("#'IM'!AC"&amp;MATCH(1,(IM!$F$1:$F$5000=A61)*(ISNUMBER(SEARCH($C$1,IM!$AC$1:$AC$5000))),0),"檢核"),"未登錄"),"")</f>
        <v>檢核</v>
      </c>
      <c r="M61" s="255" t="str">
        <f t="shared" si="21"/>
        <v>+EDC</v>
      </c>
      <c r="N61" s="255" t="str">
        <f t="array" ref="N61">IF(AND(
    SUMPRODUCT(
        (IM!$F$2:$F$522=A61) *
        ISNUMBER(SEARCH("*HUB*", IM!$AC$2:$AC$522)) *
        (IM!$X$2:$X$522&gt;=$A$1) *
        (IM!$X$2:$X$522&lt;=$B$1)*(W61="HUB")
    ) &gt; 0
), "HUB", "")</f>
        <v/>
      </c>
      <c r="O61" s="256" t="str">
        <f>IF(
  IFERROR(VLOOKUP(A61,門市主檔!A:I,9,FALSE),"")&lt;&gt;$C$1,
  "未完工",
  IF(
    AND($D$1="--",$E$1="--",$F$1="--"),
    "已完工",
    IF(
      OR(
        AND($D$1&lt;&gt;"--", IFERROR(VLOOKUP(A61,'0919門市清單主檔'!B:AH,31,FALSE),"")=$D$1, IFERROR(VLOOKUP(A61,門市主檔!A:Q,17,FALSE),"")&lt;&gt;$D$1),
        AND($E$1&lt;&gt;"--", IFERROR(VLOOKUP(A61,'0919門市清單主檔'!B:AH,32,FALSE),"")=$E$1, IFERROR(VLOOKUP(A61,門市主檔!A:S,19,FALSE),"")&lt;&gt;$E$1),
        AND($F$1&lt;&gt;"--", IFERROR(VLOOKUP(A61,'0919門市清單主檔'!B:AH,33,FALSE),"")=$F$1, IFERROR(VLOOKUP(A61,門市主檔!A:U,21,FALSE),"")&lt;&gt;$F$1),
        AND(
          IFERROR(VLOOKUP(A61,'0919門市清單主檔'!B:AC,28,FALSE),"")="+HUB",
          IFERROR(VLOOKUP(A61,門市主檔!A:X,23,FALSE),"")&lt;&gt;"+HUB"
        ),
        AND(
          IFERROR(VLOOKUP(A61,'0919門市清單主檔'!B:AD,29,FALSE),"")="+EDC",
          IFERROR(VLOOKUP(A61,門市主檔!A:X,24,FALSE),"")&lt;&gt;"+EDC"
        )
      ),
      _xlfn.TEXTJOIN(
        "，",
        TRUE,
        IF(AND($D$1&lt;&gt;"--", IFERROR(VLOOKUP(A61,'0919門市清單主檔'!B:AH,31,FALSE),"")=$D$1, IFERROR(VLOOKUP(A61,門市主檔!A:Q,17,FALSE),"")&lt;&gt;$D$1), $D$1, ""),
        IF(AND($E$1&lt;&gt;"--", IFERROR(VLOOKUP(A61,'0919門市清單主檔'!B:AH,32,FALSE),"")=$E$1, IFERROR(VLOOKUP(A61,門市主檔!A:S,19,FALSE),"")&lt;&gt;$E$1), $E$1, ""),
        IF(AND($F$1&lt;&gt;"--", IFERROR(VLOOKUP(A61,'0919門市清單主檔'!B:AH,33,FALSE),"")=$F$1, IFERROR(VLOOKUP(A61,門市主檔!A:U,21,FALSE),"")&lt;&gt;$F$1), $F$1, ""),
        IF(AND(IFERROR(VLOOKUP(A61,'0919門市清單主檔'!B:AC,28,FALSE),"")="+HUB", IFERROR(VLOOKUP(A61,門市主檔!A:X,23,FALSE),"")&lt;&gt;"+HUB"), "+HUB", ""),
        IF(AND(IFERROR(VLOOKUP(A61,'0919門市清單主檔'!B:AD,29,FALSE),"")="+EDC", IFERROR(VLOOKUP(A61,門市主檔!A:X,24,FALSE),"")&lt;&gt;"+EDC"), "+EDC", "")
      ) &amp; "未完工",
      "已完工"
    )
  )
)</f>
        <v>已完工</v>
      </c>
      <c r="P61" s="542" t="str">
        <f t="shared" si="22"/>
        <v>PMQ2-2306-八里凱旋門(定保)</v>
      </c>
      <c r="Q61" s="178" t="str">
        <f t="array" ref="Q61">IF(AND(SUMPRODUCT((IM!$F$2:$F$5000=A61)*(ISNUMBER(SEARCH($D$1, IM!$AC$2:$AC$5000))))&gt;0), $D$1, "")</f>
        <v/>
      </c>
      <c r="R61" s="177" t="str">
        <f t="array" ref="R61">IFERROR(INDEX(IM!$AM$2:$AM$5000, MATCH(1, (IM!$F$2:$F$5000=A61) * (ISNUMBER(SEARCH($D$1, IM!$AC$2:$AC$5000))), 0)), "")</f>
        <v/>
      </c>
      <c r="S61" s="166" t="str">
        <f t="array" ref="S61">IF(AND(SUMPRODUCT((IM!$F$2:$F$5000=A61)*(ISNUMBER(SEARCH($E$1, IM!$AC$2:$AC$5000))))&gt;0), $E$1, "")</f>
        <v/>
      </c>
      <c r="T61" s="191" t="str">
        <f t="array" ref="T61">IFERROR(INDEX(IM!$AM$2:$AM$5000, MATCH(1, (IM!$F$2:$F$5000=A61) * (ISNUMBER(SEARCH($E$1, IM!$AC$2:$AC$5000))), 0)), "")</f>
        <v/>
      </c>
      <c r="U61" s="194" t="str">
        <f t="array" ref="U61">IF(AND(SUMPRODUCT((IM!$F$2:$F$5000=A61)*(ISNUMBER(SEARCH($F$1, IM!$AC$2:$AC$5000))))&gt;0), $F$1, "")</f>
        <v/>
      </c>
      <c r="V61" s="212" t="str">
        <f t="array" ref="V61">IFERROR(INDEX(IM!$AM$2:$AM$5000, MATCH(1, (IM!$F$2:$F$5000=A61) * (ISNUMBER(SEARCH($F$1, IM!$AC$2:$AC$5000))), 0)), "")</f>
        <v/>
      </c>
      <c r="W61" s="165" t="str">
        <f t="array" ref="W61">IF(
SUMPRODUCT(
(IM!$F$2:$F$5000=A61)*
(ISNUMBER(SEARCH($I$1,IM!$AC$2:$AC$5000)))*
(IM!$X$2:$X$5000&gt;=$A$1)*
(IM!$X$2:$X$5000&lt;=$B$1)
)&gt;0,
$I$1,
""
)</f>
        <v/>
      </c>
      <c r="X61" s="165" t="str">
        <f t="array" ref="X61">IF(AND(SUMPRODUCT((IM!$F$2:$F$5000=A61)*(ISNUMBER(SEARCH($J$1, IM!$AC$2:$AC$5000))))&gt;0), $J$1, "")</f>
        <v>+EDC</v>
      </c>
      <c r="Y61" s="425">
        <f t="shared" si="23"/>
        <v>2306</v>
      </c>
      <c r="Z61" s="425" t="str">
        <f t="shared" si="24"/>
        <v>八里凱旋門</v>
      </c>
      <c r="AA61" s="132"/>
    </row>
    <row r="62" spans="1:29" ht="21.6" customHeight="1">
      <c r="A62" s="111">
        <v>4764</v>
      </c>
      <c r="B62" s="160" t="str">
        <f>_xlfn.XLOOKUP(A62,'0919門市清單主檔'!B:B,'0919門市清單主檔'!C:C,"")</f>
        <v>八里大船店</v>
      </c>
      <c r="C62" s="117" t="str">
        <f>_xlfn.XLOOKUP($A62,'0919門市清單主檔'!B:B,'0919門市清單主檔'!U:U,"")</f>
        <v>新北市</v>
      </c>
      <c r="D62" s="117" t="str">
        <f>_xlfn.XLOOKUP($A62,'0919門市清單主檔'!B:B,'0919門市清單主檔'!V:V,"")</f>
        <v>八里區</v>
      </c>
      <c r="E62" s="200" t="str">
        <f>_xlfn.XLOOKUP(D62,門市狀態!G:G,門市狀態!H:H,"")</f>
        <v>吳宗鴻</v>
      </c>
      <c r="F62" s="112" t="str">
        <f>IFERROR(IF(VLOOKUP(A62,門市狀態!A:D,4,FALSE)=0,"",VLOOKUP(A62,門市狀態!A:D,4,FALSE)),"")</f>
        <v/>
      </c>
      <c r="G62" s="113"/>
      <c r="H62" s="114" t="str">
        <f t="shared" si="20"/>
        <v>PMQ2-4764-八里大船店(定保)</v>
      </c>
      <c r="I62" s="251" t="str">
        <f t="array" ref="I62">IF(AND(SUMPRODUCT((IM!$F$2:$F$5000=A62)*(ISNUMBER(SEARCH($C$1, IM!$AC$2:$AC$5000))))&gt;0), $C$1, "")</f>
        <v>PMQ2</v>
      </c>
      <c r="J62" s="252">
        <f t="array" ref="J62">IFERROR(INDEX(IM!$AM$2:$AM$5000, MATCH(1, (IM!$F$2:$F$5000=A62) * (ISNUMBER(SEARCH($C$1, IM!$AC$2:$AC$5000))), 0)), "")</f>
        <v>46125</v>
      </c>
      <c r="K62" s="253">
        <f t="array" ref="K62">SUMPRODUCT((IM!$F$2:$F$5000=A62)*(IM!$AD$2:$AD$5000="O")*(ISNUMBER(SEARCH($C$1, IM!$AC$2:$AC$5000))))</f>
        <v>1</v>
      </c>
      <c r="L62" s="254" t="str">
        <f t="array" ref="L62">IF(K62&gt;0,IFERROR(HYPERLINK("#'IM'!AC"&amp;MATCH(1,(IM!$F$1:$F$5000=A62)*(ISNUMBER(SEARCH($C$1,IM!$AC$1:$AC$5000))),0),"檢核"),"未登錄"),"")</f>
        <v>檢核</v>
      </c>
      <c r="M62" s="255" t="str">
        <f t="shared" si="21"/>
        <v>+EDC</v>
      </c>
      <c r="N62" s="255" t="str">
        <f t="array" ref="N62">IF(AND(
    SUMPRODUCT(
        (IM!$F$2:$F$522=A62) *
        ISNUMBER(SEARCH("*HUB*", IM!$AC$2:$AC$522)) *
        (IM!$X$2:$X$522&gt;=$A$1) *
        (IM!$X$2:$X$522&lt;=$B$1)*(W62="HUB")
    ) &gt; 0
), "HUB", "")</f>
        <v/>
      </c>
      <c r="O62" s="256" t="str">
        <f>IF(
  IFERROR(VLOOKUP(A62,門市主檔!A:I,9,FALSE),"")&lt;&gt;$C$1,
  "未完工",
  IF(
    AND($D$1="--",$E$1="--",$F$1="--"),
    "已完工",
    IF(
      OR(
        AND($D$1&lt;&gt;"--", IFERROR(VLOOKUP(A62,'0919門市清單主檔'!B:AH,31,FALSE),"")=$D$1, IFERROR(VLOOKUP(A62,門市主檔!A:Q,17,FALSE),"")&lt;&gt;$D$1),
        AND($E$1&lt;&gt;"--", IFERROR(VLOOKUP(A62,'0919門市清單主檔'!B:AH,32,FALSE),"")=$E$1, IFERROR(VLOOKUP(A62,門市主檔!A:S,19,FALSE),"")&lt;&gt;$E$1),
        AND($F$1&lt;&gt;"--", IFERROR(VLOOKUP(A62,'0919門市清單主檔'!B:AH,33,FALSE),"")=$F$1, IFERROR(VLOOKUP(A62,門市主檔!A:U,21,FALSE),"")&lt;&gt;$F$1),
        AND(
          IFERROR(VLOOKUP(A62,'0919門市清單主檔'!B:AC,28,FALSE),"")="+HUB",
          IFERROR(VLOOKUP(A62,門市主檔!A:X,23,FALSE),"")&lt;&gt;"+HUB"
        ),
        AND(
          IFERROR(VLOOKUP(A62,'0919門市清單主檔'!B:AD,29,FALSE),"")="+EDC",
          IFERROR(VLOOKUP(A62,門市主檔!A:X,24,FALSE),"")&lt;&gt;"+EDC"
        )
      ),
      _xlfn.TEXTJOIN(
        "，",
        TRUE,
        IF(AND($D$1&lt;&gt;"--", IFERROR(VLOOKUP(A62,'0919門市清單主檔'!B:AH,31,FALSE),"")=$D$1, IFERROR(VLOOKUP(A62,門市主檔!A:Q,17,FALSE),"")&lt;&gt;$D$1), $D$1, ""),
        IF(AND($E$1&lt;&gt;"--", IFERROR(VLOOKUP(A62,'0919門市清單主檔'!B:AH,32,FALSE),"")=$E$1, IFERROR(VLOOKUP(A62,門市主檔!A:S,19,FALSE),"")&lt;&gt;$E$1), $E$1, ""),
        IF(AND($F$1&lt;&gt;"--", IFERROR(VLOOKUP(A62,'0919門市清單主檔'!B:AH,33,FALSE),"")=$F$1, IFERROR(VLOOKUP(A62,門市主檔!A:U,21,FALSE),"")&lt;&gt;$F$1), $F$1, ""),
        IF(AND(IFERROR(VLOOKUP(A62,'0919門市清單主檔'!B:AC,28,FALSE),"")="+HUB", IFERROR(VLOOKUP(A62,門市主檔!A:X,23,FALSE),"")&lt;&gt;"+HUB"), "+HUB", ""),
        IF(AND(IFERROR(VLOOKUP(A62,'0919門市清單主檔'!B:AD,29,FALSE),"")="+EDC", IFERROR(VLOOKUP(A62,門市主檔!A:X,24,FALSE),"")&lt;&gt;"+EDC"), "+EDC", "")
      ) &amp; "未完工",
      "已完工"
    )
  )
)</f>
        <v>已完工</v>
      </c>
      <c r="P62" s="542" t="str">
        <f t="shared" si="22"/>
        <v>PMQ2-4764-八里大船店(定保)</v>
      </c>
      <c r="Q62" s="178" t="str">
        <f t="array" ref="Q62">IF(AND(SUMPRODUCT((IM!$F$2:$F$5000=A62)*(ISNUMBER(SEARCH($D$1, IM!$AC$2:$AC$5000))))&gt;0), $D$1, "")</f>
        <v/>
      </c>
      <c r="R62" s="177" t="str">
        <f t="array" ref="R62">IFERROR(INDEX(IM!$AM$2:$AM$5000, MATCH(1, (IM!$F$2:$F$5000=A62) * (ISNUMBER(SEARCH($D$1, IM!$AC$2:$AC$5000))), 0)), "")</f>
        <v/>
      </c>
      <c r="S62" s="166" t="str">
        <f t="array" ref="S62">IF(AND(SUMPRODUCT((IM!$F$2:$F$5000=A62)*(ISNUMBER(SEARCH($E$1, IM!$AC$2:$AC$5000))))&gt;0), $E$1, "")</f>
        <v/>
      </c>
      <c r="T62" s="191" t="str">
        <f t="array" ref="T62">IFERROR(INDEX(IM!$AM$2:$AM$5000, MATCH(1, (IM!$F$2:$F$5000=A62) * (ISNUMBER(SEARCH($E$1, IM!$AC$2:$AC$5000))), 0)), "")</f>
        <v/>
      </c>
      <c r="U62" s="194" t="str">
        <f t="array" ref="U62">IF(AND(SUMPRODUCT((IM!$F$2:$F$5000=A62)*(ISNUMBER(SEARCH($F$1, IM!$AC$2:$AC$5000))))&gt;0), $F$1, "")</f>
        <v/>
      </c>
      <c r="V62" s="212" t="str">
        <f t="array" ref="V62">IFERROR(INDEX(IM!$AM$2:$AM$5000, MATCH(1, (IM!$F$2:$F$5000=A62) * (ISNUMBER(SEARCH($F$1, IM!$AC$2:$AC$5000))), 0)), "")</f>
        <v/>
      </c>
      <c r="W62" s="165" t="str">
        <f t="array" ref="W62">IF(
SUMPRODUCT(
(IM!$F$2:$F$5000=A62)*
(ISNUMBER(SEARCH($I$1,IM!$AC$2:$AC$5000)))*
(IM!$X$2:$X$5000&gt;=$A$1)*
(IM!$X$2:$X$5000&lt;=$B$1)
)&gt;0,
$I$1,
""
)</f>
        <v/>
      </c>
      <c r="X62" s="165" t="str">
        <f t="array" ref="X62">IF(AND(SUMPRODUCT((IM!$F$2:$F$5000=A62)*(ISNUMBER(SEARCH($J$1, IM!$AC$2:$AC$5000))))&gt;0), $J$1, "")</f>
        <v>+EDC</v>
      </c>
      <c r="Y62" s="425">
        <f t="shared" si="23"/>
        <v>4764</v>
      </c>
      <c r="Z62" s="425" t="str">
        <f t="shared" si="24"/>
        <v>八里大船店</v>
      </c>
      <c r="AA62" s="132"/>
    </row>
    <row r="63" spans="1:29" ht="21.6" customHeight="1">
      <c r="A63" s="111">
        <v>5074</v>
      </c>
      <c r="B63" s="160" t="str">
        <f>_xlfn.XLOOKUP(A63,'0919門市清單主檔'!B:B,'0919門市清單主檔'!C:C,"")</f>
        <v>八里福德新村</v>
      </c>
      <c r="C63" s="117" t="str">
        <f>_xlfn.XLOOKUP($A63,'0919門市清單主檔'!B:B,'0919門市清單主檔'!U:U,"")</f>
        <v>新北市</v>
      </c>
      <c r="D63" s="117" t="str">
        <f>_xlfn.XLOOKUP($A63,'0919門市清單主檔'!B:B,'0919門市清單主檔'!V:V,"")</f>
        <v>八里區</v>
      </c>
      <c r="E63" s="200" t="str">
        <f>_xlfn.XLOOKUP(D63,門市狀態!G:G,門市狀態!H:H,"")</f>
        <v>吳宗鴻</v>
      </c>
      <c r="F63" s="112" t="str">
        <f>IFERROR(IF(VLOOKUP(A63,門市狀態!A:D,4,FALSE)=0,"",VLOOKUP(A63,門市狀態!A:D,4,FALSE)),"")</f>
        <v/>
      </c>
      <c r="G63" s="113"/>
      <c r="H63" s="114" t="str">
        <f t="shared" si="20"/>
        <v>PMQ2-5074-八里福德新村(定保)</v>
      </c>
      <c r="I63" s="251" t="str">
        <f t="array" ref="I63">IF(AND(SUMPRODUCT((IM!$F$2:$F$5000=A63)*(ISNUMBER(SEARCH($C$1, IM!$AC$2:$AC$5000))))&gt;0), $C$1, "")</f>
        <v>PMQ2</v>
      </c>
      <c r="J63" s="252">
        <f t="array" ref="J63">IFERROR(INDEX(IM!$AM$2:$AM$5000, MATCH(1, (IM!$F$2:$F$5000=A63) * (ISNUMBER(SEARCH($C$1, IM!$AC$2:$AC$5000))), 0)), "")</f>
        <v>46125</v>
      </c>
      <c r="K63" s="253">
        <f t="array" ref="K63">SUMPRODUCT((IM!$F$2:$F$5000=A63)*(IM!$AD$2:$AD$5000="O")*(ISNUMBER(SEARCH($C$1, IM!$AC$2:$AC$5000))))</f>
        <v>1</v>
      </c>
      <c r="L63" s="254" t="str">
        <f t="array" ref="L63">IF(K63&gt;0,IFERROR(HYPERLINK("#'IM'!AC"&amp;MATCH(1,(IM!$F$1:$F$5000=A63)*(ISNUMBER(SEARCH($C$1,IM!$AC$1:$AC$5000))),0),"檢核"),"未登錄"),"")</f>
        <v>檢核</v>
      </c>
      <c r="M63" s="255" t="str">
        <f t="shared" si="21"/>
        <v>+EDC</v>
      </c>
      <c r="N63" s="255" t="str">
        <f t="array" ref="N63">IF(AND(
    SUMPRODUCT(
        (IM!$F$2:$F$522=A63) *
        ISNUMBER(SEARCH("*HUB*", IM!$AC$2:$AC$522)) *
        (IM!$X$2:$X$522&gt;=$A$1) *
        (IM!$X$2:$X$522&lt;=$B$1)*(W63="HUB")
    ) &gt; 0
), "HUB", "")</f>
        <v/>
      </c>
      <c r="O63" s="256" t="str">
        <f>IF(
  IFERROR(VLOOKUP(A63,門市主檔!A:I,9,FALSE),"")&lt;&gt;$C$1,
  "未完工",
  IF(
    AND($D$1="--",$E$1="--",$F$1="--"),
    "已完工",
    IF(
      OR(
        AND($D$1&lt;&gt;"--", IFERROR(VLOOKUP(A63,'0919門市清單主檔'!B:AH,31,FALSE),"")=$D$1, IFERROR(VLOOKUP(A63,門市主檔!A:Q,17,FALSE),"")&lt;&gt;$D$1),
        AND($E$1&lt;&gt;"--", IFERROR(VLOOKUP(A63,'0919門市清單主檔'!B:AH,32,FALSE),"")=$E$1, IFERROR(VLOOKUP(A63,門市主檔!A:S,19,FALSE),"")&lt;&gt;$E$1),
        AND($F$1&lt;&gt;"--", IFERROR(VLOOKUP(A63,'0919門市清單主檔'!B:AH,33,FALSE),"")=$F$1, IFERROR(VLOOKUP(A63,門市主檔!A:U,21,FALSE),"")&lt;&gt;$F$1),
        AND(
          IFERROR(VLOOKUP(A63,'0919門市清單主檔'!B:AC,28,FALSE),"")="+HUB",
          IFERROR(VLOOKUP(A63,門市主檔!A:X,23,FALSE),"")&lt;&gt;"+HUB"
        ),
        AND(
          IFERROR(VLOOKUP(A63,'0919門市清單主檔'!B:AD,29,FALSE),"")="+EDC",
          IFERROR(VLOOKUP(A63,門市主檔!A:X,24,FALSE),"")&lt;&gt;"+EDC"
        )
      ),
      _xlfn.TEXTJOIN(
        "，",
        TRUE,
        IF(AND($D$1&lt;&gt;"--", IFERROR(VLOOKUP(A63,'0919門市清單主檔'!B:AH,31,FALSE),"")=$D$1, IFERROR(VLOOKUP(A63,門市主檔!A:Q,17,FALSE),"")&lt;&gt;$D$1), $D$1, ""),
        IF(AND($E$1&lt;&gt;"--", IFERROR(VLOOKUP(A63,'0919門市清單主檔'!B:AH,32,FALSE),"")=$E$1, IFERROR(VLOOKUP(A63,門市主檔!A:S,19,FALSE),"")&lt;&gt;$E$1), $E$1, ""),
        IF(AND($F$1&lt;&gt;"--", IFERROR(VLOOKUP(A63,'0919門市清單主檔'!B:AH,33,FALSE),"")=$F$1, IFERROR(VLOOKUP(A63,門市主檔!A:U,21,FALSE),"")&lt;&gt;$F$1), $F$1, ""),
        IF(AND(IFERROR(VLOOKUP(A63,'0919門市清單主檔'!B:AC,28,FALSE),"")="+HUB", IFERROR(VLOOKUP(A63,門市主檔!A:X,23,FALSE),"")&lt;&gt;"+HUB"), "+HUB", ""),
        IF(AND(IFERROR(VLOOKUP(A63,'0919門市清單主檔'!B:AD,29,FALSE),"")="+EDC", IFERROR(VLOOKUP(A63,門市主檔!A:X,24,FALSE),"")&lt;&gt;"+EDC"), "+EDC", "")
      ) &amp; "未完工",
      "已完工"
    )
  )
)</f>
        <v>已完工</v>
      </c>
      <c r="P63" s="542" t="str">
        <f t="shared" si="22"/>
        <v>PMQ2-5074-八里福德新村(定保)</v>
      </c>
      <c r="Q63" s="178" t="str">
        <f t="array" ref="Q63">IF(AND(SUMPRODUCT((IM!$F$2:$F$5000=A63)*(ISNUMBER(SEARCH($D$1, IM!$AC$2:$AC$5000))))&gt;0), $D$1, "")</f>
        <v/>
      </c>
      <c r="R63" s="177" t="str">
        <f t="array" ref="R63">IFERROR(INDEX(IM!$AM$2:$AM$5000, MATCH(1, (IM!$F$2:$F$5000=A63) * (ISNUMBER(SEARCH($D$1, IM!$AC$2:$AC$5000))), 0)), "")</f>
        <v/>
      </c>
      <c r="S63" s="166" t="str">
        <f t="array" ref="S63">IF(AND(SUMPRODUCT((IM!$F$2:$F$5000=A63)*(ISNUMBER(SEARCH($E$1, IM!$AC$2:$AC$5000))))&gt;0), $E$1, "")</f>
        <v/>
      </c>
      <c r="T63" s="191" t="str">
        <f t="array" ref="T63">IFERROR(INDEX(IM!$AM$2:$AM$5000, MATCH(1, (IM!$F$2:$F$5000=A63) * (ISNUMBER(SEARCH($E$1, IM!$AC$2:$AC$5000))), 0)), "")</f>
        <v/>
      </c>
      <c r="U63" s="194" t="str">
        <f t="array" ref="U63">IF(AND(SUMPRODUCT((IM!$F$2:$F$5000=A63)*(ISNUMBER(SEARCH($F$1, IM!$AC$2:$AC$5000))))&gt;0), $F$1, "")</f>
        <v/>
      </c>
      <c r="V63" s="212" t="str">
        <f t="array" ref="V63">IFERROR(INDEX(IM!$AM$2:$AM$5000, MATCH(1, (IM!$F$2:$F$5000=A63) * (ISNUMBER(SEARCH($F$1, IM!$AC$2:$AC$5000))), 0)), "")</f>
        <v/>
      </c>
      <c r="W63" s="165" t="str">
        <f t="array" ref="W63">IF(
SUMPRODUCT(
(IM!$F$2:$F$5000=A63)*
(ISNUMBER(SEARCH($I$1,IM!$AC$2:$AC$5000)))*
(IM!$X$2:$X$5000&gt;=$A$1)*
(IM!$X$2:$X$5000&lt;=$B$1)
)&gt;0,
$I$1,
""
)</f>
        <v/>
      </c>
      <c r="X63" s="165" t="str">
        <f t="array" ref="X63">IF(AND(SUMPRODUCT((IM!$F$2:$F$5000=A63)*(ISNUMBER(SEARCH($J$1, IM!$AC$2:$AC$5000))))&gt;0), $J$1, "")</f>
        <v>+EDC</v>
      </c>
      <c r="Y63" s="425">
        <f t="shared" si="23"/>
        <v>5074</v>
      </c>
      <c r="Z63" s="425" t="str">
        <f t="shared" si="24"/>
        <v>八里福德新村</v>
      </c>
      <c r="AA63" s="132"/>
    </row>
    <row r="64" spans="1:29" ht="21.6" customHeight="1">
      <c r="A64" s="111">
        <v>2442</v>
      </c>
      <c r="B64" s="160" t="str">
        <f>_xlfn.XLOOKUP(A64,'0919門市清單主檔'!B:B,'0919門市清單主檔'!C:C,"")</f>
        <v>北縣商港店</v>
      </c>
      <c r="C64" s="117" t="str">
        <f>_xlfn.XLOOKUP($A64,'0919門市清單主檔'!B:B,'0919門市清單主檔'!U:U,"")</f>
        <v>新北市</v>
      </c>
      <c r="D64" s="117" t="str">
        <f>_xlfn.XLOOKUP($A64,'0919門市清單主檔'!B:B,'0919門市清單主檔'!V:V,"")</f>
        <v>八里區</v>
      </c>
      <c r="E64" s="200" t="str">
        <f>_xlfn.XLOOKUP(D64,門市狀態!G:G,門市狀態!H:H,"")</f>
        <v>吳宗鴻</v>
      </c>
      <c r="F64" s="112" t="str">
        <f ca="1">IFERROR(IF(VLOOKUP(A64,門市狀態!A:D,4,FALSE)=0,"",VLOOKUP(A64,門市狀態!A:D,4,FALSE)),"")</f>
        <v>裝潢中</v>
      </c>
      <c r="G64" s="113"/>
      <c r="H64" s="114" t="str">
        <f t="shared" si="20"/>
        <v>PMQ2-2442-北縣商港店(定保)</v>
      </c>
      <c r="I64" s="251" t="str">
        <f t="array" ref="I64">IF(AND(SUMPRODUCT((IM!$F$2:$F$5000=A64)*(ISNUMBER(SEARCH($C$1, IM!$AC$2:$AC$5000))))&gt;0), $C$1, "")</f>
        <v>PMQ2</v>
      </c>
      <c r="J64" s="252">
        <f t="array" ref="J64">IFERROR(INDEX(IM!$AM$2:$AM$5000, MATCH(1, (IM!$F$2:$F$5000=A64) * (ISNUMBER(SEARCH($C$1, IM!$AC$2:$AC$5000))), 0)), "")</f>
        <v>46125</v>
      </c>
      <c r="K64" s="253">
        <f t="array" ref="K64">SUMPRODUCT((IM!$F$2:$F$5000=A64)*(IM!$AD$2:$AD$5000="O")*(ISNUMBER(SEARCH($C$1, IM!$AC$2:$AC$5000))))</f>
        <v>1</v>
      </c>
      <c r="L64" s="254" t="str">
        <f t="array" ref="L64">IF(K64&gt;0,IFERROR(HYPERLINK("#'IM'!AC"&amp;MATCH(1,(IM!$F$1:$F$5000=A64)*(ISNUMBER(SEARCH($C$1,IM!$AC$1:$AC$5000))),0),"檢核"),"未登錄"),"")</f>
        <v>檢核</v>
      </c>
      <c r="M64" s="255" t="str">
        <f t="shared" si="21"/>
        <v>+EDC</v>
      </c>
      <c r="N64" s="255" t="str">
        <f t="array" ref="N64">IF(AND(
    SUMPRODUCT(
        (IM!$F$2:$F$522=A64) *
        ISNUMBER(SEARCH("*HUB*", IM!$AC$2:$AC$522)) *
        (IM!$X$2:$X$522&gt;=$A$1) *
        (IM!$X$2:$X$522&lt;=$B$1)*(W64="HUB")
    ) &gt; 0
), "HUB", "")</f>
        <v/>
      </c>
      <c r="O64" s="256" t="str">
        <f>IF(
  IFERROR(VLOOKUP(A64,門市主檔!A:I,9,FALSE),"")&lt;&gt;$C$1,
  "未完工",
  IF(
    AND($D$1="--",$E$1="--",$F$1="--"),
    "已完工",
    IF(
      OR(
        AND($D$1&lt;&gt;"--", IFERROR(VLOOKUP(A64,'0919門市清單主檔'!B:AH,31,FALSE),"")=$D$1, IFERROR(VLOOKUP(A64,門市主檔!A:Q,17,FALSE),"")&lt;&gt;$D$1),
        AND($E$1&lt;&gt;"--", IFERROR(VLOOKUP(A64,'0919門市清單主檔'!B:AH,32,FALSE),"")=$E$1, IFERROR(VLOOKUP(A64,門市主檔!A:S,19,FALSE),"")&lt;&gt;$E$1),
        AND($F$1&lt;&gt;"--", IFERROR(VLOOKUP(A64,'0919門市清單主檔'!B:AH,33,FALSE),"")=$F$1, IFERROR(VLOOKUP(A64,門市主檔!A:U,21,FALSE),"")&lt;&gt;$F$1),
        AND(
          IFERROR(VLOOKUP(A64,'0919門市清單主檔'!B:AC,28,FALSE),"")="+HUB",
          IFERROR(VLOOKUP(A64,門市主檔!A:X,23,FALSE),"")&lt;&gt;"+HUB"
        ),
        AND(
          IFERROR(VLOOKUP(A64,'0919門市清單主檔'!B:AD,29,FALSE),"")="+EDC",
          IFERROR(VLOOKUP(A64,門市主檔!A:X,24,FALSE),"")&lt;&gt;"+EDC"
        )
      ),
      _xlfn.TEXTJOIN(
        "，",
        TRUE,
        IF(AND($D$1&lt;&gt;"--", IFERROR(VLOOKUP(A64,'0919門市清單主檔'!B:AH,31,FALSE),"")=$D$1, IFERROR(VLOOKUP(A64,門市主檔!A:Q,17,FALSE),"")&lt;&gt;$D$1), $D$1, ""),
        IF(AND($E$1&lt;&gt;"--", IFERROR(VLOOKUP(A64,'0919門市清單主檔'!B:AH,32,FALSE),"")=$E$1, IFERROR(VLOOKUP(A64,門市主檔!A:S,19,FALSE),"")&lt;&gt;$E$1), $E$1, ""),
        IF(AND($F$1&lt;&gt;"--", IFERROR(VLOOKUP(A64,'0919門市清單主檔'!B:AH,33,FALSE),"")=$F$1, IFERROR(VLOOKUP(A64,門市主檔!A:U,21,FALSE),"")&lt;&gt;$F$1), $F$1, ""),
        IF(AND(IFERROR(VLOOKUP(A64,'0919門市清單主檔'!B:AC,28,FALSE),"")="+HUB", IFERROR(VLOOKUP(A64,門市主檔!A:X,23,FALSE),"")&lt;&gt;"+HUB"), "+HUB", ""),
        IF(AND(IFERROR(VLOOKUP(A64,'0919門市清單主檔'!B:AD,29,FALSE),"")="+EDC", IFERROR(VLOOKUP(A64,門市主檔!A:X,24,FALSE),"")&lt;&gt;"+EDC"), "+EDC", "")
      ) &amp; "未完工",
      "已完工"
    )
  )
)</f>
        <v>已完工</v>
      </c>
      <c r="P64" s="542" t="str">
        <f t="shared" si="22"/>
        <v>PMQ2-2442-北縣商港店(定保)</v>
      </c>
      <c r="Q64" s="178" t="str">
        <f t="array" ref="Q64">IF(AND(SUMPRODUCT((IM!$F$2:$F$5000=A64)*(ISNUMBER(SEARCH($D$1, IM!$AC$2:$AC$5000))))&gt;0), $D$1, "")</f>
        <v/>
      </c>
      <c r="R64" s="177" t="str">
        <f t="array" ref="R64">IFERROR(INDEX(IM!$AM$2:$AM$5000, MATCH(1, (IM!$F$2:$F$5000=A64) * (ISNUMBER(SEARCH($D$1, IM!$AC$2:$AC$5000))), 0)), "")</f>
        <v/>
      </c>
      <c r="S64" s="166" t="str">
        <f t="array" ref="S64">IF(AND(SUMPRODUCT((IM!$F$2:$F$5000=A64)*(ISNUMBER(SEARCH($E$1, IM!$AC$2:$AC$5000))))&gt;0), $E$1, "")</f>
        <v/>
      </c>
      <c r="T64" s="191" t="str">
        <f t="array" ref="T64">IFERROR(INDEX(IM!$AM$2:$AM$5000, MATCH(1, (IM!$F$2:$F$5000=A64) * (ISNUMBER(SEARCH($E$1, IM!$AC$2:$AC$5000))), 0)), "")</f>
        <v/>
      </c>
      <c r="U64" s="194" t="str">
        <f t="array" ref="U64">IF(AND(SUMPRODUCT((IM!$F$2:$F$5000=A64)*(ISNUMBER(SEARCH($F$1, IM!$AC$2:$AC$5000))))&gt;0), $F$1, "")</f>
        <v/>
      </c>
      <c r="V64" s="212" t="str">
        <f t="array" ref="V64">IFERROR(INDEX(IM!$AM$2:$AM$5000, MATCH(1, (IM!$F$2:$F$5000=A64) * (ISNUMBER(SEARCH($F$1, IM!$AC$2:$AC$5000))), 0)), "")</f>
        <v/>
      </c>
      <c r="W64" s="165" t="str">
        <f t="array" ref="W64">IF(
SUMPRODUCT(
(IM!$F$2:$F$5000=A64)*
(ISNUMBER(SEARCH($I$1,IM!$AC$2:$AC$5000)))*
(IM!$X$2:$X$5000&gt;=$A$1)*
(IM!$X$2:$X$5000&lt;=$B$1)
)&gt;0,
$I$1,
""
)</f>
        <v/>
      </c>
      <c r="X64" s="165" t="str">
        <f t="array" ref="X64">IF(AND(SUMPRODUCT((IM!$F$2:$F$5000=A64)*(ISNUMBER(SEARCH($J$1, IM!$AC$2:$AC$5000))))&gt;0), $J$1, "")</f>
        <v>+EDC</v>
      </c>
      <c r="Y64" s="425">
        <f t="shared" si="23"/>
        <v>2442</v>
      </c>
      <c r="Z64" s="425" t="str">
        <f t="shared" si="24"/>
        <v>北縣商港店</v>
      </c>
      <c r="AA64" s="132"/>
    </row>
    <row r="65" spans="1:29" ht="21.6" customHeight="1">
      <c r="A65" s="111">
        <v>3741</v>
      </c>
      <c r="B65" s="160" t="str">
        <f>_xlfn.XLOOKUP(A65,'0919門市清單主檔'!B:B,'0919門市清單主檔'!C:C,"")</f>
        <v>三重重新三</v>
      </c>
      <c r="C65" s="117" t="str">
        <f>_xlfn.XLOOKUP($A65,'0919門市清單主檔'!B:B,'0919門市清單主檔'!U:U,"")</f>
        <v>新北市</v>
      </c>
      <c r="D65" s="117" t="str">
        <f>_xlfn.XLOOKUP($A65,'0919門市清單主檔'!B:B,'0919門市清單主檔'!V:V,"")</f>
        <v>三重區</v>
      </c>
      <c r="E65" s="200" t="str">
        <f>_xlfn.XLOOKUP(D65,門市狀態!G:G,門市狀態!H:H,"")</f>
        <v>劉柏均</v>
      </c>
      <c r="F65" s="112" t="str">
        <f>IFERROR(IF(VLOOKUP(A65,門市狀態!A:D,4,FALSE)=0,"",VLOOKUP(A65,門市狀態!A:D,4,FALSE)),"")</f>
        <v/>
      </c>
      <c r="G65" s="113"/>
      <c r="H65" s="114" t="str">
        <f t="shared" si="20"/>
        <v>PMQ2-3741-三重重新三(定保)</v>
      </c>
      <c r="I65" s="251" t="str">
        <f t="array" ref="I65">IF(AND(SUMPRODUCT((IM!$F$2:$F$5000=A65)*(ISNUMBER(SEARCH($C$1, IM!$AC$2:$AC$5000))))&gt;0), $C$1, "")</f>
        <v>PMQ2</v>
      </c>
      <c r="J65" s="252">
        <f t="array" ref="J65">IFERROR(INDEX(IM!$AM$2:$AM$5000, MATCH(1, (IM!$F$2:$F$5000=A65) * (ISNUMBER(SEARCH($C$1, IM!$AC$2:$AC$5000))), 0)), "")</f>
        <v>46126</v>
      </c>
      <c r="K65" s="253">
        <f t="array" ref="K65">SUMPRODUCT((IM!$F$2:$F$5000=A65)*(IM!$AD$2:$AD$5000="O")*(ISNUMBER(SEARCH($C$1, IM!$AC$2:$AC$5000))))</f>
        <v>1</v>
      </c>
      <c r="L65" s="254" t="str">
        <f t="array" ref="L65">IF(K65&gt;0,IFERROR(HYPERLINK("#'IM'!AC"&amp;MATCH(1,(IM!$F$1:$F$5000=A65)*(ISNUMBER(SEARCH($C$1,IM!$AC$1:$AC$5000))),0),"檢核"),"未登錄"),"")</f>
        <v>檢核</v>
      </c>
      <c r="M65" s="255" t="str">
        <f t="shared" si="21"/>
        <v>+EDC</v>
      </c>
      <c r="N65" s="255" t="str">
        <f t="array" ref="N65">IF(AND(
    SUMPRODUCT(
        (IM!$F$2:$F$522=A65) *
        ISNUMBER(SEARCH("*HUB*", IM!$AC$2:$AC$522)) *
        (IM!$X$2:$X$522&gt;=$A$1) *
        (IM!$X$2:$X$522&lt;=$B$1)*(W65="HUB")
    ) &gt; 0
), "HUB", "")</f>
        <v/>
      </c>
      <c r="O65" s="256" t="str">
        <f>IF(
  IFERROR(VLOOKUP(A65,門市主檔!A:I,9,FALSE),"")&lt;&gt;$C$1,
  "未完工",
  IF(
    AND($D$1="--",$E$1="--",$F$1="--"),
    "已完工",
    IF(
      OR(
        AND($D$1&lt;&gt;"--", IFERROR(VLOOKUP(A65,'0919門市清單主檔'!B:AH,31,FALSE),"")=$D$1, IFERROR(VLOOKUP(A65,門市主檔!A:Q,17,FALSE),"")&lt;&gt;$D$1),
        AND($E$1&lt;&gt;"--", IFERROR(VLOOKUP(A65,'0919門市清單主檔'!B:AH,32,FALSE),"")=$E$1, IFERROR(VLOOKUP(A65,門市主檔!A:S,19,FALSE),"")&lt;&gt;$E$1),
        AND($F$1&lt;&gt;"--", IFERROR(VLOOKUP(A65,'0919門市清單主檔'!B:AH,33,FALSE),"")=$F$1, IFERROR(VLOOKUP(A65,門市主檔!A:U,21,FALSE),"")&lt;&gt;$F$1),
        AND(
          IFERROR(VLOOKUP(A65,'0919門市清單主檔'!B:AC,28,FALSE),"")="+HUB",
          IFERROR(VLOOKUP(A65,門市主檔!A:X,23,FALSE),"")&lt;&gt;"+HUB"
        ),
        AND(
          IFERROR(VLOOKUP(A65,'0919門市清單主檔'!B:AD,29,FALSE),"")="+EDC",
          IFERROR(VLOOKUP(A65,門市主檔!A:X,24,FALSE),"")&lt;&gt;"+EDC"
        )
      ),
      _xlfn.TEXTJOIN(
        "，",
        TRUE,
        IF(AND($D$1&lt;&gt;"--", IFERROR(VLOOKUP(A65,'0919門市清單主檔'!B:AH,31,FALSE),"")=$D$1, IFERROR(VLOOKUP(A65,門市主檔!A:Q,17,FALSE),"")&lt;&gt;$D$1), $D$1, ""),
        IF(AND($E$1&lt;&gt;"--", IFERROR(VLOOKUP(A65,'0919門市清單主檔'!B:AH,32,FALSE),"")=$E$1, IFERROR(VLOOKUP(A65,門市主檔!A:S,19,FALSE),"")&lt;&gt;$E$1), $E$1, ""),
        IF(AND($F$1&lt;&gt;"--", IFERROR(VLOOKUP(A65,'0919門市清單主檔'!B:AH,33,FALSE),"")=$F$1, IFERROR(VLOOKUP(A65,門市主檔!A:U,21,FALSE),"")&lt;&gt;$F$1), $F$1, ""),
        IF(AND(IFERROR(VLOOKUP(A65,'0919門市清單主檔'!B:AC,28,FALSE),"")="+HUB", IFERROR(VLOOKUP(A65,門市主檔!A:X,23,FALSE),"")&lt;&gt;"+HUB"), "+HUB", ""),
        IF(AND(IFERROR(VLOOKUP(A65,'0919門市清單主檔'!B:AD,29,FALSE),"")="+EDC", IFERROR(VLOOKUP(A65,門市主檔!A:X,24,FALSE),"")&lt;&gt;"+EDC"), "+EDC", "")
      ) &amp; "未完工",
      "已完工"
    )
  )
)</f>
        <v>已完工</v>
      </c>
      <c r="P65" s="542" t="str">
        <f t="shared" si="22"/>
        <v>PMQ2-3741-三重重新三(定保)</v>
      </c>
      <c r="Q65" s="178" t="str">
        <f t="array" ref="Q65">IF(AND(SUMPRODUCT((IM!$F$2:$F$5000=A65)*(ISNUMBER(SEARCH($D$1, IM!$AC$2:$AC$5000))))&gt;0), $D$1, "")</f>
        <v/>
      </c>
      <c r="R65" s="177" t="str">
        <f t="array" ref="R65">IFERROR(INDEX(IM!$AM$2:$AM$5000, MATCH(1, (IM!$F$2:$F$5000=A65) * (ISNUMBER(SEARCH($D$1, IM!$AC$2:$AC$5000))), 0)), "")</f>
        <v/>
      </c>
      <c r="S65" s="166" t="str">
        <f t="array" ref="S65">IF(AND(SUMPRODUCT((IM!$F$2:$F$5000=A65)*(ISNUMBER(SEARCH($E$1, IM!$AC$2:$AC$5000))))&gt;0), $E$1, "")</f>
        <v/>
      </c>
      <c r="T65" s="191" t="str">
        <f t="array" ref="T65">IFERROR(INDEX(IM!$AM$2:$AM$5000, MATCH(1, (IM!$F$2:$F$5000=A65) * (ISNUMBER(SEARCH($E$1, IM!$AC$2:$AC$5000))), 0)), "")</f>
        <v/>
      </c>
      <c r="U65" s="194" t="str">
        <f t="array" ref="U65">IF(AND(SUMPRODUCT((IM!$F$2:$F$5000=A65)*(ISNUMBER(SEARCH($F$1, IM!$AC$2:$AC$5000))))&gt;0), $F$1, "")</f>
        <v/>
      </c>
      <c r="V65" s="212" t="str">
        <f t="array" ref="V65">IFERROR(INDEX(IM!$AM$2:$AM$5000, MATCH(1, (IM!$F$2:$F$5000=A65) * (ISNUMBER(SEARCH($F$1, IM!$AC$2:$AC$5000))), 0)), "")</f>
        <v/>
      </c>
      <c r="W65" s="165" t="str">
        <f t="array" ref="W65">IF(
SUMPRODUCT(
(IM!$F$2:$F$5000=A65)*
(ISNUMBER(SEARCH($I$1,IM!$AC$2:$AC$5000)))*
(IM!$X$2:$X$5000&gt;=$A$1)*
(IM!$X$2:$X$5000&lt;=$B$1)
)&gt;0,
$I$1,
""
)</f>
        <v/>
      </c>
      <c r="X65" s="165" t="str">
        <f t="array" ref="X65">IF(AND(SUMPRODUCT((IM!$F$2:$F$5000=A65)*(ISNUMBER(SEARCH($J$1, IM!$AC$2:$AC$5000))))&gt;0), $J$1, "")</f>
        <v>+EDC</v>
      </c>
      <c r="Y65" s="425">
        <f t="shared" si="23"/>
        <v>3741</v>
      </c>
      <c r="Z65" s="425" t="str">
        <f t="shared" si="24"/>
        <v>三重重新三</v>
      </c>
      <c r="AA65" s="132"/>
    </row>
    <row r="66" spans="1:29" ht="21.6" customHeight="1">
      <c r="A66" s="111">
        <v>4036</v>
      </c>
      <c r="B66" s="160" t="str">
        <f>_xlfn.XLOOKUP(A66,'0919門市清單主檔'!B:B,'0919門市清單主檔'!C:C,"")</f>
        <v>蘆洲永樂店</v>
      </c>
      <c r="C66" s="117" t="str">
        <f>_xlfn.XLOOKUP($A66,'0919門市清單主檔'!B:B,'0919門市清單主檔'!U:U,"")</f>
        <v>新北市</v>
      </c>
      <c r="D66" s="117" t="str">
        <f>_xlfn.XLOOKUP($A66,'0919門市清單主檔'!B:B,'0919門市清單主檔'!V:V,"")</f>
        <v>蘆洲區</v>
      </c>
      <c r="E66" s="200" t="str">
        <f>_xlfn.XLOOKUP(D66,門市狀態!G:G,門市狀態!H:H,"")</f>
        <v>湯家瑋</v>
      </c>
      <c r="F66" s="112" t="str">
        <f ca="1">IFERROR(IF(VLOOKUP(A66,門市狀態!A:D,4,FALSE)=0,"",VLOOKUP(A66,門市狀態!A:D,4,FALSE)),"")</f>
        <v/>
      </c>
      <c r="G66" s="113"/>
      <c r="H66" s="114" t="str">
        <f t="shared" si="20"/>
        <v>PMQ2-4036-蘆洲永樂店(定保)</v>
      </c>
      <c r="I66" s="251" t="str">
        <f t="array" ref="I66">IF(AND(SUMPRODUCT((IM!$F$2:$F$5000=A66)*(ISNUMBER(SEARCH($C$1, IM!$AC$2:$AC$5000))))&gt;0), $C$1, "")</f>
        <v>PMQ2</v>
      </c>
      <c r="J66" s="252">
        <f t="array" ref="J66">IFERROR(INDEX(IM!$AM$2:$AM$5000, MATCH(1, (IM!$F$2:$F$5000=A66) * (ISNUMBER(SEARCH($C$1, IM!$AC$2:$AC$5000))), 0)), "")</f>
        <v>46126</v>
      </c>
      <c r="K66" s="253">
        <f t="array" ref="K66">SUMPRODUCT((IM!$F$2:$F$5000=A66)*(IM!$AD$2:$AD$5000="O")*(ISNUMBER(SEARCH($C$1, IM!$AC$2:$AC$5000))))</f>
        <v>1</v>
      </c>
      <c r="L66" s="254" t="str">
        <f t="array" ref="L66">IF(K66&gt;0,IFERROR(HYPERLINK("#'IM'!AC"&amp;MATCH(1,(IM!$F$1:$F$5000=A66)*(ISNUMBER(SEARCH($C$1,IM!$AC$1:$AC$5000))),0),"檢核"),"未登錄"),"")</f>
        <v>檢核</v>
      </c>
      <c r="M66" s="255" t="str">
        <f t="shared" si="21"/>
        <v>+EDC</v>
      </c>
      <c r="N66" s="255" t="str">
        <f t="array" ref="N66">IF(AND(
    SUMPRODUCT(
        (IM!$F$2:$F$522=A66) *
        ISNUMBER(SEARCH("*HUB*", IM!$AC$2:$AC$522)) *
        (IM!$X$2:$X$522&gt;=$A$1) *
        (IM!$X$2:$X$522&lt;=$B$1)*(W66="HUB")
    ) &gt; 0
), "HUB", "")</f>
        <v/>
      </c>
      <c r="O66" s="256" t="str">
        <f>IF(
  IFERROR(VLOOKUP(A66,門市主檔!A:I,9,FALSE),"")&lt;&gt;$C$1,
  "未完工",
  IF(
    AND($D$1="--",$E$1="--",$F$1="--"),
    "已完工",
    IF(
      OR(
        AND($D$1&lt;&gt;"--", IFERROR(VLOOKUP(A66,'0919門市清單主檔'!B:AH,31,FALSE),"")=$D$1, IFERROR(VLOOKUP(A66,門市主檔!A:Q,17,FALSE),"")&lt;&gt;$D$1),
        AND($E$1&lt;&gt;"--", IFERROR(VLOOKUP(A66,'0919門市清單主檔'!B:AH,32,FALSE),"")=$E$1, IFERROR(VLOOKUP(A66,門市主檔!A:S,19,FALSE),"")&lt;&gt;$E$1),
        AND($F$1&lt;&gt;"--", IFERROR(VLOOKUP(A66,'0919門市清單主檔'!B:AH,33,FALSE),"")=$F$1, IFERROR(VLOOKUP(A66,門市主檔!A:U,21,FALSE),"")&lt;&gt;$F$1),
        AND(
          IFERROR(VLOOKUP(A66,'0919門市清單主檔'!B:AC,28,FALSE),"")="+HUB",
          IFERROR(VLOOKUP(A66,門市主檔!A:X,23,FALSE),"")&lt;&gt;"+HUB"
        ),
        AND(
          IFERROR(VLOOKUP(A66,'0919門市清單主檔'!B:AD,29,FALSE),"")="+EDC",
          IFERROR(VLOOKUP(A66,門市主檔!A:X,24,FALSE),"")&lt;&gt;"+EDC"
        )
      ),
      _xlfn.TEXTJOIN(
        "，",
        TRUE,
        IF(AND($D$1&lt;&gt;"--", IFERROR(VLOOKUP(A66,'0919門市清單主檔'!B:AH,31,FALSE),"")=$D$1, IFERROR(VLOOKUP(A66,門市主檔!A:Q,17,FALSE),"")&lt;&gt;$D$1), $D$1, ""),
        IF(AND($E$1&lt;&gt;"--", IFERROR(VLOOKUP(A66,'0919門市清單主檔'!B:AH,32,FALSE),"")=$E$1, IFERROR(VLOOKUP(A66,門市主檔!A:S,19,FALSE),"")&lt;&gt;$E$1), $E$1, ""),
        IF(AND($F$1&lt;&gt;"--", IFERROR(VLOOKUP(A66,'0919門市清單主檔'!B:AH,33,FALSE),"")=$F$1, IFERROR(VLOOKUP(A66,門市主檔!A:U,21,FALSE),"")&lt;&gt;$F$1), $F$1, ""),
        IF(AND(IFERROR(VLOOKUP(A66,'0919門市清單主檔'!B:AC,28,FALSE),"")="+HUB", IFERROR(VLOOKUP(A66,門市主檔!A:X,23,FALSE),"")&lt;&gt;"+HUB"), "+HUB", ""),
        IF(AND(IFERROR(VLOOKUP(A66,'0919門市清單主檔'!B:AD,29,FALSE),"")="+EDC", IFERROR(VLOOKUP(A66,門市主檔!A:X,24,FALSE),"")&lt;&gt;"+EDC"), "+EDC", "")
      ) &amp; "未完工",
      "已完工"
    )
  )
)</f>
        <v>已完工</v>
      </c>
      <c r="P66" s="542" t="str">
        <f t="shared" si="22"/>
        <v>PMQ2-4036-蘆洲永樂店(定保)</v>
      </c>
      <c r="Q66" s="178" t="str">
        <f t="array" ref="Q66">IF(AND(SUMPRODUCT((IM!$F$2:$F$5000=A66)*(ISNUMBER(SEARCH($D$1, IM!$AC$2:$AC$5000))))&gt;0), $D$1, "")</f>
        <v/>
      </c>
      <c r="R66" s="177" t="str">
        <f t="array" ref="R66">IFERROR(INDEX(IM!$AM$2:$AM$5000, MATCH(1, (IM!$F$2:$F$5000=A66) * (ISNUMBER(SEARCH($D$1, IM!$AC$2:$AC$5000))), 0)), "")</f>
        <v/>
      </c>
      <c r="S66" s="166" t="str">
        <f t="array" ref="S66">IF(AND(SUMPRODUCT((IM!$F$2:$F$5000=A66)*(ISNUMBER(SEARCH($E$1, IM!$AC$2:$AC$5000))))&gt;0), $E$1, "")</f>
        <v/>
      </c>
      <c r="T66" s="191" t="str">
        <f t="array" ref="T66">IFERROR(INDEX(IM!$AM$2:$AM$5000, MATCH(1, (IM!$F$2:$F$5000=A66) * (ISNUMBER(SEARCH($E$1, IM!$AC$2:$AC$5000))), 0)), "")</f>
        <v/>
      </c>
      <c r="U66" s="194" t="str">
        <f t="array" ref="U66">IF(AND(SUMPRODUCT((IM!$F$2:$F$5000=A66)*(ISNUMBER(SEARCH($F$1, IM!$AC$2:$AC$5000))))&gt;0), $F$1, "")</f>
        <v/>
      </c>
      <c r="V66" s="212" t="str">
        <f t="array" ref="V66">IFERROR(INDEX(IM!$AM$2:$AM$5000, MATCH(1, (IM!$F$2:$F$5000=A66) * (ISNUMBER(SEARCH($F$1, IM!$AC$2:$AC$5000))), 0)), "")</f>
        <v/>
      </c>
      <c r="W66" s="165" t="str">
        <f t="array" ref="W66">IF(
SUMPRODUCT(
(IM!$F$2:$F$5000=A66)*
(ISNUMBER(SEARCH($I$1,IM!$AC$2:$AC$5000)))*
(IM!$X$2:$X$5000&gt;=$A$1)*
(IM!$X$2:$X$5000&lt;=$B$1)
)&gt;0,
$I$1,
""
)</f>
        <v/>
      </c>
      <c r="X66" s="165" t="str">
        <f t="array" ref="X66">IF(AND(SUMPRODUCT((IM!$F$2:$F$5000=A66)*(ISNUMBER(SEARCH($J$1, IM!$AC$2:$AC$5000))))&gt;0), $J$1, "")</f>
        <v>+EDC</v>
      </c>
      <c r="Y66" s="425">
        <f t="shared" si="23"/>
        <v>4036</v>
      </c>
      <c r="Z66" s="425" t="str">
        <f t="shared" si="24"/>
        <v>蘆洲永樂店</v>
      </c>
      <c r="AA66" s="132"/>
      <c r="AB66" s="132"/>
      <c r="AC66" s="132"/>
    </row>
    <row r="67" spans="1:29" ht="21.6" customHeight="1">
      <c r="A67" s="111">
        <v>3749</v>
      </c>
      <c r="B67" s="160" t="str">
        <f>_xlfn.XLOOKUP(A67,'0919門市清單主檔'!B:B,'0919門市清單主檔'!C:C,"")</f>
        <v>龜山長庚科大</v>
      </c>
      <c r="C67" s="117" t="str">
        <f>_xlfn.XLOOKUP($A67,'0919門市清單主檔'!B:B,'0919門市清單主檔'!U:U,"")</f>
        <v>桃園市</v>
      </c>
      <c r="D67" s="117" t="str">
        <f>_xlfn.XLOOKUP($A67,'0919門市清單主檔'!B:B,'0919門市清單主檔'!V:V,"")</f>
        <v>龜山區</v>
      </c>
      <c r="E67" s="200" t="str">
        <f>_xlfn.XLOOKUP(D67,門市狀態!G:G,門市狀態!H:H,"")</f>
        <v>吳宗鴻</v>
      </c>
      <c r="F67" s="112" t="str">
        <f>IFERROR(IF(VLOOKUP(A67,門市狀態!A:D,4,FALSE)=0,"",VLOOKUP(A67,門市狀態!A:D,4,FALSE)),"")</f>
        <v/>
      </c>
      <c r="G67" s="113"/>
      <c r="H67" s="114" t="str">
        <f t="shared" si="20"/>
        <v>PMQ2-3749-龜山長庚科大(定保)</v>
      </c>
      <c r="I67" s="251" t="str">
        <f t="array" ref="I67">IF(AND(SUMPRODUCT((IM!$F$2:$F$5000=A67)*(ISNUMBER(SEARCH($C$1, IM!$AC$2:$AC$5000))))&gt;0), $C$1, "")</f>
        <v>PMQ2</v>
      </c>
      <c r="J67" s="252">
        <f t="array" ref="J67">IFERROR(INDEX(IM!$AM$2:$AM$5000, MATCH(1, (IM!$F$2:$F$5000=A67) * (ISNUMBER(SEARCH($C$1, IM!$AC$2:$AC$5000))), 0)), "")</f>
        <v>46126</v>
      </c>
      <c r="K67" s="253">
        <f t="array" ref="K67">SUMPRODUCT((IM!$F$2:$F$5000=A67)*(IM!$AD$2:$AD$5000="O")*(ISNUMBER(SEARCH($C$1, IM!$AC$2:$AC$5000))))</f>
        <v>1</v>
      </c>
      <c r="L67" s="254" t="str">
        <f t="array" ref="L67">IF(K67&gt;0,IFERROR(HYPERLINK("#'IM'!AC"&amp;MATCH(1,(IM!$F$1:$F$5000=A67)*(ISNUMBER(SEARCH($C$1,IM!$AC$1:$AC$5000))),0),"檢核"),"未登錄"),"")</f>
        <v>檢核</v>
      </c>
      <c r="M67" s="255" t="str">
        <f t="shared" si="21"/>
        <v>+EDC</v>
      </c>
      <c r="N67" s="255" t="str">
        <f t="array" ref="N67">IF(AND(
    SUMPRODUCT(
        (IM!$F$2:$F$522=A67) *
        ISNUMBER(SEARCH("*HUB*", IM!$AC$2:$AC$522)) *
        (IM!$X$2:$X$522&gt;=$A$1) *
        (IM!$X$2:$X$522&lt;=$B$1)*(W67="HUB")
    ) &gt; 0
), "HUB", "")</f>
        <v/>
      </c>
      <c r="O67" s="256" t="str">
        <f>IF(
  IFERROR(VLOOKUP(A67,門市主檔!A:I,9,FALSE),"")&lt;&gt;$C$1,
  "未完工",
  IF(
    AND($D$1="--",$E$1="--",$F$1="--"),
    "已完工",
    IF(
      OR(
        AND($D$1&lt;&gt;"--", IFERROR(VLOOKUP(A67,'0919門市清單主檔'!B:AH,31,FALSE),"")=$D$1, IFERROR(VLOOKUP(A67,門市主檔!A:Q,17,FALSE),"")&lt;&gt;$D$1),
        AND($E$1&lt;&gt;"--", IFERROR(VLOOKUP(A67,'0919門市清單主檔'!B:AH,32,FALSE),"")=$E$1, IFERROR(VLOOKUP(A67,門市主檔!A:S,19,FALSE),"")&lt;&gt;$E$1),
        AND($F$1&lt;&gt;"--", IFERROR(VLOOKUP(A67,'0919門市清單主檔'!B:AH,33,FALSE),"")=$F$1, IFERROR(VLOOKUP(A67,門市主檔!A:U,21,FALSE),"")&lt;&gt;$F$1),
        AND(
          IFERROR(VLOOKUP(A67,'0919門市清單主檔'!B:AC,28,FALSE),"")="+HUB",
          IFERROR(VLOOKUP(A67,門市主檔!A:X,23,FALSE),"")&lt;&gt;"+HUB"
        ),
        AND(
          IFERROR(VLOOKUP(A67,'0919門市清單主檔'!B:AD,29,FALSE),"")="+EDC",
          IFERROR(VLOOKUP(A67,門市主檔!A:X,24,FALSE),"")&lt;&gt;"+EDC"
        )
      ),
      _xlfn.TEXTJOIN(
        "，",
        TRUE,
        IF(AND($D$1&lt;&gt;"--", IFERROR(VLOOKUP(A67,'0919門市清單主檔'!B:AH,31,FALSE),"")=$D$1, IFERROR(VLOOKUP(A67,門市主檔!A:Q,17,FALSE),"")&lt;&gt;$D$1), $D$1, ""),
        IF(AND($E$1&lt;&gt;"--", IFERROR(VLOOKUP(A67,'0919門市清單主檔'!B:AH,32,FALSE),"")=$E$1, IFERROR(VLOOKUP(A67,門市主檔!A:S,19,FALSE),"")&lt;&gt;$E$1), $E$1, ""),
        IF(AND($F$1&lt;&gt;"--", IFERROR(VLOOKUP(A67,'0919門市清單主檔'!B:AH,33,FALSE),"")=$F$1, IFERROR(VLOOKUP(A67,門市主檔!A:U,21,FALSE),"")&lt;&gt;$F$1), $F$1, ""),
        IF(AND(IFERROR(VLOOKUP(A67,'0919門市清單主檔'!B:AC,28,FALSE),"")="+HUB", IFERROR(VLOOKUP(A67,門市主檔!A:X,23,FALSE),"")&lt;&gt;"+HUB"), "+HUB", ""),
        IF(AND(IFERROR(VLOOKUP(A67,'0919門市清單主檔'!B:AD,29,FALSE),"")="+EDC", IFERROR(VLOOKUP(A67,門市主檔!A:X,24,FALSE),"")&lt;&gt;"+EDC"), "+EDC", "")
      ) &amp; "未完工",
      "已完工"
    )
  )
)</f>
        <v>已完工</v>
      </c>
      <c r="P67" s="542" t="str">
        <f t="shared" si="22"/>
        <v>PMQ2-3749-龜山長庚科大(定保)</v>
      </c>
      <c r="Q67" s="178" t="str">
        <f t="array" ref="Q67">IF(AND(SUMPRODUCT((IM!$F$2:$F$5000=A67)*(ISNUMBER(SEARCH($D$1, IM!$AC$2:$AC$5000))))&gt;0), $D$1, "")</f>
        <v/>
      </c>
      <c r="R67" s="177" t="str">
        <f t="array" ref="R67">IFERROR(INDEX(IM!$AM$2:$AM$5000, MATCH(1, (IM!$F$2:$F$5000=A67) * (ISNUMBER(SEARCH($D$1, IM!$AC$2:$AC$5000))), 0)), "")</f>
        <v/>
      </c>
      <c r="S67" s="166" t="str">
        <f t="array" ref="S67">IF(AND(SUMPRODUCT((IM!$F$2:$F$5000=A67)*(ISNUMBER(SEARCH($E$1, IM!$AC$2:$AC$5000))))&gt;0), $E$1, "")</f>
        <v/>
      </c>
      <c r="T67" s="191" t="str">
        <f t="array" ref="T67">IFERROR(INDEX(IM!$AM$2:$AM$5000, MATCH(1, (IM!$F$2:$F$5000=A67) * (ISNUMBER(SEARCH($E$1, IM!$AC$2:$AC$5000))), 0)), "")</f>
        <v/>
      </c>
      <c r="U67" s="194" t="str">
        <f t="array" ref="U67">IF(AND(SUMPRODUCT((IM!$F$2:$F$5000=A67)*(ISNUMBER(SEARCH($F$1, IM!$AC$2:$AC$5000))))&gt;0), $F$1, "")</f>
        <v/>
      </c>
      <c r="V67" s="212" t="str">
        <f t="array" ref="V67">IFERROR(INDEX(IM!$AM$2:$AM$5000, MATCH(1, (IM!$F$2:$F$5000=A67) * (ISNUMBER(SEARCH($F$1, IM!$AC$2:$AC$5000))), 0)), "")</f>
        <v/>
      </c>
      <c r="W67" s="165" t="str">
        <f t="array" ref="W67">IF(
SUMPRODUCT(
(IM!$F$2:$F$5000=A67)*
(ISNUMBER(SEARCH($I$1,IM!$AC$2:$AC$5000)))*
(IM!$X$2:$X$5000&gt;=$A$1)*
(IM!$X$2:$X$5000&lt;=$B$1)
)&gt;0,
$I$1,
""
)</f>
        <v/>
      </c>
      <c r="X67" s="165" t="str">
        <f t="array" ref="X67">IF(AND(SUMPRODUCT((IM!$F$2:$F$5000=A67)*(ISNUMBER(SEARCH($J$1, IM!$AC$2:$AC$5000))))&gt;0), $J$1, "")</f>
        <v>+EDC</v>
      </c>
      <c r="Y67" s="425">
        <f t="shared" si="23"/>
        <v>3749</v>
      </c>
      <c r="Z67" s="425" t="str">
        <f t="shared" si="24"/>
        <v>龜山長庚科大</v>
      </c>
      <c r="AA67" s="132"/>
      <c r="AB67" s="132"/>
      <c r="AC67" s="132"/>
    </row>
    <row r="68" spans="1:29" ht="21.6" customHeight="1">
      <c r="A68" s="111">
        <v>5465</v>
      </c>
      <c r="B68" s="160" t="str">
        <f>_xlfn.XLOOKUP(A68,'0919門市清單主檔'!B:B,'0919門市清單主檔'!C:C,"")</f>
        <v>龜山庚勤樓</v>
      </c>
      <c r="C68" s="117" t="str">
        <f>_xlfn.XLOOKUP($A68,'0919門市清單主檔'!B:B,'0919門市清單主檔'!U:U,"")</f>
        <v>桃園市</v>
      </c>
      <c r="D68" s="117" t="str">
        <f>_xlfn.XLOOKUP($A68,'0919門市清單主檔'!B:B,'0919門市清單主檔'!V:V,"")</f>
        <v>龜山區</v>
      </c>
      <c r="E68" s="200" t="str">
        <f>_xlfn.XLOOKUP(D68,門市狀態!G:G,門市狀態!H:H,"")</f>
        <v>吳宗鴻</v>
      </c>
      <c r="F68" s="112" t="str">
        <f>IFERROR(IF(VLOOKUP(A68,門市狀態!A:D,4,FALSE)=0,"",VLOOKUP(A68,門市狀態!A:D,4,FALSE)),"")</f>
        <v/>
      </c>
      <c r="G68" s="113"/>
      <c r="H68" s="114" t="str">
        <f t="shared" si="20"/>
        <v>PMQ2-5465-龜山庚勤樓(定保)</v>
      </c>
      <c r="I68" s="251" t="str">
        <f t="array" ref="I68">IF(AND(SUMPRODUCT((IM!$F$2:$F$5000=A68)*(ISNUMBER(SEARCH($C$1, IM!$AC$2:$AC$5000))))&gt;0), $C$1, "")</f>
        <v>PMQ2</v>
      </c>
      <c r="J68" s="252">
        <f t="array" ref="J68">IFERROR(INDEX(IM!$AM$2:$AM$5000, MATCH(1, (IM!$F$2:$F$5000=A68) * (ISNUMBER(SEARCH($C$1, IM!$AC$2:$AC$5000))), 0)), "")</f>
        <v>46126</v>
      </c>
      <c r="K68" s="253">
        <f t="array" ref="K68">SUMPRODUCT((IM!$F$2:$F$5000=A68)*(IM!$AD$2:$AD$5000="O")*(ISNUMBER(SEARCH($C$1, IM!$AC$2:$AC$5000))))</f>
        <v>1</v>
      </c>
      <c r="L68" s="254" t="str">
        <f t="array" ref="L68">IF(K68&gt;0,IFERROR(HYPERLINK("#'IM'!AC"&amp;MATCH(1,(IM!$F$1:$F$5000=A68)*(ISNUMBER(SEARCH($C$1,IM!$AC$1:$AC$5000))),0),"檢核"),"未登錄"),"")</f>
        <v>檢核</v>
      </c>
      <c r="M68" s="255" t="str">
        <f t="shared" si="21"/>
        <v>+EDC</v>
      </c>
      <c r="N68" s="255" t="str">
        <f t="array" ref="N68">IF(AND(
    SUMPRODUCT(
        (IM!$F$2:$F$522=A68) *
        ISNUMBER(SEARCH("*HUB*", IM!$AC$2:$AC$522)) *
        (IM!$X$2:$X$522&gt;=$A$1) *
        (IM!$X$2:$X$522&lt;=$B$1)*(W68="HUB")
    ) &gt; 0
), "HUB", "")</f>
        <v/>
      </c>
      <c r="O68" s="256" t="str">
        <f>IF(
  IFERROR(VLOOKUP(A68,門市主檔!A:I,9,FALSE),"")&lt;&gt;$C$1,
  "未完工",
  IF(
    AND($D$1="--",$E$1="--",$F$1="--"),
    "已完工",
    IF(
      OR(
        AND($D$1&lt;&gt;"--", IFERROR(VLOOKUP(A68,'0919門市清單主檔'!B:AH,31,FALSE),"")=$D$1, IFERROR(VLOOKUP(A68,門市主檔!A:Q,17,FALSE),"")&lt;&gt;$D$1),
        AND($E$1&lt;&gt;"--", IFERROR(VLOOKUP(A68,'0919門市清單主檔'!B:AH,32,FALSE),"")=$E$1, IFERROR(VLOOKUP(A68,門市主檔!A:S,19,FALSE),"")&lt;&gt;$E$1),
        AND($F$1&lt;&gt;"--", IFERROR(VLOOKUP(A68,'0919門市清單主檔'!B:AH,33,FALSE),"")=$F$1, IFERROR(VLOOKUP(A68,門市主檔!A:U,21,FALSE),"")&lt;&gt;$F$1),
        AND(
          IFERROR(VLOOKUP(A68,'0919門市清單主檔'!B:AC,28,FALSE),"")="+HUB",
          IFERROR(VLOOKUP(A68,門市主檔!A:X,23,FALSE),"")&lt;&gt;"+HUB"
        ),
        AND(
          IFERROR(VLOOKUP(A68,'0919門市清單主檔'!B:AD,29,FALSE),"")="+EDC",
          IFERROR(VLOOKUP(A68,門市主檔!A:X,24,FALSE),"")&lt;&gt;"+EDC"
        )
      ),
      _xlfn.TEXTJOIN(
        "，",
        TRUE,
        IF(AND($D$1&lt;&gt;"--", IFERROR(VLOOKUP(A68,'0919門市清單主檔'!B:AH,31,FALSE),"")=$D$1, IFERROR(VLOOKUP(A68,門市主檔!A:Q,17,FALSE),"")&lt;&gt;$D$1), $D$1, ""),
        IF(AND($E$1&lt;&gt;"--", IFERROR(VLOOKUP(A68,'0919門市清單主檔'!B:AH,32,FALSE),"")=$E$1, IFERROR(VLOOKUP(A68,門市主檔!A:S,19,FALSE),"")&lt;&gt;$E$1), $E$1, ""),
        IF(AND($F$1&lt;&gt;"--", IFERROR(VLOOKUP(A68,'0919門市清單主檔'!B:AH,33,FALSE),"")=$F$1, IFERROR(VLOOKUP(A68,門市主檔!A:U,21,FALSE),"")&lt;&gt;$F$1), $F$1, ""),
        IF(AND(IFERROR(VLOOKUP(A68,'0919門市清單主檔'!B:AC,28,FALSE),"")="+HUB", IFERROR(VLOOKUP(A68,門市主檔!A:X,23,FALSE),"")&lt;&gt;"+HUB"), "+HUB", ""),
        IF(AND(IFERROR(VLOOKUP(A68,'0919門市清單主檔'!B:AD,29,FALSE),"")="+EDC", IFERROR(VLOOKUP(A68,門市主檔!A:X,24,FALSE),"")&lt;&gt;"+EDC"), "+EDC", "")
      ) &amp; "未完工",
      "已完工"
    )
  )
)</f>
        <v>已完工</v>
      </c>
      <c r="P68" s="542" t="str">
        <f t="shared" si="22"/>
        <v>PMQ2-5465-龜山庚勤樓(定保)</v>
      </c>
      <c r="Q68" s="178" t="str">
        <f t="array" ref="Q68">IF(AND(SUMPRODUCT((IM!$F$2:$F$5000=A68)*(ISNUMBER(SEARCH($D$1, IM!$AC$2:$AC$5000))))&gt;0), $D$1, "")</f>
        <v/>
      </c>
      <c r="R68" s="177" t="str">
        <f t="array" ref="R68">IFERROR(INDEX(IM!$AM$2:$AM$5000, MATCH(1, (IM!$F$2:$F$5000=A68) * (ISNUMBER(SEARCH($D$1, IM!$AC$2:$AC$5000))), 0)), "")</f>
        <v/>
      </c>
      <c r="S68" s="166" t="str">
        <f t="array" ref="S68">IF(AND(SUMPRODUCT((IM!$F$2:$F$5000=A68)*(ISNUMBER(SEARCH($E$1, IM!$AC$2:$AC$5000))))&gt;0), $E$1, "")</f>
        <v/>
      </c>
      <c r="T68" s="191" t="str">
        <f t="array" ref="T68">IFERROR(INDEX(IM!$AM$2:$AM$5000, MATCH(1, (IM!$F$2:$F$5000=A68) * (ISNUMBER(SEARCH($E$1, IM!$AC$2:$AC$5000))), 0)), "")</f>
        <v/>
      </c>
      <c r="U68" s="194" t="str">
        <f t="array" ref="U68">IF(AND(SUMPRODUCT((IM!$F$2:$F$5000=A68)*(ISNUMBER(SEARCH($F$1, IM!$AC$2:$AC$5000))))&gt;0), $F$1, "")</f>
        <v/>
      </c>
      <c r="V68" s="212" t="str">
        <f t="array" ref="V68">IFERROR(INDEX(IM!$AM$2:$AM$5000, MATCH(1, (IM!$F$2:$F$5000=A68) * (ISNUMBER(SEARCH($F$1, IM!$AC$2:$AC$5000))), 0)), "")</f>
        <v/>
      </c>
      <c r="W68" s="165" t="str">
        <f t="array" ref="W68">IF(
SUMPRODUCT(
(IM!$F$2:$F$5000=A68)*
(ISNUMBER(SEARCH($I$1,IM!$AC$2:$AC$5000)))*
(IM!$X$2:$X$5000&gt;=$A$1)*
(IM!$X$2:$X$5000&lt;=$B$1)
)&gt;0,
$I$1,
""
)</f>
        <v/>
      </c>
      <c r="X68" s="165" t="str">
        <f t="array" ref="X68">IF(AND(SUMPRODUCT((IM!$F$2:$F$5000=A68)*(ISNUMBER(SEARCH($J$1, IM!$AC$2:$AC$5000))))&gt;0), $J$1, "")</f>
        <v>+EDC</v>
      </c>
      <c r="Y68" s="425">
        <f t="shared" si="23"/>
        <v>5465</v>
      </c>
      <c r="Z68" s="425" t="str">
        <f t="shared" si="24"/>
        <v>龜山庚勤樓</v>
      </c>
      <c r="AA68" s="132"/>
      <c r="AB68" s="132"/>
      <c r="AC68" s="132"/>
    </row>
    <row r="69" spans="1:29" ht="21.6" customHeight="1">
      <c r="A69" s="111">
        <v>4902</v>
      </c>
      <c r="B69" s="160" t="str">
        <f>_xlfn.XLOOKUP(A69,'0919門市清單主檔'!B:B,'0919門市清單主檔'!C:C,"")</f>
        <v>龜山玄武店</v>
      </c>
      <c r="C69" s="117" t="str">
        <f>_xlfn.XLOOKUP($A69,'0919門市清單主檔'!B:B,'0919門市清單主檔'!U:U,"")</f>
        <v>桃園市</v>
      </c>
      <c r="D69" s="117" t="str">
        <f>_xlfn.XLOOKUP($A69,'0919門市清單主檔'!B:B,'0919門市清單主檔'!V:V,"")</f>
        <v>龜山區</v>
      </c>
      <c r="E69" s="200" t="str">
        <f>_xlfn.XLOOKUP(D69,門市狀態!G:G,門市狀態!H:H,"")</f>
        <v>吳宗鴻</v>
      </c>
      <c r="F69" s="112" t="str">
        <f>IFERROR(IF(VLOOKUP(A69,門市狀態!A:D,4,FALSE)=0,"",VLOOKUP(A69,門市狀態!A:D,4,FALSE)),"")</f>
        <v>閉店不保養</v>
      </c>
      <c r="G69" s="113"/>
      <c r="H69" s="114" t="str">
        <f t="shared" si="20"/>
        <v>PMQ2-4902-龜山玄武店(定保)</v>
      </c>
      <c r="I69" s="251" t="str">
        <f t="array" ref="I69">IF(AND(SUMPRODUCT((IM!$F$2:$F$5000=A69)*(ISNUMBER(SEARCH($C$1, IM!$AC$2:$AC$5000))))&gt;0), $C$1, "")</f>
        <v>PMQ2</v>
      </c>
      <c r="J69" s="252">
        <f t="array" ref="J69">IFERROR(INDEX(IM!$AM$2:$AM$5000, MATCH(1, (IM!$F$2:$F$5000=A69) * (ISNUMBER(SEARCH($C$1, IM!$AC$2:$AC$5000))), 0)), "")</f>
        <v>46126</v>
      </c>
      <c r="K69" s="253">
        <f t="array" ref="K69">SUMPRODUCT((IM!$F$2:$F$5000=A69)*(IM!$AD$2:$AD$5000="O")*(ISNUMBER(SEARCH($C$1, IM!$AC$2:$AC$5000))))</f>
        <v>1</v>
      </c>
      <c r="L69" s="254" t="str">
        <f t="array" ref="L69">IF(K69&gt;0,IFERROR(HYPERLINK("#'IM'!AC"&amp;MATCH(1,(IM!$F$1:$F$5000=A69)*(ISNUMBER(SEARCH($C$1,IM!$AC$1:$AC$5000))),0),"檢核"),"未登錄"),"")</f>
        <v>檢核</v>
      </c>
      <c r="M69" s="255" t="str">
        <f t="shared" si="21"/>
        <v>+EDC</v>
      </c>
      <c r="N69" s="255" t="str">
        <f t="array" ref="N69">IF(AND(
    SUMPRODUCT(
        (IM!$F$2:$F$522=A69) *
        ISNUMBER(SEARCH("*HUB*", IM!$AC$2:$AC$522)) *
        (IM!$X$2:$X$522&gt;=$A$1) *
        (IM!$X$2:$X$522&lt;=$B$1)*(W69="HUB")
    ) &gt; 0
), "HUB", "")</f>
        <v/>
      </c>
      <c r="O69" s="256" t="str">
        <f>IF(
  IFERROR(VLOOKUP(A69,門市主檔!A:I,9,FALSE),"")&lt;&gt;$C$1,
  "未完工",
  IF(
    AND($D$1="--",$E$1="--",$F$1="--"),
    "已完工",
    IF(
      OR(
        AND($D$1&lt;&gt;"--", IFERROR(VLOOKUP(A69,'0919門市清單主檔'!B:AH,31,FALSE),"")=$D$1, IFERROR(VLOOKUP(A69,門市主檔!A:Q,17,FALSE),"")&lt;&gt;$D$1),
        AND($E$1&lt;&gt;"--", IFERROR(VLOOKUP(A69,'0919門市清單主檔'!B:AH,32,FALSE),"")=$E$1, IFERROR(VLOOKUP(A69,門市主檔!A:S,19,FALSE),"")&lt;&gt;$E$1),
        AND($F$1&lt;&gt;"--", IFERROR(VLOOKUP(A69,'0919門市清單主檔'!B:AH,33,FALSE),"")=$F$1, IFERROR(VLOOKUP(A69,門市主檔!A:U,21,FALSE),"")&lt;&gt;$F$1),
        AND(
          IFERROR(VLOOKUP(A69,'0919門市清單主檔'!B:AC,28,FALSE),"")="+HUB",
          IFERROR(VLOOKUP(A69,門市主檔!A:X,23,FALSE),"")&lt;&gt;"+HUB"
        ),
        AND(
          IFERROR(VLOOKUP(A69,'0919門市清單主檔'!B:AD,29,FALSE),"")="+EDC",
          IFERROR(VLOOKUP(A69,門市主檔!A:X,24,FALSE),"")&lt;&gt;"+EDC"
        )
      ),
      _xlfn.TEXTJOIN(
        "，",
        TRUE,
        IF(AND($D$1&lt;&gt;"--", IFERROR(VLOOKUP(A69,'0919門市清單主檔'!B:AH,31,FALSE),"")=$D$1, IFERROR(VLOOKUP(A69,門市主檔!A:Q,17,FALSE),"")&lt;&gt;$D$1), $D$1, ""),
        IF(AND($E$1&lt;&gt;"--", IFERROR(VLOOKUP(A69,'0919門市清單主檔'!B:AH,32,FALSE),"")=$E$1, IFERROR(VLOOKUP(A69,門市主檔!A:S,19,FALSE),"")&lt;&gt;$E$1), $E$1, ""),
        IF(AND($F$1&lt;&gt;"--", IFERROR(VLOOKUP(A69,'0919門市清單主檔'!B:AH,33,FALSE),"")=$F$1, IFERROR(VLOOKUP(A69,門市主檔!A:U,21,FALSE),"")&lt;&gt;$F$1), $F$1, ""),
        IF(AND(IFERROR(VLOOKUP(A69,'0919門市清單主檔'!B:AC,28,FALSE),"")="+HUB", IFERROR(VLOOKUP(A69,門市主檔!A:X,23,FALSE),"")&lt;&gt;"+HUB"), "+HUB", ""),
        IF(AND(IFERROR(VLOOKUP(A69,'0919門市清單主檔'!B:AD,29,FALSE),"")="+EDC", IFERROR(VLOOKUP(A69,門市主檔!A:X,24,FALSE),"")&lt;&gt;"+EDC"), "+EDC", "")
      ) &amp; "未完工",
      "已完工"
    )
  )
)</f>
        <v>已完工</v>
      </c>
      <c r="P69" s="542" t="str">
        <f t="shared" si="22"/>
        <v>PMQ2-4902-龜山玄武店(定保)</v>
      </c>
      <c r="Q69" s="178" t="str">
        <f t="array" ref="Q69">IF(AND(SUMPRODUCT((IM!$F$2:$F$5000=A69)*(ISNUMBER(SEARCH($D$1, IM!$AC$2:$AC$5000))))&gt;0), $D$1, "")</f>
        <v/>
      </c>
      <c r="R69" s="177" t="str">
        <f t="array" ref="R69">IFERROR(INDEX(IM!$AM$2:$AM$5000, MATCH(1, (IM!$F$2:$F$5000=A69) * (ISNUMBER(SEARCH($D$1, IM!$AC$2:$AC$5000))), 0)), "")</f>
        <v/>
      </c>
      <c r="S69" s="166" t="str">
        <f t="array" ref="S69">IF(AND(SUMPRODUCT((IM!$F$2:$F$5000=A69)*(ISNUMBER(SEARCH($E$1, IM!$AC$2:$AC$5000))))&gt;0), $E$1, "")</f>
        <v/>
      </c>
      <c r="T69" s="191" t="str">
        <f t="array" ref="T69">IFERROR(INDEX(IM!$AM$2:$AM$5000, MATCH(1, (IM!$F$2:$F$5000=A69) * (ISNUMBER(SEARCH($E$1, IM!$AC$2:$AC$5000))), 0)), "")</f>
        <v/>
      </c>
      <c r="U69" s="194" t="str">
        <f t="array" ref="U69">IF(AND(SUMPRODUCT((IM!$F$2:$F$5000=A69)*(ISNUMBER(SEARCH($F$1, IM!$AC$2:$AC$5000))))&gt;0), $F$1, "")</f>
        <v/>
      </c>
      <c r="V69" s="212" t="str">
        <f t="array" ref="V69">IFERROR(INDEX(IM!$AM$2:$AM$5000, MATCH(1, (IM!$F$2:$F$5000=A69) * (ISNUMBER(SEARCH($F$1, IM!$AC$2:$AC$5000))), 0)), "")</f>
        <v/>
      </c>
      <c r="W69" s="165" t="str">
        <f t="array" ref="W69">IF(
SUMPRODUCT(
(IM!$F$2:$F$5000=A69)*
(ISNUMBER(SEARCH($I$1,IM!$AC$2:$AC$5000)))*
(IM!$X$2:$X$5000&gt;=$A$1)*
(IM!$X$2:$X$5000&lt;=$B$1)
)&gt;0,
$I$1,
""
)</f>
        <v/>
      </c>
      <c r="X69" s="165" t="str">
        <f t="array" ref="X69">IF(AND(SUMPRODUCT((IM!$F$2:$F$5000=A69)*(ISNUMBER(SEARCH($J$1, IM!$AC$2:$AC$5000))))&gt;0), $J$1, "")</f>
        <v>+EDC</v>
      </c>
      <c r="Y69" s="425">
        <f t="shared" si="23"/>
        <v>4902</v>
      </c>
      <c r="Z69" s="425" t="str">
        <f t="shared" si="24"/>
        <v>龜山玄武店</v>
      </c>
      <c r="AA69" s="132"/>
    </row>
    <row r="70" spans="1:29" ht="21.6" customHeight="1">
      <c r="A70" s="111">
        <v>5016</v>
      </c>
      <c r="B70" s="160" t="str">
        <f>_xlfn.XLOOKUP(A70,'0919門市清單主檔'!B:B,'0919門市清單主檔'!C:C,"")</f>
        <v>龜山樂善店</v>
      </c>
      <c r="C70" s="117" t="str">
        <f>_xlfn.XLOOKUP($A70,'0919門市清單主檔'!B:B,'0919門市清單主檔'!U:U,"")</f>
        <v>桃園市</v>
      </c>
      <c r="D70" s="117" t="str">
        <f>_xlfn.XLOOKUP($A70,'0919門市清單主檔'!B:B,'0919門市清單主檔'!V:V,"")</f>
        <v>龜山區</v>
      </c>
      <c r="E70" s="200" t="str">
        <f>_xlfn.XLOOKUP(D70,門市狀態!G:G,門市狀態!H:H,"")</f>
        <v>吳宗鴻</v>
      </c>
      <c r="F70" s="112" t="str">
        <f>IFERROR(IF(VLOOKUP(A70,門市狀態!A:D,4,FALSE)=0,"",VLOOKUP(A70,門市狀態!A:D,4,FALSE)),"")</f>
        <v/>
      </c>
      <c r="G70" s="113"/>
      <c r="H70" s="114" t="str">
        <f t="shared" si="20"/>
        <v>PMQ2-5016-龜山樂善店(定保)</v>
      </c>
      <c r="I70" s="251" t="str">
        <f t="array" ref="I70">IF(AND(SUMPRODUCT((IM!$F$2:$F$5000=A70)*(ISNUMBER(SEARCH($C$1, IM!$AC$2:$AC$5000))))&gt;0), $C$1, "")</f>
        <v>PMQ2</v>
      </c>
      <c r="J70" s="252">
        <f t="array" ref="J70">IFERROR(INDEX(IM!$AM$2:$AM$5000, MATCH(1, (IM!$F$2:$F$5000=A70) * (ISNUMBER(SEARCH($C$1, IM!$AC$2:$AC$5000))), 0)), "")</f>
        <v>46126</v>
      </c>
      <c r="K70" s="253">
        <f t="array" ref="K70">SUMPRODUCT((IM!$F$2:$F$5000=A70)*(IM!$AD$2:$AD$5000="O")*(ISNUMBER(SEARCH($C$1, IM!$AC$2:$AC$5000))))</f>
        <v>1</v>
      </c>
      <c r="L70" s="254" t="str">
        <f t="array" ref="L70">IF(K70&gt;0,IFERROR(HYPERLINK("#'IM'!AC"&amp;MATCH(1,(IM!$F$1:$F$5000=A70)*(ISNUMBER(SEARCH($C$1,IM!$AC$1:$AC$5000))),0),"檢核"),"未登錄"),"")</f>
        <v>檢核</v>
      </c>
      <c r="M70" s="255" t="str">
        <f t="shared" si="21"/>
        <v>+EDC</v>
      </c>
      <c r="N70" s="255" t="str">
        <f t="array" ref="N70">IF(AND(
    SUMPRODUCT(
        (IM!$F$2:$F$522=A70) *
        ISNUMBER(SEARCH("*HUB*", IM!$AC$2:$AC$522)) *
        (IM!$X$2:$X$522&gt;=$A$1) *
        (IM!$X$2:$X$522&lt;=$B$1)*(W70="HUB")
    ) &gt; 0
), "HUB", "")</f>
        <v/>
      </c>
      <c r="O70" s="256" t="str">
        <f>IF(
  IFERROR(VLOOKUP(A70,門市主檔!A:I,9,FALSE),"")&lt;&gt;$C$1,
  "未完工",
  IF(
    AND($D$1="--",$E$1="--",$F$1="--"),
    "已完工",
    IF(
      OR(
        AND($D$1&lt;&gt;"--", IFERROR(VLOOKUP(A70,'0919門市清單主檔'!B:AH,31,FALSE),"")=$D$1, IFERROR(VLOOKUP(A70,門市主檔!A:Q,17,FALSE),"")&lt;&gt;$D$1),
        AND($E$1&lt;&gt;"--", IFERROR(VLOOKUP(A70,'0919門市清單主檔'!B:AH,32,FALSE),"")=$E$1, IFERROR(VLOOKUP(A70,門市主檔!A:S,19,FALSE),"")&lt;&gt;$E$1),
        AND($F$1&lt;&gt;"--", IFERROR(VLOOKUP(A70,'0919門市清單主檔'!B:AH,33,FALSE),"")=$F$1, IFERROR(VLOOKUP(A70,門市主檔!A:U,21,FALSE),"")&lt;&gt;$F$1),
        AND(
          IFERROR(VLOOKUP(A70,'0919門市清單主檔'!B:AC,28,FALSE),"")="+HUB",
          IFERROR(VLOOKUP(A70,門市主檔!A:X,23,FALSE),"")&lt;&gt;"+HUB"
        ),
        AND(
          IFERROR(VLOOKUP(A70,'0919門市清單主檔'!B:AD,29,FALSE),"")="+EDC",
          IFERROR(VLOOKUP(A70,門市主檔!A:X,24,FALSE),"")&lt;&gt;"+EDC"
        )
      ),
      _xlfn.TEXTJOIN(
        "，",
        TRUE,
        IF(AND($D$1&lt;&gt;"--", IFERROR(VLOOKUP(A70,'0919門市清單主檔'!B:AH,31,FALSE),"")=$D$1, IFERROR(VLOOKUP(A70,門市主檔!A:Q,17,FALSE),"")&lt;&gt;$D$1), $D$1, ""),
        IF(AND($E$1&lt;&gt;"--", IFERROR(VLOOKUP(A70,'0919門市清單主檔'!B:AH,32,FALSE),"")=$E$1, IFERROR(VLOOKUP(A70,門市主檔!A:S,19,FALSE),"")&lt;&gt;$E$1), $E$1, ""),
        IF(AND($F$1&lt;&gt;"--", IFERROR(VLOOKUP(A70,'0919門市清單主檔'!B:AH,33,FALSE),"")=$F$1, IFERROR(VLOOKUP(A70,門市主檔!A:U,21,FALSE),"")&lt;&gt;$F$1), $F$1, ""),
        IF(AND(IFERROR(VLOOKUP(A70,'0919門市清單主檔'!B:AC,28,FALSE),"")="+HUB", IFERROR(VLOOKUP(A70,門市主檔!A:X,23,FALSE),"")&lt;&gt;"+HUB"), "+HUB", ""),
        IF(AND(IFERROR(VLOOKUP(A70,'0919門市清單主檔'!B:AD,29,FALSE),"")="+EDC", IFERROR(VLOOKUP(A70,門市主檔!A:X,24,FALSE),"")&lt;&gt;"+EDC"), "+EDC", "")
      ) &amp; "未完工",
      "已完工"
    )
  )
)</f>
        <v>已完工</v>
      </c>
      <c r="P70" s="542" t="str">
        <f t="shared" si="22"/>
        <v>PMQ2-5016-龜山樂善店(定保)</v>
      </c>
      <c r="Q70" s="178" t="str">
        <f t="array" ref="Q70">IF(AND(SUMPRODUCT((IM!$F$2:$F$5000=A70)*(ISNUMBER(SEARCH($D$1, IM!$AC$2:$AC$5000))))&gt;0), $D$1, "")</f>
        <v/>
      </c>
      <c r="R70" s="177" t="str">
        <f t="array" ref="R70">IFERROR(INDEX(IM!$AM$2:$AM$5000, MATCH(1, (IM!$F$2:$F$5000=A70) * (ISNUMBER(SEARCH($D$1, IM!$AC$2:$AC$5000))), 0)), "")</f>
        <v/>
      </c>
      <c r="S70" s="166" t="str">
        <f t="array" ref="S70">IF(AND(SUMPRODUCT((IM!$F$2:$F$5000=A70)*(ISNUMBER(SEARCH($E$1, IM!$AC$2:$AC$5000))))&gt;0), $E$1, "")</f>
        <v/>
      </c>
      <c r="T70" s="191" t="str">
        <f t="array" ref="T70">IFERROR(INDEX(IM!$AM$2:$AM$5000, MATCH(1, (IM!$F$2:$F$5000=A70) * (ISNUMBER(SEARCH($E$1, IM!$AC$2:$AC$5000))), 0)), "")</f>
        <v/>
      </c>
      <c r="U70" s="194" t="str">
        <f t="array" ref="U70">IF(AND(SUMPRODUCT((IM!$F$2:$F$5000=A70)*(ISNUMBER(SEARCH($F$1, IM!$AC$2:$AC$5000))))&gt;0), $F$1, "")</f>
        <v/>
      </c>
      <c r="V70" s="212" t="str">
        <f t="array" ref="V70">IFERROR(INDEX(IM!$AM$2:$AM$5000, MATCH(1, (IM!$F$2:$F$5000=A70) * (ISNUMBER(SEARCH($F$1, IM!$AC$2:$AC$5000))), 0)), "")</f>
        <v/>
      </c>
      <c r="W70" s="165" t="str">
        <f t="array" ref="W70">IF(
SUMPRODUCT(
(IM!$F$2:$F$5000=A70)*
(ISNUMBER(SEARCH($I$1,IM!$AC$2:$AC$5000)))*
(IM!$X$2:$X$5000&gt;=$A$1)*
(IM!$X$2:$X$5000&lt;=$B$1)
)&gt;0,
$I$1,
""
)</f>
        <v/>
      </c>
      <c r="X70" s="165" t="str">
        <f t="array" ref="X70">IF(AND(SUMPRODUCT((IM!$F$2:$F$5000=A70)*(ISNUMBER(SEARCH($J$1, IM!$AC$2:$AC$5000))))&gt;0), $J$1, "")</f>
        <v>+EDC</v>
      </c>
      <c r="Y70" s="425">
        <f t="shared" si="23"/>
        <v>5016</v>
      </c>
      <c r="Z70" s="425" t="str">
        <f t="shared" si="24"/>
        <v>龜山樂善店</v>
      </c>
      <c r="AA70" s="132"/>
    </row>
    <row r="71" spans="1:29" ht="21.6" customHeight="1">
      <c r="A71" s="111">
        <v>5251</v>
      </c>
      <c r="B71" s="160" t="str">
        <f>_xlfn.XLOOKUP(A71,'0919門市清單主檔'!B:B,'0919門市清單主檔'!C:C,"")</f>
        <v>龜山明德樓</v>
      </c>
      <c r="C71" s="117" t="str">
        <f>_xlfn.XLOOKUP($A71,'0919門市清單主檔'!B:B,'0919門市清單主檔'!U:U,"")</f>
        <v>桃園市</v>
      </c>
      <c r="D71" s="117" t="str">
        <f>_xlfn.XLOOKUP($A71,'0919門市清單主檔'!B:B,'0919門市清單主檔'!V:V,"")</f>
        <v>龜山區</v>
      </c>
      <c r="E71" s="200" t="str">
        <f>_xlfn.XLOOKUP(D71,門市狀態!G:G,門市狀態!H:H,"")</f>
        <v>吳宗鴻</v>
      </c>
      <c r="F71" s="112" t="str">
        <f>IFERROR(IF(VLOOKUP(A71,門市狀態!A:D,4,FALSE)=0,"",VLOOKUP(A71,門市狀態!A:D,4,FALSE)),"")</f>
        <v/>
      </c>
      <c r="G71" s="113"/>
      <c r="H71" s="114" t="str">
        <f t="shared" si="20"/>
        <v>PMQ2-5251-龜山明德樓(定保)</v>
      </c>
      <c r="I71" s="251" t="str">
        <f t="array" ref="I71">IF(AND(SUMPRODUCT((IM!$F$2:$F$5000=A71)*(ISNUMBER(SEARCH($C$1, IM!$AC$2:$AC$5000))))&gt;0), $C$1, "")</f>
        <v>PMQ2</v>
      </c>
      <c r="J71" s="252">
        <f t="array" ref="J71">IFERROR(INDEX(IM!$AM$2:$AM$5000, MATCH(1, (IM!$F$2:$F$5000=A71) * (ISNUMBER(SEARCH($C$1, IM!$AC$2:$AC$5000))), 0)), "")</f>
        <v>46126</v>
      </c>
      <c r="K71" s="253">
        <f t="array" ref="K71">SUMPRODUCT((IM!$F$2:$F$5000=A71)*(IM!$AD$2:$AD$5000="O")*(ISNUMBER(SEARCH($C$1, IM!$AC$2:$AC$5000))))</f>
        <v>1</v>
      </c>
      <c r="L71" s="254" t="str">
        <f t="array" ref="L71">IF(K71&gt;0,IFERROR(HYPERLINK("#'IM'!AC"&amp;MATCH(1,(IM!$F$1:$F$5000=A71)*(ISNUMBER(SEARCH($C$1,IM!$AC$1:$AC$5000))),0),"檢核"),"未登錄"),"")</f>
        <v>檢核</v>
      </c>
      <c r="M71" s="255" t="str">
        <f t="shared" si="21"/>
        <v>+EDC</v>
      </c>
      <c r="N71" s="255" t="str">
        <f t="array" ref="N71">IF(AND(
    SUMPRODUCT(
        (IM!$F$2:$F$522=A71) *
        ISNUMBER(SEARCH("*HUB*", IM!$AC$2:$AC$522)) *
        (IM!$X$2:$X$522&gt;=$A$1) *
        (IM!$X$2:$X$522&lt;=$B$1)*(W71="HUB")
    ) &gt; 0
), "HUB", "")</f>
        <v/>
      </c>
      <c r="O71" s="256" t="str">
        <f>IF(
  IFERROR(VLOOKUP(A71,門市主檔!A:I,9,FALSE),"")&lt;&gt;$C$1,
  "未完工",
  IF(
    AND($D$1="--",$E$1="--",$F$1="--"),
    "已完工",
    IF(
      OR(
        AND($D$1&lt;&gt;"--", IFERROR(VLOOKUP(A71,'0919門市清單主檔'!B:AH,31,FALSE),"")=$D$1, IFERROR(VLOOKUP(A71,門市主檔!A:Q,17,FALSE),"")&lt;&gt;$D$1),
        AND($E$1&lt;&gt;"--", IFERROR(VLOOKUP(A71,'0919門市清單主檔'!B:AH,32,FALSE),"")=$E$1, IFERROR(VLOOKUP(A71,門市主檔!A:S,19,FALSE),"")&lt;&gt;$E$1),
        AND($F$1&lt;&gt;"--", IFERROR(VLOOKUP(A71,'0919門市清單主檔'!B:AH,33,FALSE),"")=$F$1, IFERROR(VLOOKUP(A71,門市主檔!A:U,21,FALSE),"")&lt;&gt;$F$1),
        AND(
          IFERROR(VLOOKUP(A71,'0919門市清單主檔'!B:AC,28,FALSE),"")="+HUB",
          IFERROR(VLOOKUP(A71,門市主檔!A:X,23,FALSE),"")&lt;&gt;"+HUB"
        ),
        AND(
          IFERROR(VLOOKUP(A71,'0919門市清單主檔'!B:AD,29,FALSE),"")="+EDC",
          IFERROR(VLOOKUP(A71,門市主檔!A:X,24,FALSE),"")&lt;&gt;"+EDC"
        )
      ),
      _xlfn.TEXTJOIN(
        "，",
        TRUE,
        IF(AND($D$1&lt;&gt;"--", IFERROR(VLOOKUP(A71,'0919門市清單主檔'!B:AH,31,FALSE),"")=$D$1, IFERROR(VLOOKUP(A71,門市主檔!A:Q,17,FALSE),"")&lt;&gt;$D$1), $D$1, ""),
        IF(AND($E$1&lt;&gt;"--", IFERROR(VLOOKUP(A71,'0919門市清單主檔'!B:AH,32,FALSE),"")=$E$1, IFERROR(VLOOKUP(A71,門市主檔!A:S,19,FALSE),"")&lt;&gt;$E$1), $E$1, ""),
        IF(AND($F$1&lt;&gt;"--", IFERROR(VLOOKUP(A71,'0919門市清單主檔'!B:AH,33,FALSE),"")=$F$1, IFERROR(VLOOKUP(A71,門市主檔!A:U,21,FALSE),"")&lt;&gt;$F$1), $F$1, ""),
        IF(AND(IFERROR(VLOOKUP(A71,'0919門市清單主檔'!B:AC,28,FALSE),"")="+HUB", IFERROR(VLOOKUP(A71,門市主檔!A:X,23,FALSE),"")&lt;&gt;"+HUB"), "+HUB", ""),
        IF(AND(IFERROR(VLOOKUP(A71,'0919門市清單主檔'!B:AD,29,FALSE),"")="+EDC", IFERROR(VLOOKUP(A71,門市主檔!A:X,24,FALSE),"")&lt;&gt;"+EDC"), "+EDC", "")
      ) &amp; "未完工",
      "已完工"
    )
  )
)</f>
        <v>已完工</v>
      </c>
      <c r="P71" s="542" t="str">
        <f t="shared" si="22"/>
        <v>PMQ2-5251-龜山明德樓(定保)</v>
      </c>
      <c r="Q71" s="178" t="str">
        <f t="array" ref="Q71">IF(AND(SUMPRODUCT((IM!$F$2:$F$5000=A71)*(ISNUMBER(SEARCH($D$1, IM!$AC$2:$AC$5000))))&gt;0), $D$1, "")</f>
        <v/>
      </c>
      <c r="R71" s="177" t="str">
        <f t="array" ref="R71">IFERROR(INDEX(IM!$AM$2:$AM$5000, MATCH(1, (IM!$F$2:$F$5000=A71) * (ISNUMBER(SEARCH($D$1, IM!$AC$2:$AC$5000))), 0)), "")</f>
        <v/>
      </c>
      <c r="S71" s="166" t="str">
        <f t="array" ref="S71">IF(AND(SUMPRODUCT((IM!$F$2:$F$5000=A71)*(ISNUMBER(SEARCH($E$1, IM!$AC$2:$AC$5000))))&gt;0), $E$1, "")</f>
        <v/>
      </c>
      <c r="T71" s="191" t="str">
        <f t="array" ref="T71">IFERROR(INDEX(IM!$AM$2:$AM$5000, MATCH(1, (IM!$F$2:$F$5000=A71) * (ISNUMBER(SEARCH($E$1, IM!$AC$2:$AC$5000))), 0)), "")</f>
        <v/>
      </c>
      <c r="U71" s="194" t="str">
        <f t="array" ref="U71">IF(AND(SUMPRODUCT((IM!$F$2:$F$5000=A71)*(ISNUMBER(SEARCH($F$1, IM!$AC$2:$AC$5000))))&gt;0), $F$1, "")</f>
        <v/>
      </c>
      <c r="V71" s="212" t="str">
        <f t="array" ref="V71">IFERROR(INDEX(IM!$AM$2:$AM$5000, MATCH(1, (IM!$F$2:$F$5000=A71) * (ISNUMBER(SEARCH($F$1, IM!$AC$2:$AC$5000))), 0)), "")</f>
        <v/>
      </c>
      <c r="W71" s="165" t="str">
        <f t="array" ref="W71">IF(
SUMPRODUCT(
(IM!$F$2:$F$5000=A71)*
(ISNUMBER(SEARCH($I$1,IM!$AC$2:$AC$5000)))*
(IM!$X$2:$X$5000&gt;=$A$1)*
(IM!$X$2:$X$5000&lt;=$B$1)
)&gt;0,
$I$1,
""
)</f>
        <v/>
      </c>
      <c r="X71" s="165" t="str">
        <f t="array" ref="X71">IF(AND(SUMPRODUCT((IM!$F$2:$F$5000=A71)*(ISNUMBER(SEARCH($J$1, IM!$AC$2:$AC$5000))))&gt;0), $J$1, "")</f>
        <v>+EDC</v>
      </c>
      <c r="Y71" s="425">
        <f t="shared" si="23"/>
        <v>5251</v>
      </c>
      <c r="Z71" s="425" t="str">
        <f t="shared" si="24"/>
        <v>龜山明德樓</v>
      </c>
      <c r="AA71" s="132"/>
    </row>
    <row r="72" spans="1:29" ht="21.6" customHeight="1">
      <c r="A72" s="111">
        <v>2301</v>
      </c>
      <c r="B72" s="160" t="str">
        <f>_xlfn.XLOOKUP(A72,'0919門市清單主檔'!B:B,'0919門市清單主檔'!C:C,"")</f>
        <v>蘆洲樂平店</v>
      </c>
      <c r="C72" s="117" t="str">
        <f>_xlfn.XLOOKUP($A72,'0919門市清單主檔'!B:B,'0919門市清單主檔'!U:U,"")</f>
        <v>新北市</v>
      </c>
      <c r="D72" s="117" t="str">
        <f>_xlfn.XLOOKUP($A72,'0919門市清單主檔'!B:B,'0919門市清單主檔'!V:V,"")</f>
        <v>蘆洲區</v>
      </c>
      <c r="E72" s="200" t="str">
        <f>_xlfn.XLOOKUP(D72,門市狀態!G:G,門市狀態!H:H,"")</f>
        <v>湯家瑋</v>
      </c>
      <c r="F72" s="112" t="str">
        <f>IFERROR(IF(VLOOKUP(A72,門市狀態!A:D,4,FALSE)=0,"",VLOOKUP(A72,門市狀態!A:D,4,FALSE)),"")</f>
        <v/>
      </c>
      <c r="G72" s="113"/>
      <c r="H72" s="114" t="str">
        <f t="shared" si="20"/>
        <v>PMQ2-2301-蘆洲樂平店(定保)</v>
      </c>
      <c r="I72" s="251" t="str">
        <f t="array" ref="I72">IF(AND(SUMPRODUCT((IM!$F$2:$F$5000=A72)*(ISNUMBER(SEARCH($C$1, IM!$AC$2:$AC$5000))))&gt;0), $C$1, "")</f>
        <v>PMQ2</v>
      </c>
      <c r="J72" s="252">
        <f t="array" ref="J72">IFERROR(INDEX(IM!$AM$2:$AM$5000, MATCH(1, (IM!$F$2:$F$5000=A72) * (ISNUMBER(SEARCH($C$1, IM!$AC$2:$AC$5000))), 0)), "")</f>
        <v>46126</v>
      </c>
      <c r="K72" s="253">
        <f t="array" ref="K72">SUMPRODUCT((IM!$F$2:$F$5000=A72)*(IM!$AD$2:$AD$5000="O")*(ISNUMBER(SEARCH($C$1, IM!$AC$2:$AC$5000))))</f>
        <v>1</v>
      </c>
      <c r="L72" s="254" t="str">
        <f t="array" ref="L72">IF(K72&gt;0,IFERROR(HYPERLINK("#'IM'!AC"&amp;MATCH(1,(IM!$F$1:$F$5000=A72)*(ISNUMBER(SEARCH($C$1,IM!$AC$1:$AC$5000))),0),"檢核"),"未登錄"),"")</f>
        <v>檢核</v>
      </c>
      <c r="M72" s="255" t="str">
        <f t="shared" si="21"/>
        <v>+EDC</v>
      </c>
      <c r="N72" s="255" t="str">
        <f t="array" ref="N72">IF(AND(
    SUMPRODUCT(
        (IM!$F$2:$F$522=A72) *
        ISNUMBER(SEARCH("*HUB*", IM!$AC$2:$AC$522)) *
        (IM!$X$2:$X$522&gt;=$A$1) *
        (IM!$X$2:$X$522&lt;=$B$1)*(W72="HUB")
    ) &gt; 0
), "HUB", "")</f>
        <v/>
      </c>
      <c r="O72" s="256" t="str">
        <f>IF(
  IFERROR(VLOOKUP(A72,門市主檔!A:I,9,FALSE),"")&lt;&gt;$C$1,
  "未完工",
  IF(
    AND($D$1="--",$E$1="--",$F$1="--"),
    "已完工",
    IF(
      OR(
        AND($D$1&lt;&gt;"--", IFERROR(VLOOKUP(A72,'0919門市清單主檔'!B:AH,31,FALSE),"")=$D$1, IFERROR(VLOOKUP(A72,門市主檔!A:Q,17,FALSE),"")&lt;&gt;$D$1),
        AND($E$1&lt;&gt;"--", IFERROR(VLOOKUP(A72,'0919門市清單主檔'!B:AH,32,FALSE),"")=$E$1, IFERROR(VLOOKUP(A72,門市主檔!A:S,19,FALSE),"")&lt;&gt;$E$1),
        AND($F$1&lt;&gt;"--", IFERROR(VLOOKUP(A72,'0919門市清單主檔'!B:AH,33,FALSE),"")=$F$1, IFERROR(VLOOKUP(A72,門市主檔!A:U,21,FALSE),"")&lt;&gt;$F$1),
        AND(
          IFERROR(VLOOKUP(A72,'0919門市清單主檔'!B:AC,28,FALSE),"")="+HUB",
          IFERROR(VLOOKUP(A72,門市主檔!A:X,23,FALSE),"")&lt;&gt;"+HUB"
        ),
        AND(
          IFERROR(VLOOKUP(A72,'0919門市清單主檔'!B:AD,29,FALSE),"")="+EDC",
          IFERROR(VLOOKUP(A72,門市主檔!A:X,24,FALSE),"")&lt;&gt;"+EDC"
        )
      ),
      _xlfn.TEXTJOIN(
        "，",
        TRUE,
        IF(AND($D$1&lt;&gt;"--", IFERROR(VLOOKUP(A72,'0919門市清單主檔'!B:AH,31,FALSE),"")=$D$1, IFERROR(VLOOKUP(A72,門市主檔!A:Q,17,FALSE),"")&lt;&gt;$D$1), $D$1, ""),
        IF(AND($E$1&lt;&gt;"--", IFERROR(VLOOKUP(A72,'0919門市清單主檔'!B:AH,32,FALSE),"")=$E$1, IFERROR(VLOOKUP(A72,門市主檔!A:S,19,FALSE),"")&lt;&gt;$E$1), $E$1, ""),
        IF(AND($F$1&lt;&gt;"--", IFERROR(VLOOKUP(A72,'0919門市清單主檔'!B:AH,33,FALSE),"")=$F$1, IFERROR(VLOOKUP(A72,門市主檔!A:U,21,FALSE),"")&lt;&gt;$F$1), $F$1, ""),
        IF(AND(IFERROR(VLOOKUP(A72,'0919門市清單主檔'!B:AC,28,FALSE),"")="+HUB", IFERROR(VLOOKUP(A72,門市主檔!A:X,23,FALSE),"")&lt;&gt;"+HUB"), "+HUB", ""),
        IF(AND(IFERROR(VLOOKUP(A72,'0919門市清單主檔'!B:AD,29,FALSE),"")="+EDC", IFERROR(VLOOKUP(A72,門市主檔!A:X,24,FALSE),"")&lt;&gt;"+EDC"), "+EDC", "")
      ) &amp; "未完工",
      "已完工"
    )
  )
)</f>
        <v>已完工</v>
      </c>
      <c r="P72" s="542" t="str">
        <f t="shared" si="22"/>
        <v>PMQ2-2301-蘆洲樂平店(定保)</v>
      </c>
      <c r="Q72" s="178" t="str">
        <f t="array" ref="Q72">IF(AND(SUMPRODUCT((IM!$F$2:$F$5000=A72)*(ISNUMBER(SEARCH($D$1, IM!$AC$2:$AC$5000))))&gt;0), $D$1, "")</f>
        <v/>
      </c>
      <c r="R72" s="177" t="str">
        <f t="array" ref="R72">IFERROR(INDEX(IM!$AM$2:$AM$5000, MATCH(1, (IM!$F$2:$F$5000=A72) * (ISNUMBER(SEARCH($D$1, IM!$AC$2:$AC$5000))), 0)), "")</f>
        <v/>
      </c>
      <c r="S72" s="166" t="str">
        <f t="array" ref="S72">IF(AND(SUMPRODUCT((IM!$F$2:$F$5000=A72)*(ISNUMBER(SEARCH($E$1, IM!$AC$2:$AC$5000))))&gt;0), $E$1, "")</f>
        <v/>
      </c>
      <c r="T72" s="191" t="str">
        <f t="array" ref="T72">IFERROR(INDEX(IM!$AM$2:$AM$5000, MATCH(1, (IM!$F$2:$F$5000=A72) * (ISNUMBER(SEARCH($E$1, IM!$AC$2:$AC$5000))), 0)), "")</f>
        <v/>
      </c>
      <c r="U72" s="194" t="str">
        <f t="array" ref="U72">IF(AND(SUMPRODUCT((IM!$F$2:$F$5000=A72)*(ISNUMBER(SEARCH($F$1, IM!$AC$2:$AC$5000))))&gt;0), $F$1, "")</f>
        <v/>
      </c>
      <c r="V72" s="212" t="str">
        <f t="array" ref="V72">IFERROR(INDEX(IM!$AM$2:$AM$5000, MATCH(1, (IM!$F$2:$F$5000=A72) * (ISNUMBER(SEARCH($F$1, IM!$AC$2:$AC$5000))), 0)), "")</f>
        <v/>
      </c>
      <c r="W72" s="165" t="str">
        <f t="array" ref="W72">IF(
SUMPRODUCT(
(IM!$F$2:$F$5000=A72)*
(ISNUMBER(SEARCH($I$1,IM!$AC$2:$AC$5000)))*
(IM!$X$2:$X$5000&gt;=$A$1)*
(IM!$X$2:$X$5000&lt;=$B$1)
)&gt;0,
$I$1,
""
)</f>
        <v/>
      </c>
      <c r="X72" s="165" t="str">
        <f t="array" ref="X72">IF(AND(SUMPRODUCT((IM!$F$2:$F$5000=A72)*(ISNUMBER(SEARCH($J$1, IM!$AC$2:$AC$5000))))&gt;0), $J$1, "")</f>
        <v>+EDC</v>
      </c>
      <c r="Y72" s="425">
        <f t="shared" si="23"/>
        <v>2301</v>
      </c>
      <c r="Z72" s="425" t="str">
        <f t="shared" si="24"/>
        <v>蘆洲樂平店</v>
      </c>
      <c r="AA72" s="132"/>
      <c r="AB72" s="132"/>
      <c r="AC72" s="132"/>
    </row>
    <row r="73" spans="1:29" ht="21.6" customHeight="1">
      <c r="A73" s="111">
        <v>4923</v>
      </c>
      <c r="B73" s="160" t="str">
        <f>_xlfn.XLOOKUP(A73,'0919門市清單主檔'!B:B,'0919門市清單主檔'!C:C,"")</f>
        <v>蘆洲永平店</v>
      </c>
      <c r="C73" s="117" t="str">
        <f>_xlfn.XLOOKUP($A73,'0919門市清單主檔'!B:B,'0919門市清單主檔'!U:U,"")</f>
        <v>新北市</v>
      </c>
      <c r="D73" s="117" t="str">
        <f>_xlfn.XLOOKUP($A73,'0919門市清單主檔'!B:B,'0919門市清單主檔'!V:V,"")</f>
        <v>蘆洲區</v>
      </c>
      <c r="E73" s="200" t="str">
        <f>_xlfn.XLOOKUP(D73,門市狀態!G:G,門市狀態!H:H,"")</f>
        <v>湯家瑋</v>
      </c>
      <c r="F73" s="112" t="str">
        <f>IFERROR(IF(VLOOKUP(A73,門市狀態!A:D,4,FALSE)=0,"",VLOOKUP(A73,門市狀態!A:D,4,FALSE)),"")</f>
        <v/>
      </c>
      <c r="G73" s="113"/>
      <c r="H73" s="114" t="str">
        <f t="shared" si="20"/>
        <v>PMQ2-4923-蘆洲永平店(定保)</v>
      </c>
      <c r="I73" s="251" t="str">
        <f t="array" ref="I73">IF(AND(SUMPRODUCT((IM!$F$2:$F$5000=A73)*(ISNUMBER(SEARCH($C$1, IM!$AC$2:$AC$5000))))&gt;0), $C$1, "")</f>
        <v>PMQ2</v>
      </c>
      <c r="J73" s="252">
        <f t="array" ref="J73">IFERROR(INDEX(IM!$AM$2:$AM$5000, MATCH(1, (IM!$F$2:$F$5000=A73) * (ISNUMBER(SEARCH($C$1, IM!$AC$2:$AC$5000))), 0)), "")</f>
        <v>46126</v>
      </c>
      <c r="K73" s="253">
        <f t="array" ref="K73">SUMPRODUCT((IM!$F$2:$F$5000=A73)*(IM!$AD$2:$AD$5000="O")*(ISNUMBER(SEARCH($C$1, IM!$AC$2:$AC$5000))))</f>
        <v>1</v>
      </c>
      <c r="L73" s="254" t="str">
        <f t="array" ref="L73">IF(K73&gt;0,IFERROR(HYPERLINK("#'IM'!AC"&amp;MATCH(1,(IM!$F$1:$F$5000=A73)*(ISNUMBER(SEARCH($C$1,IM!$AC$1:$AC$5000))),0),"檢核"),"未登錄"),"")</f>
        <v>檢核</v>
      </c>
      <c r="M73" s="255" t="str">
        <f t="shared" si="21"/>
        <v>+EDC</v>
      </c>
      <c r="N73" s="255" t="str">
        <f t="array" ref="N73">IF(AND(
    SUMPRODUCT(
        (IM!$F$2:$F$522=A73) *
        ISNUMBER(SEARCH("*HUB*", IM!$AC$2:$AC$522)) *
        (IM!$X$2:$X$522&gt;=$A$1) *
        (IM!$X$2:$X$522&lt;=$B$1)*(W73="HUB")
    ) &gt; 0
), "HUB", "")</f>
        <v/>
      </c>
      <c r="O73" s="256" t="str">
        <f>IF(
  IFERROR(VLOOKUP(A73,門市主檔!A:I,9,FALSE),"")&lt;&gt;$C$1,
  "未完工",
  IF(
    AND($D$1="--",$E$1="--",$F$1="--"),
    "已完工",
    IF(
      OR(
        AND($D$1&lt;&gt;"--", IFERROR(VLOOKUP(A73,'0919門市清單主檔'!B:AH,31,FALSE),"")=$D$1, IFERROR(VLOOKUP(A73,門市主檔!A:Q,17,FALSE),"")&lt;&gt;$D$1),
        AND($E$1&lt;&gt;"--", IFERROR(VLOOKUP(A73,'0919門市清單主檔'!B:AH,32,FALSE),"")=$E$1, IFERROR(VLOOKUP(A73,門市主檔!A:S,19,FALSE),"")&lt;&gt;$E$1),
        AND($F$1&lt;&gt;"--", IFERROR(VLOOKUP(A73,'0919門市清單主檔'!B:AH,33,FALSE),"")=$F$1, IFERROR(VLOOKUP(A73,門市主檔!A:U,21,FALSE),"")&lt;&gt;$F$1),
        AND(
          IFERROR(VLOOKUP(A73,'0919門市清單主檔'!B:AC,28,FALSE),"")="+HUB",
          IFERROR(VLOOKUP(A73,門市主檔!A:X,23,FALSE),"")&lt;&gt;"+HUB"
        ),
        AND(
          IFERROR(VLOOKUP(A73,'0919門市清單主檔'!B:AD,29,FALSE),"")="+EDC",
          IFERROR(VLOOKUP(A73,門市主檔!A:X,24,FALSE),"")&lt;&gt;"+EDC"
        )
      ),
      _xlfn.TEXTJOIN(
        "，",
        TRUE,
        IF(AND($D$1&lt;&gt;"--", IFERROR(VLOOKUP(A73,'0919門市清單主檔'!B:AH,31,FALSE),"")=$D$1, IFERROR(VLOOKUP(A73,門市主檔!A:Q,17,FALSE),"")&lt;&gt;$D$1), $D$1, ""),
        IF(AND($E$1&lt;&gt;"--", IFERROR(VLOOKUP(A73,'0919門市清單主檔'!B:AH,32,FALSE),"")=$E$1, IFERROR(VLOOKUP(A73,門市主檔!A:S,19,FALSE),"")&lt;&gt;$E$1), $E$1, ""),
        IF(AND($F$1&lt;&gt;"--", IFERROR(VLOOKUP(A73,'0919門市清單主檔'!B:AH,33,FALSE),"")=$F$1, IFERROR(VLOOKUP(A73,門市主檔!A:U,21,FALSE),"")&lt;&gt;$F$1), $F$1, ""),
        IF(AND(IFERROR(VLOOKUP(A73,'0919門市清單主檔'!B:AC,28,FALSE),"")="+HUB", IFERROR(VLOOKUP(A73,門市主檔!A:X,23,FALSE),"")&lt;&gt;"+HUB"), "+HUB", ""),
        IF(AND(IFERROR(VLOOKUP(A73,'0919門市清單主檔'!B:AD,29,FALSE),"")="+EDC", IFERROR(VLOOKUP(A73,門市主檔!A:X,24,FALSE),"")&lt;&gt;"+EDC"), "+EDC", "")
      ) &amp; "未完工",
      "已完工"
    )
  )
)</f>
        <v>已完工</v>
      </c>
      <c r="P73" s="542" t="str">
        <f t="shared" si="22"/>
        <v>PMQ2-4923-蘆洲永平店(定保)</v>
      </c>
      <c r="Q73" s="178" t="str">
        <f t="array" ref="Q73">IF(AND(SUMPRODUCT((IM!$F$2:$F$5000=A73)*(ISNUMBER(SEARCH($D$1, IM!$AC$2:$AC$5000))))&gt;0), $D$1, "")</f>
        <v/>
      </c>
      <c r="R73" s="177" t="str">
        <f t="array" ref="R73">IFERROR(INDEX(IM!$AM$2:$AM$5000, MATCH(1, (IM!$F$2:$F$5000=A73) * (ISNUMBER(SEARCH($D$1, IM!$AC$2:$AC$5000))), 0)), "")</f>
        <v/>
      </c>
      <c r="S73" s="166" t="str">
        <f t="array" ref="S73">IF(AND(SUMPRODUCT((IM!$F$2:$F$5000=A73)*(ISNUMBER(SEARCH($E$1, IM!$AC$2:$AC$5000))))&gt;0), $E$1, "")</f>
        <v/>
      </c>
      <c r="T73" s="191" t="str">
        <f t="array" ref="T73">IFERROR(INDEX(IM!$AM$2:$AM$5000, MATCH(1, (IM!$F$2:$F$5000=A73) * (ISNUMBER(SEARCH($E$1, IM!$AC$2:$AC$5000))), 0)), "")</f>
        <v/>
      </c>
      <c r="U73" s="194" t="str">
        <f t="array" ref="U73">IF(AND(SUMPRODUCT((IM!$F$2:$F$5000=A73)*(ISNUMBER(SEARCH($F$1, IM!$AC$2:$AC$5000))))&gt;0), $F$1, "")</f>
        <v/>
      </c>
      <c r="V73" s="212" t="str">
        <f t="array" ref="V73">IFERROR(INDEX(IM!$AM$2:$AM$5000, MATCH(1, (IM!$F$2:$F$5000=A73) * (ISNUMBER(SEARCH($F$1, IM!$AC$2:$AC$5000))), 0)), "")</f>
        <v/>
      </c>
      <c r="W73" s="165" t="str">
        <f t="array" ref="W73">IF(
SUMPRODUCT(
(IM!$F$2:$F$5000=A73)*
(ISNUMBER(SEARCH($I$1,IM!$AC$2:$AC$5000)))*
(IM!$X$2:$X$5000&gt;=$A$1)*
(IM!$X$2:$X$5000&lt;=$B$1)
)&gt;0,
$I$1,
""
)</f>
        <v/>
      </c>
      <c r="X73" s="165" t="str">
        <f t="array" ref="X73">IF(AND(SUMPRODUCT((IM!$F$2:$F$5000=A73)*(ISNUMBER(SEARCH($J$1, IM!$AC$2:$AC$5000))))&gt;0), $J$1, "")</f>
        <v>+EDC</v>
      </c>
      <c r="Y73" s="425">
        <f t="shared" si="23"/>
        <v>4923</v>
      </c>
      <c r="Z73" s="425" t="str">
        <f t="shared" si="24"/>
        <v>蘆洲永平店</v>
      </c>
      <c r="AA73" s="132"/>
      <c r="AB73" s="132"/>
      <c r="AC73" s="132"/>
    </row>
    <row r="74" spans="1:29" ht="21.6" customHeight="1">
      <c r="A74" s="111">
        <v>3137</v>
      </c>
      <c r="B74" s="160" t="str">
        <f>_xlfn.XLOOKUP(A74,'0919門市清單主檔'!B:B,'0919門市清單主檔'!C:C,"")</f>
        <v>北縣黎明店</v>
      </c>
      <c r="C74" s="117" t="str">
        <f>_xlfn.XLOOKUP($A74,'0919門市清單主檔'!B:B,'0919門市清單主檔'!U:U,"")</f>
        <v>新北市</v>
      </c>
      <c r="D74" s="117" t="str">
        <f>_xlfn.XLOOKUP($A74,'0919門市清單主檔'!B:B,'0919門市清單主檔'!V:V,"")</f>
        <v>泰山區</v>
      </c>
      <c r="E74" s="200" t="str">
        <f>_xlfn.XLOOKUP(D74,門市狀態!G:G,門市狀態!H:H,"")</f>
        <v>吳宗鴻</v>
      </c>
      <c r="F74" s="112" t="str">
        <f>IFERROR(IF(VLOOKUP(A74,門市狀態!A:D,4,FALSE)=0,"",VLOOKUP(A74,門市狀態!A:D,4,FALSE)),"")</f>
        <v/>
      </c>
      <c r="G74" s="113" t="s">
        <v>62</v>
      </c>
      <c r="H74" s="114" t="str">
        <f t="shared" si="20"/>
        <v>PMQ2-3137-北縣黎明店(定保)</v>
      </c>
      <c r="I74" s="251" t="str">
        <f t="array" ref="I74">IF(AND(SUMPRODUCT((IM!$F$2:$F$5000=A74)*(ISNUMBER(SEARCH($C$1, IM!$AC$2:$AC$5000))))&gt;0), $C$1, "")</f>
        <v>PMQ2</v>
      </c>
      <c r="J74" s="252">
        <f t="array" ref="J74">IFERROR(INDEX(IM!$AM$2:$AM$5000, MATCH(1, (IM!$F$2:$F$5000=A74) * (ISNUMBER(SEARCH($C$1, IM!$AC$2:$AC$5000))), 0)), "")</f>
        <v>46127</v>
      </c>
      <c r="K74" s="253">
        <f t="array" ref="K74">SUMPRODUCT((IM!$F$2:$F$5000=A74)*(IM!$AD$2:$AD$5000="O")*(ISNUMBER(SEARCH($C$1, IM!$AC$2:$AC$5000))))</f>
        <v>1</v>
      </c>
      <c r="L74" s="254" t="str">
        <f t="array" ref="L74">IF(K74&gt;0,IFERROR(HYPERLINK("#'IM'!AC"&amp;MATCH(1,(IM!$F$1:$F$5000=A74)*(ISNUMBER(SEARCH($C$1,IM!$AC$1:$AC$5000))),0),"檢核"),"未登錄"),"")</f>
        <v>檢核</v>
      </c>
      <c r="M74" s="255" t="str">
        <f t="shared" si="21"/>
        <v>+EDC</v>
      </c>
      <c r="N74" s="255" t="str">
        <f t="array" ref="N74">IF(AND(
    SUMPRODUCT(
        (IM!$F$2:$F$522=A74) *
        ISNUMBER(SEARCH("*HUB*", IM!$AC$2:$AC$522)) *
        (IM!$X$2:$X$522&gt;=$A$1) *
        (IM!$X$2:$X$522&lt;=$B$1)*(W74="HUB")
    ) &gt; 0
), "HUB", "")</f>
        <v/>
      </c>
      <c r="O74" s="256" t="str">
        <f>IF(
  IFERROR(VLOOKUP(A74,門市主檔!A:I,9,FALSE),"")&lt;&gt;$C$1,
  "未完工",
  IF(
    AND($D$1="--",$E$1="--",$F$1="--"),
    "已完工",
    IF(
      OR(
        AND($D$1&lt;&gt;"--", IFERROR(VLOOKUP(A74,'0919門市清單主檔'!B:AH,31,FALSE),"")=$D$1, IFERROR(VLOOKUP(A74,門市主檔!A:Q,17,FALSE),"")&lt;&gt;$D$1),
        AND($E$1&lt;&gt;"--", IFERROR(VLOOKUP(A74,'0919門市清單主檔'!B:AH,32,FALSE),"")=$E$1, IFERROR(VLOOKUP(A74,門市主檔!A:S,19,FALSE),"")&lt;&gt;$E$1),
        AND($F$1&lt;&gt;"--", IFERROR(VLOOKUP(A74,'0919門市清單主檔'!B:AH,33,FALSE),"")=$F$1, IFERROR(VLOOKUP(A74,門市主檔!A:U,21,FALSE),"")&lt;&gt;$F$1),
        AND(
          IFERROR(VLOOKUP(A74,'0919門市清單主檔'!B:AC,28,FALSE),"")="+HUB",
          IFERROR(VLOOKUP(A74,門市主檔!A:X,23,FALSE),"")&lt;&gt;"+HUB"
        ),
        AND(
          IFERROR(VLOOKUP(A74,'0919門市清單主檔'!B:AD,29,FALSE),"")="+EDC",
          IFERROR(VLOOKUP(A74,門市主檔!A:X,24,FALSE),"")&lt;&gt;"+EDC"
        )
      ),
      _xlfn.TEXTJOIN(
        "，",
        TRUE,
        IF(AND($D$1&lt;&gt;"--", IFERROR(VLOOKUP(A74,'0919門市清單主檔'!B:AH,31,FALSE),"")=$D$1, IFERROR(VLOOKUP(A74,門市主檔!A:Q,17,FALSE),"")&lt;&gt;$D$1), $D$1, ""),
        IF(AND($E$1&lt;&gt;"--", IFERROR(VLOOKUP(A74,'0919門市清單主檔'!B:AH,32,FALSE),"")=$E$1, IFERROR(VLOOKUP(A74,門市主檔!A:S,19,FALSE),"")&lt;&gt;$E$1), $E$1, ""),
        IF(AND($F$1&lt;&gt;"--", IFERROR(VLOOKUP(A74,'0919門市清單主檔'!B:AH,33,FALSE),"")=$F$1, IFERROR(VLOOKUP(A74,門市主檔!A:U,21,FALSE),"")&lt;&gt;$F$1), $F$1, ""),
        IF(AND(IFERROR(VLOOKUP(A74,'0919門市清單主檔'!B:AC,28,FALSE),"")="+HUB", IFERROR(VLOOKUP(A74,門市主檔!A:X,23,FALSE),"")&lt;&gt;"+HUB"), "+HUB", ""),
        IF(AND(IFERROR(VLOOKUP(A74,'0919門市清單主檔'!B:AD,29,FALSE),"")="+EDC", IFERROR(VLOOKUP(A74,門市主檔!A:X,24,FALSE),"")&lt;&gt;"+EDC"), "+EDC", "")
      ) &amp; "未完工",
      "已完工"
    )
  )
)</f>
        <v>已完工</v>
      </c>
      <c r="P74" s="542" t="str">
        <f t="shared" si="22"/>
        <v>PMQ2-3137-北縣黎明店(定保)</v>
      </c>
      <c r="Q74" s="178" t="str">
        <f t="array" ref="Q74">IF(AND(SUMPRODUCT((IM!$F$2:$F$5000=A74)*(ISNUMBER(SEARCH($D$1, IM!$AC$2:$AC$5000))))&gt;0), $D$1, "")</f>
        <v/>
      </c>
      <c r="R74" s="177" t="str">
        <f t="array" ref="R74">IFERROR(INDEX(IM!$AM$2:$AM$5000, MATCH(1, (IM!$F$2:$F$5000=A74) * (ISNUMBER(SEARCH($D$1, IM!$AC$2:$AC$5000))), 0)), "")</f>
        <v/>
      </c>
      <c r="S74" s="166" t="str">
        <f t="array" ref="S74">IF(AND(SUMPRODUCT((IM!$F$2:$F$5000=A74)*(ISNUMBER(SEARCH($E$1, IM!$AC$2:$AC$5000))))&gt;0), $E$1, "")</f>
        <v/>
      </c>
      <c r="T74" s="191" t="str">
        <f t="array" ref="T74">IFERROR(INDEX(IM!$AM$2:$AM$5000, MATCH(1, (IM!$F$2:$F$5000=A74) * (ISNUMBER(SEARCH($E$1, IM!$AC$2:$AC$5000))), 0)), "")</f>
        <v/>
      </c>
      <c r="U74" s="194" t="str">
        <f t="array" ref="U74">IF(AND(SUMPRODUCT((IM!$F$2:$F$5000=A74)*(ISNUMBER(SEARCH($F$1, IM!$AC$2:$AC$5000))))&gt;0), $F$1, "")</f>
        <v/>
      </c>
      <c r="V74" s="212" t="str">
        <f t="array" ref="V74">IFERROR(INDEX(IM!$AM$2:$AM$5000, MATCH(1, (IM!$F$2:$F$5000=A74) * (ISNUMBER(SEARCH($F$1, IM!$AC$2:$AC$5000))), 0)), "")</f>
        <v/>
      </c>
      <c r="W74" s="165" t="str">
        <f t="array" ref="W74">IF(
SUMPRODUCT(
(IM!$F$2:$F$5000=A74)*
(ISNUMBER(SEARCH($I$1,IM!$AC$2:$AC$5000)))*
(IM!$X$2:$X$5000&gt;=$A$1)*
(IM!$X$2:$X$5000&lt;=$B$1)
)&gt;0,
$I$1,
""
)</f>
        <v/>
      </c>
      <c r="X74" s="165" t="str">
        <f t="array" ref="X74">IF(AND(SUMPRODUCT((IM!$F$2:$F$5000=A74)*(ISNUMBER(SEARCH($J$1, IM!$AC$2:$AC$5000))))&gt;0), $J$1, "")</f>
        <v>+EDC</v>
      </c>
      <c r="Y74" s="425">
        <f t="shared" si="23"/>
        <v>3137</v>
      </c>
      <c r="Z74" s="425" t="str">
        <f t="shared" si="24"/>
        <v>北縣黎明店</v>
      </c>
      <c r="AA74" s="132"/>
      <c r="AB74" s="132"/>
      <c r="AC74" s="132"/>
    </row>
    <row r="75" spans="1:29" ht="21.6" customHeight="1">
      <c r="A75" s="111">
        <v>3243</v>
      </c>
      <c r="B75" s="160" t="str">
        <f>_xlfn.XLOOKUP(A75,'0919門市清單主檔'!B:B,'0919門市清單主檔'!C:C,"")</f>
        <v>北縣醒吾店</v>
      </c>
      <c r="C75" s="117" t="str">
        <f>_xlfn.XLOOKUP($A75,'0919門市清單主檔'!B:B,'0919門市清單主檔'!U:U,"")</f>
        <v>新北市</v>
      </c>
      <c r="D75" s="117" t="str">
        <f>_xlfn.XLOOKUP($A75,'0919門市清單主檔'!B:B,'0919門市清單主檔'!V:V,"")</f>
        <v>林口區</v>
      </c>
      <c r="E75" s="200" t="str">
        <f>_xlfn.XLOOKUP(D75,門市狀態!G:G,門市狀態!H:H,"")</f>
        <v>吳宗鴻</v>
      </c>
      <c r="F75" s="112" t="str">
        <f>IFERROR(IF(VLOOKUP(A75,門市狀態!A:D,4,FALSE)=0,"",VLOOKUP(A75,門市狀態!A:D,4,FALSE)),"")</f>
        <v>閉店不保養</v>
      </c>
      <c r="G75" s="113" t="s">
        <v>62</v>
      </c>
      <c r="H75" s="114" t="str">
        <f t="shared" si="20"/>
        <v>PMQ2-3243-北縣醒吾店(定保)</v>
      </c>
      <c r="I75" s="251" t="str">
        <f t="array" ref="I75">IF(AND(SUMPRODUCT((IM!$F$2:$F$5000=A75)*(ISNUMBER(SEARCH($C$1, IM!$AC$2:$AC$5000))))&gt;0), $C$1, "")</f>
        <v>PMQ2</v>
      </c>
      <c r="J75" s="252">
        <f t="array" ref="J75">IFERROR(INDEX(IM!$AM$2:$AM$5000, MATCH(1, (IM!$F$2:$F$5000=A75) * (ISNUMBER(SEARCH($C$1, IM!$AC$2:$AC$5000))), 0)), "")</f>
        <v>46127</v>
      </c>
      <c r="K75" s="253">
        <f t="array" ref="K75">SUMPRODUCT((IM!$F$2:$F$5000=A75)*(IM!$AD$2:$AD$5000="O")*(ISNUMBER(SEARCH($C$1, IM!$AC$2:$AC$5000))))</f>
        <v>1</v>
      </c>
      <c r="L75" s="254" t="str">
        <f t="array" ref="L75">IF(K75&gt;0,IFERROR(HYPERLINK("#'IM'!AC"&amp;MATCH(1,(IM!$F$1:$F$5000=A75)*(ISNUMBER(SEARCH($C$1,IM!$AC$1:$AC$5000))),0),"檢核"),"未登錄"),"")</f>
        <v>檢核</v>
      </c>
      <c r="M75" s="255" t="str">
        <f t="shared" si="21"/>
        <v>+EDC</v>
      </c>
      <c r="N75" s="255" t="str">
        <f t="array" ref="N75">IF(AND(
    SUMPRODUCT(
        (IM!$F$2:$F$522=A75) *
        ISNUMBER(SEARCH("*HUB*", IM!$AC$2:$AC$522)) *
        (IM!$X$2:$X$522&gt;=$A$1) *
        (IM!$X$2:$X$522&lt;=$B$1)*(W75="HUB")
    ) &gt; 0
), "HUB", "")</f>
        <v/>
      </c>
      <c r="O75" s="256" t="str">
        <f>IF(
  IFERROR(VLOOKUP(A75,門市主檔!A:I,9,FALSE),"")&lt;&gt;$C$1,
  "未完工",
  IF(
    AND($D$1="--",$E$1="--",$F$1="--"),
    "已完工",
    IF(
      OR(
        AND($D$1&lt;&gt;"--", IFERROR(VLOOKUP(A75,'0919門市清單主檔'!B:AH,31,FALSE),"")=$D$1, IFERROR(VLOOKUP(A75,門市主檔!A:Q,17,FALSE),"")&lt;&gt;$D$1),
        AND($E$1&lt;&gt;"--", IFERROR(VLOOKUP(A75,'0919門市清單主檔'!B:AH,32,FALSE),"")=$E$1, IFERROR(VLOOKUP(A75,門市主檔!A:S,19,FALSE),"")&lt;&gt;$E$1),
        AND($F$1&lt;&gt;"--", IFERROR(VLOOKUP(A75,'0919門市清單主檔'!B:AH,33,FALSE),"")=$F$1, IFERROR(VLOOKUP(A75,門市主檔!A:U,21,FALSE),"")&lt;&gt;$F$1),
        AND(
          IFERROR(VLOOKUP(A75,'0919門市清單主檔'!B:AC,28,FALSE),"")="+HUB",
          IFERROR(VLOOKUP(A75,門市主檔!A:X,23,FALSE),"")&lt;&gt;"+HUB"
        ),
        AND(
          IFERROR(VLOOKUP(A75,'0919門市清單主檔'!B:AD,29,FALSE),"")="+EDC",
          IFERROR(VLOOKUP(A75,門市主檔!A:X,24,FALSE),"")&lt;&gt;"+EDC"
        )
      ),
      _xlfn.TEXTJOIN(
        "，",
        TRUE,
        IF(AND($D$1&lt;&gt;"--", IFERROR(VLOOKUP(A75,'0919門市清單主檔'!B:AH,31,FALSE),"")=$D$1, IFERROR(VLOOKUP(A75,門市主檔!A:Q,17,FALSE),"")&lt;&gt;$D$1), $D$1, ""),
        IF(AND($E$1&lt;&gt;"--", IFERROR(VLOOKUP(A75,'0919門市清單主檔'!B:AH,32,FALSE),"")=$E$1, IFERROR(VLOOKUP(A75,門市主檔!A:S,19,FALSE),"")&lt;&gt;$E$1), $E$1, ""),
        IF(AND($F$1&lt;&gt;"--", IFERROR(VLOOKUP(A75,'0919門市清單主檔'!B:AH,33,FALSE),"")=$F$1, IFERROR(VLOOKUP(A75,門市主檔!A:U,21,FALSE),"")&lt;&gt;$F$1), $F$1, ""),
        IF(AND(IFERROR(VLOOKUP(A75,'0919門市清單主檔'!B:AC,28,FALSE),"")="+HUB", IFERROR(VLOOKUP(A75,門市主檔!A:X,23,FALSE),"")&lt;&gt;"+HUB"), "+HUB", ""),
        IF(AND(IFERROR(VLOOKUP(A75,'0919門市清單主檔'!B:AD,29,FALSE),"")="+EDC", IFERROR(VLOOKUP(A75,門市主檔!A:X,24,FALSE),"")&lt;&gt;"+EDC"), "+EDC", "")
      ) &amp; "未完工",
      "已完工"
    )
  )
)</f>
        <v>已完工</v>
      </c>
      <c r="P75" s="542" t="str">
        <f t="shared" si="22"/>
        <v>PMQ2-3243-北縣醒吾店(定保)</v>
      </c>
      <c r="Q75" s="178" t="str">
        <f t="array" ref="Q75">IF(AND(SUMPRODUCT((IM!$F$2:$F$5000=A75)*(ISNUMBER(SEARCH($D$1, IM!$AC$2:$AC$5000))))&gt;0), $D$1, "")</f>
        <v/>
      </c>
      <c r="R75" s="177" t="str">
        <f t="array" ref="R75">IFERROR(INDEX(IM!$AM$2:$AM$5000, MATCH(1, (IM!$F$2:$F$5000=A75) * (ISNUMBER(SEARCH($D$1, IM!$AC$2:$AC$5000))), 0)), "")</f>
        <v/>
      </c>
      <c r="S75" s="166" t="str">
        <f t="array" ref="S75">IF(AND(SUMPRODUCT((IM!$F$2:$F$5000=A75)*(ISNUMBER(SEARCH($E$1, IM!$AC$2:$AC$5000))))&gt;0), $E$1, "")</f>
        <v/>
      </c>
      <c r="T75" s="191" t="str">
        <f t="array" ref="T75">IFERROR(INDEX(IM!$AM$2:$AM$5000, MATCH(1, (IM!$F$2:$F$5000=A75) * (ISNUMBER(SEARCH($E$1, IM!$AC$2:$AC$5000))), 0)), "")</f>
        <v/>
      </c>
      <c r="U75" s="194" t="str">
        <f t="array" ref="U75">IF(AND(SUMPRODUCT((IM!$F$2:$F$5000=A75)*(ISNUMBER(SEARCH($F$1, IM!$AC$2:$AC$5000))))&gt;0), $F$1, "")</f>
        <v/>
      </c>
      <c r="V75" s="212" t="str">
        <f t="array" ref="V75">IFERROR(INDEX(IM!$AM$2:$AM$5000, MATCH(1, (IM!$F$2:$F$5000=A75) * (ISNUMBER(SEARCH($F$1, IM!$AC$2:$AC$5000))), 0)), "")</f>
        <v/>
      </c>
      <c r="W75" s="165" t="str">
        <f t="array" ref="W75">IF(
SUMPRODUCT(
(IM!$F$2:$F$5000=A75)*
(ISNUMBER(SEARCH($I$1,IM!$AC$2:$AC$5000)))*
(IM!$X$2:$X$5000&gt;=$A$1)*
(IM!$X$2:$X$5000&lt;=$B$1)
)&gt;0,
$I$1,
""
)</f>
        <v/>
      </c>
      <c r="X75" s="165" t="str">
        <f t="array" ref="X75">IF(AND(SUMPRODUCT((IM!$F$2:$F$5000=A75)*(ISNUMBER(SEARCH($J$1, IM!$AC$2:$AC$5000))))&gt;0), $J$1, "")</f>
        <v>+EDC</v>
      </c>
      <c r="Y75" s="425">
        <f t="shared" si="23"/>
        <v>3243</v>
      </c>
      <c r="Z75" s="425" t="str">
        <f t="shared" si="24"/>
        <v>北縣醒吾店</v>
      </c>
      <c r="AA75" s="132"/>
      <c r="AB75" s="132"/>
      <c r="AC75" s="132"/>
    </row>
    <row r="76" spans="1:29" ht="21.6" customHeight="1">
      <c r="A76" s="111">
        <v>3941</v>
      </c>
      <c r="B76" s="160" t="str">
        <f>_xlfn.XLOOKUP(A76,'0919門市清單主檔'!B:B,'0919門市清單主檔'!C:C,"")</f>
        <v>永和興工店</v>
      </c>
      <c r="C76" s="117" t="str">
        <f>_xlfn.XLOOKUP($A76,'0919門市清單主檔'!B:B,'0919門市清單主檔'!U:U,"")</f>
        <v>新北市</v>
      </c>
      <c r="D76" s="117" t="str">
        <f>_xlfn.XLOOKUP($A76,'0919門市清單主檔'!B:B,'0919門市清單主檔'!V:V,"")</f>
        <v>永和區</v>
      </c>
      <c r="E76" s="200" t="str">
        <f>_xlfn.XLOOKUP(D76,門市狀態!G:G,門市狀態!H:H,"")</f>
        <v>劉柏均</v>
      </c>
      <c r="F76" s="112" t="str">
        <f>IFERROR(IF(VLOOKUP(A76,門市狀態!A:D,4,FALSE)=0,"",VLOOKUP(A76,門市狀態!A:D,4,FALSE)),"")</f>
        <v/>
      </c>
      <c r="G76" s="113"/>
      <c r="H76" s="114" t="str">
        <f t="shared" si="20"/>
        <v>PMQ2-3941-永和興工店(定保)</v>
      </c>
      <c r="I76" s="251" t="str">
        <f t="array" ref="I76">IF(AND(SUMPRODUCT((IM!$F$2:$F$5000=A76)*(ISNUMBER(SEARCH($C$1, IM!$AC$2:$AC$5000))))&gt;0), $C$1, "")</f>
        <v>PMQ2</v>
      </c>
      <c r="J76" s="252">
        <f t="array" ref="J76">IFERROR(INDEX(IM!$AM$2:$AM$5000, MATCH(1, (IM!$F$2:$F$5000=A76) * (ISNUMBER(SEARCH($C$1, IM!$AC$2:$AC$5000))), 0)), "")</f>
        <v>46127</v>
      </c>
      <c r="K76" s="253">
        <f t="array" ref="K76">SUMPRODUCT((IM!$F$2:$F$5000=A76)*(IM!$AD$2:$AD$5000="O")*(ISNUMBER(SEARCH($C$1, IM!$AC$2:$AC$5000))))</f>
        <v>1</v>
      </c>
      <c r="L76" s="254" t="str">
        <f t="array" ref="L76">IF(K76&gt;0,IFERROR(HYPERLINK("#'IM'!AC"&amp;MATCH(1,(IM!$F$1:$F$5000=A76)*(ISNUMBER(SEARCH($C$1,IM!$AC$1:$AC$5000))),0),"檢核"),"未登錄"),"")</f>
        <v>檢核</v>
      </c>
      <c r="M76" s="255" t="str">
        <f t="shared" si="21"/>
        <v>+EDC</v>
      </c>
      <c r="N76" s="255" t="str">
        <f t="array" ref="N76">IF(AND(
    SUMPRODUCT(
        (IM!$F$2:$F$522=A76) *
        ISNUMBER(SEARCH("*HUB*", IM!$AC$2:$AC$522)) *
        (IM!$X$2:$X$522&gt;=$A$1) *
        (IM!$X$2:$X$522&lt;=$B$1)*(W76="HUB")
    ) &gt; 0
), "HUB", "")</f>
        <v/>
      </c>
      <c r="O76" s="256" t="str">
        <f>IF(
  IFERROR(VLOOKUP(A76,門市主檔!A:I,9,FALSE),"")&lt;&gt;$C$1,
  "未完工",
  IF(
    AND($D$1="--",$E$1="--",$F$1="--"),
    "已完工",
    IF(
      OR(
        AND($D$1&lt;&gt;"--", IFERROR(VLOOKUP(A76,'0919門市清單主檔'!B:AH,31,FALSE),"")=$D$1, IFERROR(VLOOKUP(A76,門市主檔!A:Q,17,FALSE),"")&lt;&gt;$D$1),
        AND($E$1&lt;&gt;"--", IFERROR(VLOOKUP(A76,'0919門市清單主檔'!B:AH,32,FALSE),"")=$E$1, IFERROR(VLOOKUP(A76,門市主檔!A:S,19,FALSE),"")&lt;&gt;$E$1),
        AND($F$1&lt;&gt;"--", IFERROR(VLOOKUP(A76,'0919門市清單主檔'!B:AH,33,FALSE),"")=$F$1, IFERROR(VLOOKUP(A76,門市主檔!A:U,21,FALSE),"")&lt;&gt;$F$1),
        AND(
          IFERROR(VLOOKUP(A76,'0919門市清單主檔'!B:AC,28,FALSE),"")="+HUB",
          IFERROR(VLOOKUP(A76,門市主檔!A:X,23,FALSE),"")&lt;&gt;"+HUB"
        ),
        AND(
          IFERROR(VLOOKUP(A76,'0919門市清單主檔'!B:AD,29,FALSE),"")="+EDC",
          IFERROR(VLOOKUP(A76,門市主檔!A:X,24,FALSE),"")&lt;&gt;"+EDC"
        )
      ),
      _xlfn.TEXTJOIN(
        "，",
        TRUE,
        IF(AND($D$1&lt;&gt;"--", IFERROR(VLOOKUP(A76,'0919門市清單主檔'!B:AH,31,FALSE),"")=$D$1, IFERROR(VLOOKUP(A76,門市主檔!A:Q,17,FALSE),"")&lt;&gt;$D$1), $D$1, ""),
        IF(AND($E$1&lt;&gt;"--", IFERROR(VLOOKUP(A76,'0919門市清單主檔'!B:AH,32,FALSE),"")=$E$1, IFERROR(VLOOKUP(A76,門市主檔!A:S,19,FALSE),"")&lt;&gt;$E$1), $E$1, ""),
        IF(AND($F$1&lt;&gt;"--", IFERROR(VLOOKUP(A76,'0919門市清單主檔'!B:AH,33,FALSE),"")=$F$1, IFERROR(VLOOKUP(A76,門市主檔!A:U,21,FALSE),"")&lt;&gt;$F$1), $F$1, ""),
        IF(AND(IFERROR(VLOOKUP(A76,'0919門市清單主檔'!B:AC,28,FALSE),"")="+HUB", IFERROR(VLOOKUP(A76,門市主檔!A:X,23,FALSE),"")&lt;&gt;"+HUB"), "+HUB", ""),
        IF(AND(IFERROR(VLOOKUP(A76,'0919門市清單主檔'!B:AD,29,FALSE),"")="+EDC", IFERROR(VLOOKUP(A76,門市主檔!A:X,24,FALSE),"")&lt;&gt;"+EDC"), "+EDC", "")
      ) &amp; "未完工",
      "已完工"
    )
  )
)</f>
        <v>已完工</v>
      </c>
      <c r="P76" s="542" t="str">
        <f t="shared" si="22"/>
        <v>PMQ2-3941-永和興工店(定保)</v>
      </c>
      <c r="Q76" s="178" t="str">
        <f t="array" ref="Q76">IF(AND(SUMPRODUCT((IM!$F$2:$F$5000=A76)*(ISNUMBER(SEARCH($D$1, IM!$AC$2:$AC$5000))))&gt;0), $D$1, "")</f>
        <v/>
      </c>
      <c r="R76" s="177" t="str">
        <f t="array" ref="R76">IFERROR(INDEX(IM!$AM$2:$AM$5000, MATCH(1, (IM!$F$2:$F$5000=A76) * (ISNUMBER(SEARCH($D$1, IM!$AC$2:$AC$5000))), 0)), "")</f>
        <v/>
      </c>
      <c r="S76" s="166" t="str">
        <f t="array" ref="S76">IF(AND(SUMPRODUCT((IM!$F$2:$F$5000=A76)*(ISNUMBER(SEARCH($E$1, IM!$AC$2:$AC$5000))))&gt;0), $E$1, "")</f>
        <v/>
      </c>
      <c r="T76" s="191" t="str">
        <f t="array" ref="T76">IFERROR(INDEX(IM!$AM$2:$AM$5000, MATCH(1, (IM!$F$2:$F$5000=A76) * (ISNUMBER(SEARCH($E$1, IM!$AC$2:$AC$5000))), 0)), "")</f>
        <v/>
      </c>
      <c r="U76" s="194" t="str">
        <f t="array" ref="U76">IF(AND(SUMPRODUCT((IM!$F$2:$F$5000=A76)*(ISNUMBER(SEARCH($F$1, IM!$AC$2:$AC$5000))))&gt;0), $F$1, "")</f>
        <v/>
      </c>
      <c r="V76" s="212" t="str">
        <f t="array" ref="V76">IFERROR(INDEX(IM!$AM$2:$AM$5000, MATCH(1, (IM!$F$2:$F$5000=A76) * (ISNUMBER(SEARCH($F$1, IM!$AC$2:$AC$5000))), 0)), "")</f>
        <v/>
      </c>
      <c r="W76" s="165" t="str">
        <f t="array" ref="W76">IF(
SUMPRODUCT(
(IM!$F$2:$F$5000=A76)*
(ISNUMBER(SEARCH($I$1,IM!$AC$2:$AC$5000)))*
(IM!$X$2:$X$5000&gt;=$A$1)*
(IM!$X$2:$X$5000&lt;=$B$1)
)&gt;0,
$I$1,
""
)</f>
        <v/>
      </c>
      <c r="X76" s="165" t="str">
        <f t="array" ref="X76">IF(AND(SUMPRODUCT((IM!$F$2:$F$5000=A76)*(ISNUMBER(SEARCH($J$1, IM!$AC$2:$AC$5000))))&gt;0), $J$1, "")</f>
        <v>+EDC</v>
      </c>
      <c r="Y76" s="425">
        <f t="shared" si="23"/>
        <v>3941</v>
      </c>
      <c r="Z76" s="425" t="str">
        <f t="shared" si="24"/>
        <v>永和興工店</v>
      </c>
      <c r="AA76" s="132" t="s">
        <v>52</v>
      </c>
      <c r="AB76" s="132"/>
      <c r="AC76" s="132"/>
    </row>
    <row r="77" spans="1:29" ht="21.6" customHeight="1">
      <c r="A77" s="111">
        <v>4715</v>
      </c>
      <c r="B77" s="160" t="str">
        <f>_xlfn.XLOOKUP(A77,'0919門市清單主檔'!B:B,'0919門市清單主檔'!C:C,"")</f>
        <v>林口捷韻店</v>
      </c>
      <c r="C77" s="117" t="str">
        <f>_xlfn.XLOOKUP($A77,'0919門市清單主檔'!B:B,'0919門市清單主檔'!U:U,"")</f>
        <v>新北市</v>
      </c>
      <c r="D77" s="117" t="str">
        <f>_xlfn.XLOOKUP($A77,'0919門市清單主檔'!B:B,'0919門市清單主檔'!V:V,"")</f>
        <v>林口區</v>
      </c>
      <c r="E77" s="200" t="str">
        <f>_xlfn.XLOOKUP(D77,門市狀態!G:G,門市狀態!H:H,"")</f>
        <v>吳宗鴻</v>
      </c>
      <c r="F77" s="112" t="str">
        <f>IFERROR(IF(VLOOKUP(A77,門市狀態!A:D,4,FALSE)=0,"",VLOOKUP(A77,門市狀態!A:D,4,FALSE)),"")</f>
        <v/>
      </c>
      <c r="G77" s="113"/>
      <c r="H77" s="114" t="str">
        <f t="shared" si="20"/>
        <v>PMQ2-4715-林口捷韻店(定保)</v>
      </c>
      <c r="I77" s="251" t="str">
        <f t="array" ref="I77">IF(AND(SUMPRODUCT((IM!$F$2:$F$5000=A77)*(ISNUMBER(SEARCH($C$1, IM!$AC$2:$AC$5000))))&gt;0), $C$1, "")</f>
        <v>PMQ2</v>
      </c>
      <c r="J77" s="252">
        <f t="array" ref="J77">IFERROR(INDEX(IM!$AM$2:$AM$5000, MATCH(1, (IM!$F$2:$F$5000=A77) * (ISNUMBER(SEARCH($C$1, IM!$AC$2:$AC$5000))), 0)), "")</f>
        <v>46129</v>
      </c>
      <c r="K77" s="253">
        <f t="array" ref="K77">SUMPRODUCT((IM!$F$2:$F$5000=A77)*(IM!$AD$2:$AD$5000="O")*(ISNUMBER(SEARCH($C$1, IM!$AC$2:$AC$5000))))</f>
        <v>1</v>
      </c>
      <c r="L77" s="254" t="str">
        <f t="array" ref="L77">IF(K77&gt;0,IFERROR(HYPERLINK("#'IM'!AC"&amp;MATCH(1,(IM!$F$1:$F$5000=A77)*(ISNUMBER(SEARCH($C$1,IM!$AC$1:$AC$5000))),0),"檢核"),"未登錄"),"")</f>
        <v>檢核</v>
      </c>
      <c r="M77" s="255" t="str">
        <f t="shared" si="21"/>
        <v>+EDC</v>
      </c>
      <c r="N77" s="255" t="str">
        <f t="array" ref="N77">IF(AND(
    SUMPRODUCT(
        (IM!$F$2:$F$522=A77) *
        ISNUMBER(SEARCH("*HUB*", IM!$AC$2:$AC$522)) *
        (IM!$X$2:$X$522&gt;=$A$1) *
        (IM!$X$2:$X$522&lt;=$B$1)*(W77="HUB")
    ) &gt; 0
), "HUB", "")</f>
        <v/>
      </c>
      <c r="O77" s="256" t="str">
        <f>IF(
  IFERROR(VLOOKUP(A77,門市主檔!A:I,9,FALSE),"")&lt;&gt;$C$1,
  "未完工",
  IF(
    AND($D$1="--",$E$1="--",$F$1="--"),
    "已完工",
    IF(
      OR(
        AND($D$1&lt;&gt;"--", IFERROR(VLOOKUP(A77,'0919門市清單主檔'!B:AH,31,FALSE),"")=$D$1, IFERROR(VLOOKUP(A77,門市主檔!A:Q,17,FALSE),"")&lt;&gt;$D$1),
        AND($E$1&lt;&gt;"--", IFERROR(VLOOKUP(A77,'0919門市清單主檔'!B:AH,32,FALSE),"")=$E$1, IFERROR(VLOOKUP(A77,門市主檔!A:S,19,FALSE),"")&lt;&gt;$E$1),
        AND($F$1&lt;&gt;"--", IFERROR(VLOOKUP(A77,'0919門市清單主檔'!B:AH,33,FALSE),"")=$F$1, IFERROR(VLOOKUP(A77,門市主檔!A:U,21,FALSE),"")&lt;&gt;$F$1),
        AND(
          IFERROR(VLOOKUP(A77,'0919門市清單主檔'!B:AC,28,FALSE),"")="+HUB",
          IFERROR(VLOOKUP(A77,門市主檔!A:X,23,FALSE),"")&lt;&gt;"+HUB"
        ),
        AND(
          IFERROR(VLOOKUP(A77,'0919門市清單主檔'!B:AD,29,FALSE),"")="+EDC",
          IFERROR(VLOOKUP(A77,門市主檔!A:X,24,FALSE),"")&lt;&gt;"+EDC"
        )
      ),
      _xlfn.TEXTJOIN(
        "，",
        TRUE,
        IF(AND($D$1&lt;&gt;"--", IFERROR(VLOOKUP(A77,'0919門市清單主檔'!B:AH,31,FALSE),"")=$D$1, IFERROR(VLOOKUP(A77,門市主檔!A:Q,17,FALSE),"")&lt;&gt;$D$1), $D$1, ""),
        IF(AND($E$1&lt;&gt;"--", IFERROR(VLOOKUP(A77,'0919門市清單主檔'!B:AH,32,FALSE),"")=$E$1, IFERROR(VLOOKUP(A77,門市主檔!A:S,19,FALSE),"")&lt;&gt;$E$1), $E$1, ""),
        IF(AND($F$1&lt;&gt;"--", IFERROR(VLOOKUP(A77,'0919門市清單主檔'!B:AH,33,FALSE),"")=$F$1, IFERROR(VLOOKUP(A77,門市主檔!A:U,21,FALSE),"")&lt;&gt;$F$1), $F$1, ""),
        IF(AND(IFERROR(VLOOKUP(A77,'0919門市清單主檔'!B:AC,28,FALSE),"")="+HUB", IFERROR(VLOOKUP(A77,門市主檔!A:X,23,FALSE),"")&lt;&gt;"+HUB"), "+HUB", ""),
        IF(AND(IFERROR(VLOOKUP(A77,'0919門市清單主檔'!B:AD,29,FALSE),"")="+EDC", IFERROR(VLOOKUP(A77,門市主檔!A:X,24,FALSE),"")&lt;&gt;"+EDC"), "+EDC", "")
      ) &amp; "未完工",
      "已完工"
    )
  )
)</f>
        <v>+SC7未完工</v>
      </c>
      <c r="P77" s="542" t="str">
        <f t="shared" si="22"/>
        <v>PMQ2-4715-林口捷韻店(定保)</v>
      </c>
      <c r="Q77" s="178" t="str">
        <f t="array" ref="Q77">IF(AND(SUMPRODUCT((IM!$F$2:$F$5000=A77)*(ISNUMBER(SEARCH($D$1, IM!$AC$2:$AC$5000))))&gt;0), $D$1, "")</f>
        <v/>
      </c>
      <c r="R77" s="177" t="str">
        <f t="array" ref="R77">IFERROR(INDEX(IM!$AM$2:$AM$5000, MATCH(1, (IM!$F$2:$F$5000=A77) * (ISNUMBER(SEARCH($D$1, IM!$AC$2:$AC$5000))), 0)), "")</f>
        <v/>
      </c>
      <c r="S77" s="166" t="str">
        <f t="array" ref="S77">IF(AND(SUMPRODUCT((IM!$F$2:$F$5000=A77)*(ISNUMBER(SEARCH($E$1, IM!$AC$2:$AC$5000))))&gt;0), $E$1, "")</f>
        <v/>
      </c>
      <c r="T77" s="191" t="str">
        <f t="array" ref="T77">IFERROR(INDEX(IM!$AM$2:$AM$5000, MATCH(1, (IM!$F$2:$F$5000=A77) * (ISNUMBER(SEARCH($E$1, IM!$AC$2:$AC$5000))), 0)), "")</f>
        <v/>
      </c>
      <c r="U77" s="194" t="str">
        <f t="array" ref="U77">IF(AND(SUMPRODUCT((IM!$F$2:$F$5000=A77)*(ISNUMBER(SEARCH($F$1, IM!$AC$2:$AC$5000))))&gt;0), $F$1, "")</f>
        <v/>
      </c>
      <c r="V77" s="212" t="str">
        <f t="array" ref="V77">IFERROR(INDEX(IM!$AM$2:$AM$5000, MATCH(1, (IM!$F$2:$F$5000=A77) * (ISNUMBER(SEARCH($F$1, IM!$AC$2:$AC$5000))), 0)), "")</f>
        <v/>
      </c>
      <c r="W77" s="165" t="str">
        <f t="array" ref="W77">IF(
SUMPRODUCT(
(IM!$F$2:$F$5000=A77)*
(ISNUMBER(SEARCH($I$1,IM!$AC$2:$AC$5000)))*
(IM!$X$2:$X$5000&gt;=$A$1)*
(IM!$X$2:$X$5000&lt;=$B$1)
)&gt;0,
$I$1,
""
)</f>
        <v/>
      </c>
      <c r="X77" s="165" t="str">
        <f t="array" ref="X77">IF(AND(SUMPRODUCT((IM!$F$2:$F$5000=A77)*(ISNUMBER(SEARCH($J$1, IM!$AC$2:$AC$5000))))&gt;0), $J$1, "")</f>
        <v>+EDC</v>
      </c>
      <c r="Y77" s="425">
        <f t="shared" si="23"/>
        <v>4715</v>
      </c>
      <c r="Z77" s="425" t="str">
        <f t="shared" si="24"/>
        <v>林口捷韻店</v>
      </c>
      <c r="AA77" s="132"/>
    </row>
    <row r="78" spans="1:29" ht="21.6" customHeight="1">
      <c r="A78" s="111">
        <v>4573</v>
      </c>
      <c r="B78" s="160" t="str">
        <f>_xlfn.XLOOKUP(A78,'0919門市清單主檔'!B:B,'0919門市清單主檔'!C:C,"")</f>
        <v>中和浪漫店</v>
      </c>
      <c r="C78" s="117" t="str">
        <f>_xlfn.XLOOKUP($A78,'0919門市清單主檔'!B:B,'0919門市清單主檔'!U:U,"")</f>
        <v>新北市</v>
      </c>
      <c r="D78" s="117" t="str">
        <f>_xlfn.XLOOKUP($A78,'0919門市清單主檔'!B:B,'0919門市清單主檔'!V:V,"")</f>
        <v>中和區</v>
      </c>
      <c r="E78" s="200" t="str">
        <f>_xlfn.XLOOKUP(D78,門市狀態!G:G,門市狀態!H:H,"")</f>
        <v>劉柏均</v>
      </c>
      <c r="F78" s="112" t="str">
        <f ca="1">IFERROR(IF(VLOOKUP(A78,門市狀態!A:D,4,FALSE)=0,"",VLOOKUP(A78,門市狀態!A:D,4,FALSE)),"")</f>
        <v>裝潢中</v>
      </c>
      <c r="G78" s="113"/>
      <c r="H78" s="114" t="str">
        <f t="shared" si="20"/>
        <v>PMQ2-4573-中和浪漫店(定保)</v>
      </c>
      <c r="I78" s="251" t="str">
        <f t="array" ref="I78">IF(AND(SUMPRODUCT((IM!$F$2:$F$5000=A78)*(ISNUMBER(SEARCH($C$1, IM!$AC$2:$AC$5000))))&gt;0), $C$1, "")</f>
        <v>PMQ2</v>
      </c>
      <c r="J78" s="252">
        <f t="array" ref="J78">IFERROR(INDEX(IM!$AM$2:$AM$5000, MATCH(1, (IM!$F$2:$F$5000=A78) * (ISNUMBER(SEARCH($C$1, IM!$AC$2:$AC$5000))), 0)), "")</f>
        <v>46132</v>
      </c>
      <c r="K78" s="253">
        <f t="array" ref="K78">SUMPRODUCT((IM!$F$2:$F$5000=A78)*(IM!$AD$2:$AD$5000="O")*(ISNUMBER(SEARCH($C$1, IM!$AC$2:$AC$5000))))</f>
        <v>1</v>
      </c>
      <c r="L78" s="254" t="str">
        <f t="array" ref="L78">IF(K78&gt;0,IFERROR(HYPERLINK("#'IM'!AC"&amp;MATCH(1,(IM!$F$1:$F$5000=A78)*(ISNUMBER(SEARCH($C$1,IM!$AC$1:$AC$5000))),0),"檢核"),"未登錄"),"")</f>
        <v>檢核</v>
      </c>
      <c r="M78" s="255" t="str">
        <f t="shared" si="21"/>
        <v>+EDC</v>
      </c>
      <c r="N78" s="255" t="str">
        <f t="array" ref="N78">IF(AND(
    SUMPRODUCT(
        (IM!$F$2:$F$522=A78) *
        ISNUMBER(SEARCH("*HUB*", IM!$AC$2:$AC$522)) *
        (IM!$X$2:$X$522&gt;=$A$1) *
        (IM!$X$2:$X$522&lt;=$B$1)*(W78="HUB")
    ) &gt; 0
), "HUB", "")</f>
        <v/>
      </c>
      <c r="O78" s="256" t="str">
        <f>IF(
  IFERROR(VLOOKUP(A78,門市主檔!A:I,9,FALSE),"")&lt;&gt;$C$1,
  "未完工",
  IF(
    AND($D$1="--",$E$1="--",$F$1="--"),
    "已完工",
    IF(
      OR(
        AND($D$1&lt;&gt;"--", IFERROR(VLOOKUP(A78,'0919門市清單主檔'!B:AH,31,FALSE),"")=$D$1, IFERROR(VLOOKUP(A78,門市主檔!A:Q,17,FALSE),"")&lt;&gt;$D$1),
        AND($E$1&lt;&gt;"--", IFERROR(VLOOKUP(A78,'0919門市清單主檔'!B:AH,32,FALSE),"")=$E$1, IFERROR(VLOOKUP(A78,門市主檔!A:S,19,FALSE),"")&lt;&gt;$E$1),
        AND($F$1&lt;&gt;"--", IFERROR(VLOOKUP(A78,'0919門市清單主檔'!B:AH,33,FALSE),"")=$F$1, IFERROR(VLOOKUP(A78,門市主檔!A:U,21,FALSE),"")&lt;&gt;$F$1),
        AND(
          IFERROR(VLOOKUP(A78,'0919門市清單主檔'!B:AC,28,FALSE),"")="+HUB",
          IFERROR(VLOOKUP(A78,門市主檔!A:X,23,FALSE),"")&lt;&gt;"+HUB"
        ),
        AND(
          IFERROR(VLOOKUP(A78,'0919門市清單主檔'!B:AD,29,FALSE),"")="+EDC",
          IFERROR(VLOOKUP(A78,門市主檔!A:X,24,FALSE),"")&lt;&gt;"+EDC"
        )
      ),
      _xlfn.TEXTJOIN(
        "，",
        TRUE,
        IF(AND($D$1&lt;&gt;"--", IFERROR(VLOOKUP(A78,'0919門市清單主檔'!B:AH,31,FALSE),"")=$D$1, IFERROR(VLOOKUP(A78,門市主檔!A:Q,17,FALSE),"")&lt;&gt;$D$1), $D$1, ""),
        IF(AND($E$1&lt;&gt;"--", IFERROR(VLOOKUP(A78,'0919門市清單主檔'!B:AH,32,FALSE),"")=$E$1, IFERROR(VLOOKUP(A78,門市主檔!A:S,19,FALSE),"")&lt;&gt;$E$1), $E$1, ""),
        IF(AND($F$1&lt;&gt;"--", IFERROR(VLOOKUP(A78,'0919門市清單主檔'!B:AH,33,FALSE),"")=$F$1, IFERROR(VLOOKUP(A78,門市主檔!A:U,21,FALSE),"")&lt;&gt;$F$1), $F$1, ""),
        IF(AND(IFERROR(VLOOKUP(A78,'0919門市清單主檔'!B:AC,28,FALSE),"")="+HUB", IFERROR(VLOOKUP(A78,門市主檔!A:X,23,FALSE),"")&lt;&gt;"+HUB"), "+HUB", ""),
        IF(AND(IFERROR(VLOOKUP(A78,'0919門市清單主檔'!B:AD,29,FALSE),"")="+EDC", IFERROR(VLOOKUP(A78,門市主檔!A:X,24,FALSE),"")&lt;&gt;"+EDC"), "+EDC", "")
      ) &amp; "未完工",
      "已完工"
    )
  )
)</f>
        <v>已完工</v>
      </c>
      <c r="P78" s="542" t="str">
        <f t="shared" si="22"/>
        <v>PMQ2-4573-中和浪漫店(定保)</v>
      </c>
      <c r="Q78" s="178" t="str">
        <f t="array" ref="Q78">IF(AND(SUMPRODUCT((IM!$F$2:$F$5000=A78)*(ISNUMBER(SEARCH($D$1, IM!$AC$2:$AC$5000))))&gt;0), $D$1, "")</f>
        <v/>
      </c>
      <c r="R78" s="177" t="str">
        <f t="array" ref="R78">IFERROR(INDEX(IM!$AM$2:$AM$5000, MATCH(1, (IM!$F$2:$F$5000=A78) * (ISNUMBER(SEARCH($D$1, IM!$AC$2:$AC$5000))), 0)), "")</f>
        <v/>
      </c>
      <c r="S78" s="166" t="str">
        <f t="array" ref="S78">IF(AND(SUMPRODUCT((IM!$F$2:$F$5000=A78)*(ISNUMBER(SEARCH($E$1, IM!$AC$2:$AC$5000))))&gt;0), $E$1, "")</f>
        <v/>
      </c>
      <c r="T78" s="191" t="str">
        <f t="array" ref="T78">IFERROR(INDEX(IM!$AM$2:$AM$5000, MATCH(1, (IM!$F$2:$F$5000=A78) * (ISNUMBER(SEARCH($E$1, IM!$AC$2:$AC$5000))), 0)), "")</f>
        <v/>
      </c>
      <c r="U78" s="194" t="str">
        <f t="array" ref="U78">IF(AND(SUMPRODUCT((IM!$F$2:$F$5000=A78)*(ISNUMBER(SEARCH($F$1, IM!$AC$2:$AC$5000))))&gt;0), $F$1, "")</f>
        <v/>
      </c>
      <c r="V78" s="212" t="str">
        <f t="array" ref="V78">IFERROR(INDEX(IM!$AM$2:$AM$5000, MATCH(1, (IM!$F$2:$F$5000=A78) * (ISNUMBER(SEARCH($F$1, IM!$AC$2:$AC$5000))), 0)), "")</f>
        <v/>
      </c>
      <c r="W78" s="165" t="str">
        <f t="array" ref="W78">IF(
SUMPRODUCT(
(IM!$F$2:$F$5000=A78)*
(ISNUMBER(SEARCH($I$1,IM!$AC$2:$AC$5000)))*
(IM!$X$2:$X$5000&gt;=$A$1)*
(IM!$X$2:$X$5000&lt;=$B$1)
)&gt;0,
$I$1,
""
)</f>
        <v/>
      </c>
      <c r="X78" s="165" t="str">
        <f t="array" ref="X78">IF(AND(SUMPRODUCT((IM!$F$2:$F$5000=A78)*(ISNUMBER(SEARCH($J$1, IM!$AC$2:$AC$5000))))&gt;0), $J$1, "")</f>
        <v>+EDC</v>
      </c>
      <c r="Y78" s="425">
        <f t="shared" si="23"/>
        <v>4573</v>
      </c>
      <c r="Z78" s="425" t="str">
        <f t="shared" si="24"/>
        <v>中和浪漫店</v>
      </c>
      <c r="AA78" s="132" t="s">
        <v>52</v>
      </c>
    </row>
    <row r="79" spans="1:29" ht="21.6" customHeight="1">
      <c r="A79" s="111">
        <v>4970</v>
      </c>
      <c r="B79" s="160" t="str">
        <f>_xlfn.XLOOKUP(A79,'0919門市清單主檔'!B:B,'0919門市清單主檔'!C:C,"")</f>
        <v>中和一品苑</v>
      </c>
      <c r="C79" s="117" t="str">
        <f>_xlfn.XLOOKUP($A79,'0919門市清單主檔'!B:B,'0919門市清單主檔'!U:U,"")</f>
        <v>新北市</v>
      </c>
      <c r="D79" s="117" t="str">
        <f>_xlfn.XLOOKUP($A79,'0919門市清單主檔'!B:B,'0919門市清單主檔'!V:V,"")</f>
        <v>中和區</v>
      </c>
      <c r="E79" s="200" t="str">
        <f>_xlfn.XLOOKUP(D79,門市狀態!G:G,門市狀態!H:H,"")</f>
        <v>劉柏均</v>
      </c>
      <c r="F79" s="112" t="str">
        <f>IFERROR(IF(VLOOKUP(A79,門市狀態!A:D,4,FALSE)=0,"",VLOOKUP(A79,門市狀態!A:D,4,FALSE)),"")</f>
        <v/>
      </c>
      <c r="G79" s="113"/>
      <c r="H79" s="114" t="str">
        <f t="shared" si="20"/>
        <v>PMQ2-4970-中和一品苑(定保)</v>
      </c>
      <c r="I79" s="251" t="str">
        <f t="array" ref="I79">IF(AND(SUMPRODUCT((IM!$F$2:$F$5000=A79)*(ISNUMBER(SEARCH($C$1, IM!$AC$2:$AC$5000))))&gt;0), $C$1, "")</f>
        <v>PMQ2</v>
      </c>
      <c r="J79" s="252">
        <f t="array" ref="J79">IFERROR(INDEX(IM!$AM$2:$AM$5000, MATCH(1, (IM!$F$2:$F$5000=A79) * (ISNUMBER(SEARCH($C$1, IM!$AC$2:$AC$5000))), 0)), "")</f>
        <v>46132</v>
      </c>
      <c r="K79" s="253">
        <f t="array" ref="K79">SUMPRODUCT((IM!$F$2:$F$5000=A79)*(IM!$AD$2:$AD$5000="O")*(ISNUMBER(SEARCH($C$1, IM!$AC$2:$AC$5000))))</f>
        <v>1</v>
      </c>
      <c r="L79" s="254" t="str">
        <f t="array" ref="L79">IF(K79&gt;0,IFERROR(HYPERLINK("#'IM'!AC"&amp;MATCH(1,(IM!$F$1:$F$5000=A79)*(ISNUMBER(SEARCH($C$1,IM!$AC$1:$AC$5000))),0),"檢核"),"未登錄"),"")</f>
        <v>檢核</v>
      </c>
      <c r="M79" s="255" t="str">
        <f t="shared" si="21"/>
        <v>+EDC</v>
      </c>
      <c r="N79" s="255" t="str">
        <f t="array" ref="N79">IF(AND(
    SUMPRODUCT(
        (IM!$F$2:$F$522=A79) *
        ISNUMBER(SEARCH("*HUB*", IM!$AC$2:$AC$522)) *
        (IM!$X$2:$X$522&gt;=$A$1) *
        (IM!$X$2:$X$522&lt;=$B$1)*(W79="HUB")
    ) &gt; 0
), "HUB", "")</f>
        <v/>
      </c>
      <c r="O79" s="256" t="str">
        <f>IF(
  IFERROR(VLOOKUP(A79,門市主檔!A:I,9,FALSE),"")&lt;&gt;$C$1,
  "未完工",
  IF(
    AND($D$1="--",$E$1="--",$F$1="--"),
    "已完工",
    IF(
      OR(
        AND($D$1&lt;&gt;"--", IFERROR(VLOOKUP(A79,'0919門市清單主檔'!B:AH,31,FALSE),"")=$D$1, IFERROR(VLOOKUP(A79,門市主檔!A:Q,17,FALSE),"")&lt;&gt;$D$1),
        AND($E$1&lt;&gt;"--", IFERROR(VLOOKUP(A79,'0919門市清單主檔'!B:AH,32,FALSE),"")=$E$1, IFERROR(VLOOKUP(A79,門市主檔!A:S,19,FALSE),"")&lt;&gt;$E$1),
        AND($F$1&lt;&gt;"--", IFERROR(VLOOKUP(A79,'0919門市清單主檔'!B:AH,33,FALSE),"")=$F$1, IFERROR(VLOOKUP(A79,門市主檔!A:U,21,FALSE),"")&lt;&gt;$F$1),
        AND(
          IFERROR(VLOOKUP(A79,'0919門市清單主檔'!B:AC,28,FALSE),"")="+HUB",
          IFERROR(VLOOKUP(A79,門市主檔!A:X,23,FALSE),"")&lt;&gt;"+HUB"
        ),
        AND(
          IFERROR(VLOOKUP(A79,'0919門市清單主檔'!B:AD,29,FALSE),"")="+EDC",
          IFERROR(VLOOKUP(A79,門市主檔!A:X,24,FALSE),"")&lt;&gt;"+EDC"
        )
      ),
      _xlfn.TEXTJOIN(
        "，",
        TRUE,
        IF(AND($D$1&lt;&gt;"--", IFERROR(VLOOKUP(A79,'0919門市清單主檔'!B:AH,31,FALSE),"")=$D$1, IFERROR(VLOOKUP(A79,門市主檔!A:Q,17,FALSE),"")&lt;&gt;$D$1), $D$1, ""),
        IF(AND($E$1&lt;&gt;"--", IFERROR(VLOOKUP(A79,'0919門市清單主檔'!B:AH,32,FALSE),"")=$E$1, IFERROR(VLOOKUP(A79,門市主檔!A:S,19,FALSE),"")&lt;&gt;$E$1), $E$1, ""),
        IF(AND($F$1&lt;&gt;"--", IFERROR(VLOOKUP(A79,'0919門市清單主檔'!B:AH,33,FALSE),"")=$F$1, IFERROR(VLOOKUP(A79,門市主檔!A:U,21,FALSE),"")&lt;&gt;$F$1), $F$1, ""),
        IF(AND(IFERROR(VLOOKUP(A79,'0919門市清單主檔'!B:AC,28,FALSE),"")="+HUB", IFERROR(VLOOKUP(A79,門市主檔!A:X,23,FALSE),"")&lt;&gt;"+HUB"), "+HUB", ""),
        IF(AND(IFERROR(VLOOKUP(A79,'0919門市清單主檔'!B:AD,29,FALSE),"")="+EDC", IFERROR(VLOOKUP(A79,門市主檔!A:X,24,FALSE),"")&lt;&gt;"+EDC"), "+EDC", "")
      ) &amp; "未完工",
      "已完工"
    )
  )
)</f>
        <v>已完工</v>
      </c>
      <c r="P79" s="542" t="str">
        <f t="shared" si="22"/>
        <v>PMQ2-4970-中和一品苑(定保)</v>
      </c>
      <c r="Q79" s="178" t="str">
        <f t="array" ref="Q79">IF(AND(SUMPRODUCT((IM!$F$2:$F$5000=A79)*(ISNUMBER(SEARCH($D$1, IM!$AC$2:$AC$5000))))&gt;0), $D$1, "")</f>
        <v/>
      </c>
      <c r="R79" s="177" t="str">
        <f t="array" ref="R79">IFERROR(INDEX(IM!$AM$2:$AM$5000, MATCH(1, (IM!$F$2:$F$5000=A79) * (ISNUMBER(SEARCH($D$1, IM!$AC$2:$AC$5000))), 0)), "")</f>
        <v/>
      </c>
      <c r="S79" s="166" t="str">
        <f t="array" ref="S79">IF(AND(SUMPRODUCT((IM!$F$2:$F$5000=A79)*(ISNUMBER(SEARCH($E$1, IM!$AC$2:$AC$5000))))&gt;0), $E$1, "")</f>
        <v/>
      </c>
      <c r="T79" s="191" t="str">
        <f t="array" ref="T79">IFERROR(INDEX(IM!$AM$2:$AM$5000, MATCH(1, (IM!$F$2:$F$5000=A79) * (ISNUMBER(SEARCH($E$1, IM!$AC$2:$AC$5000))), 0)), "")</f>
        <v/>
      </c>
      <c r="U79" s="194" t="str">
        <f t="array" ref="U79">IF(AND(SUMPRODUCT((IM!$F$2:$F$5000=A79)*(ISNUMBER(SEARCH($F$1, IM!$AC$2:$AC$5000))))&gt;0), $F$1, "")</f>
        <v/>
      </c>
      <c r="V79" s="212" t="str">
        <f t="array" ref="V79">IFERROR(INDEX(IM!$AM$2:$AM$5000, MATCH(1, (IM!$F$2:$F$5000=A79) * (ISNUMBER(SEARCH($F$1, IM!$AC$2:$AC$5000))), 0)), "")</f>
        <v/>
      </c>
      <c r="W79" s="165" t="str">
        <f t="array" ref="W79">IF(
SUMPRODUCT(
(IM!$F$2:$F$5000=A79)*
(ISNUMBER(SEARCH($I$1,IM!$AC$2:$AC$5000)))*
(IM!$X$2:$X$5000&gt;=$A$1)*
(IM!$X$2:$X$5000&lt;=$B$1)
)&gt;0,
$I$1,
""
)</f>
        <v/>
      </c>
      <c r="X79" s="165" t="str">
        <f t="array" ref="X79">IF(AND(SUMPRODUCT((IM!$F$2:$F$5000=A79)*(ISNUMBER(SEARCH($J$1, IM!$AC$2:$AC$5000))))&gt;0), $J$1, "")</f>
        <v>+EDC</v>
      </c>
      <c r="Y79" s="425">
        <f t="shared" si="23"/>
        <v>4970</v>
      </c>
      <c r="Z79" s="425" t="str">
        <f t="shared" si="24"/>
        <v>中和一品苑</v>
      </c>
      <c r="AA79" s="132" t="s">
        <v>52</v>
      </c>
    </row>
    <row r="80" spans="1:29" ht="21.6" customHeight="1">
      <c r="A80" s="111">
        <v>3652</v>
      </c>
      <c r="B80" s="160" t="str">
        <f>_xlfn.XLOOKUP(A80,'0919門市清單主檔'!B:B,'0919門市清單主檔'!C:C,"")</f>
        <v>新莊莊民店</v>
      </c>
      <c r="C80" s="117" t="str">
        <f>_xlfn.XLOOKUP($A80,'0919門市清單主檔'!B:B,'0919門市清單主檔'!U:U,"")</f>
        <v>新北市</v>
      </c>
      <c r="D80" s="117" t="str">
        <f>_xlfn.XLOOKUP($A80,'0919門市清單主檔'!B:B,'0919門市清單主檔'!V:V,"")</f>
        <v>新莊區</v>
      </c>
      <c r="E80" s="200" t="str">
        <f>_xlfn.XLOOKUP(D80,門市狀態!G:G,門市狀態!H:H,"")</f>
        <v>湯家瑋</v>
      </c>
      <c r="F80" s="112" t="str">
        <f>IFERROR(IF(VLOOKUP(A80,門市狀態!A:D,4,FALSE)=0,"",VLOOKUP(A80,門市狀態!A:D,4,FALSE)),"")</f>
        <v/>
      </c>
      <c r="G80" s="113"/>
      <c r="H80" s="114" t="str">
        <f t="shared" si="20"/>
        <v>PMQ2-3652-新莊莊民店(定保)</v>
      </c>
      <c r="I80" s="251" t="str">
        <f t="array" ref="I80">IF(AND(SUMPRODUCT((IM!$F$2:$F$5000=A80)*(ISNUMBER(SEARCH($C$1, IM!$AC$2:$AC$5000))))&gt;0), $C$1, "")</f>
        <v>PMQ2</v>
      </c>
      <c r="J80" s="252">
        <f t="array" ref="J80">IFERROR(INDEX(IM!$AM$2:$AM$5000, MATCH(1, (IM!$F$2:$F$5000=A80) * (ISNUMBER(SEARCH($C$1, IM!$AC$2:$AC$5000))), 0)), "")</f>
        <v>46132</v>
      </c>
      <c r="K80" s="253">
        <f t="array" ref="K80">SUMPRODUCT((IM!$F$2:$F$5000=A80)*(IM!$AD$2:$AD$5000="O")*(ISNUMBER(SEARCH($C$1, IM!$AC$2:$AC$5000))))</f>
        <v>1</v>
      </c>
      <c r="L80" s="254" t="str">
        <f t="array" ref="L80">IF(K80&gt;0,IFERROR(HYPERLINK("#'IM'!AC"&amp;MATCH(1,(IM!$F$1:$F$5000=A80)*(ISNUMBER(SEARCH($C$1,IM!$AC$1:$AC$5000))),0),"檢核"),"未登錄"),"")</f>
        <v>檢核</v>
      </c>
      <c r="M80" s="255" t="str">
        <f t="shared" si="21"/>
        <v>+EDC</v>
      </c>
      <c r="N80" s="255" t="str">
        <f t="array" ref="N80">IF(AND(
    SUMPRODUCT(
        (IM!$F$2:$F$522=A80) *
        ISNUMBER(SEARCH("*HUB*", IM!$AC$2:$AC$522)) *
        (IM!$X$2:$X$522&gt;=$A$1) *
        (IM!$X$2:$X$522&lt;=$B$1)*(W80="HUB")
    ) &gt; 0
), "HUB", "")</f>
        <v/>
      </c>
      <c r="O80" s="256" t="str">
        <f>IF(
  IFERROR(VLOOKUP(A80,門市主檔!A:I,9,FALSE),"")&lt;&gt;$C$1,
  "未完工",
  IF(
    AND($D$1="--",$E$1="--",$F$1="--"),
    "已完工",
    IF(
      OR(
        AND($D$1&lt;&gt;"--", IFERROR(VLOOKUP(A80,'0919門市清單主檔'!B:AH,31,FALSE),"")=$D$1, IFERROR(VLOOKUP(A80,門市主檔!A:Q,17,FALSE),"")&lt;&gt;$D$1),
        AND($E$1&lt;&gt;"--", IFERROR(VLOOKUP(A80,'0919門市清單主檔'!B:AH,32,FALSE),"")=$E$1, IFERROR(VLOOKUP(A80,門市主檔!A:S,19,FALSE),"")&lt;&gt;$E$1),
        AND($F$1&lt;&gt;"--", IFERROR(VLOOKUP(A80,'0919門市清單主檔'!B:AH,33,FALSE),"")=$F$1, IFERROR(VLOOKUP(A80,門市主檔!A:U,21,FALSE),"")&lt;&gt;$F$1),
        AND(
          IFERROR(VLOOKUP(A80,'0919門市清單主檔'!B:AC,28,FALSE),"")="+HUB",
          IFERROR(VLOOKUP(A80,門市主檔!A:X,23,FALSE),"")&lt;&gt;"+HUB"
        ),
        AND(
          IFERROR(VLOOKUP(A80,'0919門市清單主檔'!B:AD,29,FALSE),"")="+EDC",
          IFERROR(VLOOKUP(A80,門市主檔!A:X,24,FALSE),"")&lt;&gt;"+EDC"
        )
      ),
      _xlfn.TEXTJOIN(
        "，",
        TRUE,
        IF(AND($D$1&lt;&gt;"--", IFERROR(VLOOKUP(A80,'0919門市清單主檔'!B:AH,31,FALSE),"")=$D$1, IFERROR(VLOOKUP(A80,門市主檔!A:Q,17,FALSE),"")&lt;&gt;$D$1), $D$1, ""),
        IF(AND($E$1&lt;&gt;"--", IFERROR(VLOOKUP(A80,'0919門市清單主檔'!B:AH,32,FALSE),"")=$E$1, IFERROR(VLOOKUP(A80,門市主檔!A:S,19,FALSE),"")&lt;&gt;$E$1), $E$1, ""),
        IF(AND($F$1&lt;&gt;"--", IFERROR(VLOOKUP(A80,'0919門市清單主檔'!B:AH,33,FALSE),"")=$F$1, IFERROR(VLOOKUP(A80,門市主檔!A:U,21,FALSE),"")&lt;&gt;$F$1), $F$1, ""),
        IF(AND(IFERROR(VLOOKUP(A80,'0919門市清單主檔'!B:AC,28,FALSE),"")="+HUB", IFERROR(VLOOKUP(A80,門市主檔!A:X,23,FALSE),"")&lt;&gt;"+HUB"), "+HUB", ""),
        IF(AND(IFERROR(VLOOKUP(A80,'0919門市清單主檔'!B:AD,29,FALSE),"")="+EDC", IFERROR(VLOOKUP(A80,門市主檔!A:X,24,FALSE),"")&lt;&gt;"+EDC"), "+EDC", "")
      ) &amp; "未完工",
      "已完工"
    )
  )
)</f>
        <v>已完工</v>
      </c>
      <c r="P80" s="542" t="str">
        <f t="shared" si="22"/>
        <v>PMQ2-3652-新莊莊民店(定保)</v>
      </c>
      <c r="Q80" s="178" t="str">
        <f t="array" ref="Q80">IF(AND(SUMPRODUCT((IM!$F$2:$F$5000=A80)*(ISNUMBER(SEARCH($D$1, IM!$AC$2:$AC$5000))))&gt;0), $D$1, "")</f>
        <v/>
      </c>
      <c r="R80" s="177" t="str">
        <f t="array" ref="R80">IFERROR(INDEX(IM!$AM$2:$AM$5000, MATCH(1, (IM!$F$2:$F$5000=A80) * (ISNUMBER(SEARCH($D$1, IM!$AC$2:$AC$5000))), 0)), "")</f>
        <v/>
      </c>
      <c r="S80" s="166" t="str">
        <f t="array" ref="S80">IF(AND(SUMPRODUCT((IM!$F$2:$F$5000=A80)*(ISNUMBER(SEARCH($E$1, IM!$AC$2:$AC$5000))))&gt;0), $E$1, "")</f>
        <v/>
      </c>
      <c r="T80" s="191" t="str">
        <f t="array" ref="T80">IFERROR(INDEX(IM!$AM$2:$AM$5000, MATCH(1, (IM!$F$2:$F$5000=A80) * (ISNUMBER(SEARCH($E$1, IM!$AC$2:$AC$5000))), 0)), "")</f>
        <v/>
      </c>
      <c r="U80" s="194" t="str">
        <f t="array" ref="U80">IF(AND(SUMPRODUCT((IM!$F$2:$F$5000=A80)*(ISNUMBER(SEARCH($F$1, IM!$AC$2:$AC$5000))))&gt;0), $F$1, "")</f>
        <v/>
      </c>
      <c r="V80" s="212" t="str">
        <f t="array" ref="V80">IFERROR(INDEX(IM!$AM$2:$AM$5000, MATCH(1, (IM!$F$2:$F$5000=A80) * (ISNUMBER(SEARCH($F$1, IM!$AC$2:$AC$5000))), 0)), "")</f>
        <v/>
      </c>
      <c r="W80" s="165" t="str">
        <f t="array" ref="W80">IF(
SUMPRODUCT(
(IM!$F$2:$F$5000=A80)*
(ISNUMBER(SEARCH($I$1,IM!$AC$2:$AC$5000)))*
(IM!$X$2:$X$5000&gt;=$A$1)*
(IM!$X$2:$X$5000&lt;=$B$1)
)&gt;0,
$I$1,
""
)</f>
        <v/>
      </c>
      <c r="X80" s="165" t="str">
        <f t="array" ref="X80">IF(AND(SUMPRODUCT((IM!$F$2:$F$5000=A80)*(ISNUMBER(SEARCH($J$1, IM!$AC$2:$AC$5000))))&gt;0), $J$1, "")</f>
        <v>+EDC</v>
      </c>
      <c r="Y80" s="425">
        <f t="shared" si="23"/>
        <v>3652</v>
      </c>
      <c r="Z80" s="425" t="str">
        <f t="shared" si="24"/>
        <v>新莊莊民店</v>
      </c>
      <c r="AA80" s="132"/>
    </row>
    <row r="81" spans="1:29" ht="21.6" customHeight="1">
      <c r="A81" s="111">
        <v>4983</v>
      </c>
      <c r="B81" s="160" t="str">
        <f>_xlfn.XLOOKUP(A81,'0919門市清單主檔'!B:B,'0919門市清單主檔'!C:C,"")</f>
        <v>板橋藝文店</v>
      </c>
      <c r="C81" s="117" t="str">
        <f>_xlfn.XLOOKUP($A81,'0919門市清單主檔'!B:B,'0919門市清單主檔'!U:U,"")</f>
        <v>新北市</v>
      </c>
      <c r="D81" s="117" t="str">
        <f>_xlfn.XLOOKUP($A81,'0919門市清單主檔'!B:B,'0919門市清單主檔'!V:V,"")</f>
        <v>板橋區</v>
      </c>
      <c r="E81" s="200" t="str">
        <f>_xlfn.XLOOKUP(D81,門市狀態!G:G,門市狀態!H:H,"")</f>
        <v>狄澤洋</v>
      </c>
      <c r="F81" s="112" t="str">
        <f>IFERROR(IF(VLOOKUP(A81,門市狀態!A:D,4,FALSE)=0,"",VLOOKUP(A81,門市狀態!A:D,4,FALSE)),"")</f>
        <v/>
      </c>
      <c r="G81" s="113"/>
      <c r="H81" s="114" t="str">
        <f t="shared" si="20"/>
        <v>PMQ2-4983-板橋藝文店(定保)</v>
      </c>
      <c r="I81" s="251" t="str">
        <f t="array" ref="I81">IF(AND(SUMPRODUCT((IM!$F$2:$F$5000=A81)*(ISNUMBER(SEARCH($C$1, IM!$AC$2:$AC$5000))))&gt;0), $C$1, "")</f>
        <v>PMQ2</v>
      </c>
      <c r="J81" s="252">
        <f t="array" ref="J81">IFERROR(INDEX(IM!$AM$2:$AM$5000, MATCH(1, (IM!$F$2:$F$5000=A81) * (ISNUMBER(SEARCH($C$1, IM!$AC$2:$AC$5000))), 0)), "")</f>
        <v>46132</v>
      </c>
      <c r="K81" s="253">
        <f t="array" ref="K81">SUMPRODUCT((IM!$F$2:$F$5000=A81)*(IM!$AD$2:$AD$5000="O")*(ISNUMBER(SEARCH($C$1, IM!$AC$2:$AC$5000))))</f>
        <v>1</v>
      </c>
      <c r="L81" s="254" t="str">
        <f t="array" ref="L81">IF(K81&gt;0,IFERROR(HYPERLINK("#'IM'!AC"&amp;MATCH(1,(IM!$F$1:$F$5000=A81)*(ISNUMBER(SEARCH($C$1,IM!$AC$1:$AC$5000))),0),"檢核"),"未登錄"),"")</f>
        <v>檢核</v>
      </c>
      <c r="M81" s="255" t="str">
        <f t="shared" si="21"/>
        <v>+EDC</v>
      </c>
      <c r="N81" s="255" t="str">
        <f t="array" ref="N81">IF(AND(
    SUMPRODUCT(
        (IM!$F$2:$F$522=A81) *
        ISNUMBER(SEARCH("*HUB*", IM!$AC$2:$AC$522)) *
        (IM!$X$2:$X$522&gt;=$A$1) *
        (IM!$X$2:$X$522&lt;=$B$1)*(W81="HUB")
    ) &gt; 0
), "HUB", "")</f>
        <v/>
      </c>
      <c r="O81" s="256" t="str">
        <f>IF(
  IFERROR(VLOOKUP(A81,門市主檔!A:I,9,FALSE),"")&lt;&gt;$C$1,
  "未完工",
  IF(
    AND($D$1="--",$E$1="--",$F$1="--"),
    "已完工",
    IF(
      OR(
        AND($D$1&lt;&gt;"--", IFERROR(VLOOKUP(A81,'0919門市清單主檔'!B:AH,31,FALSE),"")=$D$1, IFERROR(VLOOKUP(A81,門市主檔!A:Q,17,FALSE),"")&lt;&gt;$D$1),
        AND($E$1&lt;&gt;"--", IFERROR(VLOOKUP(A81,'0919門市清單主檔'!B:AH,32,FALSE),"")=$E$1, IFERROR(VLOOKUP(A81,門市主檔!A:S,19,FALSE),"")&lt;&gt;$E$1),
        AND($F$1&lt;&gt;"--", IFERROR(VLOOKUP(A81,'0919門市清單主檔'!B:AH,33,FALSE),"")=$F$1, IFERROR(VLOOKUP(A81,門市主檔!A:U,21,FALSE),"")&lt;&gt;$F$1),
        AND(
          IFERROR(VLOOKUP(A81,'0919門市清單主檔'!B:AC,28,FALSE),"")="+HUB",
          IFERROR(VLOOKUP(A81,門市主檔!A:X,23,FALSE),"")&lt;&gt;"+HUB"
        ),
        AND(
          IFERROR(VLOOKUP(A81,'0919門市清單主檔'!B:AD,29,FALSE),"")="+EDC",
          IFERROR(VLOOKUP(A81,門市主檔!A:X,24,FALSE),"")&lt;&gt;"+EDC"
        )
      ),
      _xlfn.TEXTJOIN(
        "，",
        TRUE,
        IF(AND($D$1&lt;&gt;"--", IFERROR(VLOOKUP(A81,'0919門市清單主檔'!B:AH,31,FALSE),"")=$D$1, IFERROR(VLOOKUP(A81,門市主檔!A:Q,17,FALSE),"")&lt;&gt;$D$1), $D$1, ""),
        IF(AND($E$1&lt;&gt;"--", IFERROR(VLOOKUP(A81,'0919門市清單主檔'!B:AH,32,FALSE),"")=$E$1, IFERROR(VLOOKUP(A81,門市主檔!A:S,19,FALSE),"")&lt;&gt;$E$1), $E$1, ""),
        IF(AND($F$1&lt;&gt;"--", IFERROR(VLOOKUP(A81,'0919門市清單主檔'!B:AH,33,FALSE),"")=$F$1, IFERROR(VLOOKUP(A81,門市主檔!A:U,21,FALSE),"")&lt;&gt;$F$1), $F$1, ""),
        IF(AND(IFERROR(VLOOKUP(A81,'0919門市清單主檔'!B:AC,28,FALSE),"")="+HUB", IFERROR(VLOOKUP(A81,門市主檔!A:X,23,FALSE),"")&lt;&gt;"+HUB"), "+HUB", ""),
        IF(AND(IFERROR(VLOOKUP(A81,'0919門市清單主檔'!B:AD,29,FALSE),"")="+EDC", IFERROR(VLOOKUP(A81,門市主檔!A:X,24,FALSE),"")&lt;&gt;"+EDC"), "+EDC", "")
      ) &amp; "未完工",
      "已完工"
    )
  )
)</f>
        <v>已完工</v>
      </c>
      <c r="P81" s="542" t="str">
        <f t="shared" si="22"/>
        <v>PMQ2-4983-板橋藝文店(定保)</v>
      </c>
      <c r="Q81" s="178" t="str">
        <f t="array" ref="Q81">IF(AND(SUMPRODUCT((IM!$F$2:$F$5000=A81)*(ISNUMBER(SEARCH($D$1, IM!$AC$2:$AC$5000))))&gt;0), $D$1, "")</f>
        <v/>
      </c>
      <c r="R81" s="177" t="str">
        <f t="array" ref="R81">IFERROR(INDEX(IM!$AM$2:$AM$5000, MATCH(1, (IM!$F$2:$F$5000=A81) * (ISNUMBER(SEARCH($D$1, IM!$AC$2:$AC$5000))), 0)), "")</f>
        <v/>
      </c>
      <c r="S81" s="166" t="str">
        <f t="array" ref="S81">IF(AND(SUMPRODUCT((IM!$F$2:$F$5000=A81)*(ISNUMBER(SEARCH($E$1, IM!$AC$2:$AC$5000))))&gt;0), $E$1, "")</f>
        <v/>
      </c>
      <c r="T81" s="191" t="str">
        <f t="array" ref="T81">IFERROR(INDEX(IM!$AM$2:$AM$5000, MATCH(1, (IM!$F$2:$F$5000=A81) * (ISNUMBER(SEARCH($E$1, IM!$AC$2:$AC$5000))), 0)), "")</f>
        <v/>
      </c>
      <c r="U81" s="194" t="str">
        <f t="array" ref="U81">IF(AND(SUMPRODUCT((IM!$F$2:$F$5000=A81)*(ISNUMBER(SEARCH($F$1, IM!$AC$2:$AC$5000))))&gt;0), $F$1, "")</f>
        <v/>
      </c>
      <c r="V81" s="212" t="str">
        <f t="array" ref="V81">IFERROR(INDEX(IM!$AM$2:$AM$5000, MATCH(1, (IM!$F$2:$F$5000=A81) * (ISNUMBER(SEARCH($F$1, IM!$AC$2:$AC$5000))), 0)), "")</f>
        <v/>
      </c>
      <c r="W81" s="165" t="str">
        <f t="array" ref="W81">IF(
SUMPRODUCT(
(IM!$F$2:$F$5000=A81)*
(ISNUMBER(SEARCH($I$1,IM!$AC$2:$AC$5000)))*
(IM!$X$2:$X$5000&gt;=$A$1)*
(IM!$X$2:$X$5000&lt;=$B$1)
)&gt;0,
$I$1,
""
)</f>
        <v/>
      </c>
      <c r="X81" s="165" t="str">
        <f t="array" ref="X81">IF(AND(SUMPRODUCT((IM!$F$2:$F$5000=A81)*(ISNUMBER(SEARCH($J$1, IM!$AC$2:$AC$5000))))&gt;0), $J$1, "")</f>
        <v>+EDC</v>
      </c>
      <c r="Y81" s="425">
        <f t="shared" si="23"/>
        <v>4983</v>
      </c>
      <c r="Z81" s="425" t="str">
        <f t="shared" si="24"/>
        <v>板橋藝文店</v>
      </c>
      <c r="AA81" s="132"/>
      <c r="AB81" s="132"/>
      <c r="AC81" s="132"/>
    </row>
    <row r="82" spans="1:29" ht="21.6" customHeight="1">
      <c r="A82" s="111">
        <v>3955</v>
      </c>
      <c r="B82" s="160" t="str">
        <f>_xlfn.XLOOKUP(A82,'0919門市清單主檔'!B:B,'0919門市清單主檔'!C:C,"")</f>
        <v>板橋海龍店</v>
      </c>
      <c r="C82" s="117" t="str">
        <f>_xlfn.XLOOKUP($A82,'0919門市清單主檔'!B:B,'0919門市清單主檔'!U:U,"")</f>
        <v>新北市</v>
      </c>
      <c r="D82" s="117" t="str">
        <f>_xlfn.XLOOKUP($A82,'0919門市清單主檔'!B:B,'0919門市清單主檔'!V:V,"")</f>
        <v>板橋區</v>
      </c>
      <c r="E82" s="200" t="str">
        <f>_xlfn.XLOOKUP(D82,門市狀態!G:G,門市狀態!H:H,"")</f>
        <v>狄澤洋</v>
      </c>
      <c r="F82" s="112" t="str">
        <f ca="1">IFERROR(IF(VLOOKUP(A82,門市狀態!A:D,4,FALSE)=0,"",VLOOKUP(A82,門市狀態!A:D,4,FALSE)),"")</f>
        <v/>
      </c>
      <c r="G82" s="113"/>
      <c r="H82" s="114" t="str">
        <f t="shared" si="20"/>
        <v>PMQ2-3955-板橋海龍店(定保)</v>
      </c>
      <c r="I82" s="251" t="str">
        <f t="array" ref="I82">IF(AND(SUMPRODUCT((IM!$F$2:$F$5000=A82)*(ISNUMBER(SEARCH($C$1, IM!$AC$2:$AC$5000))))&gt;0), $C$1, "")</f>
        <v>PMQ2</v>
      </c>
      <c r="J82" s="252">
        <f t="array" ref="J82">IFERROR(INDEX(IM!$AM$2:$AM$5000, MATCH(1, (IM!$F$2:$F$5000=A82) * (ISNUMBER(SEARCH($C$1, IM!$AC$2:$AC$5000))), 0)), "")</f>
        <v>46132</v>
      </c>
      <c r="K82" s="253">
        <f t="array" ref="K82">SUMPRODUCT((IM!$F$2:$F$5000=A82)*(IM!$AD$2:$AD$5000="O")*(ISNUMBER(SEARCH($C$1, IM!$AC$2:$AC$5000))))</f>
        <v>1</v>
      </c>
      <c r="L82" s="254" t="str">
        <f t="array" ref="L82">IF(K82&gt;0,IFERROR(HYPERLINK("#'IM'!AC"&amp;MATCH(1,(IM!$F$1:$F$5000=A82)*(ISNUMBER(SEARCH($C$1,IM!$AC$1:$AC$5000))),0),"檢核"),"未登錄"),"")</f>
        <v>檢核</v>
      </c>
      <c r="M82" s="255" t="str">
        <f t="shared" si="21"/>
        <v>+EDC</v>
      </c>
      <c r="N82" s="255" t="str">
        <f t="array" ref="N82">IF(AND(
    SUMPRODUCT(
        (IM!$F$2:$F$522=A82) *
        ISNUMBER(SEARCH("*HUB*", IM!$AC$2:$AC$522)) *
        (IM!$X$2:$X$522&gt;=$A$1) *
        (IM!$X$2:$X$522&lt;=$B$1)*(W82="HUB")
    ) &gt; 0
), "HUB", "")</f>
        <v/>
      </c>
      <c r="O82" s="256" t="str">
        <f>IF(
  IFERROR(VLOOKUP(A82,門市主檔!A:I,9,FALSE),"")&lt;&gt;$C$1,
  "未完工",
  IF(
    AND($D$1="--",$E$1="--",$F$1="--"),
    "已完工",
    IF(
      OR(
        AND($D$1&lt;&gt;"--", IFERROR(VLOOKUP(A82,'0919門市清單主檔'!B:AH,31,FALSE),"")=$D$1, IFERROR(VLOOKUP(A82,門市主檔!A:Q,17,FALSE),"")&lt;&gt;$D$1),
        AND($E$1&lt;&gt;"--", IFERROR(VLOOKUP(A82,'0919門市清單主檔'!B:AH,32,FALSE),"")=$E$1, IFERROR(VLOOKUP(A82,門市主檔!A:S,19,FALSE),"")&lt;&gt;$E$1),
        AND($F$1&lt;&gt;"--", IFERROR(VLOOKUP(A82,'0919門市清單主檔'!B:AH,33,FALSE),"")=$F$1, IFERROR(VLOOKUP(A82,門市主檔!A:U,21,FALSE),"")&lt;&gt;$F$1),
        AND(
          IFERROR(VLOOKUP(A82,'0919門市清單主檔'!B:AC,28,FALSE),"")="+HUB",
          IFERROR(VLOOKUP(A82,門市主檔!A:X,23,FALSE),"")&lt;&gt;"+HUB"
        ),
        AND(
          IFERROR(VLOOKUP(A82,'0919門市清單主檔'!B:AD,29,FALSE),"")="+EDC",
          IFERROR(VLOOKUP(A82,門市主檔!A:X,24,FALSE),"")&lt;&gt;"+EDC"
        )
      ),
      _xlfn.TEXTJOIN(
        "，",
        TRUE,
        IF(AND($D$1&lt;&gt;"--", IFERROR(VLOOKUP(A82,'0919門市清單主檔'!B:AH,31,FALSE),"")=$D$1, IFERROR(VLOOKUP(A82,門市主檔!A:Q,17,FALSE),"")&lt;&gt;$D$1), $D$1, ""),
        IF(AND($E$1&lt;&gt;"--", IFERROR(VLOOKUP(A82,'0919門市清單主檔'!B:AH,32,FALSE),"")=$E$1, IFERROR(VLOOKUP(A82,門市主檔!A:S,19,FALSE),"")&lt;&gt;$E$1), $E$1, ""),
        IF(AND($F$1&lt;&gt;"--", IFERROR(VLOOKUP(A82,'0919門市清單主檔'!B:AH,33,FALSE),"")=$F$1, IFERROR(VLOOKUP(A82,門市主檔!A:U,21,FALSE),"")&lt;&gt;$F$1), $F$1, ""),
        IF(AND(IFERROR(VLOOKUP(A82,'0919門市清單主檔'!B:AC,28,FALSE),"")="+HUB", IFERROR(VLOOKUP(A82,門市主檔!A:X,23,FALSE),"")&lt;&gt;"+HUB"), "+HUB", ""),
        IF(AND(IFERROR(VLOOKUP(A82,'0919門市清單主檔'!B:AD,29,FALSE),"")="+EDC", IFERROR(VLOOKUP(A82,門市主檔!A:X,24,FALSE),"")&lt;&gt;"+EDC"), "+EDC", "")
      ) &amp; "未完工",
      "已完工"
    )
  )
)</f>
        <v>已完工</v>
      </c>
      <c r="P82" s="542" t="str">
        <f t="shared" si="22"/>
        <v>PMQ2-3955-板橋海龍店(定保)</v>
      </c>
      <c r="Q82" s="178" t="str">
        <f t="array" ref="Q82">IF(AND(SUMPRODUCT((IM!$F$2:$F$5000=A82)*(ISNUMBER(SEARCH($D$1, IM!$AC$2:$AC$5000))))&gt;0), $D$1, "")</f>
        <v/>
      </c>
      <c r="R82" s="177" t="str">
        <f t="array" ref="R82">IFERROR(INDEX(IM!$AM$2:$AM$5000, MATCH(1, (IM!$F$2:$F$5000=A82) * (ISNUMBER(SEARCH($D$1, IM!$AC$2:$AC$5000))), 0)), "")</f>
        <v/>
      </c>
      <c r="S82" s="166" t="str">
        <f t="array" ref="S82">IF(AND(SUMPRODUCT((IM!$F$2:$F$5000=A82)*(ISNUMBER(SEARCH($E$1, IM!$AC$2:$AC$5000))))&gt;0), $E$1, "")</f>
        <v/>
      </c>
      <c r="T82" s="191" t="str">
        <f t="array" ref="T82">IFERROR(INDEX(IM!$AM$2:$AM$5000, MATCH(1, (IM!$F$2:$F$5000=A82) * (ISNUMBER(SEARCH($E$1, IM!$AC$2:$AC$5000))), 0)), "")</f>
        <v/>
      </c>
      <c r="U82" s="194" t="str">
        <f t="array" ref="U82">IF(AND(SUMPRODUCT((IM!$F$2:$F$5000=A82)*(ISNUMBER(SEARCH($F$1, IM!$AC$2:$AC$5000))))&gt;0), $F$1, "")</f>
        <v/>
      </c>
      <c r="V82" s="212" t="str">
        <f t="array" ref="V82">IFERROR(INDEX(IM!$AM$2:$AM$5000, MATCH(1, (IM!$F$2:$F$5000=A82) * (ISNUMBER(SEARCH($F$1, IM!$AC$2:$AC$5000))), 0)), "")</f>
        <v/>
      </c>
      <c r="W82" s="165" t="str">
        <f t="array" ref="W82">IF(
SUMPRODUCT(
(IM!$F$2:$F$5000=A82)*
(ISNUMBER(SEARCH($I$1,IM!$AC$2:$AC$5000)))*
(IM!$X$2:$X$5000&gt;=$A$1)*
(IM!$X$2:$X$5000&lt;=$B$1)
)&gt;0,
$I$1,
""
)</f>
        <v/>
      </c>
      <c r="X82" s="165" t="str">
        <f t="array" ref="X82">IF(AND(SUMPRODUCT((IM!$F$2:$F$5000=A82)*(ISNUMBER(SEARCH($J$1, IM!$AC$2:$AC$5000))))&gt;0), $J$1, "")</f>
        <v>+EDC</v>
      </c>
      <c r="Y82" s="425">
        <f t="shared" si="23"/>
        <v>3955</v>
      </c>
      <c r="Z82" s="425" t="str">
        <f t="shared" si="24"/>
        <v>板橋海龍店</v>
      </c>
      <c r="AA82" s="132"/>
      <c r="AB82" s="132"/>
      <c r="AC82" s="132"/>
    </row>
    <row r="83" spans="1:29" ht="21.6" customHeight="1">
      <c r="A83" s="111">
        <v>4210</v>
      </c>
      <c r="B83" s="160" t="str">
        <f>_xlfn.XLOOKUP(A83,'0919門市清單主檔'!B:B,'0919門市清單主檔'!C:C,"")</f>
        <v>三重福華店</v>
      </c>
      <c r="C83" s="117" t="str">
        <f>_xlfn.XLOOKUP($A83,'0919門市清單主檔'!B:B,'0919門市清單主檔'!U:U,"")</f>
        <v>新北市</v>
      </c>
      <c r="D83" s="117" t="str">
        <f>_xlfn.XLOOKUP($A83,'0919門市清單主檔'!B:B,'0919門市清單主檔'!V:V,"")</f>
        <v>三重區</v>
      </c>
      <c r="E83" s="200" t="str">
        <f>_xlfn.XLOOKUP(D83,門市狀態!G:G,門市狀態!H:H,"")</f>
        <v>劉柏均</v>
      </c>
      <c r="F83" s="112" t="str">
        <f>IFERROR(IF(VLOOKUP(A83,門市狀態!A:D,4,FALSE)=0,"",VLOOKUP(A83,門市狀態!A:D,4,FALSE)),"")</f>
        <v/>
      </c>
      <c r="G83" s="113"/>
      <c r="H83" s="114" t="str">
        <f t="shared" si="20"/>
        <v>PMQ2-4210-三重福華店(定保)</v>
      </c>
      <c r="I83" s="251" t="str">
        <f t="array" ref="I83">IF(AND(SUMPRODUCT((IM!$F$2:$F$5000=A83)*(ISNUMBER(SEARCH($C$1, IM!$AC$2:$AC$5000))))&gt;0), $C$1, "")</f>
        <v>PMQ2</v>
      </c>
      <c r="J83" s="252">
        <f t="array" ref="J83">IFERROR(INDEX(IM!$AM$2:$AM$5000, MATCH(1, (IM!$F$2:$F$5000=A83) * (ISNUMBER(SEARCH($C$1, IM!$AC$2:$AC$5000))), 0)), "")</f>
        <v>46133</v>
      </c>
      <c r="K83" s="253">
        <f t="array" ref="K83">SUMPRODUCT((IM!$F$2:$F$5000=A83)*(IM!$AD$2:$AD$5000="O")*(ISNUMBER(SEARCH($C$1, IM!$AC$2:$AC$5000))))</f>
        <v>1</v>
      </c>
      <c r="L83" s="254" t="str">
        <f t="array" ref="L83">IF(K83&gt;0,IFERROR(HYPERLINK("#'IM'!AC"&amp;MATCH(1,(IM!$F$1:$F$5000=A83)*(ISNUMBER(SEARCH($C$1,IM!$AC$1:$AC$5000))),0),"檢核"),"未登錄"),"")</f>
        <v>檢核</v>
      </c>
      <c r="M83" s="255" t="str">
        <f t="shared" si="21"/>
        <v>+EDC</v>
      </c>
      <c r="N83" s="255" t="str">
        <f t="array" ref="N83">IF(AND(
    SUMPRODUCT(
        (IM!$F$2:$F$522=A83) *
        ISNUMBER(SEARCH("*HUB*", IM!$AC$2:$AC$522)) *
        (IM!$X$2:$X$522&gt;=$A$1) *
        (IM!$X$2:$X$522&lt;=$B$1)*(W83="HUB")
    ) &gt; 0
), "HUB", "")</f>
        <v/>
      </c>
      <c r="O83" s="256" t="str">
        <f>IF(
  IFERROR(VLOOKUP(A83,門市主檔!A:I,9,FALSE),"")&lt;&gt;$C$1,
  "未完工",
  IF(
    AND($D$1="--",$E$1="--",$F$1="--"),
    "已完工",
    IF(
      OR(
        AND($D$1&lt;&gt;"--", IFERROR(VLOOKUP(A83,'0919門市清單主檔'!B:AH,31,FALSE),"")=$D$1, IFERROR(VLOOKUP(A83,門市主檔!A:Q,17,FALSE),"")&lt;&gt;$D$1),
        AND($E$1&lt;&gt;"--", IFERROR(VLOOKUP(A83,'0919門市清單主檔'!B:AH,32,FALSE),"")=$E$1, IFERROR(VLOOKUP(A83,門市主檔!A:S,19,FALSE),"")&lt;&gt;$E$1),
        AND($F$1&lt;&gt;"--", IFERROR(VLOOKUP(A83,'0919門市清單主檔'!B:AH,33,FALSE),"")=$F$1, IFERROR(VLOOKUP(A83,門市主檔!A:U,21,FALSE),"")&lt;&gt;$F$1),
        AND(
          IFERROR(VLOOKUP(A83,'0919門市清單主檔'!B:AC,28,FALSE),"")="+HUB",
          IFERROR(VLOOKUP(A83,門市主檔!A:X,23,FALSE),"")&lt;&gt;"+HUB"
        ),
        AND(
          IFERROR(VLOOKUP(A83,'0919門市清單主檔'!B:AD,29,FALSE),"")="+EDC",
          IFERROR(VLOOKUP(A83,門市主檔!A:X,24,FALSE),"")&lt;&gt;"+EDC"
        )
      ),
      _xlfn.TEXTJOIN(
        "，",
        TRUE,
        IF(AND($D$1&lt;&gt;"--", IFERROR(VLOOKUP(A83,'0919門市清單主檔'!B:AH,31,FALSE),"")=$D$1, IFERROR(VLOOKUP(A83,門市主檔!A:Q,17,FALSE),"")&lt;&gt;$D$1), $D$1, ""),
        IF(AND($E$1&lt;&gt;"--", IFERROR(VLOOKUP(A83,'0919門市清單主檔'!B:AH,32,FALSE),"")=$E$1, IFERROR(VLOOKUP(A83,門市主檔!A:S,19,FALSE),"")&lt;&gt;$E$1), $E$1, ""),
        IF(AND($F$1&lt;&gt;"--", IFERROR(VLOOKUP(A83,'0919門市清單主檔'!B:AH,33,FALSE),"")=$F$1, IFERROR(VLOOKUP(A83,門市主檔!A:U,21,FALSE),"")&lt;&gt;$F$1), $F$1, ""),
        IF(AND(IFERROR(VLOOKUP(A83,'0919門市清單主檔'!B:AC,28,FALSE),"")="+HUB", IFERROR(VLOOKUP(A83,門市主檔!A:X,23,FALSE),"")&lt;&gt;"+HUB"), "+HUB", ""),
        IF(AND(IFERROR(VLOOKUP(A83,'0919門市清單主檔'!B:AD,29,FALSE),"")="+EDC", IFERROR(VLOOKUP(A83,門市主檔!A:X,24,FALSE),"")&lt;&gt;"+EDC"), "+EDC", "")
      ) &amp; "未完工",
      "已完工"
    )
  )
)</f>
        <v>已完工</v>
      </c>
      <c r="P83" s="542" t="str">
        <f t="shared" si="22"/>
        <v>PMQ2-4210-三重福華店(定保)</v>
      </c>
      <c r="Q83" s="178" t="str">
        <f t="array" ref="Q83">IF(AND(SUMPRODUCT((IM!$F$2:$F$5000=A83)*(ISNUMBER(SEARCH($D$1, IM!$AC$2:$AC$5000))))&gt;0), $D$1, "")</f>
        <v/>
      </c>
      <c r="R83" s="177" t="str">
        <f t="array" ref="R83">IFERROR(INDEX(IM!$AM$2:$AM$5000, MATCH(1, (IM!$F$2:$F$5000=A83) * (ISNUMBER(SEARCH($D$1, IM!$AC$2:$AC$5000))), 0)), "")</f>
        <v/>
      </c>
      <c r="S83" s="166" t="str">
        <f t="array" ref="S83">IF(AND(SUMPRODUCT((IM!$F$2:$F$5000=A83)*(ISNUMBER(SEARCH($E$1, IM!$AC$2:$AC$5000))))&gt;0), $E$1, "")</f>
        <v/>
      </c>
      <c r="T83" s="191" t="str">
        <f t="array" ref="T83">IFERROR(INDEX(IM!$AM$2:$AM$5000, MATCH(1, (IM!$F$2:$F$5000=A83) * (ISNUMBER(SEARCH($E$1, IM!$AC$2:$AC$5000))), 0)), "")</f>
        <v/>
      </c>
      <c r="U83" s="194" t="str">
        <f t="array" ref="U83">IF(AND(SUMPRODUCT((IM!$F$2:$F$5000=A83)*(ISNUMBER(SEARCH($F$1, IM!$AC$2:$AC$5000))))&gt;0), $F$1, "")</f>
        <v/>
      </c>
      <c r="V83" s="212" t="str">
        <f t="array" ref="V83">IFERROR(INDEX(IM!$AM$2:$AM$5000, MATCH(1, (IM!$F$2:$F$5000=A83) * (ISNUMBER(SEARCH($F$1, IM!$AC$2:$AC$5000))), 0)), "")</f>
        <v/>
      </c>
      <c r="W83" s="165" t="str">
        <f t="array" ref="W83">IF(
SUMPRODUCT(
(IM!$F$2:$F$5000=A83)*
(ISNUMBER(SEARCH($I$1,IM!$AC$2:$AC$5000)))*
(IM!$X$2:$X$5000&gt;=$A$1)*
(IM!$X$2:$X$5000&lt;=$B$1)
)&gt;0,
$I$1,
""
)</f>
        <v/>
      </c>
      <c r="X83" s="165" t="str">
        <f t="array" ref="X83">IF(AND(SUMPRODUCT((IM!$F$2:$F$5000=A83)*(ISNUMBER(SEARCH($J$1, IM!$AC$2:$AC$5000))))&gt;0), $J$1, "")</f>
        <v>+EDC</v>
      </c>
      <c r="Y83" s="425">
        <f t="shared" si="23"/>
        <v>4210</v>
      </c>
      <c r="Z83" s="425" t="str">
        <f t="shared" si="24"/>
        <v>三重福華店</v>
      </c>
      <c r="AA83" s="132"/>
    </row>
    <row r="84" spans="1:29" ht="21.6" customHeight="1">
      <c r="A84" s="111" t="s">
        <v>63</v>
      </c>
      <c r="B84" s="160" t="str">
        <f>_xlfn.XLOOKUP(A84,'0919門市清單主檔'!B:B,'0919門市清單主檔'!C:C,"")</f>
        <v>中和橋安店</v>
      </c>
      <c r="C84" s="117" t="str">
        <f>_xlfn.XLOOKUP($A84,'0919門市清單主檔'!B:B,'0919門市清單主檔'!U:U,"")</f>
        <v>新北市</v>
      </c>
      <c r="D84" s="117" t="str">
        <f>_xlfn.XLOOKUP($A84,'0919門市清單主檔'!B:B,'0919門市清單主檔'!V:V,"")</f>
        <v>中和區</v>
      </c>
      <c r="E84" s="200" t="str">
        <f>_xlfn.XLOOKUP(D84,門市狀態!G:G,門市狀態!H:H,"")</f>
        <v>劉柏均</v>
      </c>
      <c r="F84" s="112" t="str">
        <f>IFERROR(IF(VLOOKUP(A84,門市狀態!A:D,4,FALSE)=0,"",VLOOKUP(A84,門市狀態!A:D,4,FALSE)),"")</f>
        <v/>
      </c>
      <c r="G84" s="113"/>
      <c r="H84" s="114" t="str">
        <f t="shared" si="20"/>
        <v>PMQ2-C672-中和橋安店(定保)</v>
      </c>
      <c r="I84" s="251" t="str">
        <f t="array" ref="I84">IF(AND(SUMPRODUCT((IM!$F$2:$F$5000=A84)*(ISNUMBER(SEARCH($C$1, IM!$AC$2:$AC$5000))))&gt;0), $C$1, "")</f>
        <v>PMQ2</v>
      </c>
      <c r="J84" s="252">
        <f t="array" ref="J84">IFERROR(INDEX(IM!$AM$2:$AM$5000, MATCH(1, (IM!$F$2:$F$5000=A84) * (ISNUMBER(SEARCH($C$1, IM!$AC$2:$AC$5000))), 0)), "")</f>
        <v>46134</v>
      </c>
      <c r="K84" s="253">
        <f t="array" ref="K84">SUMPRODUCT((IM!$F$2:$F$5000=A84)*(IM!$AD$2:$AD$5000="O")*(ISNUMBER(SEARCH($C$1, IM!$AC$2:$AC$5000))))</f>
        <v>1</v>
      </c>
      <c r="L84" s="254" t="str">
        <f t="array" ref="L84">IF(K84&gt;0,IFERROR(HYPERLINK("#'IM'!AC"&amp;MATCH(1,(IM!$F$1:$F$5000=A84)*(ISNUMBER(SEARCH($C$1,IM!$AC$1:$AC$5000))),0),"檢核"),"未登錄"),"")</f>
        <v>檢核</v>
      </c>
      <c r="M84" s="255" t="str">
        <f t="shared" si="21"/>
        <v>+EDC</v>
      </c>
      <c r="N84" s="255" t="str">
        <f t="array" ref="N84">IF(AND(
    SUMPRODUCT(
        (IM!$F$2:$F$522=A84) *
        ISNUMBER(SEARCH("*HUB*", IM!$AC$2:$AC$522)) *
        (IM!$X$2:$X$522&gt;=$A$1) *
        (IM!$X$2:$X$522&lt;=$B$1)*(W84="HUB")
    ) &gt; 0
), "HUB", "")</f>
        <v/>
      </c>
      <c r="O84" s="256" t="str">
        <f>IF(
  IFERROR(VLOOKUP(A84,門市主檔!A:I,9,FALSE),"")&lt;&gt;$C$1,
  "未完工",
  IF(
    AND($D$1="--",$E$1="--",$F$1="--"),
    "已完工",
    IF(
      OR(
        AND($D$1&lt;&gt;"--", IFERROR(VLOOKUP(A84,'0919門市清單主檔'!B:AH,31,FALSE),"")=$D$1, IFERROR(VLOOKUP(A84,門市主檔!A:Q,17,FALSE),"")&lt;&gt;$D$1),
        AND($E$1&lt;&gt;"--", IFERROR(VLOOKUP(A84,'0919門市清單主檔'!B:AH,32,FALSE),"")=$E$1, IFERROR(VLOOKUP(A84,門市主檔!A:S,19,FALSE),"")&lt;&gt;$E$1),
        AND($F$1&lt;&gt;"--", IFERROR(VLOOKUP(A84,'0919門市清單主檔'!B:AH,33,FALSE),"")=$F$1, IFERROR(VLOOKUP(A84,門市主檔!A:U,21,FALSE),"")&lt;&gt;$F$1),
        AND(
          IFERROR(VLOOKUP(A84,'0919門市清單主檔'!B:AC,28,FALSE),"")="+HUB",
          IFERROR(VLOOKUP(A84,門市主檔!A:X,23,FALSE),"")&lt;&gt;"+HUB"
        ),
        AND(
          IFERROR(VLOOKUP(A84,'0919門市清單主檔'!B:AD,29,FALSE),"")="+EDC",
          IFERROR(VLOOKUP(A84,門市主檔!A:X,24,FALSE),"")&lt;&gt;"+EDC"
        )
      ),
      _xlfn.TEXTJOIN(
        "，",
        TRUE,
        IF(AND($D$1&lt;&gt;"--", IFERROR(VLOOKUP(A84,'0919門市清單主檔'!B:AH,31,FALSE),"")=$D$1, IFERROR(VLOOKUP(A84,門市主檔!A:Q,17,FALSE),"")&lt;&gt;$D$1), $D$1, ""),
        IF(AND($E$1&lt;&gt;"--", IFERROR(VLOOKUP(A84,'0919門市清單主檔'!B:AH,32,FALSE),"")=$E$1, IFERROR(VLOOKUP(A84,門市主檔!A:S,19,FALSE),"")&lt;&gt;$E$1), $E$1, ""),
        IF(AND($F$1&lt;&gt;"--", IFERROR(VLOOKUP(A84,'0919門市清單主檔'!B:AH,33,FALSE),"")=$F$1, IFERROR(VLOOKUP(A84,門市主檔!A:U,21,FALSE),"")&lt;&gt;$F$1), $F$1, ""),
        IF(AND(IFERROR(VLOOKUP(A84,'0919門市清單主檔'!B:AC,28,FALSE),"")="+HUB", IFERROR(VLOOKUP(A84,門市主檔!A:X,23,FALSE),"")&lt;&gt;"+HUB"), "+HUB", ""),
        IF(AND(IFERROR(VLOOKUP(A84,'0919門市清單主檔'!B:AD,29,FALSE),"")="+EDC", IFERROR(VLOOKUP(A84,門市主檔!A:X,24,FALSE),"")&lt;&gt;"+EDC"), "+EDC", "")
      ) &amp; "未完工",
      "已完工"
    )
  )
)</f>
        <v>已完工</v>
      </c>
      <c r="P84" s="542" t="str">
        <f t="shared" si="22"/>
        <v>PMQ2-C672-中和橋安店(定保)</v>
      </c>
      <c r="Q84" s="178" t="str">
        <f t="array" ref="Q84">IF(AND(SUMPRODUCT((IM!$F$2:$F$5000=A84)*(ISNUMBER(SEARCH($D$1, IM!$AC$2:$AC$5000))))&gt;0), $D$1, "")</f>
        <v/>
      </c>
      <c r="R84" s="177" t="str">
        <f t="array" ref="R84">IFERROR(INDEX(IM!$AM$2:$AM$5000, MATCH(1, (IM!$F$2:$F$5000=A84) * (ISNUMBER(SEARCH($D$1, IM!$AC$2:$AC$5000))), 0)), "")</f>
        <v/>
      </c>
      <c r="S84" s="166" t="str">
        <f t="array" ref="S84">IF(AND(SUMPRODUCT((IM!$F$2:$F$5000=A84)*(ISNUMBER(SEARCH($E$1, IM!$AC$2:$AC$5000))))&gt;0), $E$1, "")</f>
        <v/>
      </c>
      <c r="T84" s="191" t="str">
        <f t="array" ref="T84">IFERROR(INDEX(IM!$AM$2:$AM$5000, MATCH(1, (IM!$F$2:$F$5000=A84) * (ISNUMBER(SEARCH($E$1, IM!$AC$2:$AC$5000))), 0)), "")</f>
        <v/>
      </c>
      <c r="U84" s="194" t="str">
        <f t="array" ref="U84">IF(AND(SUMPRODUCT((IM!$F$2:$F$5000=A84)*(ISNUMBER(SEARCH($F$1, IM!$AC$2:$AC$5000))))&gt;0), $F$1, "")</f>
        <v/>
      </c>
      <c r="V84" s="212" t="str">
        <f t="array" ref="V84">IFERROR(INDEX(IM!$AM$2:$AM$5000, MATCH(1, (IM!$F$2:$F$5000=A84) * (ISNUMBER(SEARCH($F$1, IM!$AC$2:$AC$5000))), 0)), "")</f>
        <v/>
      </c>
      <c r="W84" s="165" t="str">
        <f t="array" ref="W84">IF(
SUMPRODUCT(
(IM!$F$2:$F$5000=A84)*
(ISNUMBER(SEARCH($I$1,IM!$AC$2:$AC$5000)))*
(IM!$X$2:$X$5000&gt;=$A$1)*
(IM!$X$2:$X$5000&lt;=$B$1)
)&gt;0,
$I$1,
""
)</f>
        <v/>
      </c>
      <c r="X84" s="165" t="str">
        <f t="array" ref="X84">IF(AND(SUMPRODUCT((IM!$F$2:$F$5000=A84)*(ISNUMBER(SEARCH($J$1, IM!$AC$2:$AC$5000))))&gt;0), $J$1, "")</f>
        <v>+EDC</v>
      </c>
      <c r="Y84" s="425" t="str">
        <f t="shared" si="23"/>
        <v>C672</v>
      </c>
      <c r="Z84" s="425" t="str">
        <f t="shared" si="24"/>
        <v>中和橋安店</v>
      </c>
      <c r="AA84" s="132" t="s">
        <v>52</v>
      </c>
    </row>
    <row r="85" spans="1:29" ht="21.6" customHeight="1">
      <c r="A85" s="111">
        <v>3569</v>
      </c>
      <c r="B85" s="160" t="str">
        <f>_xlfn.XLOOKUP(A85,'0919門市清單主檔'!B:B,'0919門市清單主檔'!C:C,"")</f>
        <v>中和中板店</v>
      </c>
      <c r="C85" s="117" t="str">
        <f>_xlfn.XLOOKUP($A85,'0919門市清單主檔'!B:B,'0919門市清單主檔'!U:U,"")</f>
        <v>新北市</v>
      </c>
      <c r="D85" s="117" t="str">
        <f>_xlfn.XLOOKUP($A85,'0919門市清單主檔'!B:B,'0919門市清單主檔'!V:V,"")</f>
        <v>中和區</v>
      </c>
      <c r="E85" s="200" t="str">
        <f>_xlfn.XLOOKUP(D85,門市狀態!G:G,門市狀態!H:H,"")</f>
        <v>劉柏均</v>
      </c>
      <c r="F85" s="112" t="str">
        <f>IFERROR(IF(VLOOKUP(A85,門市狀態!A:D,4,FALSE)=0,"",VLOOKUP(A85,門市狀態!A:D,4,FALSE)),"")</f>
        <v/>
      </c>
      <c r="G85" s="113"/>
      <c r="H85" s="114" t="str">
        <f t="shared" si="20"/>
        <v>PMQ2-3569-中和中板店(定保)</v>
      </c>
      <c r="I85" s="251" t="str">
        <f t="array" ref="I85">IF(AND(SUMPRODUCT((IM!$F$2:$F$5000=A85)*(ISNUMBER(SEARCH($C$1, IM!$AC$2:$AC$5000))))&gt;0), $C$1, "")</f>
        <v>PMQ2</v>
      </c>
      <c r="J85" s="252">
        <f t="array" ref="J85">IFERROR(INDEX(IM!$AM$2:$AM$5000, MATCH(1, (IM!$F$2:$F$5000=A85) * (ISNUMBER(SEARCH($C$1, IM!$AC$2:$AC$5000))), 0)), "")</f>
        <v>46134</v>
      </c>
      <c r="K85" s="253">
        <f t="array" ref="K85">SUMPRODUCT((IM!$F$2:$F$5000=A85)*(IM!$AD$2:$AD$5000="O")*(ISNUMBER(SEARCH($C$1, IM!$AC$2:$AC$5000))))</f>
        <v>1</v>
      </c>
      <c r="L85" s="254" t="str">
        <f t="array" ref="L85">IF(K85&gt;0,IFERROR(HYPERLINK("#'IM'!AC"&amp;MATCH(1,(IM!$F$1:$F$5000=A85)*(ISNUMBER(SEARCH($C$1,IM!$AC$1:$AC$5000))),0),"檢核"),"未登錄"),"")</f>
        <v>檢核</v>
      </c>
      <c r="M85" s="255" t="str">
        <f t="shared" si="21"/>
        <v>+EDC</v>
      </c>
      <c r="N85" s="255" t="str">
        <f t="array" ref="N85">IF(AND(
    SUMPRODUCT(
        (IM!$F$2:$F$522=A85) *
        ISNUMBER(SEARCH("*HUB*", IM!$AC$2:$AC$522)) *
        (IM!$X$2:$X$522&gt;=$A$1) *
        (IM!$X$2:$X$522&lt;=$B$1)*(W85="HUB")
    ) &gt; 0
), "HUB", "")</f>
        <v/>
      </c>
      <c r="O85" s="256" t="str">
        <f>IF(
  IFERROR(VLOOKUP(A85,門市主檔!A:I,9,FALSE),"")&lt;&gt;$C$1,
  "未完工",
  IF(
    AND($D$1="--",$E$1="--",$F$1="--"),
    "已完工",
    IF(
      OR(
        AND($D$1&lt;&gt;"--", IFERROR(VLOOKUP(A85,'0919門市清單主檔'!B:AH,31,FALSE),"")=$D$1, IFERROR(VLOOKUP(A85,門市主檔!A:Q,17,FALSE),"")&lt;&gt;$D$1),
        AND($E$1&lt;&gt;"--", IFERROR(VLOOKUP(A85,'0919門市清單主檔'!B:AH,32,FALSE),"")=$E$1, IFERROR(VLOOKUP(A85,門市主檔!A:S,19,FALSE),"")&lt;&gt;$E$1),
        AND($F$1&lt;&gt;"--", IFERROR(VLOOKUP(A85,'0919門市清單主檔'!B:AH,33,FALSE),"")=$F$1, IFERROR(VLOOKUP(A85,門市主檔!A:U,21,FALSE),"")&lt;&gt;$F$1),
        AND(
          IFERROR(VLOOKUP(A85,'0919門市清單主檔'!B:AC,28,FALSE),"")="+HUB",
          IFERROR(VLOOKUP(A85,門市主檔!A:X,23,FALSE),"")&lt;&gt;"+HUB"
        ),
        AND(
          IFERROR(VLOOKUP(A85,'0919門市清單主檔'!B:AD,29,FALSE),"")="+EDC",
          IFERROR(VLOOKUP(A85,門市主檔!A:X,24,FALSE),"")&lt;&gt;"+EDC"
        )
      ),
      _xlfn.TEXTJOIN(
        "，",
        TRUE,
        IF(AND($D$1&lt;&gt;"--", IFERROR(VLOOKUP(A85,'0919門市清單主檔'!B:AH,31,FALSE),"")=$D$1, IFERROR(VLOOKUP(A85,門市主檔!A:Q,17,FALSE),"")&lt;&gt;$D$1), $D$1, ""),
        IF(AND($E$1&lt;&gt;"--", IFERROR(VLOOKUP(A85,'0919門市清單主檔'!B:AH,32,FALSE),"")=$E$1, IFERROR(VLOOKUP(A85,門市主檔!A:S,19,FALSE),"")&lt;&gt;$E$1), $E$1, ""),
        IF(AND($F$1&lt;&gt;"--", IFERROR(VLOOKUP(A85,'0919門市清單主檔'!B:AH,33,FALSE),"")=$F$1, IFERROR(VLOOKUP(A85,門市主檔!A:U,21,FALSE),"")&lt;&gt;$F$1), $F$1, ""),
        IF(AND(IFERROR(VLOOKUP(A85,'0919門市清單主檔'!B:AC,28,FALSE),"")="+HUB", IFERROR(VLOOKUP(A85,門市主檔!A:X,23,FALSE),"")&lt;&gt;"+HUB"), "+HUB", ""),
        IF(AND(IFERROR(VLOOKUP(A85,'0919門市清單主檔'!B:AD,29,FALSE),"")="+EDC", IFERROR(VLOOKUP(A85,門市主檔!A:X,24,FALSE),"")&lt;&gt;"+EDC"), "+EDC", "")
      ) &amp; "未完工",
      "已完工"
    )
  )
)</f>
        <v>已完工</v>
      </c>
      <c r="P85" s="542" t="str">
        <f t="shared" si="22"/>
        <v>PMQ2-3569-中和中板店(定保)</v>
      </c>
      <c r="Q85" s="178" t="str">
        <f t="array" ref="Q85">IF(AND(SUMPRODUCT((IM!$F$2:$F$5000=A85)*(ISNUMBER(SEARCH($D$1, IM!$AC$2:$AC$5000))))&gt;0), $D$1, "")</f>
        <v/>
      </c>
      <c r="R85" s="177" t="str">
        <f t="array" ref="R85">IFERROR(INDEX(IM!$AM$2:$AM$5000, MATCH(1, (IM!$F$2:$F$5000=A85) * (ISNUMBER(SEARCH($D$1, IM!$AC$2:$AC$5000))), 0)), "")</f>
        <v/>
      </c>
      <c r="S85" s="166" t="str">
        <f t="array" ref="S85">IF(AND(SUMPRODUCT((IM!$F$2:$F$5000=A85)*(ISNUMBER(SEARCH($E$1, IM!$AC$2:$AC$5000))))&gt;0), $E$1, "")</f>
        <v/>
      </c>
      <c r="T85" s="191" t="str">
        <f t="array" ref="T85">IFERROR(INDEX(IM!$AM$2:$AM$5000, MATCH(1, (IM!$F$2:$F$5000=A85) * (ISNUMBER(SEARCH($E$1, IM!$AC$2:$AC$5000))), 0)), "")</f>
        <v/>
      </c>
      <c r="U85" s="194" t="str">
        <f t="array" ref="U85">IF(AND(SUMPRODUCT((IM!$F$2:$F$5000=A85)*(ISNUMBER(SEARCH($F$1, IM!$AC$2:$AC$5000))))&gt;0), $F$1, "")</f>
        <v/>
      </c>
      <c r="V85" s="212" t="str">
        <f t="array" ref="V85">IFERROR(INDEX(IM!$AM$2:$AM$5000, MATCH(1, (IM!$F$2:$F$5000=A85) * (ISNUMBER(SEARCH($F$1, IM!$AC$2:$AC$5000))), 0)), "")</f>
        <v/>
      </c>
      <c r="W85" s="165" t="str">
        <f t="array" ref="W85">IF(
SUMPRODUCT(
(IM!$F$2:$F$5000=A85)*
(ISNUMBER(SEARCH($I$1,IM!$AC$2:$AC$5000)))*
(IM!$X$2:$X$5000&gt;=$A$1)*
(IM!$X$2:$X$5000&lt;=$B$1)
)&gt;0,
$I$1,
""
)</f>
        <v/>
      </c>
      <c r="X85" s="165" t="str">
        <f t="array" ref="X85">IF(AND(SUMPRODUCT((IM!$F$2:$F$5000=A85)*(ISNUMBER(SEARCH($J$1, IM!$AC$2:$AC$5000))))&gt;0), $J$1, "")</f>
        <v>+EDC</v>
      </c>
      <c r="Y85" s="425">
        <f t="shared" si="23"/>
        <v>3569</v>
      </c>
      <c r="Z85" s="425" t="str">
        <f t="shared" si="24"/>
        <v>中和中板店</v>
      </c>
      <c r="AA85" s="132" t="s">
        <v>52</v>
      </c>
    </row>
    <row r="86" spans="1:29" ht="21.6" customHeight="1">
      <c r="A86" s="111">
        <v>4008</v>
      </c>
      <c r="B86" s="160" t="str">
        <f>_xlfn.XLOOKUP(A86,'0919門市清單主檔'!B:B,'0919門市清單主檔'!C:C,"")</f>
        <v>中和力德店</v>
      </c>
      <c r="C86" s="117" t="str">
        <f>_xlfn.XLOOKUP($A86,'0919門市清單主檔'!B:B,'0919門市清單主檔'!U:U,"")</f>
        <v>新北市</v>
      </c>
      <c r="D86" s="117" t="str">
        <f>_xlfn.XLOOKUP($A86,'0919門市清單主檔'!B:B,'0919門市清單主檔'!V:V,"")</f>
        <v>中和區</v>
      </c>
      <c r="E86" s="200" t="str">
        <f>_xlfn.XLOOKUP(D86,門市狀態!G:G,門市狀態!H:H,"")</f>
        <v>劉柏均</v>
      </c>
      <c r="F86" s="112" t="str">
        <f>IFERROR(IF(VLOOKUP(A86,門市狀態!A:D,4,FALSE)=0,"",VLOOKUP(A86,門市狀態!A:D,4,FALSE)),"")</f>
        <v/>
      </c>
      <c r="G86" s="113"/>
      <c r="H86" s="114" t="str">
        <f t="shared" si="20"/>
        <v>PMQ2-4008-中和力德店(定保)</v>
      </c>
      <c r="I86" s="251" t="str">
        <f t="array" ref="I86">IF(AND(SUMPRODUCT((IM!$F$2:$F$5000=A86)*(ISNUMBER(SEARCH($C$1, IM!$AC$2:$AC$5000))))&gt;0), $C$1, "")</f>
        <v>PMQ2</v>
      </c>
      <c r="J86" s="252">
        <f t="array" ref="J86">IFERROR(INDEX(IM!$AM$2:$AM$5000, MATCH(1, (IM!$F$2:$F$5000=A86) * (ISNUMBER(SEARCH($C$1, IM!$AC$2:$AC$5000))), 0)), "")</f>
        <v>46134</v>
      </c>
      <c r="K86" s="253">
        <f t="array" ref="K86">SUMPRODUCT((IM!$F$2:$F$5000=A86)*(IM!$AD$2:$AD$5000="O")*(ISNUMBER(SEARCH($C$1, IM!$AC$2:$AC$5000))))</f>
        <v>1</v>
      </c>
      <c r="L86" s="254" t="str">
        <f t="array" ref="L86">IF(K86&gt;0,IFERROR(HYPERLINK("#'IM'!AC"&amp;MATCH(1,(IM!$F$1:$F$5000=A86)*(ISNUMBER(SEARCH($C$1,IM!$AC$1:$AC$5000))),0),"檢核"),"未登錄"),"")</f>
        <v>檢核</v>
      </c>
      <c r="M86" s="255" t="str">
        <f t="shared" si="21"/>
        <v>+EDC</v>
      </c>
      <c r="N86" s="255" t="str">
        <f t="array" ref="N86">IF(AND(
    SUMPRODUCT(
        (IM!$F$2:$F$522=A86) *
        ISNUMBER(SEARCH("*HUB*", IM!$AC$2:$AC$522)) *
        (IM!$X$2:$X$522&gt;=$A$1) *
        (IM!$X$2:$X$522&lt;=$B$1)*(W86="HUB")
    ) &gt; 0
), "HUB", "")</f>
        <v/>
      </c>
      <c r="O86" s="256" t="str">
        <f>IF(
  IFERROR(VLOOKUP(A86,門市主檔!A:I,9,FALSE),"")&lt;&gt;$C$1,
  "未完工",
  IF(
    AND($D$1="--",$E$1="--",$F$1="--"),
    "已完工",
    IF(
      OR(
        AND($D$1&lt;&gt;"--", IFERROR(VLOOKUP(A86,'0919門市清單主檔'!B:AH,31,FALSE),"")=$D$1, IFERROR(VLOOKUP(A86,門市主檔!A:Q,17,FALSE),"")&lt;&gt;$D$1),
        AND($E$1&lt;&gt;"--", IFERROR(VLOOKUP(A86,'0919門市清單主檔'!B:AH,32,FALSE),"")=$E$1, IFERROR(VLOOKUP(A86,門市主檔!A:S,19,FALSE),"")&lt;&gt;$E$1),
        AND($F$1&lt;&gt;"--", IFERROR(VLOOKUP(A86,'0919門市清單主檔'!B:AH,33,FALSE),"")=$F$1, IFERROR(VLOOKUP(A86,門市主檔!A:U,21,FALSE),"")&lt;&gt;$F$1),
        AND(
          IFERROR(VLOOKUP(A86,'0919門市清單主檔'!B:AC,28,FALSE),"")="+HUB",
          IFERROR(VLOOKUP(A86,門市主檔!A:X,23,FALSE),"")&lt;&gt;"+HUB"
        ),
        AND(
          IFERROR(VLOOKUP(A86,'0919門市清單主檔'!B:AD,29,FALSE),"")="+EDC",
          IFERROR(VLOOKUP(A86,門市主檔!A:X,24,FALSE),"")&lt;&gt;"+EDC"
        )
      ),
      _xlfn.TEXTJOIN(
        "，",
        TRUE,
        IF(AND($D$1&lt;&gt;"--", IFERROR(VLOOKUP(A86,'0919門市清單主檔'!B:AH,31,FALSE),"")=$D$1, IFERROR(VLOOKUP(A86,門市主檔!A:Q,17,FALSE),"")&lt;&gt;$D$1), $D$1, ""),
        IF(AND($E$1&lt;&gt;"--", IFERROR(VLOOKUP(A86,'0919門市清單主檔'!B:AH,32,FALSE),"")=$E$1, IFERROR(VLOOKUP(A86,門市主檔!A:S,19,FALSE),"")&lt;&gt;$E$1), $E$1, ""),
        IF(AND($F$1&lt;&gt;"--", IFERROR(VLOOKUP(A86,'0919門市清單主檔'!B:AH,33,FALSE),"")=$F$1, IFERROR(VLOOKUP(A86,門市主檔!A:U,21,FALSE),"")&lt;&gt;$F$1), $F$1, ""),
        IF(AND(IFERROR(VLOOKUP(A86,'0919門市清單主檔'!B:AC,28,FALSE),"")="+HUB", IFERROR(VLOOKUP(A86,門市主檔!A:X,23,FALSE),"")&lt;&gt;"+HUB"), "+HUB", ""),
        IF(AND(IFERROR(VLOOKUP(A86,'0919門市清單主檔'!B:AD,29,FALSE),"")="+EDC", IFERROR(VLOOKUP(A86,門市主檔!A:X,24,FALSE),"")&lt;&gt;"+EDC"), "+EDC", "")
      ) &amp; "未完工",
      "已完工"
    )
  )
)</f>
        <v>已完工</v>
      </c>
      <c r="P86" s="542" t="str">
        <f t="shared" si="22"/>
        <v>PMQ2-4008-中和力德店(定保)</v>
      </c>
      <c r="Q86" s="178" t="str">
        <f t="array" ref="Q86">IF(AND(SUMPRODUCT((IM!$F$2:$F$5000=A86)*(ISNUMBER(SEARCH($D$1, IM!$AC$2:$AC$5000))))&gt;0), $D$1, "")</f>
        <v/>
      </c>
      <c r="R86" s="177" t="str">
        <f t="array" ref="R86">IFERROR(INDEX(IM!$AM$2:$AM$5000, MATCH(1, (IM!$F$2:$F$5000=A86) * (ISNUMBER(SEARCH($D$1, IM!$AC$2:$AC$5000))), 0)), "")</f>
        <v/>
      </c>
      <c r="S86" s="166" t="str">
        <f t="array" ref="S86">IF(AND(SUMPRODUCT((IM!$F$2:$F$5000=A86)*(ISNUMBER(SEARCH($E$1, IM!$AC$2:$AC$5000))))&gt;0), $E$1, "")</f>
        <v/>
      </c>
      <c r="T86" s="191" t="str">
        <f t="array" ref="T86">IFERROR(INDEX(IM!$AM$2:$AM$5000, MATCH(1, (IM!$F$2:$F$5000=A86) * (ISNUMBER(SEARCH($E$1, IM!$AC$2:$AC$5000))), 0)), "")</f>
        <v/>
      </c>
      <c r="U86" s="194" t="str">
        <f t="array" ref="U86">IF(AND(SUMPRODUCT((IM!$F$2:$F$5000=A86)*(ISNUMBER(SEARCH($F$1, IM!$AC$2:$AC$5000))))&gt;0), $F$1, "")</f>
        <v/>
      </c>
      <c r="V86" s="212" t="str">
        <f t="array" ref="V86">IFERROR(INDEX(IM!$AM$2:$AM$5000, MATCH(1, (IM!$F$2:$F$5000=A86) * (ISNUMBER(SEARCH($F$1, IM!$AC$2:$AC$5000))), 0)), "")</f>
        <v/>
      </c>
      <c r="W86" s="165" t="str">
        <f t="array" ref="W86">IF(
SUMPRODUCT(
(IM!$F$2:$F$5000=A86)*
(ISNUMBER(SEARCH($I$1,IM!$AC$2:$AC$5000)))*
(IM!$X$2:$X$5000&gt;=$A$1)*
(IM!$X$2:$X$5000&lt;=$B$1)
)&gt;0,
$I$1,
""
)</f>
        <v/>
      </c>
      <c r="X86" s="165" t="str">
        <f t="array" ref="X86">IF(AND(SUMPRODUCT((IM!$F$2:$F$5000=A86)*(ISNUMBER(SEARCH($J$1, IM!$AC$2:$AC$5000))))&gt;0), $J$1, "")</f>
        <v>+EDC</v>
      </c>
      <c r="Y86" s="425">
        <f t="shared" si="23"/>
        <v>4008</v>
      </c>
      <c r="Z86" s="425" t="str">
        <f t="shared" si="24"/>
        <v>中和力德店</v>
      </c>
      <c r="AA86" s="132" t="s">
        <v>52</v>
      </c>
    </row>
    <row r="87" spans="1:29" ht="21.6" customHeight="1">
      <c r="A87" s="111" t="s">
        <v>64</v>
      </c>
      <c r="B87" s="160" t="str">
        <f>_xlfn.XLOOKUP(A87,'0919門市清單主檔'!B:B,'0919門市清單主檔'!C:C,"")</f>
        <v>北縣福美店</v>
      </c>
      <c r="C87" s="117" t="str">
        <f>_xlfn.XLOOKUP($A87,'0919門市清單主檔'!B:B,'0919門市清單主檔'!U:U,"")</f>
        <v>新北市</v>
      </c>
      <c r="D87" s="117" t="str">
        <f>_xlfn.XLOOKUP($A87,'0919門市清單主檔'!B:B,'0919門市清單主檔'!V:V,"")</f>
        <v>中和區</v>
      </c>
      <c r="E87" s="200" t="str">
        <f>_xlfn.XLOOKUP(D87,門市狀態!G:G,門市狀態!H:H,"")</f>
        <v>劉柏均</v>
      </c>
      <c r="F87" s="112" t="str">
        <f>IFERROR(IF(VLOOKUP(A87,門市狀態!A:D,4,FALSE)=0,"",VLOOKUP(A87,門市狀態!A:D,4,FALSE)),"")</f>
        <v/>
      </c>
      <c r="G87" s="113"/>
      <c r="H87" s="114" t="str">
        <f t="shared" ref="H87:H150" si="25">IF(I87&gt;0,(TEXT(I87,"yyyymmdd")&amp;$V$2&amp;A87&amp;$V$2&amp;B87&amp;$S$2),"")</f>
        <v>PMQ2-C192-北縣福美店(定保)</v>
      </c>
      <c r="I87" s="251" t="str">
        <f t="array" ref="I87">IF(AND(SUMPRODUCT((IM!$F$2:$F$5000=A87)*(ISNUMBER(SEARCH($C$1, IM!$AC$2:$AC$5000))))&gt;0), $C$1, "")</f>
        <v>PMQ2</v>
      </c>
      <c r="J87" s="252">
        <f t="array" ref="J87">IFERROR(INDEX(IM!$AM$2:$AM$5000, MATCH(1, (IM!$F$2:$F$5000=A87) * (ISNUMBER(SEARCH($C$1, IM!$AC$2:$AC$5000))), 0)), "")</f>
        <v>46134</v>
      </c>
      <c r="K87" s="253">
        <f t="array" ref="K87">SUMPRODUCT((IM!$F$2:$F$5000=A87)*(IM!$AD$2:$AD$5000="O")*(ISNUMBER(SEARCH($C$1, IM!$AC$2:$AC$5000))))</f>
        <v>1</v>
      </c>
      <c r="L87" s="254" t="str">
        <f t="array" ref="L87">IF(K87&gt;0,IFERROR(HYPERLINK("#'IM'!AC"&amp;MATCH(1,(IM!$F$1:$F$5000=A87)*(ISNUMBER(SEARCH($C$1,IM!$AC$1:$AC$5000))),0),"檢核"),"未登錄"),"")</f>
        <v>檢核</v>
      </c>
      <c r="M87" s="255" t="str">
        <f t="shared" ref="M87:M150" si="26">Q87&amp;S87&amp;U87&amp;W87&amp;X87</f>
        <v>+EDC</v>
      </c>
      <c r="N87" s="255" t="str">
        <f t="array" ref="N87">IF(AND(
    SUMPRODUCT(
        (IM!$F$2:$F$522=A87) *
        ISNUMBER(SEARCH("*HUB*", IM!$AC$2:$AC$522)) *
        (IM!$X$2:$X$522&gt;=$A$1) *
        (IM!$X$2:$X$522&lt;=$B$1)*(W87="HUB")
    ) &gt; 0
), "HUB", "")</f>
        <v/>
      </c>
      <c r="O87" s="256" t="str">
        <f>IF(
  IFERROR(VLOOKUP(A87,門市主檔!A:I,9,FALSE),"")&lt;&gt;$C$1,
  "未完工",
  IF(
    AND($D$1="--",$E$1="--",$F$1="--"),
    "已完工",
    IF(
      OR(
        AND($D$1&lt;&gt;"--", IFERROR(VLOOKUP(A87,'0919門市清單主檔'!B:AH,31,FALSE),"")=$D$1, IFERROR(VLOOKUP(A87,門市主檔!A:Q,17,FALSE),"")&lt;&gt;$D$1),
        AND($E$1&lt;&gt;"--", IFERROR(VLOOKUP(A87,'0919門市清單主檔'!B:AH,32,FALSE),"")=$E$1, IFERROR(VLOOKUP(A87,門市主檔!A:S,19,FALSE),"")&lt;&gt;$E$1),
        AND($F$1&lt;&gt;"--", IFERROR(VLOOKUP(A87,'0919門市清單主檔'!B:AH,33,FALSE),"")=$F$1, IFERROR(VLOOKUP(A87,門市主檔!A:U,21,FALSE),"")&lt;&gt;$F$1),
        AND(
          IFERROR(VLOOKUP(A87,'0919門市清單主檔'!B:AC,28,FALSE),"")="+HUB",
          IFERROR(VLOOKUP(A87,門市主檔!A:X,23,FALSE),"")&lt;&gt;"+HUB"
        ),
        AND(
          IFERROR(VLOOKUP(A87,'0919門市清單主檔'!B:AD,29,FALSE),"")="+EDC",
          IFERROR(VLOOKUP(A87,門市主檔!A:X,24,FALSE),"")&lt;&gt;"+EDC"
        )
      ),
      _xlfn.TEXTJOIN(
        "，",
        TRUE,
        IF(AND($D$1&lt;&gt;"--", IFERROR(VLOOKUP(A87,'0919門市清單主檔'!B:AH,31,FALSE),"")=$D$1, IFERROR(VLOOKUP(A87,門市主檔!A:Q,17,FALSE),"")&lt;&gt;$D$1), $D$1, ""),
        IF(AND($E$1&lt;&gt;"--", IFERROR(VLOOKUP(A87,'0919門市清單主檔'!B:AH,32,FALSE),"")=$E$1, IFERROR(VLOOKUP(A87,門市主檔!A:S,19,FALSE),"")&lt;&gt;$E$1), $E$1, ""),
        IF(AND($F$1&lt;&gt;"--", IFERROR(VLOOKUP(A87,'0919門市清單主檔'!B:AH,33,FALSE),"")=$F$1, IFERROR(VLOOKUP(A87,門市主檔!A:U,21,FALSE),"")&lt;&gt;$F$1), $F$1, ""),
        IF(AND(IFERROR(VLOOKUP(A87,'0919門市清單主檔'!B:AC,28,FALSE),"")="+HUB", IFERROR(VLOOKUP(A87,門市主檔!A:X,23,FALSE),"")&lt;&gt;"+HUB"), "+HUB", ""),
        IF(AND(IFERROR(VLOOKUP(A87,'0919門市清單主檔'!B:AD,29,FALSE),"")="+EDC", IFERROR(VLOOKUP(A87,門市主檔!A:X,24,FALSE),"")&lt;&gt;"+EDC"), "+EDC", "")
      ) &amp; "未完工",
      "已完工"
    )
  )
)</f>
        <v>已完工</v>
      </c>
      <c r="P87" s="542" t="str">
        <f t="shared" ref="P87:P150" si="27">(TEXT(I87,"yyyymmdd"))&amp;$V$2&amp;A87&amp;$V$2&amp;B87&amp;$S$2</f>
        <v>PMQ2-C192-北縣福美店(定保)</v>
      </c>
      <c r="Q87" s="178" t="str">
        <f t="array" ref="Q87">IF(AND(SUMPRODUCT((IM!$F$2:$F$5000=A87)*(ISNUMBER(SEARCH($D$1, IM!$AC$2:$AC$5000))))&gt;0), $D$1, "")</f>
        <v/>
      </c>
      <c r="R87" s="177" t="str">
        <f t="array" ref="R87">IFERROR(INDEX(IM!$AM$2:$AM$5000, MATCH(1, (IM!$F$2:$F$5000=A87) * (ISNUMBER(SEARCH($D$1, IM!$AC$2:$AC$5000))), 0)), "")</f>
        <v/>
      </c>
      <c r="S87" s="166" t="str">
        <f t="array" ref="S87">IF(AND(SUMPRODUCT((IM!$F$2:$F$5000=A87)*(ISNUMBER(SEARCH($E$1, IM!$AC$2:$AC$5000))))&gt;0), $E$1, "")</f>
        <v/>
      </c>
      <c r="T87" s="191" t="str">
        <f t="array" ref="T87">IFERROR(INDEX(IM!$AM$2:$AM$5000, MATCH(1, (IM!$F$2:$F$5000=A87) * (ISNUMBER(SEARCH($E$1, IM!$AC$2:$AC$5000))), 0)), "")</f>
        <v/>
      </c>
      <c r="U87" s="194" t="str">
        <f t="array" ref="U87">IF(AND(SUMPRODUCT((IM!$F$2:$F$5000=A87)*(ISNUMBER(SEARCH($F$1, IM!$AC$2:$AC$5000))))&gt;0), $F$1, "")</f>
        <v/>
      </c>
      <c r="V87" s="212" t="str">
        <f t="array" ref="V87">IFERROR(INDEX(IM!$AM$2:$AM$5000, MATCH(1, (IM!$F$2:$F$5000=A87) * (ISNUMBER(SEARCH($F$1, IM!$AC$2:$AC$5000))), 0)), "")</f>
        <v/>
      </c>
      <c r="W87" s="165" t="str">
        <f t="array" ref="W87">IF(
SUMPRODUCT(
(IM!$F$2:$F$5000=A87)*
(ISNUMBER(SEARCH($I$1,IM!$AC$2:$AC$5000)))*
(IM!$X$2:$X$5000&gt;=$A$1)*
(IM!$X$2:$X$5000&lt;=$B$1)
)&gt;0,
$I$1,
""
)</f>
        <v/>
      </c>
      <c r="X87" s="165" t="str">
        <f t="array" ref="X87">IF(AND(SUMPRODUCT((IM!$F$2:$F$5000=A87)*(ISNUMBER(SEARCH($J$1, IM!$AC$2:$AC$5000))))&gt;0), $J$1, "")</f>
        <v>+EDC</v>
      </c>
      <c r="Y87" s="425" t="str">
        <f t="shared" ref="Y87:Y150" si="28">A87</f>
        <v>C192</v>
      </c>
      <c r="Z87" s="425" t="str">
        <f t="shared" ref="Z87:Z150" si="29">B87</f>
        <v>北縣福美店</v>
      </c>
      <c r="AA87" s="132" t="s">
        <v>52</v>
      </c>
    </row>
    <row r="88" spans="1:29" ht="21.6" customHeight="1">
      <c r="A88" s="111">
        <v>5110</v>
      </c>
      <c r="B88" s="160" t="str">
        <f>_xlfn.XLOOKUP(A88,'0919門市清單主檔'!B:B,'0919門市清單主檔'!C:C,"")</f>
        <v>蘆竹龍安店</v>
      </c>
      <c r="C88" s="117" t="str">
        <f>_xlfn.XLOOKUP($A88,'0919門市清單主檔'!B:B,'0919門市清單主檔'!U:U,"")</f>
        <v>桃園市</v>
      </c>
      <c r="D88" s="117" t="str">
        <f>_xlfn.XLOOKUP($A88,'0919門市清單主檔'!B:B,'0919門市清單主檔'!V:V,"")</f>
        <v>蘆竹區</v>
      </c>
      <c r="E88" s="200" t="str">
        <f>_xlfn.XLOOKUP(D88,門市狀態!G:G,門市狀態!H:H,"")</f>
        <v>吳宗鴻</v>
      </c>
      <c r="F88" s="112" t="str">
        <f>IFERROR(IF(VLOOKUP(A88,門市狀態!A:D,4,FALSE)=0,"",VLOOKUP(A88,門市狀態!A:D,4,FALSE)),"")</f>
        <v/>
      </c>
      <c r="G88" s="113"/>
      <c r="H88" s="114" t="str">
        <f t="shared" si="25"/>
        <v>PMQ2-5110-蘆竹龍安店(定保)</v>
      </c>
      <c r="I88" s="251" t="str">
        <f t="array" ref="I88">IF(AND(SUMPRODUCT((IM!$F$2:$F$5000=A88)*(ISNUMBER(SEARCH($C$1, IM!$AC$2:$AC$5000))))&gt;0), $C$1, "")</f>
        <v>PMQ2</v>
      </c>
      <c r="J88" s="252">
        <f t="array" ref="J88">IFERROR(INDEX(IM!$AM$2:$AM$5000, MATCH(1, (IM!$F$2:$F$5000=A88) * (ISNUMBER(SEARCH($C$1, IM!$AC$2:$AC$5000))), 0)), "")</f>
        <v>46134</v>
      </c>
      <c r="K88" s="253">
        <f t="array" ref="K88">SUMPRODUCT((IM!$F$2:$F$5000=A88)*(IM!$AD$2:$AD$5000="O")*(ISNUMBER(SEARCH($C$1, IM!$AC$2:$AC$5000))))</f>
        <v>1</v>
      </c>
      <c r="L88" s="254" t="str">
        <f t="array" ref="L88">IF(K88&gt;0,IFERROR(HYPERLINK("#'IM'!AC"&amp;MATCH(1,(IM!$F$1:$F$5000=A88)*(ISNUMBER(SEARCH($C$1,IM!$AC$1:$AC$5000))),0),"檢核"),"未登錄"),"")</f>
        <v>檢核</v>
      </c>
      <c r="M88" s="255" t="str">
        <f t="shared" si="26"/>
        <v>+EDC</v>
      </c>
      <c r="N88" s="255" t="str">
        <f t="array" ref="N88">IF(AND(
    SUMPRODUCT(
        (IM!$F$2:$F$522=A88) *
        ISNUMBER(SEARCH("*HUB*", IM!$AC$2:$AC$522)) *
        (IM!$X$2:$X$522&gt;=$A$1) *
        (IM!$X$2:$X$522&lt;=$B$1)*(W88="HUB")
    ) &gt; 0
), "HUB", "")</f>
        <v/>
      </c>
      <c r="O88" s="256" t="str">
        <f>IF(
  IFERROR(VLOOKUP(A88,門市主檔!A:I,9,FALSE),"")&lt;&gt;$C$1,
  "未完工",
  IF(
    AND($D$1="--",$E$1="--",$F$1="--"),
    "已完工",
    IF(
      OR(
        AND($D$1&lt;&gt;"--", IFERROR(VLOOKUP(A88,'0919門市清單主檔'!B:AH,31,FALSE),"")=$D$1, IFERROR(VLOOKUP(A88,門市主檔!A:Q,17,FALSE),"")&lt;&gt;$D$1),
        AND($E$1&lt;&gt;"--", IFERROR(VLOOKUP(A88,'0919門市清單主檔'!B:AH,32,FALSE),"")=$E$1, IFERROR(VLOOKUP(A88,門市主檔!A:S,19,FALSE),"")&lt;&gt;$E$1),
        AND($F$1&lt;&gt;"--", IFERROR(VLOOKUP(A88,'0919門市清單主檔'!B:AH,33,FALSE),"")=$F$1, IFERROR(VLOOKUP(A88,門市主檔!A:U,21,FALSE),"")&lt;&gt;$F$1),
        AND(
          IFERROR(VLOOKUP(A88,'0919門市清單主檔'!B:AC,28,FALSE),"")="+HUB",
          IFERROR(VLOOKUP(A88,門市主檔!A:X,23,FALSE),"")&lt;&gt;"+HUB"
        ),
        AND(
          IFERROR(VLOOKUP(A88,'0919門市清單主檔'!B:AD,29,FALSE),"")="+EDC",
          IFERROR(VLOOKUP(A88,門市主檔!A:X,24,FALSE),"")&lt;&gt;"+EDC"
        )
      ),
      _xlfn.TEXTJOIN(
        "，",
        TRUE,
        IF(AND($D$1&lt;&gt;"--", IFERROR(VLOOKUP(A88,'0919門市清單主檔'!B:AH,31,FALSE),"")=$D$1, IFERROR(VLOOKUP(A88,門市主檔!A:Q,17,FALSE),"")&lt;&gt;$D$1), $D$1, ""),
        IF(AND($E$1&lt;&gt;"--", IFERROR(VLOOKUP(A88,'0919門市清單主檔'!B:AH,32,FALSE),"")=$E$1, IFERROR(VLOOKUP(A88,門市主檔!A:S,19,FALSE),"")&lt;&gt;$E$1), $E$1, ""),
        IF(AND($F$1&lt;&gt;"--", IFERROR(VLOOKUP(A88,'0919門市清單主檔'!B:AH,33,FALSE),"")=$F$1, IFERROR(VLOOKUP(A88,門市主檔!A:U,21,FALSE),"")&lt;&gt;$F$1), $F$1, ""),
        IF(AND(IFERROR(VLOOKUP(A88,'0919門市清單主檔'!B:AC,28,FALSE),"")="+HUB", IFERROR(VLOOKUP(A88,門市主檔!A:X,23,FALSE),"")&lt;&gt;"+HUB"), "+HUB", ""),
        IF(AND(IFERROR(VLOOKUP(A88,'0919門市清單主檔'!B:AD,29,FALSE),"")="+EDC", IFERROR(VLOOKUP(A88,門市主檔!A:X,24,FALSE),"")&lt;&gt;"+EDC"), "+EDC", "")
      ) &amp; "未完工",
      "已完工"
    )
  )
)</f>
        <v>已完工</v>
      </c>
      <c r="P88" s="542" t="str">
        <f t="shared" si="27"/>
        <v>PMQ2-5110-蘆竹龍安店(定保)</v>
      </c>
      <c r="Q88" s="178" t="str">
        <f t="array" ref="Q88">IF(AND(SUMPRODUCT((IM!$F$2:$F$5000=A88)*(ISNUMBER(SEARCH($D$1, IM!$AC$2:$AC$5000))))&gt;0), $D$1, "")</f>
        <v/>
      </c>
      <c r="R88" s="177" t="str">
        <f t="array" ref="R88">IFERROR(INDEX(IM!$AM$2:$AM$5000, MATCH(1, (IM!$F$2:$F$5000=A88) * (ISNUMBER(SEARCH($D$1, IM!$AC$2:$AC$5000))), 0)), "")</f>
        <v/>
      </c>
      <c r="S88" s="166" t="str">
        <f t="array" ref="S88">IF(AND(SUMPRODUCT((IM!$F$2:$F$5000=A88)*(ISNUMBER(SEARCH($E$1, IM!$AC$2:$AC$5000))))&gt;0), $E$1, "")</f>
        <v/>
      </c>
      <c r="T88" s="191" t="str">
        <f t="array" ref="T88">IFERROR(INDEX(IM!$AM$2:$AM$5000, MATCH(1, (IM!$F$2:$F$5000=A88) * (ISNUMBER(SEARCH($E$1, IM!$AC$2:$AC$5000))), 0)), "")</f>
        <v/>
      </c>
      <c r="U88" s="194" t="str">
        <f t="array" ref="U88">IF(AND(SUMPRODUCT((IM!$F$2:$F$5000=A88)*(ISNUMBER(SEARCH($F$1, IM!$AC$2:$AC$5000))))&gt;0), $F$1, "")</f>
        <v/>
      </c>
      <c r="V88" s="212" t="str">
        <f t="array" ref="V88">IFERROR(INDEX(IM!$AM$2:$AM$5000, MATCH(1, (IM!$F$2:$F$5000=A88) * (ISNUMBER(SEARCH($F$1, IM!$AC$2:$AC$5000))), 0)), "")</f>
        <v/>
      </c>
      <c r="W88" s="165" t="str">
        <f t="array" ref="W88">IF(
SUMPRODUCT(
(IM!$F$2:$F$5000=A88)*
(ISNUMBER(SEARCH($I$1,IM!$AC$2:$AC$5000)))*
(IM!$X$2:$X$5000&gt;=$A$1)*
(IM!$X$2:$X$5000&lt;=$B$1)
)&gt;0,
$I$1,
""
)</f>
        <v/>
      </c>
      <c r="X88" s="165" t="str">
        <f t="array" ref="X88">IF(AND(SUMPRODUCT((IM!$F$2:$F$5000=A88)*(ISNUMBER(SEARCH($J$1, IM!$AC$2:$AC$5000))))&gt;0), $J$1, "")</f>
        <v>+EDC</v>
      </c>
      <c r="Y88" s="425">
        <f t="shared" si="28"/>
        <v>5110</v>
      </c>
      <c r="Z88" s="425" t="str">
        <f t="shared" si="29"/>
        <v>蘆竹龍安店</v>
      </c>
      <c r="AA88" s="132"/>
      <c r="AB88" s="132"/>
      <c r="AC88" s="132"/>
    </row>
    <row r="89" spans="1:29" ht="21.6" customHeight="1">
      <c r="A89" s="111">
        <v>2390</v>
      </c>
      <c r="B89" s="160" t="str">
        <f>_xlfn.XLOOKUP(A89,'0919門市清單主檔'!B:B,'0919門市清單主檔'!C:C,"")</f>
        <v>五股產業園區</v>
      </c>
      <c r="C89" s="117" t="str">
        <f>_xlfn.XLOOKUP($A89,'0919門市清單主檔'!B:B,'0919門市清單主檔'!U:U,"")</f>
        <v>新北市</v>
      </c>
      <c r="D89" s="117" t="str">
        <f>_xlfn.XLOOKUP($A89,'0919門市清單主檔'!B:B,'0919門市清單主檔'!V:V,"")</f>
        <v>五股區</v>
      </c>
      <c r="E89" s="200" t="str">
        <f>_xlfn.XLOOKUP(D89,門市狀態!G:G,門市狀態!H:H,"")</f>
        <v>湯家瑋</v>
      </c>
      <c r="F89" s="112" t="str">
        <f>IFERROR(IF(VLOOKUP(A89,門市狀態!A:D,4,FALSE)=0,"",VLOOKUP(A89,門市狀態!A:D,4,FALSE)),"")</f>
        <v/>
      </c>
      <c r="G89" s="113"/>
      <c r="H89" s="114" t="str">
        <f t="shared" si="25"/>
        <v>PMQ2-2390-五股產業園區(定保)</v>
      </c>
      <c r="I89" s="251" t="str">
        <f t="array" ref="I89">IF(AND(SUMPRODUCT((IM!$F$2:$F$5000=A89)*(ISNUMBER(SEARCH($C$1, IM!$AC$2:$AC$5000))))&gt;0), $C$1, "")</f>
        <v>PMQ2</v>
      </c>
      <c r="J89" s="252">
        <f t="array" ref="J89">IFERROR(INDEX(IM!$AM$2:$AM$5000, MATCH(1, (IM!$F$2:$F$5000=A89) * (ISNUMBER(SEARCH($C$1, IM!$AC$2:$AC$5000))), 0)), "")</f>
        <v>46135</v>
      </c>
      <c r="K89" s="253">
        <f t="array" ref="K89">SUMPRODUCT((IM!$F$2:$F$5000=A89)*(IM!$AD$2:$AD$5000="O")*(ISNUMBER(SEARCH($C$1, IM!$AC$2:$AC$5000))))</f>
        <v>1</v>
      </c>
      <c r="L89" s="254" t="str">
        <f t="array" ref="L89">IF(K89&gt;0,IFERROR(HYPERLINK("#'IM'!AC"&amp;MATCH(1,(IM!$F$1:$F$5000=A89)*(ISNUMBER(SEARCH($C$1,IM!$AC$1:$AC$5000))),0),"檢核"),"未登錄"),"")</f>
        <v>檢核</v>
      </c>
      <c r="M89" s="255" t="str">
        <f t="shared" si="26"/>
        <v>+EDC</v>
      </c>
      <c r="N89" s="255" t="str">
        <f t="array" ref="N89">IF(AND(
    SUMPRODUCT(
        (IM!$F$2:$F$522=A89) *
        ISNUMBER(SEARCH("*HUB*", IM!$AC$2:$AC$522)) *
        (IM!$X$2:$X$522&gt;=$A$1) *
        (IM!$X$2:$X$522&lt;=$B$1)*(W89="HUB")
    ) &gt; 0
), "HUB", "")</f>
        <v/>
      </c>
      <c r="O89" s="256" t="str">
        <f>IF(
  IFERROR(VLOOKUP(A89,門市主檔!A:I,9,FALSE),"")&lt;&gt;$C$1,
  "未完工",
  IF(
    AND($D$1="--",$E$1="--",$F$1="--"),
    "已完工",
    IF(
      OR(
        AND($D$1&lt;&gt;"--", IFERROR(VLOOKUP(A89,'0919門市清單主檔'!B:AH,31,FALSE),"")=$D$1, IFERROR(VLOOKUP(A89,門市主檔!A:Q,17,FALSE),"")&lt;&gt;$D$1),
        AND($E$1&lt;&gt;"--", IFERROR(VLOOKUP(A89,'0919門市清單主檔'!B:AH,32,FALSE),"")=$E$1, IFERROR(VLOOKUP(A89,門市主檔!A:S,19,FALSE),"")&lt;&gt;$E$1),
        AND($F$1&lt;&gt;"--", IFERROR(VLOOKUP(A89,'0919門市清單主檔'!B:AH,33,FALSE),"")=$F$1, IFERROR(VLOOKUP(A89,門市主檔!A:U,21,FALSE),"")&lt;&gt;$F$1),
        AND(
          IFERROR(VLOOKUP(A89,'0919門市清單主檔'!B:AC,28,FALSE),"")="+HUB",
          IFERROR(VLOOKUP(A89,門市主檔!A:X,23,FALSE),"")&lt;&gt;"+HUB"
        ),
        AND(
          IFERROR(VLOOKUP(A89,'0919門市清單主檔'!B:AD,29,FALSE),"")="+EDC",
          IFERROR(VLOOKUP(A89,門市主檔!A:X,24,FALSE),"")&lt;&gt;"+EDC"
        )
      ),
      _xlfn.TEXTJOIN(
        "，",
        TRUE,
        IF(AND($D$1&lt;&gt;"--", IFERROR(VLOOKUP(A89,'0919門市清單主檔'!B:AH,31,FALSE),"")=$D$1, IFERROR(VLOOKUP(A89,門市主檔!A:Q,17,FALSE),"")&lt;&gt;$D$1), $D$1, ""),
        IF(AND($E$1&lt;&gt;"--", IFERROR(VLOOKUP(A89,'0919門市清單主檔'!B:AH,32,FALSE),"")=$E$1, IFERROR(VLOOKUP(A89,門市主檔!A:S,19,FALSE),"")&lt;&gt;$E$1), $E$1, ""),
        IF(AND($F$1&lt;&gt;"--", IFERROR(VLOOKUP(A89,'0919門市清單主檔'!B:AH,33,FALSE),"")=$F$1, IFERROR(VLOOKUP(A89,門市主檔!A:U,21,FALSE),"")&lt;&gt;$F$1), $F$1, ""),
        IF(AND(IFERROR(VLOOKUP(A89,'0919門市清單主檔'!B:AC,28,FALSE),"")="+HUB", IFERROR(VLOOKUP(A89,門市主檔!A:X,23,FALSE),"")&lt;&gt;"+HUB"), "+HUB", ""),
        IF(AND(IFERROR(VLOOKUP(A89,'0919門市清單主檔'!B:AD,29,FALSE),"")="+EDC", IFERROR(VLOOKUP(A89,門市主檔!A:X,24,FALSE),"")&lt;&gt;"+EDC"), "+EDC", "")
      ) &amp; "未完工",
      "已完工"
    )
  )
)</f>
        <v>已完工</v>
      </c>
      <c r="P89" s="542" t="str">
        <f t="shared" si="27"/>
        <v>PMQ2-2390-五股產業園區(定保)</v>
      </c>
      <c r="Q89" s="178" t="str">
        <f t="array" ref="Q89">IF(AND(SUMPRODUCT((IM!$F$2:$F$5000=A89)*(ISNUMBER(SEARCH($D$1, IM!$AC$2:$AC$5000))))&gt;0), $D$1, "")</f>
        <v/>
      </c>
      <c r="R89" s="177" t="str">
        <f t="array" ref="R89">IFERROR(INDEX(IM!$AM$2:$AM$5000, MATCH(1, (IM!$F$2:$F$5000=A89) * (ISNUMBER(SEARCH($D$1, IM!$AC$2:$AC$5000))), 0)), "")</f>
        <v/>
      </c>
      <c r="S89" s="166" t="str">
        <f t="array" ref="S89">IF(AND(SUMPRODUCT((IM!$F$2:$F$5000=A89)*(ISNUMBER(SEARCH($E$1, IM!$AC$2:$AC$5000))))&gt;0), $E$1, "")</f>
        <v/>
      </c>
      <c r="T89" s="191" t="str">
        <f t="array" ref="T89">IFERROR(INDEX(IM!$AM$2:$AM$5000, MATCH(1, (IM!$F$2:$F$5000=A89) * (ISNUMBER(SEARCH($E$1, IM!$AC$2:$AC$5000))), 0)), "")</f>
        <v/>
      </c>
      <c r="U89" s="194" t="str">
        <f t="array" ref="U89">IF(AND(SUMPRODUCT((IM!$F$2:$F$5000=A89)*(ISNUMBER(SEARCH($F$1, IM!$AC$2:$AC$5000))))&gt;0), $F$1, "")</f>
        <v/>
      </c>
      <c r="V89" s="212" t="str">
        <f t="array" ref="V89">IFERROR(INDEX(IM!$AM$2:$AM$5000, MATCH(1, (IM!$F$2:$F$5000=A89) * (ISNUMBER(SEARCH($F$1, IM!$AC$2:$AC$5000))), 0)), "")</f>
        <v/>
      </c>
      <c r="W89" s="165" t="str">
        <f t="array" ref="W89">IF(
SUMPRODUCT(
(IM!$F$2:$F$5000=A89)*
(ISNUMBER(SEARCH($I$1,IM!$AC$2:$AC$5000)))*
(IM!$X$2:$X$5000&gt;=$A$1)*
(IM!$X$2:$X$5000&lt;=$B$1)
)&gt;0,
$I$1,
""
)</f>
        <v/>
      </c>
      <c r="X89" s="165" t="str">
        <f t="array" ref="X89">IF(AND(SUMPRODUCT((IM!$F$2:$F$5000=A89)*(ISNUMBER(SEARCH($J$1, IM!$AC$2:$AC$5000))))&gt;0), $J$1, "")</f>
        <v>+EDC</v>
      </c>
      <c r="Y89" s="425">
        <f t="shared" si="28"/>
        <v>2390</v>
      </c>
      <c r="Z89" s="425" t="str">
        <f t="shared" si="29"/>
        <v>五股產業園區</v>
      </c>
      <c r="AA89" s="132" t="s">
        <v>52</v>
      </c>
    </row>
    <row r="90" spans="1:29" ht="21.6" customHeight="1">
      <c r="A90" s="111">
        <v>5316</v>
      </c>
      <c r="B90" s="160" t="str">
        <f>_xlfn.XLOOKUP(A90,'0919門市清單主檔'!B:B,'0919門市清單主檔'!C:C,"")</f>
        <v>三重五常店</v>
      </c>
      <c r="C90" s="117" t="str">
        <f>_xlfn.XLOOKUP($A90,'0919門市清單主檔'!B:B,'0919門市清單主檔'!U:U,"")</f>
        <v>新北市</v>
      </c>
      <c r="D90" s="117" t="str">
        <f>_xlfn.XLOOKUP($A90,'0919門市清單主檔'!B:B,'0919門市清單主檔'!V:V,"")</f>
        <v>三重區</v>
      </c>
      <c r="E90" s="200" t="str">
        <f>_xlfn.XLOOKUP(D90,門市狀態!G:G,門市狀態!H:H,"")</f>
        <v>劉柏均</v>
      </c>
      <c r="F90" s="112" t="str">
        <f>IFERROR(IF(VLOOKUP(A90,門市狀態!A:D,4,FALSE)=0,"",VLOOKUP(A90,門市狀態!A:D,4,FALSE)),"")</f>
        <v/>
      </c>
      <c r="G90" s="113"/>
      <c r="H90" s="114" t="str">
        <f t="shared" si="25"/>
        <v>PMQ2-5316-三重五常店(定保)</v>
      </c>
      <c r="I90" s="251" t="str">
        <f t="array" ref="I90">IF(AND(SUMPRODUCT((IM!$F$2:$F$5000=A90)*(ISNUMBER(SEARCH($C$1, IM!$AC$2:$AC$5000))))&gt;0), $C$1, "")</f>
        <v>PMQ2</v>
      </c>
      <c r="J90" s="252">
        <f t="array" ref="J90">IFERROR(INDEX(IM!$AM$2:$AM$5000, MATCH(1, (IM!$F$2:$F$5000=A90) * (ISNUMBER(SEARCH($C$1, IM!$AC$2:$AC$5000))), 0)), "")</f>
        <v>46135</v>
      </c>
      <c r="K90" s="253">
        <f t="array" ref="K90">SUMPRODUCT((IM!$F$2:$F$5000=A90)*(IM!$AD$2:$AD$5000="O")*(ISNUMBER(SEARCH($C$1, IM!$AC$2:$AC$5000))))</f>
        <v>1</v>
      </c>
      <c r="L90" s="254" t="str">
        <f t="array" ref="L90">IF(K90&gt;0,IFERROR(HYPERLINK("#'IM'!AC"&amp;MATCH(1,(IM!$F$1:$F$5000=A90)*(ISNUMBER(SEARCH($C$1,IM!$AC$1:$AC$5000))),0),"檢核"),"未登錄"),"")</f>
        <v>檢核</v>
      </c>
      <c r="M90" s="255" t="str">
        <f t="shared" si="26"/>
        <v>+EDC</v>
      </c>
      <c r="N90" s="255" t="str">
        <f t="array" ref="N90">IF(AND(
    SUMPRODUCT(
        (IM!$F$2:$F$522=A90) *
        ISNUMBER(SEARCH("*HUB*", IM!$AC$2:$AC$522)) *
        (IM!$X$2:$X$522&gt;=$A$1) *
        (IM!$X$2:$X$522&lt;=$B$1)*(W90="HUB")
    ) &gt; 0
), "HUB", "")</f>
        <v/>
      </c>
      <c r="O90" s="256" t="str">
        <f>IF(
  IFERROR(VLOOKUP(A90,門市主檔!A:I,9,FALSE),"")&lt;&gt;$C$1,
  "未完工",
  IF(
    AND($D$1="--",$E$1="--",$F$1="--"),
    "已完工",
    IF(
      OR(
        AND($D$1&lt;&gt;"--", IFERROR(VLOOKUP(A90,'0919門市清單主檔'!B:AH,31,FALSE),"")=$D$1, IFERROR(VLOOKUP(A90,門市主檔!A:Q,17,FALSE),"")&lt;&gt;$D$1),
        AND($E$1&lt;&gt;"--", IFERROR(VLOOKUP(A90,'0919門市清單主檔'!B:AH,32,FALSE),"")=$E$1, IFERROR(VLOOKUP(A90,門市主檔!A:S,19,FALSE),"")&lt;&gt;$E$1),
        AND($F$1&lt;&gt;"--", IFERROR(VLOOKUP(A90,'0919門市清單主檔'!B:AH,33,FALSE),"")=$F$1, IFERROR(VLOOKUP(A90,門市主檔!A:U,21,FALSE),"")&lt;&gt;$F$1),
        AND(
          IFERROR(VLOOKUP(A90,'0919門市清單主檔'!B:AC,28,FALSE),"")="+HUB",
          IFERROR(VLOOKUP(A90,門市主檔!A:X,23,FALSE),"")&lt;&gt;"+HUB"
        ),
        AND(
          IFERROR(VLOOKUP(A90,'0919門市清單主檔'!B:AD,29,FALSE),"")="+EDC",
          IFERROR(VLOOKUP(A90,門市主檔!A:X,24,FALSE),"")&lt;&gt;"+EDC"
        )
      ),
      _xlfn.TEXTJOIN(
        "，",
        TRUE,
        IF(AND($D$1&lt;&gt;"--", IFERROR(VLOOKUP(A90,'0919門市清單主檔'!B:AH,31,FALSE),"")=$D$1, IFERROR(VLOOKUP(A90,門市主檔!A:Q,17,FALSE),"")&lt;&gt;$D$1), $D$1, ""),
        IF(AND($E$1&lt;&gt;"--", IFERROR(VLOOKUP(A90,'0919門市清單主檔'!B:AH,32,FALSE),"")=$E$1, IFERROR(VLOOKUP(A90,門市主檔!A:S,19,FALSE),"")&lt;&gt;$E$1), $E$1, ""),
        IF(AND($F$1&lt;&gt;"--", IFERROR(VLOOKUP(A90,'0919門市清單主檔'!B:AH,33,FALSE),"")=$F$1, IFERROR(VLOOKUP(A90,門市主檔!A:U,21,FALSE),"")&lt;&gt;$F$1), $F$1, ""),
        IF(AND(IFERROR(VLOOKUP(A90,'0919門市清單主檔'!B:AC,28,FALSE),"")="+HUB", IFERROR(VLOOKUP(A90,門市主檔!A:X,23,FALSE),"")&lt;&gt;"+HUB"), "+HUB", ""),
        IF(AND(IFERROR(VLOOKUP(A90,'0919門市清單主檔'!B:AD,29,FALSE),"")="+EDC", IFERROR(VLOOKUP(A90,門市主檔!A:X,24,FALSE),"")&lt;&gt;"+EDC"), "+EDC", "")
      ) &amp; "未完工",
      "已完工"
    )
  )
)</f>
        <v>已完工</v>
      </c>
      <c r="P90" s="542" t="str">
        <f t="shared" si="27"/>
        <v>PMQ2-5316-三重五常店(定保)</v>
      </c>
      <c r="Q90" s="178" t="str">
        <f t="array" ref="Q90">IF(AND(SUMPRODUCT((IM!$F$2:$F$5000=A90)*(ISNUMBER(SEARCH($D$1, IM!$AC$2:$AC$5000))))&gt;0), $D$1, "")</f>
        <v/>
      </c>
      <c r="R90" s="177" t="str">
        <f t="array" ref="R90">IFERROR(INDEX(IM!$AM$2:$AM$5000, MATCH(1, (IM!$F$2:$F$5000=A90) * (ISNUMBER(SEARCH($D$1, IM!$AC$2:$AC$5000))), 0)), "")</f>
        <v/>
      </c>
      <c r="S90" s="166" t="str">
        <f t="array" ref="S90">IF(AND(SUMPRODUCT((IM!$F$2:$F$5000=A90)*(ISNUMBER(SEARCH($E$1, IM!$AC$2:$AC$5000))))&gt;0), $E$1, "")</f>
        <v/>
      </c>
      <c r="T90" s="191" t="str">
        <f t="array" ref="T90">IFERROR(INDEX(IM!$AM$2:$AM$5000, MATCH(1, (IM!$F$2:$F$5000=A90) * (ISNUMBER(SEARCH($E$1, IM!$AC$2:$AC$5000))), 0)), "")</f>
        <v/>
      </c>
      <c r="U90" s="194" t="str">
        <f t="array" ref="U90">IF(AND(SUMPRODUCT((IM!$F$2:$F$5000=A90)*(ISNUMBER(SEARCH($F$1, IM!$AC$2:$AC$5000))))&gt;0), $F$1, "")</f>
        <v/>
      </c>
      <c r="V90" s="212" t="str">
        <f t="array" ref="V90">IFERROR(INDEX(IM!$AM$2:$AM$5000, MATCH(1, (IM!$F$2:$F$5000=A90) * (ISNUMBER(SEARCH($F$1, IM!$AC$2:$AC$5000))), 0)), "")</f>
        <v/>
      </c>
      <c r="W90" s="165" t="str">
        <f t="array" ref="W90">IF(
SUMPRODUCT(
(IM!$F$2:$F$5000=A90)*
(ISNUMBER(SEARCH($I$1,IM!$AC$2:$AC$5000)))*
(IM!$X$2:$X$5000&gt;=$A$1)*
(IM!$X$2:$X$5000&lt;=$B$1)
)&gt;0,
$I$1,
""
)</f>
        <v/>
      </c>
      <c r="X90" s="165" t="str">
        <f t="array" ref="X90">IF(AND(SUMPRODUCT((IM!$F$2:$F$5000=A90)*(ISNUMBER(SEARCH($J$1, IM!$AC$2:$AC$5000))))&gt;0), $J$1, "")</f>
        <v>+EDC</v>
      </c>
      <c r="Y90" s="425">
        <f t="shared" si="28"/>
        <v>5316</v>
      </c>
      <c r="Z90" s="425" t="str">
        <f t="shared" si="29"/>
        <v>三重五常店</v>
      </c>
      <c r="AA90" s="132"/>
    </row>
    <row r="91" spans="1:29" ht="21.6" customHeight="1">
      <c r="A91" s="111">
        <v>5491</v>
      </c>
      <c r="B91" s="160" t="str">
        <f>_xlfn.XLOOKUP(A91,'0919門市清單主檔'!B:B,'0919門市清單主檔'!C:C,"")</f>
        <v>三重向日葵</v>
      </c>
      <c r="C91" s="117" t="str">
        <f>_xlfn.XLOOKUP($A91,'0919門市清單主檔'!B:B,'0919門市清單主檔'!U:U,"")</f>
        <v>新北市</v>
      </c>
      <c r="D91" s="117" t="str">
        <f>_xlfn.XLOOKUP($A91,'0919門市清單主檔'!B:B,'0919門市清單主檔'!V:V,"")</f>
        <v>三重區</v>
      </c>
      <c r="E91" s="200" t="str">
        <f>_xlfn.XLOOKUP(D91,門市狀態!G:G,門市狀態!H:H,"")</f>
        <v>劉柏均</v>
      </c>
      <c r="F91" s="112" t="str">
        <f>IFERROR(IF(VLOOKUP(A91,門市狀態!A:D,4,FALSE)=0,"",VLOOKUP(A91,門市狀態!A:D,4,FALSE)),"")</f>
        <v/>
      </c>
      <c r="G91" s="113"/>
      <c r="H91" s="114" t="str">
        <f t="shared" si="25"/>
        <v>PMQ2-5491-三重向日葵(定保)</v>
      </c>
      <c r="I91" s="251" t="str">
        <f t="array" ref="I91">IF(AND(SUMPRODUCT((IM!$F$2:$F$5000=A91)*(ISNUMBER(SEARCH($C$1, IM!$AC$2:$AC$5000))))&gt;0), $C$1, "")</f>
        <v>PMQ2</v>
      </c>
      <c r="J91" s="252">
        <f t="array" ref="J91">IFERROR(INDEX(IM!$AM$2:$AM$5000, MATCH(1, (IM!$F$2:$F$5000=A91) * (ISNUMBER(SEARCH($C$1, IM!$AC$2:$AC$5000))), 0)), "")</f>
        <v>46135</v>
      </c>
      <c r="K91" s="253">
        <f t="array" ref="K91">SUMPRODUCT((IM!$F$2:$F$5000=A91)*(IM!$AD$2:$AD$5000="O")*(ISNUMBER(SEARCH($C$1, IM!$AC$2:$AC$5000))))</f>
        <v>1</v>
      </c>
      <c r="L91" s="254" t="str">
        <f t="array" ref="L91">IF(K91&gt;0,IFERROR(HYPERLINK("#'IM'!AC"&amp;MATCH(1,(IM!$F$1:$F$5000=A91)*(ISNUMBER(SEARCH($C$1,IM!$AC$1:$AC$5000))),0),"檢核"),"未登錄"),"")</f>
        <v>檢核</v>
      </c>
      <c r="M91" s="255" t="str">
        <f t="shared" si="26"/>
        <v>+EDC</v>
      </c>
      <c r="N91" s="255" t="str">
        <f t="array" ref="N91">IF(AND(
    SUMPRODUCT(
        (IM!$F$2:$F$522=A91) *
        ISNUMBER(SEARCH("*HUB*", IM!$AC$2:$AC$522)) *
        (IM!$X$2:$X$522&gt;=$A$1) *
        (IM!$X$2:$X$522&lt;=$B$1)*(W91="HUB")
    ) &gt; 0
), "HUB", "")</f>
        <v/>
      </c>
      <c r="O91" s="256" t="str">
        <f>IF(
  IFERROR(VLOOKUP(A91,門市主檔!A:I,9,FALSE),"")&lt;&gt;$C$1,
  "未完工",
  IF(
    AND($D$1="--",$E$1="--",$F$1="--"),
    "已完工",
    IF(
      OR(
        AND($D$1&lt;&gt;"--", IFERROR(VLOOKUP(A91,'0919門市清單主檔'!B:AH,31,FALSE),"")=$D$1, IFERROR(VLOOKUP(A91,門市主檔!A:Q,17,FALSE),"")&lt;&gt;$D$1),
        AND($E$1&lt;&gt;"--", IFERROR(VLOOKUP(A91,'0919門市清單主檔'!B:AH,32,FALSE),"")=$E$1, IFERROR(VLOOKUP(A91,門市主檔!A:S,19,FALSE),"")&lt;&gt;$E$1),
        AND($F$1&lt;&gt;"--", IFERROR(VLOOKUP(A91,'0919門市清單主檔'!B:AH,33,FALSE),"")=$F$1, IFERROR(VLOOKUP(A91,門市主檔!A:U,21,FALSE),"")&lt;&gt;$F$1),
        AND(
          IFERROR(VLOOKUP(A91,'0919門市清單主檔'!B:AC,28,FALSE),"")="+HUB",
          IFERROR(VLOOKUP(A91,門市主檔!A:X,23,FALSE),"")&lt;&gt;"+HUB"
        ),
        AND(
          IFERROR(VLOOKUP(A91,'0919門市清單主檔'!B:AD,29,FALSE),"")="+EDC",
          IFERROR(VLOOKUP(A91,門市主檔!A:X,24,FALSE),"")&lt;&gt;"+EDC"
        )
      ),
      _xlfn.TEXTJOIN(
        "，",
        TRUE,
        IF(AND($D$1&lt;&gt;"--", IFERROR(VLOOKUP(A91,'0919門市清單主檔'!B:AH,31,FALSE),"")=$D$1, IFERROR(VLOOKUP(A91,門市主檔!A:Q,17,FALSE),"")&lt;&gt;$D$1), $D$1, ""),
        IF(AND($E$1&lt;&gt;"--", IFERROR(VLOOKUP(A91,'0919門市清單主檔'!B:AH,32,FALSE),"")=$E$1, IFERROR(VLOOKUP(A91,門市主檔!A:S,19,FALSE),"")&lt;&gt;$E$1), $E$1, ""),
        IF(AND($F$1&lt;&gt;"--", IFERROR(VLOOKUP(A91,'0919門市清單主檔'!B:AH,33,FALSE),"")=$F$1, IFERROR(VLOOKUP(A91,門市主檔!A:U,21,FALSE),"")&lt;&gt;$F$1), $F$1, ""),
        IF(AND(IFERROR(VLOOKUP(A91,'0919門市清單主檔'!B:AC,28,FALSE),"")="+HUB", IFERROR(VLOOKUP(A91,門市主檔!A:X,23,FALSE),"")&lt;&gt;"+HUB"), "+HUB", ""),
        IF(AND(IFERROR(VLOOKUP(A91,'0919門市清單主檔'!B:AD,29,FALSE),"")="+EDC", IFERROR(VLOOKUP(A91,門市主檔!A:X,24,FALSE),"")&lt;&gt;"+EDC"), "+EDC", "")
      ) &amp; "未完工",
      "已完工"
    )
  )
)</f>
        <v>已完工</v>
      </c>
      <c r="P91" s="542" t="str">
        <f t="shared" si="27"/>
        <v>PMQ2-5491-三重向日葵(定保)</v>
      </c>
      <c r="Q91" s="178" t="str">
        <f t="array" ref="Q91">IF(AND(SUMPRODUCT((IM!$F$2:$F$5000=A91)*(ISNUMBER(SEARCH($D$1, IM!$AC$2:$AC$5000))))&gt;0), $D$1, "")</f>
        <v/>
      </c>
      <c r="R91" s="177" t="str">
        <f t="array" ref="R91">IFERROR(INDEX(IM!$AM$2:$AM$5000, MATCH(1, (IM!$F$2:$F$5000=A91) * (ISNUMBER(SEARCH($D$1, IM!$AC$2:$AC$5000))), 0)), "")</f>
        <v/>
      </c>
      <c r="S91" s="166" t="str">
        <f t="array" ref="S91">IF(AND(SUMPRODUCT((IM!$F$2:$F$5000=A91)*(ISNUMBER(SEARCH($E$1, IM!$AC$2:$AC$5000))))&gt;0), $E$1, "")</f>
        <v/>
      </c>
      <c r="T91" s="191" t="str">
        <f t="array" ref="T91">IFERROR(INDEX(IM!$AM$2:$AM$5000, MATCH(1, (IM!$F$2:$F$5000=A91) * (ISNUMBER(SEARCH($E$1, IM!$AC$2:$AC$5000))), 0)), "")</f>
        <v/>
      </c>
      <c r="U91" s="194" t="str">
        <f t="array" ref="U91">IF(AND(SUMPRODUCT((IM!$F$2:$F$5000=A91)*(ISNUMBER(SEARCH($F$1, IM!$AC$2:$AC$5000))))&gt;0), $F$1, "")</f>
        <v/>
      </c>
      <c r="V91" s="212" t="str">
        <f t="array" ref="V91">IFERROR(INDEX(IM!$AM$2:$AM$5000, MATCH(1, (IM!$F$2:$F$5000=A91) * (ISNUMBER(SEARCH($F$1, IM!$AC$2:$AC$5000))), 0)), "")</f>
        <v/>
      </c>
      <c r="W91" s="165" t="str">
        <f t="array" ref="W91">IF(
SUMPRODUCT(
(IM!$F$2:$F$5000=A91)*
(ISNUMBER(SEARCH($I$1,IM!$AC$2:$AC$5000)))*
(IM!$X$2:$X$5000&gt;=$A$1)*
(IM!$X$2:$X$5000&lt;=$B$1)
)&gt;0,
$I$1,
""
)</f>
        <v/>
      </c>
      <c r="X91" s="165" t="str">
        <f t="array" ref="X91">IF(AND(SUMPRODUCT((IM!$F$2:$F$5000=A91)*(ISNUMBER(SEARCH($J$1, IM!$AC$2:$AC$5000))))&gt;0), $J$1, "")</f>
        <v>+EDC</v>
      </c>
      <c r="Y91" s="425">
        <f t="shared" si="28"/>
        <v>5491</v>
      </c>
      <c r="Z91" s="425" t="str">
        <f t="shared" si="29"/>
        <v>三重向日葵</v>
      </c>
      <c r="AA91" s="365" t="s">
        <v>26</v>
      </c>
      <c r="AB91" s="132"/>
      <c r="AC91" s="132"/>
    </row>
    <row r="92" spans="1:29" ht="21.6" customHeight="1">
      <c r="A92" s="111">
        <v>2911</v>
      </c>
      <c r="B92" s="160" t="str">
        <f>_xlfn.XLOOKUP(A92,'0919門市清單主檔'!B:B,'0919門市清單主檔'!C:C,"")</f>
        <v>中和和大店</v>
      </c>
      <c r="C92" s="117" t="str">
        <f>_xlfn.XLOOKUP($A92,'0919門市清單主檔'!B:B,'0919門市清單主檔'!U:U,"")</f>
        <v>新北市</v>
      </c>
      <c r="D92" s="117" t="str">
        <f>_xlfn.XLOOKUP($A92,'0919門市清單主檔'!B:B,'0919門市清單主檔'!V:V,"")</f>
        <v>中和區</v>
      </c>
      <c r="E92" s="200" t="str">
        <f>_xlfn.XLOOKUP(D92,門市狀態!G:G,門市狀態!H:H,"")</f>
        <v>劉柏均</v>
      </c>
      <c r="F92" s="112" t="str">
        <f>IFERROR(IF(VLOOKUP(A92,門市狀態!A:D,4,FALSE)=0,"",VLOOKUP(A92,門市狀態!A:D,4,FALSE)),"")</f>
        <v/>
      </c>
      <c r="G92" s="113"/>
      <c r="H92" s="114" t="str">
        <f t="shared" si="25"/>
        <v>PMQ2-2911-中和和大店(定保)</v>
      </c>
      <c r="I92" s="251" t="str">
        <f t="array" ref="I92">IF(AND(SUMPRODUCT((IM!$F$2:$F$5000=A92)*(ISNUMBER(SEARCH($C$1, IM!$AC$2:$AC$5000))))&gt;0), $C$1, "")</f>
        <v>PMQ2</v>
      </c>
      <c r="J92" s="252">
        <f t="array" ref="J92">IFERROR(INDEX(IM!$AM$2:$AM$5000, MATCH(1, (IM!$F$2:$F$5000=A92) * (ISNUMBER(SEARCH($C$1, IM!$AC$2:$AC$5000))), 0)), "")</f>
        <v>46136</v>
      </c>
      <c r="K92" s="253">
        <f t="array" ref="K92">SUMPRODUCT((IM!$F$2:$F$5000=A92)*(IM!$AD$2:$AD$5000="O")*(ISNUMBER(SEARCH($C$1, IM!$AC$2:$AC$5000))))</f>
        <v>1</v>
      </c>
      <c r="L92" s="254" t="str">
        <f t="array" ref="L92">IF(K92&gt;0,IFERROR(HYPERLINK("#'IM'!AC"&amp;MATCH(1,(IM!$F$1:$F$5000=A92)*(ISNUMBER(SEARCH($C$1,IM!$AC$1:$AC$5000))),0),"檢核"),"未登錄"),"")</f>
        <v>檢核</v>
      </c>
      <c r="M92" s="255" t="str">
        <f t="shared" si="26"/>
        <v>+EDC</v>
      </c>
      <c r="N92" s="255" t="str">
        <f t="array" ref="N92">IF(AND(
    SUMPRODUCT(
        (IM!$F$2:$F$522=A92) *
        ISNUMBER(SEARCH("*HUB*", IM!$AC$2:$AC$522)) *
        (IM!$X$2:$X$522&gt;=$A$1) *
        (IM!$X$2:$X$522&lt;=$B$1)*(W92="HUB")
    ) &gt; 0
), "HUB", "")</f>
        <v/>
      </c>
      <c r="O92" s="256" t="str">
        <f>IF(
  IFERROR(VLOOKUP(A92,門市主檔!A:I,9,FALSE),"")&lt;&gt;$C$1,
  "未完工",
  IF(
    AND($D$1="--",$E$1="--",$F$1="--"),
    "已完工",
    IF(
      OR(
        AND($D$1&lt;&gt;"--", IFERROR(VLOOKUP(A92,'0919門市清單主檔'!B:AH,31,FALSE),"")=$D$1, IFERROR(VLOOKUP(A92,門市主檔!A:Q,17,FALSE),"")&lt;&gt;$D$1),
        AND($E$1&lt;&gt;"--", IFERROR(VLOOKUP(A92,'0919門市清單主檔'!B:AH,32,FALSE),"")=$E$1, IFERROR(VLOOKUP(A92,門市主檔!A:S,19,FALSE),"")&lt;&gt;$E$1),
        AND($F$1&lt;&gt;"--", IFERROR(VLOOKUP(A92,'0919門市清單主檔'!B:AH,33,FALSE),"")=$F$1, IFERROR(VLOOKUP(A92,門市主檔!A:U,21,FALSE),"")&lt;&gt;$F$1),
        AND(
          IFERROR(VLOOKUP(A92,'0919門市清單主檔'!B:AC,28,FALSE),"")="+HUB",
          IFERROR(VLOOKUP(A92,門市主檔!A:X,23,FALSE),"")&lt;&gt;"+HUB"
        ),
        AND(
          IFERROR(VLOOKUP(A92,'0919門市清單主檔'!B:AD,29,FALSE),"")="+EDC",
          IFERROR(VLOOKUP(A92,門市主檔!A:X,24,FALSE),"")&lt;&gt;"+EDC"
        )
      ),
      _xlfn.TEXTJOIN(
        "，",
        TRUE,
        IF(AND($D$1&lt;&gt;"--", IFERROR(VLOOKUP(A92,'0919門市清單主檔'!B:AH,31,FALSE),"")=$D$1, IFERROR(VLOOKUP(A92,門市主檔!A:Q,17,FALSE),"")&lt;&gt;$D$1), $D$1, ""),
        IF(AND($E$1&lt;&gt;"--", IFERROR(VLOOKUP(A92,'0919門市清單主檔'!B:AH,32,FALSE),"")=$E$1, IFERROR(VLOOKUP(A92,門市主檔!A:S,19,FALSE),"")&lt;&gt;$E$1), $E$1, ""),
        IF(AND($F$1&lt;&gt;"--", IFERROR(VLOOKUP(A92,'0919門市清單主檔'!B:AH,33,FALSE),"")=$F$1, IFERROR(VLOOKUP(A92,門市主檔!A:U,21,FALSE),"")&lt;&gt;$F$1), $F$1, ""),
        IF(AND(IFERROR(VLOOKUP(A92,'0919門市清單主檔'!B:AC,28,FALSE),"")="+HUB", IFERROR(VLOOKUP(A92,門市主檔!A:X,23,FALSE),"")&lt;&gt;"+HUB"), "+HUB", ""),
        IF(AND(IFERROR(VLOOKUP(A92,'0919門市清單主檔'!B:AD,29,FALSE),"")="+EDC", IFERROR(VLOOKUP(A92,門市主檔!A:X,24,FALSE),"")&lt;&gt;"+EDC"), "+EDC", "")
      ) &amp; "未完工",
      "已完工"
    )
  )
)</f>
        <v>已完工</v>
      </c>
      <c r="P92" s="542" t="str">
        <f t="shared" si="27"/>
        <v>PMQ2-2911-中和和大店(定保)</v>
      </c>
      <c r="Q92" s="178" t="str">
        <f t="array" ref="Q92">IF(AND(SUMPRODUCT((IM!$F$2:$F$5000=A92)*(ISNUMBER(SEARCH($D$1, IM!$AC$2:$AC$5000))))&gt;0), $D$1, "")</f>
        <v/>
      </c>
      <c r="R92" s="177" t="str">
        <f t="array" ref="R92">IFERROR(INDEX(IM!$AM$2:$AM$5000, MATCH(1, (IM!$F$2:$F$5000=A92) * (ISNUMBER(SEARCH($D$1, IM!$AC$2:$AC$5000))), 0)), "")</f>
        <v/>
      </c>
      <c r="S92" s="166" t="str">
        <f t="array" ref="S92">IF(AND(SUMPRODUCT((IM!$F$2:$F$5000=A92)*(ISNUMBER(SEARCH($E$1, IM!$AC$2:$AC$5000))))&gt;0), $E$1, "")</f>
        <v/>
      </c>
      <c r="T92" s="191" t="str">
        <f t="array" ref="T92">IFERROR(INDEX(IM!$AM$2:$AM$5000, MATCH(1, (IM!$F$2:$F$5000=A92) * (ISNUMBER(SEARCH($E$1, IM!$AC$2:$AC$5000))), 0)), "")</f>
        <v/>
      </c>
      <c r="U92" s="194" t="str">
        <f t="array" ref="U92">IF(AND(SUMPRODUCT((IM!$F$2:$F$5000=A92)*(ISNUMBER(SEARCH($F$1, IM!$AC$2:$AC$5000))))&gt;0), $F$1, "")</f>
        <v/>
      </c>
      <c r="V92" s="212" t="str">
        <f t="array" ref="V92">IFERROR(INDEX(IM!$AM$2:$AM$5000, MATCH(1, (IM!$F$2:$F$5000=A92) * (ISNUMBER(SEARCH($F$1, IM!$AC$2:$AC$5000))), 0)), "")</f>
        <v/>
      </c>
      <c r="W92" s="165" t="str">
        <f t="array" ref="W92">IF(
SUMPRODUCT(
(IM!$F$2:$F$5000=A92)*
(ISNUMBER(SEARCH($I$1,IM!$AC$2:$AC$5000)))*
(IM!$X$2:$X$5000&gt;=$A$1)*
(IM!$X$2:$X$5000&lt;=$B$1)
)&gt;0,
$I$1,
""
)</f>
        <v/>
      </c>
      <c r="X92" s="165" t="str">
        <f t="array" ref="X92">IF(AND(SUMPRODUCT((IM!$F$2:$F$5000=A92)*(ISNUMBER(SEARCH($J$1, IM!$AC$2:$AC$5000))))&gt;0), $J$1, "")</f>
        <v>+EDC</v>
      </c>
      <c r="Y92" s="425">
        <f t="shared" si="28"/>
        <v>2911</v>
      </c>
      <c r="Z92" s="425" t="str">
        <f t="shared" si="29"/>
        <v>中和和大店</v>
      </c>
      <c r="AA92" s="132"/>
    </row>
    <row r="93" spans="1:29" ht="21.6" customHeight="1">
      <c r="A93" s="111">
        <v>3082</v>
      </c>
      <c r="B93" s="160" t="str">
        <f>_xlfn.XLOOKUP(A93,'0919門市清單主檔'!B:B,'0919門市清單主檔'!C:C,"")</f>
        <v>永和福和花園</v>
      </c>
      <c r="C93" s="117" t="str">
        <f>_xlfn.XLOOKUP($A93,'0919門市清單主檔'!B:B,'0919門市清單主檔'!U:U,"")</f>
        <v>新北市</v>
      </c>
      <c r="D93" s="117" t="str">
        <f>_xlfn.XLOOKUP($A93,'0919門市清單主檔'!B:B,'0919門市清單主檔'!V:V,"")</f>
        <v>永和區</v>
      </c>
      <c r="E93" s="200" t="str">
        <f>_xlfn.XLOOKUP(D93,門市狀態!G:G,門市狀態!H:H,"")</f>
        <v>劉柏均</v>
      </c>
      <c r="F93" s="112" t="str">
        <f>IFERROR(IF(VLOOKUP(A93,門市狀態!A:D,4,FALSE)=0,"",VLOOKUP(A93,門市狀態!A:D,4,FALSE)),"")</f>
        <v/>
      </c>
      <c r="G93" s="113"/>
      <c r="H93" s="114" t="str">
        <f t="shared" si="25"/>
        <v>PMQ2-3082-永和福和花園(定保)</v>
      </c>
      <c r="I93" s="251" t="str">
        <f t="array" ref="I93">IF(AND(SUMPRODUCT((IM!$F$2:$F$5000=A93)*(ISNUMBER(SEARCH($C$1, IM!$AC$2:$AC$5000))))&gt;0), $C$1, "")</f>
        <v>PMQ2</v>
      </c>
      <c r="J93" s="252">
        <f t="array" ref="J93">IFERROR(INDEX(IM!$AM$2:$AM$5000, MATCH(1, (IM!$F$2:$F$5000=A93) * (ISNUMBER(SEARCH($C$1, IM!$AC$2:$AC$5000))), 0)), "")</f>
        <v>46136</v>
      </c>
      <c r="K93" s="253">
        <f t="array" ref="K93">SUMPRODUCT((IM!$F$2:$F$5000=A93)*(IM!$AD$2:$AD$5000="O")*(ISNUMBER(SEARCH($C$1, IM!$AC$2:$AC$5000))))</f>
        <v>1</v>
      </c>
      <c r="L93" s="254" t="str">
        <f t="array" ref="L93">IF(K93&gt;0,IFERROR(HYPERLINK("#'IM'!AC"&amp;MATCH(1,(IM!$F$1:$F$5000=A93)*(ISNUMBER(SEARCH($C$1,IM!$AC$1:$AC$5000))),0),"檢核"),"未登錄"),"")</f>
        <v>檢核</v>
      </c>
      <c r="M93" s="255" t="str">
        <f t="shared" si="26"/>
        <v>+EDC</v>
      </c>
      <c r="N93" s="255" t="str">
        <f t="array" ref="N93">IF(AND(
    SUMPRODUCT(
        (IM!$F$2:$F$522=A93) *
        ISNUMBER(SEARCH("*HUB*", IM!$AC$2:$AC$522)) *
        (IM!$X$2:$X$522&gt;=$A$1) *
        (IM!$X$2:$X$522&lt;=$B$1)*(W93="HUB")
    ) &gt; 0
), "HUB", "")</f>
        <v/>
      </c>
      <c r="O93" s="256" t="str">
        <f>IF(
  IFERROR(VLOOKUP(A93,門市主檔!A:I,9,FALSE),"")&lt;&gt;$C$1,
  "未完工",
  IF(
    AND($D$1="--",$E$1="--",$F$1="--"),
    "已完工",
    IF(
      OR(
        AND($D$1&lt;&gt;"--", IFERROR(VLOOKUP(A93,'0919門市清單主檔'!B:AH,31,FALSE),"")=$D$1, IFERROR(VLOOKUP(A93,門市主檔!A:Q,17,FALSE),"")&lt;&gt;$D$1),
        AND($E$1&lt;&gt;"--", IFERROR(VLOOKUP(A93,'0919門市清單主檔'!B:AH,32,FALSE),"")=$E$1, IFERROR(VLOOKUP(A93,門市主檔!A:S,19,FALSE),"")&lt;&gt;$E$1),
        AND($F$1&lt;&gt;"--", IFERROR(VLOOKUP(A93,'0919門市清單主檔'!B:AH,33,FALSE),"")=$F$1, IFERROR(VLOOKUP(A93,門市主檔!A:U,21,FALSE),"")&lt;&gt;$F$1),
        AND(
          IFERROR(VLOOKUP(A93,'0919門市清單主檔'!B:AC,28,FALSE),"")="+HUB",
          IFERROR(VLOOKUP(A93,門市主檔!A:X,23,FALSE),"")&lt;&gt;"+HUB"
        ),
        AND(
          IFERROR(VLOOKUP(A93,'0919門市清單主檔'!B:AD,29,FALSE),"")="+EDC",
          IFERROR(VLOOKUP(A93,門市主檔!A:X,24,FALSE),"")&lt;&gt;"+EDC"
        )
      ),
      _xlfn.TEXTJOIN(
        "，",
        TRUE,
        IF(AND($D$1&lt;&gt;"--", IFERROR(VLOOKUP(A93,'0919門市清單主檔'!B:AH,31,FALSE),"")=$D$1, IFERROR(VLOOKUP(A93,門市主檔!A:Q,17,FALSE),"")&lt;&gt;$D$1), $D$1, ""),
        IF(AND($E$1&lt;&gt;"--", IFERROR(VLOOKUP(A93,'0919門市清單主檔'!B:AH,32,FALSE),"")=$E$1, IFERROR(VLOOKUP(A93,門市主檔!A:S,19,FALSE),"")&lt;&gt;$E$1), $E$1, ""),
        IF(AND($F$1&lt;&gt;"--", IFERROR(VLOOKUP(A93,'0919門市清單主檔'!B:AH,33,FALSE),"")=$F$1, IFERROR(VLOOKUP(A93,門市主檔!A:U,21,FALSE),"")&lt;&gt;$F$1), $F$1, ""),
        IF(AND(IFERROR(VLOOKUP(A93,'0919門市清單主檔'!B:AC,28,FALSE),"")="+HUB", IFERROR(VLOOKUP(A93,門市主檔!A:X,23,FALSE),"")&lt;&gt;"+HUB"), "+HUB", ""),
        IF(AND(IFERROR(VLOOKUP(A93,'0919門市清單主檔'!B:AD,29,FALSE),"")="+EDC", IFERROR(VLOOKUP(A93,門市主檔!A:X,24,FALSE),"")&lt;&gt;"+EDC"), "+EDC", "")
      ) &amp; "未完工",
      "已完工"
    )
  )
)</f>
        <v>已完工</v>
      </c>
      <c r="P93" s="542" t="str">
        <f t="shared" si="27"/>
        <v>PMQ2-3082-永和福和花園(定保)</v>
      </c>
      <c r="Q93" s="178" t="str">
        <f t="array" ref="Q93">IF(AND(SUMPRODUCT((IM!$F$2:$F$5000=A93)*(ISNUMBER(SEARCH($D$1, IM!$AC$2:$AC$5000))))&gt;0), $D$1, "")</f>
        <v/>
      </c>
      <c r="R93" s="177" t="str">
        <f t="array" ref="R93">IFERROR(INDEX(IM!$AM$2:$AM$5000, MATCH(1, (IM!$F$2:$F$5000=A93) * (ISNUMBER(SEARCH($D$1, IM!$AC$2:$AC$5000))), 0)), "")</f>
        <v/>
      </c>
      <c r="S93" s="166" t="str">
        <f t="array" ref="S93">IF(AND(SUMPRODUCT((IM!$F$2:$F$5000=A93)*(ISNUMBER(SEARCH($E$1, IM!$AC$2:$AC$5000))))&gt;0), $E$1, "")</f>
        <v/>
      </c>
      <c r="T93" s="191" t="str">
        <f t="array" ref="T93">IFERROR(INDEX(IM!$AM$2:$AM$5000, MATCH(1, (IM!$F$2:$F$5000=A93) * (ISNUMBER(SEARCH($E$1, IM!$AC$2:$AC$5000))), 0)), "")</f>
        <v/>
      </c>
      <c r="U93" s="194" t="str">
        <f t="array" ref="U93">IF(AND(SUMPRODUCT((IM!$F$2:$F$5000=A93)*(ISNUMBER(SEARCH($F$1, IM!$AC$2:$AC$5000))))&gt;0), $F$1, "")</f>
        <v/>
      </c>
      <c r="V93" s="212" t="str">
        <f t="array" ref="V93">IFERROR(INDEX(IM!$AM$2:$AM$5000, MATCH(1, (IM!$F$2:$F$5000=A93) * (ISNUMBER(SEARCH($F$1, IM!$AC$2:$AC$5000))), 0)), "")</f>
        <v/>
      </c>
      <c r="W93" s="165" t="str">
        <f t="array" ref="W93">IF(
SUMPRODUCT(
(IM!$F$2:$F$5000=A93)*
(ISNUMBER(SEARCH($I$1,IM!$AC$2:$AC$5000)))*
(IM!$X$2:$X$5000&gt;=$A$1)*
(IM!$X$2:$X$5000&lt;=$B$1)
)&gt;0,
$I$1,
""
)</f>
        <v/>
      </c>
      <c r="X93" s="165" t="str">
        <f t="array" ref="X93">IF(AND(SUMPRODUCT((IM!$F$2:$F$5000=A93)*(ISNUMBER(SEARCH($J$1, IM!$AC$2:$AC$5000))))&gt;0), $J$1, "")</f>
        <v>+EDC</v>
      </c>
      <c r="Y93" s="425">
        <f t="shared" si="28"/>
        <v>3082</v>
      </c>
      <c r="Z93" s="425" t="str">
        <f t="shared" si="29"/>
        <v>永和福和花園</v>
      </c>
      <c r="AA93" s="132" t="s">
        <v>52</v>
      </c>
    </row>
    <row r="94" spans="1:29" ht="21.6" customHeight="1">
      <c r="A94" s="111">
        <v>2941</v>
      </c>
      <c r="B94" s="160" t="str">
        <f>_xlfn.XLOOKUP(A94,'0919門市清單主檔'!B:B,'0919門市清單主檔'!C:C,"")</f>
        <v>永和頂溪店</v>
      </c>
      <c r="C94" s="117" t="str">
        <f>_xlfn.XLOOKUP($A94,'0919門市清單主檔'!B:B,'0919門市清單主檔'!U:U,"")</f>
        <v>新北市</v>
      </c>
      <c r="D94" s="117" t="str">
        <f>_xlfn.XLOOKUP($A94,'0919門市清單主檔'!B:B,'0919門市清單主檔'!V:V,"")</f>
        <v>永和區</v>
      </c>
      <c r="E94" s="200" t="str">
        <f>_xlfn.XLOOKUP(D94,門市狀態!G:G,門市狀態!H:H,"")</f>
        <v>劉柏均</v>
      </c>
      <c r="F94" s="112" t="str">
        <f>IFERROR(IF(VLOOKUP(A94,門市狀態!A:D,4,FALSE)=0,"",VLOOKUP(A94,門市狀態!A:D,4,FALSE)),"")</f>
        <v/>
      </c>
      <c r="G94" s="113"/>
      <c r="H94" s="114" t="str">
        <f t="shared" si="25"/>
        <v>PMQ2-2941-永和頂溪店(定保)</v>
      </c>
      <c r="I94" s="251" t="str">
        <f t="array" ref="I94">IF(AND(SUMPRODUCT((IM!$F$2:$F$5000=A94)*(ISNUMBER(SEARCH($C$1, IM!$AC$2:$AC$5000))))&gt;0), $C$1, "")</f>
        <v>PMQ2</v>
      </c>
      <c r="J94" s="252">
        <f t="array" ref="J94">IFERROR(INDEX(IM!$AM$2:$AM$5000, MATCH(1, (IM!$F$2:$F$5000=A94) * (ISNUMBER(SEARCH($C$1, IM!$AC$2:$AC$5000))), 0)), "")</f>
        <v>46136</v>
      </c>
      <c r="K94" s="253">
        <f t="array" ref="K94">SUMPRODUCT((IM!$F$2:$F$5000=A94)*(IM!$AD$2:$AD$5000="O")*(ISNUMBER(SEARCH($C$1, IM!$AC$2:$AC$5000))))</f>
        <v>1</v>
      </c>
      <c r="L94" s="254" t="str">
        <f t="array" ref="L94">IF(K94&gt;0,IFERROR(HYPERLINK("#'IM'!AC"&amp;MATCH(1,(IM!$F$1:$F$5000=A94)*(ISNUMBER(SEARCH($C$1,IM!$AC$1:$AC$5000))),0),"檢核"),"未登錄"),"")</f>
        <v>檢核</v>
      </c>
      <c r="M94" s="255" t="str">
        <f t="shared" si="26"/>
        <v>+EDC</v>
      </c>
      <c r="N94" s="255" t="str">
        <f t="array" ref="N94">IF(AND(
    SUMPRODUCT(
        (IM!$F$2:$F$522=A94) *
        ISNUMBER(SEARCH("*HUB*", IM!$AC$2:$AC$522)) *
        (IM!$X$2:$X$522&gt;=$A$1) *
        (IM!$X$2:$X$522&lt;=$B$1)*(W94="HUB")
    ) &gt; 0
), "HUB", "")</f>
        <v/>
      </c>
      <c r="O94" s="256" t="str">
        <f>IF(
  IFERROR(VLOOKUP(A94,門市主檔!A:I,9,FALSE),"")&lt;&gt;$C$1,
  "未完工",
  IF(
    AND($D$1="--",$E$1="--",$F$1="--"),
    "已完工",
    IF(
      OR(
        AND($D$1&lt;&gt;"--", IFERROR(VLOOKUP(A94,'0919門市清單主檔'!B:AH,31,FALSE),"")=$D$1, IFERROR(VLOOKUP(A94,門市主檔!A:Q,17,FALSE),"")&lt;&gt;$D$1),
        AND($E$1&lt;&gt;"--", IFERROR(VLOOKUP(A94,'0919門市清單主檔'!B:AH,32,FALSE),"")=$E$1, IFERROR(VLOOKUP(A94,門市主檔!A:S,19,FALSE),"")&lt;&gt;$E$1),
        AND($F$1&lt;&gt;"--", IFERROR(VLOOKUP(A94,'0919門市清單主檔'!B:AH,33,FALSE),"")=$F$1, IFERROR(VLOOKUP(A94,門市主檔!A:U,21,FALSE),"")&lt;&gt;$F$1),
        AND(
          IFERROR(VLOOKUP(A94,'0919門市清單主檔'!B:AC,28,FALSE),"")="+HUB",
          IFERROR(VLOOKUP(A94,門市主檔!A:X,23,FALSE),"")&lt;&gt;"+HUB"
        ),
        AND(
          IFERROR(VLOOKUP(A94,'0919門市清單主檔'!B:AD,29,FALSE),"")="+EDC",
          IFERROR(VLOOKUP(A94,門市主檔!A:X,24,FALSE),"")&lt;&gt;"+EDC"
        )
      ),
      _xlfn.TEXTJOIN(
        "，",
        TRUE,
        IF(AND($D$1&lt;&gt;"--", IFERROR(VLOOKUP(A94,'0919門市清單主檔'!B:AH,31,FALSE),"")=$D$1, IFERROR(VLOOKUP(A94,門市主檔!A:Q,17,FALSE),"")&lt;&gt;$D$1), $D$1, ""),
        IF(AND($E$1&lt;&gt;"--", IFERROR(VLOOKUP(A94,'0919門市清單主檔'!B:AH,32,FALSE),"")=$E$1, IFERROR(VLOOKUP(A94,門市主檔!A:S,19,FALSE),"")&lt;&gt;$E$1), $E$1, ""),
        IF(AND($F$1&lt;&gt;"--", IFERROR(VLOOKUP(A94,'0919門市清單主檔'!B:AH,33,FALSE),"")=$F$1, IFERROR(VLOOKUP(A94,門市主檔!A:U,21,FALSE),"")&lt;&gt;$F$1), $F$1, ""),
        IF(AND(IFERROR(VLOOKUP(A94,'0919門市清單主檔'!B:AC,28,FALSE),"")="+HUB", IFERROR(VLOOKUP(A94,門市主檔!A:X,23,FALSE),"")&lt;&gt;"+HUB"), "+HUB", ""),
        IF(AND(IFERROR(VLOOKUP(A94,'0919門市清單主檔'!B:AD,29,FALSE),"")="+EDC", IFERROR(VLOOKUP(A94,門市主檔!A:X,24,FALSE),"")&lt;&gt;"+EDC"), "+EDC", "")
      ) &amp; "未完工",
      "已完工"
    )
  )
)</f>
        <v>已完工</v>
      </c>
      <c r="P94" s="542" t="str">
        <f t="shared" si="27"/>
        <v>PMQ2-2941-永和頂溪店(定保)</v>
      </c>
      <c r="Q94" s="178" t="str">
        <f t="array" ref="Q94">IF(AND(SUMPRODUCT((IM!$F$2:$F$5000=A94)*(ISNUMBER(SEARCH($D$1, IM!$AC$2:$AC$5000))))&gt;0), $D$1, "")</f>
        <v/>
      </c>
      <c r="R94" s="177" t="str">
        <f t="array" ref="R94">IFERROR(INDEX(IM!$AM$2:$AM$5000, MATCH(1, (IM!$F$2:$F$5000=A94) * (ISNUMBER(SEARCH($D$1, IM!$AC$2:$AC$5000))), 0)), "")</f>
        <v/>
      </c>
      <c r="S94" s="166" t="str">
        <f t="array" ref="S94">IF(AND(SUMPRODUCT((IM!$F$2:$F$5000=A94)*(ISNUMBER(SEARCH($E$1, IM!$AC$2:$AC$5000))))&gt;0), $E$1, "")</f>
        <v/>
      </c>
      <c r="T94" s="191" t="str">
        <f t="array" ref="T94">IFERROR(INDEX(IM!$AM$2:$AM$5000, MATCH(1, (IM!$F$2:$F$5000=A94) * (ISNUMBER(SEARCH($E$1, IM!$AC$2:$AC$5000))), 0)), "")</f>
        <v/>
      </c>
      <c r="U94" s="194" t="str">
        <f t="array" ref="U94">IF(AND(SUMPRODUCT((IM!$F$2:$F$5000=A94)*(ISNUMBER(SEARCH($F$1, IM!$AC$2:$AC$5000))))&gt;0), $F$1, "")</f>
        <v/>
      </c>
      <c r="V94" s="212" t="str">
        <f t="array" ref="V94">IFERROR(INDEX(IM!$AM$2:$AM$5000, MATCH(1, (IM!$F$2:$F$5000=A94) * (ISNUMBER(SEARCH($F$1, IM!$AC$2:$AC$5000))), 0)), "")</f>
        <v/>
      </c>
      <c r="W94" s="165" t="str">
        <f t="array" ref="W94">IF(
SUMPRODUCT(
(IM!$F$2:$F$5000=A94)*
(ISNUMBER(SEARCH($I$1,IM!$AC$2:$AC$5000)))*
(IM!$X$2:$X$5000&gt;=$A$1)*
(IM!$X$2:$X$5000&lt;=$B$1)
)&gt;0,
$I$1,
""
)</f>
        <v/>
      </c>
      <c r="X94" s="165" t="str">
        <f t="array" ref="X94">IF(AND(SUMPRODUCT((IM!$F$2:$F$5000=A94)*(ISNUMBER(SEARCH($J$1, IM!$AC$2:$AC$5000))))&gt;0), $J$1, "")</f>
        <v>+EDC</v>
      </c>
      <c r="Y94" s="425">
        <f t="shared" si="28"/>
        <v>2941</v>
      </c>
      <c r="Z94" s="425" t="str">
        <f t="shared" si="29"/>
        <v>永和頂溪店</v>
      </c>
      <c r="AA94" s="132" t="s">
        <v>52</v>
      </c>
    </row>
    <row r="95" spans="1:29" ht="21.6" customHeight="1">
      <c r="A95" s="111">
        <v>3968</v>
      </c>
      <c r="B95" s="160" t="str">
        <f>_xlfn.XLOOKUP(A95,'0919門市清單主檔'!B:B,'0919門市清單主檔'!C:C,"")</f>
        <v>永和貞寧店</v>
      </c>
      <c r="C95" s="117" t="str">
        <f>_xlfn.XLOOKUP($A95,'0919門市清單主檔'!B:B,'0919門市清單主檔'!U:U,"")</f>
        <v>新北市</v>
      </c>
      <c r="D95" s="117" t="str">
        <f>_xlfn.XLOOKUP($A95,'0919門市清單主檔'!B:B,'0919門市清單主檔'!V:V,"")</f>
        <v>永和區</v>
      </c>
      <c r="E95" s="200" t="str">
        <f>_xlfn.XLOOKUP(D95,門市狀態!G:G,門市狀態!H:H,"")</f>
        <v>劉柏均</v>
      </c>
      <c r="F95" s="112" t="str">
        <f>IFERROR(IF(VLOOKUP(A95,門市狀態!A:D,4,FALSE)=0,"",VLOOKUP(A95,門市狀態!A:D,4,FALSE)),"")</f>
        <v/>
      </c>
      <c r="G95" s="113"/>
      <c r="H95" s="114" t="str">
        <f t="shared" si="25"/>
        <v>PMQ2-3968-永和貞寧店(定保)</v>
      </c>
      <c r="I95" s="251" t="str">
        <f t="array" ref="I95">IF(AND(SUMPRODUCT((IM!$F$2:$F$5000=A95)*(ISNUMBER(SEARCH($C$1, IM!$AC$2:$AC$5000))))&gt;0), $C$1, "")</f>
        <v>PMQ2</v>
      </c>
      <c r="J95" s="252">
        <f t="array" ref="J95">IFERROR(INDEX(IM!$AM$2:$AM$5000, MATCH(1, (IM!$F$2:$F$5000=A95) * (ISNUMBER(SEARCH($C$1, IM!$AC$2:$AC$5000))), 0)), "")</f>
        <v>46136</v>
      </c>
      <c r="K95" s="253">
        <f t="array" ref="K95">SUMPRODUCT((IM!$F$2:$F$5000=A95)*(IM!$AD$2:$AD$5000="O")*(ISNUMBER(SEARCH($C$1, IM!$AC$2:$AC$5000))))</f>
        <v>1</v>
      </c>
      <c r="L95" s="254" t="str">
        <f t="array" ref="L95">IF(K95&gt;0,IFERROR(HYPERLINK("#'IM'!AC"&amp;MATCH(1,(IM!$F$1:$F$5000=A95)*(ISNUMBER(SEARCH($C$1,IM!$AC$1:$AC$5000))),0),"檢核"),"未登錄"),"")</f>
        <v>檢核</v>
      </c>
      <c r="M95" s="255" t="str">
        <f t="shared" si="26"/>
        <v>+EDC</v>
      </c>
      <c r="N95" s="255" t="str">
        <f t="array" ref="N95">IF(AND(
    SUMPRODUCT(
        (IM!$F$2:$F$522=A95) *
        ISNUMBER(SEARCH("*HUB*", IM!$AC$2:$AC$522)) *
        (IM!$X$2:$X$522&gt;=$A$1) *
        (IM!$X$2:$X$522&lt;=$B$1)*(W95="HUB")
    ) &gt; 0
), "HUB", "")</f>
        <v/>
      </c>
      <c r="O95" s="256" t="str">
        <f>IF(
  IFERROR(VLOOKUP(A95,門市主檔!A:I,9,FALSE),"")&lt;&gt;$C$1,
  "未完工",
  IF(
    AND($D$1="--",$E$1="--",$F$1="--"),
    "已完工",
    IF(
      OR(
        AND($D$1&lt;&gt;"--", IFERROR(VLOOKUP(A95,'0919門市清單主檔'!B:AH,31,FALSE),"")=$D$1, IFERROR(VLOOKUP(A95,門市主檔!A:Q,17,FALSE),"")&lt;&gt;$D$1),
        AND($E$1&lt;&gt;"--", IFERROR(VLOOKUP(A95,'0919門市清單主檔'!B:AH,32,FALSE),"")=$E$1, IFERROR(VLOOKUP(A95,門市主檔!A:S,19,FALSE),"")&lt;&gt;$E$1),
        AND($F$1&lt;&gt;"--", IFERROR(VLOOKUP(A95,'0919門市清單主檔'!B:AH,33,FALSE),"")=$F$1, IFERROR(VLOOKUP(A95,門市主檔!A:U,21,FALSE),"")&lt;&gt;$F$1),
        AND(
          IFERROR(VLOOKUP(A95,'0919門市清單主檔'!B:AC,28,FALSE),"")="+HUB",
          IFERROR(VLOOKUP(A95,門市主檔!A:X,23,FALSE),"")&lt;&gt;"+HUB"
        ),
        AND(
          IFERROR(VLOOKUP(A95,'0919門市清單主檔'!B:AD,29,FALSE),"")="+EDC",
          IFERROR(VLOOKUP(A95,門市主檔!A:X,24,FALSE),"")&lt;&gt;"+EDC"
        )
      ),
      _xlfn.TEXTJOIN(
        "，",
        TRUE,
        IF(AND($D$1&lt;&gt;"--", IFERROR(VLOOKUP(A95,'0919門市清單主檔'!B:AH,31,FALSE),"")=$D$1, IFERROR(VLOOKUP(A95,門市主檔!A:Q,17,FALSE),"")&lt;&gt;$D$1), $D$1, ""),
        IF(AND($E$1&lt;&gt;"--", IFERROR(VLOOKUP(A95,'0919門市清單主檔'!B:AH,32,FALSE),"")=$E$1, IFERROR(VLOOKUP(A95,門市主檔!A:S,19,FALSE),"")&lt;&gt;$E$1), $E$1, ""),
        IF(AND($F$1&lt;&gt;"--", IFERROR(VLOOKUP(A95,'0919門市清單主檔'!B:AH,33,FALSE),"")=$F$1, IFERROR(VLOOKUP(A95,門市主檔!A:U,21,FALSE),"")&lt;&gt;$F$1), $F$1, ""),
        IF(AND(IFERROR(VLOOKUP(A95,'0919門市清單主檔'!B:AC,28,FALSE),"")="+HUB", IFERROR(VLOOKUP(A95,門市主檔!A:X,23,FALSE),"")&lt;&gt;"+HUB"), "+HUB", ""),
        IF(AND(IFERROR(VLOOKUP(A95,'0919門市清單主檔'!B:AD,29,FALSE),"")="+EDC", IFERROR(VLOOKUP(A95,門市主檔!A:X,24,FALSE),"")&lt;&gt;"+EDC"), "+EDC", "")
      ) &amp; "未完工",
      "已完工"
    )
  )
)</f>
        <v>已完工</v>
      </c>
      <c r="P95" s="542" t="str">
        <f t="shared" si="27"/>
        <v>PMQ2-3968-永和貞寧店(定保)</v>
      </c>
      <c r="Q95" s="178" t="str">
        <f t="array" ref="Q95">IF(AND(SUMPRODUCT((IM!$F$2:$F$5000=A95)*(ISNUMBER(SEARCH($D$1, IM!$AC$2:$AC$5000))))&gt;0), $D$1, "")</f>
        <v/>
      </c>
      <c r="R95" s="177" t="str">
        <f t="array" ref="R95">IFERROR(INDEX(IM!$AM$2:$AM$5000, MATCH(1, (IM!$F$2:$F$5000=A95) * (ISNUMBER(SEARCH($D$1, IM!$AC$2:$AC$5000))), 0)), "")</f>
        <v/>
      </c>
      <c r="S95" s="166" t="str">
        <f t="array" ref="S95">IF(AND(SUMPRODUCT((IM!$F$2:$F$5000=A95)*(ISNUMBER(SEARCH($E$1, IM!$AC$2:$AC$5000))))&gt;0), $E$1, "")</f>
        <v/>
      </c>
      <c r="T95" s="191" t="str">
        <f t="array" ref="T95">IFERROR(INDEX(IM!$AM$2:$AM$5000, MATCH(1, (IM!$F$2:$F$5000=A95) * (ISNUMBER(SEARCH($E$1, IM!$AC$2:$AC$5000))), 0)), "")</f>
        <v/>
      </c>
      <c r="U95" s="194" t="str">
        <f t="array" ref="U95">IF(AND(SUMPRODUCT((IM!$F$2:$F$5000=A95)*(ISNUMBER(SEARCH($F$1, IM!$AC$2:$AC$5000))))&gt;0), $F$1, "")</f>
        <v/>
      </c>
      <c r="V95" s="212" t="str">
        <f t="array" ref="V95">IFERROR(INDEX(IM!$AM$2:$AM$5000, MATCH(1, (IM!$F$2:$F$5000=A95) * (ISNUMBER(SEARCH($F$1, IM!$AC$2:$AC$5000))), 0)), "")</f>
        <v/>
      </c>
      <c r="W95" s="165" t="str">
        <f t="array" ref="W95">IF(
SUMPRODUCT(
(IM!$F$2:$F$5000=A95)*
(ISNUMBER(SEARCH($I$1,IM!$AC$2:$AC$5000)))*
(IM!$X$2:$X$5000&gt;=$A$1)*
(IM!$X$2:$X$5000&lt;=$B$1)
)&gt;0,
$I$1,
""
)</f>
        <v/>
      </c>
      <c r="X95" s="165" t="str">
        <f t="array" ref="X95">IF(AND(SUMPRODUCT((IM!$F$2:$F$5000=A95)*(ISNUMBER(SEARCH($J$1, IM!$AC$2:$AC$5000))))&gt;0), $J$1, "")</f>
        <v>+EDC</v>
      </c>
      <c r="Y95" s="425">
        <f t="shared" si="28"/>
        <v>3968</v>
      </c>
      <c r="Z95" s="425" t="str">
        <f t="shared" si="29"/>
        <v>永和貞寧店</v>
      </c>
      <c r="AA95" s="132" t="s">
        <v>52</v>
      </c>
    </row>
    <row r="96" spans="1:29" ht="21.6" customHeight="1">
      <c r="A96" s="111">
        <v>4019</v>
      </c>
      <c r="B96" s="160" t="str">
        <f>_xlfn.XLOOKUP(A96,'0919門市清單主檔'!B:B,'0919門市清單主檔'!C:C,"")</f>
        <v>永和永霖店</v>
      </c>
      <c r="C96" s="117" t="str">
        <f>_xlfn.XLOOKUP($A96,'0919門市清單主檔'!B:B,'0919門市清單主檔'!U:U,"")</f>
        <v>新北市</v>
      </c>
      <c r="D96" s="117" t="str">
        <f>_xlfn.XLOOKUP($A96,'0919門市清單主檔'!B:B,'0919門市清單主檔'!V:V,"")</f>
        <v>永和區</v>
      </c>
      <c r="E96" s="200" t="str">
        <f>_xlfn.XLOOKUP(D96,門市狀態!G:G,門市狀態!H:H,"")</f>
        <v>劉柏均</v>
      </c>
      <c r="F96" s="112" t="str">
        <f>IFERROR(IF(VLOOKUP(A96,門市狀態!A:D,4,FALSE)=0,"",VLOOKUP(A96,門市狀態!A:D,4,FALSE)),"")</f>
        <v/>
      </c>
      <c r="G96" s="113"/>
      <c r="H96" s="114" t="str">
        <f t="shared" si="25"/>
        <v>PMQ2-4019-永和永霖店(定保)</v>
      </c>
      <c r="I96" s="251" t="str">
        <f t="array" ref="I96">IF(AND(SUMPRODUCT((IM!$F$2:$F$5000=A96)*(ISNUMBER(SEARCH($C$1, IM!$AC$2:$AC$5000))))&gt;0), $C$1, "")</f>
        <v>PMQ2</v>
      </c>
      <c r="J96" s="252">
        <f t="array" ref="J96">IFERROR(INDEX(IM!$AM$2:$AM$5000, MATCH(1, (IM!$F$2:$F$5000=A96) * (ISNUMBER(SEARCH($C$1, IM!$AC$2:$AC$5000))), 0)), "")</f>
        <v>46136</v>
      </c>
      <c r="K96" s="253">
        <f t="array" ref="K96">SUMPRODUCT((IM!$F$2:$F$5000=A96)*(IM!$AD$2:$AD$5000="O")*(ISNUMBER(SEARCH($C$1, IM!$AC$2:$AC$5000))))</f>
        <v>1</v>
      </c>
      <c r="L96" s="254" t="str">
        <f t="array" ref="L96">IF(K96&gt;0,IFERROR(HYPERLINK("#'IM'!AC"&amp;MATCH(1,(IM!$F$1:$F$5000=A96)*(ISNUMBER(SEARCH($C$1,IM!$AC$1:$AC$5000))),0),"檢核"),"未登錄"),"")</f>
        <v>檢核</v>
      </c>
      <c r="M96" s="255" t="str">
        <f t="shared" si="26"/>
        <v>+EDC</v>
      </c>
      <c r="N96" s="255" t="str">
        <f t="array" ref="N96">IF(AND(
    SUMPRODUCT(
        (IM!$F$2:$F$522=A96) *
        ISNUMBER(SEARCH("*HUB*", IM!$AC$2:$AC$522)) *
        (IM!$X$2:$X$522&gt;=$A$1) *
        (IM!$X$2:$X$522&lt;=$B$1)*(W96="HUB")
    ) &gt; 0
), "HUB", "")</f>
        <v/>
      </c>
      <c r="O96" s="256" t="str">
        <f>IF(
  IFERROR(VLOOKUP(A96,門市主檔!A:I,9,FALSE),"")&lt;&gt;$C$1,
  "未完工",
  IF(
    AND($D$1="--",$E$1="--",$F$1="--"),
    "已完工",
    IF(
      OR(
        AND($D$1&lt;&gt;"--", IFERROR(VLOOKUP(A96,'0919門市清單主檔'!B:AH,31,FALSE),"")=$D$1, IFERROR(VLOOKUP(A96,門市主檔!A:Q,17,FALSE),"")&lt;&gt;$D$1),
        AND($E$1&lt;&gt;"--", IFERROR(VLOOKUP(A96,'0919門市清單主檔'!B:AH,32,FALSE),"")=$E$1, IFERROR(VLOOKUP(A96,門市主檔!A:S,19,FALSE),"")&lt;&gt;$E$1),
        AND($F$1&lt;&gt;"--", IFERROR(VLOOKUP(A96,'0919門市清單主檔'!B:AH,33,FALSE),"")=$F$1, IFERROR(VLOOKUP(A96,門市主檔!A:U,21,FALSE),"")&lt;&gt;$F$1),
        AND(
          IFERROR(VLOOKUP(A96,'0919門市清單主檔'!B:AC,28,FALSE),"")="+HUB",
          IFERROR(VLOOKUP(A96,門市主檔!A:X,23,FALSE),"")&lt;&gt;"+HUB"
        ),
        AND(
          IFERROR(VLOOKUP(A96,'0919門市清單主檔'!B:AD,29,FALSE),"")="+EDC",
          IFERROR(VLOOKUP(A96,門市主檔!A:X,24,FALSE),"")&lt;&gt;"+EDC"
        )
      ),
      _xlfn.TEXTJOIN(
        "，",
        TRUE,
        IF(AND($D$1&lt;&gt;"--", IFERROR(VLOOKUP(A96,'0919門市清單主檔'!B:AH,31,FALSE),"")=$D$1, IFERROR(VLOOKUP(A96,門市主檔!A:Q,17,FALSE),"")&lt;&gt;$D$1), $D$1, ""),
        IF(AND($E$1&lt;&gt;"--", IFERROR(VLOOKUP(A96,'0919門市清單主檔'!B:AH,32,FALSE),"")=$E$1, IFERROR(VLOOKUP(A96,門市主檔!A:S,19,FALSE),"")&lt;&gt;$E$1), $E$1, ""),
        IF(AND($F$1&lt;&gt;"--", IFERROR(VLOOKUP(A96,'0919門市清單主檔'!B:AH,33,FALSE),"")=$F$1, IFERROR(VLOOKUP(A96,門市主檔!A:U,21,FALSE),"")&lt;&gt;$F$1), $F$1, ""),
        IF(AND(IFERROR(VLOOKUP(A96,'0919門市清單主檔'!B:AC,28,FALSE),"")="+HUB", IFERROR(VLOOKUP(A96,門市主檔!A:X,23,FALSE),"")&lt;&gt;"+HUB"), "+HUB", ""),
        IF(AND(IFERROR(VLOOKUP(A96,'0919門市清單主檔'!B:AD,29,FALSE),"")="+EDC", IFERROR(VLOOKUP(A96,門市主檔!A:X,24,FALSE),"")&lt;&gt;"+EDC"), "+EDC", "")
      ) &amp; "未完工",
      "已完工"
    )
  )
)</f>
        <v>已完工</v>
      </c>
      <c r="P96" s="542" t="str">
        <f t="shared" si="27"/>
        <v>PMQ2-4019-永和永霖店(定保)</v>
      </c>
      <c r="Q96" s="178" t="str">
        <f t="array" ref="Q96">IF(AND(SUMPRODUCT((IM!$F$2:$F$5000=A96)*(ISNUMBER(SEARCH($D$1, IM!$AC$2:$AC$5000))))&gt;0), $D$1, "")</f>
        <v/>
      </c>
      <c r="R96" s="177" t="str">
        <f t="array" ref="R96">IFERROR(INDEX(IM!$AM$2:$AM$5000, MATCH(1, (IM!$F$2:$F$5000=A96) * (ISNUMBER(SEARCH($D$1, IM!$AC$2:$AC$5000))), 0)), "")</f>
        <v/>
      </c>
      <c r="S96" s="166" t="str">
        <f t="array" ref="S96">IF(AND(SUMPRODUCT((IM!$F$2:$F$5000=A96)*(ISNUMBER(SEARCH($E$1, IM!$AC$2:$AC$5000))))&gt;0), $E$1, "")</f>
        <v/>
      </c>
      <c r="T96" s="191" t="str">
        <f t="array" ref="T96">IFERROR(INDEX(IM!$AM$2:$AM$5000, MATCH(1, (IM!$F$2:$F$5000=A96) * (ISNUMBER(SEARCH($E$1, IM!$AC$2:$AC$5000))), 0)), "")</f>
        <v/>
      </c>
      <c r="U96" s="194" t="str">
        <f t="array" ref="U96">IF(AND(SUMPRODUCT((IM!$F$2:$F$5000=A96)*(ISNUMBER(SEARCH($F$1, IM!$AC$2:$AC$5000))))&gt;0), $F$1, "")</f>
        <v/>
      </c>
      <c r="V96" s="212" t="str">
        <f t="array" ref="V96">IFERROR(INDEX(IM!$AM$2:$AM$5000, MATCH(1, (IM!$F$2:$F$5000=A96) * (ISNUMBER(SEARCH($F$1, IM!$AC$2:$AC$5000))), 0)), "")</f>
        <v/>
      </c>
      <c r="W96" s="165" t="str">
        <f t="array" ref="W96">IF(
SUMPRODUCT(
(IM!$F$2:$F$5000=A96)*
(ISNUMBER(SEARCH($I$1,IM!$AC$2:$AC$5000)))*
(IM!$X$2:$X$5000&gt;=$A$1)*
(IM!$X$2:$X$5000&lt;=$B$1)
)&gt;0,
$I$1,
""
)</f>
        <v/>
      </c>
      <c r="X96" s="165" t="str">
        <f t="array" ref="X96">IF(AND(SUMPRODUCT((IM!$F$2:$F$5000=A96)*(ISNUMBER(SEARCH($J$1, IM!$AC$2:$AC$5000))))&gt;0), $J$1, "")</f>
        <v>+EDC</v>
      </c>
      <c r="Y96" s="425">
        <f t="shared" si="28"/>
        <v>4019</v>
      </c>
      <c r="Z96" s="425" t="str">
        <f t="shared" si="29"/>
        <v>永和永霖店</v>
      </c>
      <c r="AA96" s="132" t="s">
        <v>52</v>
      </c>
    </row>
    <row r="97" spans="1:27" ht="21.6" customHeight="1">
      <c r="A97" s="111">
        <v>4005</v>
      </c>
      <c r="B97" s="160" t="str">
        <f>_xlfn.XLOOKUP(A97,'0919門市清單主檔'!B:B,'0919門市清單主檔'!C:C,"")</f>
        <v>新莊雙鳳店</v>
      </c>
      <c r="C97" s="117" t="str">
        <f>_xlfn.XLOOKUP($A97,'0919門市清單主檔'!B:B,'0919門市清單主檔'!U:U,"")</f>
        <v>新北市</v>
      </c>
      <c r="D97" s="117" t="str">
        <f>_xlfn.XLOOKUP($A97,'0919門市清單主檔'!B:B,'0919門市清單主檔'!V:V,"")</f>
        <v>新莊區</v>
      </c>
      <c r="E97" s="200" t="str">
        <f>_xlfn.XLOOKUP(D97,門市狀態!G:G,門市狀態!H:H,"")</f>
        <v>湯家瑋</v>
      </c>
      <c r="F97" s="112" t="str">
        <f>IFERROR(IF(VLOOKUP(A97,門市狀態!A:D,4,FALSE)=0,"",VLOOKUP(A97,門市狀態!A:D,4,FALSE)),"")</f>
        <v/>
      </c>
      <c r="G97" s="113"/>
      <c r="H97" s="114" t="str">
        <f t="shared" si="25"/>
        <v>PMQ2-4005-新莊雙鳳店(定保)</v>
      </c>
      <c r="I97" s="251" t="str">
        <f t="array" ref="I97">IF(AND(SUMPRODUCT((IM!$F$2:$F$5000=A97)*(ISNUMBER(SEARCH($C$1, IM!$AC$2:$AC$5000))))&gt;0), $C$1, "")</f>
        <v>PMQ2</v>
      </c>
      <c r="J97" s="252">
        <f t="array" ref="J97">IFERROR(INDEX(IM!$AM$2:$AM$5000, MATCH(1, (IM!$F$2:$F$5000=A97) * (ISNUMBER(SEARCH($C$1, IM!$AC$2:$AC$5000))), 0)), "")</f>
        <v>46136</v>
      </c>
      <c r="K97" s="253">
        <f t="array" ref="K97">SUMPRODUCT((IM!$F$2:$F$5000=A97)*(IM!$AD$2:$AD$5000="O")*(ISNUMBER(SEARCH($C$1, IM!$AC$2:$AC$5000))))</f>
        <v>1</v>
      </c>
      <c r="L97" s="254" t="str">
        <f t="array" ref="L97">IF(K97&gt;0,IFERROR(HYPERLINK("#'IM'!AC"&amp;MATCH(1,(IM!$F$1:$F$5000=A97)*(ISNUMBER(SEARCH($C$1,IM!$AC$1:$AC$5000))),0),"檢核"),"未登錄"),"")</f>
        <v>檢核</v>
      </c>
      <c r="M97" s="255" t="str">
        <f t="shared" si="26"/>
        <v>+EDC</v>
      </c>
      <c r="N97" s="255" t="str">
        <f t="array" ref="N97">IF(AND(
    SUMPRODUCT(
        (IM!$F$2:$F$522=A97) *
        ISNUMBER(SEARCH("*HUB*", IM!$AC$2:$AC$522)) *
        (IM!$X$2:$X$522&gt;=$A$1) *
        (IM!$X$2:$X$522&lt;=$B$1)*(W97="HUB")
    ) &gt; 0
), "HUB", "")</f>
        <v/>
      </c>
      <c r="O97" s="256" t="str">
        <f>IF(
  IFERROR(VLOOKUP(A97,門市主檔!A:I,9,FALSE),"")&lt;&gt;$C$1,
  "未完工",
  IF(
    AND($D$1="--",$E$1="--",$F$1="--"),
    "已完工",
    IF(
      OR(
        AND($D$1&lt;&gt;"--", IFERROR(VLOOKUP(A97,'0919門市清單主檔'!B:AH,31,FALSE),"")=$D$1, IFERROR(VLOOKUP(A97,門市主檔!A:Q,17,FALSE),"")&lt;&gt;$D$1),
        AND($E$1&lt;&gt;"--", IFERROR(VLOOKUP(A97,'0919門市清單主檔'!B:AH,32,FALSE),"")=$E$1, IFERROR(VLOOKUP(A97,門市主檔!A:S,19,FALSE),"")&lt;&gt;$E$1),
        AND($F$1&lt;&gt;"--", IFERROR(VLOOKUP(A97,'0919門市清單主檔'!B:AH,33,FALSE),"")=$F$1, IFERROR(VLOOKUP(A97,門市主檔!A:U,21,FALSE),"")&lt;&gt;$F$1),
        AND(
          IFERROR(VLOOKUP(A97,'0919門市清單主檔'!B:AC,28,FALSE),"")="+HUB",
          IFERROR(VLOOKUP(A97,門市主檔!A:X,23,FALSE),"")&lt;&gt;"+HUB"
        ),
        AND(
          IFERROR(VLOOKUP(A97,'0919門市清單主檔'!B:AD,29,FALSE),"")="+EDC",
          IFERROR(VLOOKUP(A97,門市主檔!A:X,24,FALSE),"")&lt;&gt;"+EDC"
        )
      ),
      _xlfn.TEXTJOIN(
        "，",
        TRUE,
        IF(AND($D$1&lt;&gt;"--", IFERROR(VLOOKUP(A97,'0919門市清單主檔'!B:AH,31,FALSE),"")=$D$1, IFERROR(VLOOKUP(A97,門市主檔!A:Q,17,FALSE),"")&lt;&gt;$D$1), $D$1, ""),
        IF(AND($E$1&lt;&gt;"--", IFERROR(VLOOKUP(A97,'0919門市清單主檔'!B:AH,32,FALSE),"")=$E$1, IFERROR(VLOOKUP(A97,門市主檔!A:S,19,FALSE),"")&lt;&gt;$E$1), $E$1, ""),
        IF(AND($F$1&lt;&gt;"--", IFERROR(VLOOKUP(A97,'0919門市清單主檔'!B:AH,33,FALSE),"")=$F$1, IFERROR(VLOOKUP(A97,門市主檔!A:U,21,FALSE),"")&lt;&gt;$F$1), $F$1, ""),
        IF(AND(IFERROR(VLOOKUP(A97,'0919門市清單主檔'!B:AC,28,FALSE),"")="+HUB", IFERROR(VLOOKUP(A97,門市主檔!A:X,23,FALSE),"")&lt;&gt;"+HUB"), "+HUB", ""),
        IF(AND(IFERROR(VLOOKUP(A97,'0919門市清單主檔'!B:AD,29,FALSE),"")="+EDC", IFERROR(VLOOKUP(A97,門市主檔!A:X,24,FALSE),"")&lt;&gt;"+EDC"), "+EDC", "")
      ) &amp; "未完工",
      "已完工"
    )
  )
)</f>
        <v>已完工</v>
      </c>
      <c r="P97" s="542" t="str">
        <f t="shared" si="27"/>
        <v>PMQ2-4005-新莊雙鳳店(定保)</v>
      </c>
      <c r="Q97" s="178" t="str">
        <f t="array" ref="Q97">IF(AND(SUMPRODUCT((IM!$F$2:$F$5000=A97)*(ISNUMBER(SEARCH($D$1, IM!$AC$2:$AC$5000))))&gt;0), $D$1, "")</f>
        <v/>
      </c>
      <c r="R97" s="177" t="str">
        <f t="array" ref="R97">IFERROR(INDEX(IM!$AM$2:$AM$5000, MATCH(1, (IM!$F$2:$F$5000=A97) * (ISNUMBER(SEARCH($D$1, IM!$AC$2:$AC$5000))), 0)), "")</f>
        <v/>
      </c>
      <c r="S97" s="166" t="str">
        <f t="array" ref="S97">IF(AND(SUMPRODUCT((IM!$F$2:$F$5000=A97)*(ISNUMBER(SEARCH($E$1, IM!$AC$2:$AC$5000))))&gt;0), $E$1, "")</f>
        <v/>
      </c>
      <c r="T97" s="191" t="str">
        <f t="array" ref="T97">IFERROR(INDEX(IM!$AM$2:$AM$5000, MATCH(1, (IM!$F$2:$F$5000=A97) * (ISNUMBER(SEARCH($E$1, IM!$AC$2:$AC$5000))), 0)), "")</f>
        <v/>
      </c>
      <c r="U97" s="194" t="str">
        <f t="array" ref="U97">IF(AND(SUMPRODUCT((IM!$F$2:$F$5000=A97)*(ISNUMBER(SEARCH($F$1, IM!$AC$2:$AC$5000))))&gt;0), $F$1, "")</f>
        <v/>
      </c>
      <c r="V97" s="212" t="str">
        <f t="array" ref="V97">IFERROR(INDEX(IM!$AM$2:$AM$5000, MATCH(1, (IM!$F$2:$F$5000=A97) * (ISNUMBER(SEARCH($F$1, IM!$AC$2:$AC$5000))), 0)), "")</f>
        <v/>
      </c>
      <c r="W97" s="165" t="str">
        <f t="array" ref="W97">IF(
SUMPRODUCT(
(IM!$F$2:$F$5000=A97)*
(ISNUMBER(SEARCH($I$1,IM!$AC$2:$AC$5000)))*
(IM!$X$2:$X$5000&gt;=$A$1)*
(IM!$X$2:$X$5000&lt;=$B$1)
)&gt;0,
$I$1,
""
)</f>
        <v/>
      </c>
      <c r="X97" s="165" t="str">
        <f t="array" ref="X97">IF(AND(SUMPRODUCT((IM!$F$2:$F$5000=A97)*(ISNUMBER(SEARCH($J$1, IM!$AC$2:$AC$5000))))&gt;0), $J$1, "")</f>
        <v>+EDC</v>
      </c>
      <c r="Y97" s="425">
        <f t="shared" si="28"/>
        <v>4005</v>
      </c>
      <c r="Z97" s="425" t="str">
        <f t="shared" si="29"/>
        <v>新莊雙鳳店</v>
      </c>
      <c r="AA97" s="132"/>
    </row>
    <row r="98" spans="1:27" ht="21.6" customHeight="1">
      <c r="A98" s="111" t="s">
        <v>65</v>
      </c>
      <c r="B98" s="160" t="str">
        <f>_xlfn.XLOOKUP(A98,'0919門市清單主檔'!B:B,'0919門市清單主檔'!C:C,"")</f>
        <v>田倉民安店</v>
      </c>
      <c r="C98" s="117" t="str">
        <f>_xlfn.XLOOKUP($A98,'0919門市清單主檔'!B:B,'0919門市清單主檔'!U:U,"")</f>
        <v>新北市</v>
      </c>
      <c r="D98" s="117" t="str">
        <f>_xlfn.XLOOKUP($A98,'0919門市清單主檔'!B:B,'0919門市清單主檔'!V:V,"")</f>
        <v>新莊區</v>
      </c>
      <c r="E98" s="200" t="str">
        <f>_xlfn.XLOOKUP(D98,門市狀態!G:G,門市狀態!H:H,"")</f>
        <v>湯家瑋</v>
      </c>
      <c r="F98" s="112" t="str">
        <f>IFERROR(IF(VLOOKUP(A98,門市狀態!A:D,4,FALSE)=0,"",VLOOKUP(A98,門市狀態!A:D,4,FALSE)),"")</f>
        <v/>
      </c>
      <c r="G98" s="113" t="s">
        <v>61</v>
      </c>
      <c r="H98" s="114" t="str">
        <f t="shared" si="25"/>
        <v>PMQ2-L562-田倉民安店(定保)</v>
      </c>
      <c r="I98" s="251" t="str">
        <f t="array" ref="I98">IF(AND(SUMPRODUCT((IM!$F$2:$F$5000=A98)*(ISNUMBER(SEARCH($C$1, IM!$AC$2:$AC$5000))))&gt;0), $C$1, "")</f>
        <v>PMQ2</v>
      </c>
      <c r="J98" s="252">
        <f t="array" ref="J98">IFERROR(INDEX(IM!$AM$2:$AM$5000, MATCH(1, (IM!$F$2:$F$5000=A98) * (ISNUMBER(SEARCH($C$1, IM!$AC$2:$AC$5000))), 0)), "")</f>
        <v>46136</v>
      </c>
      <c r="K98" s="253">
        <f t="array" ref="K98">SUMPRODUCT((IM!$F$2:$F$5000=A98)*(IM!$AD$2:$AD$5000="O")*(ISNUMBER(SEARCH($C$1, IM!$AC$2:$AC$5000))))</f>
        <v>1</v>
      </c>
      <c r="L98" s="254" t="str">
        <f t="array" ref="L98">IF(K98&gt;0,IFERROR(HYPERLINK("#'IM'!AC"&amp;MATCH(1,(IM!$F$1:$F$5000=A98)*(ISNUMBER(SEARCH($C$1,IM!$AC$1:$AC$5000))),0),"檢核"),"未登錄"),"")</f>
        <v>檢核</v>
      </c>
      <c r="M98" s="255" t="str">
        <f t="shared" si="26"/>
        <v/>
      </c>
      <c r="N98" s="255" t="str">
        <f t="array" ref="N98">IF(AND(
    SUMPRODUCT(
        (IM!$F$2:$F$522=A98) *
        ISNUMBER(SEARCH("*HUB*", IM!$AC$2:$AC$522)) *
        (IM!$X$2:$X$522&gt;=$A$1) *
        (IM!$X$2:$X$522&lt;=$B$1)*(W98="HUB")
    ) &gt; 0
), "HUB", "")</f>
        <v/>
      </c>
      <c r="O98" s="256" t="str">
        <f>IF(
  IFERROR(VLOOKUP(A98,門市主檔!A:I,9,FALSE),"")&lt;&gt;$C$1,
  "未完工",
  IF(
    AND($D$1="--",$E$1="--",$F$1="--"),
    "已完工",
    IF(
      OR(
        AND($D$1&lt;&gt;"--", IFERROR(VLOOKUP(A98,'0919門市清單主檔'!B:AH,31,FALSE),"")=$D$1, IFERROR(VLOOKUP(A98,門市主檔!A:Q,17,FALSE),"")&lt;&gt;$D$1),
        AND($E$1&lt;&gt;"--", IFERROR(VLOOKUP(A98,'0919門市清單主檔'!B:AH,32,FALSE),"")=$E$1, IFERROR(VLOOKUP(A98,門市主檔!A:S,19,FALSE),"")&lt;&gt;$E$1),
        AND($F$1&lt;&gt;"--", IFERROR(VLOOKUP(A98,'0919門市清單主檔'!B:AH,33,FALSE),"")=$F$1, IFERROR(VLOOKUP(A98,門市主檔!A:U,21,FALSE),"")&lt;&gt;$F$1),
        AND(
          IFERROR(VLOOKUP(A98,'0919門市清單主檔'!B:AC,28,FALSE),"")="+HUB",
          IFERROR(VLOOKUP(A98,門市主檔!A:X,23,FALSE),"")&lt;&gt;"+HUB"
        ),
        AND(
          IFERROR(VLOOKUP(A98,'0919門市清單主檔'!B:AD,29,FALSE),"")="+EDC",
          IFERROR(VLOOKUP(A98,門市主檔!A:X,24,FALSE),"")&lt;&gt;"+EDC"
        )
      ),
      _xlfn.TEXTJOIN(
        "，",
        TRUE,
        IF(AND($D$1&lt;&gt;"--", IFERROR(VLOOKUP(A98,'0919門市清單主檔'!B:AH,31,FALSE),"")=$D$1, IFERROR(VLOOKUP(A98,門市主檔!A:Q,17,FALSE),"")&lt;&gt;$D$1), $D$1, ""),
        IF(AND($E$1&lt;&gt;"--", IFERROR(VLOOKUP(A98,'0919門市清單主檔'!B:AH,32,FALSE),"")=$E$1, IFERROR(VLOOKUP(A98,門市主檔!A:S,19,FALSE),"")&lt;&gt;$E$1), $E$1, ""),
        IF(AND($F$1&lt;&gt;"--", IFERROR(VLOOKUP(A98,'0919門市清單主檔'!B:AH,33,FALSE),"")=$F$1, IFERROR(VLOOKUP(A98,門市主檔!A:U,21,FALSE),"")&lt;&gt;$F$1), $F$1, ""),
        IF(AND(IFERROR(VLOOKUP(A98,'0919門市清單主檔'!B:AC,28,FALSE),"")="+HUB", IFERROR(VLOOKUP(A98,門市主檔!A:X,23,FALSE),"")&lt;&gt;"+HUB"), "+HUB", ""),
        IF(AND(IFERROR(VLOOKUP(A98,'0919門市清單主檔'!B:AD,29,FALSE),"")="+EDC", IFERROR(VLOOKUP(A98,門市主檔!A:X,24,FALSE),"")&lt;&gt;"+EDC"), "+EDC", "")
      ) &amp; "未完工",
      "已完工"
    )
  )
)</f>
        <v>已完工</v>
      </c>
      <c r="P98" s="542" t="str">
        <f t="shared" si="27"/>
        <v>PMQ2-L562-田倉民安店(定保)</v>
      </c>
      <c r="Q98" s="178" t="str">
        <f t="array" ref="Q98">IF(AND(SUMPRODUCT((IM!$F$2:$F$5000=A98)*(ISNUMBER(SEARCH($D$1, IM!$AC$2:$AC$5000))))&gt;0), $D$1, "")</f>
        <v/>
      </c>
      <c r="R98" s="177" t="str">
        <f t="array" ref="R98">IFERROR(INDEX(IM!$AM$2:$AM$5000, MATCH(1, (IM!$F$2:$F$5000=A98) * (ISNUMBER(SEARCH($D$1, IM!$AC$2:$AC$5000))), 0)), "")</f>
        <v/>
      </c>
      <c r="S98" s="166" t="str">
        <f t="array" ref="S98">IF(AND(SUMPRODUCT((IM!$F$2:$F$5000=A98)*(ISNUMBER(SEARCH($E$1, IM!$AC$2:$AC$5000))))&gt;0), $E$1, "")</f>
        <v/>
      </c>
      <c r="T98" s="191" t="str">
        <f t="array" ref="T98">IFERROR(INDEX(IM!$AM$2:$AM$5000, MATCH(1, (IM!$F$2:$F$5000=A98) * (ISNUMBER(SEARCH($E$1, IM!$AC$2:$AC$5000))), 0)), "")</f>
        <v/>
      </c>
      <c r="U98" s="194" t="str">
        <f t="array" ref="U98">IF(AND(SUMPRODUCT((IM!$F$2:$F$5000=A98)*(ISNUMBER(SEARCH($F$1, IM!$AC$2:$AC$5000))))&gt;0), $F$1, "")</f>
        <v/>
      </c>
      <c r="V98" s="212" t="str">
        <f t="array" ref="V98">IFERROR(INDEX(IM!$AM$2:$AM$5000, MATCH(1, (IM!$F$2:$F$5000=A98) * (ISNUMBER(SEARCH($F$1, IM!$AC$2:$AC$5000))), 0)), "")</f>
        <v/>
      </c>
      <c r="W98" s="165" t="str">
        <f t="array" ref="W98">IF(
SUMPRODUCT(
(IM!$F$2:$F$5000=A98)*
(ISNUMBER(SEARCH($I$1,IM!$AC$2:$AC$5000)))*
(IM!$X$2:$X$5000&gt;=$A$1)*
(IM!$X$2:$X$5000&lt;=$B$1)
)&gt;0,
$I$1,
""
)</f>
        <v/>
      </c>
      <c r="X98" s="165" t="str">
        <f t="array" ref="X98">IF(AND(SUMPRODUCT((IM!$F$2:$F$5000=A98)*(ISNUMBER(SEARCH($J$1, IM!$AC$2:$AC$5000))))&gt;0), $J$1, "")</f>
        <v/>
      </c>
      <c r="Y98" s="425" t="str">
        <f t="shared" si="28"/>
        <v>L562</v>
      </c>
      <c r="Z98" s="425" t="str">
        <f t="shared" si="29"/>
        <v>田倉民安店</v>
      </c>
      <c r="AA98" s="365" t="s">
        <v>55</v>
      </c>
    </row>
    <row r="99" spans="1:27" ht="21.6" customHeight="1">
      <c r="A99" s="111" t="s">
        <v>66</v>
      </c>
      <c r="B99" s="160" t="str">
        <f>_xlfn.XLOOKUP(A99,'0919門市清單主檔'!B:B,'0919門市清單主檔'!C:C,"")</f>
        <v>田倉新樹店</v>
      </c>
      <c r="C99" s="117" t="str">
        <f>_xlfn.XLOOKUP($A99,'0919門市清單主檔'!B:B,'0919門市清單主檔'!U:U,"")</f>
        <v>新北市</v>
      </c>
      <c r="D99" s="117" t="str">
        <f>_xlfn.XLOOKUP($A99,'0919門市清單主檔'!B:B,'0919門市清單主檔'!V:V,"")</f>
        <v>新莊區</v>
      </c>
      <c r="E99" s="200" t="str">
        <f>_xlfn.XLOOKUP(D99,門市狀態!G:G,門市狀態!H:H,"")</f>
        <v>湯家瑋</v>
      </c>
      <c r="F99" s="112" t="str">
        <f>IFERROR(IF(VLOOKUP(A99,門市狀態!A:D,4,FALSE)=0,"",VLOOKUP(A99,門市狀態!A:D,4,FALSE)),"")</f>
        <v/>
      </c>
      <c r="G99" s="113" t="s">
        <v>61</v>
      </c>
      <c r="H99" s="114" t="str">
        <f t="shared" si="25"/>
        <v>PMQ2-L535-田倉新樹店(定保)</v>
      </c>
      <c r="I99" s="251" t="str">
        <f t="array" ref="I99">IF(AND(SUMPRODUCT((IM!$F$2:$F$5000=A99)*(ISNUMBER(SEARCH($C$1, IM!$AC$2:$AC$5000))))&gt;0), $C$1, "")</f>
        <v>PMQ2</v>
      </c>
      <c r="J99" s="252">
        <f t="array" ref="J99">IFERROR(INDEX(IM!$AM$2:$AM$5000, MATCH(1, (IM!$F$2:$F$5000=A99) * (ISNUMBER(SEARCH($C$1, IM!$AC$2:$AC$5000))), 0)), "")</f>
        <v>46136</v>
      </c>
      <c r="K99" s="253">
        <f t="array" ref="K99">SUMPRODUCT((IM!$F$2:$F$5000=A99)*(IM!$AD$2:$AD$5000="O")*(ISNUMBER(SEARCH($C$1, IM!$AC$2:$AC$5000))))</f>
        <v>1</v>
      </c>
      <c r="L99" s="254" t="str">
        <f t="array" ref="L99">IF(K99&gt;0,IFERROR(HYPERLINK("#'IM'!AC"&amp;MATCH(1,(IM!$F$1:$F$5000=A99)*(ISNUMBER(SEARCH($C$1,IM!$AC$1:$AC$5000))),0),"檢核"),"未登錄"),"")</f>
        <v>檢核</v>
      </c>
      <c r="M99" s="255" t="str">
        <f t="shared" si="26"/>
        <v/>
      </c>
      <c r="N99" s="255" t="str">
        <f t="array" ref="N99">IF(AND(
    SUMPRODUCT(
        (IM!$F$2:$F$522=A99) *
        ISNUMBER(SEARCH("*HUB*", IM!$AC$2:$AC$522)) *
        (IM!$X$2:$X$522&gt;=$A$1) *
        (IM!$X$2:$X$522&lt;=$B$1)*(W99="HUB")
    ) &gt; 0
), "HUB", "")</f>
        <v/>
      </c>
      <c r="O99" s="256" t="str">
        <f>IF(
  IFERROR(VLOOKUP(A99,門市主檔!A:I,9,FALSE),"")&lt;&gt;$C$1,
  "未完工",
  IF(
    AND($D$1="--",$E$1="--",$F$1="--"),
    "已完工",
    IF(
      OR(
        AND($D$1&lt;&gt;"--", IFERROR(VLOOKUP(A99,'0919門市清單主檔'!B:AH,31,FALSE),"")=$D$1, IFERROR(VLOOKUP(A99,門市主檔!A:Q,17,FALSE),"")&lt;&gt;$D$1),
        AND($E$1&lt;&gt;"--", IFERROR(VLOOKUP(A99,'0919門市清單主檔'!B:AH,32,FALSE),"")=$E$1, IFERROR(VLOOKUP(A99,門市主檔!A:S,19,FALSE),"")&lt;&gt;$E$1),
        AND($F$1&lt;&gt;"--", IFERROR(VLOOKUP(A99,'0919門市清單主檔'!B:AH,33,FALSE),"")=$F$1, IFERROR(VLOOKUP(A99,門市主檔!A:U,21,FALSE),"")&lt;&gt;$F$1),
        AND(
          IFERROR(VLOOKUP(A99,'0919門市清單主檔'!B:AC,28,FALSE),"")="+HUB",
          IFERROR(VLOOKUP(A99,門市主檔!A:X,23,FALSE),"")&lt;&gt;"+HUB"
        ),
        AND(
          IFERROR(VLOOKUP(A99,'0919門市清單主檔'!B:AD,29,FALSE),"")="+EDC",
          IFERROR(VLOOKUP(A99,門市主檔!A:X,24,FALSE),"")&lt;&gt;"+EDC"
        )
      ),
      _xlfn.TEXTJOIN(
        "，",
        TRUE,
        IF(AND($D$1&lt;&gt;"--", IFERROR(VLOOKUP(A99,'0919門市清單主檔'!B:AH,31,FALSE),"")=$D$1, IFERROR(VLOOKUP(A99,門市主檔!A:Q,17,FALSE),"")&lt;&gt;$D$1), $D$1, ""),
        IF(AND($E$1&lt;&gt;"--", IFERROR(VLOOKUP(A99,'0919門市清單主檔'!B:AH,32,FALSE),"")=$E$1, IFERROR(VLOOKUP(A99,門市主檔!A:S,19,FALSE),"")&lt;&gt;$E$1), $E$1, ""),
        IF(AND($F$1&lt;&gt;"--", IFERROR(VLOOKUP(A99,'0919門市清單主檔'!B:AH,33,FALSE),"")=$F$1, IFERROR(VLOOKUP(A99,門市主檔!A:U,21,FALSE),"")&lt;&gt;$F$1), $F$1, ""),
        IF(AND(IFERROR(VLOOKUP(A99,'0919門市清單主檔'!B:AC,28,FALSE),"")="+HUB", IFERROR(VLOOKUP(A99,門市主檔!A:X,23,FALSE),"")&lt;&gt;"+HUB"), "+HUB", ""),
        IF(AND(IFERROR(VLOOKUP(A99,'0919門市清單主檔'!B:AD,29,FALSE),"")="+EDC", IFERROR(VLOOKUP(A99,門市主檔!A:X,24,FALSE),"")&lt;&gt;"+EDC"), "+EDC", "")
      ) &amp; "未完工",
      "已完工"
    )
  )
)</f>
        <v>已完工</v>
      </c>
      <c r="P99" s="542" t="str">
        <f t="shared" si="27"/>
        <v>PMQ2-L535-田倉新樹店(定保)</v>
      </c>
      <c r="Q99" s="178" t="str">
        <f t="array" ref="Q99">IF(AND(SUMPRODUCT((IM!$F$2:$F$5000=A99)*(ISNUMBER(SEARCH($D$1, IM!$AC$2:$AC$5000))))&gt;0), $D$1, "")</f>
        <v/>
      </c>
      <c r="R99" s="177" t="str">
        <f t="array" ref="R99">IFERROR(INDEX(IM!$AM$2:$AM$5000, MATCH(1, (IM!$F$2:$F$5000=A99) * (ISNUMBER(SEARCH($D$1, IM!$AC$2:$AC$5000))), 0)), "")</f>
        <v/>
      </c>
      <c r="S99" s="166" t="str">
        <f t="array" ref="S99">IF(AND(SUMPRODUCT((IM!$F$2:$F$5000=A99)*(ISNUMBER(SEARCH($E$1, IM!$AC$2:$AC$5000))))&gt;0), $E$1, "")</f>
        <v/>
      </c>
      <c r="T99" s="191" t="str">
        <f t="array" ref="T99">IFERROR(INDEX(IM!$AM$2:$AM$5000, MATCH(1, (IM!$F$2:$F$5000=A99) * (ISNUMBER(SEARCH($E$1, IM!$AC$2:$AC$5000))), 0)), "")</f>
        <v/>
      </c>
      <c r="U99" s="194" t="str">
        <f t="array" ref="U99">IF(AND(SUMPRODUCT((IM!$F$2:$F$5000=A99)*(ISNUMBER(SEARCH($F$1, IM!$AC$2:$AC$5000))))&gt;0), $F$1, "")</f>
        <v/>
      </c>
      <c r="V99" s="212" t="str">
        <f t="array" ref="V99">IFERROR(INDEX(IM!$AM$2:$AM$5000, MATCH(1, (IM!$F$2:$F$5000=A99) * (ISNUMBER(SEARCH($F$1, IM!$AC$2:$AC$5000))), 0)), "")</f>
        <v/>
      </c>
      <c r="W99" s="165" t="str">
        <f t="array" ref="W99">IF(
SUMPRODUCT(
(IM!$F$2:$F$5000=A99)*
(ISNUMBER(SEARCH($I$1,IM!$AC$2:$AC$5000)))*
(IM!$X$2:$X$5000&gt;=$A$1)*
(IM!$X$2:$X$5000&lt;=$B$1)
)&gt;0,
$I$1,
""
)</f>
        <v/>
      </c>
      <c r="X99" s="165" t="str">
        <f t="array" ref="X99">IF(AND(SUMPRODUCT((IM!$F$2:$F$5000=A99)*(ISNUMBER(SEARCH($J$1, IM!$AC$2:$AC$5000))))&gt;0), $J$1, "")</f>
        <v/>
      </c>
      <c r="Y99" s="425" t="str">
        <f t="shared" si="28"/>
        <v>L535</v>
      </c>
      <c r="Z99" s="425" t="str">
        <f t="shared" si="29"/>
        <v>田倉新樹店</v>
      </c>
      <c r="AA99" s="365" t="s">
        <v>55</v>
      </c>
    </row>
    <row r="100" spans="1:27" ht="21.6" customHeight="1">
      <c r="A100" s="111">
        <v>5291</v>
      </c>
      <c r="B100" s="160" t="str">
        <f>_xlfn.XLOOKUP(A100,'0919門市清單主檔'!B:B,'0919門市清單主檔'!C:C,"")</f>
        <v>新莊國家置地</v>
      </c>
      <c r="C100" s="117" t="str">
        <f>_xlfn.XLOOKUP($A100,'0919門市清單主檔'!B:B,'0919門市清單主檔'!U:U,"")</f>
        <v>新北市</v>
      </c>
      <c r="D100" s="117" t="str">
        <f>_xlfn.XLOOKUP($A100,'0919門市清單主檔'!B:B,'0919門市清單主檔'!V:V,"")</f>
        <v>新莊區</v>
      </c>
      <c r="E100" s="200" t="str">
        <f>_xlfn.XLOOKUP(D100,門市狀態!G:G,門市狀態!H:H,"")</f>
        <v>湯家瑋</v>
      </c>
      <c r="F100" s="112" t="str">
        <f>IFERROR(IF(VLOOKUP(A100,門市狀態!A:D,4,FALSE)=0,"",VLOOKUP(A100,門市狀態!A:D,4,FALSE)),"")</f>
        <v/>
      </c>
      <c r="G100" s="113"/>
      <c r="H100" s="114" t="str">
        <f t="shared" si="25"/>
        <v>PMQ2-5291-新莊國家置地(定保)</v>
      </c>
      <c r="I100" s="251" t="str">
        <f t="array" ref="I100">IF(AND(SUMPRODUCT((IM!$F$2:$F$5000=A100)*(ISNUMBER(SEARCH($C$1, IM!$AC$2:$AC$5000))))&gt;0), $C$1, "")</f>
        <v>PMQ2</v>
      </c>
      <c r="J100" s="252">
        <f t="array" ref="J100">IFERROR(INDEX(IM!$AM$2:$AM$5000, MATCH(1, (IM!$F$2:$F$5000=A100) * (ISNUMBER(SEARCH($C$1, IM!$AC$2:$AC$5000))), 0)), "")</f>
        <v>46136</v>
      </c>
      <c r="K100" s="253">
        <f t="array" ref="K100">SUMPRODUCT((IM!$F$2:$F$5000=A100)*(IM!$AD$2:$AD$5000="O")*(ISNUMBER(SEARCH($C$1, IM!$AC$2:$AC$5000))))</f>
        <v>1</v>
      </c>
      <c r="L100" s="254" t="str">
        <f t="array" ref="L100">IF(K100&gt;0,IFERROR(HYPERLINK("#'IM'!AC"&amp;MATCH(1,(IM!$F$1:$F$5000=A100)*(ISNUMBER(SEARCH($C$1,IM!$AC$1:$AC$5000))),0),"檢核"),"未登錄"),"")</f>
        <v>檢核</v>
      </c>
      <c r="M100" s="255" t="str">
        <f t="shared" si="26"/>
        <v>+EDC</v>
      </c>
      <c r="N100" s="255" t="str">
        <f t="array" ref="N100">IF(AND(
    SUMPRODUCT(
        (IM!$F$2:$F$522=A100) *
        ISNUMBER(SEARCH("*HUB*", IM!$AC$2:$AC$522)) *
        (IM!$X$2:$X$522&gt;=$A$1) *
        (IM!$X$2:$X$522&lt;=$B$1)*(W100="HUB")
    ) &gt; 0
), "HUB", "")</f>
        <v/>
      </c>
      <c r="O100" s="256" t="str">
        <f>IF(
  IFERROR(VLOOKUP(A100,門市主檔!A:I,9,FALSE),"")&lt;&gt;$C$1,
  "未完工",
  IF(
    AND($D$1="--",$E$1="--",$F$1="--"),
    "已完工",
    IF(
      OR(
        AND($D$1&lt;&gt;"--", IFERROR(VLOOKUP(A100,'0919門市清單主檔'!B:AH,31,FALSE),"")=$D$1, IFERROR(VLOOKUP(A100,門市主檔!A:Q,17,FALSE),"")&lt;&gt;$D$1),
        AND($E$1&lt;&gt;"--", IFERROR(VLOOKUP(A100,'0919門市清單主檔'!B:AH,32,FALSE),"")=$E$1, IFERROR(VLOOKUP(A100,門市主檔!A:S,19,FALSE),"")&lt;&gt;$E$1),
        AND($F$1&lt;&gt;"--", IFERROR(VLOOKUP(A100,'0919門市清單主檔'!B:AH,33,FALSE),"")=$F$1, IFERROR(VLOOKUP(A100,門市主檔!A:U,21,FALSE),"")&lt;&gt;$F$1),
        AND(
          IFERROR(VLOOKUP(A100,'0919門市清單主檔'!B:AC,28,FALSE),"")="+HUB",
          IFERROR(VLOOKUP(A100,門市主檔!A:X,23,FALSE),"")&lt;&gt;"+HUB"
        ),
        AND(
          IFERROR(VLOOKUP(A100,'0919門市清單主檔'!B:AD,29,FALSE),"")="+EDC",
          IFERROR(VLOOKUP(A100,門市主檔!A:X,24,FALSE),"")&lt;&gt;"+EDC"
        )
      ),
      _xlfn.TEXTJOIN(
        "，",
        TRUE,
        IF(AND($D$1&lt;&gt;"--", IFERROR(VLOOKUP(A100,'0919門市清單主檔'!B:AH,31,FALSE),"")=$D$1, IFERROR(VLOOKUP(A100,門市主檔!A:Q,17,FALSE),"")&lt;&gt;$D$1), $D$1, ""),
        IF(AND($E$1&lt;&gt;"--", IFERROR(VLOOKUP(A100,'0919門市清單主檔'!B:AH,32,FALSE),"")=$E$1, IFERROR(VLOOKUP(A100,門市主檔!A:S,19,FALSE),"")&lt;&gt;$E$1), $E$1, ""),
        IF(AND($F$1&lt;&gt;"--", IFERROR(VLOOKUP(A100,'0919門市清單主檔'!B:AH,33,FALSE),"")=$F$1, IFERROR(VLOOKUP(A100,門市主檔!A:U,21,FALSE),"")&lt;&gt;$F$1), $F$1, ""),
        IF(AND(IFERROR(VLOOKUP(A100,'0919門市清單主檔'!B:AC,28,FALSE),"")="+HUB", IFERROR(VLOOKUP(A100,門市主檔!A:X,23,FALSE),"")&lt;&gt;"+HUB"), "+HUB", ""),
        IF(AND(IFERROR(VLOOKUP(A100,'0919門市清單主檔'!B:AD,29,FALSE),"")="+EDC", IFERROR(VLOOKUP(A100,門市主檔!A:X,24,FALSE),"")&lt;&gt;"+EDC"), "+EDC", "")
      ) &amp; "未完工",
      "已完工"
    )
  )
)</f>
        <v>已完工</v>
      </c>
      <c r="P100" s="542" t="str">
        <f t="shared" si="27"/>
        <v>PMQ2-5291-新莊國家置地(定保)</v>
      </c>
      <c r="Q100" s="178" t="str">
        <f t="array" ref="Q100">IF(AND(SUMPRODUCT((IM!$F$2:$F$5000=A100)*(ISNUMBER(SEARCH($D$1, IM!$AC$2:$AC$5000))))&gt;0), $D$1, "")</f>
        <v/>
      </c>
      <c r="R100" s="177" t="str">
        <f t="array" ref="R100">IFERROR(INDEX(IM!$AM$2:$AM$5000, MATCH(1, (IM!$F$2:$F$5000=A100) * (ISNUMBER(SEARCH($D$1, IM!$AC$2:$AC$5000))), 0)), "")</f>
        <v/>
      </c>
      <c r="S100" s="166" t="str">
        <f t="array" ref="S100">IF(AND(SUMPRODUCT((IM!$F$2:$F$5000=A100)*(ISNUMBER(SEARCH($E$1, IM!$AC$2:$AC$5000))))&gt;0), $E$1, "")</f>
        <v/>
      </c>
      <c r="T100" s="191" t="str">
        <f t="array" ref="T100">IFERROR(INDEX(IM!$AM$2:$AM$5000, MATCH(1, (IM!$F$2:$F$5000=A100) * (ISNUMBER(SEARCH($E$1, IM!$AC$2:$AC$5000))), 0)), "")</f>
        <v/>
      </c>
      <c r="U100" s="194" t="str">
        <f t="array" ref="U100">IF(AND(SUMPRODUCT((IM!$F$2:$F$5000=A100)*(ISNUMBER(SEARCH($F$1, IM!$AC$2:$AC$5000))))&gt;0), $F$1, "")</f>
        <v/>
      </c>
      <c r="V100" s="212" t="str">
        <f t="array" ref="V100">IFERROR(INDEX(IM!$AM$2:$AM$5000, MATCH(1, (IM!$F$2:$F$5000=A100) * (ISNUMBER(SEARCH($F$1, IM!$AC$2:$AC$5000))), 0)), "")</f>
        <v/>
      </c>
      <c r="W100" s="165" t="str">
        <f t="array" ref="W100">IF(
SUMPRODUCT(
(IM!$F$2:$F$5000=A100)*
(ISNUMBER(SEARCH($I$1,IM!$AC$2:$AC$5000)))*
(IM!$X$2:$X$5000&gt;=$A$1)*
(IM!$X$2:$X$5000&lt;=$B$1)
)&gt;0,
$I$1,
""
)</f>
        <v/>
      </c>
      <c r="X100" s="165" t="str">
        <f t="array" ref="X100">IF(AND(SUMPRODUCT((IM!$F$2:$F$5000=A100)*(ISNUMBER(SEARCH($J$1, IM!$AC$2:$AC$5000))))&gt;0), $J$1, "")</f>
        <v>+EDC</v>
      </c>
      <c r="Y100" s="425">
        <f t="shared" si="28"/>
        <v>5291</v>
      </c>
      <c r="Z100" s="425" t="str">
        <f t="shared" si="29"/>
        <v>新莊國家置地</v>
      </c>
      <c r="AA100" s="132"/>
    </row>
    <row r="101" spans="1:27" ht="21.6" customHeight="1">
      <c r="A101" s="111">
        <v>2109</v>
      </c>
      <c r="B101" s="160" t="str">
        <f>_xlfn.XLOOKUP(A101,'0919門市清單主檔'!B:B,'0919門市清單主檔'!C:C,"")</f>
        <v>新莊瓊林南</v>
      </c>
      <c r="C101" s="117" t="str">
        <f>_xlfn.XLOOKUP($A101,'0919門市清單主檔'!B:B,'0919門市清單主檔'!U:U,"")</f>
        <v>新北市</v>
      </c>
      <c r="D101" s="117" t="str">
        <f>_xlfn.XLOOKUP($A101,'0919門市清單主檔'!B:B,'0919門市清單主檔'!V:V,"")</f>
        <v>新莊區</v>
      </c>
      <c r="E101" s="200" t="str">
        <f>_xlfn.XLOOKUP(D101,門市狀態!G:G,門市狀態!H:H,"")</f>
        <v>湯家瑋</v>
      </c>
      <c r="F101" s="112" t="str">
        <f>IFERROR(IF(VLOOKUP(A101,門市狀態!A:D,4,FALSE)=0,"",VLOOKUP(A101,門市狀態!A:D,4,FALSE)),"")</f>
        <v/>
      </c>
      <c r="G101" s="113"/>
      <c r="H101" s="114" t="str">
        <f t="shared" si="25"/>
        <v>PMQ2-2109-新莊瓊林南(定保)</v>
      </c>
      <c r="I101" s="251" t="str">
        <f t="array" ref="I101">IF(AND(SUMPRODUCT((IM!$F$2:$F$5000=A101)*(ISNUMBER(SEARCH($C$1, IM!$AC$2:$AC$5000))))&gt;0), $C$1, "")</f>
        <v>PMQ2</v>
      </c>
      <c r="J101" s="252">
        <f t="array" ref="J101">IFERROR(INDEX(IM!$AM$2:$AM$5000, MATCH(1, (IM!$F$2:$F$5000=A101) * (ISNUMBER(SEARCH($C$1, IM!$AC$2:$AC$5000))), 0)), "")</f>
        <v>46139</v>
      </c>
      <c r="K101" s="253">
        <f t="array" ref="K101">SUMPRODUCT((IM!$F$2:$F$5000=A101)*(IM!$AD$2:$AD$5000="O")*(ISNUMBER(SEARCH($C$1, IM!$AC$2:$AC$5000))))</f>
        <v>1</v>
      </c>
      <c r="L101" s="254" t="str">
        <f t="array" ref="L101">IF(K101&gt;0,IFERROR(HYPERLINK("#'IM'!AC"&amp;MATCH(1,(IM!$F$1:$F$5000=A101)*(ISNUMBER(SEARCH($C$1,IM!$AC$1:$AC$5000))),0),"檢核"),"未登錄"),"")</f>
        <v>檢核</v>
      </c>
      <c r="M101" s="255" t="str">
        <f t="shared" si="26"/>
        <v>+EDC</v>
      </c>
      <c r="N101" s="255" t="str">
        <f t="array" ref="N101">IF(AND(
    SUMPRODUCT(
        (IM!$F$2:$F$522=A101) *
        ISNUMBER(SEARCH("*HUB*", IM!$AC$2:$AC$522)) *
        (IM!$X$2:$X$522&gt;=$A$1) *
        (IM!$X$2:$X$522&lt;=$B$1)*(W101="HUB")
    ) &gt; 0
), "HUB", "")</f>
        <v/>
      </c>
      <c r="O101" s="256" t="str">
        <f>IF(
  IFERROR(VLOOKUP(A101,門市主檔!A:I,9,FALSE),"")&lt;&gt;$C$1,
  "未完工",
  IF(
    AND($D$1="--",$E$1="--",$F$1="--"),
    "已完工",
    IF(
      OR(
        AND($D$1&lt;&gt;"--", IFERROR(VLOOKUP(A101,'0919門市清單主檔'!B:AH,31,FALSE),"")=$D$1, IFERROR(VLOOKUP(A101,門市主檔!A:Q,17,FALSE),"")&lt;&gt;$D$1),
        AND($E$1&lt;&gt;"--", IFERROR(VLOOKUP(A101,'0919門市清單主檔'!B:AH,32,FALSE),"")=$E$1, IFERROR(VLOOKUP(A101,門市主檔!A:S,19,FALSE),"")&lt;&gt;$E$1),
        AND($F$1&lt;&gt;"--", IFERROR(VLOOKUP(A101,'0919門市清單主檔'!B:AH,33,FALSE),"")=$F$1, IFERROR(VLOOKUP(A101,門市主檔!A:U,21,FALSE),"")&lt;&gt;$F$1),
        AND(
          IFERROR(VLOOKUP(A101,'0919門市清單主檔'!B:AC,28,FALSE),"")="+HUB",
          IFERROR(VLOOKUP(A101,門市主檔!A:X,23,FALSE),"")&lt;&gt;"+HUB"
        ),
        AND(
          IFERROR(VLOOKUP(A101,'0919門市清單主檔'!B:AD,29,FALSE),"")="+EDC",
          IFERROR(VLOOKUP(A101,門市主檔!A:X,24,FALSE),"")&lt;&gt;"+EDC"
        )
      ),
      _xlfn.TEXTJOIN(
        "，",
        TRUE,
        IF(AND($D$1&lt;&gt;"--", IFERROR(VLOOKUP(A101,'0919門市清單主檔'!B:AH,31,FALSE),"")=$D$1, IFERROR(VLOOKUP(A101,門市主檔!A:Q,17,FALSE),"")&lt;&gt;$D$1), $D$1, ""),
        IF(AND($E$1&lt;&gt;"--", IFERROR(VLOOKUP(A101,'0919門市清單主檔'!B:AH,32,FALSE),"")=$E$1, IFERROR(VLOOKUP(A101,門市主檔!A:S,19,FALSE),"")&lt;&gt;$E$1), $E$1, ""),
        IF(AND($F$1&lt;&gt;"--", IFERROR(VLOOKUP(A101,'0919門市清單主檔'!B:AH,33,FALSE),"")=$F$1, IFERROR(VLOOKUP(A101,門市主檔!A:U,21,FALSE),"")&lt;&gt;$F$1), $F$1, ""),
        IF(AND(IFERROR(VLOOKUP(A101,'0919門市清單主檔'!B:AC,28,FALSE),"")="+HUB", IFERROR(VLOOKUP(A101,門市主檔!A:X,23,FALSE),"")&lt;&gt;"+HUB"), "+HUB", ""),
        IF(AND(IFERROR(VLOOKUP(A101,'0919門市清單主檔'!B:AD,29,FALSE),"")="+EDC", IFERROR(VLOOKUP(A101,門市主檔!A:X,24,FALSE),"")&lt;&gt;"+EDC"), "+EDC", "")
      ) &amp; "未完工",
      "已完工"
    )
  )
)</f>
        <v>已完工</v>
      </c>
      <c r="P101" s="542" t="str">
        <f t="shared" si="27"/>
        <v>PMQ2-2109-新莊瓊林南(定保)</v>
      </c>
      <c r="Q101" s="178" t="str">
        <f t="array" ref="Q101">IF(AND(SUMPRODUCT((IM!$F$2:$F$5000=A101)*(ISNUMBER(SEARCH($D$1, IM!$AC$2:$AC$5000))))&gt;0), $D$1, "")</f>
        <v/>
      </c>
      <c r="R101" s="177" t="str">
        <f t="array" ref="R101">IFERROR(INDEX(IM!$AM$2:$AM$5000, MATCH(1, (IM!$F$2:$F$5000=A101) * (ISNUMBER(SEARCH($D$1, IM!$AC$2:$AC$5000))), 0)), "")</f>
        <v/>
      </c>
      <c r="S101" s="166" t="str">
        <f t="array" ref="S101">IF(AND(SUMPRODUCT((IM!$F$2:$F$5000=A101)*(ISNUMBER(SEARCH($E$1, IM!$AC$2:$AC$5000))))&gt;0), $E$1, "")</f>
        <v/>
      </c>
      <c r="T101" s="191" t="str">
        <f t="array" ref="T101">IFERROR(INDEX(IM!$AM$2:$AM$5000, MATCH(1, (IM!$F$2:$F$5000=A101) * (ISNUMBER(SEARCH($E$1, IM!$AC$2:$AC$5000))), 0)), "")</f>
        <v/>
      </c>
      <c r="U101" s="194" t="str">
        <f t="array" ref="U101">IF(AND(SUMPRODUCT((IM!$F$2:$F$5000=A101)*(ISNUMBER(SEARCH($F$1, IM!$AC$2:$AC$5000))))&gt;0), $F$1, "")</f>
        <v/>
      </c>
      <c r="V101" s="212" t="str">
        <f t="array" ref="V101">IFERROR(INDEX(IM!$AM$2:$AM$5000, MATCH(1, (IM!$F$2:$F$5000=A101) * (ISNUMBER(SEARCH($F$1, IM!$AC$2:$AC$5000))), 0)), "")</f>
        <v/>
      </c>
      <c r="W101" s="165" t="str">
        <f t="array" ref="W101">IF(
SUMPRODUCT(
(IM!$F$2:$F$5000=A101)*
(ISNUMBER(SEARCH($I$1,IM!$AC$2:$AC$5000)))*
(IM!$X$2:$X$5000&gt;=$A$1)*
(IM!$X$2:$X$5000&lt;=$B$1)
)&gt;0,
$I$1,
""
)</f>
        <v/>
      </c>
      <c r="X101" s="165" t="str">
        <f t="array" ref="X101">IF(AND(SUMPRODUCT((IM!$F$2:$F$5000=A101)*(ISNUMBER(SEARCH($J$1, IM!$AC$2:$AC$5000))))&gt;0), $J$1, "")</f>
        <v>+EDC</v>
      </c>
      <c r="Y101" s="425">
        <f t="shared" si="28"/>
        <v>2109</v>
      </c>
      <c r="Z101" s="425" t="str">
        <f t="shared" si="29"/>
        <v>新莊瓊林南</v>
      </c>
      <c r="AA101" s="132"/>
    </row>
    <row r="102" spans="1:27" ht="21.6" customHeight="1">
      <c r="A102" s="111">
        <v>5428</v>
      </c>
      <c r="B102" s="160" t="str">
        <f>_xlfn.XLOOKUP(A102,'0919門市清單主檔'!B:B,'0919門市清單主檔'!C:C,"")</f>
        <v>三重野球魂</v>
      </c>
      <c r="C102" s="117" t="str">
        <f>_xlfn.XLOOKUP($A102,'0919門市清單主檔'!B:B,'0919門市清單主檔'!U:U,"")</f>
        <v>新北市</v>
      </c>
      <c r="D102" s="117" t="str">
        <f>_xlfn.XLOOKUP($A102,'0919門市清單主檔'!B:B,'0919門市清單主檔'!V:V,"")</f>
        <v>三重區</v>
      </c>
      <c r="E102" s="200" t="str">
        <f>_xlfn.XLOOKUP(D102,門市狀態!G:G,門市狀態!H:H,"")</f>
        <v>劉柏均</v>
      </c>
      <c r="F102" s="112" t="str">
        <f>IFERROR(IF(VLOOKUP(A102,門市狀態!A:D,4,FALSE)=0,"",VLOOKUP(A102,門市狀態!A:D,4,FALSE)),"")</f>
        <v/>
      </c>
      <c r="G102" s="113"/>
      <c r="H102" s="114" t="str">
        <f t="shared" si="25"/>
        <v>PMQ2-5428-三重野球魂(定保)</v>
      </c>
      <c r="I102" s="251" t="str">
        <f t="array" ref="I102">IF(AND(SUMPRODUCT((IM!$F$2:$F$5000=A102)*(ISNUMBER(SEARCH($C$1, IM!$AC$2:$AC$5000))))&gt;0), $C$1, "")</f>
        <v>PMQ2</v>
      </c>
      <c r="J102" s="252">
        <f t="array" ref="J102">IFERROR(INDEX(IM!$AM$2:$AM$5000, MATCH(1, (IM!$F$2:$F$5000=A102) * (ISNUMBER(SEARCH($C$1, IM!$AC$2:$AC$5000))), 0)), "")</f>
        <v>46139</v>
      </c>
      <c r="K102" s="253">
        <f t="array" ref="K102">SUMPRODUCT((IM!$F$2:$F$5000=A102)*(IM!$AD$2:$AD$5000="O")*(ISNUMBER(SEARCH($C$1, IM!$AC$2:$AC$5000))))</f>
        <v>1</v>
      </c>
      <c r="L102" s="254" t="str">
        <f t="array" ref="L102">IF(K102&gt;0,IFERROR(HYPERLINK("#'IM'!AC"&amp;MATCH(1,(IM!$F$1:$F$5000=A102)*(ISNUMBER(SEARCH($C$1,IM!$AC$1:$AC$5000))),0),"檢核"),"未登錄"),"")</f>
        <v>檢核</v>
      </c>
      <c r="M102" s="255" t="str">
        <f t="shared" si="26"/>
        <v>+EDC</v>
      </c>
      <c r="N102" s="255" t="str">
        <f t="array" ref="N102">IF(AND(
    SUMPRODUCT(
        (IM!$F$2:$F$522=A102) *
        ISNUMBER(SEARCH("*HUB*", IM!$AC$2:$AC$522)) *
        (IM!$X$2:$X$522&gt;=$A$1) *
        (IM!$X$2:$X$522&lt;=$B$1)*(W102="HUB")
    ) &gt; 0
), "HUB", "")</f>
        <v/>
      </c>
      <c r="O102" s="256" t="str">
        <f>IF(
  IFERROR(VLOOKUP(A102,門市主檔!A:I,9,FALSE),"")&lt;&gt;$C$1,
  "未完工",
  IF(
    AND($D$1="--",$E$1="--",$F$1="--"),
    "已完工",
    IF(
      OR(
        AND($D$1&lt;&gt;"--", IFERROR(VLOOKUP(A102,'0919門市清單主檔'!B:AH,31,FALSE),"")=$D$1, IFERROR(VLOOKUP(A102,門市主檔!A:Q,17,FALSE),"")&lt;&gt;$D$1),
        AND($E$1&lt;&gt;"--", IFERROR(VLOOKUP(A102,'0919門市清單主檔'!B:AH,32,FALSE),"")=$E$1, IFERROR(VLOOKUP(A102,門市主檔!A:S,19,FALSE),"")&lt;&gt;$E$1),
        AND($F$1&lt;&gt;"--", IFERROR(VLOOKUP(A102,'0919門市清單主檔'!B:AH,33,FALSE),"")=$F$1, IFERROR(VLOOKUP(A102,門市主檔!A:U,21,FALSE),"")&lt;&gt;$F$1),
        AND(
          IFERROR(VLOOKUP(A102,'0919門市清單主檔'!B:AC,28,FALSE),"")="+HUB",
          IFERROR(VLOOKUP(A102,門市主檔!A:X,23,FALSE),"")&lt;&gt;"+HUB"
        ),
        AND(
          IFERROR(VLOOKUP(A102,'0919門市清單主檔'!B:AD,29,FALSE),"")="+EDC",
          IFERROR(VLOOKUP(A102,門市主檔!A:X,24,FALSE),"")&lt;&gt;"+EDC"
        )
      ),
      _xlfn.TEXTJOIN(
        "，",
        TRUE,
        IF(AND($D$1&lt;&gt;"--", IFERROR(VLOOKUP(A102,'0919門市清單主檔'!B:AH,31,FALSE),"")=$D$1, IFERROR(VLOOKUP(A102,門市主檔!A:Q,17,FALSE),"")&lt;&gt;$D$1), $D$1, ""),
        IF(AND($E$1&lt;&gt;"--", IFERROR(VLOOKUP(A102,'0919門市清單主檔'!B:AH,32,FALSE),"")=$E$1, IFERROR(VLOOKUP(A102,門市主檔!A:S,19,FALSE),"")&lt;&gt;$E$1), $E$1, ""),
        IF(AND($F$1&lt;&gt;"--", IFERROR(VLOOKUP(A102,'0919門市清單主檔'!B:AH,33,FALSE),"")=$F$1, IFERROR(VLOOKUP(A102,門市主檔!A:U,21,FALSE),"")&lt;&gt;$F$1), $F$1, ""),
        IF(AND(IFERROR(VLOOKUP(A102,'0919門市清單主檔'!B:AC,28,FALSE),"")="+HUB", IFERROR(VLOOKUP(A102,門市主檔!A:X,23,FALSE),"")&lt;&gt;"+HUB"), "+HUB", ""),
        IF(AND(IFERROR(VLOOKUP(A102,'0919門市清單主檔'!B:AD,29,FALSE),"")="+EDC", IFERROR(VLOOKUP(A102,門市主檔!A:X,24,FALSE),"")&lt;&gt;"+EDC"), "+EDC", "")
      ) &amp; "未完工",
      "已完工"
    )
  )
)</f>
        <v>已完工</v>
      </c>
      <c r="P102" s="542" t="str">
        <f t="shared" si="27"/>
        <v>PMQ2-5428-三重野球魂(定保)</v>
      </c>
      <c r="Q102" s="178" t="str">
        <f t="array" ref="Q102">IF(AND(SUMPRODUCT((IM!$F$2:$F$5000=A102)*(ISNUMBER(SEARCH($D$1, IM!$AC$2:$AC$5000))))&gt;0), $D$1, "")</f>
        <v/>
      </c>
      <c r="R102" s="177" t="str">
        <f t="array" ref="R102">IFERROR(INDEX(IM!$AM$2:$AM$5000, MATCH(1, (IM!$F$2:$F$5000=A102) * (ISNUMBER(SEARCH($D$1, IM!$AC$2:$AC$5000))), 0)), "")</f>
        <v/>
      </c>
      <c r="S102" s="166" t="str">
        <f t="array" ref="S102">IF(AND(SUMPRODUCT((IM!$F$2:$F$5000=A102)*(ISNUMBER(SEARCH($E$1, IM!$AC$2:$AC$5000))))&gt;0), $E$1, "")</f>
        <v/>
      </c>
      <c r="T102" s="191" t="str">
        <f t="array" ref="T102">IFERROR(INDEX(IM!$AM$2:$AM$5000, MATCH(1, (IM!$F$2:$F$5000=A102) * (ISNUMBER(SEARCH($E$1, IM!$AC$2:$AC$5000))), 0)), "")</f>
        <v/>
      </c>
      <c r="U102" s="194" t="str">
        <f t="array" ref="U102">IF(AND(SUMPRODUCT((IM!$F$2:$F$5000=A102)*(ISNUMBER(SEARCH($F$1, IM!$AC$2:$AC$5000))))&gt;0), $F$1, "")</f>
        <v/>
      </c>
      <c r="V102" s="212" t="str">
        <f t="array" ref="V102">IFERROR(INDEX(IM!$AM$2:$AM$5000, MATCH(1, (IM!$F$2:$F$5000=A102) * (ISNUMBER(SEARCH($F$1, IM!$AC$2:$AC$5000))), 0)), "")</f>
        <v/>
      </c>
      <c r="W102" s="165" t="str">
        <f t="array" ref="W102">IF(
SUMPRODUCT(
(IM!$F$2:$F$5000=A102)*
(ISNUMBER(SEARCH($I$1,IM!$AC$2:$AC$5000)))*
(IM!$X$2:$X$5000&gt;=$A$1)*
(IM!$X$2:$X$5000&lt;=$B$1)
)&gt;0,
$I$1,
""
)</f>
        <v/>
      </c>
      <c r="X102" s="165" t="str">
        <f t="array" ref="X102">IF(AND(SUMPRODUCT((IM!$F$2:$F$5000=A102)*(ISNUMBER(SEARCH($J$1, IM!$AC$2:$AC$5000))))&gt;0), $J$1, "")</f>
        <v>+EDC</v>
      </c>
      <c r="Y102" s="425">
        <f t="shared" si="28"/>
        <v>5428</v>
      </c>
      <c r="Z102" s="425" t="str">
        <f t="shared" si="29"/>
        <v>三重野球魂</v>
      </c>
      <c r="AA102" s="365" t="s">
        <v>26</v>
      </c>
    </row>
    <row r="103" spans="1:27" ht="21.6" customHeight="1">
      <c r="A103" s="111">
        <v>4844</v>
      </c>
      <c r="B103" s="160" t="str">
        <f>_xlfn.XLOOKUP(A103,'0919門市清單主檔'!B:B,'0919門市清單主檔'!C:C,"")</f>
        <v>三芝天涯店</v>
      </c>
      <c r="C103" s="117" t="str">
        <f>_xlfn.XLOOKUP($A103,'0919門市清單主檔'!B:B,'0919門市清單主檔'!U:U,"")</f>
        <v>新北市</v>
      </c>
      <c r="D103" s="117" t="str">
        <f>_xlfn.XLOOKUP($A103,'0919門市清單主檔'!B:B,'0919門市清單主檔'!V:V,"")</f>
        <v>三芝區</v>
      </c>
      <c r="E103" s="200" t="str">
        <f>_xlfn.XLOOKUP(D103,門市狀態!G:G,門市狀態!H:H,"")</f>
        <v>吳宗鴻</v>
      </c>
      <c r="F103" s="112" t="str">
        <f>IFERROR(IF(VLOOKUP(A103,門市狀態!A:D,4,FALSE)=0,"",VLOOKUP(A103,門市狀態!A:D,4,FALSE)),"")</f>
        <v/>
      </c>
      <c r="G103" s="113"/>
      <c r="H103" s="114" t="str">
        <f t="shared" si="25"/>
        <v>PMQ2-4844-三芝天涯店(定保)</v>
      </c>
      <c r="I103" s="251" t="str">
        <f t="array" ref="I103">IF(AND(SUMPRODUCT((IM!$F$2:$F$5000=A103)*(ISNUMBER(SEARCH($C$1, IM!$AC$2:$AC$5000))))&gt;0), $C$1, "")</f>
        <v>PMQ2</v>
      </c>
      <c r="J103" s="252">
        <f t="array" ref="J103">IFERROR(INDEX(IM!$AM$2:$AM$5000, MATCH(1, (IM!$F$2:$F$5000=A103) * (ISNUMBER(SEARCH($C$1, IM!$AC$2:$AC$5000))), 0)), "")</f>
        <v>46139</v>
      </c>
      <c r="K103" s="253">
        <f t="array" ref="K103">SUMPRODUCT((IM!$F$2:$F$5000=A103)*(IM!$AD$2:$AD$5000="O")*(ISNUMBER(SEARCH($C$1, IM!$AC$2:$AC$5000))))</f>
        <v>1</v>
      </c>
      <c r="L103" s="254" t="str">
        <f t="array" ref="L103">IF(K103&gt;0,IFERROR(HYPERLINK("#'IM'!AC"&amp;MATCH(1,(IM!$F$1:$F$5000=A103)*(ISNUMBER(SEARCH($C$1,IM!$AC$1:$AC$5000))),0),"檢核"),"未登錄"),"")</f>
        <v>檢核</v>
      </c>
      <c r="M103" s="255" t="str">
        <f t="shared" si="26"/>
        <v>+EDC</v>
      </c>
      <c r="N103" s="255" t="str">
        <f t="array" ref="N103">IF(AND(
    SUMPRODUCT(
        (IM!$F$2:$F$522=A103) *
        ISNUMBER(SEARCH("*HUB*", IM!$AC$2:$AC$522)) *
        (IM!$X$2:$X$522&gt;=$A$1) *
        (IM!$X$2:$X$522&lt;=$B$1)*(W103="HUB")
    ) &gt; 0
), "HUB", "")</f>
        <v/>
      </c>
      <c r="O103" s="256" t="str">
        <f>IF(
  IFERROR(VLOOKUP(A103,門市主檔!A:I,9,FALSE),"")&lt;&gt;$C$1,
  "未完工",
  IF(
    AND($D$1="--",$E$1="--",$F$1="--"),
    "已完工",
    IF(
      OR(
        AND($D$1&lt;&gt;"--", IFERROR(VLOOKUP(A103,'0919門市清單主檔'!B:AH,31,FALSE),"")=$D$1, IFERROR(VLOOKUP(A103,門市主檔!A:Q,17,FALSE),"")&lt;&gt;$D$1),
        AND($E$1&lt;&gt;"--", IFERROR(VLOOKUP(A103,'0919門市清單主檔'!B:AH,32,FALSE),"")=$E$1, IFERROR(VLOOKUP(A103,門市主檔!A:S,19,FALSE),"")&lt;&gt;$E$1),
        AND($F$1&lt;&gt;"--", IFERROR(VLOOKUP(A103,'0919門市清單主檔'!B:AH,33,FALSE),"")=$F$1, IFERROR(VLOOKUP(A103,門市主檔!A:U,21,FALSE),"")&lt;&gt;$F$1),
        AND(
          IFERROR(VLOOKUP(A103,'0919門市清單主檔'!B:AC,28,FALSE),"")="+HUB",
          IFERROR(VLOOKUP(A103,門市主檔!A:X,23,FALSE),"")&lt;&gt;"+HUB"
        ),
        AND(
          IFERROR(VLOOKUP(A103,'0919門市清單主檔'!B:AD,29,FALSE),"")="+EDC",
          IFERROR(VLOOKUP(A103,門市主檔!A:X,24,FALSE),"")&lt;&gt;"+EDC"
        )
      ),
      _xlfn.TEXTJOIN(
        "，",
        TRUE,
        IF(AND($D$1&lt;&gt;"--", IFERROR(VLOOKUP(A103,'0919門市清單主檔'!B:AH,31,FALSE),"")=$D$1, IFERROR(VLOOKUP(A103,門市主檔!A:Q,17,FALSE),"")&lt;&gt;$D$1), $D$1, ""),
        IF(AND($E$1&lt;&gt;"--", IFERROR(VLOOKUP(A103,'0919門市清單主檔'!B:AH,32,FALSE),"")=$E$1, IFERROR(VLOOKUP(A103,門市主檔!A:S,19,FALSE),"")&lt;&gt;$E$1), $E$1, ""),
        IF(AND($F$1&lt;&gt;"--", IFERROR(VLOOKUP(A103,'0919門市清單主檔'!B:AH,33,FALSE),"")=$F$1, IFERROR(VLOOKUP(A103,門市主檔!A:U,21,FALSE),"")&lt;&gt;$F$1), $F$1, ""),
        IF(AND(IFERROR(VLOOKUP(A103,'0919門市清單主檔'!B:AC,28,FALSE),"")="+HUB", IFERROR(VLOOKUP(A103,門市主檔!A:X,23,FALSE),"")&lt;&gt;"+HUB"), "+HUB", ""),
        IF(AND(IFERROR(VLOOKUP(A103,'0919門市清單主檔'!B:AD,29,FALSE),"")="+EDC", IFERROR(VLOOKUP(A103,門市主檔!A:X,24,FALSE),"")&lt;&gt;"+EDC"), "+EDC", "")
      ) &amp; "未完工",
      "已完工"
    )
  )
)</f>
        <v>已完工</v>
      </c>
      <c r="P103" s="542" t="str">
        <f t="shared" si="27"/>
        <v>PMQ2-4844-三芝天涯店(定保)</v>
      </c>
      <c r="Q103" s="178" t="str">
        <f t="array" ref="Q103">IF(AND(SUMPRODUCT((IM!$F$2:$F$5000=A103)*(ISNUMBER(SEARCH($D$1, IM!$AC$2:$AC$5000))))&gt;0), $D$1, "")</f>
        <v/>
      </c>
      <c r="R103" s="177" t="str">
        <f t="array" ref="R103">IFERROR(INDEX(IM!$AM$2:$AM$5000, MATCH(1, (IM!$F$2:$F$5000=A103) * (ISNUMBER(SEARCH($D$1, IM!$AC$2:$AC$5000))), 0)), "")</f>
        <v/>
      </c>
      <c r="S103" s="166" t="str">
        <f t="array" ref="S103">IF(AND(SUMPRODUCT((IM!$F$2:$F$5000=A103)*(ISNUMBER(SEARCH($E$1, IM!$AC$2:$AC$5000))))&gt;0), $E$1, "")</f>
        <v/>
      </c>
      <c r="T103" s="191" t="str">
        <f t="array" ref="T103">IFERROR(INDEX(IM!$AM$2:$AM$5000, MATCH(1, (IM!$F$2:$F$5000=A103) * (ISNUMBER(SEARCH($E$1, IM!$AC$2:$AC$5000))), 0)), "")</f>
        <v/>
      </c>
      <c r="U103" s="194" t="str">
        <f t="array" ref="U103">IF(AND(SUMPRODUCT((IM!$F$2:$F$5000=A103)*(ISNUMBER(SEARCH($F$1, IM!$AC$2:$AC$5000))))&gt;0), $F$1, "")</f>
        <v/>
      </c>
      <c r="V103" s="212" t="str">
        <f t="array" ref="V103">IFERROR(INDEX(IM!$AM$2:$AM$5000, MATCH(1, (IM!$F$2:$F$5000=A103) * (ISNUMBER(SEARCH($F$1, IM!$AC$2:$AC$5000))), 0)), "")</f>
        <v/>
      </c>
      <c r="W103" s="165" t="str">
        <f t="array" ref="W103">IF(
SUMPRODUCT(
(IM!$F$2:$F$5000=A103)*
(ISNUMBER(SEARCH($I$1,IM!$AC$2:$AC$5000)))*
(IM!$X$2:$X$5000&gt;=$A$1)*
(IM!$X$2:$X$5000&lt;=$B$1)
)&gt;0,
$I$1,
""
)</f>
        <v/>
      </c>
      <c r="X103" s="165" t="str">
        <f t="array" ref="X103">IF(AND(SUMPRODUCT((IM!$F$2:$F$5000=A103)*(ISNUMBER(SEARCH($J$1, IM!$AC$2:$AC$5000))))&gt;0), $J$1, "")</f>
        <v>+EDC</v>
      </c>
      <c r="Y103" s="425">
        <f t="shared" si="28"/>
        <v>4844</v>
      </c>
      <c r="Z103" s="425" t="str">
        <f t="shared" si="29"/>
        <v>三芝天涯店</v>
      </c>
      <c r="AA103" s="132"/>
    </row>
    <row r="104" spans="1:27" ht="21.6" customHeight="1">
      <c r="A104" s="111">
        <v>4155</v>
      </c>
      <c r="B104" s="160" t="str">
        <f>_xlfn.XLOOKUP(A104,'0919門市清單主檔'!B:B,'0919門市清單主檔'!C:C,"")</f>
        <v>三重穀保店</v>
      </c>
      <c r="C104" s="117" t="str">
        <f>_xlfn.XLOOKUP($A104,'0919門市清單主檔'!B:B,'0919門市清單主檔'!U:U,"")</f>
        <v>新北市</v>
      </c>
      <c r="D104" s="117" t="str">
        <f>_xlfn.XLOOKUP($A104,'0919門市清單主檔'!B:B,'0919門市清單主檔'!V:V,"")</f>
        <v>三重區</v>
      </c>
      <c r="E104" s="200" t="str">
        <f>_xlfn.XLOOKUP(D104,門市狀態!G:G,門市狀態!H:H,"")</f>
        <v>劉柏均</v>
      </c>
      <c r="F104" s="112" t="str">
        <f>IFERROR(IF(VLOOKUP(A104,門市狀態!A:D,4,FALSE)=0,"",VLOOKUP(A104,門市狀態!A:D,4,FALSE)),"")</f>
        <v/>
      </c>
      <c r="G104" s="113"/>
      <c r="H104" s="114" t="str">
        <f t="shared" si="25"/>
        <v>PMQ2-4155-三重穀保店(定保)</v>
      </c>
      <c r="I104" s="251" t="str">
        <f t="array" ref="I104">IF(AND(SUMPRODUCT((IM!$F$2:$F$5000=A104)*(ISNUMBER(SEARCH($C$1, IM!$AC$2:$AC$5000))))&gt;0), $C$1, "")</f>
        <v>PMQ2</v>
      </c>
      <c r="J104" s="252">
        <f t="array" ref="J104">IFERROR(INDEX(IM!$AM$2:$AM$5000, MATCH(1, (IM!$F$2:$F$5000=A104) * (ISNUMBER(SEARCH($C$1, IM!$AC$2:$AC$5000))), 0)), "")</f>
        <v>46139</v>
      </c>
      <c r="K104" s="253">
        <f t="array" ref="K104">SUMPRODUCT((IM!$F$2:$F$5000=A104)*(IM!$AD$2:$AD$5000="O")*(ISNUMBER(SEARCH($C$1, IM!$AC$2:$AC$5000))))</f>
        <v>1</v>
      </c>
      <c r="L104" s="254" t="str">
        <f t="array" ref="L104">IF(K104&gt;0,IFERROR(HYPERLINK("#'IM'!AC"&amp;MATCH(1,(IM!$F$1:$F$5000=A104)*(ISNUMBER(SEARCH($C$1,IM!$AC$1:$AC$5000))),0),"檢核"),"未登錄"),"")</f>
        <v>檢核</v>
      </c>
      <c r="M104" s="255" t="str">
        <f t="shared" si="26"/>
        <v>+EDC</v>
      </c>
      <c r="N104" s="255" t="str">
        <f t="array" ref="N104">IF(AND(
    SUMPRODUCT(
        (IM!$F$2:$F$522=A104) *
        ISNUMBER(SEARCH("*HUB*", IM!$AC$2:$AC$522)) *
        (IM!$X$2:$X$522&gt;=$A$1) *
        (IM!$X$2:$X$522&lt;=$B$1)*(W104="HUB")
    ) &gt; 0
), "HUB", "")</f>
        <v/>
      </c>
      <c r="O104" s="256" t="str">
        <f>IF(
  IFERROR(VLOOKUP(A104,門市主檔!A:I,9,FALSE),"")&lt;&gt;$C$1,
  "未完工",
  IF(
    AND($D$1="--",$E$1="--",$F$1="--"),
    "已完工",
    IF(
      OR(
        AND($D$1&lt;&gt;"--", IFERROR(VLOOKUP(A104,'0919門市清單主檔'!B:AH,31,FALSE),"")=$D$1, IFERROR(VLOOKUP(A104,門市主檔!A:Q,17,FALSE),"")&lt;&gt;$D$1),
        AND($E$1&lt;&gt;"--", IFERROR(VLOOKUP(A104,'0919門市清單主檔'!B:AH,32,FALSE),"")=$E$1, IFERROR(VLOOKUP(A104,門市主檔!A:S,19,FALSE),"")&lt;&gt;$E$1),
        AND($F$1&lt;&gt;"--", IFERROR(VLOOKUP(A104,'0919門市清單主檔'!B:AH,33,FALSE),"")=$F$1, IFERROR(VLOOKUP(A104,門市主檔!A:U,21,FALSE),"")&lt;&gt;$F$1),
        AND(
          IFERROR(VLOOKUP(A104,'0919門市清單主檔'!B:AC,28,FALSE),"")="+HUB",
          IFERROR(VLOOKUP(A104,門市主檔!A:X,23,FALSE),"")&lt;&gt;"+HUB"
        ),
        AND(
          IFERROR(VLOOKUP(A104,'0919門市清單主檔'!B:AD,29,FALSE),"")="+EDC",
          IFERROR(VLOOKUP(A104,門市主檔!A:X,24,FALSE),"")&lt;&gt;"+EDC"
        )
      ),
      _xlfn.TEXTJOIN(
        "，",
        TRUE,
        IF(AND($D$1&lt;&gt;"--", IFERROR(VLOOKUP(A104,'0919門市清單主檔'!B:AH,31,FALSE),"")=$D$1, IFERROR(VLOOKUP(A104,門市主檔!A:Q,17,FALSE),"")&lt;&gt;$D$1), $D$1, ""),
        IF(AND($E$1&lt;&gt;"--", IFERROR(VLOOKUP(A104,'0919門市清單主檔'!B:AH,32,FALSE),"")=$E$1, IFERROR(VLOOKUP(A104,門市主檔!A:S,19,FALSE),"")&lt;&gt;$E$1), $E$1, ""),
        IF(AND($F$1&lt;&gt;"--", IFERROR(VLOOKUP(A104,'0919門市清單主檔'!B:AH,33,FALSE),"")=$F$1, IFERROR(VLOOKUP(A104,門市主檔!A:U,21,FALSE),"")&lt;&gt;$F$1), $F$1, ""),
        IF(AND(IFERROR(VLOOKUP(A104,'0919門市清單主檔'!B:AC,28,FALSE),"")="+HUB", IFERROR(VLOOKUP(A104,門市主檔!A:X,23,FALSE),"")&lt;&gt;"+HUB"), "+HUB", ""),
        IF(AND(IFERROR(VLOOKUP(A104,'0919門市清單主檔'!B:AD,29,FALSE),"")="+EDC", IFERROR(VLOOKUP(A104,門市主檔!A:X,24,FALSE),"")&lt;&gt;"+EDC"), "+EDC", "")
      ) &amp; "未完工",
      "已完工"
    )
  )
)</f>
        <v>已完工</v>
      </c>
      <c r="P104" s="542" t="str">
        <f t="shared" si="27"/>
        <v>PMQ2-4155-三重穀保店(定保)</v>
      </c>
      <c r="Q104" s="178" t="str">
        <f t="array" ref="Q104">IF(AND(SUMPRODUCT((IM!$F$2:$F$5000=A104)*(ISNUMBER(SEARCH($D$1, IM!$AC$2:$AC$5000))))&gt;0), $D$1, "")</f>
        <v/>
      </c>
      <c r="R104" s="177" t="str">
        <f t="array" ref="R104">IFERROR(INDEX(IM!$AM$2:$AM$5000, MATCH(1, (IM!$F$2:$F$5000=A104) * (ISNUMBER(SEARCH($D$1, IM!$AC$2:$AC$5000))), 0)), "")</f>
        <v/>
      </c>
      <c r="S104" s="166" t="str">
        <f t="array" ref="S104">IF(AND(SUMPRODUCT((IM!$F$2:$F$5000=A104)*(ISNUMBER(SEARCH($E$1, IM!$AC$2:$AC$5000))))&gt;0), $E$1, "")</f>
        <v/>
      </c>
      <c r="T104" s="191" t="str">
        <f t="array" ref="T104">IFERROR(INDEX(IM!$AM$2:$AM$5000, MATCH(1, (IM!$F$2:$F$5000=A104) * (ISNUMBER(SEARCH($E$1, IM!$AC$2:$AC$5000))), 0)), "")</f>
        <v/>
      </c>
      <c r="U104" s="194" t="str">
        <f t="array" ref="U104">IF(AND(SUMPRODUCT((IM!$F$2:$F$5000=A104)*(ISNUMBER(SEARCH($F$1, IM!$AC$2:$AC$5000))))&gt;0), $F$1, "")</f>
        <v/>
      </c>
      <c r="V104" s="212" t="str">
        <f t="array" ref="V104">IFERROR(INDEX(IM!$AM$2:$AM$5000, MATCH(1, (IM!$F$2:$F$5000=A104) * (ISNUMBER(SEARCH($F$1, IM!$AC$2:$AC$5000))), 0)), "")</f>
        <v/>
      </c>
      <c r="W104" s="165" t="str">
        <f t="array" ref="W104">IF(
SUMPRODUCT(
(IM!$F$2:$F$5000=A104)*
(ISNUMBER(SEARCH($I$1,IM!$AC$2:$AC$5000)))*
(IM!$X$2:$X$5000&gt;=$A$1)*
(IM!$X$2:$X$5000&lt;=$B$1)
)&gt;0,
$I$1,
""
)</f>
        <v/>
      </c>
      <c r="X104" s="165" t="str">
        <f t="array" ref="X104">IF(AND(SUMPRODUCT((IM!$F$2:$F$5000=A104)*(ISNUMBER(SEARCH($J$1, IM!$AC$2:$AC$5000))))&gt;0), $J$1, "")</f>
        <v>+EDC</v>
      </c>
      <c r="Y104" s="425">
        <f t="shared" si="28"/>
        <v>4155</v>
      </c>
      <c r="Z104" s="425" t="str">
        <f t="shared" si="29"/>
        <v>三重穀保店</v>
      </c>
      <c r="AA104" s="132"/>
    </row>
    <row r="105" spans="1:27" ht="21.6" customHeight="1">
      <c r="A105" s="111" t="s">
        <v>67</v>
      </c>
      <c r="B105" s="160" t="str">
        <f>_xlfn.XLOOKUP(A105,'0919門市清單主檔'!B:B,'0919門市清單主檔'!C:C,"")</f>
        <v>三重興德店</v>
      </c>
      <c r="C105" s="117" t="str">
        <f>_xlfn.XLOOKUP($A105,'0919門市清單主檔'!B:B,'0919門市清單主檔'!U:U,"")</f>
        <v>新北市</v>
      </c>
      <c r="D105" s="117" t="str">
        <f>_xlfn.XLOOKUP($A105,'0919門市清單主檔'!B:B,'0919門市清單主檔'!V:V,"")</f>
        <v>三重區</v>
      </c>
      <c r="E105" s="200" t="str">
        <f>_xlfn.XLOOKUP(D105,門市狀態!G:G,門市狀態!H:H,"")</f>
        <v>劉柏均</v>
      </c>
      <c r="F105" s="112" t="str">
        <f>IFERROR(IF(VLOOKUP(A105,門市狀態!A:D,4,FALSE)=0,"",VLOOKUP(A105,門市狀態!A:D,4,FALSE)),"")</f>
        <v>閉店不保養</v>
      </c>
      <c r="G105" s="113"/>
      <c r="H105" s="114" t="str">
        <f t="shared" si="25"/>
        <v>PMQ2-D191-三重興德店(定保)</v>
      </c>
      <c r="I105" s="251" t="str">
        <f t="array" ref="I105">IF(AND(SUMPRODUCT((IM!$F$2:$F$5000=A105)*(ISNUMBER(SEARCH($C$1, IM!$AC$2:$AC$5000))))&gt;0), $C$1, "")</f>
        <v>PMQ2</v>
      </c>
      <c r="J105" s="252">
        <f t="array" ref="J105">IFERROR(INDEX(IM!$AM$2:$AM$5000, MATCH(1, (IM!$F$2:$F$5000=A105) * (ISNUMBER(SEARCH($C$1, IM!$AC$2:$AC$5000))), 0)), "")</f>
        <v>46139</v>
      </c>
      <c r="K105" s="253">
        <f t="array" ref="K105">SUMPRODUCT((IM!$F$2:$F$5000=A105)*(IM!$AD$2:$AD$5000="O")*(ISNUMBER(SEARCH($C$1, IM!$AC$2:$AC$5000))))</f>
        <v>1</v>
      </c>
      <c r="L105" s="254" t="str">
        <f t="array" ref="L105">IF(K105&gt;0,IFERROR(HYPERLINK("#'IM'!AC"&amp;MATCH(1,(IM!$F$1:$F$5000=A105)*(ISNUMBER(SEARCH($C$1,IM!$AC$1:$AC$5000))),0),"檢核"),"未登錄"),"")</f>
        <v>檢核</v>
      </c>
      <c r="M105" s="255" t="str">
        <f t="shared" si="26"/>
        <v>+EDC</v>
      </c>
      <c r="N105" s="255" t="str">
        <f t="array" ref="N105">IF(AND(
    SUMPRODUCT(
        (IM!$F$2:$F$522=A105) *
        ISNUMBER(SEARCH("*HUB*", IM!$AC$2:$AC$522)) *
        (IM!$X$2:$X$522&gt;=$A$1) *
        (IM!$X$2:$X$522&lt;=$B$1)*(W105="HUB")
    ) &gt; 0
), "HUB", "")</f>
        <v/>
      </c>
      <c r="O105" s="256" t="str">
        <f>IF(
  IFERROR(VLOOKUP(A105,門市主檔!A:I,9,FALSE),"")&lt;&gt;$C$1,
  "未完工",
  IF(
    AND($D$1="--",$E$1="--",$F$1="--"),
    "已完工",
    IF(
      OR(
        AND($D$1&lt;&gt;"--", IFERROR(VLOOKUP(A105,'0919門市清單主檔'!B:AH,31,FALSE),"")=$D$1, IFERROR(VLOOKUP(A105,門市主檔!A:Q,17,FALSE),"")&lt;&gt;$D$1),
        AND($E$1&lt;&gt;"--", IFERROR(VLOOKUP(A105,'0919門市清單主檔'!B:AH,32,FALSE),"")=$E$1, IFERROR(VLOOKUP(A105,門市主檔!A:S,19,FALSE),"")&lt;&gt;$E$1),
        AND($F$1&lt;&gt;"--", IFERROR(VLOOKUP(A105,'0919門市清單主檔'!B:AH,33,FALSE),"")=$F$1, IFERROR(VLOOKUP(A105,門市主檔!A:U,21,FALSE),"")&lt;&gt;$F$1),
        AND(
          IFERROR(VLOOKUP(A105,'0919門市清單主檔'!B:AC,28,FALSE),"")="+HUB",
          IFERROR(VLOOKUP(A105,門市主檔!A:X,23,FALSE),"")&lt;&gt;"+HUB"
        ),
        AND(
          IFERROR(VLOOKUP(A105,'0919門市清單主檔'!B:AD,29,FALSE),"")="+EDC",
          IFERROR(VLOOKUP(A105,門市主檔!A:X,24,FALSE),"")&lt;&gt;"+EDC"
        )
      ),
      _xlfn.TEXTJOIN(
        "，",
        TRUE,
        IF(AND($D$1&lt;&gt;"--", IFERROR(VLOOKUP(A105,'0919門市清單主檔'!B:AH,31,FALSE),"")=$D$1, IFERROR(VLOOKUP(A105,門市主檔!A:Q,17,FALSE),"")&lt;&gt;$D$1), $D$1, ""),
        IF(AND($E$1&lt;&gt;"--", IFERROR(VLOOKUP(A105,'0919門市清單主檔'!B:AH,32,FALSE),"")=$E$1, IFERROR(VLOOKUP(A105,門市主檔!A:S,19,FALSE),"")&lt;&gt;$E$1), $E$1, ""),
        IF(AND($F$1&lt;&gt;"--", IFERROR(VLOOKUP(A105,'0919門市清單主檔'!B:AH,33,FALSE),"")=$F$1, IFERROR(VLOOKUP(A105,門市主檔!A:U,21,FALSE),"")&lt;&gt;$F$1), $F$1, ""),
        IF(AND(IFERROR(VLOOKUP(A105,'0919門市清單主檔'!B:AC,28,FALSE),"")="+HUB", IFERROR(VLOOKUP(A105,門市主檔!A:X,23,FALSE),"")&lt;&gt;"+HUB"), "+HUB", ""),
        IF(AND(IFERROR(VLOOKUP(A105,'0919門市清單主檔'!B:AD,29,FALSE),"")="+EDC", IFERROR(VLOOKUP(A105,門市主檔!A:X,24,FALSE),"")&lt;&gt;"+EDC"), "+EDC", "")
      ) &amp; "未完工",
      "已完工"
    )
  )
)</f>
        <v>已完工</v>
      </c>
      <c r="P105" s="542" t="str">
        <f t="shared" si="27"/>
        <v>PMQ2-D191-三重興德店(定保)</v>
      </c>
      <c r="Q105" s="178" t="str">
        <f t="array" ref="Q105">IF(AND(SUMPRODUCT((IM!$F$2:$F$5000=A105)*(ISNUMBER(SEARCH($D$1, IM!$AC$2:$AC$5000))))&gt;0), $D$1, "")</f>
        <v/>
      </c>
      <c r="R105" s="177" t="str">
        <f t="array" ref="R105">IFERROR(INDEX(IM!$AM$2:$AM$5000, MATCH(1, (IM!$F$2:$F$5000=A105) * (ISNUMBER(SEARCH($D$1, IM!$AC$2:$AC$5000))), 0)), "")</f>
        <v/>
      </c>
      <c r="S105" s="166" t="str">
        <f t="array" ref="S105">IF(AND(SUMPRODUCT((IM!$F$2:$F$5000=A105)*(ISNUMBER(SEARCH($E$1, IM!$AC$2:$AC$5000))))&gt;0), $E$1, "")</f>
        <v/>
      </c>
      <c r="T105" s="191" t="str">
        <f t="array" ref="T105">IFERROR(INDEX(IM!$AM$2:$AM$5000, MATCH(1, (IM!$F$2:$F$5000=A105) * (ISNUMBER(SEARCH($E$1, IM!$AC$2:$AC$5000))), 0)), "")</f>
        <v/>
      </c>
      <c r="U105" s="194" t="str">
        <f t="array" ref="U105">IF(AND(SUMPRODUCT((IM!$F$2:$F$5000=A105)*(ISNUMBER(SEARCH($F$1, IM!$AC$2:$AC$5000))))&gt;0), $F$1, "")</f>
        <v/>
      </c>
      <c r="V105" s="212" t="str">
        <f t="array" ref="V105">IFERROR(INDEX(IM!$AM$2:$AM$5000, MATCH(1, (IM!$F$2:$F$5000=A105) * (ISNUMBER(SEARCH($F$1, IM!$AC$2:$AC$5000))), 0)), "")</f>
        <v/>
      </c>
      <c r="W105" s="165" t="str">
        <f t="array" ref="W105">IF(
SUMPRODUCT(
(IM!$F$2:$F$5000=A105)*
(ISNUMBER(SEARCH($I$1,IM!$AC$2:$AC$5000)))*
(IM!$X$2:$X$5000&gt;=$A$1)*
(IM!$X$2:$X$5000&lt;=$B$1)
)&gt;0,
$I$1,
""
)</f>
        <v/>
      </c>
      <c r="X105" s="165" t="str">
        <f t="array" ref="X105">IF(AND(SUMPRODUCT((IM!$F$2:$F$5000=A105)*(ISNUMBER(SEARCH($J$1, IM!$AC$2:$AC$5000))))&gt;0), $J$1, "")</f>
        <v>+EDC</v>
      </c>
      <c r="Y105" s="425" t="str">
        <f t="shared" si="28"/>
        <v>D191</v>
      </c>
      <c r="Z105" s="425" t="str">
        <f t="shared" si="29"/>
        <v>三重興德店</v>
      </c>
      <c r="AA105" s="132"/>
    </row>
    <row r="106" spans="1:27" ht="21.6" customHeight="1">
      <c r="A106" s="111">
        <v>4208</v>
      </c>
      <c r="B106" s="160" t="str">
        <f>_xlfn.XLOOKUP(A106,'0919門市清單主檔'!B:B,'0919門市清單主檔'!C:C,"")</f>
        <v>新莊瓊泰店</v>
      </c>
      <c r="C106" s="117" t="str">
        <f>_xlfn.XLOOKUP($A106,'0919門市清單主檔'!B:B,'0919門市清單主檔'!U:U,"")</f>
        <v>新北市</v>
      </c>
      <c r="D106" s="117" t="str">
        <f>_xlfn.XLOOKUP($A106,'0919門市清單主檔'!B:B,'0919門市清單主檔'!V:V,"")</f>
        <v>新莊區</v>
      </c>
      <c r="E106" s="200" t="str">
        <f>_xlfn.XLOOKUP(D106,門市狀態!G:G,門市狀態!H:H,"")</f>
        <v>湯家瑋</v>
      </c>
      <c r="F106" s="112" t="str">
        <f>IFERROR(IF(VLOOKUP(A106,門市狀態!A:D,4,FALSE)=0,"",VLOOKUP(A106,門市狀態!A:D,4,FALSE)),"")</f>
        <v/>
      </c>
      <c r="G106" s="113"/>
      <c r="H106" s="114" t="str">
        <f t="shared" si="25"/>
        <v>PMQ2-4208-新莊瓊泰店(定保)</v>
      </c>
      <c r="I106" s="251" t="str">
        <f t="array" ref="I106">IF(AND(SUMPRODUCT((IM!$F$2:$F$5000=A106)*(ISNUMBER(SEARCH($C$1, IM!$AC$2:$AC$5000))))&gt;0), $C$1, "")</f>
        <v>PMQ2</v>
      </c>
      <c r="J106" s="252">
        <f t="array" ref="J106">IFERROR(INDEX(IM!$AM$2:$AM$5000, MATCH(1, (IM!$F$2:$F$5000=A106) * (ISNUMBER(SEARCH($C$1, IM!$AC$2:$AC$5000))), 0)), "")</f>
        <v>46139</v>
      </c>
      <c r="K106" s="253">
        <f t="array" ref="K106">SUMPRODUCT((IM!$F$2:$F$5000=A106)*(IM!$AD$2:$AD$5000="O")*(ISNUMBER(SEARCH($C$1, IM!$AC$2:$AC$5000))))</f>
        <v>1</v>
      </c>
      <c r="L106" s="254" t="str">
        <f t="array" ref="L106">IF(K106&gt;0,IFERROR(HYPERLINK("#'IM'!AC"&amp;MATCH(1,(IM!$F$1:$F$5000=A106)*(ISNUMBER(SEARCH($C$1,IM!$AC$1:$AC$5000))),0),"檢核"),"未登錄"),"")</f>
        <v>檢核</v>
      </c>
      <c r="M106" s="255" t="str">
        <f t="shared" si="26"/>
        <v>+EDC</v>
      </c>
      <c r="N106" s="255" t="str">
        <f t="array" ref="N106">IF(AND(
    SUMPRODUCT(
        (IM!$F$2:$F$522=A106) *
        ISNUMBER(SEARCH("*HUB*", IM!$AC$2:$AC$522)) *
        (IM!$X$2:$X$522&gt;=$A$1) *
        (IM!$X$2:$X$522&lt;=$B$1)*(W106="HUB")
    ) &gt; 0
), "HUB", "")</f>
        <v/>
      </c>
      <c r="O106" s="256" t="str">
        <f>IF(
  IFERROR(VLOOKUP(A106,門市主檔!A:I,9,FALSE),"")&lt;&gt;$C$1,
  "未完工",
  IF(
    AND($D$1="--",$E$1="--",$F$1="--"),
    "已完工",
    IF(
      OR(
        AND($D$1&lt;&gt;"--", IFERROR(VLOOKUP(A106,'0919門市清單主檔'!B:AH,31,FALSE),"")=$D$1, IFERROR(VLOOKUP(A106,門市主檔!A:Q,17,FALSE),"")&lt;&gt;$D$1),
        AND($E$1&lt;&gt;"--", IFERROR(VLOOKUP(A106,'0919門市清單主檔'!B:AH,32,FALSE),"")=$E$1, IFERROR(VLOOKUP(A106,門市主檔!A:S,19,FALSE),"")&lt;&gt;$E$1),
        AND($F$1&lt;&gt;"--", IFERROR(VLOOKUP(A106,'0919門市清單主檔'!B:AH,33,FALSE),"")=$F$1, IFERROR(VLOOKUP(A106,門市主檔!A:U,21,FALSE),"")&lt;&gt;$F$1),
        AND(
          IFERROR(VLOOKUP(A106,'0919門市清單主檔'!B:AC,28,FALSE),"")="+HUB",
          IFERROR(VLOOKUP(A106,門市主檔!A:X,23,FALSE),"")&lt;&gt;"+HUB"
        ),
        AND(
          IFERROR(VLOOKUP(A106,'0919門市清單主檔'!B:AD,29,FALSE),"")="+EDC",
          IFERROR(VLOOKUP(A106,門市主檔!A:X,24,FALSE),"")&lt;&gt;"+EDC"
        )
      ),
      _xlfn.TEXTJOIN(
        "，",
        TRUE,
        IF(AND($D$1&lt;&gt;"--", IFERROR(VLOOKUP(A106,'0919門市清單主檔'!B:AH,31,FALSE),"")=$D$1, IFERROR(VLOOKUP(A106,門市主檔!A:Q,17,FALSE),"")&lt;&gt;$D$1), $D$1, ""),
        IF(AND($E$1&lt;&gt;"--", IFERROR(VLOOKUP(A106,'0919門市清單主檔'!B:AH,32,FALSE),"")=$E$1, IFERROR(VLOOKUP(A106,門市主檔!A:S,19,FALSE),"")&lt;&gt;$E$1), $E$1, ""),
        IF(AND($F$1&lt;&gt;"--", IFERROR(VLOOKUP(A106,'0919門市清單主檔'!B:AH,33,FALSE),"")=$F$1, IFERROR(VLOOKUP(A106,門市主檔!A:U,21,FALSE),"")&lt;&gt;$F$1), $F$1, ""),
        IF(AND(IFERROR(VLOOKUP(A106,'0919門市清單主檔'!B:AC,28,FALSE),"")="+HUB", IFERROR(VLOOKUP(A106,門市主檔!A:X,23,FALSE),"")&lt;&gt;"+HUB"), "+HUB", ""),
        IF(AND(IFERROR(VLOOKUP(A106,'0919門市清單主檔'!B:AD,29,FALSE),"")="+EDC", IFERROR(VLOOKUP(A106,門市主檔!A:X,24,FALSE),"")&lt;&gt;"+EDC"), "+EDC", "")
      ) &amp; "未完工",
      "已完工"
    )
  )
)</f>
        <v>已完工</v>
      </c>
      <c r="P106" s="542" t="str">
        <f t="shared" si="27"/>
        <v>PMQ2-4208-新莊瓊泰店(定保)</v>
      </c>
      <c r="Q106" s="178" t="str">
        <f t="array" ref="Q106">IF(AND(SUMPRODUCT((IM!$F$2:$F$5000=A106)*(ISNUMBER(SEARCH($D$1, IM!$AC$2:$AC$5000))))&gt;0), $D$1, "")</f>
        <v/>
      </c>
      <c r="R106" s="177" t="str">
        <f t="array" ref="R106">IFERROR(INDEX(IM!$AM$2:$AM$5000, MATCH(1, (IM!$F$2:$F$5000=A106) * (ISNUMBER(SEARCH($D$1, IM!$AC$2:$AC$5000))), 0)), "")</f>
        <v/>
      </c>
      <c r="S106" s="166" t="str">
        <f t="array" ref="S106">IF(AND(SUMPRODUCT((IM!$F$2:$F$5000=A106)*(ISNUMBER(SEARCH($E$1, IM!$AC$2:$AC$5000))))&gt;0), $E$1, "")</f>
        <v/>
      </c>
      <c r="T106" s="191" t="str">
        <f t="array" ref="T106">IFERROR(INDEX(IM!$AM$2:$AM$5000, MATCH(1, (IM!$F$2:$F$5000=A106) * (ISNUMBER(SEARCH($E$1, IM!$AC$2:$AC$5000))), 0)), "")</f>
        <v/>
      </c>
      <c r="U106" s="194" t="str">
        <f t="array" ref="U106">IF(AND(SUMPRODUCT((IM!$F$2:$F$5000=A106)*(ISNUMBER(SEARCH($F$1, IM!$AC$2:$AC$5000))))&gt;0), $F$1, "")</f>
        <v/>
      </c>
      <c r="V106" s="212" t="str">
        <f t="array" ref="V106">IFERROR(INDEX(IM!$AM$2:$AM$5000, MATCH(1, (IM!$F$2:$F$5000=A106) * (ISNUMBER(SEARCH($F$1, IM!$AC$2:$AC$5000))), 0)), "")</f>
        <v/>
      </c>
      <c r="W106" s="165" t="str">
        <f t="array" ref="W106">IF(
SUMPRODUCT(
(IM!$F$2:$F$5000=A106)*
(ISNUMBER(SEARCH($I$1,IM!$AC$2:$AC$5000)))*
(IM!$X$2:$X$5000&gt;=$A$1)*
(IM!$X$2:$X$5000&lt;=$B$1)
)&gt;0,
$I$1,
""
)</f>
        <v/>
      </c>
      <c r="X106" s="165" t="str">
        <f t="array" ref="X106">IF(AND(SUMPRODUCT((IM!$F$2:$F$5000=A106)*(ISNUMBER(SEARCH($J$1, IM!$AC$2:$AC$5000))))&gt;0), $J$1, "")</f>
        <v>+EDC</v>
      </c>
      <c r="Y106" s="425">
        <f t="shared" si="28"/>
        <v>4208</v>
      </c>
      <c r="Z106" s="425" t="str">
        <f t="shared" si="29"/>
        <v>新莊瓊泰店</v>
      </c>
      <c r="AA106" s="132"/>
    </row>
    <row r="107" spans="1:27" ht="21.6" customHeight="1">
      <c r="A107" s="111">
        <v>2743</v>
      </c>
      <c r="B107" s="160" t="str">
        <f>_xlfn.XLOOKUP(A107,'0919門市清單主檔'!B:B,'0919門市清單主檔'!C:C,"")</f>
        <v>新莊豐年店</v>
      </c>
      <c r="C107" s="117" t="str">
        <f>_xlfn.XLOOKUP($A107,'0919門市清單主檔'!B:B,'0919門市清單主檔'!U:U,"")</f>
        <v>新北市</v>
      </c>
      <c r="D107" s="117" t="str">
        <f>_xlfn.XLOOKUP($A107,'0919門市清單主檔'!B:B,'0919門市清單主檔'!V:V,"")</f>
        <v>新莊區</v>
      </c>
      <c r="E107" s="200" t="str">
        <f>_xlfn.XLOOKUP(D107,門市狀態!G:G,門市狀態!H:H,"")</f>
        <v>湯家瑋</v>
      </c>
      <c r="F107" s="112" t="str">
        <f>IFERROR(IF(VLOOKUP(A107,門市狀態!A:D,4,FALSE)=0,"",VLOOKUP(A107,門市狀態!A:D,4,FALSE)),"")</f>
        <v/>
      </c>
      <c r="G107" s="113"/>
      <c r="H107" s="114" t="str">
        <f t="shared" si="25"/>
        <v>PMQ2-2743-新莊豐年店(定保)</v>
      </c>
      <c r="I107" s="251" t="str">
        <f t="array" ref="I107">IF(AND(SUMPRODUCT((IM!$F$2:$F$5000=A107)*(ISNUMBER(SEARCH($C$1, IM!$AC$2:$AC$5000))))&gt;0), $C$1, "")</f>
        <v>PMQ2</v>
      </c>
      <c r="J107" s="252">
        <f t="array" ref="J107">IFERROR(INDEX(IM!$AM$2:$AM$5000, MATCH(1, (IM!$F$2:$F$5000=A107) * (ISNUMBER(SEARCH($C$1, IM!$AC$2:$AC$5000))), 0)), "")</f>
        <v>46139</v>
      </c>
      <c r="K107" s="253">
        <f t="array" ref="K107">SUMPRODUCT((IM!$F$2:$F$5000=A107)*(IM!$AD$2:$AD$5000="O")*(ISNUMBER(SEARCH($C$1, IM!$AC$2:$AC$5000))))</f>
        <v>1</v>
      </c>
      <c r="L107" s="254" t="str">
        <f t="array" ref="L107">IF(K107&gt;0,IFERROR(HYPERLINK("#'IM'!AC"&amp;MATCH(1,(IM!$F$1:$F$5000=A107)*(ISNUMBER(SEARCH($C$1,IM!$AC$1:$AC$5000))),0),"檢核"),"未登錄"),"")</f>
        <v>檢核</v>
      </c>
      <c r="M107" s="255" t="str">
        <f t="shared" si="26"/>
        <v>+EDC</v>
      </c>
      <c r="N107" s="255" t="str">
        <f t="array" ref="N107">IF(AND(
    SUMPRODUCT(
        (IM!$F$2:$F$522=A107) *
        ISNUMBER(SEARCH("*HUB*", IM!$AC$2:$AC$522)) *
        (IM!$X$2:$X$522&gt;=$A$1) *
        (IM!$X$2:$X$522&lt;=$B$1)*(W107="HUB")
    ) &gt; 0
), "HUB", "")</f>
        <v/>
      </c>
      <c r="O107" s="256" t="str">
        <f>IF(
  IFERROR(VLOOKUP(A107,門市主檔!A:I,9,FALSE),"")&lt;&gt;$C$1,
  "未完工",
  IF(
    AND($D$1="--",$E$1="--",$F$1="--"),
    "已完工",
    IF(
      OR(
        AND($D$1&lt;&gt;"--", IFERROR(VLOOKUP(A107,'0919門市清單主檔'!B:AH,31,FALSE),"")=$D$1, IFERROR(VLOOKUP(A107,門市主檔!A:Q,17,FALSE),"")&lt;&gt;$D$1),
        AND($E$1&lt;&gt;"--", IFERROR(VLOOKUP(A107,'0919門市清單主檔'!B:AH,32,FALSE),"")=$E$1, IFERROR(VLOOKUP(A107,門市主檔!A:S,19,FALSE),"")&lt;&gt;$E$1),
        AND($F$1&lt;&gt;"--", IFERROR(VLOOKUP(A107,'0919門市清單主檔'!B:AH,33,FALSE),"")=$F$1, IFERROR(VLOOKUP(A107,門市主檔!A:U,21,FALSE),"")&lt;&gt;$F$1),
        AND(
          IFERROR(VLOOKUP(A107,'0919門市清單主檔'!B:AC,28,FALSE),"")="+HUB",
          IFERROR(VLOOKUP(A107,門市主檔!A:X,23,FALSE),"")&lt;&gt;"+HUB"
        ),
        AND(
          IFERROR(VLOOKUP(A107,'0919門市清單主檔'!B:AD,29,FALSE),"")="+EDC",
          IFERROR(VLOOKUP(A107,門市主檔!A:X,24,FALSE),"")&lt;&gt;"+EDC"
        )
      ),
      _xlfn.TEXTJOIN(
        "，",
        TRUE,
        IF(AND($D$1&lt;&gt;"--", IFERROR(VLOOKUP(A107,'0919門市清單主檔'!B:AH,31,FALSE),"")=$D$1, IFERROR(VLOOKUP(A107,門市主檔!A:Q,17,FALSE),"")&lt;&gt;$D$1), $D$1, ""),
        IF(AND($E$1&lt;&gt;"--", IFERROR(VLOOKUP(A107,'0919門市清單主檔'!B:AH,32,FALSE),"")=$E$1, IFERROR(VLOOKUP(A107,門市主檔!A:S,19,FALSE),"")&lt;&gt;$E$1), $E$1, ""),
        IF(AND($F$1&lt;&gt;"--", IFERROR(VLOOKUP(A107,'0919門市清單主檔'!B:AH,33,FALSE),"")=$F$1, IFERROR(VLOOKUP(A107,門市主檔!A:U,21,FALSE),"")&lt;&gt;$F$1), $F$1, ""),
        IF(AND(IFERROR(VLOOKUP(A107,'0919門市清單主檔'!B:AC,28,FALSE),"")="+HUB", IFERROR(VLOOKUP(A107,門市主檔!A:X,23,FALSE),"")&lt;&gt;"+HUB"), "+HUB", ""),
        IF(AND(IFERROR(VLOOKUP(A107,'0919門市清單主檔'!B:AD,29,FALSE),"")="+EDC", IFERROR(VLOOKUP(A107,門市主檔!A:X,24,FALSE),"")&lt;&gt;"+EDC"), "+EDC", "")
      ) &amp; "未完工",
      "已完工"
    )
  )
)</f>
        <v>已完工</v>
      </c>
      <c r="P107" s="542" t="str">
        <f t="shared" si="27"/>
        <v>PMQ2-2743-新莊豐年店(定保)</v>
      </c>
      <c r="Q107" s="178" t="str">
        <f t="array" ref="Q107">IF(AND(SUMPRODUCT((IM!$F$2:$F$5000=A107)*(ISNUMBER(SEARCH($D$1, IM!$AC$2:$AC$5000))))&gt;0), $D$1, "")</f>
        <v/>
      </c>
      <c r="R107" s="177" t="str">
        <f t="array" ref="R107">IFERROR(INDEX(IM!$AM$2:$AM$5000, MATCH(1, (IM!$F$2:$F$5000=A107) * (ISNUMBER(SEARCH($D$1, IM!$AC$2:$AC$5000))), 0)), "")</f>
        <v/>
      </c>
      <c r="S107" s="166" t="str">
        <f t="array" ref="S107">IF(AND(SUMPRODUCT((IM!$F$2:$F$5000=A107)*(ISNUMBER(SEARCH($E$1, IM!$AC$2:$AC$5000))))&gt;0), $E$1, "")</f>
        <v/>
      </c>
      <c r="T107" s="191" t="str">
        <f t="array" ref="T107">IFERROR(INDEX(IM!$AM$2:$AM$5000, MATCH(1, (IM!$F$2:$F$5000=A107) * (ISNUMBER(SEARCH($E$1, IM!$AC$2:$AC$5000))), 0)), "")</f>
        <v/>
      </c>
      <c r="U107" s="194" t="str">
        <f t="array" ref="U107">IF(AND(SUMPRODUCT((IM!$F$2:$F$5000=A107)*(ISNUMBER(SEARCH($F$1, IM!$AC$2:$AC$5000))))&gt;0), $F$1, "")</f>
        <v/>
      </c>
      <c r="V107" s="212" t="str">
        <f t="array" ref="V107">IFERROR(INDEX(IM!$AM$2:$AM$5000, MATCH(1, (IM!$F$2:$F$5000=A107) * (ISNUMBER(SEARCH($F$1, IM!$AC$2:$AC$5000))), 0)), "")</f>
        <v/>
      </c>
      <c r="W107" s="165" t="str">
        <f t="array" ref="W107">IF(
SUMPRODUCT(
(IM!$F$2:$F$5000=A107)*
(ISNUMBER(SEARCH($I$1,IM!$AC$2:$AC$5000)))*
(IM!$X$2:$X$5000&gt;=$A$1)*
(IM!$X$2:$X$5000&lt;=$B$1)
)&gt;0,
$I$1,
""
)</f>
        <v/>
      </c>
      <c r="X107" s="165" t="str">
        <f t="array" ref="X107">IF(AND(SUMPRODUCT((IM!$F$2:$F$5000=A107)*(ISNUMBER(SEARCH($J$1, IM!$AC$2:$AC$5000))))&gt;0), $J$1, "")</f>
        <v>+EDC</v>
      </c>
      <c r="Y107" s="425">
        <f t="shared" si="28"/>
        <v>2743</v>
      </c>
      <c r="Z107" s="425" t="str">
        <f t="shared" si="29"/>
        <v>新莊豐年店</v>
      </c>
      <c r="AA107" s="132"/>
    </row>
    <row r="108" spans="1:27" ht="21.6" customHeight="1">
      <c r="A108" s="111">
        <v>3045</v>
      </c>
      <c r="B108" s="160" t="str">
        <f>_xlfn.XLOOKUP(A108,'0919門市清單主檔'!B:B,'0919門市清單主檔'!C:C,"")</f>
        <v>桃縣桃楚店</v>
      </c>
      <c r="C108" s="117" t="str">
        <f>_xlfn.XLOOKUP($A108,'0919門市清單主檔'!B:B,'0919門市清單主檔'!U:U,"")</f>
        <v>桃園市</v>
      </c>
      <c r="D108" s="117" t="str">
        <f>_xlfn.XLOOKUP($A108,'0919門市清單主檔'!B:B,'0919門市清單主檔'!V:V,"")</f>
        <v>蘆竹區</v>
      </c>
      <c r="E108" s="200" t="str">
        <f>_xlfn.XLOOKUP(D108,門市狀態!G:G,門市狀態!H:H,"")</f>
        <v>吳宗鴻</v>
      </c>
      <c r="F108" s="112" t="str">
        <f>IFERROR(IF(VLOOKUP(A108,門市狀態!A:D,4,FALSE)=0,"",VLOOKUP(A108,門市狀態!A:D,4,FALSE)),"")</f>
        <v/>
      </c>
      <c r="G108" s="113"/>
      <c r="H108" s="114" t="str">
        <f t="shared" si="25"/>
        <v>PMQ2-3045-桃縣桃楚店(定保)</v>
      </c>
      <c r="I108" s="251" t="str">
        <f t="array" ref="I108">IF(AND(SUMPRODUCT((IM!$F$2:$F$5000=A108)*(ISNUMBER(SEARCH($C$1, IM!$AC$2:$AC$5000))))&gt;0), $C$1, "")</f>
        <v>PMQ2</v>
      </c>
      <c r="J108" s="252">
        <f t="array" ref="J108">IFERROR(INDEX(IM!$AM$2:$AM$5000, MATCH(1, (IM!$F$2:$F$5000=A108) * (ISNUMBER(SEARCH($C$1, IM!$AC$2:$AC$5000))), 0)), "")</f>
        <v>46139</v>
      </c>
      <c r="K108" s="253">
        <f t="array" ref="K108">SUMPRODUCT((IM!$F$2:$F$5000=A108)*(IM!$AD$2:$AD$5000="O")*(ISNUMBER(SEARCH($C$1, IM!$AC$2:$AC$5000))))</f>
        <v>1</v>
      </c>
      <c r="L108" s="254" t="str">
        <f t="array" ref="L108">IF(K108&gt;0,IFERROR(HYPERLINK("#'IM'!AC"&amp;MATCH(1,(IM!$F$1:$F$5000=A108)*(ISNUMBER(SEARCH($C$1,IM!$AC$1:$AC$5000))),0),"檢核"),"未登錄"),"")</f>
        <v>檢核</v>
      </c>
      <c r="M108" s="255" t="str">
        <f t="shared" si="26"/>
        <v>+EDC</v>
      </c>
      <c r="N108" s="255" t="str">
        <f t="array" ref="N108">IF(AND(
    SUMPRODUCT(
        (IM!$F$2:$F$522=A108) *
        ISNUMBER(SEARCH("*HUB*", IM!$AC$2:$AC$522)) *
        (IM!$X$2:$X$522&gt;=$A$1) *
        (IM!$X$2:$X$522&lt;=$B$1)*(W108="HUB")
    ) &gt; 0
), "HUB", "")</f>
        <v/>
      </c>
      <c r="O108" s="256" t="str">
        <f>IF(
  IFERROR(VLOOKUP(A108,門市主檔!A:I,9,FALSE),"")&lt;&gt;$C$1,
  "未完工",
  IF(
    AND($D$1="--",$E$1="--",$F$1="--"),
    "已完工",
    IF(
      OR(
        AND($D$1&lt;&gt;"--", IFERROR(VLOOKUP(A108,'0919門市清單主檔'!B:AH,31,FALSE),"")=$D$1, IFERROR(VLOOKUP(A108,門市主檔!A:Q,17,FALSE),"")&lt;&gt;$D$1),
        AND($E$1&lt;&gt;"--", IFERROR(VLOOKUP(A108,'0919門市清單主檔'!B:AH,32,FALSE),"")=$E$1, IFERROR(VLOOKUP(A108,門市主檔!A:S,19,FALSE),"")&lt;&gt;$E$1),
        AND($F$1&lt;&gt;"--", IFERROR(VLOOKUP(A108,'0919門市清單主檔'!B:AH,33,FALSE),"")=$F$1, IFERROR(VLOOKUP(A108,門市主檔!A:U,21,FALSE),"")&lt;&gt;$F$1),
        AND(
          IFERROR(VLOOKUP(A108,'0919門市清單主檔'!B:AC,28,FALSE),"")="+HUB",
          IFERROR(VLOOKUP(A108,門市主檔!A:X,23,FALSE),"")&lt;&gt;"+HUB"
        ),
        AND(
          IFERROR(VLOOKUP(A108,'0919門市清單主檔'!B:AD,29,FALSE),"")="+EDC",
          IFERROR(VLOOKUP(A108,門市主檔!A:X,24,FALSE),"")&lt;&gt;"+EDC"
        )
      ),
      _xlfn.TEXTJOIN(
        "，",
        TRUE,
        IF(AND($D$1&lt;&gt;"--", IFERROR(VLOOKUP(A108,'0919門市清單主檔'!B:AH,31,FALSE),"")=$D$1, IFERROR(VLOOKUP(A108,門市主檔!A:Q,17,FALSE),"")&lt;&gt;$D$1), $D$1, ""),
        IF(AND($E$1&lt;&gt;"--", IFERROR(VLOOKUP(A108,'0919門市清單主檔'!B:AH,32,FALSE),"")=$E$1, IFERROR(VLOOKUP(A108,門市主檔!A:S,19,FALSE),"")&lt;&gt;$E$1), $E$1, ""),
        IF(AND($F$1&lt;&gt;"--", IFERROR(VLOOKUP(A108,'0919門市清單主檔'!B:AH,33,FALSE),"")=$F$1, IFERROR(VLOOKUP(A108,門市主檔!A:U,21,FALSE),"")&lt;&gt;$F$1), $F$1, ""),
        IF(AND(IFERROR(VLOOKUP(A108,'0919門市清單主檔'!B:AC,28,FALSE),"")="+HUB", IFERROR(VLOOKUP(A108,門市主檔!A:X,23,FALSE),"")&lt;&gt;"+HUB"), "+HUB", ""),
        IF(AND(IFERROR(VLOOKUP(A108,'0919門市清單主檔'!B:AD,29,FALSE),"")="+EDC", IFERROR(VLOOKUP(A108,門市主檔!A:X,24,FALSE),"")&lt;&gt;"+EDC"), "+EDC", "")
      ) &amp; "未完工",
      "已完工"
    )
  )
)</f>
        <v>已完工</v>
      </c>
      <c r="P108" s="542" t="str">
        <f t="shared" si="27"/>
        <v>PMQ2-3045-桃縣桃楚店(定保)</v>
      </c>
      <c r="Q108" s="178" t="str">
        <f t="array" ref="Q108">IF(AND(SUMPRODUCT((IM!$F$2:$F$5000=A108)*(ISNUMBER(SEARCH($D$1, IM!$AC$2:$AC$5000))))&gt;0), $D$1, "")</f>
        <v/>
      </c>
      <c r="R108" s="177" t="str">
        <f t="array" ref="R108">IFERROR(INDEX(IM!$AM$2:$AM$5000, MATCH(1, (IM!$F$2:$F$5000=A108) * (ISNUMBER(SEARCH($D$1, IM!$AC$2:$AC$5000))), 0)), "")</f>
        <v/>
      </c>
      <c r="S108" s="166" t="str">
        <f t="array" ref="S108">IF(AND(SUMPRODUCT((IM!$F$2:$F$5000=A108)*(ISNUMBER(SEARCH($E$1, IM!$AC$2:$AC$5000))))&gt;0), $E$1, "")</f>
        <v/>
      </c>
      <c r="T108" s="191" t="str">
        <f t="array" ref="T108">IFERROR(INDEX(IM!$AM$2:$AM$5000, MATCH(1, (IM!$F$2:$F$5000=A108) * (ISNUMBER(SEARCH($E$1, IM!$AC$2:$AC$5000))), 0)), "")</f>
        <v/>
      </c>
      <c r="U108" s="194" t="str">
        <f t="array" ref="U108">IF(AND(SUMPRODUCT((IM!$F$2:$F$5000=A108)*(ISNUMBER(SEARCH($F$1, IM!$AC$2:$AC$5000))))&gt;0), $F$1, "")</f>
        <v/>
      </c>
      <c r="V108" s="212" t="str">
        <f t="array" ref="V108">IFERROR(INDEX(IM!$AM$2:$AM$5000, MATCH(1, (IM!$F$2:$F$5000=A108) * (ISNUMBER(SEARCH($F$1, IM!$AC$2:$AC$5000))), 0)), "")</f>
        <v/>
      </c>
      <c r="W108" s="165" t="str">
        <f t="array" ref="W108">IF(
SUMPRODUCT(
(IM!$F$2:$F$5000=A108)*
(ISNUMBER(SEARCH($I$1,IM!$AC$2:$AC$5000)))*
(IM!$X$2:$X$5000&gt;=$A$1)*
(IM!$X$2:$X$5000&lt;=$B$1)
)&gt;0,
$I$1,
""
)</f>
        <v/>
      </c>
      <c r="X108" s="165" t="str">
        <f t="array" ref="X108">IF(AND(SUMPRODUCT((IM!$F$2:$F$5000=A108)*(ISNUMBER(SEARCH($J$1, IM!$AC$2:$AC$5000))))&gt;0), $J$1, "")</f>
        <v>+EDC</v>
      </c>
      <c r="Y108" s="425">
        <f t="shared" si="28"/>
        <v>3045</v>
      </c>
      <c r="Z108" s="425" t="str">
        <f t="shared" si="29"/>
        <v>桃縣桃楚店</v>
      </c>
      <c r="AA108" s="132"/>
    </row>
    <row r="109" spans="1:27" ht="21.6" customHeight="1">
      <c r="A109" s="111" t="s">
        <v>68</v>
      </c>
      <c r="B109" s="160" t="str">
        <f>_xlfn.XLOOKUP(A109,'0919門市清單主檔'!B:B,'0919門市清單主檔'!C:C,"")</f>
        <v>三重大有店</v>
      </c>
      <c r="C109" s="117" t="str">
        <f>_xlfn.XLOOKUP($A109,'0919門市清單主檔'!B:B,'0919門市清單主檔'!U:U,"")</f>
        <v>新北市</v>
      </c>
      <c r="D109" s="117" t="str">
        <f>_xlfn.XLOOKUP($A109,'0919門市清單主檔'!B:B,'0919門市清單主檔'!V:V,"")</f>
        <v>三重區</v>
      </c>
      <c r="E109" s="200" t="str">
        <f>_xlfn.XLOOKUP(D109,門市狀態!G:G,門市狀態!H:H,"")</f>
        <v>劉柏均</v>
      </c>
      <c r="F109" s="112" t="str">
        <f>IFERROR(IF(VLOOKUP(A109,門市狀態!A:D,4,FALSE)=0,"",VLOOKUP(A109,門市狀態!A:D,4,FALSE)),"")</f>
        <v/>
      </c>
      <c r="G109" s="113"/>
      <c r="H109" s="114" t="str">
        <f t="shared" si="25"/>
        <v>PMQ2-D390-三重大有店(定保)</v>
      </c>
      <c r="I109" s="251" t="str">
        <f t="array" ref="I109">IF(AND(SUMPRODUCT((IM!$F$2:$F$5000=A109)*(ISNUMBER(SEARCH($C$1, IM!$AC$2:$AC$5000))))&gt;0), $C$1, "")</f>
        <v>PMQ2</v>
      </c>
      <c r="J109" s="252">
        <f t="array" ref="J109">IFERROR(INDEX(IM!$AM$2:$AM$5000, MATCH(1, (IM!$F$2:$F$5000=A109) * (ISNUMBER(SEARCH($C$1, IM!$AC$2:$AC$5000))), 0)), "")</f>
        <v>46139</v>
      </c>
      <c r="K109" s="253">
        <f t="array" ref="K109">SUMPRODUCT((IM!$F$2:$F$5000=A109)*(IM!$AD$2:$AD$5000="O")*(ISNUMBER(SEARCH($C$1, IM!$AC$2:$AC$5000))))</f>
        <v>1</v>
      </c>
      <c r="L109" s="254" t="str">
        <f t="array" ref="L109">IF(K109&gt;0,IFERROR(HYPERLINK("#'IM'!AC"&amp;MATCH(1,(IM!$F$1:$F$5000=A109)*(ISNUMBER(SEARCH($C$1,IM!$AC$1:$AC$5000))),0),"檢核"),"未登錄"),"")</f>
        <v>檢核</v>
      </c>
      <c r="M109" s="255" t="str">
        <f t="shared" si="26"/>
        <v>+EDC</v>
      </c>
      <c r="N109" s="255" t="str">
        <f t="array" ref="N109">IF(AND(
    SUMPRODUCT(
        (IM!$F$2:$F$522=A109) *
        ISNUMBER(SEARCH("*HUB*", IM!$AC$2:$AC$522)) *
        (IM!$X$2:$X$522&gt;=$A$1) *
        (IM!$X$2:$X$522&lt;=$B$1)*(W109="HUB")
    ) &gt; 0
), "HUB", "")</f>
        <v/>
      </c>
      <c r="O109" s="256" t="str">
        <f>IF(
  IFERROR(VLOOKUP(A109,門市主檔!A:I,9,FALSE),"")&lt;&gt;$C$1,
  "未完工",
  IF(
    AND($D$1="--",$E$1="--",$F$1="--"),
    "已完工",
    IF(
      OR(
        AND($D$1&lt;&gt;"--", IFERROR(VLOOKUP(A109,'0919門市清單主檔'!B:AH,31,FALSE),"")=$D$1, IFERROR(VLOOKUP(A109,門市主檔!A:Q,17,FALSE),"")&lt;&gt;$D$1),
        AND($E$1&lt;&gt;"--", IFERROR(VLOOKUP(A109,'0919門市清單主檔'!B:AH,32,FALSE),"")=$E$1, IFERROR(VLOOKUP(A109,門市主檔!A:S,19,FALSE),"")&lt;&gt;$E$1),
        AND($F$1&lt;&gt;"--", IFERROR(VLOOKUP(A109,'0919門市清單主檔'!B:AH,33,FALSE),"")=$F$1, IFERROR(VLOOKUP(A109,門市主檔!A:U,21,FALSE),"")&lt;&gt;$F$1),
        AND(
          IFERROR(VLOOKUP(A109,'0919門市清單主檔'!B:AC,28,FALSE),"")="+HUB",
          IFERROR(VLOOKUP(A109,門市主檔!A:X,23,FALSE),"")&lt;&gt;"+HUB"
        ),
        AND(
          IFERROR(VLOOKUP(A109,'0919門市清單主檔'!B:AD,29,FALSE),"")="+EDC",
          IFERROR(VLOOKUP(A109,門市主檔!A:X,24,FALSE),"")&lt;&gt;"+EDC"
        )
      ),
      _xlfn.TEXTJOIN(
        "，",
        TRUE,
        IF(AND($D$1&lt;&gt;"--", IFERROR(VLOOKUP(A109,'0919門市清單主檔'!B:AH,31,FALSE),"")=$D$1, IFERROR(VLOOKUP(A109,門市主檔!A:Q,17,FALSE),"")&lt;&gt;$D$1), $D$1, ""),
        IF(AND($E$1&lt;&gt;"--", IFERROR(VLOOKUP(A109,'0919門市清單主檔'!B:AH,32,FALSE),"")=$E$1, IFERROR(VLOOKUP(A109,門市主檔!A:S,19,FALSE),"")&lt;&gt;$E$1), $E$1, ""),
        IF(AND($F$1&lt;&gt;"--", IFERROR(VLOOKUP(A109,'0919門市清單主檔'!B:AH,33,FALSE),"")=$F$1, IFERROR(VLOOKUP(A109,門市主檔!A:U,21,FALSE),"")&lt;&gt;$F$1), $F$1, ""),
        IF(AND(IFERROR(VLOOKUP(A109,'0919門市清單主檔'!B:AC,28,FALSE),"")="+HUB", IFERROR(VLOOKUP(A109,門市主檔!A:X,23,FALSE),"")&lt;&gt;"+HUB"), "+HUB", ""),
        IF(AND(IFERROR(VLOOKUP(A109,'0919門市清單主檔'!B:AD,29,FALSE),"")="+EDC", IFERROR(VLOOKUP(A109,門市主檔!A:X,24,FALSE),"")&lt;&gt;"+EDC"), "+EDC", "")
      ) &amp; "未完工",
      "已完工"
    )
  )
)</f>
        <v>已完工</v>
      </c>
      <c r="P109" s="542" t="str">
        <f t="shared" si="27"/>
        <v>PMQ2-D390-三重大有店(定保)</v>
      </c>
      <c r="Q109" s="178" t="str">
        <f t="array" ref="Q109">IF(AND(SUMPRODUCT((IM!$F$2:$F$5000=A109)*(ISNUMBER(SEARCH($D$1, IM!$AC$2:$AC$5000))))&gt;0), $D$1, "")</f>
        <v/>
      </c>
      <c r="R109" s="177" t="str">
        <f t="array" ref="R109">IFERROR(INDEX(IM!$AM$2:$AM$5000, MATCH(1, (IM!$F$2:$F$5000=A109) * (ISNUMBER(SEARCH($D$1, IM!$AC$2:$AC$5000))), 0)), "")</f>
        <v/>
      </c>
      <c r="S109" s="166" t="str">
        <f t="array" ref="S109">IF(AND(SUMPRODUCT((IM!$F$2:$F$5000=A109)*(ISNUMBER(SEARCH($E$1, IM!$AC$2:$AC$5000))))&gt;0), $E$1, "")</f>
        <v/>
      </c>
      <c r="T109" s="191" t="str">
        <f t="array" ref="T109">IFERROR(INDEX(IM!$AM$2:$AM$5000, MATCH(1, (IM!$F$2:$F$5000=A109) * (ISNUMBER(SEARCH($E$1, IM!$AC$2:$AC$5000))), 0)), "")</f>
        <v/>
      </c>
      <c r="U109" s="194" t="str">
        <f t="array" ref="U109">IF(AND(SUMPRODUCT((IM!$F$2:$F$5000=A109)*(ISNUMBER(SEARCH($F$1, IM!$AC$2:$AC$5000))))&gt;0), $F$1, "")</f>
        <v/>
      </c>
      <c r="V109" s="212" t="str">
        <f t="array" ref="V109">IFERROR(INDEX(IM!$AM$2:$AM$5000, MATCH(1, (IM!$F$2:$F$5000=A109) * (ISNUMBER(SEARCH($F$1, IM!$AC$2:$AC$5000))), 0)), "")</f>
        <v/>
      </c>
      <c r="W109" s="165" t="str">
        <f t="array" ref="W109">IF(
SUMPRODUCT(
(IM!$F$2:$F$5000=A109)*
(ISNUMBER(SEARCH($I$1,IM!$AC$2:$AC$5000)))*
(IM!$X$2:$X$5000&gt;=$A$1)*
(IM!$X$2:$X$5000&lt;=$B$1)
)&gt;0,
$I$1,
""
)</f>
        <v/>
      </c>
      <c r="X109" s="165" t="str">
        <f t="array" ref="X109">IF(AND(SUMPRODUCT((IM!$F$2:$F$5000=A109)*(ISNUMBER(SEARCH($J$1, IM!$AC$2:$AC$5000))))&gt;0), $J$1, "")</f>
        <v>+EDC</v>
      </c>
      <c r="Y109" s="425" t="str">
        <f t="shared" si="28"/>
        <v>D390</v>
      </c>
      <c r="Z109" s="425" t="str">
        <f t="shared" si="29"/>
        <v>三重大有店</v>
      </c>
      <c r="AA109" s="132"/>
    </row>
    <row r="110" spans="1:27" ht="21.6" customHeight="1">
      <c r="A110" s="115">
        <v>4968</v>
      </c>
      <c r="B110" s="160" t="str">
        <f>_xlfn.XLOOKUP(A110,'0919門市清單主檔'!B:B,'0919門市清單主檔'!C:C,"")</f>
        <v>三重太璞宮</v>
      </c>
      <c r="C110" s="117" t="str">
        <f>_xlfn.XLOOKUP($A110,'0919門市清單主檔'!B:B,'0919門市清單主檔'!U:U,"")</f>
        <v>新北市</v>
      </c>
      <c r="D110" s="117" t="str">
        <f>_xlfn.XLOOKUP($A110,'0919門市清單主檔'!B:B,'0919門市清單主檔'!V:V,"")</f>
        <v>三重區</v>
      </c>
      <c r="E110" s="200" t="str">
        <f>_xlfn.XLOOKUP(D110,門市狀態!G:G,門市狀態!H:H,"")</f>
        <v>劉柏均</v>
      </c>
      <c r="F110" s="112" t="str">
        <f>IFERROR(IF(VLOOKUP(A110,門市狀態!A:D,4,FALSE)=0,"",VLOOKUP(A110,門市狀態!A:D,4,FALSE)),"")</f>
        <v/>
      </c>
      <c r="G110" s="113"/>
      <c r="H110" s="114" t="str">
        <f t="shared" si="25"/>
        <v>PMQ2-4968-三重太璞宮(定保)</v>
      </c>
      <c r="I110" s="251" t="str">
        <f t="array" ref="I110">IF(AND(SUMPRODUCT((IM!$F$2:$F$5000=A110)*(ISNUMBER(SEARCH($C$1, IM!$AC$2:$AC$5000))))&gt;0), $C$1, "")</f>
        <v>PMQ2</v>
      </c>
      <c r="J110" s="252">
        <f t="array" ref="J110">IFERROR(INDEX(IM!$AM$2:$AM$5000, MATCH(1, (IM!$F$2:$F$5000=A110) * (ISNUMBER(SEARCH($C$1, IM!$AC$2:$AC$5000))), 0)), "")</f>
        <v>46139</v>
      </c>
      <c r="K110" s="253">
        <f t="array" ref="K110">SUMPRODUCT((IM!$F$2:$F$5000=A110)*(IM!$AD$2:$AD$5000="O")*(ISNUMBER(SEARCH($C$1, IM!$AC$2:$AC$5000))))</f>
        <v>1</v>
      </c>
      <c r="L110" s="254" t="str">
        <f t="array" ref="L110">IF(K110&gt;0,IFERROR(HYPERLINK("#'IM'!AC"&amp;MATCH(1,(IM!$F$1:$F$5000=A110)*(ISNUMBER(SEARCH($C$1,IM!$AC$1:$AC$5000))),0),"檢核"),"未登錄"),"")</f>
        <v>檢核</v>
      </c>
      <c r="M110" s="255" t="str">
        <f t="shared" si="26"/>
        <v>+EDC</v>
      </c>
      <c r="N110" s="255" t="str">
        <f t="array" ref="N110">IF(AND(
    SUMPRODUCT(
        (IM!$F$2:$F$522=A110) *
        ISNUMBER(SEARCH("*HUB*", IM!$AC$2:$AC$522)) *
        (IM!$X$2:$X$522&gt;=$A$1) *
        (IM!$X$2:$X$522&lt;=$B$1)*(W110="HUB")
    ) &gt; 0
), "HUB", "")</f>
        <v/>
      </c>
      <c r="O110" s="256" t="str">
        <f>IF(
  IFERROR(VLOOKUP(A110,門市主檔!A:I,9,FALSE),"")&lt;&gt;$C$1,
  "未完工",
  IF(
    AND($D$1="--",$E$1="--",$F$1="--"),
    "已完工",
    IF(
      OR(
        AND($D$1&lt;&gt;"--", IFERROR(VLOOKUP(A110,'0919門市清單主檔'!B:AH,31,FALSE),"")=$D$1, IFERROR(VLOOKUP(A110,門市主檔!A:Q,17,FALSE),"")&lt;&gt;$D$1),
        AND($E$1&lt;&gt;"--", IFERROR(VLOOKUP(A110,'0919門市清單主檔'!B:AH,32,FALSE),"")=$E$1, IFERROR(VLOOKUP(A110,門市主檔!A:S,19,FALSE),"")&lt;&gt;$E$1),
        AND($F$1&lt;&gt;"--", IFERROR(VLOOKUP(A110,'0919門市清單主檔'!B:AH,33,FALSE),"")=$F$1, IFERROR(VLOOKUP(A110,門市主檔!A:U,21,FALSE),"")&lt;&gt;$F$1),
        AND(
          IFERROR(VLOOKUP(A110,'0919門市清單主檔'!B:AC,28,FALSE),"")="+HUB",
          IFERROR(VLOOKUP(A110,門市主檔!A:X,23,FALSE),"")&lt;&gt;"+HUB"
        ),
        AND(
          IFERROR(VLOOKUP(A110,'0919門市清單主檔'!B:AD,29,FALSE),"")="+EDC",
          IFERROR(VLOOKUP(A110,門市主檔!A:X,24,FALSE),"")&lt;&gt;"+EDC"
        )
      ),
      _xlfn.TEXTJOIN(
        "，",
        TRUE,
        IF(AND($D$1&lt;&gt;"--", IFERROR(VLOOKUP(A110,'0919門市清單主檔'!B:AH,31,FALSE),"")=$D$1, IFERROR(VLOOKUP(A110,門市主檔!A:Q,17,FALSE),"")&lt;&gt;$D$1), $D$1, ""),
        IF(AND($E$1&lt;&gt;"--", IFERROR(VLOOKUP(A110,'0919門市清單主檔'!B:AH,32,FALSE),"")=$E$1, IFERROR(VLOOKUP(A110,門市主檔!A:S,19,FALSE),"")&lt;&gt;$E$1), $E$1, ""),
        IF(AND($F$1&lt;&gt;"--", IFERROR(VLOOKUP(A110,'0919門市清單主檔'!B:AH,33,FALSE),"")=$F$1, IFERROR(VLOOKUP(A110,門市主檔!A:U,21,FALSE),"")&lt;&gt;$F$1), $F$1, ""),
        IF(AND(IFERROR(VLOOKUP(A110,'0919門市清單主檔'!B:AC,28,FALSE),"")="+HUB", IFERROR(VLOOKUP(A110,門市主檔!A:X,23,FALSE),"")&lt;&gt;"+HUB"), "+HUB", ""),
        IF(AND(IFERROR(VLOOKUP(A110,'0919門市清單主檔'!B:AD,29,FALSE),"")="+EDC", IFERROR(VLOOKUP(A110,門市主檔!A:X,24,FALSE),"")&lt;&gt;"+EDC"), "+EDC", "")
      ) &amp; "未完工",
      "已完工"
    )
  )
)</f>
        <v>已完工</v>
      </c>
      <c r="P110" s="542" t="str">
        <f t="shared" si="27"/>
        <v>PMQ2-4968-三重太璞宮(定保)</v>
      </c>
      <c r="Q110" s="178" t="str">
        <f t="array" ref="Q110">IF(AND(SUMPRODUCT((IM!$F$2:$F$5000=A110)*(ISNUMBER(SEARCH($D$1, IM!$AC$2:$AC$5000))))&gt;0), $D$1, "")</f>
        <v/>
      </c>
      <c r="R110" s="177" t="str">
        <f t="array" ref="R110">IFERROR(INDEX(IM!$AM$2:$AM$5000, MATCH(1, (IM!$F$2:$F$5000=A110) * (ISNUMBER(SEARCH($D$1, IM!$AC$2:$AC$5000))), 0)), "")</f>
        <v/>
      </c>
      <c r="S110" s="166" t="str">
        <f t="array" ref="S110">IF(AND(SUMPRODUCT((IM!$F$2:$F$5000=A110)*(ISNUMBER(SEARCH($E$1, IM!$AC$2:$AC$5000))))&gt;0), $E$1, "")</f>
        <v/>
      </c>
      <c r="T110" s="191" t="str">
        <f t="array" ref="T110">IFERROR(INDEX(IM!$AM$2:$AM$5000, MATCH(1, (IM!$F$2:$F$5000=A110) * (ISNUMBER(SEARCH($E$1, IM!$AC$2:$AC$5000))), 0)), "")</f>
        <v/>
      </c>
      <c r="U110" s="194" t="str">
        <f t="array" ref="U110">IF(AND(SUMPRODUCT((IM!$F$2:$F$5000=A110)*(ISNUMBER(SEARCH($F$1, IM!$AC$2:$AC$5000))))&gt;0), $F$1, "")</f>
        <v/>
      </c>
      <c r="V110" s="212" t="str">
        <f t="array" ref="V110">IFERROR(INDEX(IM!$AM$2:$AM$5000, MATCH(1, (IM!$F$2:$F$5000=A110) * (ISNUMBER(SEARCH($F$1, IM!$AC$2:$AC$5000))), 0)), "")</f>
        <v/>
      </c>
      <c r="W110" s="165" t="str">
        <f t="array" ref="W110">IF(
SUMPRODUCT(
(IM!$F$2:$F$5000=A110)*
(ISNUMBER(SEARCH($I$1,IM!$AC$2:$AC$5000)))*
(IM!$X$2:$X$5000&gt;=$A$1)*
(IM!$X$2:$X$5000&lt;=$B$1)
)&gt;0,
$I$1,
""
)</f>
        <v/>
      </c>
      <c r="X110" s="165" t="str">
        <f t="array" ref="X110">IF(AND(SUMPRODUCT((IM!$F$2:$F$5000=A110)*(ISNUMBER(SEARCH($J$1, IM!$AC$2:$AC$5000))))&gt;0), $J$1, "")</f>
        <v>+EDC</v>
      </c>
      <c r="Y110" s="425">
        <f t="shared" si="28"/>
        <v>4968</v>
      </c>
      <c r="Z110" s="425" t="str">
        <f t="shared" si="29"/>
        <v>三重太璞宮</v>
      </c>
      <c r="AA110" s="132"/>
    </row>
    <row r="111" spans="1:27" ht="21.6" customHeight="1">
      <c r="A111" s="111">
        <v>5401</v>
      </c>
      <c r="B111" s="160" t="str">
        <f>_xlfn.XLOOKUP(A111,'0919門市清單主檔'!B:B,'0919門市清單主檔'!C:C,"")</f>
        <v>中和壽南店</v>
      </c>
      <c r="C111" s="117" t="str">
        <f>_xlfn.XLOOKUP($A111,'0919門市清單主檔'!B:B,'0919門市清單主檔'!U:U,"")</f>
        <v>新北市</v>
      </c>
      <c r="D111" s="117" t="str">
        <f>_xlfn.XLOOKUP($A111,'0919門市清單主檔'!B:B,'0919門市清單主檔'!V:V,"")</f>
        <v>中和區</v>
      </c>
      <c r="E111" s="200" t="str">
        <f>_xlfn.XLOOKUP(D111,門市狀態!G:G,門市狀態!H:H,"")</f>
        <v>劉柏均</v>
      </c>
      <c r="F111" s="112" t="str">
        <f>IFERROR(IF(VLOOKUP(A111,門市狀態!A:D,4,FALSE)=0,"",VLOOKUP(A111,門市狀態!A:D,4,FALSE)),"")</f>
        <v/>
      </c>
      <c r="G111" s="113"/>
      <c r="H111" s="114" t="str">
        <f t="shared" si="25"/>
        <v>PMQ2-5401-中和壽南店(定保)</v>
      </c>
      <c r="I111" s="251" t="str">
        <f t="array" ref="I111">IF(AND(SUMPRODUCT((IM!$F$2:$F$5000=A111)*(ISNUMBER(SEARCH($C$1, IM!$AC$2:$AC$5000))))&gt;0), $C$1, "")</f>
        <v>PMQ2</v>
      </c>
      <c r="J111" s="252">
        <f t="array" ref="J111">IFERROR(INDEX(IM!$AM$2:$AM$5000, MATCH(1, (IM!$F$2:$F$5000=A111) * (ISNUMBER(SEARCH($C$1, IM!$AC$2:$AC$5000))), 0)), "")</f>
        <v>46140</v>
      </c>
      <c r="K111" s="253">
        <f t="array" ref="K111">SUMPRODUCT((IM!$F$2:$F$5000=A111)*(IM!$AD$2:$AD$5000="O")*(ISNUMBER(SEARCH($C$1, IM!$AC$2:$AC$5000))))</f>
        <v>1</v>
      </c>
      <c r="L111" s="254" t="str">
        <f t="array" ref="L111">IF(K111&gt;0,IFERROR(HYPERLINK("#'IM'!AC"&amp;MATCH(1,(IM!$F$1:$F$5000=A111)*(ISNUMBER(SEARCH($C$1,IM!$AC$1:$AC$5000))),0),"檢核"),"未登錄"),"")</f>
        <v>檢核</v>
      </c>
      <c r="M111" s="255" t="str">
        <f t="shared" si="26"/>
        <v>+EDC</v>
      </c>
      <c r="N111" s="255" t="str">
        <f t="array" ref="N111">IF(AND(
    SUMPRODUCT(
        (IM!$F$2:$F$522=A111) *
        ISNUMBER(SEARCH("*HUB*", IM!$AC$2:$AC$522)) *
        (IM!$X$2:$X$522&gt;=$A$1) *
        (IM!$X$2:$X$522&lt;=$B$1)*(W111="HUB")
    ) &gt; 0
), "HUB", "")</f>
        <v/>
      </c>
      <c r="O111" s="256" t="str">
        <f>IF(
  IFERROR(VLOOKUP(A111,門市主檔!A:I,9,FALSE),"")&lt;&gt;$C$1,
  "未完工",
  IF(
    AND($D$1="--",$E$1="--",$F$1="--"),
    "已完工",
    IF(
      OR(
        AND($D$1&lt;&gt;"--", IFERROR(VLOOKUP(A111,'0919門市清單主檔'!B:AH,31,FALSE),"")=$D$1, IFERROR(VLOOKUP(A111,門市主檔!A:Q,17,FALSE),"")&lt;&gt;$D$1),
        AND($E$1&lt;&gt;"--", IFERROR(VLOOKUP(A111,'0919門市清單主檔'!B:AH,32,FALSE),"")=$E$1, IFERROR(VLOOKUP(A111,門市主檔!A:S,19,FALSE),"")&lt;&gt;$E$1),
        AND($F$1&lt;&gt;"--", IFERROR(VLOOKUP(A111,'0919門市清單主檔'!B:AH,33,FALSE),"")=$F$1, IFERROR(VLOOKUP(A111,門市主檔!A:U,21,FALSE),"")&lt;&gt;$F$1),
        AND(
          IFERROR(VLOOKUP(A111,'0919門市清單主檔'!B:AC,28,FALSE),"")="+HUB",
          IFERROR(VLOOKUP(A111,門市主檔!A:X,23,FALSE),"")&lt;&gt;"+HUB"
        ),
        AND(
          IFERROR(VLOOKUP(A111,'0919門市清單主檔'!B:AD,29,FALSE),"")="+EDC",
          IFERROR(VLOOKUP(A111,門市主檔!A:X,24,FALSE),"")&lt;&gt;"+EDC"
        )
      ),
      _xlfn.TEXTJOIN(
        "，",
        TRUE,
        IF(AND($D$1&lt;&gt;"--", IFERROR(VLOOKUP(A111,'0919門市清單主檔'!B:AH,31,FALSE),"")=$D$1, IFERROR(VLOOKUP(A111,門市主檔!A:Q,17,FALSE),"")&lt;&gt;$D$1), $D$1, ""),
        IF(AND($E$1&lt;&gt;"--", IFERROR(VLOOKUP(A111,'0919門市清單主檔'!B:AH,32,FALSE),"")=$E$1, IFERROR(VLOOKUP(A111,門市主檔!A:S,19,FALSE),"")&lt;&gt;$E$1), $E$1, ""),
        IF(AND($F$1&lt;&gt;"--", IFERROR(VLOOKUP(A111,'0919門市清單主檔'!B:AH,33,FALSE),"")=$F$1, IFERROR(VLOOKUP(A111,門市主檔!A:U,21,FALSE),"")&lt;&gt;$F$1), $F$1, ""),
        IF(AND(IFERROR(VLOOKUP(A111,'0919門市清單主檔'!B:AC,28,FALSE),"")="+HUB", IFERROR(VLOOKUP(A111,門市主檔!A:X,23,FALSE),"")&lt;&gt;"+HUB"), "+HUB", ""),
        IF(AND(IFERROR(VLOOKUP(A111,'0919門市清單主檔'!B:AD,29,FALSE),"")="+EDC", IFERROR(VLOOKUP(A111,門市主檔!A:X,24,FALSE),"")&lt;&gt;"+EDC"), "+EDC", "")
      ) &amp; "未完工",
      "已完工"
    )
  )
)</f>
        <v>已完工</v>
      </c>
      <c r="P111" s="542" t="str">
        <f t="shared" si="27"/>
        <v>PMQ2-5401-中和壽南店(定保)</v>
      </c>
      <c r="Q111" s="178" t="str">
        <f t="array" ref="Q111">IF(AND(SUMPRODUCT((IM!$F$2:$F$5000=A111)*(ISNUMBER(SEARCH($D$1, IM!$AC$2:$AC$5000))))&gt;0), $D$1, "")</f>
        <v/>
      </c>
      <c r="R111" s="177" t="str">
        <f t="array" ref="R111">IFERROR(INDEX(IM!$AM$2:$AM$5000, MATCH(1, (IM!$F$2:$F$5000=A111) * (ISNUMBER(SEARCH($D$1, IM!$AC$2:$AC$5000))), 0)), "")</f>
        <v/>
      </c>
      <c r="S111" s="166" t="str">
        <f t="array" ref="S111">IF(AND(SUMPRODUCT((IM!$F$2:$F$5000=A111)*(ISNUMBER(SEARCH($E$1, IM!$AC$2:$AC$5000))))&gt;0), $E$1, "")</f>
        <v/>
      </c>
      <c r="T111" s="191" t="str">
        <f t="array" ref="T111">IFERROR(INDEX(IM!$AM$2:$AM$5000, MATCH(1, (IM!$F$2:$F$5000=A111) * (ISNUMBER(SEARCH($E$1, IM!$AC$2:$AC$5000))), 0)), "")</f>
        <v/>
      </c>
      <c r="U111" s="194" t="str">
        <f t="array" ref="U111">IF(AND(SUMPRODUCT((IM!$F$2:$F$5000=A111)*(ISNUMBER(SEARCH($F$1, IM!$AC$2:$AC$5000))))&gt;0), $F$1, "")</f>
        <v/>
      </c>
      <c r="V111" s="212" t="str">
        <f t="array" ref="V111">IFERROR(INDEX(IM!$AM$2:$AM$5000, MATCH(1, (IM!$F$2:$F$5000=A111) * (ISNUMBER(SEARCH($F$1, IM!$AC$2:$AC$5000))), 0)), "")</f>
        <v/>
      </c>
      <c r="W111" s="165" t="str">
        <f t="array" ref="W111">IF(
SUMPRODUCT(
(IM!$F$2:$F$5000=A111)*
(ISNUMBER(SEARCH($I$1,IM!$AC$2:$AC$5000)))*
(IM!$X$2:$X$5000&gt;=$A$1)*
(IM!$X$2:$X$5000&lt;=$B$1)
)&gt;0,
$I$1,
""
)</f>
        <v/>
      </c>
      <c r="X111" s="165" t="str">
        <f t="array" ref="X111">IF(AND(SUMPRODUCT((IM!$F$2:$F$5000=A111)*(ISNUMBER(SEARCH($J$1, IM!$AC$2:$AC$5000))))&gt;0), $J$1, "")</f>
        <v>+EDC</v>
      </c>
      <c r="Y111" s="425">
        <f t="shared" si="28"/>
        <v>5401</v>
      </c>
      <c r="Z111" s="425" t="str">
        <f t="shared" si="29"/>
        <v>中和壽南店</v>
      </c>
      <c r="AA111" s="132"/>
    </row>
    <row r="112" spans="1:27" ht="21.6" customHeight="1">
      <c r="A112" s="111">
        <v>4352</v>
      </c>
      <c r="B112" s="160" t="str">
        <f>_xlfn.XLOOKUP(A112,'0919門市清單主檔'!B:B,'0919門市清單主檔'!C:C,"")</f>
        <v>三重公園店</v>
      </c>
      <c r="C112" s="117" t="str">
        <f>_xlfn.XLOOKUP($A112,'0919門市清單主檔'!B:B,'0919門市清單主檔'!U:U,"")</f>
        <v>新北市</v>
      </c>
      <c r="D112" s="117" t="str">
        <f>_xlfn.XLOOKUP($A112,'0919門市清單主檔'!B:B,'0919門市清單主檔'!V:V,"")</f>
        <v>三重區</v>
      </c>
      <c r="E112" s="200" t="str">
        <f>_xlfn.XLOOKUP(D112,門市狀態!G:G,門市狀態!H:H,"")</f>
        <v>劉柏均</v>
      </c>
      <c r="F112" s="112" t="str">
        <f>IFERROR(IF(VLOOKUP(A112,門市狀態!A:D,4,FALSE)=0,"",VLOOKUP(A112,門市狀態!A:D,4,FALSE)),"")</f>
        <v/>
      </c>
      <c r="G112" s="113"/>
      <c r="H112" s="114" t="str">
        <f t="shared" si="25"/>
        <v>PMQ2-4352-三重公園店(定保)</v>
      </c>
      <c r="I112" s="251" t="str">
        <f t="array" ref="I112">IF(AND(SUMPRODUCT((IM!$F$2:$F$5000=A112)*(ISNUMBER(SEARCH($C$1, IM!$AC$2:$AC$5000))))&gt;0), $C$1, "")</f>
        <v>PMQ2</v>
      </c>
      <c r="J112" s="252">
        <f t="array" ref="J112">IFERROR(INDEX(IM!$AM$2:$AM$5000, MATCH(1, (IM!$F$2:$F$5000=A112) * (ISNUMBER(SEARCH($C$1, IM!$AC$2:$AC$5000))), 0)), "")</f>
        <v>46140</v>
      </c>
      <c r="K112" s="253">
        <f t="array" ref="K112">SUMPRODUCT((IM!$F$2:$F$5000=A112)*(IM!$AD$2:$AD$5000="O")*(ISNUMBER(SEARCH($C$1, IM!$AC$2:$AC$5000))))</f>
        <v>1</v>
      </c>
      <c r="L112" s="254" t="str">
        <f t="array" ref="L112">IF(K112&gt;0,IFERROR(HYPERLINK("#'IM'!AC"&amp;MATCH(1,(IM!$F$1:$F$5000=A112)*(ISNUMBER(SEARCH($C$1,IM!$AC$1:$AC$5000))),0),"檢核"),"未登錄"),"")</f>
        <v>檢核</v>
      </c>
      <c r="M112" s="255" t="str">
        <f t="shared" si="26"/>
        <v>+EDC</v>
      </c>
      <c r="N112" s="255" t="str">
        <f t="array" ref="N112">IF(AND(
    SUMPRODUCT(
        (IM!$F$2:$F$522=A112) *
        ISNUMBER(SEARCH("*HUB*", IM!$AC$2:$AC$522)) *
        (IM!$X$2:$X$522&gt;=$A$1) *
        (IM!$X$2:$X$522&lt;=$B$1)*(W112="HUB")
    ) &gt; 0
), "HUB", "")</f>
        <v/>
      </c>
      <c r="O112" s="256" t="str">
        <f>IF(
  IFERROR(VLOOKUP(A112,門市主檔!A:I,9,FALSE),"")&lt;&gt;$C$1,
  "未完工",
  IF(
    AND($D$1="--",$E$1="--",$F$1="--"),
    "已完工",
    IF(
      OR(
        AND($D$1&lt;&gt;"--", IFERROR(VLOOKUP(A112,'0919門市清單主檔'!B:AH,31,FALSE),"")=$D$1, IFERROR(VLOOKUP(A112,門市主檔!A:Q,17,FALSE),"")&lt;&gt;$D$1),
        AND($E$1&lt;&gt;"--", IFERROR(VLOOKUP(A112,'0919門市清單主檔'!B:AH,32,FALSE),"")=$E$1, IFERROR(VLOOKUP(A112,門市主檔!A:S,19,FALSE),"")&lt;&gt;$E$1),
        AND($F$1&lt;&gt;"--", IFERROR(VLOOKUP(A112,'0919門市清單主檔'!B:AH,33,FALSE),"")=$F$1, IFERROR(VLOOKUP(A112,門市主檔!A:U,21,FALSE),"")&lt;&gt;$F$1),
        AND(
          IFERROR(VLOOKUP(A112,'0919門市清單主檔'!B:AC,28,FALSE),"")="+HUB",
          IFERROR(VLOOKUP(A112,門市主檔!A:X,23,FALSE),"")&lt;&gt;"+HUB"
        ),
        AND(
          IFERROR(VLOOKUP(A112,'0919門市清單主檔'!B:AD,29,FALSE),"")="+EDC",
          IFERROR(VLOOKUP(A112,門市主檔!A:X,24,FALSE),"")&lt;&gt;"+EDC"
        )
      ),
      _xlfn.TEXTJOIN(
        "，",
        TRUE,
        IF(AND($D$1&lt;&gt;"--", IFERROR(VLOOKUP(A112,'0919門市清單主檔'!B:AH,31,FALSE),"")=$D$1, IFERROR(VLOOKUP(A112,門市主檔!A:Q,17,FALSE),"")&lt;&gt;$D$1), $D$1, ""),
        IF(AND($E$1&lt;&gt;"--", IFERROR(VLOOKUP(A112,'0919門市清單主檔'!B:AH,32,FALSE),"")=$E$1, IFERROR(VLOOKUP(A112,門市主檔!A:S,19,FALSE),"")&lt;&gt;$E$1), $E$1, ""),
        IF(AND($F$1&lt;&gt;"--", IFERROR(VLOOKUP(A112,'0919門市清單主檔'!B:AH,33,FALSE),"")=$F$1, IFERROR(VLOOKUP(A112,門市主檔!A:U,21,FALSE),"")&lt;&gt;$F$1), $F$1, ""),
        IF(AND(IFERROR(VLOOKUP(A112,'0919門市清單主檔'!B:AC,28,FALSE),"")="+HUB", IFERROR(VLOOKUP(A112,門市主檔!A:X,23,FALSE),"")&lt;&gt;"+HUB"), "+HUB", ""),
        IF(AND(IFERROR(VLOOKUP(A112,'0919門市清單主檔'!B:AD,29,FALSE),"")="+EDC", IFERROR(VLOOKUP(A112,門市主檔!A:X,24,FALSE),"")&lt;&gt;"+EDC"), "+EDC", "")
      ) &amp; "未完工",
      "已完工"
    )
  )
)</f>
        <v>已完工</v>
      </c>
      <c r="P112" s="542" t="str">
        <f t="shared" si="27"/>
        <v>PMQ2-4352-三重公園店(定保)</v>
      </c>
      <c r="Q112" s="178" t="str">
        <f t="array" ref="Q112">IF(AND(SUMPRODUCT((IM!$F$2:$F$5000=A112)*(ISNUMBER(SEARCH($D$1, IM!$AC$2:$AC$5000))))&gt;0), $D$1, "")</f>
        <v/>
      </c>
      <c r="R112" s="177" t="str">
        <f t="array" ref="R112">IFERROR(INDEX(IM!$AM$2:$AM$5000, MATCH(1, (IM!$F$2:$F$5000=A112) * (ISNUMBER(SEARCH($D$1, IM!$AC$2:$AC$5000))), 0)), "")</f>
        <v/>
      </c>
      <c r="S112" s="166" t="str">
        <f t="array" ref="S112">IF(AND(SUMPRODUCT((IM!$F$2:$F$5000=A112)*(ISNUMBER(SEARCH($E$1, IM!$AC$2:$AC$5000))))&gt;0), $E$1, "")</f>
        <v/>
      </c>
      <c r="T112" s="191" t="str">
        <f t="array" ref="T112">IFERROR(INDEX(IM!$AM$2:$AM$5000, MATCH(1, (IM!$F$2:$F$5000=A112) * (ISNUMBER(SEARCH($E$1, IM!$AC$2:$AC$5000))), 0)), "")</f>
        <v/>
      </c>
      <c r="U112" s="194" t="str">
        <f t="array" ref="U112">IF(AND(SUMPRODUCT((IM!$F$2:$F$5000=A112)*(ISNUMBER(SEARCH($F$1, IM!$AC$2:$AC$5000))))&gt;0), $F$1, "")</f>
        <v/>
      </c>
      <c r="V112" s="212" t="str">
        <f t="array" ref="V112">IFERROR(INDEX(IM!$AM$2:$AM$5000, MATCH(1, (IM!$F$2:$F$5000=A112) * (ISNUMBER(SEARCH($F$1, IM!$AC$2:$AC$5000))), 0)), "")</f>
        <v/>
      </c>
      <c r="W112" s="165" t="str">
        <f t="array" ref="W112">IF(
SUMPRODUCT(
(IM!$F$2:$F$5000=A112)*
(ISNUMBER(SEARCH($I$1,IM!$AC$2:$AC$5000)))*
(IM!$X$2:$X$5000&gt;=$A$1)*
(IM!$X$2:$X$5000&lt;=$B$1)
)&gt;0,
$I$1,
""
)</f>
        <v/>
      </c>
      <c r="X112" s="165" t="str">
        <f t="array" ref="X112">IF(AND(SUMPRODUCT((IM!$F$2:$F$5000=A112)*(ISNUMBER(SEARCH($J$1, IM!$AC$2:$AC$5000))))&gt;0), $J$1, "")</f>
        <v>+EDC</v>
      </c>
      <c r="Y112" s="425">
        <f t="shared" si="28"/>
        <v>4352</v>
      </c>
      <c r="Z112" s="425" t="str">
        <f t="shared" si="29"/>
        <v>三重公園店</v>
      </c>
      <c r="AA112" s="132"/>
    </row>
    <row r="113" spans="1:29" ht="21.6" customHeight="1">
      <c r="A113" s="111">
        <v>2596</v>
      </c>
      <c r="B113" s="160" t="str">
        <f>_xlfn.XLOOKUP(A113,'0919門市清單主檔'!B:B,'0919門市清單主檔'!C:C,"")</f>
        <v>桃縣桃高店</v>
      </c>
      <c r="C113" s="117" t="str">
        <f>_xlfn.XLOOKUP($A113,'0919門市清單主檔'!B:B,'0919門市清單主檔'!U:U,"")</f>
        <v>桃園市</v>
      </c>
      <c r="D113" s="117" t="str">
        <f>_xlfn.XLOOKUP($A113,'0919門市清單主檔'!B:B,'0919門市清單主檔'!V:V,"")</f>
        <v>龜山區</v>
      </c>
      <c r="E113" s="200" t="str">
        <f>_xlfn.XLOOKUP(D113,門市狀態!G:G,門市狀態!H:H,"")</f>
        <v>吳宗鴻</v>
      </c>
      <c r="F113" s="112" t="str">
        <f>IFERROR(IF(VLOOKUP(A113,門市狀態!A:D,4,FALSE)=0,"",VLOOKUP(A113,門市狀態!A:D,4,FALSE)),"")</f>
        <v/>
      </c>
      <c r="G113" s="113"/>
      <c r="H113" s="114" t="str">
        <f t="shared" si="25"/>
        <v>PMQ2-2596-桃縣桃高店(定保)</v>
      </c>
      <c r="I113" s="251" t="str">
        <f t="array" ref="I113">IF(AND(SUMPRODUCT((IM!$F$2:$F$5000=A113)*(ISNUMBER(SEARCH($C$1, IM!$AC$2:$AC$5000))))&gt;0), $C$1, "")</f>
        <v>PMQ2</v>
      </c>
      <c r="J113" s="252">
        <f t="array" ref="J113">IFERROR(INDEX(IM!$AM$2:$AM$5000, MATCH(1, (IM!$F$2:$F$5000=A113) * (ISNUMBER(SEARCH($C$1, IM!$AC$2:$AC$5000))), 0)), "")</f>
        <v>46140</v>
      </c>
      <c r="K113" s="253">
        <f t="array" ref="K113">SUMPRODUCT((IM!$F$2:$F$5000=A113)*(IM!$AD$2:$AD$5000="O")*(ISNUMBER(SEARCH($C$1, IM!$AC$2:$AC$5000))))</f>
        <v>1</v>
      </c>
      <c r="L113" s="254" t="str">
        <f t="array" ref="L113">IF(K113&gt;0,IFERROR(HYPERLINK("#'IM'!AC"&amp;MATCH(1,(IM!$F$1:$F$5000=A113)*(ISNUMBER(SEARCH($C$1,IM!$AC$1:$AC$5000))),0),"檢核"),"未登錄"),"")</f>
        <v>檢核</v>
      </c>
      <c r="M113" s="255" t="str">
        <f t="shared" si="26"/>
        <v>+EDC</v>
      </c>
      <c r="N113" s="255" t="str">
        <f t="array" ref="N113">IF(AND(
    SUMPRODUCT(
        (IM!$F$2:$F$522=A113) *
        ISNUMBER(SEARCH("*HUB*", IM!$AC$2:$AC$522)) *
        (IM!$X$2:$X$522&gt;=$A$1) *
        (IM!$X$2:$X$522&lt;=$B$1)*(W113="HUB")
    ) &gt; 0
), "HUB", "")</f>
        <v/>
      </c>
      <c r="O113" s="256" t="str">
        <f>IF(
  IFERROR(VLOOKUP(A113,門市主檔!A:I,9,FALSE),"")&lt;&gt;$C$1,
  "未完工",
  IF(
    AND($D$1="--",$E$1="--",$F$1="--"),
    "已完工",
    IF(
      OR(
        AND($D$1&lt;&gt;"--", IFERROR(VLOOKUP(A113,'0919門市清單主檔'!B:AH,31,FALSE),"")=$D$1, IFERROR(VLOOKUP(A113,門市主檔!A:Q,17,FALSE),"")&lt;&gt;$D$1),
        AND($E$1&lt;&gt;"--", IFERROR(VLOOKUP(A113,'0919門市清單主檔'!B:AH,32,FALSE),"")=$E$1, IFERROR(VLOOKUP(A113,門市主檔!A:S,19,FALSE),"")&lt;&gt;$E$1),
        AND($F$1&lt;&gt;"--", IFERROR(VLOOKUP(A113,'0919門市清單主檔'!B:AH,33,FALSE),"")=$F$1, IFERROR(VLOOKUP(A113,門市主檔!A:U,21,FALSE),"")&lt;&gt;$F$1),
        AND(
          IFERROR(VLOOKUP(A113,'0919門市清單主檔'!B:AC,28,FALSE),"")="+HUB",
          IFERROR(VLOOKUP(A113,門市主檔!A:X,23,FALSE),"")&lt;&gt;"+HUB"
        ),
        AND(
          IFERROR(VLOOKUP(A113,'0919門市清單主檔'!B:AD,29,FALSE),"")="+EDC",
          IFERROR(VLOOKUP(A113,門市主檔!A:X,24,FALSE),"")&lt;&gt;"+EDC"
        )
      ),
      _xlfn.TEXTJOIN(
        "，",
        TRUE,
        IF(AND($D$1&lt;&gt;"--", IFERROR(VLOOKUP(A113,'0919門市清單主檔'!B:AH,31,FALSE),"")=$D$1, IFERROR(VLOOKUP(A113,門市主檔!A:Q,17,FALSE),"")&lt;&gt;$D$1), $D$1, ""),
        IF(AND($E$1&lt;&gt;"--", IFERROR(VLOOKUP(A113,'0919門市清單主檔'!B:AH,32,FALSE),"")=$E$1, IFERROR(VLOOKUP(A113,門市主檔!A:S,19,FALSE),"")&lt;&gt;$E$1), $E$1, ""),
        IF(AND($F$1&lt;&gt;"--", IFERROR(VLOOKUP(A113,'0919門市清單主檔'!B:AH,33,FALSE),"")=$F$1, IFERROR(VLOOKUP(A113,門市主檔!A:U,21,FALSE),"")&lt;&gt;$F$1), $F$1, ""),
        IF(AND(IFERROR(VLOOKUP(A113,'0919門市清單主檔'!B:AC,28,FALSE),"")="+HUB", IFERROR(VLOOKUP(A113,門市主檔!A:X,23,FALSE),"")&lt;&gt;"+HUB"), "+HUB", ""),
        IF(AND(IFERROR(VLOOKUP(A113,'0919門市清單主檔'!B:AD,29,FALSE),"")="+EDC", IFERROR(VLOOKUP(A113,門市主檔!A:X,24,FALSE),"")&lt;&gt;"+EDC"), "+EDC", "")
      ) &amp; "未完工",
      "已完工"
    )
  )
)</f>
        <v>已完工</v>
      </c>
      <c r="P113" s="542" t="str">
        <f t="shared" si="27"/>
        <v>PMQ2-2596-桃縣桃高店(定保)</v>
      </c>
      <c r="Q113" s="178" t="str">
        <f t="array" ref="Q113">IF(AND(SUMPRODUCT((IM!$F$2:$F$5000=A113)*(ISNUMBER(SEARCH($D$1, IM!$AC$2:$AC$5000))))&gt;0), $D$1, "")</f>
        <v/>
      </c>
      <c r="R113" s="177" t="str">
        <f t="array" ref="R113">IFERROR(INDEX(IM!$AM$2:$AM$5000, MATCH(1, (IM!$F$2:$F$5000=A113) * (ISNUMBER(SEARCH($D$1, IM!$AC$2:$AC$5000))), 0)), "")</f>
        <v/>
      </c>
      <c r="S113" s="166" t="str">
        <f t="array" ref="S113">IF(AND(SUMPRODUCT((IM!$F$2:$F$5000=A113)*(ISNUMBER(SEARCH($E$1, IM!$AC$2:$AC$5000))))&gt;0), $E$1, "")</f>
        <v/>
      </c>
      <c r="T113" s="191" t="str">
        <f t="array" ref="T113">IFERROR(INDEX(IM!$AM$2:$AM$5000, MATCH(1, (IM!$F$2:$F$5000=A113) * (ISNUMBER(SEARCH($E$1, IM!$AC$2:$AC$5000))), 0)), "")</f>
        <v/>
      </c>
      <c r="U113" s="194" t="str">
        <f t="array" ref="U113">IF(AND(SUMPRODUCT((IM!$F$2:$F$5000=A113)*(ISNUMBER(SEARCH($F$1, IM!$AC$2:$AC$5000))))&gt;0), $F$1, "")</f>
        <v/>
      </c>
      <c r="V113" s="212" t="str">
        <f t="array" ref="V113">IFERROR(INDEX(IM!$AM$2:$AM$5000, MATCH(1, (IM!$F$2:$F$5000=A113) * (ISNUMBER(SEARCH($F$1, IM!$AC$2:$AC$5000))), 0)), "")</f>
        <v/>
      </c>
      <c r="W113" s="165" t="str">
        <f t="array" ref="W113">IF(
SUMPRODUCT(
(IM!$F$2:$F$5000=A113)*
(ISNUMBER(SEARCH($I$1,IM!$AC$2:$AC$5000)))*
(IM!$X$2:$X$5000&gt;=$A$1)*
(IM!$X$2:$X$5000&lt;=$B$1)
)&gt;0,
$I$1,
""
)</f>
        <v/>
      </c>
      <c r="X113" s="165" t="str">
        <f t="array" ref="X113">IF(AND(SUMPRODUCT((IM!$F$2:$F$5000=A113)*(ISNUMBER(SEARCH($J$1, IM!$AC$2:$AC$5000))))&gt;0), $J$1, "")</f>
        <v>+EDC</v>
      </c>
      <c r="Y113" s="425">
        <f t="shared" si="28"/>
        <v>2596</v>
      </c>
      <c r="Z113" s="425" t="str">
        <f t="shared" si="29"/>
        <v>桃縣桃高店</v>
      </c>
      <c r="AA113" s="132"/>
    </row>
    <row r="114" spans="1:29" ht="21.6" customHeight="1">
      <c r="A114" s="111">
        <v>5402</v>
      </c>
      <c r="B114" s="160" t="str">
        <f>_xlfn.XLOOKUP(A114,'0919門市清單主檔'!B:B,'0919門市清單主檔'!C:C,"")</f>
        <v>龜山A8站</v>
      </c>
      <c r="C114" s="117" t="str">
        <f>_xlfn.XLOOKUP($A114,'0919門市清單主檔'!B:B,'0919門市清單主檔'!U:U,"")</f>
        <v>桃園市</v>
      </c>
      <c r="D114" s="117" t="str">
        <f>_xlfn.XLOOKUP($A114,'0919門市清單主檔'!B:B,'0919門市清單主檔'!V:V,"")</f>
        <v>龜山區</v>
      </c>
      <c r="E114" s="200" t="str">
        <f>_xlfn.XLOOKUP(D114,門市狀態!G:G,門市狀態!H:H,"")</f>
        <v>吳宗鴻</v>
      </c>
      <c r="F114" s="112" t="str">
        <f>IFERROR(IF(VLOOKUP(A114,門市狀態!A:D,4,FALSE)=0,"",VLOOKUP(A114,門市狀態!A:D,4,FALSE)),"")</f>
        <v/>
      </c>
      <c r="G114" s="113"/>
      <c r="H114" s="114" t="str">
        <f t="shared" si="25"/>
        <v>PMQ2-5402-龜山A8站(定保)</v>
      </c>
      <c r="I114" s="251" t="str">
        <f t="array" ref="I114">IF(AND(SUMPRODUCT((IM!$F$2:$F$5000=A114)*(ISNUMBER(SEARCH($C$1, IM!$AC$2:$AC$5000))))&gt;0), $C$1, "")</f>
        <v>PMQ2</v>
      </c>
      <c r="J114" s="252">
        <f t="array" ref="J114">IFERROR(INDEX(IM!$AM$2:$AM$5000, MATCH(1, (IM!$F$2:$F$5000=A114) * (ISNUMBER(SEARCH($C$1, IM!$AC$2:$AC$5000))), 0)), "")</f>
        <v>46140</v>
      </c>
      <c r="K114" s="253">
        <f t="array" ref="K114">SUMPRODUCT((IM!$F$2:$F$5000=A114)*(IM!$AD$2:$AD$5000="O")*(ISNUMBER(SEARCH($C$1, IM!$AC$2:$AC$5000))))</f>
        <v>1</v>
      </c>
      <c r="L114" s="254" t="str">
        <f t="array" ref="L114">IF(K114&gt;0,IFERROR(HYPERLINK("#'IM'!AC"&amp;MATCH(1,(IM!$F$1:$F$5000=A114)*(ISNUMBER(SEARCH($C$1,IM!$AC$1:$AC$5000))),0),"檢核"),"未登錄"),"")</f>
        <v>檢核</v>
      </c>
      <c r="M114" s="255" t="str">
        <f t="shared" si="26"/>
        <v>+EDC</v>
      </c>
      <c r="N114" s="255" t="str">
        <f t="array" ref="N114">IF(AND(
    SUMPRODUCT(
        (IM!$F$2:$F$522=A114) *
        ISNUMBER(SEARCH("*HUB*", IM!$AC$2:$AC$522)) *
        (IM!$X$2:$X$522&gt;=$A$1) *
        (IM!$X$2:$X$522&lt;=$B$1)*(W114="HUB")
    ) &gt; 0
), "HUB", "")</f>
        <v/>
      </c>
      <c r="O114" s="256" t="str">
        <f>IF(
  IFERROR(VLOOKUP(A114,門市主檔!A:I,9,FALSE),"")&lt;&gt;$C$1,
  "未完工",
  IF(
    AND($D$1="--",$E$1="--",$F$1="--"),
    "已完工",
    IF(
      OR(
        AND($D$1&lt;&gt;"--", IFERROR(VLOOKUP(A114,'0919門市清單主檔'!B:AH,31,FALSE),"")=$D$1, IFERROR(VLOOKUP(A114,門市主檔!A:Q,17,FALSE),"")&lt;&gt;$D$1),
        AND($E$1&lt;&gt;"--", IFERROR(VLOOKUP(A114,'0919門市清單主檔'!B:AH,32,FALSE),"")=$E$1, IFERROR(VLOOKUP(A114,門市主檔!A:S,19,FALSE),"")&lt;&gt;$E$1),
        AND($F$1&lt;&gt;"--", IFERROR(VLOOKUP(A114,'0919門市清單主檔'!B:AH,33,FALSE),"")=$F$1, IFERROR(VLOOKUP(A114,門市主檔!A:U,21,FALSE),"")&lt;&gt;$F$1),
        AND(
          IFERROR(VLOOKUP(A114,'0919門市清單主檔'!B:AC,28,FALSE),"")="+HUB",
          IFERROR(VLOOKUP(A114,門市主檔!A:X,23,FALSE),"")&lt;&gt;"+HUB"
        ),
        AND(
          IFERROR(VLOOKUP(A114,'0919門市清單主檔'!B:AD,29,FALSE),"")="+EDC",
          IFERROR(VLOOKUP(A114,門市主檔!A:X,24,FALSE),"")&lt;&gt;"+EDC"
        )
      ),
      _xlfn.TEXTJOIN(
        "，",
        TRUE,
        IF(AND($D$1&lt;&gt;"--", IFERROR(VLOOKUP(A114,'0919門市清單主檔'!B:AH,31,FALSE),"")=$D$1, IFERROR(VLOOKUP(A114,門市主檔!A:Q,17,FALSE),"")&lt;&gt;$D$1), $D$1, ""),
        IF(AND($E$1&lt;&gt;"--", IFERROR(VLOOKUP(A114,'0919門市清單主檔'!B:AH,32,FALSE),"")=$E$1, IFERROR(VLOOKUP(A114,門市主檔!A:S,19,FALSE),"")&lt;&gt;$E$1), $E$1, ""),
        IF(AND($F$1&lt;&gt;"--", IFERROR(VLOOKUP(A114,'0919門市清單主檔'!B:AH,33,FALSE),"")=$F$1, IFERROR(VLOOKUP(A114,門市主檔!A:U,21,FALSE),"")&lt;&gt;$F$1), $F$1, ""),
        IF(AND(IFERROR(VLOOKUP(A114,'0919門市清單主檔'!B:AC,28,FALSE),"")="+HUB", IFERROR(VLOOKUP(A114,門市主檔!A:X,23,FALSE),"")&lt;&gt;"+HUB"), "+HUB", ""),
        IF(AND(IFERROR(VLOOKUP(A114,'0919門市清單主檔'!B:AD,29,FALSE),"")="+EDC", IFERROR(VLOOKUP(A114,門市主檔!A:X,24,FALSE),"")&lt;&gt;"+EDC"), "+EDC", "")
      ) &amp; "未完工",
      "已完工"
    )
  )
)</f>
        <v>已完工</v>
      </c>
      <c r="P114" s="542" t="str">
        <f t="shared" si="27"/>
        <v>PMQ2-5402-龜山A8站(定保)</v>
      </c>
      <c r="Q114" s="178" t="str">
        <f t="array" ref="Q114">IF(AND(SUMPRODUCT((IM!$F$2:$F$5000=A114)*(ISNUMBER(SEARCH($D$1, IM!$AC$2:$AC$5000))))&gt;0), $D$1, "")</f>
        <v/>
      </c>
      <c r="R114" s="177" t="str">
        <f t="array" ref="R114">IFERROR(INDEX(IM!$AM$2:$AM$5000, MATCH(1, (IM!$F$2:$F$5000=A114) * (ISNUMBER(SEARCH($D$1, IM!$AC$2:$AC$5000))), 0)), "")</f>
        <v/>
      </c>
      <c r="S114" s="166" t="str">
        <f t="array" ref="S114">IF(AND(SUMPRODUCT((IM!$F$2:$F$5000=A114)*(ISNUMBER(SEARCH($E$1, IM!$AC$2:$AC$5000))))&gt;0), $E$1, "")</f>
        <v/>
      </c>
      <c r="T114" s="191" t="str">
        <f t="array" ref="T114">IFERROR(INDEX(IM!$AM$2:$AM$5000, MATCH(1, (IM!$F$2:$F$5000=A114) * (ISNUMBER(SEARCH($E$1, IM!$AC$2:$AC$5000))), 0)), "")</f>
        <v/>
      </c>
      <c r="U114" s="194" t="str">
        <f t="array" ref="U114">IF(AND(SUMPRODUCT((IM!$F$2:$F$5000=A114)*(ISNUMBER(SEARCH($F$1, IM!$AC$2:$AC$5000))))&gt;0), $F$1, "")</f>
        <v/>
      </c>
      <c r="V114" s="212" t="str">
        <f t="array" ref="V114">IFERROR(INDEX(IM!$AM$2:$AM$5000, MATCH(1, (IM!$F$2:$F$5000=A114) * (ISNUMBER(SEARCH($F$1, IM!$AC$2:$AC$5000))), 0)), "")</f>
        <v/>
      </c>
      <c r="W114" s="165" t="str">
        <f t="array" ref="W114">IF(
SUMPRODUCT(
(IM!$F$2:$F$5000=A114)*
(ISNUMBER(SEARCH($I$1,IM!$AC$2:$AC$5000)))*
(IM!$X$2:$X$5000&gt;=$A$1)*
(IM!$X$2:$X$5000&lt;=$B$1)
)&gt;0,
$I$1,
""
)</f>
        <v/>
      </c>
      <c r="X114" s="165" t="str">
        <f t="array" ref="X114">IF(AND(SUMPRODUCT((IM!$F$2:$F$5000=A114)*(ISNUMBER(SEARCH($J$1, IM!$AC$2:$AC$5000))))&gt;0), $J$1, "")</f>
        <v>+EDC</v>
      </c>
      <c r="Y114" s="425">
        <f t="shared" si="28"/>
        <v>5402</v>
      </c>
      <c r="Z114" s="425" t="str">
        <f t="shared" si="29"/>
        <v>龜山A8站</v>
      </c>
      <c r="AA114" s="132" t="s">
        <v>52</v>
      </c>
    </row>
    <row r="115" spans="1:29" ht="21.6" customHeight="1">
      <c r="A115" s="111">
        <v>4397</v>
      </c>
      <c r="B115" s="160" t="str">
        <f>_xlfn.XLOOKUP(A115,'0919門市清單主檔'!B:B,'0919門市清單主檔'!C:C,"")</f>
        <v>三重仁旺店</v>
      </c>
      <c r="C115" s="117" t="str">
        <f>_xlfn.XLOOKUP($A115,'0919門市清單主檔'!B:B,'0919門市清單主檔'!U:U,"")</f>
        <v>新北市</v>
      </c>
      <c r="D115" s="117" t="str">
        <f>_xlfn.XLOOKUP($A115,'0919門市清單主檔'!B:B,'0919門市清單主檔'!V:V,"")</f>
        <v>三重區</v>
      </c>
      <c r="E115" s="200" t="str">
        <f>_xlfn.XLOOKUP(D115,門市狀態!G:G,門市狀態!H:H,"")</f>
        <v>劉柏均</v>
      </c>
      <c r="F115" s="112" t="str">
        <f>IFERROR(IF(VLOOKUP(A115,門市狀態!A:D,4,FALSE)=0,"",VLOOKUP(A115,門市狀態!A:D,4,FALSE)),"")</f>
        <v/>
      </c>
      <c r="G115" s="113"/>
      <c r="H115" s="114" t="str">
        <f t="shared" si="25"/>
        <v>PMQ2-4397-三重仁旺店(定保)</v>
      </c>
      <c r="I115" s="251" t="str">
        <f t="array" ref="I115">IF(AND(SUMPRODUCT((IM!$F$2:$F$5000=A115)*(ISNUMBER(SEARCH($C$1, IM!$AC$2:$AC$5000))))&gt;0), $C$1, "")</f>
        <v>PMQ2</v>
      </c>
      <c r="J115" s="252">
        <f t="array" ref="J115">IFERROR(INDEX(IM!$AM$2:$AM$5000, MATCH(1, (IM!$F$2:$F$5000=A115) * (ISNUMBER(SEARCH($C$1, IM!$AC$2:$AC$5000))), 0)), "")</f>
        <v>46140</v>
      </c>
      <c r="K115" s="253">
        <f t="array" ref="K115">SUMPRODUCT((IM!$F$2:$F$5000=A115)*(IM!$AD$2:$AD$5000="O")*(ISNUMBER(SEARCH($C$1, IM!$AC$2:$AC$5000))))</f>
        <v>1</v>
      </c>
      <c r="L115" s="254" t="str">
        <f t="array" ref="L115">IF(K115&gt;0,IFERROR(HYPERLINK("#'IM'!AC"&amp;MATCH(1,(IM!$F$1:$F$5000=A115)*(ISNUMBER(SEARCH($C$1,IM!$AC$1:$AC$5000))),0),"檢核"),"未登錄"),"")</f>
        <v>檢核</v>
      </c>
      <c r="M115" s="255" t="str">
        <f t="shared" si="26"/>
        <v>+EDC</v>
      </c>
      <c r="N115" s="255" t="str">
        <f t="array" ref="N115">IF(AND(
    SUMPRODUCT(
        (IM!$F$2:$F$522=A115) *
        ISNUMBER(SEARCH("*HUB*", IM!$AC$2:$AC$522)) *
        (IM!$X$2:$X$522&gt;=$A$1) *
        (IM!$X$2:$X$522&lt;=$B$1)*(W115="HUB")
    ) &gt; 0
), "HUB", "")</f>
        <v/>
      </c>
      <c r="O115" s="256" t="str">
        <f>IF(
  IFERROR(VLOOKUP(A115,門市主檔!A:I,9,FALSE),"")&lt;&gt;$C$1,
  "未完工",
  IF(
    AND($D$1="--",$E$1="--",$F$1="--"),
    "已完工",
    IF(
      OR(
        AND($D$1&lt;&gt;"--", IFERROR(VLOOKUP(A115,'0919門市清單主檔'!B:AH,31,FALSE),"")=$D$1, IFERROR(VLOOKUP(A115,門市主檔!A:Q,17,FALSE),"")&lt;&gt;$D$1),
        AND($E$1&lt;&gt;"--", IFERROR(VLOOKUP(A115,'0919門市清單主檔'!B:AH,32,FALSE),"")=$E$1, IFERROR(VLOOKUP(A115,門市主檔!A:S,19,FALSE),"")&lt;&gt;$E$1),
        AND($F$1&lt;&gt;"--", IFERROR(VLOOKUP(A115,'0919門市清單主檔'!B:AH,33,FALSE),"")=$F$1, IFERROR(VLOOKUP(A115,門市主檔!A:U,21,FALSE),"")&lt;&gt;$F$1),
        AND(
          IFERROR(VLOOKUP(A115,'0919門市清單主檔'!B:AC,28,FALSE),"")="+HUB",
          IFERROR(VLOOKUP(A115,門市主檔!A:X,23,FALSE),"")&lt;&gt;"+HUB"
        ),
        AND(
          IFERROR(VLOOKUP(A115,'0919門市清單主檔'!B:AD,29,FALSE),"")="+EDC",
          IFERROR(VLOOKUP(A115,門市主檔!A:X,24,FALSE),"")&lt;&gt;"+EDC"
        )
      ),
      _xlfn.TEXTJOIN(
        "，",
        TRUE,
        IF(AND($D$1&lt;&gt;"--", IFERROR(VLOOKUP(A115,'0919門市清單主檔'!B:AH,31,FALSE),"")=$D$1, IFERROR(VLOOKUP(A115,門市主檔!A:Q,17,FALSE),"")&lt;&gt;$D$1), $D$1, ""),
        IF(AND($E$1&lt;&gt;"--", IFERROR(VLOOKUP(A115,'0919門市清單主檔'!B:AH,32,FALSE),"")=$E$1, IFERROR(VLOOKUP(A115,門市主檔!A:S,19,FALSE),"")&lt;&gt;$E$1), $E$1, ""),
        IF(AND($F$1&lt;&gt;"--", IFERROR(VLOOKUP(A115,'0919門市清單主檔'!B:AH,33,FALSE),"")=$F$1, IFERROR(VLOOKUP(A115,門市主檔!A:U,21,FALSE),"")&lt;&gt;$F$1), $F$1, ""),
        IF(AND(IFERROR(VLOOKUP(A115,'0919門市清單主檔'!B:AC,28,FALSE),"")="+HUB", IFERROR(VLOOKUP(A115,門市主檔!A:X,23,FALSE),"")&lt;&gt;"+HUB"), "+HUB", ""),
        IF(AND(IFERROR(VLOOKUP(A115,'0919門市清單主檔'!B:AD,29,FALSE),"")="+EDC", IFERROR(VLOOKUP(A115,門市主檔!A:X,24,FALSE),"")&lt;&gt;"+EDC"), "+EDC", "")
      ) &amp; "未完工",
      "已完工"
    )
  )
)</f>
        <v>已完工</v>
      </c>
      <c r="P115" s="542" t="str">
        <f t="shared" si="27"/>
        <v>PMQ2-4397-三重仁旺店(定保)</v>
      </c>
      <c r="Q115" s="178" t="str">
        <f t="array" ref="Q115">IF(AND(SUMPRODUCT((IM!$F$2:$F$5000=A115)*(ISNUMBER(SEARCH($D$1, IM!$AC$2:$AC$5000))))&gt;0), $D$1, "")</f>
        <v/>
      </c>
      <c r="R115" s="177" t="str">
        <f t="array" ref="R115">IFERROR(INDEX(IM!$AM$2:$AM$5000, MATCH(1, (IM!$F$2:$F$5000=A115) * (ISNUMBER(SEARCH($D$1, IM!$AC$2:$AC$5000))), 0)), "")</f>
        <v/>
      </c>
      <c r="S115" s="166" t="str">
        <f t="array" ref="S115">IF(AND(SUMPRODUCT((IM!$F$2:$F$5000=A115)*(ISNUMBER(SEARCH($E$1, IM!$AC$2:$AC$5000))))&gt;0), $E$1, "")</f>
        <v/>
      </c>
      <c r="T115" s="191" t="str">
        <f t="array" ref="T115">IFERROR(INDEX(IM!$AM$2:$AM$5000, MATCH(1, (IM!$F$2:$F$5000=A115) * (ISNUMBER(SEARCH($E$1, IM!$AC$2:$AC$5000))), 0)), "")</f>
        <v/>
      </c>
      <c r="U115" s="194" t="str">
        <f t="array" ref="U115">IF(AND(SUMPRODUCT((IM!$F$2:$F$5000=A115)*(ISNUMBER(SEARCH($F$1, IM!$AC$2:$AC$5000))))&gt;0), $F$1, "")</f>
        <v/>
      </c>
      <c r="V115" s="212" t="str">
        <f t="array" ref="V115">IFERROR(INDEX(IM!$AM$2:$AM$5000, MATCH(1, (IM!$F$2:$F$5000=A115) * (ISNUMBER(SEARCH($F$1, IM!$AC$2:$AC$5000))), 0)), "")</f>
        <v/>
      </c>
      <c r="W115" s="165" t="str">
        <f t="array" ref="W115">IF(
SUMPRODUCT(
(IM!$F$2:$F$5000=A115)*
(ISNUMBER(SEARCH($I$1,IM!$AC$2:$AC$5000)))*
(IM!$X$2:$X$5000&gt;=$A$1)*
(IM!$X$2:$X$5000&lt;=$B$1)
)&gt;0,
$I$1,
""
)</f>
        <v/>
      </c>
      <c r="X115" s="165" t="str">
        <f t="array" ref="X115">IF(AND(SUMPRODUCT((IM!$F$2:$F$5000=A115)*(ISNUMBER(SEARCH($J$1, IM!$AC$2:$AC$5000))))&gt;0), $J$1, "")</f>
        <v>+EDC</v>
      </c>
      <c r="Y115" s="425">
        <f t="shared" si="28"/>
        <v>4397</v>
      </c>
      <c r="Z115" s="425" t="str">
        <f t="shared" si="29"/>
        <v>三重仁旺店</v>
      </c>
      <c r="AA115" s="132"/>
    </row>
    <row r="116" spans="1:29" ht="21.6" customHeight="1">
      <c r="A116" s="111">
        <v>4029</v>
      </c>
      <c r="B116" s="160" t="str">
        <f>_xlfn.XLOOKUP(A116,'0919門市清單主檔'!B:B,'0919門市清單主檔'!C:C,"")</f>
        <v>三重龍濱店</v>
      </c>
      <c r="C116" s="117" t="str">
        <f>_xlfn.XLOOKUP($A116,'0919門市清單主檔'!B:B,'0919門市清單主檔'!U:U,"")</f>
        <v>新北市</v>
      </c>
      <c r="D116" s="117" t="str">
        <f>_xlfn.XLOOKUP($A116,'0919門市清單主檔'!B:B,'0919門市清單主檔'!V:V,"")</f>
        <v>三重區</v>
      </c>
      <c r="E116" s="200" t="str">
        <f>_xlfn.XLOOKUP(D116,門市狀態!G:G,門市狀態!H:H,"")</f>
        <v>劉柏均</v>
      </c>
      <c r="F116" s="112" t="str">
        <f>IFERROR(IF(VLOOKUP(A116,門市狀態!A:D,4,FALSE)=0,"",VLOOKUP(A116,門市狀態!A:D,4,FALSE)),"")</f>
        <v/>
      </c>
      <c r="G116" s="113"/>
      <c r="H116" s="114" t="str">
        <f t="shared" si="25"/>
        <v>PMQ2-4029-三重龍濱店(定保)</v>
      </c>
      <c r="I116" s="251" t="str">
        <f t="array" ref="I116">IF(AND(SUMPRODUCT((IM!$F$2:$F$5000=A116)*(ISNUMBER(SEARCH($C$1, IM!$AC$2:$AC$5000))))&gt;0), $C$1, "")</f>
        <v>PMQ2</v>
      </c>
      <c r="J116" s="252">
        <f t="array" ref="J116">IFERROR(INDEX(IM!$AM$2:$AM$5000, MATCH(1, (IM!$F$2:$F$5000=A116) * (ISNUMBER(SEARCH($C$1, IM!$AC$2:$AC$5000))), 0)), "")</f>
        <v>46140</v>
      </c>
      <c r="K116" s="253">
        <f t="array" ref="K116">SUMPRODUCT((IM!$F$2:$F$5000=A116)*(IM!$AD$2:$AD$5000="O")*(ISNUMBER(SEARCH($C$1, IM!$AC$2:$AC$5000))))</f>
        <v>1</v>
      </c>
      <c r="L116" s="254" t="str">
        <f t="array" ref="L116">IF(K116&gt;0,IFERROR(HYPERLINK("#'IM'!AC"&amp;MATCH(1,(IM!$F$1:$F$5000=A116)*(ISNUMBER(SEARCH($C$1,IM!$AC$1:$AC$5000))),0),"檢核"),"未登錄"),"")</f>
        <v>檢核</v>
      </c>
      <c r="M116" s="255" t="str">
        <f t="shared" si="26"/>
        <v>+EDC</v>
      </c>
      <c r="N116" s="255" t="str">
        <f t="array" ref="N116">IF(AND(
    SUMPRODUCT(
        (IM!$F$2:$F$522=A116) *
        ISNUMBER(SEARCH("*HUB*", IM!$AC$2:$AC$522)) *
        (IM!$X$2:$X$522&gt;=$A$1) *
        (IM!$X$2:$X$522&lt;=$B$1)*(W116="HUB")
    ) &gt; 0
), "HUB", "")</f>
        <v/>
      </c>
      <c r="O116" s="256" t="str">
        <f>IF(
  IFERROR(VLOOKUP(A116,門市主檔!A:I,9,FALSE),"")&lt;&gt;$C$1,
  "未完工",
  IF(
    AND($D$1="--",$E$1="--",$F$1="--"),
    "已完工",
    IF(
      OR(
        AND($D$1&lt;&gt;"--", IFERROR(VLOOKUP(A116,'0919門市清單主檔'!B:AH,31,FALSE),"")=$D$1, IFERROR(VLOOKUP(A116,門市主檔!A:Q,17,FALSE),"")&lt;&gt;$D$1),
        AND($E$1&lt;&gt;"--", IFERROR(VLOOKUP(A116,'0919門市清單主檔'!B:AH,32,FALSE),"")=$E$1, IFERROR(VLOOKUP(A116,門市主檔!A:S,19,FALSE),"")&lt;&gt;$E$1),
        AND($F$1&lt;&gt;"--", IFERROR(VLOOKUP(A116,'0919門市清單主檔'!B:AH,33,FALSE),"")=$F$1, IFERROR(VLOOKUP(A116,門市主檔!A:U,21,FALSE),"")&lt;&gt;$F$1),
        AND(
          IFERROR(VLOOKUP(A116,'0919門市清單主檔'!B:AC,28,FALSE),"")="+HUB",
          IFERROR(VLOOKUP(A116,門市主檔!A:X,23,FALSE),"")&lt;&gt;"+HUB"
        ),
        AND(
          IFERROR(VLOOKUP(A116,'0919門市清單主檔'!B:AD,29,FALSE),"")="+EDC",
          IFERROR(VLOOKUP(A116,門市主檔!A:X,24,FALSE),"")&lt;&gt;"+EDC"
        )
      ),
      _xlfn.TEXTJOIN(
        "，",
        TRUE,
        IF(AND($D$1&lt;&gt;"--", IFERROR(VLOOKUP(A116,'0919門市清單主檔'!B:AH,31,FALSE),"")=$D$1, IFERROR(VLOOKUP(A116,門市主檔!A:Q,17,FALSE),"")&lt;&gt;$D$1), $D$1, ""),
        IF(AND($E$1&lt;&gt;"--", IFERROR(VLOOKUP(A116,'0919門市清單主檔'!B:AH,32,FALSE),"")=$E$1, IFERROR(VLOOKUP(A116,門市主檔!A:S,19,FALSE),"")&lt;&gt;$E$1), $E$1, ""),
        IF(AND($F$1&lt;&gt;"--", IFERROR(VLOOKUP(A116,'0919門市清單主檔'!B:AH,33,FALSE),"")=$F$1, IFERROR(VLOOKUP(A116,門市主檔!A:U,21,FALSE),"")&lt;&gt;$F$1), $F$1, ""),
        IF(AND(IFERROR(VLOOKUP(A116,'0919門市清單主檔'!B:AC,28,FALSE),"")="+HUB", IFERROR(VLOOKUP(A116,門市主檔!A:X,23,FALSE),"")&lt;&gt;"+HUB"), "+HUB", ""),
        IF(AND(IFERROR(VLOOKUP(A116,'0919門市清單主檔'!B:AD,29,FALSE),"")="+EDC", IFERROR(VLOOKUP(A116,門市主檔!A:X,24,FALSE),"")&lt;&gt;"+EDC"), "+EDC", "")
      ) &amp; "未完工",
      "已完工"
    )
  )
)</f>
        <v>已完工</v>
      </c>
      <c r="P116" s="542" t="str">
        <f t="shared" si="27"/>
        <v>PMQ2-4029-三重龍濱店(定保)</v>
      </c>
      <c r="Q116" s="178" t="str">
        <f t="array" ref="Q116">IF(AND(SUMPRODUCT((IM!$F$2:$F$5000=A116)*(ISNUMBER(SEARCH($D$1, IM!$AC$2:$AC$5000))))&gt;0), $D$1, "")</f>
        <v/>
      </c>
      <c r="R116" s="177" t="str">
        <f t="array" ref="R116">IFERROR(INDEX(IM!$AM$2:$AM$5000, MATCH(1, (IM!$F$2:$F$5000=A116) * (ISNUMBER(SEARCH($D$1, IM!$AC$2:$AC$5000))), 0)), "")</f>
        <v/>
      </c>
      <c r="S116" s="166" t="str">
        <f t="array" ref="S116">IF(AND(SUMPRODUCT((IM!$F$2:$F$5000=A116)*(ISNUMBER(SEARCH($E$1, IM!$AC$2:$AC$5000))))&gt;0), $E$1, "")</f>
        <v/>
      </c>
      <c r="T116" s="191" t="str">
        <f t="array" ref="T116">IFERROR(INDEX(IM!$AM$2:$AM$5000, MATCH(1, (IM!$F$2:$F$5000=A116) * (ISNUMBER(SEARCH($E$1, IM!$AC$2:$AC$5000))), 0)), "")</f>
        <v/>
      </c>
      <c r="U116" s="194" t="str">
        <f t="array" ref="U116">IF(AND(SUMPRODUCT((IM!$F$2:$F$5000=A116)*(ISNUMBER(SEARCH($F$1, IM!$AC$2:$AC$5000))))&gt;0), $F$1, "")</f>
        <v/>
      </c>
      <c r="V116" s="212" t="str">
        <f t="array" ref="V116">IFERROR(INDEX(IM!$AM$2:$AM$5000, MATCH(1, (IM!$F$2:$F$5000=A116) * (ISNUMBER(SEARCH($F$1, IM!$AC$2:$AC$5000))), 0)), "")</f>
        <v/>
      </c>
      <c r="W116" s="165" t="str">
        <f t="array" ref="W116">IF(
SUMPRODUCT(
(IM!$F$2:$F$5000=A116)*
(ISNUMBER(SEARCH($I$1,IM!$AC$2:$AC$5000)))*
(IM!$X$2:$X$5000&gt;=$A$1)*
(IM!$X$2:$X$5000&lt;=$B$1)
)&gt;0,
$I$1,
""
)</f>
        <v/>
      </c>
      <c r="X116" s="165" t="str">
        <f t="array" ref="X116">IF(AND(SUMPRODUCT((IM!$F$2:$F$5000=A116)*(ISNUMBER(SEARCH($J$1, IM!$AC$2:$AC$5000))))&gt;0), $J$1, "")</f>
        <v>+EDC</v>
      </c>
      <c r="Y116" s="425">
        <f t="shared" si="28"/>
        <v>4029</v>
      </c>
      <c r="Z116" s="425" t="str">
        <f t="shared" si="29"/>
        <v>三重龍濱店</v>
      </c>
      <c r="AA116" s="132"/>
      <c r="AB116" s="132"/>
      <c r="AC116" s="132"/>
    </row>
    <row r="117" spans="1:29" ht="21.6" customHeight="1">
      <c r="A117" s="111">
        <v>3840</v>
      </c>
      <c r="B117" s="160" t="str">
        <f>_xlfn.XLOOKUP(A117,'0919門市清單主檔'!B:B,'0919門市清單主檔'!C:C,"")</f>
        <v>北縣天龍店</v>
      </c>
      <c r="C117" s="117" t="str">
        <f>_xlfn.XLOOKUP($A117,'0919門市清單主檔'!B:B,'0919門市清單主檔'!U:U,"")</f>
        <v>新北市</v>
      </c>
      <c r="D117" s="117" t="str">
        <f>_xlfn.XLOOKUP($A117,'0919門市清單主檔'!B:B,'0919門市清單主檔'!V:V,"")</f>
        <v>三重區</v>
      </c>
      <c r="E117" s="200" t="str">
        <f>_xlfn.XLOOKUP(D117,門市狀態!G:G,門市狀態!H:H,"")</f>
        <v>劉柏均</v>
      </c>
      <c r="F117" s="112" t="str">
        <f>IFERROR(IF(VLOOKUP(A117,門市狀態!A:D,4,FALSE)=0,"",VLOOKUP(A117,門市狀態!A:D,4,FALSE)),"")</f>
        <v/>
      </c>
      <c r="G117" s="113"/>
      <c r="H117" s="114" t="str">
        <f t="shared" si="25"/>
        <v>PMQ2-3840-北縣天龍店(定保)</v>
      </c>
      <c r="I117" s="251" t="str">
        <f t="array" ref="I117">IF(AND(SUMPRODUCT((IM!$F$2:$F$5000=A117)*(ISNUMBER(SEARCH($C$1, IM!$AC$2:$AC$5000))))&gt;0), $C$1, "")</f>
        <v>PMQ2</v>
      </c>
      <c r="J117" s="252">
        <f t="array" ref="J117">IFERROR(INDEX(IM!$AM$2:$AM$5000, MATCH(1, (IM!$F$2:$F$5000=A117) * (ISNUMBER(SEARCH($C$1, IM!$AC$2:$AC$5000))), 0)), "")</f>
        <v>46140</v>
      </c>
      <c r="K117" s="253">
        <f t="array" ref="K117">SUMPRODUCT((IM!$F$2:$F$5000=A117)*(IM!$AD$2:$AD$5000="O")*(ISNUMBER(SEARCH($C$1, IM!$AC$2:$AC$5000))))</f>
        <v>1</v>
      </c>
      <c r="L117" s="254" t="str">
        <f t="array" ref="L117">IF(K117&gt;0,IFERROR(HYPERLINK("#'IM'!AC"&amp;MATCH(1,(IM!$F$1:$F$5000=A117)*(ISNUMBER(SEARCH($C$1,IM!$AC$1:$AC$5000))),0),"檢核"),"未登錄"),"")</f>
        <v>檢核</v>
      </c>
      <c r="M117" s="255" t="str">
        <f t="shared" si="26"/>
        <v>+EDC</v>
      </c>
      <c r="N117" s="255" t="str">
        <f t="array" ref="N117">IF(AND(
    SUMPRODUCT(
        (IM!$F$2:$F$522=A117) *
        ISNUMBER(SEARCH("*HUB*", IM!$AC$2:$AC$522)) *
        (IM!$X$2:$X$522&gt;=$A$1) *
        (IM!$X$2:$X$522&lt;=$B$1)*(W117="HUB")
    ) &gt; 0
), "HUB", "")</f>
        <v/>
      </c>
      <c r="O117" s="256" t="str">
        <f>IF(
  IFERROR(VLOOKUP(A117,門市主檔!A:I,9,FALSE),"")&lt;&gt;$C$1,
  "未完工",
  IF(
    AND($D$1="--",$E$1="--",$F$1="--"),
    "已完工",
    IF(
      OR(
        AND($D$1&lt;&gt;"--", IFERROR(VLOOKUP(A117,'0919門市清單主檔'!B:AH,31,FALSE),"")=$D$1, IFERROR(VLOOKUP(A117,門市主檔!A:Q,17,FALSE),"")&lt;&gt;$D$1),
        AND($E$1&lt;&gt;"--", IFERROR(VLOOKUP(A117,'0919門市清單主檔'!B:AH,32,FALSE),"")=$E$1, IFERROR(VLOOKUP(A117,門市主檔!A:S,19,FALSE),"")&lt;&gt;$E$1),
        AND($F$1&lt;&gt;"--", IFERROR(VLOOKUP(A117,'0919門市清單主檔'!B:AH,33,FALSE),"")=$F$1, IFERROR(VLOOKUP(A117,門市主檔!A:U,21,FALSE),"")&lt;&gt;$F$1),
        AND(
          IFERROR(VLOOKUP(A117,'0919門市清單主檔'!B:AC,28,FALSE),"")="+HUB",
          IFERROR(VLOOKUP(A117,門市主檔!A:X,23,FALSE),"")&lt;&gt;"+HUB"
        ),
        AND(
          IFERROR(VLOOKUP(A117,'0919門市清單主檔'!B:AD,29,FALSE),"")="+EDC",
          IFERROR(VLOOKUP(A117,門市主檔!A:X,24,FALSE),"")&lt;&gt;"+EDC"
        )
      ),
      _xlfn.TEXTJOIN(
        "，",
        TRUE,
        IF(AND($D$1&lt;&gt;"--", IFERROR(VLOOKUP(A117,'0919門市清單主檔'!B:AH,31,FALSE),"")=$D$1, IFERROR(VLOOKUP(A117,門市主檔!A:Q,17,FALSE),"")&lt;&gt;$D$1), $D$1, ""),
        IF(AND($E$1&lt;&gt;"--", IFERROR(VLOOKUP(A117,'0919門市清單主檔'!B:AH,32,FALSE),"")=$E$1, IFERROR(VLOOKUP(A117,門市主檔!A:S,19,FALSE),"")&lt;&gt;$E$1), $E$1, ""),
        IF(AND($F$1&lt;&gt;"--", IFERROR(VLOOKUP(A117,'0919門市清單主檔'!B:AH,33,FALSE),"")=$F$1, IFERROR(VLOOKUP(A117,門市主檔!A:U,21,FALSE),"")&lt;&gt;$F$1), $F$1, ""),
        IF(AND(IFERROR(VLOOKUP(A117,'0919門市清單主檔'!B:AC,28,FALSE),"")="+HUB", IFERROR(VLOOKUP(A117,門市主檔!A:X,23,FALSE),"")&lt;&gt;"+HUB"), "+HUB", ""),
        IF(AND(IFERROR(VLOOKUP(A117,'0919門市清單主檔'!B:AD,29,FALSE),"")="+EDC", IFERROR(VLOOKUP(A117,門市主檔!A:X,24,FALSE),"")&lt;&gt;"+EDC"), "+EDC", "")
      ) &amp; "未完工",
      "已完工"
    )
  )
)</f>
        <v>已完工</v>
      </c>
      <c r="P117" s="542" t="str">
        <f t="shared" si="27"/>
        <v>PMQ2-3840-北縣天龍店(定保)</v>
      </c>
      <c r="Q117" s="178" t="str">
        <f t="array" ref="Q117">IF(AND(SUMPRODUCT((IM!$F$2:$F$5000=A117)*(ISNUMBER(SEARCH($D$1, IM!$AC$2:$AC$5000))))&gt;0), $D$1, "")</f>
        <v/>
      </c>
      <c r="R117" s="177" t="str">
        <f t="array" ref="R117">IFERROR(INDEX(IM!$AM$2:$AM$5000, MATCH(1, (IM!$F$2:$F$5000=A117) * (ISNUMBER(SEARCH($D$1, IM!$AC$2:$AC$5000))), 0)), "")</f>
        <v/>
      </c>
      <c r="S117" s="166" t="str">
        <f t="array" ref="S117">IF(AND(SUMPRODUCT((IM!$F$2:$F$5000=A117)*(ISNUMBER(SEARCH($E$1, IM!$AC$2:$AC$5000))))&gt;0), $E$1, "")</f>
        <v/>
      </c>
      <c r="T117" s="191" t="str">
        <f t="array" ref="T117">IFERROR(INDEX(IM!$AM$2:$AM$5000, MATCH(1, (IM!$F$2:$F$5000=A117) * (ISNUMBER(SEARCH($E$1, IM!$AC$2:$AC$5000))), 0)), "")</f>
        <v/>
      </c>
      <c r="U117" s="194" t="str">
        <f t="array" ref="U117">IF(AND(SUMPRODUCT((IM!$F$2:$F$5000=A117)*(ISNUMBER(SEARCH($F$1, IM!$AC$2:$AC$5000))))&gt;0), $F$1, "")</f>
        <v/>
      </c>
      <c r="V117" s="212" t="str">
        <f t="array" ref="V117">IFERROR(INDEX(IM!$AM$2:$AM$5000, MATCH(1, (IM!$F$2:$F$5000=A117) * (ISNUMBER(SEARCH($F$1, IM!$AC$2:$AC$5000))), 0)), "")</f>
        <v/>
      </c>
      <c r="W117" s="165" t="str">
        <f t="array" ref="W117">IF(
SUMPRODUCT(
(IM!$F$2:$F$5000=A117)*
(ISNUMBER(SEARCH($I$1,IM!$AC$2:$AC$5000)))*
(IM!$X$2:$X$5000&gt;=$A$1)*
(IM!$X$2:$X$5000&lt;=$B$1)
)&gt;0,
$I$1,
""
)</f>
        <v/>
      </c>
      <c r="X117" s="165" t="str">
        <f t="array" ref="X117">IF(AND(SUMPRODUCT((IM!$F$2:$F$5000=A117)*(ISNUMBER(SEARCH($J$1, IM!$AC$2:$AC$5000))))&gt;0), $J$1, "")</f>
        <v>+EDC</v>
      </c>
      <c r="Y117" s="425">
        <f t="shared" si="28"/>
        <v>3840</v>
      </c>
      <c r="Z117" s="425" t="str">
        <f t="shared" si="29"/>
        <v>北縣天龍店</v>
      </c>
      <c r="AA117" s="132"/>
      <c r="AB117" s="132"/>
      <c r="AC117" s="132"/>
    </row>
    <row r="118" spans="1:29" ht="21.6" customHeight="1">
      <c r="A118" s="111">
        <v>2171</v>
      </c>
      <c r="B118" s="160" t="str">
        <f>_xlfn.XLOOKUP(A118,'0919門市清單主檔'!B:B,'0919門市清單主檔'!C:C,"")</f>
        <v>北縣興南店</v>
      </c>
      <c r="C118" s="117" t="str">
        <f>_xlfn.XLOOKUP($A118,'0919門市清單主檔'!B:B,'0919門市清單主檔'!U:U,"")</f>
        <v>新北市</v>
      </c>
      <c r="D118" s="117" t="str">
        <f>_xlfn.XLOOKUP($A118,'0919門市清單主檔'!B:B,'0919門市清單主檔'!V:V,"")</f>
        <v>中和區</v>
      </c>
      <c r="E118" s="200" t="str">
        <f>_xlfn.XLOOKUP(D118,門市狀態!G:G,門市狀態!H:H,"")</f>
        <v>劉柏均</v>
      </c>
      <c r="F118" s="112" t="str">
        <f>IFERROR(IF(VLOOKUP(A118,門市狀態!A:D,4,FALSE)=0,"",VLOOKUP(A118,門市狀態!A:D,4,FALSE)),"")</f>
        <v/>
      </c>
      <c r="G118" s="113"/>
      <c r="H118" s="114" t="str">
        <f t="shared" si="25"/>
        <v>PMQ2-2171-北縣興南店(定保)</v>
      </c>
      <c r="I118" s="251" t="str">
        <f t="array" ref="I118">IF(AND(SUMPRODUCT((IM!$F$2:$F$5000=A118)*(ISNUMBER(SEARCH($C$1, IM!$AC$2:$AC$5000))))&gt;0), $C$1, "")</f>
        <v>PMQ2</v>
      </c>
      <c r="J118" s="252">
        <f t="array" ref="J118">IFERROR(INDEX(IM!$AM$2:$AM$5000, MATCH(1, (IM!$F$2:$F$5000=A118) * (ISNUMBER(SEARCH($C$1, IM!$AC$2:$AC$5000))), 0)), "")</f>
        <v>46140</v>
      </c>
      <c r="K118" s="253">
        <f t="array" ref="K118">SUMPRODUCT((IM!$F$2:$F$5000=A118)*(IM!$AD$2:$AD$5000="O")*(ISNUMBER(SEARCH($C$1, IM!$AC$2:$AC$5000))))</f>
        <v>1</v>
      </c>
      <c r="L118" s="254" t="str">
        <f t="array" ref="L118">IF(K118&gt;0,IFERROR(HYPERLINK("#'IM'!AC"&amp;MATCH(1,(IM!$F$1:$F$5000=A118)*(ISNUMBER(SEARCH($C$1,IM!$AC$1:$AC$5000))),0),"檢核"),"未登錄"),"")</f>
        <v>檢核</v>
      </c>
      <c r="M118" s="255" t="str">
        <f t="shared" si="26"/>
        <v>+EDC</v>
      </c>
      <c r="N118" s="255" t="str">
        <f t="array" ref="N118">IF(AND(
    SUMPRODUCT(
        (IM!$F$2:$F$522=A118) *
        ISNUMBER(SEARCH("*HUB*", IM!$AC$2:$AC$522)) *
        (IM!$X$2:$X$522&gt;=$A$1) *
        (IM!$X$2:$X$522&lt;=$B$1)*(W118="HUB")
    ) &gt; 0
), "HUB", "")</f>
        <v/>
      </c>
      <c r="O118" s="256" t="str">
        <f>IF(
  IFERROR(VLOOKUP(A118,門市主檔!A:I,9,FALSE),"")&lt;&gt;$C$1,
  "未完工",
  IF(
    AND($D$1="--",$E$1="--",$F$1="--"),
    "已完工",
    IF(
      OR(
        AND($D$1&lt;&gt;"--", IFERROR(VLOOKUP(A118,'0919門市清單主檔'!B:AH,31,FALSE),"")=$D$1, IFERROR(VLOOKUP(A118,門市主檔!A:Q,17,FALSE),"")&lt;&gt;$D$1),
        AND($E$1&lt;&gt;"--", IFERROR(VLOOKUP(A118,'0919門市清單主檔'!B:AH,32,FALSE),"")=$E$1, IFERROR(VLOOKUP(A118,門市主檔!A:S,19,FALSE),"")&lt;&gt;$E$1),
        AND($F$1&lt;&gt;"--", IFERROR(VLOOKUP(A118,'0919門市清單主檔'!B:AH,33,FALSE),"")=$F$1, IFERROR(VLOOKUP(A118,門市主檔!A:U,21,FALSE),"")&lt;&gt;$F$1),
        AND(
          IFERROR(VLOOKUP(A118,'0919門市清單主檔'!B:AC,28,FALSE),"")="+HUB",
          IFERROR(VLOOKUP(A118,門市主檔!A:X,23,FALSE),"")&lt;&gt;"+HUB"
        ),
        AND(
          IFERROR(VLOOKUP(A118,'0919門市清單主檔'!B:AD,29,FALSE),"")="+EDC",
          IFERROR(VLOOKUP(A118,門市主檔!A:X,24,FALSE),"")&lt;&gt;"+EDC"
        )
      ),
      _xlfn.TEXTJOIN(
        "，",
        TRUE,
        IF(AND($D$1&lt;&gt;"--", IFERROR(VLOOKUP(A118,'0919門市清單主檔'!B:AH,31,FALSE),"")=$D$1, IFERROR(VLOOKUP(A118,門市主檔!A:Q,17,FALSE),"")&lt;&gt;$D$1), $D$1, ""),
        IF(AND($E$1&lt;&gt;"--", IFERROR(VLOOKUP(A118,'0919門市清單主檔'!B:AH,32,FALSE),"")=$E$1, IFERROR(VLOOKUP(A118,門市主檔!A:S,19,FALSE),"")&lt;&gt;$E$1), $E$1, ""),
        IF(AND($F$1&lt;&gt;"--", IFERROR(VLOOKUP(A118,'0919門市清單主檔'!B:AH,33,FALSE),"")=$F$1, IFERROR(VLOOKUP(A118,門市主檔!A:U,21,FALSE),"")&lt;&gt;$F$1), $F$1, ""),
        IF(AND(IFERROR(VLOOKUP(A118,'0919門市清單主檔'!B:AC,28,FALSE),"")="+HUB", IFERROR(VLOOKUP(A118,門市主檔!A:X,23,FALSE),"")&lt;&gt;"+HUB"), "+HUB", ""),
        IF(AND(IFERROR(VLOOKUP(A118,'0919門市清單主檔'!B:AD,29,FALSE),"")="+EDC", IFERROR(VLOOKUP(A118,門市主檔!A:X,24,FALSE),"")&lt;&gt;"+EDC"), "+EDC", "")
      ) &amp; "未完工",
      "已完工"
    )
  )
)</f>
        <v>已完工</v>
      </c>
      <c r="P118" s="542" t="str">
        <f t="shared" si="27"/>
        <v>PMQ2-2171-北縣興南店(定保)</v>
      </c>
      <c r="Q118" s="178" t="str">
        <f t="array" ref="Q118">IF(AND(SUMPRODUCT((IM!$F$2:$F$5000=A118)*(ISNUMBER(SEARCH($D$1, IM!$AC$2:$AC$5000))))&gt;0), $D$1, "")</f>
        <v/>
      </c>
      <c r="R118" s="177" t="str">
        <f t="array" ref="R118">IFERROR(INDEX(IM!$AM$2:$AM$5000, MATCH(1, (IM!$F$2:$F$5000=A118) * (ISNUMBER(SEARCH($D$1, IM!$AC$2:$AC$5000))), 0)), "")</f>
        <v/>
      </c>
      <c r="S118" s="166" t="str">
        <f t="array" ref="S118">IF(AND(SUMPRODUCT((IM!$F$2:$F$5000=A118)*(ISNUMBER(SEARCH($E$1, IM!$AC$2:$AC$5000))))&gt;0), $E$1, "")</f>
        <v/>
      </c>
      <c r="T118" s="191" t="str">
        <f t="array" ref="T118">IFERROR(INDEX(IM!$AM$2:$AM$5000, MATCH(1, (IM!$F$2:$F$5000=A118) * (ISNUMBER(SEARCH($E$1, IM!$AC$2:$AC$5000))), 0)), "")</f>
        <v/>
      </c>
      <c r="U118" s="194" t="str">
        <f t="array" ref="U118">IF(AND(SUMPRODUCT((IM!$F$2:$F$5000=A118)*(ISNUMBER(SEARCH($F$1, IM!$AC$2:$AC$5000))))&gt;0), $F$1, "")</f>
        <v/>
      </c>
      <c r="V118" s="212" t="str">
        <f t="array" ref="V118">IFERROR(INDEX(IM!$AM$2:$AM$5000, MATCH(1, (IM!$F$2:$F$5000=A118) * (ISNUMBER(SEARCH($F$1, IM!$AC$2:$AC$5000))), 0)), "")</f>
        <v/>
      </c>
      <c r="W118" s="165" t="str">
        <f t="array" ref="W118">IF(
SUMPRODUCT(
(IM!$F$2:$F$5000=A118)*
(ISNUMBER(SEARCH($I$1,IM!$AC$2:$AC$5000)))*
(IM!$X$2:$X$5000&gt;=$A$1)*
(IM!$X$2:$X$5000&lt;=$B$1)
)&gt;0,
$I$1,
""
)</f>
        <v/>
      </c>
      <c r="X118" s="165" t="str">
        <f t="array" ref="X118">IF(AND(SUMPRODUCT((IM!$F$2:$F$5000=A118)*(ISNUMBER(SEARCH($J$1, IM!$AC$2:$AC$5000))))&gt;0), $J$1, "")</f>
        <v>+EDC</v>
      </c>
      <c r="Y118" s="425">
        <f t="shared" si="28"/>
        <v>2171</v>
      </c>
      <c r="Z118" s="425" t="str">
        <f t="shared" si="29"/>
        <v>北縣興南店</v>
      </c>
      <c r="AA118" s="132" t="s">
        <v>52</v>
      </c>
      <c r="AB118" s="132"/>
      <c r="AC118" s="132"/>
    </row>
    <row r="119" spans="1:29" ht="21.6" customHeight="1">
      <c r="A119" s="111" t="s">
        <v>69</v>
      </c>
      <c r="B119" s="160" t="str">
        <f>_xlfn.XLOOKUP(A119,'0919門市清單主檔'!B:B,'0919門市清單主檔'!C:C,"")</f>
        <v>三重中興北二</v>
      </c>
      <c r="C119" s="117" t="str">
        <f>_xlfn.XLOOKUP($A119,'0919門市清單主檔'!B:B,'0919門市清單主檔'!U:U,"")</f>
        <v>新北市</v>
      </c>
      <c r="D119" s="117" t="str">
        <f>_xlfn.XLOOKUP($A119,'0919門市清單主檔'!B:B,'0919門市清單主檔'!V:V,"")</f>
        <v>三重區</v>
      </c>
      <c r="E119" s="200" t="str">
        <f>_xlfn.XLOOKUP(D119,門市狀態!G:G,門市狀態!H:H,"")</f>
        <v>劉柏均</v>
      </c>
      <c r="F119" s="112" t="str">
        <f>IFERROR(IF(VLOOKUP(A119,門市狀態!A:D,4,FALSE)=0,"",VLOOKUP(A119,門市狀態!A:D,4,FALSE)),"")</f>
        <v/>
      </c>
      <c r="G119" s="113"/>
      <c r="H119" s="114" t="str">
        <f t="shared" si="25"/>
        <v>PMQ2-D138-三重中興北二(定保)</v>
      </c>
      <c r="I119" s="251" t="str">
        <f t="array" ref="I119">IF(AND(SUMPRODUCT((IM!$F$2:$F$5000=A119)*(ISNUMBER(SEARCH($C$1, IM!$AC$2:$AC$5000))))&gt;0), $C$1, "")</f>
        <v>PMQ2</v>
      </c>
      <c r="J119" s="252">
        <f t="array" ref="J119">IFERROR(INDEX(IM!$AM$2:$AM$5000, MATCH(1, (IM!$F$2:$F$5000=A119) * (ISNUMBER(SEARCH($C$1, IM!$AC$2:$AC$5000))), 0)), "")</f>
        <v>46141</v>
      </c>
      <c r="K119" s="253">
        <f t="array" ref="K119">SUMPRODUCT((IM!$F$2:$F$5000=A119)*(IM!$AD$2:$AD$5000="O")*(ISNUMBER(SEARCH($C$1, IM!$AC$2:$AC$5000))))</f>
        <v>1</v>
      </c>
      <c r="L119" s="254" t="str">
        <f t="array" ref="L119">IF(K119&gt;0,IFERROR(HYPERLINK("#'IM'!AC"&amp;MATCH(1,(IM!$F$1:$F$5000=A119)*(ISNUMBER(SEARCH($C$1,IM!$AC$1:$AC$5000))),0),"檢核"),"未登錄"),"")</f>
        <v>檢核</v>
      </c>
      <c r="M119" s="255" t="str">
        <f t="shared" si="26"/>
        <v>+EDC</v>
      </c>
      <c r="N119" s="255" t="str">
        <f t="array" ref="N119">IF(AND(
    SUMPRODUCT(
        (IM!$F$2:$F$522=A119) *
        ISNUMBER(SEARCH("*HUB*", IM!$AC$2:$AC$522)) *
        (IM!$X$2:$X$522&gt;=$A$1) *
        (IM!$X$2:$X$522&lt;=$B$1)*(W119="HUB")
    ) &gt; 0
), "HUB", "")</f>
        <v/>
      </c>
      <c r="O119" s="256" t="str">
        <f>IF(
  IFERROR(VLOOKUP(A119,門市主檔!A:I,9,FALSE),"")&lt;&gt;$C$1,
  "未完工",
  IF(
    AND($D$1="--",$E$1="--",$F$1="--"),
    "已完工",
    IF(
      OR(
        AND($D$1&lt;&gt;"--", IFERROR(VLOOKUP(A119,'0919門市清單主檔'!B:AH,31,FALSE),"")=$D$1, IFERROR(VLOOKUP(A119,門市主檔!A:Q,17,FALSE),"")&lt;&gt;$D$1),
        AND($E$1&lt;&gt;"--", IFERROR(VLOOKUP(A119,'0919門市清單主檔'!B:AH,32,FALSE),"")=$E$1, IFERROR(VLOOKUP(A119,門市主檔!A:S,19,FALSE),"")&lt;&gt;$E$1),
        AND($F$1&lt;&gt;"--", IFERROR(VLOOKUP(A119,'0919門市清單主檔'!B:AH,33,FALSE),"")=$F$1, IFERROR(VLOOKUP(A119,門市主檔!A:U,21,FALSE),"")&lt;&gt;$F$1),
        AND(
          IFERROR(VLOOKUP(A119,'0919門市清單主檔'!B:AC,28,FALSE),"")="+HUB",
          IFERROR(VLOOKUP(A119,門市主檔!A:X,23,FALSE),"")&lt;&gt;"+HUB"
        ),
        AND(
          IFERROR(VLOOKUP(A119,'0919門市清單主檔'!B:AD,29,FALSE),"")="+EDC",
          IFERROR(VLOOKUP(A119,門市主檔!A:X,24,FALSE),"")&lt;&gt;"+EDC"
        )
      ),
      _xlfn.TEXTJOIN(
        "，",
        TRUE,
        IF(AND($D$1&lt;&gt;"--", IFERROR(VLOOKUP(A119,'0919門市清單主檔'!B:AH,31,FALSE),"")=$D$1, IFERROR(VLOOKUP(A119,門市主檔!A:Q,17,FALSE),"")&lt;&gt;$D$1), $D$1, ""),
        IF(AND($E$1&lt;&gt;"--", IFERROR(VLOOKUP(A119,'0919門市清單主檔'!B:AH,32,FALSE),"")=$E$1, IFERROR(VLOOKUP(A119,門市主檔!A:S,19,FALSE),"")&lt;&gt;$E$1), $E$1, ""),
        IF(AND($F$1&lt;&gt;"--", IFERROR(VLOOKUP(A119,'0919門市清單主檔'!B:AH,33,FALSE),"")=$F$1, IFERROR(VLOOKUP(A119,門市主檔!A:U,21,FALSE),"")&lt;&gt;$F$1), $F$1, ""),
        IF(AND(IFERROR(VLOOKUP(A119,'0919門市清單主檔'!B:AC,28,FALSE),"")="+HUB", IFERROR(VLOOKUP(A119,門市主檔!A:X,23,FALSE),"")&lt;&gt;"+HUB"), "+HUB", ""),
        IF(AND(IFERROR(VLOOKUP(A119,'0919門市清單主檔'!B:AD,29,FALSE),"")="+EDC", IFERROR(VLOOKUP(A119,門市主檔!A:X,24,FALSE),"")&lt;&gt;"+EDC"), "+EDC", "")
      ) &amp; "未完工",
      "已完工"
    )
  )
)</f>
        <v>已完工</v>
      </c>
      <c r="P119" s="542" t="str">
        <f t="shared" si="27"/>
        <v>PMQ2-D138-三重中興北二(定保)</v>
      </c>
      <c r="Q119" s="178" t="str">
        <f t="array" ref="Q119">IF(AND(SUMPRODUCT((IM!$F$2:$F$5000=A119)*(ISNUMBER(SEARCH($D$1, IM!$AC$2:$AC$5000))))&gt;0), $D$1, "")</f>
        <v/>
      </c>
      <c r="R119" s="177" t="str">
        <f t="array" ref="R119">IFERROR(INDEX(IM!$AM$2:$AM$5000, MATCH(1, (IM!$F$2:$F$5000=A119) * (ISNUMBER(SEARCH($D$1, IM!$AC$2:$AC$5000))), 0)), "")</f>
        <v/>
      </c>
      <c r="S119" s="166" t="str">
        <f t="array" ref="S119">IF(AND(SUMPRODUCT((IM!$F$2:$F$5000=A119)*(ISNUMBER(SEARCH($E$1, IM!$AC$2:$AC$5000))))&gt;0), $E$1, "")</f>
        <v/>
      </c>
      <c r="T119" s="191" t="str">
        <f t="array" ref="T119">IFERROR(INDEX(IM!$AM$2:$AM$5000, MATCH(1, (IM!$F$2:$F$5000=A119) * (ISNUMBER(SEARCH($E$1, IM!$AC$2:$AC$5000))), 0)), "")</f>
        <v/>
      </c>
      <c r="U119" s="194" t="str">
        <f t="array" ref="U119">IF(AND(SUMPRODUCT((IM!$F$2:$F$5000=A119)*(ISNUMBER(SEARCH($F$1, IM!$AC$2:$AC$5000))))&gt;0), $F$1, "")</f>
        <v/>
      </c>
      <c r="V119" s="212" t="str">
        <f t="array" ref="V119">IFERROR(INDEX(IM!$AM$2:$AM$5000, MATCH(1, (IM!$F$2:$F$5000=A119) * (ISNUMBER(SEARCH($F$1, IM!$AC$2:$AC$5000))), 0)), "")</f>
        <v/>
      </c>
      <c r="W119" s="165" t="str">
        <f t="array" ref="W119">IF(
SUMPRODUCT(
(IM!$F$2:$F$5000=A119)*
(ISNUMBER(SEARCH($I$1,IM!$AC$2:$AC$5000)))*
(IM!$X$2:$X$5000&gt;=$A$1)*
(IM!$X$2:$X$5000&lt;=$B$1)
)&gt;0,
$I$1,
""
)</f>
        <v/>
      </c>
      <c r="X119" s="165" t="str">
        <f t="array" ref="X119">IF(AND(SUMPRODUCT((IM!$F$2:$F$5000=A119)*(ISNUMBER(SEARCH($J$1, IM!$AC$2:$AC$5000))))&gt;0), $J$1, "")</f>
        <v>+EDC</v>
      </c>
      <c r="Y119" s="425" t="str">
        <f t="shared" si="28"/>
        <v>D138</v>
      </c>
      <c r="Z119" s="425" t="str">
        <f t="shared" si="29"/>
        <v>三重中興北二</v>
      </c>
      <c r="AA119" s="132"/>
    </row>
    <row r="120" spans="1:29" ht="21.6" customHeight="1">
      <c r="A120" s="111" t="s">
        <v>70</v>
      </c>
      <c r="B120" s="160" t="str">
        <f>_xlfn.XLOOKUP(A120,'0919門市清單主檔'!B:B,'0919門市清單主檔'!C:C,"")</f>
        <v>三重中興北</v>
      </c>
      <c r="C120" s="117" t="str">
        <f>_xlfn.XLOOKUP($A120,'0919門市清單主檔'!B:B,'0919門市清單主檔'!U:U,"")</f>
        <v>新北市</v>
      </c>
      <c r="D120" s="117" t="str">
        <f>_xlfn.XLOOKUP($A120,'0919門市清單主檔'!B:B,'0919門市清單主檔'!V:V,"")</f>
        <v>三重區</v>
      </c>
      <c r="E120" s="200" t="str">
        <f>_xlfn.XLOOKUP(D120,門市狀態!G:G,門市狀態!H:H,"")</f>
        <v>劉柏均</v>
      </c>
      <c r="F120" s="112" t="str">
        <f>IFERROR(IF(VLOOKUP(A120,門市狀態!A:D,4,FALSE)=0,"",VLOOKUP(A120,門市狀態!A:D,4,FALSE)),"")</f>
        <v/>
      </c>
      <c r="G120" s="113"/>
      <c r="H120" s="114" t="str">
        <f t="shared" si="25"/>
        <v>PMQ2-D087-三重中興北(定保)</v>
      </c>
      <c r="I120" s="251" t="str">
        <f t="array" ref="I120">IF(AND(SUMPRODUCT((IM!$F$2:$F$5000=A120)*(ISNUMBER(SEARCH($C$1, IM!$AC$2:$AC$5000))))&gt;0), $C$1, "")</f>
        <v>PMQ2</v>
      </c>
      <c r="J120" s="252">
        <f t="array" ref="J120">IFERROR(INDEX(IM!$AM$2:$AM$5000, MATCH(1, (IM!$F$2:$F$5000=A120) * (ISNUMBER(SEARCH($C$1, IM!$AC$2:$AC$5000))), 0)), "")</f>
        <v>46141</v>
      </c>
      <c r="K120" s="253">
        <f t="array" ref="K120">SUMPRODUCT((IM!$F$2:$F$5000=A120)*(IM!$AD$2:$AD$5000="O")*(ISNUMBER(SEARCH($C$1, IM!$AC$2:$AC$5000))))</f>
        <v>1</v>
      </c>
      <c r="L120" s="254" t="str">
        <f t="array" ref="L120">IF(K120&gt;0,IFERROR(HYPERLINK("#'IM'!AC"&amp;MATCH(1,(IM!$F$1:$F$5000=A120)*(ISNUMBER(SEARCH($C$1,IM!$AC$1:$AC$5000))),0),"檢核"),"未登錄"),"")</f>
        <v>檢核</v>
      </c>
      <c r="M120" s="255" t="str">
        <f t="shared" si="26"/>
        <v>+EDC</v>
      </c>
      <c r="N120" s="255" t="str">
        <f t="array" ref="N120">IF(AND(
    SUMPRODUCT(
        (IM!$F$2:$F$522=A120) *
        ISNUMBER(SEARCH("*HUB*", IM!$AC$2:$AC$522)) *
        (IM!$X$2:$X$522&gt;=$A$1) *
        (IM!$X$2:$X$522&lt;=$B$1)*(W120="HUB")
    ) &gt; 0
), "HUB", "")</f>
        <v/>
      </c>
      <c r="O120" s="256" t="str">
        <f>IF(
  IFERROR(VLOOKUP(A120,門市主檔!A:I,9,FALSE),"")&lt;&gt;$C$1,
  "未完工",
  IF(
    AND($D$1="--",$E$1="--",$F$1="--"),
    "已完工",
    IF(
      OR(
        AND($D$1&lt;&gt;"--", IFERROR(VLOOKUP(A120,'0919門市清單主檔'!B:AH,31,FALSE),"")=$D$1, IFERROR(VLOOKUP(A120,門市主檔!A:Q,17,FALSE),"")&lt;&gt;$D$1),
        AND($E$1&lt;&gt;"--", IFERROR(VLOOKUP(A120,'0919門市清單主檔'!B:AH,32,FALSE),"")=$E$1, IFERROR(VLOOKUP(A120,門市主檔!A:S,19,FALSE),"")&lt;&gt;$E$1),
        AND($F$1&lt;&gt;"--", IFERROR(VLOOKUP(A120,'0919門市清單主檔'!B:AH,33,FALSE),"")=$F$1, IFERROR(VLOOKUP(A120,門市主檔!A:U,21,FALSE),"")&lt;&gt;$F$1),
        AND(
          IFERROR(VLOOKUP(A120,'0919門市清單主檔'!B:AC,28,FALSE),"")="+HUB",
          IFERROR(VLOOKUP(A120,門市主檔!A:X,23,FALSE),"")&lt;&gt;"+HUB"
        ),
        AND(
          IFERROR(VLOOKUP(A120,'0919門市清單主檔'!B:AD,29,FALSE),"")="+EDC",
          IFERROR(VLOOKUP(A120,門市主檔!A:X,24,FALSE),"")&lt;&gt;"+EDC"
        )
      ),
      _xlfn.TEXTJOIN(
        "，",
        TRUE,
        IF(AND($D$1&lt;&gt;"--", IFERROR(VLOOKUP(A120,'0919門市清單主檔'!B:AH,31,FALSE),"")=$D$1, IFERROR(VLOOKUP(A120,門市主檔!A:Q,17,FALSE),"")&lt;&gt;$D$1), $D$1, ""),
        IF(AND($E$1&lt;&gt;"--", IFERROR(VLOOKUP(A120,'0919門市清單主檔'!B:AH,32,FALSE),"")=$E$1, IFERROR(VLOOKUP(A120,門市主檔!A:S,19,FALSE),"")&lt;&gt;$E$1), $E$1, ""),
        IF(AND($F$1&lt;&gt;"--", IFERROR(VLOOKUP(A120,'0919門市清單主檔'!B:AH,33,FALSE),"")=$F$1, IFERROR(VLOOKUP(A120,門市主檔!A:U,21,FALSE),"")&lt;&gt;$F$1), $F$1, ""),
        IF(AND(IFERROR(VLOOKUP(A120,'0919門市清單主檔'!B:AC,28,FALSE),"")="+HUB", IFERROR(VLOOKUP(A120,門市主檔!A:X,23,FALSE),"")&lt;&gt;"+HUB"), "+HUB", ""),
        IF(AND(IFERROR(VLOOKUP(A120,'0919門市清單主檔'!B:AD,29,FALSE),"")="+EDC", IFERROR(VLOOKUP(A120,門市主檔!A:X,24,FALSE),"")&lt;&gt;"+EDC"), "+EDC", "")
      ) &amp; "未完工",
      "已完工"
    )
  )
)</f>
        <v>已完工</v>
      </c>
      <c r="P120" s="542" t="str">
        <f t="shared" si="27"/>
        <v>PMQ2-D087-三重中興北(定保)</v>
      </c>
      <c r="Q120" s="178" t="str">
        <f t="array" ref="Q120">IF(AND(SUMPRODUCT((IM!$F$2:$F$5000=A120)*(ISNUMBER(SEARCH($D$1, IM!$AC$2:$AC$5000))))&gt;0), $D$1, "")</f>
        <v/>
      </c>
      <c r="R120" s="177" t="str">
        <f t="array" ref="R120">IFERROR(INDEX(IM!$AM$2:$AM$5000, MATCH(1, (IM!$F$2:$F$5000=A120) * (ISNUMBER(SEARCH($D$1, IM!$AC$2:$AC$5000))), 0)), "")</f>
        <v/>
      </c>
      <c r="S120" s="166" t="str">
        <f t="array" ref="S120">IF(AND(SUMPRODUCT((IM!$F$2:$F$5000=A120)*(ISNUMBER(SEARCH($E$1, IM!$AC$2:$AC$5000))))&gt;0), $E$1, "")</f>
        <v/>
      </c>
      <c r="T120" s="191" t="str">
        <f t="array" ref="T120">IFERROR(INDEX(IM!$AM$2:$AM$5000, MATCH(1, (IM!$F$2:$F$5000=A120) * (ISNUMBER(SEARCH($E$1, IM!$AC$2:$AC$5000))), 0)), "")</f>
        <v/>
      </c>
      <c r="U120" s="194" t="str">
        <f t="array" ref="U120">IF(AND(SUMPRODUCT((IM!$F$2:$F$5000=A120)*(ISNUMBER(SEARCH($F$1, IM!$AC$2:$AC$5000))))&gt;0), $F$1, "")</f>
        <v/>
      </c>
      <c r="V120" s="212" t="str">
        <f t="array" ref="V120">IFERROR(INDEX(IM!$AM$2:$AM$5000, MATCH(1, (IM!$F$2:$F$5000=A120) * (ISNUMBER(SEARCH($F$1, IM!$AC$2:$AC$5000))), 0)), "")</f>
        <v/>
      </c>
      <c r="W120" s="165" t="str">
        <f t="array" ref="W120">IF(
SUMPRODUCT(
(IM!$F$2:$F$5000=A120)*
(ISNUMBER(SEARCH($I$1,IM!$AC$2:$AC$5000)))*
(IM!$X$2:$X$5000&gt;=$A$1)*
(IM!$X$2:$X$5000&lt;=$B$1)
)&gt;0,
$I$1,
""
)</f>
        <v/>
      </c>
      <c r="X120" s="165" t="str">
        <f t="array" ref="X120">IF(AND(SUMPRODUCT((IM!$F$2:$F$5000=A120)*(ISNUMBER(SEARCH($J$1, IM!$AC$2:$AC$5000))))&gt;0), $J$1, "")</f>
        <v>+EDC</v>
      </c>
      <c r="Y120" s="425" t="str">
        <f t="shared" si="28"/>
        <v>D087</v>
      </c>
      <c r="Z120" s="425" t="str">
        <f t="shared" si="29"/>
        <v>三重中興北</v>
      </c>
      <c r="AA120" s="132"/>
    </row>
    <row r="121" spans="1:29" ht="21.6" customHeight="1">
      <c r="A121" s="111">
        <v>4977</v>
      </c>
      <c r="B121" s="160" t="str">
        <f>_xlfn.XLOOKUP(A121,'0919門市清單主檔'!B:B,'0919門市清單主檔'!C:C,"")</f>
        <v>三重初戀店</v>
      </c>
      <c r="C121" s="117" t="str">
        <f>_xlfn.XLOOKUP($A121,'0919門市清單主檔'!B:B,'0919門市清單主檔'!U:U,"")</f>
        <v>新北市</v>
      </c>
      <c r="D121" s="117" t="str">
        <f>_xlfn.XLOOKUP($A121,'0919門市清單主檔'!B:B,'0919門市清單主檔'!V:V,"")</f>
        <v>三重區</v>
      </c>
      <c r="E121" s="200" t="str">
        <f>_xlfn.XLOOKUP(D121,門市狀態!G:G,門市狀態!H:H,"")</f>
        <v>劉柏均</v>
      </c>
      <c r="F121" s="112" t="str">
        <f>IFERROR(IF(VLOOKUP(A121,門市狀態!A:D,4,FALSE)=0,"",VLOOKUP(A121,門市狀態!A:D,4,FALSE)),"")</f>
        <v/>
      </c>
      <c r="G121" s="113"/>
      <c r="H121" s="114" t="str">
        <f t="shared" si="25"/>
        <v>PMQ2-4977-三重初戀店(定保)</v>
      </c>
      <c r="I121" s="251" t="str">
        <f t="array" ref="I121">IF(AND(SUMPRODUCT((IM!$F$2:$F$5000=A121)*(ISNUMBER(SEARCH($C$1, IM!$AC$2:$AC$5000))))&gt;0), $C$1, "")</f>
        <v>PMQ2</v>
      </c>
      <c r="J121" s="252">
        <f t="array" ref="J121">IFERROR(INDEX(IM!$AM$2:$AM$5000, MATCH(1, (IM!$F$2:$F$5000=A121) * (ISNUMBER(SEARCH($C$1, IM!$AC$2:$AC$5000))), 0)), "")</f>
        <v>46141</v>
      </c>
      <c r="K121" s="253">
        <f t="array" ref="K121">SUMPRODUCT((IM!$F$2:$F$5000=A121)*(IM!$AD$2:$AD$5000="O")*(ISNUMBER(SEARCH($C$1, IM!$AC$2:$AC$5000))))</f>
        <v>1</v>
      </c>
      <c r="L121" s="254" t="str">
        <f t="array" ref="L121">IF(K121&gt;0,IFERROR(HYPERLINK("#'IM'!AC"&amp;MATCH(1,(IM!$F$1:$F$5000=A121)*(ISNUMBER(SEARCH($C$1,IM!$AC$1:$AC$5000))),0),"檢核"),"未登錄"),"")</f>
        <v>檢核</v>
      </c>
      <c r="M121" s="255" t="str">
        <f t="shared" si="26"/>
        <v>+EDC</v>
      </c>
      <c r="N121" s="255" t="str">
        <f t="array" ref="N121">IF(AND(
    SUMPRODUCT(
        (IM!$F$2:$F$522=A121) *
        ISNUMBER(SEARCH("*HUB*", IM!$AC$2:$AC$522)) *
        (IM!$X$2:$X$522&gt;=$A$1) *
        (IM!$X$2:$X$522&lt;=$B$1)*(W121="HUB")
    ) &gt; 0
), "HUB", "")</f>
        <v/>
      </c>
      <c r="O121" s="256" t="str">
        <f>IF(
  IFERROR(VLOOKUP(A121,門市主檔!A:I,9,FALSE),"")&lt;&gt;$C$1,
  "未完工",
  IF(
    AND($D$1="--",$E$1="--",$F$1="--"),
    "已完工",
    IF(
      OR(
        AND($D$1&lt;&gt;"--", IFERROR(VLOOKUP(A121,'0919門市清單主檔'!B:AH,31,FALSE),"")=$D$1, IFERROR(VLOOKUP(A121,門市主檔!A:Q,17,FALSE),"")&lt;&gt;$D$1),
        AND($E$1&lt;&gt;"--", IFERROR(VLOOKUP(A121,'0919門市清單主檔'!B:AH,32,FALSE),"")=$E$1, IFERROR(VLOOKUP(A121,門市主檔!A:S,19,FALSE),"")&lt;&gt;$E$1),
        AND($F$1&lt;&gt;"--", IFERROR(VLOOKUP(A121,'0919門市清單主檔'!B:AH,33,FALSE),"")=$F$1, IFERROR(VLOOKUP(A121,門市主檔!A:U,21,FALSE),"")&lt;&gt;$F$1),
        AND(
          IFERROR(VLOOKUP(A121,'0919門市清單主檔'!B:AC,28,FALSE),"")="+HUB",
          IFERROR(VLOOKUP(A121,門市主檔!A:X,23,FALSE),"")&lt;&gt;"+HUB"
        ),
        AND(
          IFERROR(VLOOKUP(A121,'0919門市清單主檔'!B:AD,29,FALSE),"")="+EDC",
          IFERROR(VLOOKUP(A121,門市主檔!A:X,24,FALSE),"")&lt;&gt;"+EDC"
        )
      ),
      _xlfn.TEXTJOIN(
        "，",
        TRUE,
        IF(AND($D$1&lt;&gt;"--", IFERROR(VLOOKUP(A121,'0919門市清單主檔'!B:AH,31,FALSE),"")=$D$1, IFERROR(VLOOKUP(A121,門市主檔!A:Q,17,FALSE),"")&lt;&gt;$D$1), $D$1, ""),
        IF(AND($E$1&lt;&gt;"--", IFERROR(VLOOKUP(A121,'0919門市清單主檔'!B:AH,32,FALSE),"")=$E$1, IFERROR(VLOOKUP(A121,門市主檔!A:S,19,FALSE),"")&lt;&gt;$E$1), $E$1, ""),
        IF(AND($F$1&lt;&gt;"--", IFERROR(VLOOKUP(A121,'0919門市清單主檔'!B:AH,33,FALSE),"")=$F$1, IFERROR(VLOOKUP(A121,門市主檔!A:U,21,FALSE),"")&lt;&gt;$F$1), $F$1, ""),
        IF(AND(IFERROR(VLOOKUP(A121,'0919門市清單主檔'!B:AC,28,FALSE),"")="+HUB", IFERROR(VLOOKUP(A121,門市主檔!A:X,23,FALSE),"")&lt;&gt;"+HUB"), "+HUB", ""),
        IF(AND(IFERROR(VLOOKUP(A121,'0919門市清單主檔'!B:AD,29,FALSE),"")="+EDC", IFERROR(VLOOKUP(A121,門市主檔!A:X,24,FALSE),"")&lt;&gt;"+EDC"), "+EDC", "")
      ) &amp; "未完工",
      "已完工"
    )
  )
)</f>
        <v>已完工</v>
      </c>
      <c r="P121" s="542" t="str">
        <f t="shared" si="27"/>
        <v>PMQ2-4977-三重初戀店(定保)</v>
      </c>
      <c r="Q121" s="178" t="str">
        <f t="array" ref="Q121">IF(AND(SUMPRODUCT((IM!$F$2:$F$5000=A121)*(ISNUMBER(SEARCH($D$1, IM!$AC$2:$AC$5000))))&gt;0), $D$1, "")</f>
        <v/>
      </c>
      <c r="R121" s="177" t="str">
        <f t="array" ref="R121">IFERROR(INDEX(IM!$AM$2:$AM$5000, MATCH(1, (IM!$F$2:$F$5000=A121) * (ISNUMBER(SEARCH($D$1, IM!$AC$2:$AC$5000))), 0)), "")</f>
        <v/>
      </c>
      <c r="S121" s="166" t="str">
        <f t="array" ref="S121">IF(AND(SUMPRODUCT((IM!$F$2:$F$5000=A121)*(ISNUMBER(SEARCH($E$1, IM!$AC$2:$AC$5000))))&gt;0), $E$1, "")</f>
        <v/>
      </c>
      <c r="T121" s="191" t="str">
        <f t="array" ref="T121">IFERROR(INDEX(IM!$AM$2:$AM$5000, MATCH(1, (IM!$F$2:$F$5000=A121) * (ISNUMBER(SEARCH($E$1, IM!$AC$2:$AC$5000))), 0)), "")</f>
        <v/>
      </c>
      <c r="U121" s="194" t="str">
        <f t="array" ref="U121">IF(AND(SUMPRODUCT((IM!$F$2:$F$5000=A121)*(ISNUMBER(SEARCH($F$1, IM!$AC$2:$AC$5000))))&gt;0), $F$1, "")</f>
        <v/>
      </c>
      <c r="V121" s="212" t="str">
        <f t="array" ref="V121">IFERROR(INDEX(IM!$AM$2:$AM$5000, MATCH(1, (IM!$F$2:$F$5000=A121) * (ISNUMBER(SEARCH($F$1, IM!$AC$2:$AC$5000))), 0)), "")</f>
        <v/>
      </c>
      <c r="W121" s="165" t="str">
        <f t="array" ref="W121">IF(
SUMPRODUCT(
(IM!$F$2:$F$5000=A121)*
(ISNUMBER(SEARCH($I$1,IM!$AC$2:$AC$5000)))*
(IM!$X$2:$X$5000&gt;=$A$1)*
(IM!$X$2:$X$5000&lt;=$B$1)
)&gt;0,
$I$1,
""
)</f>
        <v/>
      </c>
      <c r="X121" s="165" t="str">
        <f t="array" ref="X121">IF(AND(SUMPRODUCT((IM!$F$2:$F$5000=A121)*(ISNUMBER(SEARCH($J$1, IM!$AC$2:$AC$5000))))&gt;0), $J$1, "")</f>
        <v>+EDC</v>
      </c>
      <c r="Y121" s="425">
        <f t="shared" si="28"/>
        <v>4977</v>
      </c>
      <c r="Z121" s="425" t="str">
        <f t="shared" si="29"/>
        <v>三重初戀店</v>
      </c>
      <c r="AA121" s="132"/>
    </row>
    <row r="122" spans="1:29" ht="21.6" customHeight="1">
      <c r="A122" s="111">
        <v>4197</v>
      </c>
      <c r="B122" s="160" t="str">
        <f>_xlfn.XLOOKUP(A122,'0919門市清單主檔'!B:B,'0919門市清單主檔'!C:C,"")</f>
        <v>龜山崇優店</v>
      </c>
      <c r="C122" s="117" t="str">
        <f>_xlfn.XLOOKUP($A122,'0919門市清單主檔'!B:B,'0919門市清單主檔'!U:U,"")</f>
        <v>桃園市</v>
      </c>
      <c r="D122" s="117" t="str">
        <f>_xlfn.XLOOKUP($A122,'0919門市清單主檔'!B:B,'0919門市清單主檔'!V:V,"")</f>
        <v>龜山區</v>
      </c>
      <c r="E122" s="200" t="str">
        <f>_xlfn.XLOOKUP(D122,門市狀態!G:G,門市狀態!H:H,"")</f>
        <v>吳宗鴻</v>
      </c>
      <c r="F122" s="112" t="str">
        <f>IFERROR(IF(VLOOKUP(A122,門市狀態!A:D,4,FALSE)=0,"",VLOOKUP(A122,門市狀態!A:D,4,FALSE)),"")</f>
        <v/>
      </c>
      <c r="G122" s="113"/>
      <c r="H122" s="114" t="str">
        <f t="shared" si="25"/>
        <v>PMQ2-4197-龜山崇優店(定保)</v>
      </c>
      <c r="I122" s="251" t="str">
        <f t="array" ref="I122">IF(AND(SUMPRODUCT((IM!$F$2:$F$5000=A122)*(ISNUMBER(SEARCH($C$1, IM!$AC$2:$AC$5000))))&gt;0), $C$1, "")</f>
        <v>PMQ2</v>
      </c>
      <c r="J122" s="252">
        <f t="array" ref="J122">IFERROR(INDEX(IM!$AM$2:$AM$5000, MATCH(1, (IM!$F$2:$F$5000=A122) * (ISNUMBER(SEARCH($C$1, IM!$AC$2:$AC$5000))), 0)), "")</f>
        <v>46141</v>
      </c>
      <c r="K122" s="253">
        <f t="array" ref="K122">SUMPRODUCT((IM!$F$2:$F$5000=A122)*(IM!$AD$2:$AD$5000="O")*(ISNUMBER(SEARCH($C$1, IM!$AC$2:$AC$5000))))</f>
        <v>1</v>
      </c>
      <c r="L122" s="254" t="str">
        <f t="array" ref="L122">IF(K122&gt;0,IFERROR(HYPERLINK("#'IM'!AC"&amp;MATCH(1,(IM!$F$1:$F$5000=A122)*(ISNUMBER(SEARCH($C$1,IM!$AC$1:$AC$5000))),0),"檢核"),"未登錄"),"")</f>
        <v>檢核</v>
      </c>
      <c r="M122" s="255" t="str">
        <f t="shared" si="26"/>
        <v>+EDC</v>
      </c>
      <c r="N122" s="255" t="str">
        <f t="array" ref="N122">IF(AND(
    SUMPRODUCT(
        (IM!$F$2:$F$522=A122) *
        ISNUMBER(SEARCH("*HUB*", IM!$AC$2:$AC$522)) *
        (IM!$X$2:$X$522&gt;=$A$1) *
        (IM!$X$2:$X$522&lt;=$B$1)*(W122="HUB")
    ) &gt; 0
), "HUB", "")</f>
        <v/>
      </c>
      <c r="O122" s="256" t="str">
        <f>IF(
  IFERROR(VLOOKUP(A122,門市主檔!A:I,9,FALSE),"")&lt;&gt;$C$1,
  "未完工",
  IF(
    AND($D$1="--",$E$1="--",$F$1="--"),
    "已完工",
    IF(
      OR(
        AND($D$1&lt;&gt;"--", IFERROR(VLOOKUP(A122,'0919門市清單主檔'!B:AH,31,FALSE),"")=$D$1, IFERROR(VLOOKUP(A122,門市主檔!A:Q,17,FALSE),"")&lt;&gt;$D$1),
        AND($E$1&lt;&gt;"--", IFERROR(VLOOKUP(A122,'0919門市清單主檔'!B:AH,32,FALSE),"")=$E$1, IFERROR(VLOOKUP(A122,門市主檔!A:S,19,FALSE),"")&lt;&gt;$E$1),
        AND($F$1&lt;&gt;"--", IFERROR(VLOOKUP(A122,'0919門市清單主檔'!B:AH,33,FALSE),"")=$F$1, IFERROR(VLOOKUP(A122,門市主檔!A:U,21,FALSE),"")&lt;&gt;$F$1),
        AND(
          IFERROR(VLOOKUP(A122,'0919門市清單主檔'!B:AC,28,FALSE),"")="+HUB",
          IFERROR(VLOOKUP(A122,門市主檔!A:X,23,FALSE),"")&lt;&gt;"+HUB"
        ),
        AND(
          IFERROR(VLOOKUP(A122,'0919門市清單主檔'!B:AD,29,FALSE),"")="+EDC",
          IFERROR(VLOOKUP(A122,門市主檔!A:X,24,FALSE),"")&lt;&gt;"+EDC"
        )
      ),
      _xlfn.TEXTJOIN(
        "，",
        TRUE,
        IF(AND($D$1&lt;&gt;"--", IFERROR(VLOOKUP(A122,'0919門市清單主檔'!B:AH,31,FALSE),"")=$D$1, IFERROR(VLOOKUP(A122,門市主檔!A:Q,17,FALSE),"")&lt;&gt;$D$1), $D$1, ""),
        IF(AND($E$1&lt;&gt;"--", IFERROR(VLOOKUP(A122,'0919門市清單主檔'!B:AH,32,FALSE),"")=$E$1, IFERROR(VLOOKUP(A122,門市主檔!A:S,19,FALSE),"")&lt;&gt;$E$1), $E$1, ""),
        IF(AND($F$1&lt;&gt;"--", IFERROR(VLOOKUP(A122,'0919門市清單主檔'!B:AH,33,FALSE),"")=$F$1, IFERROR(VLOOKUP(A122,門市主檔!A:U,21,FALSE),"")&lt;&gt;$F$1), $F$1, ""),
        IF(AND(IFERROR(VLOOKUP(A122,'0919門市清單主檔'!B:AC,28,FALSE),"")="+HUB", IFERROR(VLOOKUP(A122,門市主檔!A:X,23,FALSE),"")&lt;&gt;"+HUB"), "+HUB", ""),
        IF(AND(IFERROR(VLOOKUP(A122,'0919門市清單主檔'!B:AD,29,FALSE),"")="+EDC", IFERROR(VLOOKUP(A122,門市主檔!A:X,24,FALSE),"")&lt;&gt;"+EDC"), "+EDC", "")
      ) &amp; "未完工",
      "已完工"
    )
  )
)</f>
        <v>已完工</v>
      </c>
      <c r="P122" s="542" t="str">
        <f t="shared" si="27"/>
        <v>PMQ2-4197-龜山崇優店(定保)</v>
      </c>
      <c r="Q122" s="178" t="str">
        <f t="array" ref="Q122">IF(AND(SUMPRODUCT((IM!$F$2:$F$5000=A122)*(ISNUMBER(SEARCH($D$1, IM!$AC$2:$AC$5000))))&gt;0), $D$1, "")</f>
        <v/>
      </c>
      <c r="R122" s="177" t="str">
        <f t="array" ref="R122">IFERROR(INDEX(IM!$AM$2:$AM$5000, MATCH(1, (IM!$F$2:$F$5000=A122) * (ISNUMBER(SEARCH($D$1, IM!$AC$2:$AC$5000))), 0)), "")</f>
        <v/>
      </c>
      <c r="S122" s="166" t="str">
        <f t="array" ref="S122">IF(AND(SUMPRODUCT((IM!$F$2:$F$5000=A122)*(ISNUMBER(SEARCH($E$1, IM!$AC$2:$AC$5000))))&gt;0), $E$1, "")</f>
        <v/>
      </c>
      <c r="T122" s="191" t="str">
        <f t="array" ref="T122">IFERROR(INDEX(IM!$AM$2:$AM$5000, MATCH(1, (IM!$F$2:$F$5000=A122) * (ISNUMBER(SEARCH($E$1, IM!$AC$2:$AC$5000))), 0)), "")</f>
        <v/>
      </c>
      <c r="U122" s="194" t="str">
        <f t="array" ref="U122">IF(AND(SUMPRODUCT((IM!$F$2:$F$5000=A122)*(ISNUMBER(SEARCH($F$1, IM!$AC$2:$AC$5000))))&gt;0), $F$1, "")</f>
        <v/>
      </c>
      <c r="V122" s="212" t="str">
        <f t="array" ref="V122">IFERROR(INDEX(IM!$AM$2:$AM$5000, MATCH(1, (IM!$F$2:$F$5000=A122) * (ISNUMBER(SEARCH($F$1, IM!$AC$2:$AC$5000))), 0)), "")</f>
        <v/>
      </c>
      <c r="W122" s="165" t="str">
        <f t="array" ref="W122">IF(
SUMPRODUCT(
(IM!$F$2:$F$5000=A122)*
(ISNUMBER(SEARCH($I$1,IM!$AC$2:$AC$5000)))*
(IM!$X$2:$X$5000&gt;=$A$1)*
(IM!$X$2:$X$5000&lt;=$B$1)
)&gt;0,
$I$1,
""
)</f>
        <v/>
      </c>
      <c r="X122" s="165" t="str">
        <f t="array" ref="X122">IF(AND(SUMPRODUCT((IM!$F$2:$F$5000=A122)*(ISNUMBER(SEARCH($J$1, IM!$AC$2:$AC$5000))))&gt;0), $J$1, "")</f>
        <v>+EDC</v>
      </c>
      <c r="Y122" s="425">
        <f t="shared" si="28"/>
        <v>4197</v>
      </c>
      <c r="Z122" s="425" t="str">
        <f t="shared" si="29"/>
        <v>龜山崇優店</v>
      </c>
      <c r="AA122" s="132" t="s">
        <v>52</v>
      </c>
    </row>
    <row r="123" spans="1:29" ht="21.6" customHeight="1">
      <c r="A123" s="111">
        <v>4388</v>
      </c>
      <c r="B123" s="160" t="str">
        <f>_xlfn.XLOOKUP(A123,'0919門市清單主檔'!B:B,'0919門市清單主檔'!C:C,"")</f>
        <v>三重薔薇店</v>
      </c>
      <c r="C123" s="117" t="str">
        <f>_xlfn.XLOOKUP($A123,'0919門市清單主檔'!B:B,'0919門市清單主檔'!U:U,"")</f>
        <v>新北市</v>
      </c>
      <c r="D123" s="117" t="str">
        <f>_xlfn.XLOOKUP($A123,'0919門市清單主檔'!B:B,'0919門市清單主檔'!V:V,"")</f>
        <v>三重區</v>
      </c>
      <c r="E123" s="200" t="str">
        <f>_xlfn.XLOOKUP(D123,門市狀態!G:G,門市狀態!H:H,"")</f>
        <v>劉柏均</v>
      </c>
      <c r="F123" s="112" t="str">
        <f>IFERROR(IF(VLOOKUP(A123,門市狀態!A:D,4,FALSE)=0,"",VLOOKUP(A123,門市狀態!A:D,4,FALSE)),"")</f>
        <v/>
      </c>
      <c r="G123" s="113"/>
      <c r="H123" s="114" t="str">
        <f t="shared" si="25"/>
        <v>PMQ2-4388-三重薔薇店(定保)</v>
      </c>
      <c r="I123" s="251" t="str">
        <f t="array" ref="I123">IF(AND(SUMPRODUCT((IM!$F$2:$F$5000=A123)*(ISNUMBER(SEARCH($C$1, IM!$AC$2:$AC$5000))))&gt;0), $C$1, "")</f>
        <v>PMQ2</v>
      </c>
      <c r="J123" s="252">
        <f t="array" ref="J123">IFERROR(INDEX(IM!$AM$2:$AM$5000, MATCH(1, (IM!$F$2:$F$5000=A123) * (ISNUMBER(SEARCH($C$1, IM!$AC$2:$AC$5000))), 0)), "")</f>
        <v>46141</v>
      </c>
      <c r="K123" s="253">
        <f t="array" ref="K123">SUMPRODUCT((IM!$F$2:$F$5000=A123)*(IM!$AD$2:$AD$5000="O")*(ISNUMBER(SEARCH($C$1, IM!$AC$2:$AC$5000))))</f>
        <v>1</v>
      </c>
      <c r="L123" s="254" t="str">
        <f t="array" ref="L123">IF(K123&gt;0,IFERROR(HYPERLINK("#'IM'!AC"&amp;MATCH(1,(IM!$F$1:$F$5000=A123)*(ISNUMBER(SEARCH($C$1,IM!$AC$1:$AC$5000))),0),"檢核"),"未登錄"),"")</f>
        <v>檢核</v>
      </c>
      <c r="M123" s="255" t="str">
        <f t="shared" si="26"/>
        <v>+EDC</v>
      </c>
      <c r="N123" s="255" t="str">
        <f t="array" ref="N123">IF(AND(
    SUMPRODUCT(
        (IM!$F$2:$F$522=A123) *
        ISNUMBER(SEARCH("*HUB*", IM!$AC$2:$AC$522)) *
        (IM!$X$2:$X$522&gt;=$A$1) *
        (IM!$X$2:$X$522&lt;=$B$1)*(W123="HUB")
    ) &gt; 0
), "HUB", "")</f>
        <v/>
      </c>
      <c r="O123" s="256" t="str">
        <f>IF(
  IFERROR(VLOOKUP(A123,門市主檔!A:I,9,FALSE),"")&lt;&gt;$C$1,
  "未完工",
  IF(
    AND($D$1="--",$E$1="--",$F$1="--"),
    "已完工",
    IF(
      OR(
        AND($D$1&lt;&gt;"--", IFERROR(VLOOKUP(A123,'0919門市清單主檔'!B:AH,31,FALSE),"")=$D$1, IFERROR(VLOOKUP(A123,門市主檔!A:Q,17,FALSE),"")&lt;&gt;$D$1),
        AND($E$1&lt;&gt;"--", IFERROR(VLOOKUP(A123,'0919門市清單主檔'!B:AH,32,FALSE),"")=$E$1, IFERROR(VLOOKUP(A123,門市主檔!A:S,19,FALSE),"")&lt;&gt;$E$1),
        AND($F$1&lt;&gt;"--", IFERROR(VLOOKUP(A123,'0919門市清單主檔'!B:AH,33,FALSE),"")=$F$1, IFERROR(VLOOKUP(A123,門市主檔!A:U,21,FALSE),"")&lt;&gt;$F$1),
        AND(
          IFERROR(VLOOKUP(A123,'0919門市清單主檔'!B:AC,28,FALSE),"")="+HUB",
          IFERROR(VLOOKUP(A123,門市主檔!A:X,23,FALSE),"")&lt;&gt;"+HUB"
        ),
        AND(
          IFERROR(VLOOKUP(A123,'0919門市清單主檔'!B:AD,29,FALSE),"")="+EDC",
          IFERROR(VLOOKUP(A123,門市主檔!A:X,24,FALSE),"")&lt;&gt;"+EDC"
        )
      ),
      _xlfn.TEXTJOIN(
        "，",
        TRUE,
        IF(AND($D$1&lt;&gt;"--", IFERROR(VLOOKUP(A123,'0919門市清單主檔'!B:AH,31,FALSE),"")=$D$1, IFERROR(VLOOKUP(A123,門市主檔!A:Q,17,FALSE),"")&lt;&gt;$D$1), $D$1, ""),
        IF(AND($E$1&lt;&gt;"--", IFERROR(VLOOKUP(A123,'0919門市清單主檔'!B:AH,32,FALSE),"")=$E$1, IFERROR(VLOOKUP(A123,門市主檔!A:S,19,FALSE),"")&lt;&gt;$E$1), $E$1, ""),
        IF(AND($F$1&lt;&gt;"--", IFERROR(VLOOKUP(A123,'0919門市清單主檔'!B:AH,33,FALSE),"")=$F$1, IFERROR(VLOOKUP(A123,門市主檔!A:U,21,FALSE),"")&lt;&gt;$F$1), $F$1, ""),
        IF(AND(IFERROR(VLOOKUP(A123,'0919門市清單主檔'!B:AC,28,FALSE),"")="+HUB", IFERROR(VLOOKUP(A123,門市主檔!A:X,23,FALSE),"")&lt;&gt;"+HUB"), "+HUB", ""),
        IF(AND(IFERROR(VLOOKUP(A123,'0919門市清單主檔'!B:AD,29,FALSE),"")="+EDC", IFERROR(VLOOKUP(A123,門市主檔!A:X,24,FALSE),"")&lt;&gt;"+EDC"), "+EDC", "")
      ) &amp; "未完工",
      "已完工"
    )
  )
)</f>
        <v>已完工</v>
      </c>
      <c r="P123" s="542" t="str">
        <f t="shared" si="27"/>
        <v>PMQ2-4388-三重薔薇店(定保)</v>
      </c>
      <c r="Q123" s="178" t="str">
        <f t="array" ref="Q123">IF(AND(SUMPRODUCT((IM!$F$2:$F$5000=A123)*(ISNUMBER(SEARCH($D$1, IM!$AC$2:$AC$5000))))&gt;0), $D$1, "")</f>
        <v/>
      </c>
      <c r="R123" s="177" t="str">
        <f t="array" ref="R123">IFERROR(INDEX(IM!$AM$2:$AM$5000, MATCH(1, (IM!$F$2:$F$5000=A123) * (ISNUMBER(SEARCH($D$1, IM!$AC$2:$AC$5000))), 0)), "")</f>
        <v/>
      </c>
      <c r="S123" s="166" t="str">
        <f t="array" ref="S123">IF(AND(SUMPRODUCT((IM!$F$2:$F$5000=A123)*(ISNUMBER(SEARCH($E$1, IM!$AC$2:$AC$5000))))&gt;0), $E$1, "")</f>
        <v/>
      </c>
      <c r="T123" s="191" t="str">
        <f t="array" ref="T123">IFERROR(INDEX(IM!$AM$2:$AM$5000, MATCH(1, (IM!$F$2:$F$5000=A123) * (ISNUMBER(SEARCH($E$1, IM!$AC$2:$AC$5000))), 0)), "")</f>
        <v/>
      </c>
      <c r="U123" s="194" t="str">
        <f t="array" ref="U123">IF(AND(SUMPRODUCT((IM!$F$2:$F$5000=A123)*(ISNUMBER(SEARCH($F$1, IM!$AC$2:$AC$5000))))&gt;0), $F$1, "")</f>
        <v/>
      </c>
      <c r="V123" s="212" t="str">
        <f t="array" ref="V123">IFERROR(INDEX(IM!$AM$2:$AM$5000, MATCH(1, (IM!$F$2:$F$5000=A123) * (ISNUMBER(SEARCH($F$1, IM!$AC$2:$AC$5000))), 0)), "")</f>
        <v/>
      </c>
      <c r="W123" s="165" t="str">
        <f t="array" ref="W123">IF(
SUMPRODUCT(
(IM!$F$2:$F$5000=A123)*
(ISNUMBER(SEARCH($I$1,IM!$AC$2:$AC$5000)))*
(IM!$X$2:$X$5000&gt;=$A$1)*
(IM!$X$2:$X$5000&lt;=$B$1)
)&gt;0,
$I$1,
""
)</f>
        <v/>
      </c>
      <c r="X123" s="165" t="str">
        <f t="array" ref="X123">IF(AND(SUMPRODUCT((IM!$F$2:$F$5000=A123)*(ISNUMBER(SEARCH($J$1, IM!$AC$2:$AC$5000))))&gt;0), $J$1, "")</f>
        <v>+EDC</v>
      </c>
      <c r="Y123" s="425">
        <f t="shared" si="28"/>
        <v>4388</v>
      </c>
      <c r="Z123" s="425" t="str">
        <f t="shared" si="29"/>
        <v>三重薔薇店</v>
      </c>
      <c r="AA123" s="132"/>
    </row>
    <row r="124" spans="1:29" ht="21.6" customHeight="1">
      <c r="A124" s="111">
        <v>5513</v>
      </c>
      <c r="B124" s="160" t="str">
        <f>_xlfn.XLOOKUP(A124,'0919門市清單主檔'!B:B,'0919門市清單主檔'!C:C,"")</f>
        <v>新莊A3站</v>
      </c>
      <c r="C124" s="117" t="str">
        <f>_xlfn.XLOOKUP($A124,'0919門市清單主檔'!B:B,'0919門市清單主檔'!U:U,"")</f>
        <v>新北市</v>
      </c>
      <c r="D124" s="117" t="str">
        <f>_xlfn.XLOOKUP($A124,'0919門市清單主檔'!B:B,'0919門市清單主檔'!V:V,"")</f>
        <v>新莊區</v>
      </c>
      <c r="E124" s="200" t="str">
        <f>_xlfn.XLOOKUP(D124,門市狀態!G:G,門市狀態!H:H,"")</f>
        <v>湯家瑋</v>
      </c>
      <c r="F124" s="112" t="str">
        <f>IFERROR(IF(VLOOKUP(A124,門市狀態!A:D,4,FALSE)=0,"",VLOOKUP(A124,門市狀態!A:D,4,FALSE)),"")</f>
        <v/>
      </c>
      <c r="G124" s="113" t="s">
        <v>61</v>
      </c>
      <c r="H124" s="114" t="str">
        <f t="shared" si="25"/>
        <v>PMQ2-5513-新莊A3站(定保)</v>
      </c>
      <c r="I124" s="251" t="str">
        <f t="array" ref="I124">IF(AND(SUMPRODUCT((IM!$F$2:$F$5000=A124)*(ISNUMBER(SEARCH($C$1, IM!$AC$2:$AC$5000))))&gt;0), $C$1, "")</f>
        <v>PMQ2</v>
      </c>
      <c r="J124" s="252">
        <f t="array" ref="J124">IFERROR(INDEX(IM!$AM$2:$AM$5000, MATCH(1, (IM!$F$2:$F$5000=A124) * (ISNUMBER(SEARCH($C$1, IM!$AC$2:$AC$5000))), 0)), "")</f>
        <v>46141</v>
      </c>
      <c r="K124" s="253">
        <f t="array" ref="K124">SUMPRODUCT((IM!$F$2:$F$5000=A124)*(IM!$AD$2:$AD$5000="O")*(ISNUMBER(SEARCH($C$1, IM!$AC$2:$AC$5000))))</f>
        <v>1</v>
      </c>
      <c r="L124" s="254" t="str">
        <f t="array" ref="L124">IF(K124&gt;0,IFERROR(HYPERLINK("#'IM'!AC"&amp;MATCH(1,(IM!$F$1:$F$5000=A124)*(ISNUMBER(SEARCH($C$1,IM!$AC$1:$AC$5000))),0),"檢核"),"未登錄"),"")</f>
        <v>檢核</v>
      </c>
      <c r="M124" s="255" t="str">
        <f t="shared" si="26"/>
        <v>+EDC</v>
      </c>
      <c r="N124" s="255" t="str">
        <f t="array" ref="N124">IF(AND(
    SUMPRODUCT(
        (IM!$F$2:$F$522=A124) *
        ISNUMBER(SEARCH("*HUB*", IM!$AC$2:$AC$522)) *
        (IM!$X$2:$X$522&gt;=$A$1) *
        (IM!$X$2:$X$522&lt;=$B$1)*(W124="HUB")
    ) &gt; 0
), "HUB", "")</f>
        <v/>
      </c>
      <c r="O124" s="256" t="str">
        <f>IF(
  IFERROR(VLOOKUP(A124,門市主檔!A:I,9,FALSE),"")&lt;&gt;$C$1,
  "未完工",
  IF(
    AND($D$1="--",$E$1="--",$F$1="--"),
    "已完工",
    IF(
      OR(
        AND($D$1&lt;&gt;"--", IFERROR(VLOOKUP(A124,'0919門市清單主檔'!B:AH,31,FALSE),"")=$D$1, IFERROR(VLOOKUP(A124,門市主檔!A:Q,17,FALSE),"")&lt;&gt;$D$1),
        AND($E$1&lt;&gt;"--", IFERROR(VLOOKUP(A124,'0919門市清單主檔'!B:AH,32,FALSE),"")=$E$1, IFERROR(VLOOKUP(A124,門市主檔!A:S,19,FALSE),"")&lt;&gt;$E$1),
        AND($F$1&lt;&gt;"--", IFERROR(VLOOKUP(A124,'0919門市清單主檔'!B:AH,33,FALSE),"")=$F$1, IFERROR(VLOOKUP(A124,門市主檔!A:U,21,FALSE),"")&lt;&gt;$F$1),
        AND(
          IFERROR(VLOOKUP(A124,'0919門市清單主檔'!B:AC,28,FALSE),"")="+HUB",
          IFERROR(VLOOKUP(A124,門市主檔!A:X,23,FALSE),"")&lt;&gt;"+HUB"
        ),
        AND(
          IFERROR(VLOOKUP(A124,'0919門市清單主檔'!B:AD,29,FALSE),"")="+EDC",
          IFERROR(VLOOKUP(A124,門市主檔!A:X,24,FALSE),"")&lt;&gt;"+EDC"
        )
      ),
      _xlfn.TEXTJOIN(
        "，",
        TRUE,
        IF(AND($D$1&lt;&gt;"--", IFERROR(VLOOKUP(A124,'0919門市清單主檔'!B:AH,31,FALSE),"")=$D$1, IFERROR(VLOOKUP(A124,門市主檔!A:Q,17,FALSE),"")&lt;&gt;$D$1), $D$1, ""),
        IF(AND($E$1&lt;&gt;"--", IFERROR(VLOOKUP(A124,'0919門市清單主檔'!B:AH,32,FALSE),"")=$E$1, IFERROR(VLOOKUP(A124,門市主檔!A:S,19,FALSE),"")&lt;&gt;$E$1), $E$1, ""),
        IF(AND($F$1&lt;&gt;"--", IFERROR(VLOOKUP(A124,'0919門市清單主檔'!B:AH,33,FALSE),"")=$F$1, IFERROR(VLOOKUP(A124,門市主檔!A:U,21,FALSE),"")&lt;&gt;$F$1), $F$1, ""),
        IF(AND(IFERROR(VLOOKUP(A124,'0919門市清單主檔'!B:AC,28,FALSE),"")="+HUB", IFERROR(VLOOKUP(A124,門市主檔!A:X,23,FALSE),"")&lt;&gt;"+HUB"), "+HUB", ""),
        IF(AND(IFERROR(VLOOKUP(A124,'0919門市清單主檔'!B:AD,29,FALSE),"")="+EDC", IFERROR(VLOOKUP(A124,門市主檔!A:X,24,FALSE),"")&lt;&gt;"+EDC"), "+EDC", "")
      ) &amp; "未完工",
      "已完工"
    )
  )
)</f>
        <v>已完工</v>
      </c>
      <c r="P124" s="542" t="str">
        <f t="shared" si="27"/>
        <v>PMQ2-5513-新莊A3站(定保)</v>
      </c>
      <c r="Q124" s="178" t="str">
        <f t="array" ref="Q124">IF(AND(SUMPRODUCT((IM!$F$2:$F$5000=A124)*(ISNUMBER(SEARCH($D$1, IM!$AC$2:$AC$5000))))&gt;0), $D$1, "")</f>
        <v/>
      </c>
      <c r="R124" s="177" t="str">
        <f t="array" ref="R124">IFERROR(INDEX(IM!$AM$2:$AM$5000, MATCH(1, (IM!$F$2:$F$5000=A124) * (ISNUMBER(SEARCH($D$1, IM!$AC$2:$AC$5000))), 0)), "")</f>
        <v/>
      </c>
      <c r="S124" s="166" t="str">
        <f t="array" ref="S124">IF(AND(SUMPRODUCT((IM!$F$2:$F$5000=A124)*(ISNUMBER(SEARCH($E$1, IM!$AC$2:$AC$5000))))&gt;0), $E$1, "")</f>
        <v/>
      </c>
      <c r="T124" s="191" t="str">
        <f t="array" ref="T124">IFERROR(INDEX(IM!$AM$2:$AM$5000, MATCH(1, (IM!$F$2:$F$5000=A124) * (ISNUMBER(SEARCH($E$1, IM!$AC$2:$AC$5000))), 0)), "")</f>
        <v/>
      </c>
      <c r="U124" s="194" t="str">
        <f t="array" ref="U124">IF(AND(SUMPRODUCT((IM!$F$2:$F$5000=A124)*(ISNUMBER(SEARCH($F$1, IM!$AC$2:$AC$5000))))&gt;0), $F$1, "")</f>
        <v/>
      </c>
      <c r="V124" s="212" t="str">
        <f t="array" ref="V124">IFERROR(INDEX(IM!$AM$2:$AM$5000, MATCH(1, (IM!$F$2:$F$5000=A124) * (ISNUMBER(SEARCH($F$1, IM!$AC$2:$AC$5000))), 0)), "")</f>
        <v/>
      </c>
      <c r="W124" s="165" t="str">
        <f t="array" ref="W124">IF(
SUMPRODUCT(
(IM!$F$2:$F$5000=A124)*
(ISNUMBER(SEARCH($I$1,IM!$AC$2:$AC$5000)))*
(IM!$X$2:$X$5000&gt;=$A$1)*
(IM!$X$2:$X$5000&lt;=$B$1)
)&gt;0,
$I$1,
""
)</f>
        <v/>
      </c>
      <c r="X124" s="165" t="str">
        <f t="array" ref="X124">IF(AND(SUMPRODUCT((IM!$F$2:$F$5000=A124)*(ISNUMBER(SEARCH($J$1, IM!$AC$2:$AC$5000))))&gt;0), $J$1, "")</f>
        <v>+EDC</v>
      </c>
      <c r="Y124" s="425">
        <f t="shared" si="28"/>
        <v>5513</v>
      </c>
      <c r="Z124" s="425" t="str">
        <f t="shared" si="29"/>
        <v>新莊A3站</v>
      </c>
      <c r="AA124" s="365" t="s">
        <v>26</v>
      </c>
      <c r="AB124" s="132"/>
      <c r="AC124" s="132"/>
    </row>
    <row r="125" spans="1:29" ht="21.6" customHeight="1">
      <c r="A125" s="111">
        <v>2837</v>
      </c>
      <c r="B125" s="160" t="str">
        <f>_xlfn.XLOOKUP(A125,'0919門市清單主檔'!B:B,'0919門市清單主檔'!C:C,"")</f>
        <v>三重洛陽店</v>
      </c>
      <c r="C125" s="117" t="str">
        <f>_xlfn.XLOOKUP($A125,'0919門市清單主檔'!B:B,'0919門市清單主檔'!U:U,"")</f>
        <v>新北市</v>
      </c>
      <c r="D125" s="117" t="str">
        <f>_xlfn.XLOOKUP($A125,'0919門市清單主檔'!B:B,'0919門市清單主檔'!V:V,"")</f>
        <v>三重區</v>
      </c>
      <c r="E125" s="200" t="str">
        <f>_xlfn.XLOOKUP(D125,門市狀態!G:G,門市狀態!H:H,"")</f>
        <v>劉柏均</v>
      </c>
      <c r="F125" s="112" t="str">
        <f>IFERROR(IF(VLOOKUP(A125,門市狀態!A:D,4,FALSE)=0,"",VLOOKUP(A125,門市狀態!A:D,4,FALSE)),"")</f>
        <v/>
      </c>
      <c r="G125" s="113"/>
      <c r="H125" s="114" t="str">
        <f t="shared" si="25"/>
        <v>PMQ2-2837-三重洛陽店(定保)</v>
      </c>
      <c r="I125" s="251" t="str">
        <f t="array" ref="I125">IF(AND(SUMPRODUCT((IM!$F$2:$F$5000=A125)*(ISNUMBER(SEARCH($C$1, IM!$AC$2:$AC$5000))))&gt;0), $C$1, "")</f>
        <v>PMQ2</v>
      </c>
      <c r="J125" s="252">
        <f t="array" ref="J125">IFERROR(INDEX(IM!$AM$2:$AM$5000, MATCH(1, (IM!$F$2:$F$5000=A125) * (ISNUMBER(SEARCH($C$1, IM!$AC$2:$AC$5000))), 0)), "")</f>
        <v>46146</v>
      </c>
      <c r="K125" s="253">
        <f t="array" ref="K125">SUMPRODUCT((IM!$F$2:$F$5000=A125)*(IM!$AD$2:$AD$5000="O")*(ISNUMBER(SEARCH($C$1, IM!$AC$2:$AC$5000))))</f>
        <v>1</v>
      </c>
      <c r="L125" s="254" t="str">
        <f t="array" ref="L125">IF(K125&gt;0,IFERROR(HYPERLINK("#'IM'!AC"&amp;MATCH(1,(IM!$F$1:$F$5000=A125)*(ISNUMBER(SEARCH($C$1,IM!$AC$1:$AC$5000))),0),"檢核"),"未登錄"),"")</f>
        <v>檢核</v>
      </c>
      <c r="M125" s="255" t="str">
        <f t="shared" si="26"/>
        <v>+EDC</v>
      </c>
      <c r="N125" s="255" t="str">
        <f t="array" ref="N125">IF(AND(
    SUMPRODUCT(
        (IM!$F$2:$F$522=A125) *
        ISNUMBER(SEARCH("*HUB*", IM!$AC$2:$AC$522)) *
        (IM!$X$2:$X$522&gt;=$A$1) *
        (IM!$X$2:$X$522&lt;=$B$1)*(W125="HUB")
    ) &gt; 0
), "HUB", "")</f>
        <v/>
      </c>
      <c r="O125" s="256" t="str">
        <f>IF(
  IFERROR(VLOOKUP(A125,門市主檔!A:I,9,FALSE),"")&lt;&gt;$C$1,
  "未完工",
  IF(
    AND($D$1="--",$E$1="--",$F$1="--"),
    "已完工",
    IF(
      OR(
        AND($D$1&lt;&gt;"--", IFERROR(VLOOKUP(A125,'0919門市清單主檔'!B:AH,31,FALSE),"")=$D$1, IFERROR(VLOOKUP(A125,門市主檔!A:Q,17,FALSE),"")&lt;&gt;$D$1),
        AND($E$1&lt;&gt;"--", IFERROR(VLOOKUP(A125,'0919門市清單主檔'!B:AH,32,FALSE),"")=$E$1, IFERROR(VLOOKUP(A125,門市主檔!A:S,19,FALSE),"")&lt;&gt;$E$1),
        AND($F$1&lt;&gt;"--", IFERROR(VLOOKUP(A125,'0919門市清單主檔'!B:AH,33,FALSE),"")=$F$1, IFERROR(VLOOKUP(A125,門市主檔!A:U,21,FALSE),"")&lt;&gt;$F$1),
        AND(
          IFERROR(VLOOKUP(A125,'0919門市清單主檔'!B:AC,28,FALSE),"")="+HUB",
          IFERROR(VLOOKUP(A125,門市主檔!A:X,23,FALSE),"")&lt;&gt;"+HUB"
        ),
        AND(
          IFERROR(VLOOKUP(A125,'0919門市清單主檔'!B:AD,29,FALSE),"")="+EDC",
          IFERROR(VLOOKUP(A125,門市主檔!A:X,24,FALSE),"")&lt;&gt;"+EDC"
        )
      ),
      _xlfn.TEXTJOIN(
        "，",
        TRUE,
        IF(AND($D$1&lt;&gt;"--", IFERROR(VLOOKUP(A125,'0919門市清單主檔'!B:AH,31,FALSE),"")=$D$1, IFERROR(VLOOKUP(A125,門市主檔!A:Q,17,FALSE),"")&lt;&gt;$D$1), $D$1, ""),
        IF(AND($E$1&lt;&gt;"--", IFERROR(VLOOKUP(A125,'0919門市清單主檔'!B:AH,32,FALSE),"")=$E$1, IFERROR(VLOOKUP(A125,門市主檔!A:S,19,FALSE),"")&lt;&gt;$E$1), $E$1, ""),
        IF(AND($F$1&lt;&gt;"--", IFERROR(VLOOKUP(A125,'0919門市清單主檔'!B:AH,33,FALSE),"")=$F$1, IFERROR(VLOOKUP(A125,門市主檔!A:U,21,FALSE),"")&lt;&gt;$F$1), $F$1, ""),
        IF(AND(IFERROR(VLOOKUP(A125,'0919門市清單主檔'!B:AC,28,FALSE),"")="+HUB", IFERROR(VLOOKUP(A125,門市主檔!A:X,23,FALSE),"")&lt;&gt;"+HUB"), "+HUB", ""),
        IF(AND(IFERROR(VLOOKUP(A125,'0919門市清單主檔'!B:AD,29,FALSE),"")="+EDC", IFERROR(VLOOKUP(A125,門市主檔!A:X,24,FALSE),"")&lt;&gt;"+EDC"), "+EDC", "")
      ) &amp; "未完工",
      "已完工"
    )
  )
)</f>
        <v>已完工</v>
      </c>
      <c r="P125" s="542" t="str">
        <f t="shared" si="27"/>
        <v>PMQ2-2837-三重洛陽店(定保)</v>
      </c>
      <c r="Q125" s="178" t="str">
        <f t="array" ref="Q125">IF(AND(SUMPRODUCT((IM!$F$2:$F$5000=A125)*(ISNUMBER(SEARCH($D$1, IM!$AC$2:$AC$5000))))&gt;0), $D$1, "")</f>
        <v/>
      </c>
      <c r="R125" s="177" t="str">
        <f t="array" ref="R125">IFERROR(INDEX(IM!$AM$2:$AM$5000, MATCH(1, (IM!$F$2:$F$5000=A125) * (ISNUMBER(SEARCH($D$1, IM!$AC$2:$AC$5000))), 0)), "")</f>
        <v/>
      </c>
      <c r="S125" s="166" t="str">
        <f t="array" ref="S125">IF(AND(SUMPRODUCT((IM!$F$2:$F$5000=A125)*(ISNUMBER(SEARCH($E$1, IM!$AC$2:$AC$5000))))&gt;0), $E$1, "")</f>
        <v/>
      </c>
      <c r="T125" s="191" t="str">
        <f t="array" ref="T125">IFERROR(INDEX(IM!$AM$2:$AM$5000, MATCH(1, (IM!$F$2:$F$5000=A125) * (ISNUMBER(SEARCH($E$1, IM!$AC$2:$AC$5000))), 0)), "")</f>
        <v/>
      </c>
      <c r="U125" s="194" t="str">
        <f t="array" ref="U125">IF(AND(SUMPRODUCT((IM!$F$2:$F$5000=A125)*(ISNUMBER(SEARCH($F$1, IM!$AC$2:$AC$5000))))&gt;0), $F$1, "")</f>
        <v/>
      </c>
      <c r="V125" s="212" t="str">
        <f t="array" ref="V125">IFERROR(INDEX(IM!$AM$2:$AM$5000, MATCH(1, (IM!$F$2:$F$5000=A125) * (ISNUMBER(SEARCH($F$1, IM!$AC$2:$AC$5000))), 0)), "")</f>
        <v/>
      </c>
      <c r="W125" s="165" t="str">
        <f t="array" ref="W125">IF(
SUMPRODUCT(
(IM!$F$2:$F$5000=A125)*
(ISNUMBER(SEARCH($I$1,IM!$AC$2:$AC$5000)))*
(IM!$X$2:$X$5000&gt;=$A$1)*
(IM!$X$2:$X$5000&lt;=$B$1)
)&gt;0,
$I$1,
""
)</f>
        <v/>
      </c>
      <c r="X125" s="165" t="str">
        <f t="array" ref="X125">IF(AND(SUMPRODUCT((IM!$F$2:$F$5000=A125)*(ISNUMBER(SEARCH($J$1, IM!$AC$2:$AC$5000))))&gt;0), $J$1, "")</f>
        <v>+EDC</v>
      </c>
      <c r="Y125" s="425">
        <f t="shared" si="28"/>
        <v>2837</v>
      </c>
      <c r="Z125" s="425" t="str">
        <f t="shared" si="29"/>
        <v>三重洛陽店</v>
      </c>
      <c r="AA125" s="132"/>
      <c r="AB125" s="132"/>
      <c r="AC125" s="132"/>
    </row>
    <row r="126" spans="1:29" ht="21.6" customHeight="1">
      <c r="A126" s="111">
        <v>3977</v>
      </c>
      <c r="B126" s="160" t="str">
        <f>_xlfn.XLOOKUP(A126,'0919門市清單主檔'!B:B,'0919門市清單主檔'!C:C,"")</f>
        <v>板橋玉川店</v>
      </c>
      <c r="C126" s="117" t="str">
        <f>_xlfn.XLOOKUP($A126,'0919門市清單主檔'!B:B,'0919門市清單主檔'!U:U,"")</f>
        <v>新北市</v>
      </c>
      <c r="D126" s="117" t="str">
        <f>_xlfn.XLOOKUP($A126,'0919門市清單主檔'!B:B,'0919門市清單主檔'!V:V,"")</f>
        <v>板橋區</v>
      </c>
      <c r="E126" s="200" t="str">
        <f>_xlfn.XLOOKUP(D126,門市狀態!G:G,門市狀態!H:H,"")</f>
        <v>狄澤洋</v>
      </c>
      <c r="F126" s="112" t="str">
        <f>IFERROR(IF(VLOOKUP(A126,門市狀態!A:D,4,FALSE)=0,"",VLOOKUP(A126,門市狀態!A:D,4,FALSE)),"")</f>
        <v/>
      </c>
      <c r="G126" s="113"/>
      <c r="H126" s="114" t="str">
        <f t="shared" si="25"/>
        <v>PMQ2-3977-板橋玉川店(定保)</v>
      </c>
      <c r="I126" s="251" t="str">
        <f t="array" ref="I126">IF(AND(SUMPRODUCT((IM!$F$2:$F$5000=A126)*(ISNUMBER(SEARCH($C$1, IM!$AC$2:$AC$5000))))&gt;0), $C$1, "")</f>
        <v>PMQ2</v>
      </c>
      <c r="J126" s="252">
        <f t="array" ref="J126">IFERROR(INDEX(IM!$AM$2:$AM$5000, MATCH(1, (IM!$F$2:$F$5000=A126) * (ISNUMBER(SEARCH($C$1, IM!$AC$2:$AC$5000))), 0)), "")</f>
        <v>46146</v>
      </c>
      <c r="K126" s="253">
        <f t="array" ref="K126">SUMPRODUCT((IM!$F$2:$F$5000=A126)*(IM!$AD$2:$AD$5000="O")*(ISNUMBER(SEARCH($C$1, IM!$AC$2:$AC$5000))))</f>
        <v>1</v>
      </c>
      <c r="L126" s="254" t="str">
        <f t="array" ref="L126">IF(K126&gt;0,IFERROR(HYPERLINK("#'IM'!AC"&amp;MATCH(1,(IM!$F$1:$F$5000=A126)*(ISNUMBER(SEARCH($C$1,IM!$AC$1:$AC$5000))),0),"檢核"),"未登錄"),"")</f>
        <v>檢核</v>
      </c>
      <c r="M126" s="255" t="str">
        <f t="shared" si="26"/>
        <v>+EDC</v>
      </c>
      <c r="N126" s="255" t="str">
        <f t="array" ref="N126">IF(AND(
    SUMPRODUCT(
        (IM!$F$2:$F$522=A126) *
        ISNUMBER(SEARCH("*HUB*", IM!$AC$2:$AC$522)) *
        (IM!$X$2:$X$522&gt;=$A$1) *
        (IM!$X$2:$X$522&lt;=$B$1)*(W126="HUB")
    ) &gt; 0
), "HUB", "")</f>
        <v/>
      </c>
      <c r="O126" s="256" t="str">
        <f>IF(
  IFERROR(VLOOKUP(A126,門市主檔!A:I,9,FALSE),"")&lt;&gt;$C$1,
  "未完工",
  IF(
    AND($D$1="--",$E$1="--",$F$1="--"),
    "已完工",
    IF(
      OR(
        AND($D$1&lt;&gt;"--", IFERROR(VLOOKUP(A126,'0919門市清單主檔'!B:AH,31,FALSE),"")=$D$1, IFERROR(VLOOKUP(A126,門市主檔!A:Q,17,FALSE),"")&lt;&gt;$D$1),
        AND($E$1&lt;&gt;"--", IFERROR(VLOOKUP(A126,'0919門市清單主檔'!B:AH,32,FALSE),"")=$E$1, IFERROR(VLOOKUP(A126,門市主檔!A:S,19,FALSE),"")&lt;&gt;$E$1),
        AND($F$1&lt;&gt;"--", IFERROR(VLOOKUP(A126,'0919門市清單主檔'!B:AH,33,FALSE),"")=$F$1, IFERROR(VLOOKUP(A126,門市主檔!A:U,21,FALSE),"")&lt;&gt;$F$1),
        AND(
          IFERROR(VLOOKUP(A126,'0919門市清單主檔'!B:AC,28,FALSE),"")="+HUB",
          IFERROR(VLOOKUP(A126,門市主檔!A:X,23,FALSE),"")&lt;&gt;"+HUB"
        ),
        AND(
          IFERROR(VLOOKUP(A126,'0919門市清單主檔'!B:AD,29,FALSE),"")="+EDC",
          IFERROR(VLOOKUP(A126,門市主檔!A:X,24,FALSE),"")&lt;&gt;"+EDC"
        )
      ),
      _xlfn.TEXTJOIN(
        "，",
        TRUE,
        IF(AND($D$1&lt;&gt;"--", IFERROR(VLOOKUP(A126,'0919門市清單主檔'!B:AH,31,FALSE),"")=$D$1, IFERROR(VLOOKUP(A126,門市主檔!A:Q,17,FALSE),"")&lt;&gt;$D$1), $D$1, ""),
        IF(AND($E$1&lt;&gt;"--", IFERROR(VLOOKUP(A126,'0919門市清單主檔'!B:AH,32,FALSE),"")=$E$1, IFERROR(VLOOKUP(A126,門市主檔!A:S,19,FALSE),"")&lt;&gt;$E$1), $E$1, ""),
        IF(AND($F$1&lt;&gt;"--", IFERROR(VLOOKUP(A126,'0919門市清單主檔'!B:AH,33,FALSE),"")=$F$1, IFERROR(VLOOKUP(A126,門市主檔!A:U,21,FALSE),"")&lt;&gt;$F$1), $F$1, ""),
        IF(AND(IFERROR(VLOOKUP(A126,'0919門市清單主檔'!B:AC,28,FALSE),"")="+HUB", IFERROR(VLOOKUP(A126,門市主檔!A:X,23,FALSE),"")&lt;&gt;"+HUB"), "+HUB", ""),
        IF(AND(IFERROR(VLOOKUP(A126,'0919門市清單主檔'!B:AD,29,FALSE),"")="+EDC", IFERROR(VLOOKUP(A126,門市主檔!A:X,24,FALSE),"")&lt;&gt;"+EDC"), "+EDC", "")
      ) &amp; "未完工",
      "已完工"
    )
  )
)</f>
        <v>已完工</v>
      </c>
      <c r="P126" s="542" t="str">
        <f t="shared" si="27"/>
        <v>PMQ2-3977-板橋玉川店(定保)</v>
      </c>
      <c r="Q126" s="178" t="str">
        <f t="array" ref="Q126">IF(AND(SUMPRODUCT((IM!$F$2:$F$5000=A126)*(ISNUMBER(SEARCH($D$1, IM!$AC$2:$AC$5000))))&gt;0), $D$1, "")</f>
        <v/>
      </c>
      <c r="R126" s="177" t="str">
        <f t="array" ref="R126">IFERROR(INDEX(IM!$AM$2:$AM$5000, MATCH(1, (IM!$F$2:$F$5000=A126) * (ISNUMBER(SEARCH($D$1, IM!$AC$2:$AC$5000))), 0)), "")</f>
        <v/>
      </c>
      <c r="S126" s="166" t="str">
        <f t="array" ref="S126">IF(AND(SUMPRODUCT((IM!$F$2:$F$5000=A126)*(ISNUMBER(SEARCH($E$1, IM!$AC$2:$AC$5000))))&gt;0), $E$1, "")</f>
        <v/>
      </c>
      <c r="T126" s="191" t="str">
        <f t="array" ref="T126">IFERROR(INDEX(IM!$AM$2:$AM$5000, MATCH(1, (IM!$F$2:$F$5000=A126) * (ISNUMBER(SEARCH($E$1, IM!$AC$2:$AC$5000))), 0)), "")</f>
        <v/>
      </c>
      <c r="U126" s="194" t="str">
        <f t="array" ref="U126">IF(AND(SUMPRODUCT((IM!$F$2:$F$5000=A126)*(ISNUMBER(SEARCH($F$1, IM!$AC$2:$AC$5000))))&gt;0), $F$1, "")</f>
        <v/>
      </c>
      <c r="V126" s="212" t="str">
        <f t="array" ref="V126">IFERROR(INDEX(IM!$AM$2:$AM$5000, MATCH(1, (IM!$F$2:$F$5000=A126) * (ISNUMBER(SEARCH($F$1, IM!$AC$2:$AC$5000))), 0)), "")</f>
        <v/>
      </c>
      <c r="W126" s="165" t="str">
        <f t="array" ref="W126">IF(
SUMPRODUCT(
(IM!$F$2:$F$5000=A126)*
(ISNUMBER(SEARCH($I$1,IM!$AC$2:$AC$5000)))*
(IM!$X$2:$X$5000&gt;=$A$1)*
(IM!$X$2:$X$5000&lt;=$B$1)
)&gt;0,
$I$1,
""
)</f>
        <v/>
      </c>
      <c r="X126" s="165" t="str">
        <f t="array" ref="X126">IF(AND(SUMPRODUCT((IM!$F$2:$F$5000=A126)*(ISNUMBER(SEARCH($J$1, IM!$AC$2:$AC$5000))))&gt;0), $J$1, "")</f>
        <v>+EDC</v>
      </c>
      <c r="Y126" s="425">
        <f t="shared" si="28"/>
        <v>3977</v>
      </c>
      <c r="Z126" s="425" t="str">
        <f t="shared" si="29"/>
        <v>板橋玉川店</v>
      </c>
      <c r="AA126" s="132"/>
      <c r="AB126" s="132"/>
      <c r="AC126" s="132"/>
    </row>
    <row r="127" spans="1:29" ht="21.6" customHeight="1">
      <c r="A127" s="111">
        <v>3752</v>
      </c>
      <c r="B127" s="160" t="str">
        <f>_xlfn.XLOOKUP(A127,'0919門市清單主檔'!B:B,'0919門市清單主檔'!C:C,"")</f>
        <v>板橋豫章店</v>
      </c>
      <c r="C127" s="117" t="str">
        <f>_xlfn.XLOOKUP($A127,'0919門市清單主檔'!B:B,'0919門市清單主檔'!U:U,"")</f>
        <v>新北市</v>
      </c>
      <c r="D127" s="117" t="str">
        <f>_xlfn.XLOOKUP($A127,'0919門市清單主檔'!B:B,'0919門市清單主檔'!V:V,"")</f>
        <v>板橋區</v>
      </c>
      <c r="E127" s="200" t="str">
        <f>_xlfn.XLOOKUP(D127,門市狀態!G:G,門市狀態!H:H,"")</f>
        <v>狄澤洋</v>
      </c>
      <c r="F127" s="112" t="str">
        <f>IFERROR(IF(VLOOKUP(A127,門市狀態!A:D,4,FALSE)=0,"",VLOOKUP(A127,門市狀態!A:D,4,FALSE)),"")</f>
        <v/>
      </c>
      <c r="G127" s="113" t="s">
        <v>62</v>
      </c>
      <c r="H127" s="114" t="str">
        <f t="shared" si="25"/>
        <v>PMQ2-3752-板橋豫章店(定保)</v>
      </c>
      <c r="I127" s="251" t="str">
        <f t="array" ref="I127">IF(AND(SUMPRODUCT((IM!$F$2:$F$5000=A127)*(ISNUMBER(SEARCH($C$1, IM!$AC$2:$AC$5000))))&gt;0), $C$1, "")</f>
        <v>PMQ2</v>
      </c>
      <c r="J127" s="252">
        <f t="array" ref="J127">IFERROR(INDEX(IM!$AM$2:$AM$5000, MATCH(1, (IM!$F$2:$F$5000=A127) * (ISNUMBER(SEARCH($C$1, IM!$AC$2:$AC$5000))), 0)), "")</f>
        <v>46146</v>
      </c>
      <c r="K127" s="253">
        <f t="array" ref="K127">SUMPRODUCT((IM!$F$2:$F$5000=A127)*(IM!$AD$2:$AD$5000="O")*(ISNUMBER(SEARCH($C$1, IM!$AC$2:$AC$5000))))</f>
        <v>1</v>
      </c>
      <c r="L127" s="254" t="str">
        <f t="array" ref="L127">IF(K127&gt;0,IFERROR(HYPERLINK("#'IM'!AC"&amp;MATCH(1,(IM!$F$1:$F$5000=A127)*(ISNUMBER(SEARCH($C$1,IM!$AC$1:$AC$5000))),0),"檢核"),"未登錄"),"")</f>
        <v>檢核</v>
      </c>
      <c r="M127" s="255" t="str">
        <f t="shared" si="26"/>
        <v>+EDC</v>
      </c>
      <c r="N127" s="255" t="str">
        <f t="array" ref="N127">IF(AND(
    SUMPRODUCT(
        (IM!$F$2:$F$522=A127) *
        ISNUMBER(SEARCH("*HUB*", IM!$AC$2:$AC$522)) *
        (IM!$X$2:$X$522&gt;=$A$1) *
        (IM!$X$2:$X$522&lt;=$B$1)*(W127="HUB")
    ) &gt; 0
), "HUB", "")</f>
        <v/>
      </c>
      <c r="O127" s="256" t="str">
        <f>IF(
  IFERROR(VLOOKUP(A127,門市主檔!A:I,9,FALSE),"")&lt;&gt;$C$1,
  "未完工",
  IF(
    AND($D$1="--",$E$1="--",$F$1="--"),
    "已完工",
    IF(
      OR(
        AND($D$1&lt;&gt;"--", IFERROR(VLOOKUP(A127,'0919門市清單主檔'!B:AH,31,FALSE),"")=$D$1, IFERROR(VLOOKUP(A127,門市主檔!A:Q,17,FALSE),"")&lt;&gt;$D$1),
        AND($E$1&lt;&gt;"--", IFERROR(VLOOKUP(A127,'0919門市清單主檔'!B:AH,32,FALSE),"")=$E$1, IFERROR(VLOOKUP(A127,門市主檔!A:S,19,FALSE),"")&lt;&gt;$E$1),
        AND($F$1&lt;&gt;"--", IFERROR(VLOOKUP(A127,'0919門市清單主檔'!B:AH,33,FALSE),"")=$F$1, IFERROR(VLOOKUP(A127,門市主檔!A:U,21,FALSE),"")&lt;&gt;$F$1),
        AND(
          IFERROR(VLOOKUP(A127,'0919門市清單主檔'!B:AC,28,FALSE),"")="+HUB",
          IFERROR(VLOOKUP(A127,門市主檔!A:X,23,FALSE),"")&lt;&gt;"+HUB"
        ),
        AND(
          IFERROR(VLOOKUP(A127,'0919門市清單主檔'!B:AD,29,FALSE),"")="+EDC",
          IFERROR(VLOOKUP(A127,門市主檔!A:X,24,FALSE),"")&lt;&gt;"+EDC"
        )
      ),
      _xlfn.TEXTJOIN(
        "，",
        TRUE,
        IF(AND($D$1&lt;&gt;"--", IFERROR(VLOOKUP(A127,'0919門市清單主檔'!B:AH,31,FALSE),"")=$D$1, IFERROR(VLOOKUP(A127,門市主檔!A:Q,17,FALSE),"")&lt;&gt;$D$1), $D$1, ""),
        IF(AND($E$1&lt;&gt;"--", IFERROR(VLOOKUP(A127,'0919門市清單主檔'!B:AH,32,FALSE),"")=$E$1, IFERROR(VLOOKUP(A127,門市主檔!A:S,19,FALSE),"")&lt;&gt;$E$1), $E$1, ""),
        IF(AND($F$1&lt;&gt;"--", IFERROR(VLOOKUP(A127,'0919門市清單主檔'!B:AH,33,FALSE),"")=$F$1, IFERROR(VLOOKUP(A127,門市主檔!A:U,21,FALSE),"")&lt;&gt;$F$1), $F$1, ""),
        IF(AND(IFERROR(VLOOKUP(A127,'0919門市清單主檔'!B:AC,28,FALSE),"")="+HUB", IFERROR(VLOOKUP(A127,門市主檔!A:X,23,FALSE),"")&lt;&gt;"+HUB"), "+HUB", ""),
        IF(AND(IFERROR(VLOOKUP(A127,'0919門市清單主檔'!B:AD,29,FALSE),"")="+EDC", IFERROR(VLOOKUP(A127,門市主檔!A:X,24,FALSE),"")&lt;&gt;"+EDC"), "+EDC", "")
      ) &amp; "未完工",
      "已完工"
    )
  )
)</f>
        <v>已完工</v>
      </c>
      <c r="P127" s="542" t="str">
        <f t="shared" si="27"/>
        <v>PMQ2-3752-板橋豫章店(定保)</v>
      </c>
      <c r="Q127" s="178" t="str">
        <f t="array" ref="Q127">IF(AND(SUMPRODUCT((IM!$F$2:$F$5000=A127)*(ISNUMBER(SEARCH($D$1, IM!$AC$2:$AC$5000))))&gt;0), $D$1, "")</f>
        <v/>
      </c>
      <c r="R127" s="177" t="str">
        <f t="array" ref="R127">IFERROR(INDEX(IM!$AM$2:$AM$5000, MATCH(1, (IM!$F$2:$F$5000=A127) * (ISNUMBER(SEARCH($D$1, IM!$AC$2:$AC$5000))), 0)), "")</f>
        <v/>
      </c>
      <c r="S127" s="166" t="str">
        <f t="array" ref="S127">IF(AND(SUMPRODUCT((IM!$F$2:$F$5000=A127)*(ISNUMBER(SEARCH($E$1, IM!$AC$2:$AC$5000))))&gt;0), $E$1, "")</f>
        <v/>
      </c>
      <c r="T127" s="191" t="str">
        <f t="array" ref="T127">IFERROR(INDEX(IM!$AM$2:$AM$5000, MATCH(1, (IM!$F$2:$F$5000=A127) * (ISNUMBER(SEARCH($E$1, IM!$AC$2:$AC$5000))), 0)), "")</f>
        <v/>
      </c>
      <c r="U127" s="194" t="str">
        <f t="array" ref="U127">IF(AND(SUMPRODUCT((IM!$F$2:$F$5000=A127)*(ISNUMBER(SEARCH($F$1, IM!$AC$2:$AC$5000))))&gt;0), $F$1, "")</f>
        <v/>
      </c>
      <c r="V127" s="212" t="str">
        <f t="array" ref="V127">IFERROR(INDEX(IM!$AM$2:$AM$5000, MATCH(1, (IM!$F$2:$F$5000=A127) * (ISNUMBER(SEARCH($F$1, IM!$AC$2:$AC$5000))), 0)), "")</f>
        <v/>
      </c>
      <c r="W127" s="165" t="str">
        <f t="array" ref="W127">IF(
SUMPRODUCT(
(IM!$F$2:$F$5000=A127)*
(ISNUMBER(SEARCH($I$1,IM!$AC$2:$AC$5000)))*
(IM!$X$2:$X$5000&gt;=$A$1)*
(IM!$X$2:$X$5000&lt;=$B$1)
)&gt;0,
$I$1,
""
)</f>
        <v/>
      </c>
      <c r="X127" s="165" t="str">
        <f t="array" ref="X127">IF(AND(SUMPRODUCT((IM!$F$2:$F$5000=A127)*(ISNUMBER(SEARCH($J$1, IM!$AC$2:$AC$5000))))&gt;0), $J$1, "")</f>
        <v>+EDC</v>
      </c>
      <c r="Y127" s="425">
        <f t="shared" si="28"/>
        <v>3752</v>
      </c>
      <c r="Z127" s="425" t="str">
        <f t="shared" si="29"/>
        <v>板橋豫章店</v>
      </c>
      <c r="AA127" s="132"/>
      <c r="AB127" s="132"/>
      <c r="AC127" s="132"/>
    </row>
    <row r="128" spans="1:29" ht="21.6" customHeight="1">
      <c r="A128" s="111">
        <v>2349</v>
      </c>
      <c r="B128" s="160" t="str">
        <f>_xlfn.XLOOKUP(A128,'0919門市清單主檔'!B:B,'0919門市清單主檔'!C:C,"")</f>
        <v>三重永福店</v>
      </c>
      <c r="C128" s="117" t="str">
        <f>_xlfn.XLOOKUP($A128,'0919門市清單主檔'!B:B,'0919門市清單主檔'!U:U,"")</f>
        <v>新北市</v>
      </c>
      <c r="D128" s="117" t="str">
        <f>_xlfn.XLOOKUP($A128,'0919門市清單主檔'!B:B,'0919門市清單主檔'!V:V,"")</f>
        <v>三重區</v>
      </c>
      <c r="E128" s="200" t="str">
        <f>_xlfn.XLOOKUP(D128,門市狀態!G:G,門市狀態!H:H,"")</f>
        <v>劉柏均</v>
      </c>
      <c r="F128" s="112" t="str">
        <f>IFERROR(IF(VLOOKUP(A128,門市狀態!A:D,4,FALSE)=0,"",VLOOKUP(A128,門市狀態!A:D,4,FALSE)),"")</f>
        <v/>
      </c>
      <c r="G128" s="113"/>
      <c r="H128" s="114" t="str">
        <f t="shared" si="25"/>
        <v>PMQ2-2349-三重永福店(定保)</v>
      </c>
      <c r="I128" s="251" t="str">
        <f t="array" ref="I128">IF(AND(SUMPRODUCT((IM!$F$2:$F$5000=A128)*(ISNUMBER(SEARCH($C$1, IM!$AC$2:$AC$5000))))&gt;0), $C$1, "")</f>
        <v>PMQ2</v>
      </c>
      <c r="J128" s="252">
        <f t="array" ref="J128">IFERROR(INDEX(IM!$AM$2:$AM$5000, MATCH(1, (IM!$F$2:$F$5000=A128) * (ISNUMBER(SEARCH($C$1, IM!$AC$2:$AC$5000))), 0)), "")</f>
        <v>46146</v>
      </c>
      <c r="K128" s="253">
        <f t="array" ref="K128">SUMPRODUCT((IM!$F$2:$F$5000=A128)*(IM!$AD$2:$AD$5000="O")*(ISNUMBER(SEARCH($C$1, IM!$AC$2:$AC$5000))))</f>
        <v>1</v>
      </c>
      <c r="L128" s="254" t="str">
        <f t="array" ref="L128">IF(K128&gt;0,IFERROR(HYPERLINK("#'IM'!AC"&amp;MATCH(1,(IM!$F$1:$F$5000=A128)*(ISNUMBER(SEARCH($C$1,IM!$AC$1:$AC$5000))),0),"檢核"),"未登錄"),"")</f>
        <v>檢核</v>
      </c>
      <c r="M128" s="255" t="str">
        <f t="shared" si="26"/>
        <v>+EDC</v>
      </c>
      <c r="N128" s="255" t="str">
        <f t="array" ref="N128">IF(AND(
    SUMPRODUCT(
        (IM!$F$2:$F$522=A128) *
        ISNUMBER(SEARCH("*HUB*", IM!$AC$2:$AC$522)) *
        (IM!$X$2:$X$522&gt;=$A$1) *
        (IM!$X$2:$X$522&lt;=$B$1)*(W128="HUB")
    ) &gt; 0
), "HUB", "")</f>
        <v/>
      </c>
      <c r="O128" s="256" t="str">
        <f>IF(
  IFERROR(VLOOKUP(A128,門市主檔!A:I,9,FALSE),"")&lt;&gt;$C$1,
  "未完工",
  IF(
    AND($D$1="--",$E$1="--",$F$1="--"),
    "已完工",
    IF(
      OR(
        AND($D$1&lt;&gt;"--", IFERROR(VLOOKUP(A128,'0919門市清單主檔'!B:AH,31,FALSE),"")=$D$1, IFERROR(VLOOKUP(A128,門市主檔!A:Q,17,FALSE),"")&lt;&gt;$D$1),
        AND($E$1&lt;&gt;"--", IFERROR(VLOOKUP(A128,'0919門市清單主檔'!B:AH,32,FALSE),"")=$E$1, IFERROR(VLOOKUP(A128,門市主檔!A:S,19,FALSE),"")&lt;&gt;$E$1),
        AND($F$1&lt;&gt;"--", IFERROR(VLOOKUP(A128,'0919門市清單主檔'!B:AH,33,FALSE),"")=$F$1, IFERROR(VLOOKUP(A128,門市主檔!A:U,21,FALSE),"")&lt;&gt;$F$1),
        AND(
          IFERROR(VLOOKUP(A128,'0919門市清單主檔'!B:AC,28,FALSE),"")="+HUB",
          IFERROR(VLOOKUP(A128,門市主檔!A:X,23,FALSE),"")&lt;&gt;"+HUB"
        ),
        AND(
          IFERROR(VLOOKUP(A128,'0919門市清單主檔'!B:AD,29,FALSE),"")="+EDC",
          IFERROR(VLOOKUP(A128,門市主檔!A:X,24,FALSE),"")&lt;&gt;"+EDC"
        )
      ),
      _xlfn.TEXTJOIN(
        "，",
        TRUE,
        IF(AND($D$1&lt;&gt;"--", IFERROR(VLOOKUP(A128,'0919門市清單主檔'!B:AH,31,FALSE),"")=$D$1, IFERROR(VLOOKUP(A128,門市主檔!A:Q,17,FALSE),"")&lt;&gt;$D$1), $D$1, ""),
        IF(AND($E$1&lt;&gt;"--", IFERROR(VLOOKUP(A128,'0919門市清單主檔'!B:AH,32,FALSE),"")=$E$1, IFERROR(VLOOKUP(A128,門市主檔!A:S,19,FALSE),"")&lt;&gt;$E$1), $E$1, ""),
        IF(AND($F$1&lt;&gt;"--", IFERROR(VLOOKUP(A128,'0919門市清單主檔'!B:AH,33,FALSE),"")=$F$1, IFERROR(VLOOKUP(A128,門市主檔!A:U,21,FALSE),"")&lt;&gt;$F$1), $F$1, ""),
        IF(AND(IFERROR(VLOOKUP(A128,'0919門市清單主檔'!B:AC,28,FALSE),"")="+HUB", IFERROR(VLOOKUP(A128,門市主檔!A:X,23,FALSE),"")&lt;&gt;"+HUB"), "+HUB", ""),
        IF(AND(IFERROR(VLOOKUP(A128,'0919門市清單主檔'!B:AD,29,FALSE),"")="+EDC", IFERROR(VLOOKUP(A128,門市主檔!A:X,24,FALSE),"")&lt;&gt;"+EDC"), "+EDC", "")
      ) &amp; "未完工",
      "已完工"
    )
  )
)</f>
        <v>已完工</v>
      </c>
      <c r="P128" s="542" t="str">
        <f t="shared" si="27"/>
        <v>PMQ2-2349-三重永福店(定保)</v>
      </c>
      <c r="Q128" s="178" t="str">
        <f t="array" ref="Q128">IF(AND(SUMPRODUCT((IM!$F$2:$F$5000=A128)*(ISNUMBER(SEARCH($D$1, IM!$AC$2:$AC$5000))))&gt;0), $D$1, "")</f>
        <v/>
      </c>
      <c r="R128" s="177" t="str">
        <f t="array" ref="R128">IFERROR(INDEX(IM!$AM$2:$AM$5000, MATCH(1, (IM!$F$2:$F$5000=A128) * (ISNUMBER(SEARCH($D$1, IM!$AC$2:$AC$5000))), 0)), "")</f>
        <v/>
      </c>
      <c r="S128" s="166" t="str">
        <f t="array" ref="S128">IF(AND(SUMPRODUCT((IM!$F$2:$F$5000=A128)*(ISNUMBER(SEARCH($E$1, IM!$AC$2:$AC$5000))))&gt;0), $E$1, "")</f>
        <v/>
      </c>
      <c r="T128" s="191" t="str">
        <f t="array" ref="T128">IFERROR(INDEX(IM!$AM$2:$AM$5000, MATCH(1, (IM!$F$2:$F$5000=A128) * (ISNUMBER(SEARCH($E$1, IM!$AC$2:$AC$5000))), 0)), "")</f>
        <v/>
      </c>
      <c r="U128" s="194" t="str">
        <f t="array" ref="U128">IF(AND(SUMPRODUCT((IM!$F$2:$F$5000=A128)*(ISNUMBER(SEARCH($F$1, IM!$AC$2:$AC$5000))))&gt;0), $F$1, "")</f>
        <v/>
      </c>
      <c r="V128" s="212" t="str">
        <f t="array" ref="V128">IFERROR(INDEX(IM!$AM$2:$AM$5000, MATCH(1, (IM!$F$2:$F$5000=A128) * (ISNUMBER(SEARCH($F$1, IM!$AC$2:$AC$5000))), 0)), "")</f>
        <v/>
      </c>
      <c r="W128" s="165" t="str">
        <f t="array" ref="W128">IF(
SUMPRODUCT(
(IM!$F$2:$F$5000=A128)*
(ISNUMBER(SEARCH($I$1,IM!$AC$2:$AC$5000)))*
(IM!$X$2:$X$5000&gt;=$A$1)*
(IM!$X$2:$X$5000&lt;=$B$1)
)&gt;0,
$I$1,
""
)</f>
        <v/>
      </c>
      <c r="X128" s="165" t="str">
        <f t="array" ref="X128">IF(AND(SUMPRODUCT((IM!$F$2:$F$5000=A128)*(ISNUMBER(SEARCH($J$1, IM!$AC$2:$AC$5000))))&gt;0), $J$1, "")</f>
        <v>+EDC</v>
      </c>
      <c r="Y128" s="425">
        <f t="shared" si="28"/>
        <v>2349</v>
      </c>
      <c r="Z128" s="425" t="str">
        <f t="shared" si="29"/>
        <v>三重永福店</v>
      </c>
      <c r="AA128" s="132"/>
      <c r="AB128" s="132"/>
      <c r="AC128" s="132"/>
    </row>
    <row r="129" spans="1:29" ht="21.6" customHeight="1">
      <c r="A129" s="111">
        <v>2224</v>
      </c>
      <c r="B129" s="160" t="str">
        <f>_xlfn.XLOOKUP(A129,'0919門市清單主檔'!B:B,'0919門市清單主檔'!C:C,"")</f>
        <v>板橋莒光店</v>
      </c>
      <c r="C129" s="117" t="str">
        <f>_xlfn.XLOOKUP($A129,'0919門市清單主檔'!B:B,'0919門市清單主檔'!U:U,"")</f>
        <v>新北市</v>
      </c>
      <c r="D129" s="117" t="str">
        <f>_xlfn.XLOOKUP($A129,'0919門市清單主檔'!B:B,'0919門市清單主檔'!V:V,"")</f>
        <v>板橋區</v>
      </c>
      <c r="E129" s="200" t="str">
        <f>_xlfn.XLOOKUP(D129,門市狀態!G:G,門市狀態!H:H,"")</f>
        <v>狄澤洋</v>
      </c>
      <c r="F129" s="112" t="str">
        <f>IFERROR(IF(VLOOKUP(A129,門市狀態!A:D,4,FALSE)=0,"",VLOOKUP(A129,門市狀態!A:D,4,FALSE)),"")</f>
        <v/>
      </c>
      <c r="G129" s="113"/>
      <c r="H129" s="114" t="str">
        <f t="shared" si="25"/>
        <v>PMQ2-2224-板橋莒光店(定保)</v>
      </c>
      <c r="I129" s="251" t="str">
        <f t="array" ref="I129">IF(AND(SUMPRODUCT((IM!$F$2:$F$5000=A129)*(ISNUMBER(SEARCH($C$1, IM!$AC$2:$AC$5000))))&gt;0), $C$1, "")</f>
        <v>PMQ2</v>
      </c>
      <c r="J129" s="252">
        <f t="array" ref="J129">IFERROR(INDEX(IM!$AM$2:$AM$5000, MATCH(1, (IM!$F$2:$F$5000=A129) * (ISNUMBER(SEARCH($C$1, IM!$AC$2:$AC$5000))), 0)), "")</f>
        <v>46146</v>
      </c>
      <c r="K129" s="253">
        <f t="array" ref="K129">SUMPRODUCT((IM!$F$2:$F$5000=A129)*(IM!$AD$2:$AD$5000="O")*(ISNUMBER(SEARCH($C$1, IM!$AC$2:$AC$5000))))</f>
        <v>1</v>
      </c>
      <c r="L129" s="254" t="str">
        <f t="array" ref="L129">IF(K129&gt;0,IFERROR(HYPERLINK("#'IM'!AC"&amp;MATCH(1,(IM!$F$1:$F$5000=A129)*(ISNUMBER(SEARCH($C$1,IM!$AC$1:$AC$5000))),0),"檢核"),"未登錄"),"")</f>
        <v>檢核</v>
      </c>
      <c r="M129" s="255" t="str">
        <f t="shared" si="26"/>
        <v>+EDC</v>
      </c>
      <c r="N129" s="255" t="str">
        <f t="array" ref="N129">IF(AND(
    SUMPRODUCT(
        (IM!$F$2:$F$522=A129) *
        ISNUMBER(SEARCH("*HUB*", IM!$AC$2:$AC$522)) *
        (IM!$X$2:$X$522&gt;=$A$1) *
        (IM!$X$2:$X$522&lt;=$B$1)*(W129="HUB")
    ) &gt; 0
), "HUB", "")</f>
        <v/>
      </c>
      <c r="O129" s="256" t="str">
        <f>IF(
  IFERROR(VLOOKUP(A129,門市主檔!A:I,9,FALSE),"")&lt;&gt;$C$1,
  "未完工",
  IF(
    AND($D$1="--",$E$1="--",$F$1="--"),
    "已完工",
    IF(
      OR(
        AND($D$1&lt;&gt;"--", IFERROR(VLOOKUP(A129,'0919門市清單主檔'!B:AH,31,FALSE),"")=$D$1, IFERROR(VLOOKUP(A129,門市主檔!A:Q,17,FALSE),"")&lt;&gt;$D$1),
        AND($E$1&lt;&gt;"--", IFERROR(VLOOKUP(A129,'0919門市清單主檔'!B:AH,32,FALSE),"")=$E$1, IFERROR(VLOOKUP(A129,門市主檔!A:S,19,FALSE),"")&lt;&gt;$E$1),
        AND($F$1&lt;&gt;"--", IFERROR(VLOOKUP(A129,'0919門市清單主檔'!B:AH,33,FALSE),"")=$F$1, IFERROR(VLOOKUP(A129,門市主檔!A:U,21,FALSE),"")&lt;&gt;$F$1),
        AND(
          IFERROR(VLOOKUP(A129,'0919門市清單主檔'!B:AC,28,FALSE),"")="+HUB",
          IFERROR(VLOOKUP(A129,門市主檔!A:X,23,FALSE),"")&lt;&gt;"+HUB"
        ),
        AND(
          IFERROR(VLOOKUP(A129,'0919門市清單主檔'!B:AD,29,FALSE),"")="+EDC",
          IFERROR(VLOOKUP(A129,門市主檔!A:X,24,FALSE),"")&lt;&gt;"+EDC"
        )
      ),
      _xlfn.TEXTJOIN(
        "，",
        TRUE,
        IF(AND($D$1&lt;&gt;"--", IFERROR(VLOOKUP(A129,'0919門市清單主檔'!B:AH,31,FALSE),"")=$D$1, IFERROR(VLOOKUP(A129,門市主檔!A:Q,17,FALSE),"")&lt;&gt;$D$1), $D$1, ""),
        IF(AND($E$1&lt;&gt;"--", IFERROR(VLOOKUP(A129,'0919門市清單主檔'!B:AH,32,FALSE),"")=$E$1, IFERROR(VLOOKUP(A129,門市主檔!A:S,19,FALSE),"")&lt;&gt;$E$1), $E$1, ""),
        IF(AND($F$1&lt;&gt;"--", IFERROR(VLOOKUP(A129,'0919門市清單主檔'!B:AH,33,FALSE),"")=$F$1, IFERROR(VLOOKUP(A129,門市主檔!A:U,21,FALSE),"")&lt;&gt;$F$1), $F$1, ""),
        IF(AND(IFERROR(VLOOKUP(A129,'0919門市清單主檔'!B:AC,28,FALSE),"")="+HUB", IFERROR(VLOOKUP(A129,門市主檔!A:X,23,FALSE),"")&lt;&gt;"+HUB"), "+HUB", ""),
        IF(AND(IFERROR(VLOOKUP(A129,'0919門市清單主檔'!B:AD,29,FALSE),"")="+EDC", IFERROR(VLOOKUP(A129,門市主檔!A:X,24,FALSE),"")&lt;&gt;"+EDC"), "+EDC", "")
      ) &amp; "未完工",
      "已完工"
    )
  )
)</f>
        <v>已完工</v>
      </c>
      <c r="P129" s="542" t="str">
        <f t="shared" si="27"/>
        <v>PMQ2-2224-板橋莒光店(定保)</v>
      </c>
      <c r="Q129" s="178" t="str">
        <f t="array" ref="Q129">IF(AND(SUMPRODUCT((IM!$F$2:$F$5000=A129)*(ISNUMBER(SEARCH($D$1, IM!$AC$2:$AC$5000))))&gt;0), $D$1, "")</f>
        <v/>
      </c>
      <c r="R129" s="177" t="str">
        <f t="array" ref="R129">IFERROR(INDEX(IM!$AM$2:$AM$5000, MATCH(1, (IM!$F$2:$F$5000=A129) * (ISNUMBER(SEARCH($D$1, IM!$AC$2:$AC$5000))), 0)), "")</f>
        <v/>
      </c>
      <c r="S129" s="166" t="str">
        <f t="array" ref="S129">IF(AND(SUMPRODUCT((IM!$F$2:$F$5000=A129)*(ISNUMBER(SEARCH($E$1, IM!$AC$2:$AC$5000))))&gt;0), $E$1, "")</f>
        <v/>
      </c>
      <c r="T129" s="191" t="str">
        <f t="array" ref="T129">IFERROR(INDEX(IM!$AM$2:$AM$5000, MATCH(1, (IM!$F$2:$F$5000=A129) * (ISNUMBER(SEARCH($E$1, IM!$AC$2:$AC$5000))), 0)), "")</f>
        <v/>
      </c>
      <c r="U129" s="194" t="str">
        <f t="array" ref="U129">IF(AND(SUMPRODUCT((IM!$F$2:$F$5000=A129)*(ISNUMBER(SEARCH($F$1, IM!$AC$2:$AC$5000))))&gt;0), $F$1, "")</f>
        <v/>
      </c>
      <c r="V129" s="212" t="str">
        <f t="array" ref="V129">IFERROR(INDEX(IM!$AM$2:$AM$5000, MATCH(1, (IM!$F$2:$F$5000=A129) * (ISNUMBER(SEARCH($F$1, IM!$AC$2:$AC$5000))), 0)), "")</f>
        <v/>
      </c>
      <c r="W129" s="165" t="str">
        <f t="array" ref="W129">IF(
SUMPRODUCT(
(IM!$F$2:$F$5000=A129)*
(ISNUMBER(SEARCH($I$1,IM!$AC$2:$AC$5000)))*
(IM!$X$2:$X$5000&gt;=$A$1)*
(IM!$X$2:$X$5000&lt;=$B$1)
)&gt;0,
$I$1,
""
)</f>
        <v/>
      </c>
      <c r="X129" s="165" t="str">
        <f t="array" ref="X129">IF(AND(SUMPRODUCT((IM!$F$2:$F$5000=A129)*(ISNUMBER(SEARCH($J$1, IM!$AC$2:$AC$5000))))&gt;0), $J$1, "")</f>
        <v>+EDC</v>
      </c>
      <c r="Y129" s="425">
        <f t="shared" si="28"/>
        <v>2224</v>
      </c>
      <c r="Z129" s="425" t="str">
        <f t="shared" si="29"/>
        <v>板橋莒光店</v>
      </c>
      <c r="AA129" s="132"/>
      <c r="AB129" s="132"/>
      <c r="AC129" s="132"/>
    </row>
    <row r="130" spans="1:29" ht="21.6" customHeight="1">
      <c r="A130" s="111">
        <v>4196</v>
      </c>
      <c r="B130" s="160" t="str">
        <f>_xlfn.XLOOKUP(A130,'0919門市清單主檔'!B:B,'0919門市清單主檔'!C:C,"")</f>
        <v>三重蝶愛店</v>
      </c>
      <c r="C130" s="117" t="str">
        <f>_xlfn.XLOOKUP($A130,'0919門市清單主檔'!B:B,'0919門市清單主檔'!U:U,"")</f>
        <v>新北市</v>
      </c>
      <c r="D130" s="117" t="str">
        <f>_xlfn.XLOOKUP($A130,'0919門市清單主檔'!B:B,'0919門市清單主檔'!V:V,"")</f>
        <v>三重區</v>
      </c>
      <c r="E130" s="200" t="str">
        <f>_xlfn.XLOOKUP(D130,門市狀態!G:G,門市狀態!H:H,"")</f>
        <v>劉柏均</v>
      </c>
      <c r="F130" s="112" t="str">
        <f>IFERROR(IF(VLOOKUP(A130,門市狀態!A:D,4,FALSE)=0,"",VLOOKUP(A130,門市狀態!A:D,4,FALSE)),"")</f>
        <v/>
      </c>
      <c r="G130" s="113"/>
      <c r="H130" s="114" t="str">
        <f t="shared" si="25"/>
        <v>PMQ2-4196-三重蝶愛店(定保)</v>
      </c>
      <c r="I130" s="251" t="str">
        <f t="array" ref="I130">IF(AND(SUMPRODUCT((IM!$F$2:$F$5000=A130)*(ISNUMBER(SEARCH($C$1, IM!$AC$2:$AC$5000))))&gt;0), $C$1, "")</f>
        <v>PMQ2</v>
      </c>
      <c r="J130" s="252">
        <f t="array" ref="J130">IFERROR(INDEX(IM!$AM$2:$AM$5000, MATCH(1, (IM!$F$2:$F$5000=A130) * (ISNUMBER(SEARCH($C$1, IM!$AC$2:$AC$5000))), 0)), "")</f>
        <v>46149</v>
      </c>
      <c r="K130" s="253">
        <f t="array" ref="K130">SUMPRODUCT((IM!$F$2:$F$5000=A130)*(IM!$AD$2:$AD$5000="O")*(ISNUMBER(SEARCH($C$1, IM!$AC$2:$AC$5000))))</f>
        <v>1</v>
      </c>
      <c r="L130" s="254" t="str">
        <f t="array" ref="L130">IF(K130&gt;0,IFERROR(HYPERLINK("#'IM'!AC"&amp;MATCH(1,(IM!$F$1:$F$5000=A130)*(ISNUMBER(SEARCH($C$1,IM!$AC$1:$AC$5000))),0),"檢核"),"未登錄"),"")</f>
        <v>檢核</v>
      </c>
      <c r="M130" s="255" t="str">
        <f t="shared" si="26"/>
        <v>+EDC</v>
      </c>
      <c r="N130" s="255" t="str">
        <f t="array" ref="N130">IF(AND(
    SUMPRODUCT(
        (IM!$F$2:$F$522=A130) *
        ISNUMBER(SEARCH("*HUB*", IM!$AC$2:$AC$522)) *
        (IM!$X$2:$X$522&gt;=$A$1) *
        (IM!$X$2:$X$522&lt;=$B$1)*(W130="HUB")
    ) &gt; 0
), "HUB", "")</f>
        <v/>
      </c>
      <c r="O130" s="256" t="str">
        <f>IF(
  IFERROR(VLOOKUP(A130,門市主檔!A:I,9,FALSE),"")&lt;&gt;$C$1,
  "未完工",
  IF(
    AND($D$1="--",$E$1="--",$F$1="--"),
    "已完工",
    IF(
      OR(
        AND($D$1&lt;&gt;"--", IFERROR(VLOOKUP(A130,'0919門市清單主檔'!B:AH,31,FALSE),"")=$D$1, IFERROR(VLOOKUP(A130,門市主檔!A:Q,17,FALSE),"")&lt;&gt;$D$1),
        AND($E$1&lt;&gt;"--", IFERROR(VLOOKUP(A130,'0919門市清單主檔'!B:AH,32,FALSE),"")=$E$1, IFERROR(VLOOKUP(A130,門市主檔!A:S,19,FALSE),"")&lt;&gt;$E$1),
        AND($F$1&lt;&gt;"--", IFERROR(VLOOKUP(A130,'0919門市清單主檔'!B:AH,33,FALSE),"")=$F$1, IFERROR(VLOOKUP(A130,門市主檔!A:U,21,FALSE),"")&lt;&gt;$F$1),
        AND(
          IFERROR(VLOOKUP(A130,'0919門市清單主檔'!B:AC,28,FALSE),"")="+HUB",
          IFERROR(VLOOKUP(A130,門市主檔!A:X,23,FALSE),"")&lt;&gt;"+HUB"
        ),
        AND(
          IFERROR(VLOOKUP(A130,'0919門市清單主檔'!B:AD,29,FALSE),"")="+EDC",
          IFERROR(VLOOKUP(A130,門市主檔!A:X,24,FALSE),"")&lt;&gt;"+EDC"
        )
      ),
      _xlfn.TEXTJOIN(
        "，",
        TRUE,
        IF(AND($D$1&lt;&gt;"--", IFERROR(VLOOKUP(A130,'0919門市清單主檔'!B:AH,31,FALSE),"")=$D$1, IFERROR(VLOOKUP(A130,門市主檔!A:Q,17,FALSE),"")&lt;&gt;$D$1), $D$1, ""),
        IF(AND($E$1&lt;&gt;"--", IFERROR(VLOOKUP(A130,'0919門市清單主檔'!B:AH,32,FALSE),"")=$E$1, IFERROR(VLOOKUP(A130,門市主檔!A:S,19,FALSE),"")&lt;&gt;$E$1), $E$1, ""),
        IF(AND($F$1&lt;&gt;"--", IFERROR(VLOOKUP(A130,'0919門市清單主檔'!B:AH,33,FALSE),"")=$F$1, IFERROR(VLOOKUP(A130,門市主檔!A:U,21,FALSE),"")&lt;&gt;$F$1), $F$1, ""),
        IF(AND(IFERROR(VLOOKUP(A130,'0919門市清單主檔'!B:AC,28,FALSE),"")="+HUB", IFERROR(VLOOKUP(A130,門市主檔!A:X,23,FALSE),"")&lt;&gt;"+HUB"), "+HUB", ""),
        IF(AND(IFERROR(VLOOKUP(A130,'0919門市清單主檔'!B:AD,29,FALSE),"")="+EDC", IFERROR(VLOOKUP(A130,門市主檔!A:X,24,FALSE),"")&lt;&gt;"+EDC"), "+EDC", "")
      ) &amp; "未完工",
      "已完工"
    )
  )
)</f>
        <v>已完工</v>
      </c>
      <c r="P130" s="542" t="str">
        <f t="shared" si="27"/>
        <v>PMQ2-4196-三重蝶愛店(定保)</v>
      </c>
      <c r="Q130" s="178" t="str">
        <f t="array" ref="Q130">IF(AND(SUMPRODUCT((IM!$F$2:$F$5000=A130)*(ISNUMBER(SEARCH($D$1, IM!$AC$2:$AC$5000))))&gt;0), $D$1, "")</f>
        <v/>
      </c>
      <c r="R130" s="177" t="str">
        <f t="array" ref="R130">IFERROR(INDEX(IM!$AM$2:$AM$5000, MATCH(1, (IM!$F$2:$F$5000=A130) * (ISNUMBER(SEARCH($D$1, IM!$AC$2:$AC$5000))), 0)), "")</f>
        <v/>
      </c>
      <c r="S130" s="166" t="str">
        <f t="array" ref="S130">IF(AND(SUMPRODUCT((IM!$F$2:$F$5000=A130)*(ISNUMBER(SEARCH($E$1, IM!$AC$2:$AC$5000))))&gt;0), $E$1, "")</f>
        <v/>
      </c>
      <c r="T130" s="191" t="str">
        <f t="array" ref="T130">IFERROR(INDEX(IM!$AM$2:$AM$5000, MATCH(1, (IM!$F$2:$F$5000=A130) * (ISNUMBER(SEARCH($E$1, IM!$AC$2:$AC$5000))), 0)), "")</f>
        <v/>
      </c>
      <c r="U130" s="194" t="str">
        <f t="array" ref="U130">IF(AND(SUMPRODUCT((IM!$F$2:$F$5000=A130)*(ISNUMBER(SEARCH($F$1, IM!$AC$2:$AC$5000))))&gt;0), $F$1, "")</f>
        <v/>
      </c>
      <c r="V130" s="212" t="str">
        <f t="array" ref="V130">IFERROR(INDEX(IM!$AM$2:$AM$5000, MATCH(1, (IM!$F$2:$F$5000=A130) * (ISNUMBER(SEARCH($F$1, IM!$AC$2:$AC$5000))), 0)), "")</f>
        <v/>
      </c>
      <c r="W130" s="165" t="str">
        <f t="array" ref="W130">IF(
SUMPRODUCT(
(IM!$F$2:$F$5000=A130)*
(ISNUMBER(SEARCH($I$1,IM!$AC$2:$AC$5000)))*
(IM!$X$2:$X$5000&gt;=$A$1)*
(IM!$X$2:$X$5000&lt;=$B$1)
)&gt;0,
$I$1,
""
)</f>
        <v/>
      </c>
      <c r="X130" s="165" t="str">
        <f t="array" ref="X130">IF(AND(SUMPRODUCT((IM!$F$2:$F$5000=A130)*(ISNUMBER(SEARCH($J$1, IM!$AC$2:$AC$5000))))&gt;0), $J$1, "")</f>
        <v>+EDC</v>
      </c>
      <c r="Y130" s="425">
        <f t="shared" si="28"/>
        <v>4196</v>
      </c>
      <c r="Z130" s="425" t="str">
        <f t="shared" si="29"/>
        <v>三重蝶愛店</v>
      </c>
      <c r="AA130" s="132"/>
    </row>
    <row r="131" spans="1:29" ht="21.6" customHeight="1">
      <c r="A131" s="111">
        <v>2428</v>
      </c>
      <c r="B131" s="160" t="str">
        <f>_xlfn.XLOOKUP(A131,'0919門市清單主檔'!B:B,'0919門市清單主檔'!C:C,"")</f>
        <v>龜山文化二</v>
      </c>
      <c r="C131" s="117" t="str">
        <f>_xlfn.XLOOKUP($A131,'0919門市清單主檔'!B:B,'0919門市清單主檔'!U:U,"")</f>
        <v>桃園市</v>
      </c>
      <c r="D131" s="117" t="str">
        <f>_xlfn.XLOOKUP($A131,'0919門市清單主檔'!B:B,'0919門市清單主檔'!V:V,"")</f>
        <v>龜山區</v>
      </c>
      <c r="E131" s="200" t="str">
        <f>_xlfn.XLOOKUP(D131,門市狀態!G:G,門市狀態!H:H,"")</f>
        <v>吳宗鴻</v>
      </c>
      <c r="F131" s="112" t="str">
        <f>IFERROR(IF(VLOOKUP(A131,門市狀態!A:D,4,FALSE)=0,"",VLOOKUP(A131,門市狀態!A:D,4,FALSE)),"")</f>
        <v/>
      </c>
      <c r="G131" s="113"/>
      <c r="H131" s="114" t="str">
        <f t="shared" si="25"/>
        <v>PMQ2-2428-龜山文化二(定保)</v>
      </c>
      <c r="I131" s="251" t="str">
        <f t="array" ref="I131">IF(AND(SUMPRODUCT((IM!$F$2:$F$5000=A131)*(ISNUMBER(SEARCH($C$1, IM!$AC$2:$AC$5000))))&gt;0), $C$1, "")</f>
        <v>PMQ2</v>
      </c>
      <c r="J131" s="252">
        <f t="array" ref="J131">IFERROR(INDEX(IM!$AM$2:$AM$5000, MATCH(1, (IM!$F$2:$F$5000=A131) * (ISNUMBER(SEARCH($C$1, IM!$AC$2:$AC$5000))), 0)), "")</f>
        <v>46149</v>
      </c>
      <c r="K131" s="253">
        <f t="array" ref="K131">SUMPRODUCT((IM!$F$2:$F$5000=A131)*(IM!$AD$2:$AD$5000="O")*(ISNUMBER(SEARCH($C$1, IM!$AC$2:$AC$5000))))</f>
        <v>1</v>
      </c>
      <c r="L131" s="254" t="str">
        <f t="array" ref="L131">IF(K131&gt;0,IFERROR(HYPERLINK("#'IM'!AC"&amp;MATCH(1,(IM!$F$1:$F$5000=A131)*(ISNUMBER(SEARCH($C$1,IM!$AC$1:$AC$5000))),0),"檢核"),"未登錄"),"")</f>
        <v>檢核</v>
      </c>
      <c r="M131" s="255" t="str">
        <f t="shared" si="26"/>
        <v>+EDC</v>
      </c>
      <c r="N131" s="255" t="str">
        <f t="array" ref="N131">IF(AND(
    SUMPRODUCT(
        (IM!$F$2:$F$522=A131) *
        ISNUMBER(SEARCH("*HUB*", IM!$AC$2:$AC$522)) *
        (IM!$X$2:$X$522&gt;=$A$1) *
        (IM!$X$2:$X$522&lt;=$B$1)*(W131="HUB")
    ) &gt; 0
), "HUB", "")</f>
        <v/>
      </c>
      <c r="O131" s="256" t="str">
        <f>IF(
  IFERROR(VLOOKUP(A131,門市主檔!A:I,9,FALSE),"")&lt;&gt;$C$1,
  "未完工",
  IF(
    AND($D$1="--",$E$1="--",$F$1="--"),
    "已完工",
    IF(
      OR(
        AND($D$1&lt;&gt;"--", IFERROR(VLOOKUP(A131,'0919門市清單主檔'!B:AH,31,FALSE),"")=$D$1, IFERROR(VLOOKUP(A131,門市主檔!A:Q,17,FALSE),"")&lt;&gt;$D$1),
        AND($E$1&lt;&gt;"--", IFERROR(VLOOKUP(A131,'0919門市清單主檔'!B:AH,32,FALSE),"")=$E$1, IFERROR(VLOOKUP(A131,門市主檔!A:S,19,FALSE),"")&lt;&gt;$E$1),
        AND($F$1&lt;&gt;"--", IFERROR(VLOOKUP(A131,'0919門市清單主檔'!B:AH,33,FALSE),"")=$F$1, IFERROR(VLOOKUP(A131,門市主檔!A:U,21,FALSE),"")&lt;&gt;$F$1),
        AND(
          IFERROR(VLOOKUP(A131,'0919門市清單主檔'!B:AC,28,FALSE),"")="+HUB",
          IFERROR(VLOOKUP(A131,門市主檔!A:X,23,FALSE),"")&lt;&gt;"+HUB"
        ),
        AND(
          IFERROR(VLOOKUP(A131,'0919門市清單主檔'!B:AD,29,FALSE),"")="+EDC",
          IFERROR(VLOOKUP(A131,門市主檔!A:X,24,FALSE),"")&lt;&gt;"+EDC"
        )
      ),
      _xlfn.TEXTJOIN(
        "，",
        TRUE,
        IF(AND($D$1&lt;&gt;"--", IFERROR(VLOOKUP(A131,'0919門市清單主檔'!B:AH,31,FALSE),"")=$D$1, IFERROR(VLOOKUP(A131,門市主檔!A:Q,17,FALSE),"")&lt;&gt;$D$1), $D$1, ""),
        IF(AND($E$1&lt;&gt;"--", IFERROR(VLOOKUP(A131,'0919門市清單主檔'!B:AH,32,FALSE),"")=$E$1, IFERROR(VLOOKUP(A131,門市主檔!A:S,19,FALSE),"")&lt;&gt;$E$1), $E$1, ""),
        IF(AND($F$1&lt;&gt;"--", IFERROR(VLOOKUP(A131,'0919門市清單主檔'!B:AH,33,FALSE),"")=$F$1, IFERROR(VLOOKUP(A131,門市主檔!A:U,21,FALSE),"")&lt;&gt;$F$1), $F$1, ""),
        IF(AND(IFERROR(VLOOKUP(A131,'0919門市清單主檔'!B:AC,28,FALSE),"")="+HUB", IFERROR(VLOOKUP(A131,門市主檔!A:X,23,FALSE),"")&lt;&gt;"+HUB"), "+HUB", ""),
        IF(AND(IFERROR(VLOOKUP(A131,'0919門市清單主檔'!B:AD,29,FALSE),"")="+EDC", IFERROR(VLOOKUP(A131,門市主檔!A:X,24,FALSE),"")&lt;&gt;"+EDC"), "+EDC", "")
      ) &amp; "未完工",
      "已完工"
    )
  )
)</f>
        <v>已完工</v>
      </c>
      <c r="P131" s="542" t="str">
        <f t="shared" si="27"/>
        <v>PMQ2-2428-龜山文化二(定保)</v>
      </c>
      <c r="Q131" s="178" t="str">
        <f t="array" ref="Q131">IF(AND(SUMPRODUCT((IM!$F$2:$F$5000=A131)*(ISNUMBER(SEARCH($D$1, IM!$AC$2:$AC$5000))))&gt;0), $D$1, "")</f>
        <v/>
      </c>
      <c r="R131" s="177" t="str">
        <f t="array" ref="R131">IFERROR(INDEX(IM!$AM$2:$AM$5000, MATCH(1, (IM!$F$2:$F$5000=A131) * (ISNUMBER(SEARCH($D$1, IM!$AC$2:$AC$5000))), 0)), "")</f>
        <v/>
      </c>
      <c r="S131" s="166" t="str">
        <f t="array" ref="S131">IF(AND(SUMPRODUCT((IM!$F$2:$F$5000=A131)*(ISNUMBER(SEARCH($E$1, IM!$AC$2:$AC$5000))))&gt;0), $E$1, "")</f>
        <v/>
      </c>
      <c r="T131" s="191" t="str">
        <f t="array" ref="T131">IFERROR(INDEX(IM!$AM$2:$AM$5000, MATCH(1, (IM!$F$2:$F$5000=A131) * (ISNUMBER(SEARCH($E$1, IM!$AC$2:$AC$5000))), 0)), "")</f>
        <v/>
      </c>
      <c r="U131" s="194" t="str">
        <f t="array" ref="U131">IF(AND(SUMPRODUCT((IM!$F$2:$F$5000=A131)*(ISNUMBER(SEARCH($F$1, IM!$AC$2:$AC$5000))))&gt;0), $F$1, "")</f>
        <v/>
      </c>
      <c r="V131" s="212" t="str">
        <f t="array" ref="V131">IFERROR(INDEX(IM!$AM$2:$AM$5000, MATCH(1, (IM!$F$2:$F$5000=A131) * (ISNUMBER(SEARCH($F$1, IM!$AC$2:$AC$5000))), 0)), "")</f>
        <v/>
      </c>
      <c r="W131" s="165" t="str">
        <f t="array" ref="W131">IF(
SUMPRODUCT(
(IM!$F$2:$F$5000=A131)*
(ISNUMBER(SEARCH($I$1,IM!$AC$2:$AC$5000)))*
(IM!$X$2:$X$5000&gt;=$A$1)*
(IM!$X$2:$X$5000&lt;=$B$1)
)&gt;0,
$I$1,
""
)</f>
        <v/>
      </c>
      <c r="X131" s="165" t="str">
        <f t="array" ref="X131">IF(AND(SUMPRODUCT((IM!$F$2:$F$5000=A131)*(ISNUMBER(SEARCH($J$1, IM!$AC$2:$AC$5000))))&gt;0), $J$1, "")</f>
        <v>+EDC</v>
      </c>
      <c r="Y131" s="425">
        <f t="shared" si="28"/>
        <v>2428</v>
      </c>
      <c r="Z131" s="425" t="str">
        <f t="shared" si="29"/>
        <v>龜山文化二</v>
      </c>
      <c r="AA131" s="132"/>
    </row>
    <row r="132" spans="1:29" ht="21.6" customHeight="1">
      <c r="A132" s="111">
        <v>3962</v>
      </c>
      <c r="B132" s="160" t="str">
        <f>_xlfn.XLOOKUP(A132,'0919門市清單主檔'!B:B,'0919門市清單主檔'!C:C,"")</f>
        <v>板橋仁化店</v>
      </c>
      <c r="C132" s="117" t="str">
        <f>_xlfn.XLOOKUP($A132,'0919門市清單主檔'!B:B,'0919門市清單主檔'!U:U,"")</f>
        <v>新北市</v>
      </c>
      <c r="D132" s="117" t="str">
        <f>_xlfn.XLOOKUP($A132,'0919門市清單主檔'!B:B,'0919門市清單主檔'!V:V,"")</f>
        <v>板橋區</v>
      </c>
      <c r="E132" s="200" t="str">
        <f>_xlfn.XLOOKUP(D132,門市狀態!G:G,門市狀態!H:H,"")</f>
        <v>狄澤洋</v>
      </c>
      <c r="F132" s="112" t="str">
        <f>IFERROR(IF(VLOOKUP(A132,門市狀態!A:D,4,FALSE)=0,"",VLOOKUP(A132,門市狀態!A:D,4,FALSE)),"")</f>
        <v/>
      </c>
      <c r="G132" s="113"/>
      <c r="H132" s="114" t="str">
        <f t="shared" si="25"/>
        <v>PMQ2-3962-板橋仁化店(定保)</v>
      </c>
      <c r="I132" s="251" t="str">
        <f t="array" ref="I132">IF(AND(SUMPRODUCT((IM!$F$2:$F$5000=A132)*(ISNUMBER(SEARCH($C$1, IM!$AC$2:$AC$5000))))&gt;0), $C$1, "")</f>
        <v>PMQ2</v>
      </c>
      <c r="J132" s="252">
        <f t="array" ref="J132">IFERROR(INDEX(IM!$AM$2:$AM$5000, MATCH(1, (IM!$F$2:$F$5000=A132) * (ISNUMBER(SEARCH($C$1, IM!$AC$2:$AC$5000))), 0)), "")</f>
        <v>46149</v>
      </c>
      <c r="K132" s="253">
        <f t="array" ref="K132">SUMPRODUCT((IM!$F$2:$F$5000=A132)*(IM!$AD$2:$AD$5000="O")*(ISNUMBER(SEARCH($C$1, IM!$AC$2:$AC$5000))))</f>
        <v>1</v>
      </c>
      <c r="L132" s="254" t="str">
        <f t="array" ref="L132">IF(K132&gt;0,IFERROR(HYPERLINK("#'IM'!AC"&amp;MATCH(1,(IM!$F$1:$F$5000=A132)*(ISNUMBER(SEARCH($C$1,IM!$AC$1:$AC$5000))),0),"檢核"),"未登錄"),"")</f>
        <v>檢核</v>
      </c>
      <c r="M132" s="255" t="str">
        <f t="shared" si="26"/>
        <v>+EDC</v>
      </c>
      <c r="N132" s="255" t="str">
        <f t="array" ref="N132">IF(AND(
    SUMPRODUCT(
        (IM!$F$2:$F$522=A132) *
        ISNUMBER(SEARCH("*HUB*", IM!$AC$2:$AC$522)) *
        (IM!$X$2:$X$522&gt;=$A$1) *
        (IM!$X$2:$X$522&lt;=$B$1)*(W132="HUB")
    ) &gt; 0
), "HUB", "")</f>
        <v/>
      </c>
      <c r="O132" s="256" t="str">
        <f>IF(
  IFERROR(VLOOKUP(A132,門市主檔!A:I,9,FALSE),"")&lt;&gt;$C$1,
  "未完工",
  IF(
    AND($D$1="--",$E$1="--",$F$1="--"),
    "已完工",
    IF(
      OR(
        AND($D$1&lt;&gt;"--", IFERROR(VLOOKUP(A132,'0919門市清單主檔'!B:AH,31,FALSE),"")=$D$1, IFERROR(VLOOKUP(A132,門市主檔!A:Q,17,FALSE),"")&lt;&gt;$D$1),
        AND($E$1&lt;&gt;"--", IFERROR(VLOOKUP(A132,'0919門市清單主檔'!B:AH,32,FALSE),"")=$E$1, IFERROR(VLOOKUP(A132,門市主檔!A:S,19,FALSE),"")&lt;&gt;$E$1),
        AND($F$1&lt;&gt;"--", IFERROR(VLOOKUP(A132,'0919門市清單主檔'!B:AH,33,FALSE),"")=$F$1, IFERROR(VLOOKUP(A132,門市主檔!A:U,21,FALSE),"")&lt;&gt;$F$1),
        AND(
          IFERROR(VLOOKUP(A132,'0919門市清單主檔'!B:AC,28,FALSE),"")="+HUB",
          IFERROR(VLOOKUP(A132,門市主檔!A:X,23,FALSE),"")&lt;&gt;"+HUB"
        ),
        AND(
          IFERROR(VLOOKUP(A132,'0919門市清單主檔'!B:AD,29,FALSE),"")="+EDC",
          IFERROR(VLOOKUP(A132,門市主檔!A:X,24,FALSE),"")&lt;&gt;"+EDC"
        )
      ),
      _xlfn.TEXTJOIN(
        "，",
        TRUE,
        IF(AND($D$1&lt;&gt;"--", IFERROR(VLOOKUP(A132,'0919門市清單主檔'!B:AH,31,FALSE),"")=$D$1, IFERROR(VLOOKUP(A132,門市主檔!A:Q,17,FALSE),"")&lt;&gt;$D$1), $D$1, ""),
        IF(AND($E$1&lt;&gt;"--", IFERROR(VLOOKUP(A132,'0919門市清單主檔'!B:AH,32,FALSE),"")=$E$1, IFERROR(VLOOKUP(A132,門市主檔!A:S,19,FALSE),"")&lt;&gt;$E$1), $E$1, ""),
        IF(AND($F$1&lt;&gt;"--", IFERROR(VLOOKUP(A132,'0919門市清單主檔'!B:AH,33,FALSE),"")=$F$1, IFERROR(VLOOKUP(A132,門市主檔!A:U,21,FALSE),"")&lt;&gt;$F$1), $F$1, ""),
        IF(AND(IFERROR(VLOOKUP(A132,'0919門市清單主檔'!B:AC,28,FALSE),"")="+HUB", IFERROR(VLOOKUP(A132,門市主檔!A:X,23,FALSE),"")&lt;&gt;"+HUB"), "+HUB", ""),
        IF(AND(IFERROR(VLOOKUP(A132,'0919門市清單主檔'!B:AD,29,FALSE),"")="+EDC", IFERROR(VLOOKUP(A132,門市主檔!A:X,24,FALSE),"")&lt;&gt;"+EDC"), "+EDC", "")
      ) &amp; "未完工",
      "已完工"
    )
  )
)</f>
        <v>已完工</v>
      </c>
      <c r="P132" s="542" t="str">
        <f t="shared" si="27"/>
        <v>PMQ2-3962-板橋仁化店(定保)</v>
      </c>
      <c r="Q132" s="178" t="str">
        <f t="array" ref="Q132">IF(AND(SUMPRODUCT((IM!$F$2:$F$5000=A132)*(ISNUMBER(SEARCH($D$1, IM!$AC$2:$AC$5000))))&gt;0), $D$1, "")</f>
        <v/>
      </c>
      <c r="R132" s="177" t="str">
        <f t="array" ref="R132">IFERROR(INDEX(IM!$AM$2:$AM$5000, MATCH(1, (IM!$F$2:$F$5000=A132) * (ISNUMBER(SEARCH($D$1, IM!$AC$2:$AC$5000))), 0)), "")</f>
        <v/>
      </c>
      <c r="S132" s="166" t="str">
        <f t="array" ref="S132">IF(AND(SUMPRODUCT((IM!$F$2:$F$5000=A132)*(ISNUMBER(SEARCH($E$1, IM!$AC$2:$AC$5000))))&gt;0), $E$1, "")</f>
        <v/>
      </c>
      <c r="T132" s="191" t="str">
        <f t="array" ref="T132">IFERROR(INDEX(IM!$AM$2:$AM$5000, MATCH(1, (IM!$F$2:$F$5000=A132) * (ISNUMBER(SEARCH($E$1, IM!$AC$2:$AC$5000))), 0)), "")</f>
        <v/>
      </c>
      <c r="U132" s="194" t="str">
        <f t="array" ref="U132">IF(AND(SUMPRODUCT((IM!$F$2:$F$5000=A132)*(ISNUMBER(SEARCH($F$1, IM!$AC$2:$AC$5000))))&gt;0), $F$1, "")</f>
        <v/>
      </c>
      <c r="V132" s="212" t="str">
        <f t="array" ref="V132">IFERROR(INDEX(IM!$AM$2:$AM$5000, MATCH(1, (IM!$F$2:$F$5000=A132) * (ISNUMBER(SEARCH($F$1, IM!$AC$2:$AC$5000))), 0)), "")</f>
        <v/>
      </c>
      <c r="W132" s="165" t="str">
        <f t="array" ref="W132">IF(
SUMPRODUCT(
(IM!$F$2:$F$5000=A132)*
(ISNUMBER(SEARCH($I$1,IM!$AC$2:$AC$5000)))*
(IM!$X$2:$X$5000&gt;=$A$1)*
(IM!$X$2:$X$5000&lt;=$B$1)
)&gt;0,
$I$1,
""
)</f>
        <v/>
      </c>
      <c r="X132" s="165" t="str">
        <f t="array" ref="X132">IF(AND(SUMPRODUCT((IM!$F$2:$F$5000=A132)*(ISNUMBER(SEARCH($J$1, IM!$AC$2:$AC$5000))))&gt;0), $J$1, "")</f>
        <v>+EDC</v>
      </c>
      <c r="Y132" s="425">
        <f t="shared" si="28"/>
        <v>3962</v>
      </c>
      <c r="Z132" s="425" t="str">
        <f t="shared" si="29"/>
        <v>板橋仁化店</v>
      </c>
      <c r="AA132" s="132"/>
    </row>
    <row r="133" spans="1:29" ht="21.6" customHeight="1">
      <c r="A133" s="111">
        <v>4194</v>
      </c>
      <c r="B133" s="160" t="str">
        <f>_xlfn.XLOOKUP(A133,'0919門市清單主檔'!B:B,'0919門市清單主檔'!C:C,"")</f>
        <v>新莊鼎苑店</v>
      </c>
      <c r="C133" s="117" t="str">
        <f>_xlfn.XLOOKUP($A133,'0919門市清單主檔'!B:B,'0919門市清單主檔'!U:U,"")</f>
        <v>新北市</v>
      </c>
      <c r="D133" s="117" t="str">
        <f>_xlfn.XLOOKUP($A133,'0919門市清單主檔'!B:B,'0919門市清單主檔'!V:V,"")</f>
        <v>新莊區</v>
      </c>
      <c r="E133" s="200" t="str">
        <f>_xlfn.XLOOKUP(D133,門市狀態!G:G,門市狀態!H:H,"")</f>
        <v>湯家瑋</v>
      </c>
      <c r="F133" s="112" t="str">
        <f>IFERROR(IF(VLOOKUP(A133,門市狀態!A:D,4,FALSE)=0,"",VLOOKUP(A133,門市狀態!A:D,4,FALSE)),"")</f>
        <v/>
      </c>
      <c r="G133" s="113"/>
      <c r="H133" s="114" t="str">
        <f t="shared" si="25"/>
        <v>PMQ2-4194-新莊鼎苑店(定保)</v>
      </c>
      <c r="I133" s="251" t="str">
        <f t="array" ref="I133">IF(AND(SUMPRODUCT((IM!$F$2:$F$5000=A133)*(ISNUMBER(SEARCH($C$1, IM!$AC$2:$AC$5000))))&gt;0), $C$1, "")</f>
        <v>PMQ2</v>
      </c>
      <c r="J133" s="252">
        <f t="array" ref="J133">IFERROR(INDEX(IM!$AM$2:$AM$5000, MATCH(1, (IM!$F$2:$F$5000=A133) * (ISNUMBER(SEARCH($C$1, IM!$AC$2:$AC$5000))), 0)), "")</f>
        <v>46149</v>
      </c>
      <c r="K133" s="253">
        <f t="array" ref="K133">SUMPRODUCT((IM!$F$2:$F$5000=A133)*(IM!$AD$2:$AD$5000="O")*(ISNUMBER(SEARCH($C$1, IM!$AC$2:$AC$5000))))</f>
        <v>1</v>
      </c>
      <c r="L133" s="254" t="str">
        <f t="array" ref="L133">IF(K133&gt;0,IFERROR(HYPERLINK("#'IM'!AC"&amp;MATCH(1,(IM!$F$1:$F$5000=A133)*(ISNUMBER(SEARCH($C$1,IM!$AC$1:$AC$5000))),0),"檢核"),"未登錄"),"")</f>
        <v>檢核</v>
      </c>
      <c r="M133" s="255" t="str">
        <f t="shared" si="26"/>
        <v>+EDC</v>
      </c>
      <c r="N133" s="255" t="str">
        <f t="array" ref="N133">IF(AND(
    SUMPRODUCT(
        (IM!$F$2:$F$522=A133) *
        ISNUMBER(SEARCH("*HUB*", IM!$AC$2:$AC$522)) *
        (IM!$X$2:$X$522&gt;=$A$1) *
        (IM!$X$2:$X$522&lt;=$B$1)*(W133="HUB")
    ) &gt; 0
), "HUB", "")</f>
        <v/>
      </c>
      <c r="O133" s="256" t="str">
        <f>IF(
  IFERROR(VLOOKUP(A133,門市主檔!A:I,9,FALSE),"")&lt;&gt;$C$1,
  "未完工",
  IF(
    AND($D$1="--",$E$1="--",$F$1="--"),
    "已完工",
    IF(
      OR(
        AND($D$1&lt;&gt;"--", IFERROR(VLOOKUP(A133,'0919門市清單主檔'!B:AH,31,FALSE),"")=$D$1, IFERROR(VLOOKUP(A133,門市主檔!A:Q,17,FALSE),"")&lt;&gt;$D$1),
        AND($E$1&lt;&gt;"--", IFERROR(VLOOKUP(A133,'0919門市清單主檔'!B:AH,32,FALSE),"")=$E$1, IFERROR(VLOOKUP(A133,門市主檔!A:S,19,FALSE),"")&lt;&gt;$E$1),
        AND($F$1&lt;&gt;"--", IFERROR(VLOOKUP(A133,'0919門市清單主檔'!B:AH,33,FALSE),"")=$F$1, IFERROR(VLOOKUP(A133,門市主檔!A:U,21,FALSE),"")&lt;&gt;$F$1),
        AND(
          IFERROR(VLOOKUP(A133,'0919門市清單主檔'!B:AC,28,FALSE),"")="+HUB",
          IFERROR(VLOOKUP(A133,門市主檔!A:X,23,FALSE),"")&lt;&gt;"+HUB"
        ),
        AND(
          IFERROR(VLOOKUP(A133,'0919門市清單主檔'!B:AD,29,FALSE),"")="+EDC",
          IFERROR(VLOOKUP(A133,門市主檔!A:X,24,FALSE),"")&lt;&gt;"+EDC"
        )
      ),
      _xlfn.TEXTJOIN(
        "，",
        TRUE,
        IF(AND($D$1&lt;&gt;"--", IFERROR(VLOOKUP(A133,'0919門市清單主檔'!B:AH,31,FALSE),"")=$D$1, IFERROR(VLOOKUP(A133,門市主檔!A:Q,17,FALSE),"")&lt;&gt;$D$1), $D$1, ""),
        IF(AND($E$1&lt;&gt;"--", IFERROR(VLOOKUP(A133,'0919門市清單主檔'!B:AH,32,FALSE),"")=$E$1, IFERROR(VLOOKUP(A133,門市主檔!A:S,19,FALSE),"")&lt;&gt;$E$1), $E$1, ""),
        IF(AND($F$1&lt;&gt;"--", IFERROR(VLOOKUP(A133,'0919門市清單主檔'!B:AH,33,FALSE),"")=$F$1, IFERROR(VLOOKUP(A133,門市主檔!A:U,21,FALSE),"")&lt;&gt;$F$1), $F$1, ""),
        IF(AND(IFERROR(VLOOKUP(A133,'0919門市清單主檔'!B:AC,28,FALSE),"")="+HUB", IFERROR(VLOOKUP(A133,門市主檔!A:X,23,FALSE),"")&lt;&gt;"+HUB"), "+HUB", ""),
        IF(AND(IFERROR(VLOOKUP(A133,'0919門市清單主檔'!B:AD,29,FALSE),"")="+EDC", IFERROR(VLOOKUP(A133,門市主檔!A:X,24,FALSE),"")&lt;&gt;"+EDC"), "+EDC", "")
      ) &amp; "未完工",
      "已完工"
    )
  )
)</f>
        <v>已完工</v>
      </c>
      <c r="P133" s="542" t="str">
        <f t="shared" si="27"/>
        <v>PMQ2-4194-新莊鼎苑店(定保)</v>
      </c>
      <c r="Q133" s="178" t="str">
        <f t="array" ref="Q133">IF(AND(SUMPRODUCT((IM!$F$2:$F$5000=A133)*(ISNUMBER(SEARCH($D$1, IM!$AC$2:$AC$5000))))&gt;0), $D$1, "")</f>
        <v/>
      </c>
      <c r="R133" s="177" t="str">
        <f t="array" ref="R133">IFERROR(INDEX(IM!$AM$2:$AM$5000, MATCH(1, (IM!$F$2:$F$5000=A133) * (ISNUMBER(SEARCH($D$1, IM!$AC$2:$AC$5000))), 0)), "")</f>
        <v/>
      </c>
      <c r="S133" s="166" t="str">
        <f t="array" ref="S133">IF(AND(SUMPRODUCT((IM!$F$2:$F$5000=A133)*(ISNUMBER(SEARCH($E$1, IM!$AC$2:$AC$5000))))&gt;0), $E$1, "")</f>
        <v/>
      </c>
      <c r="T133" s="191" t="str">
        <f t="array" ref="T133">IFERROR(INDEX(IM!$AM$2:$AM$5000, MATCH(1, (IM!$F$2:$F$5000=A133) * (ISNUMBER(SEARCH($E$1, IM!$AC$2:$AC$5000))), 0)), "")</f>
        <v/>
      </c>
      <c r="U133" s="194" t="str">
        <f t="array" ref="U133">IF(AND(SUMPRODUCT((IM!$F$2:$F$5000=A133)*(ISNUMBER(SEARCH($F$1, IM!$AC$2:$AC$5000))))&gt;0), $F$1, "")</f>
        <v/>
      </c>
      <c r="V133" s="212" t="str">
        <f t="array" ref="V133">IFERROR(INDEX(IM!$AM$2:$AM$5000, MATCH(1, (IM!$F$2:$F$5000=A133) * (ISNUMBER(SEARCH($F$1, IM!$AC$2:$AC$5000))), 0)), "")</f>
        <v/>
      </c>
      <c r="W133" s="165" t="str">
        <f t="array" ref="W133">IF(
SUMPRODUCT(
(IM!$F$2:$F$5000=A133)*
(ISNUMBER(SEARCH($I$1,IM!$AC$2:$AC$5000)))*
(IM!$X$2:$X$5000&gt;=$A$1)*
(IM!$X$2:$X$5000&lt;=$B$1)
)&gt;0,
$I$1,
""
)</f>
        <v/>
      </c>
      <c r="X133" s="165" t="str">
        <f t="array" ref="X133">IF(AND(SUMPRODUCT((IM!$F$2:$F$5000=A133)*(ISNUMBER(SEARCH($J$1, IM!$AC$2:$AC$5000))))&gt;0), $J$1, "")</f>
        <v>+EDC</v>
      </c>
      <c r="Y133" s="425">
        <f t="shared" si="28"/>
        <v>4194</v>
      </c>
      <c r="Z133" s="425" t="str">
        <f t="shared" si="29"/>
        <v>新莊鼎苑店</v>
      </c>
      <c r="AA133" s="132"/>
    </row>
    <row r="134" spans="1:29" ht="21.6" customHeight="1">
      <c r="A134" s="111">
        <v>4101</v>
      </c>
      <c r="B134" s="160" t="str">
        <f>_xlfn.XLOOKUP(A134,'0919門市清單主檔'!B:B,'0919門市清單主檔'!C:C,"")</f>
        <v>三重溪華店</v>
      </c>
      <c r="C134" s="117" t="str">
        <f>_xlfn.XLOOKUP($A134,'0919門市清單主檔'!B:B,'0919門市清單主檔'!U:U,"")</f>
        <v>新北市</v>
      </c>
      <c r="D134" s="117" t="str">
        <f>_xlfn.XLOOKUP($A134,'0919門市清單主檔'!B:B,'0919門市清單主檔'!V:V,"")</f>
        <v>三重區</v>
      </c>
      <c r="E134" s="200" t="str">
        <f>_xlfn.XLOOKUP(D134,門市狀態!G:G,門市狀態!H:H,"")</f>
        <v>劉柏均</v>
      </c>
      <c r="F134" s="112" t="str">
        <f>IFERROR(IF(VLOOKUP(A134,門市狀態!A:D,4,FALSE)=0,"",VLOOKUP(A134,門市狀態!A:D,4,FALSE)),"")</f>
        <v/>
      </c>
      <c r="G134" s="113"/>
      <c r="H134" s="114" t="str">
        <f t="shared" si="25"/>
        <v>PMQ2-4101-三重溪華店(定保)</v>
      </c>
      <c r="I134" s="251" t="str">
        <f t="array" ref="I134">IF(AND(SUMPRODUCT((IM!$F$2:$F$5000=A134)*(ISNUMBER(SEARCH($C$1, IM!$AC$2:$AC$5000))))&gt;0), $C$1, "")</f>
        <v>PMQ2</v>
      </c>
      <c r="J134" s="252">
        <f t="array" ref="J134">IFERROR(INDEX(IM!$AM$2:$AM$5000, MATCH(1, (IM!$F$2:$F$5000=A134) * (ISNUMBER(SEARCH($C$1, IM!$AC$2:$AC$5000))), 0)), "")</f>
        <v>46149</v>
      </c>
      <c r="K134" s="253">
        <f t="array" ref="K134">SUMPRODUCT((IM!$F$2:$F$5000=A134)*(IM!$AD$2:$AD$5000="O")*(ISNUMBER(SEARCH($C$1, IM!$AC$2:$AC$5000))))</f>
        <v>1</v>
      </c>
      <c r="L134" s="254" t="str">
        <f t="array" ref="L134">IF(K134&gt;0,IFERROR(HYPERLINK("#'IM'!AC"&amp;MATCH(1,(IM!$F$1:$F$5000=A134)*(ISNUMBER(SEARCH($C$1,IM!$AC$1:$AC$5000))),0),"檢核"),"未登錄"),"")</f>
        <v>檢核</v>
      </c>
      <c r="M134" s="255" t="str">
        <f t="shared" si="26"/>
        <v>+EDC</v>
      </c>
      <c r="N134" s="255" t="str">
        <f t="array" ref="N134">IF(AND(
    SUMPRODUCT(
        (IM!$F$2:$F$522=A134) *
        ISNUMBER(SEARCH("*HUB*", IM!$AC$2:$AC$522)) *
        (IM!$X$2:$X$522&gt;=$A$1) *
        (IM!$X$2:$X$522&lt;=$B$1)*(W134="HUB")
    ) &gt; 0
), "HUB", "")</f>
        <v/>
      </c>
      <c r="O134" s="256" t="str">
        <f>IF(
  IFERROR(VLOOKUP(A134,門市主檔!A:I,9,FALSE),"")&lt;&gt;$C$1,
  "未完工",
  IF(
    AND($D$1="--",$E$1="--",$F$1="--"),
    "已完工",
    IF(
      OR(
        AND($D$1&lt;&gt;"--", IFERROR(VLOOKUP(A134,'0919門市清單主檔'!B:AH,31,FALSE),"")=$D$1, IFERROR(VLOOKUP(A134,門市主檔!A:Q,17,FALSE),"")&lt;&gt;$D$1),
        AND($E$1&lt;&gt;"--", IFERROR(VLOOKUP(A134,'0919門市清單主檔'!B:AH,32,FALSE),"")=$E$1, IFERROR(VLOOKUP(A134,門市主檔!A:S,19,FALSE),"")&lt;&gt;$E$1),
        AND($F$1&lt;&gt;"--", IFERROR(VLOOKUP(A134,'0919門市清單主檔'!B:AH,33,FALSE),"")=$F$1, IFERROR(VLOOKUP(A134,門市主檔!A:U,21,FALSE),"")&lt;&gt;$F$1),
        AND(
          IFERROR(VLOOKUP(A134,'0919門市清單主檔'!B:AC,28,FALSE),"")="+HUB",
          IFERROR(VLOOKUP(A134,門市主檔!A:X,23,FALSE),"")&lt;&gt;"+HUB"
        ),
        AND(
          IFERROR(VLOOKUP(A134,'0919門市清單主檔'!B:AD,29,FALSE),"")="+EDC",
          IFERROR(VLOOKUP(A134,門市主檔!A:X,24,FALSE),"")&lt;&gt;"+EDC"
        )
      ),
      _xlfn.TEXTJOIN(
        "，",
        TRUE,
        IF(AND($D$1&lt;&gt;"--", IFERROR(VLOOKUP(A134,'0919門市清單主檔'!B:AH,31,FALSE),"")=$D$1, IFERROR(VLOOKUP(A134,門市主檔!A:Q,17,FALSE),"")&lt;&gt;$D$1), $D$1, ""),
        IF(AND($E$1&lt;&gt;"--", IFERROR(VLOOKUP(A134,'0919門市清單主檔'!B:AH,32,FALSE),"")=$E$1, IFERROR(VLOOKUP(A134,門市主檔!A:S,19,FALSE),"")&lt;&gt;$E$1), $E$1, ""),
        IF(AND($F$1&lt;&gt;"--", IFERROR(VLOOKUP(A134,'0919門市清單主檔'!B:AH,33,FALSE),"")=$F$1, IFERROR(VLOOKUP(A134,門市主檔!A:U,21,FALSE),"")&lt;&gt;$F$1), $F$1, ""),
        IF(AND(IFERROR(VLOOKUP(A134,'0919門市清單主檔'!B:AC,28,FALSE),"")="+HUB", IFERROR(VLOOKUP(A134,門市主檔!A:X,23,FALSE),"")&lt;&gt;"+HUB"), "+HUB", ""),
        IF(AND(IFERROR(VLOOKUP(A134,'0919門市清單主檔'!B:AD,29,FALSE),"")="+EDC", IFERROR(VLOOKUP(A134,門市主檔!A:X,24,FALSE),"")&lt;&gt;"+EDC"), "+EDC", "")
      ) &amp; "未完工",
      "已完工"
    )
  )
)</f>
        <v>已完工</v>
      </c>
      <c r="P134" s="542" t="str">
        <f t="shared" si="27"/>
        <v>PMQ2-4101-三重溪華店(定保)</v>
      </c>
      <c r="Q134" s="178" t="str">
        <f t="array" ref="Q134">IF(AND(SUMPRODUCT((IM!$F$2:$F$5000=A134)*(ISNUMBER(SEARCH($D$1, IM!$AC$2:$AC$5000))))&gt;0), $D$1, "")</f>
        <v/>
      </c>
      <c r="R134" s="177" t="str">
        <f t="array" ref="R134">IFERROR(INDEX(IM!$AM$2:$AM$5000, MATCH(1, (IM!$F$2:$F$5000=A134) * (ISNUMBER(SEARCH($D$1, IM!$AC$2:$AC$5000))), 0)), "")</f>
        <v/>
      </c>
      <c r="S134" s="166" t="str">
        <f t="array" ref="S134">IF(AND(SUMPRODUCT((IM!$F$2:$F$5000=A134)*(ISNUMBER(SEARCH($E$1, IM!$AC$2:$AC$5000))))&gt;0), $E$1, "")</f>
        <v/>
      </c>
      <c r="T134" s="191" t="str">
        <f t="array" ref="T134">IFERROR(INDEX(IM!$AM$2:$AM$5000, MATCH(1, (IM!$F$2:$F$5000=A134) * (ISNUMBER(SEARCH($E$1, IM!$AC$2:$AC$5000))), 0)), "")</f>
        <v/>
      </c>
      <c r="U134" s="194" t="str">
        <f t="array" ref="U134">IF(AND(SUMPRODUCT((IM!$F$2:$F$5000=A134)*(ISNUMBER(SEARCH($F$1, IM!$AC$2:$AC$5000))))&gt;0), $F$1, "")</f>
        <v/>
      </c>
      <c r="V134" s="212" t="str">
        <f t="array" ref="V134">IFERROR(INDEX(IM!$AM$2:$AM$5000, MATCH(1, (IM!$F$2:$F$5000=A134) * (ISNUMBER(SEARCH($F$1, IM!$AC$2:$AC$5000))), 0)), "")</f>
        <v/>
      </c>
      <c r="W134" s="165" t="str">
        <f t="array" ref="W134">IF(
SUMPRODUCT(
(IM!$F$2:$F$5000=A134)*
(ISNUMBER(SEARCH($I$1,IM!$AC$2:$AC$5000)))*
(IM!$X$2:$X$5000&gt;=$A$1)*
(IM!$X$2:$X$5000&lt;=$B$1)
)&gt;0,
$I$1,
""
)</f>
        <v/>
      </c>
      <c r="X134" s="165" t="str">
        <f t="array" ref="X134">IF(AND(SUMPRODUCT((IM!$F$2:$F$5000=A134)*(ISNUMBER(SEARCH($J$1, IM!$AC$2:$AC$5000))))&gt;0), $J$1, "")</f>
        <v>+EDC</v>
      </c>
      <c r="Y134" s="425">
        <f t="shared" si="28"/>
        <v>4101</v>
      </c>
      <c r="Z134" s="425" t="str">
        <f t="shared" si="29"/>
        <v>三重溪華店</v>
      </c>
      <c r="AA134" s="132"/>
    </row>
    <row r="135" spans="1:29" ht="21.6" customHeight="1">
      <c r="A135" s="111">
        <v>3811</v>
      </c>
      <c r="B135" s="160" t="str">
        <f>_xlfn.XLOOKUP(A135,'0919門市清單主檔'!B:B,'0919門市清單主檔'!C:C,"")</f>
        <v>三重碧華公園</v>
      </c>
      <c r="C135" s="117" t="str">
        <f>_xlfn.XLOOKUP($A135,'0919門市清單主檔'!B:B,'0919門市清單主檔'!U:U,"")</f>
        <v>新北市</v>
      </c>
      <c r="D135" s="117" t="str">
        <f>_xlfn.XLOOKUP($A135,'0919門市清單主檔'!B:B,'0919門市清單主檔'!V:V,"")</f>
        <v>三重區</v>
      </c>
      <c r="E135" s="200" t="str">
        <f>_xlfn.XLOOKUP(D135,門市狀態!G:G,門市狀態!H:H,"")</f>
        <v>劉柏均</v>
      </c>
      <c r="F135" s="112" t="str">
        <f>IFERROR(IF(VLOOKUP(A135,門市狀態!A:D,4,FALSE)=0,"",VLOOKUP(A135,門市狀態!A:D,4,FALSE)),"")</f>
        <v/>
      </c>
      <c r="G135" s="113"/>
      <c r="H135" s="114" t="str">
        <f t="shared" si="25"/>
        <v>PMQ2-3811-三重碧華公園(定保)</v>
      </c>
      <c r="I135" s="251" t="str">
        <f t="array" ref="I135">IF(AND(SUMPRODUCT((IM!$F$2:$F$5000=A135)*(ISNUMBER(SEARCH($C$1, IM!$AC$2:$AC$5000))))&gt;0), $C$1, "")</f>
        <v>PMQ2</v>
      </c>
      <c r="J135" s="252">
        <f t="array" ref="J135">IFERROR(INDEX(IM!$AM$2:$AM$5000, MATCH(1, (IM!$F$2:$F$5000=A135) * (ISNUMBER(SEARCH($C$1, IM!$AC$2:$AC$5000))), 0)), "")</f>
        <v>46149</v>
      </c>
      <c r="K135" s="253">
        <f t="array" ref="K135">SUMPRODUCT((IM!$F$2:$F$5000=A135)*(IM!$AD$2:$AD$5000="O")*(ISNUMBER(SEARCH($C$1, IM!$AC$2:$AC$5000))))</f>
        <v>1</v>
      </c>
      <c r="L135" s="254" t="str">
        <f t="array" ref="L135">IF(K135&gt;0,IFERROR(HYPERLINK("#'IM'!AC"&amp;MATCH(1,(IM!$F$1:$F$5000=A135)*(ISNUMBER(SEARCH($C$1,IM!$AC$1:$AC$5000))),0),"檢核"),"未登錄"),"")</f>
        <v>檢核</v>
      </c>
      <c r="M135" s="255" t="str">
        <f t="shared" si="26"/>
        <v>+EDC</v>
      </c>
      <c r="N135" s="255" t="str">
        <f t="array" ref="N135">IF(AND(
    SUMPRODUCT(
        (IM!$F$2:$F$522=A135) *
        ISNUMBER(SEARCH("*HUB*", IM!$AC$2:$AC$522)) *
        (IM!$X$2:$X$522&gt;=$A$1) *
        (IM!$X$2:$X$522&lt;=$B$1)*(W135="HUB")
    ) &gt; 0
), "HUB", "")</f>
        <v/>
      </c>
      <c r="O135" s="256" t="str">
        <f>IF(
  IFERROR(VLOOKUP(A135,門市主檔!A:I,9,FALSE),"")&lt;&gt;$C$1,
  "未完工",
  IF(
    AND($D$1="--",$E$1="--",$F$1="--"),
    "已完工",
    IF(
      OR(
        AND($D$1&lt;&gt;"--", IFERROR(VLOOKUP(A135,'0919門市清單主檔'!B:AH,31,FALSE),"")=$D$1, IFERROR(VLOOKUP(A135,門市主檔!A:Q,17,FALSE),"")&lt;&gt;$D$1),
        AND($E$1&lt;&gt;"--", IFERROR(VLOOKUP(A135,'0919門市清單主檔'!B:AH,32,FALSE),"")=$E$1, IFERROR(VLOOKUP(A135,門市主檔!A:S,19,FALSE),"")&lt;&gt;$E$1),
        AND($F$1&lt;&gt;"--", IFERROR(VLOOKUP(A135,'0919門市清單主檔'!B:AH,33,FALSE),"")=$F$1, IFERROR(VLOOKUP(A135,門市主檔!A:U,21,FALSE),"")&lt;&gt;$F$1),
        AND(
          IFERROR(VLOOKUP(A135,'0919門市清單主檔'!B:AC,28,FALSE),"")="+HUB",
          IFERROR(VLOOKUP(A135,門市主檔!A:X,23,FALSE),"")&lt;&gt;"+HUB"
        ),
        AND(
          IFERROR(VLOOKUP(A135,'0919門市清單主檔'!B:AD,29,FALSE),"")="+EDC",
          IFERROR(VLOOKUP(A135,門市主檔!A:X,24,FALSE),"")&lt;&gt;"+EDC"
        )
      ),
      _xlfn.TEXTJOIN(
        "，",
        TRUE,
        IF(AND($D$1&lt;&gt;"--", IFERROR(VLOOKUP(A135,'0919門市清單主檔'!B:AH,31,FALSE),"")=$D$1, IFERROR(VLOOKUP(A135,門市主檔!A:Q,17,FALSE),"")&lt;&gt;$D$1), $D$1, ""),
        IF(AND($E$1&lt;&gt;"--", IFERROR(VLOOKUP(A135,'0919門市清單主檔'!B:AH,32,FALSE),"")=$E$1, IFERROR(VLOOKUP(A135,門市主檔!A:S,19,FALSE),"")&lt;&gt;$E$1), $E$1, ""),
        IF(AND($F$1&lt;&gt;"--", IFERROR(VLOOKUP(A135,'0919門市清單主檔'!B:AH,33,FALSE),"")=$F$1, IFERROR(VLOOKUP(A135,門市主檔!A:U,21,FALSE),"")&lt;&gt;$F$1), $F$1, ""),
        IF(AND(IFERROR(VLOOKUP(A135,'0919門市清單主檔'!B:AC,28,FALSE),"")="+HUB", IFERROR(VLOOKUP(A135,門市主檔!A:X,23,FALSE),"")&lt;&gt;"+HUB"), "+HUB", ""),
        IF(AND(IFERROR(VLOOKUP(A135,'0919門市清單主檔'!B:AD,29,FALSE),"")="+EDC", IFERROR(VLOOKUP(A135,門市主檔!A:X,24,FALSE),"")&lt;&gt;"+EDC"), "+EDC", "")
      ) &amp; "未完工",
      "已完工"
    )
  )
)</f>
        <v>已完工</v>
      </c>
      <c r="P135" s="542" t="str">
        <f t="shared" si="27"/>
        <v>PMQ2-3811-三重碧華公園(定保)</v>
      </c>
      <c r="Q135" s="178" t="str">
        <f t="array" ref="Q135">IF(AND(SUMPRODUCT((IM!$F$2:$F$5000=A135)*(ISNUMBER(SEARCH($D$1, IM!$AC$2:$AC$5000))))&gt;0), $D$1, "")</f>
        <v/>
      </c>
      <c r="R135" s="177" t="str">
        <f t="array" ref="R135">IFERROR(INDEX(IM!$AM$2:$AM$5000, MATCH(1, (IM!$F$2:$F$5000=A135) * (ISNUMBER(SEARCH($D$1, IM!$AC$2:$AC$5000))), 0)), "")</f>
        <v/>
      </c>
      <c r="S135" s="166" t="str">
        <f t="array" ref="S135">IF(AND(SUMPRODUCT((IM!$F$2:$F$5000=A135)*(ISNUMBER(SEARCH($E$1, IM!$AC$2:$AC$5000))))&gt;0), $E$1, "")</f>
        <v/>
      </c>
      <c r="T135" s="191" t="str">
        <f t="array" ref="T135">IFERROR(INDEX(IM!$AM$2:$AM$5000, MATCH(1, (IM!$F$2:$F$5000=A135) * (ISNUMBER(SEARCH($E$1, IM!$AC$2:$AC$5000))), 0)), "")</f>
        <v/>
      </c>
      <c r="U135" s="194" t="str">
        <f t="array" ref="U135">IF(AND(SUMPRODUCT((IM!$F$2:$F$5000=A135)*(ISNUMBER(SEARCH($F$1, IM!$AC$2:$AC$5000))))&gt;0), $F$1, "")</f>
        <v/>
      </c>
      <c r="V135" s="212" t="str">
        <f t="array" ref="V135">IFERROR(INDEX(IM!$AM$2:$AM$5000, MATCH(1, (IM!$F$2:$F$5000=A135) * (ISNUMBER(SEARCH($F$1, IM!$AC$2:$AC$5000))), 0)), "")</f>
        <v/>
      </c>
      <c r="W135" s="165" t="str">
        <f t="array" ref="W135">IF(
SUMPRODUCT(
(IM!$F$2:$F$5000=A135)*
(ISNUMBER(SEARCH($I$1,IM!$AC$2:$AC$5000)))*
(IM!$X$2:$X$5000&gt;=$A$1)*
(IM!$X$2:$X$5000&lt;=$B$1)
)&gt;0,
$I$1,
""
)</f>
        <v/>
      </c>
      <c r="X135" s="165" t="str">
        <f t="array" ref="X135">IF(AND(SUMPRODUCT((IM!$F$2:$F$5000=A135)*(ISNUMBER(SEARCH($J$1, IM!$AC$2:$AC$5000))))&gt;0), $J$1, "")</f>
        <v>+EDC</v>
      </c>
      <c r="Y135" s="425">
        <f t="shared" si="28"/>
        <v>3811</v>
      </c>
      <c r="Z135" s="425" t="str">
        <f t="shared" si="29"/>
        <v>三重碧華公園</v>
      </c>
      <c r="AA135" s="132"/>
      <c r="AB135" s="132"/>
      <c r="AC135" s="132"/>
    </row>
    <row r="136" spans="1:29" ht="21.6" customHeight="1">
      <c r="A136" s="111">
        <v>3913</v>
      </c>
      <c r="B136" s="160" t="str">
        <f>_xlfn.XLOOKUP(A136,'0919門市清單主檔'!B:B,'0919門市清單主檔'!C:C,"")</f>
        <v>中和和玉店</v>
      </c>
      <c r="C136" s="117" t="str">
        <f>_xlfn.XLOOKUP($A136,'0919門市清單主檔'!B:B,'0919門市清單主檔'!U:U,"")</f>
        <v>新北市</v>
      </c>
      <c r="D136" s="117" t="str">
        <f>_xlfn.XLOOKUP($A136,'0919門市清單主檔'!B:B,'0919門市清單主檔'!V:V,"")</f>
        <v>中和區</v>
      </c>
      <c r="E136" s="200" t="str">
        <f>_xlfn.XLOOKUP(D136,門市狀態!G:G,門市狀態!H:H,"")</f>
        <v>劉柏均</v>
      </c>
      <c r="F136" s="112" t="str">
        <f>IFERROR(IF(VLOOKUP(A136,門市狀態!A:D,4,FALSE)=0,"",VLOOKUP(A136,門市狀態!A:D,4,FALSE)),"")</f>
        <v/>
      </c>
      <c r="G136" s="113"/>
      <c r="H136" s="114" t="str">
        <f t="shared" si="25"/>
        <v>PMQ2-3913-中和和玉店(定保)</v>
      </c>
      <c r="I136" s="251" t="str">
        <f t="array" ref="I136">IF(AND(SUMPRODUCT((IM!$F$2:$F$5000=A136)*(ISNUMBER(SEARCH($C$1, IM!$AC$2:$AC$5000))))&gt;0), $C$1, "")</f>
        <v>PMQ2</v>
      </c>
      <c r="J136" s="252">
        <f t="array" ref="J136">IFERROR(INDEX(IM!$AM$2:$AM$5000, MATCH(1, (IM!$F$2:$F$5000=A136) * (ISNUMBER(SEARCH($C$1, IM!$AC$2:$AC$5000))), 0)), "")</f>
        <v>46150</v>
      </c>
      <c r="K136" s="253">
        <f t="array" ref="K136">SUMPRODUCT((IM!$F$2:$F$5000=A136)*(IM!$AD$2:$AD$5000="O")*(ISNUMBER(SEARCH($C$1, IM!$AC$2:$AC$5000))))</f>
        <v>1</v>
      </c>
      <c r="L136" s="254" t="str">
        <f t="array" ref="L136">IF(K136&gt;0,IFERROR(HYPERLINK("#'IM'!AC"&amp;MATCH(1,(IM!$F$1:$F$5000=A136)*(ISNUMBER(SEARCH($C$1,IM!$AC$1:$AC$5000))),0),"檢核"),"未登錄"),"")</f>
        <v>檢核</v>
      </c>
      <c r="M136" s="255" t="str">
        <f t="shared" si="26"/>
        <v>+EDC</v>
      </c>
      <c r="N136" s="255" t="str">
        <f t="array" ref="N136">IF(AND(
    SUMPRODUCT(
        (IM!$F$2:$F$522=A136) *
        ISNUMBER(SEARCH("*HUB*", IM!$AC$2:$AC$522)) *
        (IM!$X$2:$X$522&gt;=$A$1) *
        (IM!$X$2:$X$522&lt;=$B$1)*(W136="HUB")
    ) &gt; 0
), "HUB", "")</f>
        <v/>
      </c>
      <c r="O136" s="256" t="str">
        <f>IF(
  IFERROR(VLOOKUP(A136,門市主檔!A:I,9,FALSE),"")&lt;&gt;$C$1,
  "未完工",
  IF(
    AND($D$1="--",$E$1="--",$F$1="--"),
    "已完工",
    IF(
      OR(
        AND($D$1&lt;&gt;"--", IFERROR(VLOOKUP(A136,'0919門市清單主檔'!B:AH,31,FALSE),"")=$D$1, IFERROR(VLOOKUP(A136,門市主檔!A:Q,17,FALSE),"")&lt;&gt;$D$1),
        AND($E$1&lt;&gt;"--", IFERROR(VLOOKUP(A136,'0919門市清單主檔'!B:AH,32,FALSE),"")=$E$1, IFERROR(VLOOKUP(A136,門市主檔!A:S,19,FALSE),"")&lt;&gt;$E$1),
        AND($F$1&lt;&gt;"--", IFERROR(VLOOKUP(A136,'0919門市清單主檔'!B:AH,33,FALSE),"")=$F$1, IFERROR(VLOOKUP(A136,門市主檔!A:U,21,FALSE),"")&lt;&gt;$F$1),
        AND(
          IFERROR(VLOOKUP(A136,'0919門市清單主檔'!B:AC,28,FALSE),"")="+HUB",
          IFERROR(VLOOKUP(A136,門市主檔!A:X,23,FALSE),"")&lt;&gt;"+HUB"
        ),
        AND(
          IFERROR(VLOOKUP(A136,'0919門市清單主檔'!B:AD,29,FALSE),"")="+EDC",
          IFERROR(VLOOKUP(A136,門市主檔!A:X,24,FALSE),"")&lt;&gt;"+EDC"
        )
      ),
      _xlfn.TEXTJOIN(
        "，",
        TRUE,
        IF(AND($D$1&lt;&gt;"--", IFERROR(VLOOKUP(A136,'0919門市清單主檔'!B:AH,31,FALSE),"")=$D$1, IFERROR(VLOOKUP(A136,門市主檔!A:Q,17,FALSE),"")&lt;&gt;$D$1), $D$1, ""),
        IF(AND($E$1&lt;&gt;"--", IFERROR(VLOOKUP(A136,'0919門市清單主檔'!B:AH,32,FALSE),"")=$E$1, IFERROR(VLOOKUP(A136,門市主檔!A:S,19,FALSE),"")&lt;&gt;$E$1), $E$1, ""),
        IF(AND($F$1&lt;&gt;"--", IFERROR(VLOOKUP(A136,'0919門市清單主檔'!B:AH,33,FALSE),"")=$F$1, IFERROR(VLOOKUP(A136,門市主檔!A:U,21,FALSE),"")&lt;&gt;$F$1), $F$1, ""),
        IF(AND(IFERROR(VLOOKUP(A136,'0919門市清單主檔'!B:AC,28,FALSE),"")="+HUB", IFERROR(VLOOKUP(A136,門市主檔!A:X,23,FALSE),"")&lt;&gt;"+HUB"), "+HUB", ""),
        IF(AND(IFERROR(VLOOKUP(A136,'0919門市清單主檔'!B:AD,29,FALSE),"")="+EDC", IFERROR(VLOOKUP(A136,門市主檔!A:X,24,FALSE),"")&lt;&gt;"+EDC"), "+EDC", "")
      ) &amp; "未完工",
      "已完工"
    )
  )
)</f>
        <v>已完工</v>
      </c>
      <c r="P136" s="542" t="str">
        <f t="shared" si="27"/>
        <v>PMQ2-3913-中和和玉店(定保)</v>
      </c>
      <c r="Q136" s="178" t="str">
        <f t="array" ref="Q136">IF(AND(SUMPRODUCT((IM!$F$2:$F$5000=A136)*(ISNUMBER(SEARCH($D$1, IM!$AC$2:$AC$5000))))&gt;0), $D$1, "")</f>
        <v/>
      </c>
      <c r="R136" s="177" t="str">
        <f t="array" ref="R136">IFERROR(INDEX(IM!$AM$2:$AM$5000, MATCH(1, (IM!$F$2:$F$5000=A136) * (ISNUMBER(SEARCH($D$1, IM!$AC$2:$AC$5000))), 0)), "")</f>
        <v/>
      </c>
      <c r="S136" s="166" t="str">
        <f t="array" ref="S136">IF(AND(SUMPRODUCT((IM!$F$2:$F$5000=A136)*(ISNUMBER(SEARCH($E$1, IM!$AC$2:$AC$5000))))&gt;0), $E$1, "")</f>
        <v/>
      </c>
      <c r="T136" s="191" t="str">
        <f t="array" ref="T136">IFERROR(INDEX(IM!$AM$2:$AM$5000, MATCH(1, (IM!$F$2:$F$5000=A136) * (ISNUMBER(SEARCH($E$1, IM!$AC$2:$AC$5000))), 0)), "")</f>
        <v/>
      </c>
      <c r="U136" s="194" t="str">
        <f t="array" ref="U136">IF(AND(SUMPRODUCT((IM!$F$2:$F$5000=A136)*(ISNUMBER(SEARCH($F$1, IM!$AC$2:$AC$5000))))&gt;0), $F$1, "")</f>
        <v/>
      </c>
      <c r="V136" s="212" t="str">
        <f t="array" ref="V136">IFERROR(INDEX(IM!$AM$2:$AM$5000, MATCH(1, (IM!$F$2:$F$5000=A136) * (ISNUMBER(SEARCH($F$1, IM!$AC$2:$AC$5000))), 0)), "")</f>
        <v/>
      </c>
      <c r="W136" s="165" t="str">
        <f t="array" ref="W136">IF(
SUMPRODUCT(
(IM!$F$2:$F$5000=A136)*
(ISNUMBER(SEARCH($I$1,IM!$AC$2:$AC$5000)))*
(IM!$X$2:$X$5000&gt;=$A$1)*
(IM!$X$2:$X$5000&lt;=$B$1)
)&gt;0,
$I$1,
""
)</f>
        <v/>
      </c>
      <c r="X136" s="165" t="str">
        <f t="array" ref="X136">IF(AND(SUMPRODUCT((IM!$F$2:$F$5000=A136)*(ISNUMBER(SEARCH($J$1, IM!$AC$2:$AC$5000))))&gt;0), $J$1, "")</f>
        <v>+EDC</v>
      </c>
      <c r="Y136" s="425">
        <f t="shared" si="28"/>
        <v>3913</v>
      </c>
      <c r="Z136" s="425" t="str">
        <f t="shared" si="29"/>
        <v>中和和玉店</v>
      </c>
      <c r="AA136" s="132" t="s">
        <v>52</v>
      </c>
    </row>
    <row r="137" spans="1:29" ht="21.6" customHeight="1">
      <c r="A137" s="111" t="s">
        <v>71</v>
      </c>
      <c r="B137" s="160" t="str">
        <f>_xlfn.XLOOKUP(A137,'0919門市清單主檔'!B:B,'0919門市清單主檔'!C:C,"")</f>
        <v>蘆竹南華店</v>
      </c>
      <c r="C137" s="117" t="str">
        <f>_xlfn.XLOOKUP($A137,'0919門市清單主檔'!B:B,'0919門市清單主檔'!U:U,"")</f>
        <v>桃園市</v>
      </c>
      <c r="D137" s="117" t="str">
        <f>_xlfn.XLOOKUP($A137,'0919門市清單主檔'!B:B,'0919門市清單主檔'!V:V,"")</f>
        <v>蘆竹區</v>
      </c>
      <c r="E137" s="200" t="str">
        <f>_xlfn.XLOOKUP(D137,門市狀態!G:G,門市狀態!H:H,"")</f>
        <v>吳宗鴻</v>
      </c>
      <c r="F137" s="112" t="str">
        <f>IFERROR(IF(VLOOKUP(A137,門市狀態!A:D,4,FALSE)=0,"",VLOOKUP(A137,門市狀態!A:D,4,FALSE)),"")</f>
        <v/>
      </c>
      <c r="G137" s="113"/>
      <c r="H137" s="114" t="str">
        <f t="shared" si="25"/>
        <v>PMQ2-F777-蘆竹南華店(定保)</v>
      </c>
      <c r="I137" s="251" t="str">
        <f t="array" ref="I137">IF(AND(SUMPRODUCT((IM!$F$2:$F$5000=A137)*(ISNUMBER(SEARCH($C$1, IM!$AC$2:$AC$5000))))&gt;0), $C$1, "")</f>
        <v>PMQ2</v>
      </c>
      <c r="J137" s="252">
        <f t="array" ref="J137">IFERROR(INDEX(IM!$AM$2:$AM$5000, MATCH(1, (IM!$F$2:$F$5000=A137) * (ISNUMBER(SEARCH($C$1, IM!$AC$2:$AC$5000))), 0)), "")</f>
        <v>46150</v>
      </c>
      <c r="K137" s="253">
        <f t="array" ref="K137">SUMPRODUCT((IM!$F$2:$F$5000=A137)*(IM!$AD$2:$AD$5000="O")*(ISNUMBER(SEARCH($C$1, IM!$AC$2:$AC$5000))))</f>
        <v>1</v>
      </c>
      <c r="L137" s="254" t="str">
        <f t="array" ref="L137">IF(K137&gt;0,IFERROR(HYPERLINK("#'IM'!AC"&amp;MATCH(1,(IM!$F$1:$F$5000=A137)*(ISNUMBER(SEARCH($C$1,IM!$AC$1:$AC$5000))),0),"檢核"),"未登錄"),"")</f>
        <v>檢核</v>
      </c>
      <c r="M137" s="255" t="str">
        <f t="shared" si="26"/>
        <v>+EDC</v>
      </c>
      <c r="N137" s="255" t="str">
        <f t="array" ref="N137">IF(AND(
    SUMPRODUCT(
        (IM!$F$2:$F$522=A137) *
        ISNUMBER(SEARCH("*HUB*", IM!$AC$2:$AC$522)) *
        (IM!$X$2:$X$522&gt;=$A$1) *
        (IM!$X$2:$X$522&lt;=$B$1)*(W137="HUB")
    ) &gt; 0
), "HUB", "")</f>
        <v/>
      </c>
      <c r="O137" s="256" t="str">
        <f>IF(
  IFERROR(VLOOKUP(A137,門市主檔!A:I,9,FALSE),"")&lt;&gt;$C$1,
  "未完工",
  IF(
    AND($D$1="--",$E$1="--",$F$1="--"),
    "已完工",
    IF(
      OR(
        AND($D$1&lt;&gt;"--", IFERROR(VLOOKUP(A137,'0919門市清單主檔'!B:AH,31,FALSE),"")=$D$1, IFERROR(VLOOKUP(A137,門市主檔!A:Q,17,FALSE),"")&lt;&gt;$D$1),
        AND($E$1&lt;&gt;"--", IFERROR(VLOOKUP(A137,'0919門市清單主檔'!B:AH,32,FALSE),"")=$E$1, IFERROR(VLOOKUP(A137,門市主檔!A:S,19,FALSE),"")&lt;&gt;$E$1),
        AND($F$1&lt;&gt;"--", IFERROR(VLOOKUP(A137,'0919門市清單主檔'!B:AH,33,FALSE),"")=$F$1, IFERROR(VLOOKUP(A137,門市主檔!A:U,21,FALSE),"")&lt;&gt;$F$1),
        AND(
          IFERROR(VLOOKUP(A137,'0919門市清單主檔'!B:AC,28,FALSE),"")="+HUB",
          IFERROR(VLOOKUP(A137,門市主檔!A:X,23,FALSE),"")&lt;&gt;"+HUB"
        ),
        AND(
          IFERROR(VLOOKUP(A137,'0919門市清單主檔'!B:AD,29,FALSE),"")="+EDC",
          IFERROR(VLOOKUP(A137,門市主檔!A:X,24,FALSE),"")&lt;&gt;"+EDC"
        )
      ),
      _xlfn.TEXTJOIN(
        "，",
        TRUE,
        IF(AND($D$1&lt;&gt;"--", IFERROR(VLOOKUP(A137,'0919門市清單主檔'!B:AH,31,FALSE),"")=$D$1, IFERROR(VLOOKUP(A137,門市主檔!A:Q,17,FALSE),"")&lt;&gt;$D$1), $D$1, ""),
        IF(AND($E$1&lt;&gt;"--", IFERROR(VLOOKUP(A137,'0919門市清單主檔'!B:AH,32,FALSE),"")=$E$1, IFERROR(VLOOKUP(A137,門市主檔!A:S,19,FALSE),"")&lt;&gt;$E$1), $E$1, ""),
        IF(AND($F$1&lt;&gt;"--", IFERROR(VLOOKUP(A137,'0919門市清單主檔'!B:AH,33,FALSE),"")=$F$1, IFERROR(VLOOKUP(A137,門市主檔!A:U,21,FALSE),"")&lt;&gt;$F$1), $F$1, ""),
        IF(AND(IFERROR(VLOOKUP(A137,'0919門市清單主檔'!B:AC,28,FALSE),"")="+HUB", IFERROR(VLOOKUP(A137,門市主檔!A:X,23,FALSE),"")&lt;&gt;"+HUB"), "+HUB", ""),
        IF(AND(IFERROR(VLOOKUP(A137,'0919門市清單主檔'!B:AD,29,FALSE),"")="+EDC", IFERROR(VLOOKUP(A137,門市主檔!A:X,24,FALSE),"")&lt;&gt;"+EDC"), "+EDC", "")
      ) &amp; "未完工",
      "已完工"
    )
  )
)</f>
        <v>已完工</v>
      </c>
      <c r="P137" s="542" t="str">
        <f t="shared" si="27"/>
        <v>PMQ2-F777-蘆竹南華店(定保)</v>
      </c>
      <c r="Q137" s="178" t="str">
        <f t="array" ref="Q137">IF(AND(SUMPRODUCT((IM!$F$2:$F$5000=A137)*(ISNUMBER(SEARCH($D$1, IM!$AC$2:$AC$5000))))&gt;0), $D$1, "")</f>
        <v/>
      </c>
      <c r="R137" s="177" t="str">
        <f t="array" ref="R137">IFERROR(INDEX(IM!$AM$2:$AM$5000, MATCH(1, (IM!$F$2:$F$5000=A137) * (ISNUMBER(SEARCH($D$1, IM!$AC$2:$AC$5000))), 0)), "")</f>
        <v/>
      </c>
      <c r="S137" s="166" t="str">
        <f t="array" ref="S137">IF(AND(SUMPRODUCT((IM!$F$2:$F$5000=A137)*(ISNUMBER(SEARCH($E$1, IM!$AC$2:$AC$5000))))&gt;0), $E$1, "")</f>
        <v/>
      </c>
      <c r="T137" s="191" t="str">
        <f t="array" ref="T137">IFERROR(INDEX(IM!$AM$2:$AM$5000, MATCH(1, (IM!$F$2:$F$5000=A137) * (ISNUMBER(SEARCH($E$1, IM!$AC$2:$AC$5000))), 0)), "")</f>
        <v/>
      </c>
      <c r="U137" s="194" t="str">
        <f t="array" ref="U137">IF(AND(SUMPRODUCT((IM!$F$2:$F$5000=A137)*(ISNUMBER(SEARCH($F$1, IM!$AC$2:$AC$5000))))&gt;0), $F$1, "")</f>
        <v/>
      </c>
      <c r="V137" s="212" t="str">
        <f t="array" ref="V137">IFERROR(INDEX(IM!$AM$2:$AM$5000, MATCH(1, (IM!$F$2:$F$5000=A137) * (ISNUMBER(SEARCH($F$1, IM!$AC$2:$AC$5000))), 0)), "")</f>
        <v/>
      </c>
      <c r="W137" s="165" t="str">
        <f t="array" ref="W137">IF(
SUMPRODUCT(
(IM!$F$2:$F$5000=A137)*
(ISNUMBER(SEARCH($I$1,IM!$AC$2:$AC$5000)))*
(IM!$X$2:$X$5000&gt;=$A$1)*
(IM!$X$2:$X$5000&lt;=$B$1)
)&gt;0,
$I$1,
""
)</f>
        <v/>
      </c>
      <c r="X137" s="165" t="str">
        <f t="array" ref="X137">IF(AND(SUMPRODUCT((IM!$F$2:$F$5000=A137)*(ISNUMBER(SEARCH($J$1, IM!$AC$2:$AC$5000))))&gt;0), $J$1, "")</f>
        <v>+EDC</v>
      </c>
      <c r="Y137" s="425" t="str">
        <f t="shared" si="28"/>
        <v>F777</v>
      </c>
      <c r="Z137" s="425" t="str">
        <f t="shared" si="29"/>
        <v>蘆竹南華店</v>
      </c>
      <c r="AA137" s="132"/>
    </row>
    <row r="138" spans="1:29" ht="21.6" customHeight="1">
      <c r="A138" s="111">
        <v>5240</v>
      </c>
      <c r="B138" s="160" t="str">
        <f>_xlfn.XLOOKUP(A138,'0919門市清單主檔'!B:B,'0919門市清單主檔'!C:C,"")</f>
        <v>中和運動中心</v>
      </c>
      <c r="C138" s="117" t="str">
        <f>_xlfn.XLOOKUP($A138,'0919門市清單主檔'!B:B,'0919門市清單主檔'!U:U,"")</f>
        <v>新北市</v>
      </c>
      <c r="D138" s="117" t="str">
        <f>_xlfn.XLOOKUP($A138,'0919門市清單主檔'!B:B,'0919門市清單主檔'!V:V,"")</f>
        <v>中和區</v>
      </c>
      <c r="E138" s="200" t="str">
        <f>_xlfn.XLOOKUP(D138,門市狀態!G:G,門市狀態!H:H,"")</f>
        <v>劉柏均</v>
      </c>
      <c r="F138" s="112" t="str">
        <f>IFERROR(IF(VLOOKUP(A138,門市狀態!A:D,4,FALSE)=0,"",VLOOKUP(A138,門市狀態!A:D,4,FALSE)),"")</f>
        <v/>
      </c>
      <c r="G138" s="113"/>
      <c r="H138" s="114" t="str">
        <f t="shared" si="25"/>
        <v>PMQ2-5240-中和運動中心(定保)</v>
      </c>
      <c r="I138" s="251" t="str">
        <f t="array" ref="I138">IF(AND(SUMPRODUCT((IM!$F$2:$F$5000=A138)*(ISNUMBER(SEARCH($C$1, IM!$AC$2:$AC$5000))))&gt;0), $C$1, "")</f>
        <v>PMQ2</v>
      </c>
      <c r="J138" s="252">
        <f t="array" ref="J138">IFERROR(INDEX(IM!$AM$2:$AM$5000, MATCH(1, (IM!$F$2:$F$5000=A138) * (ISNUMBER(SEARCH($C$1, IM!$AC$2:$AC$5000))), 0)), "")</f>
        <v>46150</v>
      </c>
      <c r="K138" s="253">
        <f t="array" ref="K138">SUMPRODUCT((IM!$F$2:$F$5000=A138)*(IM!$AD$2:$AD$5000="O")*(ISNUMBER(SEARCH($C$1, IM!$AC$2:$AC$5000))))</f>
        <v>1</v>
      </c>
      <c r="L138" s="254" t="str">
        <f t="array" ref="L138">IF(K138&gt;0,IFERROR(HYPERLINK("#'IM'!AC"&amp;MATCH(1,(IM!$F$1:$F$5000=A138)*(ISNUMBER(SEARCH($C$1,IM!$AC$1:$AC$5000))),0),"檢核"),"未登錄"),"")</f>
        <v>檢核</v>
      </c>
      <c r="M138" s="255" t="str">
        <f t="shared" si="26"/>
        <v>+EDC</v>
      </c>
      <c r="N138" s="255" t="str">
        <f t="array" ref="N138">IF(AND(
    SUMPRODUCT(
        (IM!$F$2:$F$522=A138) *
        ISNUMBER(SEARCH("*HUB*", IM!$AC$2:$AC$522)) *
        (IM!$X$2:$X$522&gt;=$A$1) *
        (IM!$X$2:$X$522&lt;=$B$1)*(W138="HUB")
    ) &gt; 0
), "HUB", "")</f>
        <v/>
      </c>
      <c r="O138" s="256" t="str">
        <f>IF(
  IFERROR(VLOOKUP(A138,門市主檔!A:I,9,FALSE),"")&lt;&gt;$C$1,
  "未完工",
  IF(
    AND($D$1="--",$E$1="--",$F$1="--"),
    "已完工",
    IF(
      OR(
        AND($D$1&lt;&gt;"--", IFERROR(VLOOKUP(A138,'0919門市清單主檔'!B:AH,31,FALSE),"")=$D$1, IFERROR(VLOOKUP(A138,門市主檔!A:Q,17,FALSE),"")&lt;&gt;$D$1),
        AND($E$1&lt;&gt;"--", IFERROR(VLOOKUP(A138,'0919門市清單主檔'!B:AH,32,FALSE),"")=$E$1, IFERROR(VLOOKUP(A138,門市主檔!A:S,19,FALSE),"")&lt;&gt;$E$1),
        AND($F$1&lt;&gt;"--", IFERROR(VLOOKUP(A138,'0919門市清單主檔'!B:AH,33,FALSE),"")=$F$1, IFERROR(VLOOKUP(A138,門市主檔!A:U,21,FALSE),"")&lt;&gt;$F$1),
        AND(
          IFERROR(VLOOKUP(A138,'0919門市清單主檔'!B:AC,28,FALSE),"")="+HUB",
          IFERROR(VLOOKUP(A138,門市主檔!A:X,23,FALSE),"")&lt;&gt;"+HUB"
        ),
        AND(
          IFERROR(VLOOKUP(A138,'0919門市清單主檔'!B:AD,29,FALSE),"")="+EDC",
          IFERROR(VLOOKUP(A138,門市主檔!A:X,24,FALSE),"")&lt;&gt;"+EDC"
        )
      ),
      _xlfn.TEXTJOIN(
        "，",
        TRUE,
        IF(AND($D$1&lt;&gt;"--", IFERROR(VLOOKUP(A138,'0919門市清單主檔'!B:AH,31,FALSE),"")=$D$1, IFERROR(VLOOKUP(A138,門市主檔!A:Q,17,FALSE),"")&lt;&gt;$D$1), $D$1, ""),
        IF(AND($E$1&lt;&gt;"--", IFERROR(VLOOKUP(A138,'0919門市清單主檔'!B:AH,32,FALSE),"")=$E$1, IFERROR(VLOOKUP(A138,門市主檔!A:S,19,FALSE),"")&lt;&gt;$E$1), $E$1, ""),
        IF(AND($F$1&lt;&gt;"--", IFERROR(VLOOKUP(A138,'0919門市清單主檔'!B:AH,33,FALSE),"")=$F$1, IFERROR(VLOOKUP(A138,門市主檔!A:U,21,FALSE),"")&lt;&gt;$F$1), $F$1, ""),
        IF(AND(IFERROR(VLOOKUP(A138,'0919門市清單主檔'!B:AC,28,FALSE),"")="+HUB", IFERROR(VLOOKUP(A138,門市主檔!A:X,23,FALSE),"")&lt;&gt;"+HUB"), "+HUB", ""),
        IF(AND(IFERROR(VLOOKUP(A138,'0919門市清單主檔'!B:AD,29,FALSE),"")="+EDC", IFERROR(VLOOKUP(A138,門市主檔!A:X,24,FALSE),"")&lt;&gt;"+EDC"), "+EDC", "")
      ) &amp; "未完工",
      "已完工"
    )
  )
)</f>
        <v>已完工</v>
      </c>
      <c r="P138" s="542" t="str">
        <f t="shared" si="27"/>
        <v>PMQ2-5240-中和運動中心(定保)</v>
      </c>
      <c r="Q138" s="178" t="str">
        <f t="array" ref="Q138">IF(AND(SUMPRODUCT((IM!$F$2:$F$5000=A138)*(ISNUMBER(SEARCH($D$1, IM!$AC$2:$AC$5000))))&gt;0), $D$1, "")</f>
        <v/>
      </c>
      <c r="R138" s="177" t="str">
        <f t="array" ref="R138">IFERROR(INDEX(IM!$AM$2:$AM$5000, MATCH(1, (IM!$F$2:$F$5000=A138) * (ISNUMBER(SEARCH($D$1, IM!$AC$2:$AC$5000))), 0)), "")</f>
        <v/>
      </c>
      <c r="S138" s="166" t="str">
        <f t="array" ref="S138">IF(AND(SUMPRODUCT((IM!$F$2:$F$5000=A138)*(ISNUMBER(SEARCH($E$1, IM!$AC$2:$AC$5000))))&gt;0), $E$1, "")</f>
        <v/>
      </c>
      <c r="T138" s="191" t="str">
        <f t="array" ref="T138">IFERROR(INDEX(IM!$AM$2:$AM$5000, MATCH(1, (IM!$F$2:$F$5000=A138) * (ISNUMBER(SEARCH($E$1, IM!$AC$2:$AC$5000))), 0)), "")</f>
        <v/>
      </c>
      <c r="U138" s="194" t="str">
        <f t="array" ref="U138">IF(AND(SUMPRODUCT((IM!$F$2:$F$5000=A138)*(ISNUMBER(SEARCH($F$1, IM!$AC$2:$AC$5000))))&gt;0), $F$1, "")</f>
        <v/>
      </c>
      <c r="V138" s="212" t="str">
        <f t="array" ref="V138">IFERROR(INDEX(IM!$AM$2:$AM$5000, MATCH(1, (IM!$F$2:$F$5000=A138) * (ISNUMBER(SEARCH($F$1, IM!$AC$2:$AC$5000))), 0)), "")</f>
        <v/>
      </c>
      <c r="W138" s="165" t="str">
        <f t="array" ref="W138">IF(
SUMPRODUCT(
(IM!$F$2:$F$5000=A138)*
(ISNUMBER(SEARCH($I$1,IM!$AC$2:$AC$5000)))*
(IM!$X$2:$X$5000&gt;=$A$1)*
(IM!$X$2:$X$5000&lt;=$B$1)
)&gt;0,
$I$1,
""
)</f>
        <v/>
      </c>
      <c r="X138" s="165" t="str">
        <f t="array" ref="X138">IF(AND(SUMPRODUCT((IM!$F$2:$F$5000=A138)*(ISNUMBER(SEARCH($J$1, IM!$AC$2:$AC$5000))))&gt;0), $J$1, "")</f>
        <v>+EDC</v>
      </c>
      <c r="Y138" s="425">
        <f t="shared" si="28"/>
        <v>5240</v>
      </c>
      <c r="Z138" s="425" t="str">
        <f t="shared" si="29"/>
        <v>中和運動中心</v>
      </c>
      <c r="AA138" s="132" t="s">
        <v>52</v>
      </c>
      <c r="AB138" s="132"/>
      <c r="AC138" s="132"/>
    </row>
    <row r="139" spans="1:29" ht="21.6" customHeight="1">
      <c r="A139" s="111">
        <v>2180</v>
      </c>
      <c r="B139" s="160" t="str">
        <f>_xlfn.XLOOKUP(A139,'0919門市清單主檔'!B:B,'0919門市清單主檔'!C:C,"")</f>
        <v>中和國際店</v>
      </c>
      <c r="C139" s="117" t="str">
        <f>_xlfn.XLOOKUP($A139,'0919門市清單主檔'!B:B,'0919門市清單主檔'!U:U,"")</f>
        <v>新北市</v>
      </c>
      <c r="D139" s="117" t="str">
        <f>_xlfn.XLOOKUP($A139,'0919門市清單主檔'!B:B,'0919門市清單主檔'!V:V,"")</f>
        <v>中和區</v>
      </c>
      <c r="E139" s="200" t="str">
        <f>_xlfn.XLOOKUP(D139,門市狀態!G:G,門市狀態!H:H,"")</f>
        <v>劉柏均</v>
      </c>
      <c r="F139" s="112" t="str">
        <f>IFERROR(IF(VLOOKUP(A139,門市狀態!A:D,4,FALSE)=0,"",VLOOKUP(A139,門市狀態!A:D,4,FALSE)),"")</f>
        <v/>
      </c>
      <c r="G139" s="113"/>
      <c r="H139" s="114" t="str">
        <f t="shared" si="25"/>
        <v>PMQ2-2180-中和國際店(定保)</v>
      </c>
      <c r="I139" s="251" t="str">
        <f t="array" ref="I139">IF(AND(SUMPRODUCT((IM!$F$2:$F$5000=A139)*(ISNUMBER(SEARCH($C$1, IM!$AC$2:$AC$5000))))&gt;0), $C$1, "")</f>
        <v>PMQ2</v>
      </c>
      <c r="J139" s="252">
        <f t="array" ref="J139">IFERROR(INDEX(IM!$AM$2:$AM$5000, MATCH(1, (IM!$F$2:$F$5000=A139) * (ISNUMBER(SEARCH($C$1, IM!$AC$2:$AC$5000))), 0)), "")</f>
        <v>46150</v>
      </c>
      <c r="K139" s="253">
        <f t="array" ref="K139">SUMPRODUCT((IM!$F$2:$F$5000=A139)*(IM!$AD$2:$AD$5000="O")*(ISNUMBER(SEARCH($C$1, IM!$AC$2:$AC$5000))))</f>
        <v>1</v>
      </c>
      <c r="L139" s="254" t="str">
        <f t="array" ref="L139">IF(K139&gt;0,IFERROR(HYPERLINK("#'IM'!AC"&amp;MATCH(1,(IM!$F$1:$F$5000=A139)*(ISNUMBER(SEARCH($C$1,IM!$AC$1:$AC$5000))),0),"檢核"),"未登錄"),"")</f>
        <v>檢核</v>
      </c>
      <c r="M139" s="255" t="str">
        <f t="shared" si="26"/>
        <v>+EDC</v>
      </c>
      <c r="N139" s="255" t="str">
        <f t="array" ref="N139">IF(AND(
    SUMPRODUCT(
        (IM!$F$2:$F$522=A139) *
        ISNUMBER(SEARCH("*HUB*", IM!$AC$2:$AC$522)) *
        (IM!$X$2:$X$522&gt;=$A$1) *
        (IM!$X$2:$X$522&lt;=$B$1)*(W139="HUB")
    ) &gt; 0
), "HUB", "")</f>
        <v/>
      </c>
      <c r="O139" s="256" t="str">
        <f>IF(
  IFERROR(VLOOKUP(A139,門市主檔!A:I,9,FALSE),"")&lt;&gt;$C$1,
  "未完工",
  IF(
    AND($D$1="--",$E$1="--",$F$1="--"),
    "已完工",
    IF(
      OR(
        AND($D$1&lt;&gt;"--", IFERROR(VLOOKUP(A139,'0919門市清單主檔'!B:AH,31,FALSE),"")=$D$1, IFERROR(VLOOKUP(A139,門市主檔!A:Q,17,FALSE),"")&lt;&gt;$D$1),
        AND($E$1&lt;&gt;"--", IFERROR(VLOOKUP(A139,'0919門市清單主檔'!B:AH,32,FALSE),"")=$E$1, IFERROR(VLOOKUP(A139,門市主檔!A:S,19,FALSE),"")&lt;&gt;$E$1),
        AND($F$1&lt;&gt;"--", IFERROR(VLOOKUP(A139,'0919門市清單主檔'!B:AH,33,FALSE),"")=$F$1, IFERROR(VLOOKUP(A139,門市主檔!A:U,21,FALSE),"")&lt;&gt;$F$1),
        AND(
          IFERROR(VLOOKUP(A139,'0919門市清單主檔'!B:AC,28,FALSE),"")="+HUB",
          IFERROR(VLOOKUP(A139,門市主檔!A:X,23,FALSE),"")&lt;&gt;"+HUB"
        ),
        AND(
          IFERROR(VLOOKUP(A139,'0919門市清單主檔'!B:AD,29,FALSE),"")="+EDC",
          IFERROR(VLOOKUP(A139,門市主檔!A:X,24,FALSE),"")&lt;&gt;"+EDC"
        )
      ),
      _xlfn.TEXTJOIN(
        "，",
        TRUE,
        IF(AND($D$1&lt;&gt;"--", IFERROR(VLOOKUP(A139,'0919門市清單主檔'!B:AH,31,FALSE),"")=$D$1, IFERROR(VLOOKUP(A139,門市主檔!A:Q,17,FALSE),"")&lt;&gt;$D$1), $D$1, ""),
        IF(AND($E$1&lt;&gt;"--", IFERROR(VLOOKUP(A139,'0919門市清單主檔'!B:AH,32,FALSE),"")=$E$1, IFERROR(VLOOKUP(A139,門市主檔!A:S,19,FALSE),"")&lt;&gt;$E$1), $E$1, ""),
        IF(AND($F$1&lt;&gt;"--", IFERROR(VLOOKUP(A139,'0919門市清單主檔'!B:AH,33,FALSE),"")=$F$1, IFERROR(VLOOKUP(A139,門市主檔!A:U,21,FALSE),"")&lt;&gt;$F$1), $F$1, ""),
        IF(AND(IFERROR(VLOOKUP(A139,'0919門市清單主檔'!B:AC,28,FALSE),"")="+HUB", IFERROR(VLOOKUP(A139,門市主檔!A:X,23,FALSE),"")&lt;&gt;"+HUB"), "+HUB", ""),
        IF(AND(IFERROR(VLOOKUP(A139,'0919門市清單主檔'!B:AD,29,FALSE),"")="+EDC", IFERROR(VLOOKUP(A139,門市主檔!A:X,24,FALSE),"")&lt;&gt;"+EDC"), "+EDC", "")
      ) &amp; "未完工",
      "已完工"
    )
  )
)</f>
        <v>已完工</v>
      </c>
      <c r="P139" s="542" t="str">
        <f t="shared" si="27"/>
        <v>PMQ2-2180-中和國際店(定保)</v>
      </c>
      <c r="Q139" s="178" t="str">
        <f t="array" ref="Q139">IF(AND(SUMPRODUCT((IM!$F$2:$F$5000=A139)*(ISNUMBER(SEARCH($D$1, IM!$AC$2:$AC$5000))))&gt;0), $D$1, "")</f>
        <v/>
      </c>
      <c r="R139" s="177" t="str">
        <f t="array" ref="R139">IFERROR(INDEX(IM!$AM$2:$AM$5000, MATCH(1, (IM!$F$2:$F$5000=A139) * (ISNUMBER(SEARCH($D$1, IM!$AC$2:$AC$5000))), 0)), "")</f>
        <v/>
      </c>
      <c r="S139" s="166" t="str">
        <f t="array" ref="S139">IF(AND(SUMPRODUCT((IM!$F$2:$F$5000=A139)*(ISNUMBER(SEARCH($E$1, IM!$AC$2:$AC$5000))))&gt;0), $E$1, "")</f>
        <v/>
      </c>
      <c r="T139" s="191" t="str">
        <f t="array" ref="T139">IFERROR(INDEX(IM!$AM$2:$AM$5000, MATCH(1, (IM!$F$2:$F$5000=A139) * (ISNUMBER(SEARCH($E$1, IM!$AC$2:$AC$5000))), 0)), "")</f>
        <v/>
      </c>
      <c r="U139" s="194" t="str">
        <f t="array" ref="U139">IF(AND(SUMPRODUCT((IM!$F$2:$F$5000=A139)*(ISNUMBER(SEARCH($F$1, IM!$AC$2:$AC$5000))))&gt;0), $F$1, "")</f>
        <v/>
      </c>
      <c r="V139" s="212" t="str">
        <f t="array" ref="V139">IFERROR(INDEX(IM!$AM$2:$AM$5000, MATCH(1, (IM!$F$2:$F$5000=A139) * (ISNUMBER(SEARCH($F$1, IM!$AC$2:$AC$5000))), 0)), "")</f>
        <v/>
      </c>
      <c r="W139" s="165" t="str">
        <f t="array" ref="W139">IF(
SUMPRODUCT(
(IM!$F$2:$F$5000=A139)*
(ISNUMBER(SEARCH($I$1,IM!$AC$2:$AC$5000)))*
(IM!$X$2:$X$5000&gt;=$A$1)*
(IM!$X$2:$X$5000&lt;=$B$1)
)&gt;0,
$I$1,
""
)</f>
        <v/>
      </c>
      <c r="X139" s="165" t="str">
        <f t="array" ref="X139">IF(AND(SUMPRODUCT((IM!$F$2:$F$5000=A139)*(ISNUMBER(SEARCH($J$1, IM!$AC$2:$AC$5000))))&gt;0), $J$1, "")</f>
        <v>+EDC</v>
      </c>
      <c r="Y139" s="425">
        <f t="shared" si="28"/>
        <v>2180</v>
      </c>
      <c r="Z139" s="425" t="str">
        <f t="shared" si="29"/>
        <v>中和國際店</v>
      </c>
      <c r="AA139" s="132" t="s">
        <v>52</v>
      </c>
      <c r="AB139" s="132"/>
      <c r="AC139" s="132"/>
    </row>
    <row r="140" spans="1:29" ht="21.6" customHeight="1">
      <c r="A140" s="111">
        <v>4852</v>
      </c>
      <c r="B140" s="160" t="str">
        <f>_xlfn.XLOOKUP(A140,'0919門市清單主檔'!B:B,'0919門市清單主檔'!C:C,"")</f>
        <v>蘆竹福祿店</v>
      </c>
      <c r="C140" s="117" t="str">
        <f>_xlfn.XLOOKUP($A140,'0919門市清單主檔'!B:B,'0919門市清單主檔'!U:U,"")</f>
        <v>桃園市</v>
      </c>
      <c r="D140" s="117" t="str">
        <f>_xlfn.XLOOKUP($A140,'0919門市清單主檔'!B:B,'0919門市清單主檔'!V:V,"")</f>
        <v>蘆竹區</v>
      </c>
      <c r="E140" s="200" t="str">
        <f>_xlfn.XLOOKUP(D140,門市狀態!G:G,門市狀態!H:H,"")</f>
        <v>吳宗鴻</v>
      </c>
      <c r="F140" s="112" t="str">
        <f>IFERROR(IF(VLOOKUP(A140,門市狀態!A:D,4,FALSE)=0,"",VLOOKUP(A140,門市狀態!A:D,4,FALSE)),"")</f>
        <v/>
      </c>
      <c r="G140" s="113"/>
      <c r="H140" s="114" t="str">
        <f t="shared" si="25"/>
        <v>PMQ2-4852-蘆竹福祿店(定保)</v>
      </c>
      <c r="I140" s="251" t="str">
        <f t="array" ref="I140">IF(AND(SUMPRODUCT((IM!$F$2:$F$5000=A140)*(ISNUMBER(SEARCH($C$1, IM!$AC$2:$AC$5000))))&gt;0), $C$1, "")</f>
        <v>PMQ2</v>
      </c>
      <c r="J140" s="252">
        <f t="array" ref="J140">IFERROR(INDEX(IM!$AM$2:$AM$5000, MATCH(1, (IM!$F$2:$F$5000=A140) * (ISNUMBER(SEARCH($C$1, IM!$AC$2:$AC$5000))), 0)), "")</f>
        <v>46153</v>
      </c>
      <c r="K140" s="253">
        <f t="array" ref="K140">SUMPRODUCT((IM!$F$2:$F$5000=A140)*(IM!$AD$2:$AD$5000="O")*(ISNUMBER(SEARCH($C$1, IM!$AC$2:$AC$5000))))</f>
        <v>1</v>
      </c>
      <c r="L140" s="254" t="str">
        <f t="array" ref="L140">IF(K140&gt;0,IFERROR(HYPERLINK("#'IM'!AC"&amp;MATCH(1,(IM!$F$1:$F$5000=A140)*(ISNUMBER(SEARCH($C$1,IM!$AC$1:$AC$5000))),0),"檢核"),"未登錄"),"")</f>
        <v>檢核</v>
      </c>
      <c r="M140" s="255" t="str">
        <f t="shared" si="26"/>
        <v>+EDC</v>
      </c>
      <c r="N140" s="255" t="str">
        <f t="array" ref="N140">IF(AND(
    SUMPRODUCT(
        (IM!$F$2:$F$522=A140) *
        ISNUMBER(SEARCH("*HUB*", IM!$AC$2:$AC$522)) *
        (IM!$X$2:$X$522&gt;=$A$1) *
        (IM!$X$2:$X$522&lt;=$B$1)*(W140="HUB")
    ) &gt; 0
), "HUB", "")</f>
        <v/>
      </c>
      <c r="O140" s="256" t="str">
        <f>IF(
  IFERROR(VLOOKUP(A140,門市主檔!A:I,9,FALSE),"")&lt;&gt;$C$1,
  "未完工",
  IF(
    AND($D$1="--",$E$1="--",$F$1="--"),
    "已完工",
    IF(
      OR(
        AND($D$1&lt;&gt;"--", IFERROR(VLOOKUP(A140,'0919門市清單主檔'!B:AH,31,FALSE),"")=$D$1, IFERROR(VLOOKUP(A140,門市主檔!A:Q,17,FALSE),"")&lt;&gt;$D$1),
        AND($E$1&lt;&gt;"--", IFERROR(VLOOKUP(A140,'0919門市清單主檔'!B:AH,32,FALSE),"")=$E$1, IFERROR(VLOOKUP(A140,門市主檔!A:S,19,FALSE),"")&lt;&gt;$E$1),
        AND($F$1&lt;&gt;"--", IFERROR(VLOOKUP(A140,'0919門市清單主檔'!B:AH,33,FALSE),"")=$F$1, IFERROR(VLOOKUP(A140,門市主檔!A:U,21,FALSE),"")&lt;&gt;$F$1),
        AND(
          IFERROR(VLOOKUP(A140,'0919門市清單主檔'!B:AC,28,FALSE),"")="+HUB",
          IFERROR(VLOOKUP(A140,門市主檔!A:X,23,FALSE),"")&lt;&gt;"+HUB"
        ),
        AND(
          IFERROR(VLOOKUP(A140,'0919門市清單主檔'!B:AD,29,FALSE),"")="+EDC",
          IFERROR(VLOOKUP(A140,門市主檔!A:X,24,FALSE),"")&lt;&gt;"+EDC"
        )
      ),
      _xlfn.TEXTJOIN(
        "，",
        TRUE,
        IF(AND($D$1&lt;&gt;"--", IFERROR(VLOOKUP(A140,'0919門市清單主檔'!B:AH,31,FALSE),"")=$D$1, IFERROR(VLOOKUP(A140,門市主檔!A:Q,17,FALSE),"")&lt;&gt;$D$1), $D$1, ""),
        IF(AND($E$1&lt;&gt;"--", IFERROR(VLOOKUP(A140,'0919門市清單主檔'!B:AH,32,FALSE),"")=$E$1, IFERROR(VLOOKUP(A140,門市主檔!A:S,19,FALSE),"")&lt;&gt;$E$1), $E$1, ""),
        IF(AND($F$1&lt;&gt;"--", IFERROR(VLOOKUP(A140,'0919門市清單主檔'!B:AH,33,FALSE),"")=$F$1, IFERROR(VLOOKUP(A140,門市主檔!A:U,21,FALSE),"")&lt;&gt;$F$1), $F$1, ""),
        IF(AND(IFERROR(VLOOKUP(A140,'0919門市清單主檔'!B:AC,28,FALSE),"")="+HUB", IFERROR(VLOOKUP(A140,門市主檔!A:X,23,FALSE),"")&lt;&gt;"+HUB"), "+HUB", ""),
        IF(AND(IFERROR(VLOOKUP(A140,'0919門市清單主檔'!B:AD,29,FALSE),"")="+EDC", IFERROR(VLOOKUP(A140,門市主檔!A:X,24,FALSE),"")&lt;&gt;"+EDC"), "+EDC", "")
      ) &amp; "未完工",
      "已完工"
    )
  )
)</f>
        <v>已完工</v>
      </c>
      <c r="P140" s="542" t="str">
        <f t="shared" si="27"/>
        <v>PMQ2-4852-蘆竹福祿店(定保)</v>
      </c>
      <c r="Q140" s="178" t="str">
        <f t="array" ref="Q140">IF(AND(SUMPRODUCT((IM!$F$2:$F$5000=A140)*(ISNUMBER(SEARCH($D$1, IM!$AC$2:$AC$5000))))&gt;0), $D$1, "")</f>
        <v/>
      </c>
      <c r="R140" s="177" t="str">
        <f t="array" ref="R140">IFERROR(INDEX(IM!$AM$2:$AM$5000, MATCH(1, (IM!$F$2:$F$5000=A140) * (ISNUMBER(SEARCH($D$1, IM!$AC$2:$AC$5000))), 0)), "")</f>
        <v/>
      </c>
      <c r="S140" s="166" t="str">
        <f t="array" ref="S140">IF(AND(SUMPRODUCT((IM!$F$2:$F$5000=A140)*(ISNUMBER(SEARCH($E$1, IM!$AC$2:$AC$5000))))&gt;0), $E$1, "")</f>
        <v/>
      </c>
      <c r="T140" s="191" t="str">
        <f t="array" ref="T140">IFERROR(INDEX(IM!$AM$2:$AM$5000, MATCH(1, (IM!$F$2:$F$5000=A140) * (ISNUMBER(SEARCH($E$1, IM!$AC$2:$AC$5000))), 0)), "")</f>
        <v/>
      </c>
      <c r="U140" s="194" t="str">
        <f t="array" ref="U140">IF(AND(SUMPRODUCT((IM!$F$2:$F$5000=A140)*(ISNUMBER(SEARCH($F$1, IM!$AC$2:$AC$5000))))&gt;0), $F$1, "")</f>
        <v/>
      </c>
      <c r="V140" s="212" t="str">
        <f t="array" ref="V140">IFERROR(INDEX(IM!$AM$2:$AM$5000, MATCH(1, (IM!$F$2:$F$5000=A140) * (ISNUMBER(SEARCH($F$1, IM!$AC$2:$AC$5000))), 0)), "")</f>
        <v/>
      </c>
      <c r="W140" s="165" t="str">
        <f t="array" ref="W140">IF(
SUMPRODUCT(
(IM!$F$2:$F$5000=A140)*
(ISNUMBER(SEARCH($I$1,IM!$AC$2:$AC$5000)))*
(IM!$X$2:$X$5000&gt;=$A$1)*
(IM!$X$2:$X$5000&lt;=$B$1)
)&gt;0,
$I$1,
""
)</f>
        <v/>
      </c>
      <c r="X140" s="165" t="str">
        <f t="array" ref="X140">IF(AND(SUMPRODUCT((IM!$F$2:$F$5000=A140)*(ISNUMBER(SEARCH($J$1, IM!$AC$2:$AC$5000))))&gt;0), $J$1, "")</f>
        <v>+EDC</v>
      </c>
      <c r="Y140" s="425">
        <f t="shared" si="28"/>
        <v>4852</v>
      </c>
      <c r="Z140" s="425" t="str">
        <f t="shared" si="29"/>
        <v>蘆竹福祿店</v>
      </c>
      <c r="AA140" s="132"/>
    </row>
    <row r="141" spans="1:29" ht="21.6" customHeight="1">
      <c r="A141" s="111">
        <v>4272</v>
      </c>
      <c r="B141" s="160" t="str">
        <f>_xlfn.XLOOKUP(A141,'0919門市清單主檔'!B:B,'0919門市清單主檔'!C:C,"")</f>
        <v>蘆竹南福店</v>
      </c>
      <c r="C141" s="117" t="str">
        <f>_xlfn.XLOOKUP($A141,'0919門市清單主檔'!B:B,'0919門市清單主檔'!U:U,"")</f>
        <v>桃園市</v>
      </c>
      <c r="D141" s="117" t="str">
        <f>_xlfn.XLOOKUP($A141,'0919門市清單主檔'!B:B,'0919門市清單主檔'!V:V,"")</f>
        <v>蘆竹區</v>
      </c>
      <c r="E141" s="200" t="str">
        <f>_xlfn.XLOOKUP(D141,門市狀態!G:G,門市狀態!H:H,"")</f>
        <v>吳宗鴻</v>
      </c>
      <c r="F141" s="112" t="str">
        <f>IFERROR(IF(VLOOKUP(A141,門市狀態!A:D,4,FALSE)=0,"",VLOOKUP(A141,門市狀態!A:D,4,FALSE)),"")</f>
        <v/>
      </c>
      <c r="G141" s="113"/>
      <c r="H141" s="114" t="str">
        <f t="shared" si="25"/>
        <v>PMQ2-4272-蘆竹南福店(定保)</v>
      </c>
      <c r="I141" s="251" t="str">
        <f t="array" ref="I141">IF(AND(SUMPRODUCT((IM!$F$2:$F$5000=A141)*(ISNUMBER(SEARCH($C$1, IM!$AC$2:$AC$5000))))&gt;0), $C$1, "")</f>
        <v>PMQ2</v>
      </c>
      <c r="J141" s="252">
        <f t="array" ref="J141">IFERROR(INDEX(IM!$AM$2:$AM$5000, MATCH(1, (IM!$F$2:$F$5000=A141) * (ISNUMBER(SEARCH($C$1, IM!$AC$2:$AC$5000))), 0)), "")</f>
        <v>46153</v>
      </c>
      <c r="K141" s="253">
        <f t="array" ref="K141">SUMPRODUCT((IM!$F$2:$F$5000=A141)*(IM!$AD$2:$AD$5000="O")*(ISNUMBER(SEARCH($C$1, IM!$AC$2:$AC$5000))))</f>
        <v>1</v>
      </c>
      <c r="L141" s="254" t="str">
        <f t="array" ref="L141">IF(K141&gt;0,IFERROR(HYPERLINK("#'IM'!AC"&amp;MATCH(1,(IM!$F$1:$F$5000=A141)*(ISNUMBER(SEARCH($C$1,IM!$AC$1:$AC$5000))),0),"檢核"),"未登錄"),"")</f>
        <v>檢核</v>
      </c>
      <c r="M141" s="255" t="str">
        <f t="shared" si="26"/>
        <v>+EDC</v>
      </c>
      <c r="N141" s="255" t="str">
        <f t="array" ref="N141">IF(AND(
    SUMPRODUCT(
        (IM!$F$2:$F$522=A141) *
        ISNUMBER(SEARCH("*HUB*", IM!$AC$2:$AC$522)) *
        (IM!$X$2:$X$522&gt;=$A$1) *
        (IM!$X$2:$X$522&lt;=$B$1)*(W141="HUB")
    ) &gt; 0
), "HUB", "")</f>
        <v/>
      </c>
      <c r="O141" s="256" t="str">
        <f>IF(
  IFERROR(VLOOKUP(A141,門市主檔!A:I,9,FALSE),"")&lt;&gt;$C$1,
  "未完工",
  IF(
    AND($D$1="--",$E$1="--",$F$1="--"),
    "已完工",
    IF(
      OR(
        AND($D$1&lt;&gt;"--", IFERROR(VLOOKUP(A141,'0919門市清單主檔'!B:AH,31,FALSE),"")=$D$1, IFERROR(VLOOKUP(A141,門市主檔!A:Q,17,FALSE),"")&lt;&gt;$D$1),
        AND($E$1&lt;&gt;"--", IFERROR(VLOOKUP(A141,'0919門市清單主檔'!B:AH,32,FALSE),"")=$E$1, IFERROR(VLOOKUP(A141,門市主檔!A:S,19,FALSE),"")&lt;&gt;$E$1),
        AND($F$1&lt;&gt;"--", IFERROR(VLOOKUP(A141,'0919門市清單主檔'!B:AH,33,FALSE),"")=$F$1, IFERROR(VLOOKUP(A141,門市主檔!A:U,21,FALSE),"")&lt;&gt;$F$1),
        AND(
          IFERROR(VLOOKUP(A141,'0919門市清單主檔'!B:AC,28,FALSE),"")="+HUB",
          IFERROR(VLOOKUP(A141,門市主檔!A:X,23,FALSE),"")&lt;&gt;"+HUB"
        ),
        AND(
          IFERROR(VLOOKUP(A141,'0919門市清單主檔'!B:AD,29,FALSE),"")="+EDC",
          IFERROR(VLOOKUP(A141,門市主檔!A:X,24,FALSE),"")&lt;&gt;"+EDC"
        )
      ),
      _xlfn.TEXTJOIN(
        "，",
        TRUE,
        IF(AND($D$1&lt;&gt;"--", IFERROR(VLOOKUP(A141,'0919門市清單主檔'!B:AH,31,FALSE),"")=$D$1, IFERROR(VLOOKUP(A141,門市主檔!A:Q,17,FALSE),"")&lt;&gt;$D$1), $D$1, ""),
        IF(AND($E$1&lt;&gt;"--", IFERROR(VLOOKUP(A141,'0919門市清單主檔'!B:AH,32,FALSE),"")=$E$1, IFERROR(VLOOKUP(A141,門市主檔!A:S,19,FALSE),"")&lt;&gt;$E$1), $E$1, ""),
        IF(AND($F$1&lt;&gt;"--", IFERROR(VLOOKUP(A141,'0919門市清單主檔'!B:AH,33,FALSE),"")=$F$1, IFERROR(VLOOKUP(A141,門市主檔!A:U,21,FALSE),"")&lt;&gt;$F$1), $F$1, ""),
        IF(AND(IFERROR(VLOOKUP(A141,'0919門市清單主檔'!B:AC,28,FALSE),"")="+HUB", IFERROR(VLOOKUP(A141,門市主檔!A:X,23,FALSE),"")&lt;&gt;"+HUB"), "+HUB", ""),
        IF(AND(IFERROR(VLOOKUP(A141,'0919門市清單主檔'!B:AD,29,FALSE),"")="+EDC", IFERROR(VLOOKUP(A141,門市主檔!A:X,24,FALSE),"")&lt;&gt;"+EDC"), "+EDC", "")
      ) &amp; "未完工",
      "已完工"
    )
  )
)</f>
        <v>已完工</v>
      </c>
      <c r="P141" s="542" t="str">
        <f t="shared" si="27"/>
        <v>PMQ2-4272-蘆竹南福店(定保)</v>
      </c>
      <c r="Q141" s="178" t="str">
        <f t="array" ref="Q141">IF(AND(SUMPRODUCT((IM!$F$2:$F$5000=A141)*(ISNUMBER(SEARCH($D$1, IM!$AC$2:$AC$5000))))&gt;0), $D$1, "")</f>
        <v/>
      </c>
      <c r="R141" s="177" t="str">
        <f t="array" ref="R141">IFERROR(INDEX(IM!$AM$2:$AM$5000, MATCH(1, (IM!$F$2:$F$5000=A141) * (ISNUMBER(SEARCH($D$1, IM!$AC$2:$AC$5000))), 0)), "")</f>
        <v/>
      </c>
      <c r="S141" s="166" t="str">
        <f t="array" ref="S141">IF(AND(SUMPRODUCT((IM!$F$2:$F$5000=A141)*(ISNUMBER(SEARCH($E$1, IM!$AC$2:$AC$5000))))&gt;0), $E$1, "")</f>
        <v/>
      </c>
      <c r="T141" s="191" t="str">
        <f t="array" ref="T141">IFERROR(INDEX(IM!$AM$2:$AM$5000, MATCH(1, (IM!$F$2:$F$5000=A141) * (ISNUMBER(SEARCH($E$1, IM!$AC$2:$AC$5000))), 0)), "")</f>
        <v/>
      </c>
      <c r="U141" s="194" t="str">
        <f t="array" ref="U141">IF(AND(SUMPRODUCT((IM!$F$2:$F$5000=A141)*(ISNUMBER(SEARCH($F$1, IM!$AC$2:$AC$5000))))&gt;0), $F$1, "")</f>
        <v/>
      </c>
      <c r="V141" s="212" t="str">
        <f t="array" ref="V141">IFERROR(INDEX(IM!$AM$2:$AM$5000, MATCH(1, (IM!$F$2:$F$5000=A141) * (ISNUMBER(SEARCH($F$1, IM!$AC$2:$AC$5000))), 0)), "")</f>
        <v/>
      </c>
      <c r="W141" s="165" t="str">
        <f t="array" ref="W141">IF(
SUMPRODUCT(
(IM!$F$2:$F$5000=A141)*
(ISNUMBER(SEARCH($I$1,IM!$AC$2:$AC$5000)))*
(IM!$X$2:$X$5000&gt;=$A$1)*
(IM!$X$2:$X$5000&lt;=$B$1)
)&gt;0,
$I$1,
""
)</f>
        <v/>
      </c>
      <c r="X141" s="165" t="str">
        <f t="array" ref="X141">IF(AND(SUMPRODUCT((IM!$F$2:$F$5000=A141)*(ISNUMBER(SEARCH($J$1, IM!$AC$2:$AC$5000))))&gt;0), $J$1, "")</f>
        <v>+EDC</v>
      </c>
      <c r="Y141" s="425">
        <f t="shared" si="28"/>
        <v>4272</v>
      </c>
      <c r="Z141" s="425" t="str">
        <f t="shared" si="29"/>
        <v>蘆竹南福店</v>
      </c>
      <c r="AA141" s="132"/>
    </row>
    <row r="142" spans="1:29" ht="21.6" customHeight="1">
      <c r="A142" s="111">
        <v>2570</v>
      </c>
      <c r="B142" s="160" t="str">
        <f>_xlfn.XLOOKUP(A142,'0919門市清單主檔'!B:B,'0919門市清單主檔'!C:C,"")</f>
        <v>中和和圓店</v>
      </c>
      <c r="C142" s="117" t="str">
        <f>_xlfn.XLOOKUP($A142,'0919門市清單主檔'!B:B,'0919門市清單主檔'!U:U,"")</f>
        <v>新北市</v>
      </c>
      <c r="D142" s="117" t="str">
        <f>_xlfn.XLOOKUP($A142,'0919門市清單主檔'!B:B,'0919門市清單主檔'!V:V,"")</f>
        <v>中和區</v>
      </c>
      <c r="E142" s="200" t="str">
        <f>_xlfn.XLOOKUP(D142,門市狀態!G:G,門市狀態!H:H,"")</f>
        <v>劉柏均</v>
      </c>
      <c r="F142" s="112" t="str">
        <f>IFERROR(IF(VLOOKUP(A142,門市狀態!A:D,4,FALSE)=0,"",VLOOKUP(A142,門市狀態!A:D,4,FALSE)),"")</f>
        <v/>
      </c>
      <c r="G142" s="113"/>
      <c r="H142" s="114" t="str">
        <f t="shared" si="25"/>
        <v>PMQ2-2570-中和和圓店(定保)</v>
      </c>
      <c r="I142" s="251" t="str">
        <f t="array" ref="I142">IF(AND(SUMPRODUCT((IM!$F$2:$F$5000=A142)*(ISNUMBER(SEARCH($C$1, IM!$AC$2:$AC$5000))))&gt;0), $C$1, "")</f>
        <v>PMQ2</v>
      </c>
      <c r="J142" s="252">
        <f t="array" ref="J142">IFERROR(INDEX(IM!$AM$2:$AM$5000, MATCH(1, (IM!$F$2:$F$5000=A142) * (ISNUMBER(SEARCH($C$1, IM!$AC$2:$AC$5000))), 0)), "")</f>
        <v>46153</v>
      </c>
      <c r="K142" s="253">
        <f t="array" ref="K142">SUMPRODUCT((IM!$F$2:$F$5000=A142)*(IM!$AD$2:$AD$5000="O")*(ISNUMBER(SEARCH($C$1, IM!$AC$2:$AC$5000))))</f>
        <v>1</v>
      </c>
      <c r="L142" s="254" t="str">
        <f t="array" ref="L142">IF(K142&gt;0,IFERROR(HYPERLINK("#'IM'!AC"&amp;MATCH(1,(IM!$F$1:$F$5000=A142)*(ISNUMBER(SEARCH($C$1,IM!$AC$1:$AC$5000))),0),"檢核"),"未登錄"),"")</f>
        <v>檢核</v>
      </c>
      <c r="M142" s="255" t="str">
        <f t="shared" si="26"/>
        <v>+EDC</v>
      </c>
      <c r="N142" s="255" t="str">
        <f t="array" ref="N142">IF(AND(
    SUMPRODUCT(
        (IM!$F$2:$F$522=A142) *
        ISNUMBER(SEARCH("*HUB*", IM!$AC$2:$AC$522)) *
        (IM!$X$2:$X$522&gt;=$A$1) *
        (IM!$X$2:$X$522&lt;=$B$1)*(W142="HUB")
    ) &gt; 0
), "HUB", "")</f>
        <v/>
      </c>
      <c r="O142" s="256" t="str">
        <f>IF(
  IFERROR(VLOOKUP(A142,門市主檔!A:I,9,FALSE),"")&lt;&gt;$C$1,
  "未完工",
  IF(
    AND($D$1="--",$E$1="--",$F$1="--"),
    "已完工",
    IF(
      OR(
        AND($D$1&lt;&gt;"--", IFERROR(VLOOKUP(A142,'0919門市清單主檔'!B:AH,31,FALSE),"")=$D$1, IFERROR(VLOOKUP(A142,門市主檔!A:Q,17,FALSE),"")&lt;&gt;$D$1),
        AND($E$1&lt;&gt;"--", IFERROR(VLOOKUP(A142,'0919門市清單主檔'!B:AH,32,FALSE),"")=$E$1, IFERROR(VLOOKUP(A142,門市主檔!A:S,19,FALSE),"")&lt;&gt;$E$1),
        AND($F$1&lt;&gt;"--", IFERROR(VLOOKUP(A142,'0919門市清單主檔'!B:AH,33,FALSE),"")=$F$1, IFERROR(VLOOKUP(A142,門市主檔!A:U,21,FALSE),"")&lt;&gt;$F$1),
        AND(
          IFERROR(VLOOKUP(A142,'0919門市清單主檔'!B:AC,28,FALSE),"")="+HUB",
          IFERROR(VLOOKUP(A142,門市主檔!A:X,23,FALSE),"")&lt;&gt;"+HUB"
        ),
        AND(
          IFERROR(VLOOKUP(A142,'0919門市清單主檔'!B:AD,29,FALSE),"")="+EDC",
          IFERROR(VLOOKUP(A142,門市主檔!A:X,24,FALSE),"")&lt;&gt;"+EDC"
        )
      ),
      _xlfn.TEXTJOIN(
        "，",
        TRUE,
        IF(AND($D$1&lt;&gt;"--", IFERROR(VLOOKUP(A142,'0919門市清單主檔'!B:AH,31,FALSE),"")=$D$1, IFERROR(VLOOKUP(A142,門市主檔!A:Q,17,FALSE),"")&lt;&gt;$D$1), $D$1, ""),
        IF(AND($E$1&lt;&gt;"--", IFERROR(VLOOKUP(A142,'0919門市清單主檔'!B:AH,32,FALSE),"")=$E$1, IFERROR(VLOOKUP(A142,門市主檔!A:S,19,FALSE),"")&lt;&gt;$E$1), $E$1, ""),
        IF(AND($F$1&lt;&gt;"--", IFERROR(VLOOKUP(A142,'0919門市清單主檔'!B:AH,33,FALSE),"")=$F$1, IFERROR(VLOOKUP(A142,門市主檔!A:U,21,FALSE),"")&lt;&gt;$F$1), $F$1, ""),
        IF(AND(IFERROR(VLOOKUP(A142,'0919門市清單主檔'!B:AC,28,FALSE),"")="+HUB", IFERROR(VLOOKUP(A142,門市主檔!A:X,23,FALSE),"")&lt;&gt;"+HUB"), "+HUB", ""),
        IF(AND(IFERROR(VLOOKUP(A142,'0919門市清單主檔'!B:AD,29,FALSE),"")="+EDC", IFERROR(VLOOKUP(A142,門市主檔!A:X,24,FALSE),"")&lt;&gt;"+EDC"), "+EDC", "")
      ) &amp; "未完工",
      "已完工"
    )
  )
)</f>
        <v>已完工</v>
      </c>
      <c r="P142" s="542" t="str">
        <f t="shared" si="27"/>
        <v>PMQ2-2570-中和和圓店(定保)</v>
      </c>
      <c r="Q142" s="178" t="str">
        <f t="array" ref="Q142">IF(AND(SUMPRODUCT((IM!$F$2:$F$5000=A142)*(ISNUMBER(SEARCH($D$1, IM!$AC$2:$AC$5000))))&gt;0), $D$1, "")</f>
        <v/>
      </c>
      <c r="R142" s="177" t="str">
        <f t="array" ref="R142">IFERROR(INDEX(IM!$AM$2:$AM$5000, MATCH(1, (IM!$F$2:$F$5000=A142) * (ISNUMBER(SEARCH($D$1, IM!$AC$2:$AC$5000))), 0)), "")</f>
        <v/>
      </c>
      <c r="S142" s="166" t="str">
        <f t="array" ref="S142">IF(AND(SUMPRODUCT((IM!$F$2:$F$5000=A142)*(ISNUMBER(SEARCH($E$1, IM!$AC$2:$AC$5000))))&gt;0), $E$1, "")</f>
        <v/>
      </c>
      <c r="T142" s="191" t="str">
        <f t="array" ref="T142">IFERROR(INDEX(IM!$AM$2:$AM$5000, MATCH(1, (IM!$F$2:$F$5000=A142) * (ISNUMBER(SEARCH($E$1, IM!$AC$2:$AC$5000))), 0)), "")</f>
        <v/>
      </c>
      <c r="U142" s="194" t="str">
        <f t="array" ref="U142">IF(AND(SUMPRODUCT((IM!$F$2:$F$5000=A142)*(ISNUMBER(SEARCH($F$1, IM!$AC$2:$AC$5000))))&gt;0), $F$1, "")</f>
        <v/>
      </c>
      <c r="V142" s="212" t="str">
        <f t="array" ref="V142">IFERROR(INDEX(IM!$AM$2:$AM$5000, MATCH(1, (IM!$F$2:$F$5000=A142) * (ISNUMBER(SEARCH($F$1, IM!$AC$2:$AC$5000))), 0)), "")</f>
        <v/>
      </c>
      <c r="W142" s="165" t="str">
        <f t="array" ref="W142">IF(
SUMPRODUCT(
(IM!$F$2:$F$5000=A142)*
(ISNUMBER(SEARCH($I$1,IM!$AC$2:$AC$5000)))*
(IM!$X$2:$X$5000&gt;=$A$1)*
(IM!$X$2:$X$5000&lt;=$B$1)
)&gt;0,
$I$1,
""
)</f>
        <v/>
      </c>
      <c r="X142" s="165" t="str">
        <f t="array" ref="X142">IF(AND(SUMPRODUCT((IM!$F$2:$F$5000=A142)*(ISNUMBER(SEARCH($J$1, IM!$AC$2:$AC$5000))))&gt;0), $J$1, "")</f>
        <v>+EDC</v>
      </c>
      <c r="Y142" s="425">
        <f t="shared" si="28"/>
        <v>2570</v>
      </c>
      <c r="Z142" s="425" t="str">
        <f t="shared" si="29"/>
        <v>中和和圓店</v>
      </c>
      <c r="AA142" s="132" t="s">
        <v>52</v>
      </c>
    </row>
    <row r="143" spans="1:29" ht="21.6" customHeight="1">
      <c r="A143" s="111">
        <v>4035</v>
      </c>
      <c r="B143" s="160" t="str">
        <f>_xlfn.XLOOKUP(A143,'0919門市清單主檔'!B:B,'0919門市清單主檔'!C:C,"")</f>
        <v>龜山南上店</v>
      </c>
      <c r="C143" s="117" t="str">
        <f>_xlfn.XLOOKUP($A143,'0919門市清單主檔'!B:B,'0919門市清單主檔'!U:U,"")</f>
        <v>桃園市</v>
      </c>
      <c r="D143" s="117" t="str">
        <f>_xlfn.XLOOKUP($A143,'0919門市清單主檔'!B:B,'0919門市清單主檔'!V:V,"")</f>
        <v>龜山區</v>
      </c>
      <c r="E143" s="200" t="str">
        <f>_xlfn.XLOOKUP(D143,門市狀態!G:G,門市狀態!H:H,"")</f>
        <v>吳宗鴻</v>
      </c>
      <c r="F143" s="112" t="str">
        <f>IFERROR(IF(VLOOKUP(A143,門市狀態!A:D,4,FALSE)=0,"",VLOOKUP(A143,門市狀態!A:D,4,FALSE)),"")</f>
        <v/>
      </c>
      <c r="G143" s="113"/>
      <c r="H143" s="114" t="str">
        <f t="shared" si="25"/>
        <v>PMQ2-4035-龜山南上店(定保)</v>
      </c>
      <c r="I143" s="251" t="str">
        <f t="array" ref="I143">IF(AND(SUMPRODUCT((IM!$F$2:$F$5000=A143)*(ISNUMBER(SEARCH($C$1, IM!$AC$2:$AC$5000))))&gt;0), $C$1, "")</f>
        <v>PMQ2</v>
      </c>
      <c r="J143" s="252">
        <f t="array" ref="J143">IFERROR(INDEX(IM!$AM$2:$AM$5000, MATCH(1, (IM!$F$2:$F$5000=A143) * (ISNUMBER(SEARCH($C$1, IM!$AC$2:$AC$5000))), 0)), "")</f>
        <v>46153</v>
      </c>
      <c r="K143" s="253">
        <f t="array" ref="K143">SUMPRODUCT((IM!$F$2:$F$5000=A143)*(IM!$AD$2:$AD$5000="O")*(ISNUMBER(SEARCH($C$1, IM!$AC$2:$AC$5000))))</f>
        <v>1</v>
      </c>
      <c r="L143" s="254" t="str">
        <f t="array" ref="L143">IF(K143&gt;0,IFERROR(HYPERLINK("#'IM'!AC"&amp;MATCH(1,(IM!$F$1:$F$5000=A143)*(ISNUMBER(SEARCH($C$1,IM!$AC$1:$AC$5000))),0),"檢核"),"未登錄"),"")</f>
        <v>檢核</v>
      </c>
      <c r="M143" s="255" t="str">
        <f t="shared" si="26"/>
        <v>+EDC</v>
      </c>
      <c r="N143" s="255" t="str">
        <f t="array" ref="N143">IF(AND(
    SUMPRODUCT(
        (IM!$F$2:$F$522=A143) *
        ISNUMBER(SEARCH("*HUB*", IM!$AC$2:$AC$522)) *
        (IM!$X$2:$X$522&gt;=$A$1) *
        (IM!$X$2:$X$522&lt;=$B$1)*(W143="HUB")
    ) &gt; 0
), "HUB", "")</f>
        <v/>
      </c>
      <c r="O143" s="256" t="str">
        <f>IF(
  IFERROR(VLOOKUP(A143,門市主檔!A:I,9,FALSE),"")&lt;&gt;$C$1,
  "未完工",
  IF(
    AND($D$1="--",$E$1="--",$F$1="--"),
    "已完工",
    IF(
      OR(
        AND($D$1&lt;&gt;"--", IFERROR(VLOOKUP(A143,'0919門市清單主檔'!B:AH,31,FALSE),"")=$D$1, IFERROR(VLOOKUP(A143,門市主檔!A:Q,17,FALSE),"")&lt;&gt;$D$1),
        AND($E$1&lt;&gt;"--", IFERROR(VLOOKUP(A143,'0919門市清單主檔'!B:AH,32,FALSE),"")=$E$1, IFERROR(VLOOKUP(A143,門市主檔!A:S,19,FALSE),"")&lt;&gt;$E$1),
        AND($F$1&lt;&gt;"--", IFERROR(VLOOKUP(A143,'0919門市清單主檔'!B:AH,33,FALSE),"")=$F$1, IFERROR(VLOOKUP(A143,門市主檔!A:U,21,FALSE),"")&lt;&gt;$F$1),
        AND(
          IFERROR(VLOOKUP(A143,'0919門市清單主檔'!B:AC,28,FALSE),"")="+HUB",
          IFERROR(VLOOKUP(A143,門市主檔!A:X,23,FALSE),"")&lt;&gt;"+HUB"
        ),
        AND(
          IFERROR(VLOOKUP(A143,'0919門市清單主檔'!B:AD,29,FALSE),"")="+EDC",
          IFERROR(VLOOKUP(A143,門市主檔!A:X,24,FALSE),"")&lt;&gt;"+EDC"
        )
      ),
      _xlfn.TEXTJOIN(
        "，",
        TRUE,
        IF(AND($D$1&lt;&gt;"--", IFERROR(VLOOKUP(A143,'0919門市清單主檔'!B:AH,31,FALSE),"")=$D$1, IFERROR(VLOOKUP(A143,門市主檔!A:Q,17,FALSE),"")&lt;&gt;$D$1), $D$1, ""),
        IF(AND($E$1&lt;&gt;"--", IFERROR(VLOOKUP(A143,'0919門市清單主檔'!B:AH,32,FALSE),"")=$E$1, IFERROR(VLOOKUP(A143,門市主檔!A:S,19,FALSE),"")&lt;&gt;$E$1), $E$1, ""),
        IF(AND($F$1&lt;&gt;"--", IFERROR(VLOOKUP(A143,'0919門市清單主檔'!B:AH,33,FALSE),"")=$F$1, IFERROR(VLOOKUP(A143,門市主檔!A:U,21,FALSE),"")&lt;&gt;$F$1), $F$1, ""),
        IF(AND(IFERROR(VLOOKUP(A143,'0919門市清單主檔'!B:AC,28,FALSE),"")="+HUB", IFERROR(VLOOKUP(A143,門市主檔!A:X,23,FALSE),"")&lt;&gt;"+HUB"), "+HUB", ""),
        IF(AND(IFERROR(VLOOKUP(A143,'0919門市清單主檔'!B:AD,29,FALSE),"")="+EDC", IFERROR(VLOOKUP(A143,門市主檔!A:X,24,FALSE),"")&lt;&gt;"+EDC"), "+EDC", "")
      ) &amp; "未完工",
      "已完工"
    )
  )
)</f>
        <v>已完工</v>
      </c>
      <c r="P143" s="542" t="str">
        <f t="shared" si="27"/>
        <v>PMQ2-4035-龜山南上店(定保)</v>
      </c>
      <c r="Q143" s="178" t="str">
        <f t="array" ref="Q143">IF(AND(SUMPRODUCT((IM!$F$2:$F$5000=A143)*(ISNUMBER(SEARCH($D$1, IM!$AC$2:$AC$5000))))&gt;0), $D$1, "")</f>
        <v/>
      </c>
      <c r="R143" s="177" t="str">
        <f t="array" ref="R143">IFERROR(INDEX(IM!$AM$2:$AM$5000, MATCH(1, (IM!$F$2:$F$5000=A143) * (ISNUMBER(SEARCH($D$1, IM!$AC$2:$AC$5000))), 0)), "")</f>
        <v/>
      </c>
      <c r="S143" s="166" t="str">
        <f t="array" ref="S143">IF(AND(SUMPRODUCT((IM!$F$2:$F$5000=A143)*(ISNUMBER(SEARCH($E$1, IM!$AC$2:$AC$5000))))&gt;0), $E$1, "")</f>
        <v/>
      </c>
      <c r="T143" s="191" t="str">
        <f t="array" ref="T143">IFERROR(INDEX(IM!$AM$2:$AM$5000, MATCH(1, (IM!$F$2:$F$5000=A143) * (ISNUMBER(SEARCH($E$1, IM!$AC$2:$AC$5000))), 0)), "")</f>
        <v/>
      </c>
      <c r="U143" s="194" t="str">
        <f t="array" ref="U143">IF(AND(SUMPRODUCT((IM!$F$2:$F$5000=A143)*(ISNUMBER(SEARCH($F$1, IM!$AC$2:$AC$5000))))&gt;0), $F$1, "")</f>
        <v/>
      </c>
      <c r="V143" s="212" t="str">
        <f t="array" ref="V143">IFERROR(INDEX(IM!$AM$2:$AM$5000, MATCH(1, (IM!$F$2:$F$5000=A143) * (ISNUMBER(SEARCH($F$1, IM!$AC$2:$AC$5000))), 0)), "")</f>
        <v/>
      </c>
      <c r="W143" s="165" t="str">
        <f t="array" ref="W143">IF(
SUMPRODUCT(
(IM!$F$2:$F$5000=A143)*
(ISNUMBER(SEARCH($I$1,IM!$AC$2:$AC$5000)))*
(IM!$X$2:$X$5000&gt;=$A$1)*
(IM!$X$2:$X$5000&lt;=$B$1)
)&gt;0,
$I$1,
""
)</f>
        <v/>
      </c>
      <c r="X143" s="165" t="str">
        <f t="array" ref="X143">IF(AND(SUMPRODUCT((IM!$F$2:$F$5000=A143)*(ISNUMBER(SEARCH($J$1, IM!$AC$2:$AC$5000))))&gt;0), $J$1, "")</f>
        <v>+EDC</v>
      </c>
      <c r="Y143" s="425">
        <f t="shared" si="28"/>
        <v>4035</v>
      </c>
      <c r="Z143" s="425" t="str">
        <f t="shared" si="29"/>
        <v>龜山南上店</v>
      </c>
      <c r="AA143" s="132" t="s">
        <v>52</v>
      </c>
    </row>
    <row r="144" spans="1:29" ht="21.6" customHeight="1">
      <c r="A144" s="111">
        <v>4144</v>
      </c>
      <c r="B144" s="160" t="str">
        <f>_xlfn.XLOOKUP(A144,'0919門市清單主檔'!B:B,'0919門市清單主檔'!C:C,"")</f>
        <v>新莊頭前店</v>
      </c>
      <c r="C144" s="117" t="str">
        <f>_xlfn.XLOOKUP($A144,'0919門市清單主檔'!B:B,'0919門市清單主檔'!U:U,"")</f>
        <v>新北市</v>
      </c>
      <c r="D144" s="117" t="str">
        <f>_xlfn.XLOOKUP($A144,'0919門市清單主檔'!B:B,'0919門市清單主檔'!V:V,"")</f>
        <v>新莊區</v>
      </c>
      <c r="E144" s="200" t="str">
        <f>_xlfn.XLOOKUP(D144,門市狀態!G:G,門市狀態!H:H,"")</f>
        <v>湯家瑋</v>
      </c>
      <c r="F144" s="112" t="str">
        <f>IFERROR(IF(VLOOKUP(A144,門市狀態!A:D,4,FALSE)=0,"",VLOOKUP(A144,門市狀態!A:D,4,FALSE)),"")</f>
        <v/>
      </c>
      <c r="G144" s="113"/>
      <c r="H144" s="114" t="str">
        <f t="shared" si="25"/>
        <v>PMQ2-4144-新莊頭前店(定保)</v>
      </c>
      <c r="I144" s="251" t="str">
        <f t="array" ref="I144">IF(AND(SUMPRODUCT((IM!$F$2:$F$5000=A144)*(ISNUMBER(SEARCH($C$1, IM!$AC$2:$AC$5000))))&gt;0), $C$1, "")</f>
        <v>PMQ2</v>
      </c>
      <c r="J144" s="252">
        <f t="array" ref="J144">IFERROR(INDEX(IM!$AM$2:$AM$5000, MATCH(1, (IM!$F$2:$F$5000=A144) * (ISNUMBER(SEARCH($C$1, IM!$AC$2:$AC$5000))), 0)), "")</f>
        <v>46153</v>
      </c>
      <c r="K144" s="253">
        <f t="array" ref="K144">SUMPRODUCT((IM!$F$2:$F$5000=A144)*(IM!$AD$2:$AD$5000="O")*(ISNUMBER(SEARCH($C$1, IM!$AC$2:$AC$5000))))</f>
        <v>1</v>
      </c>
      <c r="L144" s="254" t="str">
        <f t="array" ref="L144">IF(K144&gt;0,IFERROR(HYPERLINK("#'IM'!AC"&amp;MATCH(1,(IM!$F$1:$F$5000=A144)*(ISNUMBER(SEARCH($C$1,IM!$AC$1:$AC$5000))),0),"檢核"),"未登錄"),"")</f>
        <v>檢核</v>
      </c>
      <c r="M144" s="255" t="str">
        <f t="shared" si="26"/>
        <v>+EDC</v>
      </c>
      <c r="N144" s="255" t="str">
        <f t="array" ref="N144">IF(AND(
    SUMPRODUCT(
        (IM!$F$2:$F$522=A144) *
        ISNUMBER(SEARCH("*HUB*", IM!$AC$2:$AC$522)) *
        (IM!$X$2:$X$522&gt;=$A$1) *
        (IM!$X$2:$X$522&lt;=$B$1)*(W144="HUB")
    ) &gt; 0
), "HUB", "")</f>
        <v/>
      </c>
      <c r="O144" s="256" t="str">
        <f>IF(
  IFERROR(VLOOKUP(A144,門市主檔!A:I,9,FALSE),"")&lt;&gt;$C$1,
  "未完工",
  IF(
    AND($D$1="--",$E$1="--",$F$1="--"),
    "已完工",
    IF(
      OR(
        AND($D$1&lt;&gt;"--", IFERROR(VLOOKUP(A144,'0919門市清單主檔'!B:AH,31,FALSE),"")=$D$1, IFERROR(VLOOKUP(A144,門市主檔!A:Q,17,FALSE),"")&lt;&gt;$D$1),
        AND($E$1&lt;&gt;"--", IFERROR(VLOOKUP(A144,'0919門市清單主檔'!B:AH,32,FALSE),"")=$E$1, IFERROR(VLOOKUP(A144,門市主檔!A:S,19,FALSE),"")&lt;&gt;$E$1),
        AND($F$1&lt;&gt;"--", IFERROR(VLOOKUP(A144,'0919門市清單主檔'!B:AH,33,FALSE),"")=$F$1, IFERROR(VLOOKUP(A144,門市主檔!A:U,21,FALSE),"")&lt;&gt;$F$1),
        AND(
          IFERROR(VLOOKUP(A144,'0919門市清單主檔'!B:AC,28,FALSE),"")="+HUB",
          IFERROR(VLOOKUP(A144,門市主檔!A:X,23,FALSE),"")&lt;&gt;"+HUB"
        ),
        AND(
          IFERROR(VLOOKUP(A144,'0919門市清單主檔'!B:AD,29,FALSE),"")="+EDC",
          IFERROR(VLOOKUP(A144,門市主檔!A:X,24,FALSE),"")&lt;&gt;"+EDC"
        )
      ),
      _xlfn.TEXTJOIN(
        "，",
        TRUE,
        IF(AND($D$1&lt;&gt;"--", IFERROR(VLOOKUP(A144,'0919門市清單主檔'!B:AH,31,FALSE),"")=$D$1, IFERROR(VLOOKUP(A144,門市主檔!A:Q,17,FALSE),"")&lt;&gt;$D$1), $D$1, ""),
        IF(AND($E$1&lt;&gt;"--", IFERROR(VLOOKUP(A144,'0919門市清單主檔'!B:AH,32,FALSE),"")=$E$1, IFERROR(VLOOKUP(A144,門市主檔!A:S,19,FALSE),"")&lt;&gt;$E$1), $E$1, ""),
        IF(AND($F$1&lt;&gt;"--", IFERROR(VLOOKUP(A144,'0919門市清單主檔'!B:AH,33,FALSE),"")=$F$1, IFERROR(VLOOKUP(A144,門市主檔!A:U,21,FALSE),"")&lt;&gt;$F$1), $F$1, ""),
        IF(AND(IFERROR(VLOOKUP(A144,'0919門市清單主檔'!B:AC,28,FALSE),"")="+HUB", IFERROR(VLOOKUP(A144,門市主檔!A:X,23,FALSE),"")&lt;&gt;"+HUB"), "+HUB", ""),
        IF(AND(IFERROR(VLOOKUP(A144,'0919門市清單主檔'!B:AD,29,FALSE),"")="+EDC", IFERROR(VLOOKUP(A144,門市主檔!A:X,24,FALSE),"")&lt;&gt;"+EDC"), "+EDC", "")
      ) &amp; "未完工",
      "已完工"
    )
  )
)</f>
        <v>已完工</v>
      </c>
      <c r="P144" s="542" t="str">
        <f t="shared" si="27"/>
        <v>PMQ2-4144-新莊頭前店(定保)</v>
      </c>
      <c r="Q144" s="178" t="str">
        <f t="array" ref="Q144">IF(AND(SUMPRODUCT((IM!$F$2:$F$5000=A144)*(ISNUMBER(SEARCH($D$1, IM!$AC$2:$AC$5000))))&gt;0), $D$1, "")</f>
        <v/>
      </c>
      <c r="R144" s="177" t="str">
        <f t="array" ref="R144">IFERROR(INDEX(IM!$AM$2:$AM$5000, MATCH(1, (IM!$F$2:$F$5000=A144) * (ISNUMBER(SEARCH($D$1, IM!$AC$2:$AC$5000))), 0)), "")</f>
        <v/>
      </c>
      <c r="S144" s="166" t="str">
        <f t="array" ref="S144">IF(AND(SUMPRODUCT((IM!$F$2:$F$5000=A144)*(ISNUMBER(SEARCH($E$1, IM!$AC$2:$AC$5000))))&gt;0), $E$1, "")</f>
        <v/>
      </c>
      <c r="T144" s="191" t="str">
        <f t="array" ref="T144">IFERROR(INDEX(IM!$AM$2:$AM$5000, MATCH(1, (IM!$F$2:$F$5000=A144) * (ISNUMBER(SEARCH($E$1, IM!$AC$2:$AC$5000))), 0)), "")</f>
        <v/>
      </c>
      <c r="U144" s="194" t="str">
        <f t="array" ref="U144">IF(AND(SUMPRODUCT((IM!$F$2:$F$5000=A144)*(ISNUMBER(SEARCH($F$1, IM!$AC$2:$AC$5000))))&gt;0), $F$1, "")</f>
        <v/>
      </c>
      <c r="V144" s="212" t="str">
        <f t="array" ref="V144">IFERROR(INDEX(IM!$AM$2:$AM$5000, MATCH(1, (IM!$F$2:$F$5000=A144) * (ISNUMBER(SEARCH($F$1, IM!$AC$2:$AC$5000))), 0)), "")</f>
        <v/>
      </c>
      <c r="W144" s="165" t="str">
        <f t="array" ref="W144">IF(
SUMPRODUCT(
(IM!$F$2:$F$5000=A144)*
(ISNUMBER(SEARCH($I$1,IM!$AC$2:$AC$5000)))*
(IM!$X$2:$X$5000&gt;=$A$1)*
(IM!$X$2:$X$5000&lt;=$B$1)
)&gt;0,
$I$1,
""
)</f>
        <v/>
      </c>
      <c r="X144" s="165" t="str">
        <f t="array" ref="X144">IF(AND(SUMPRODUCT((IM!$F$2:$F$5000=A144)*(ISNUMBER(SEARCH($J$1, IM!$AC$2:$AC$5000))))&gt;0), $J$1, "")</f>
        <v>+EDC</v>
      </c>
      <c r="Y144" s="425">
        <f t="shared" si="28"/>
        <v>4144</v>
      </c>
      <c r="Z144" s="425" t="str">
        <f t="shared" si="29"/>
        <v>新莊頭前店</v>
      </c>
      <c r="AA144" s="132" t="s">
        <v>52</v>
      </c>
    </row>
    <row r="145" spans="1:29" ht="21.6" customHeight="1">
      <c r="A145" s="111">
        <v>2362</v>
      </c>
      <c r="B145" s="160" t="str">
        <f>_xlfn.XLOOKUP(A145,'0919門市清單主檔'!B:B,'0919門市清單主檔'!C:C,"")</f>
        <v>新莊化成店</v>
      </c>
      <c r="C145" s="117" t="str">
        <f>_xlfn.XLOOKUP($A145,'0919門市清單主檔'!B:B,'0919門市清單主檔'!U:U,"")</f>
        <v>新北市</v>
      </c>
      <c r="D145" s="117" t="str">
        <f>_xlfn.XLOOKUP($A145,'0919門市清單主檔'!B:B,'0919門市清單主檔'!V:V,"")</f>
        <v>新莊區</v>
      </c>
      <c r="E145" s="200" t="str">
        <f>_xlfn.XLOOKUP(D145,門市狀態!G:G,門市狀態!H:H,"")</f>
        <v>湯家瑋</v>
      </c>
      <c r="F145" s="112" t="str">
        <f>IFERROR(IF(VLOOKUP(A145,門市狀態!A:D,4,FALSE)=0,"",VLOOKUP(A145,門市狀態!A:D,4,FALSE)),"")</f>
        <v/>
      </c>
      <c r="G145" s="113"/>
      <c r="H145" s="114" t="str">
        <f t="shared" si="25"/>
        <v>PMQ2-2362-新莊化成店(定保)</v>
      </c>
      <c r="I145" s="251" t="str">
        <f t="array" ref="I145">IF(AND(SUMPRODUCT((IM!$F$2:$F$5000=A145)*(ISNUMBER(SEARCH($C$1, IM!$AC$2:$AC$5000))))&gt;0), $C$1, "")</f>
        <v>PMQ2</v>
      </c>
      <c r="J145" s="252">
        <f t="array" ref="J145">IFERROR(INDEX(IM!$AM$2:$AM$5000, MATCH(1, (IM!$F$2:$F$5000=A145) * (ISNUMBER(SEARCH($C$1, IM!$AC$2:$AC$5000))), 0)), "")</f>
        <v>46153</v>
      </c>
      <c r="K145" s="253">
        <f t="array" ref="K145">SUMPRODUCT((IM!$F$2:$F$5000=A145)*(IM!$AD$2:$AD$5000="O")*(ISNUMBER(SEARCH($C$1, IM!$AC$2:$AC$5000))))</f>
        <v>1</v>
      </c>
      <c r="L145" s="254" t="str">
        <f t="array" ref="L145">IF(K145&gt;0,IFERROR(HYPERLINK("#'IM'!AC"&amp;MATCH(1,(IM!$F$1:$F$5000=A145)*(ISNUMBER(SEARCH($C$1,IM!$AC$1:$AC$5000))),0),"檢核"),"未登錄"),"")</f>
        <v>檢核</v>
      </c>
      <c r="M145" s="255" t="str">
        <f t="shared" si="26"/>
        <v>+EDC</v>
      </c>
      <c r="N145" s="255" t="str">
        <f t="array" ref="N145">IF(AND(
    SUMPRODUCT(
        (IM!$F$2:$F$522=A145) *
        ISNUMBER(SEARCH("*HUB*", IM!$AC$2:$AC$522)) *
        (IM!$X$2:$X$522&gt;=$A$1) *
        (IM!$X$2:$X$522&lt;=$B$1)*(W145="HUB")
    ) &gt; 0
), "HUB", "")</f>
        <v/>
      </c>
      <c r="O145" s="256" t="str">
        <f>IF(
  IFERROR(VLOOKUP(A145,門市主檔!A:I,9,FALSE),"")&lt;&gt;$C$1,
  "未完工",
  IF(
    AND($D$1="--",$E$1="--",$F$1="--"),
    "已完工",
    IF(
      OR(
        AND($D$1&lt;&gt;"--", IFERROR(VLOOKUP(A145,'0919門市清單主檔'!B:AH,31,FALSE),"")=$D$1, IFERROR(VLOOKUP(A145,門市主檔!A:Q,17,FALSE),"")&lt;&gt;$D$1),
        AND($E$1&lt;&gt;"--", IFERROR(VLOOKUP(A145,'0919門市清單主檔'!B:AH,32,FALSE),"")=$E$1, IFERROR(VLOOKUP(A145,門市主檔!A:S,19,FALSE),"")&lt;&gt;$E$1),
        AND($F$1&lt;&gt;"--", IFERROR(VLOOKUP(A145,'0919門市清單主檔'!B:AH,33,FALSE),"")=$F$1, IFERROR(VLOOKUP(A145,門市主檔!A:U,21,FALSE),"")&lt;&gt;$F$1),
        AND(
          IFERROR(VLOOKUP(A145,'0919門市清單主檔'!B:AC,28,FALSE),"")="+HUB",
          IFERROR(VLOOKUP(A145,門市主檔!A:X,23,FALSE),"")&lt;&gt;"+HUB"
        ),
        AND(
          IFERROR(VLOOKUP(A145,'0919門市清單主檔'!B:AD,29,FALSE),"")="+EDC",
          IFERROR(VLOOKUP(A145,門市主檔!A:X,24,FALSE),"")&lt;&gt;"+EDC"
        )
      ),
      _xlfn.TEXTJOIN(
        "，",
        TRUE,
        IF(AND($D$1&lt;&gt;"--", IFERROR(VLOOKUP(A145,'0919門市清單主檔'!B:AH,31,FALSE),"")=$D$1, IFERROR(VLOOKUP(A145,門市主檔!A:Q,17,FALSE),"")&lt;&gt;$D$1), $D$1, ""),
        IF(AND($E$1&lt;&gt;"--", IFERROR(VLOOKUP(A145,'0919門市清單主檔'!B:AH,32,FALSE),"")=$E$1, IFERROR(VLOOKUP(A145,門市主檔!A:S,19,FALSE),"")&lt;&gt;$E$1), $E$1, ""),
        IF(AND($F$1&lt;&gt;"--", IFERROR(VLOOKUP(A145,'0919門市清單主檔'!B:AH,33,FALSE),"")=$F$1, IFERROR(VLOOKUP(A145,門市主檔!A:U,21,FALSE),"")&lt;&gt;$F$1), $F$1, ""),
        IF(AND(IFERROR(VLOOKUP(A145,'0919門市清單主檔'!B:AC,28,FALSE),"")="+HUB", IFERROR(VLOOKUP(A145,門市主檔!A:X,23,FALSE),"")&lt;&gt;"+HUB"), "+HUB", ""),
        IF(AND(IFERROR(VLOOKUP(A145,'0919門市清單主檔'!B:AD,29,FALSE),"")="+EDC", IFERROR(VLOOKUP(A145,門市主檔!A:X,24,FALSE),"")&lt;&gt;"+EDC"), "+EDC", "")
      ) &amp; "未完工",
      "已完工"
    )
  )
)</f>
        <v>已完工</v>
      </c>
      <c r="P145" s="542" t="str">
        <f t="shared" si="27"/>
        <v>PMQ2-2362-新莊化成店(定保)</v>
      </c>
      <c r="Q145" s="178" t="str">
        <f t="array" ref="Q145">IF(AND(SUMPRODUCT((IM!$F$2:$F$5000=A145)*(ISNUMBER(SEARCH($D$1, IM!$AC$2:$AC$5000))))&gt;0), $D$1, "")</f>
        <v/>
      </c>
      <c r="R145" s="177" t="str">
        <f t="array" ref="R145">IFERROR(INDEX(IM!$AM$2:$AM$5000, MATCH(1, (IM!$F$2:$F$5000=A145) * (ISNUMBER(SEARCH($D$1, IM!$AC$2:$AC$5000))), 0)), "")</f>
        <v/>
      </c>
      <c r="S145" s="166" t="str">
        <f t="array" ref="S145">IF(AND(SUMPRODUCT((IM!$F$2:$F$5000=A145)*(ISNUMBER(SEARCH($E$1, IM!$AC$2:$AC$5000))))&gt;0), $E$1, "")</f>
        <v/>
      </c>
      <c r="T145" s="191" t="str">
        <f t="array" ref="T145">IFERROR(INDEX(IM!$AM$2:$AM$5000, MATCH(1, (IM!$F$2:$F$5000=A145) * (ISNUMBER(SEARCH($E$1, IM!$AC$2:$AC$5000))), 0)), "")</f>
        <v/>
      </c>
      <c r="U145" s="194" t="str">
        <f t="array" ref="U145">IF(AND(SUMPRODUCT((IM!$F$2:$F$5000=A145)*(ISNUMBER(SEARCH($F$1, IM!$AC$2:$AC$5000))))&gt;0), $F$1, "")</f>
        <v/>
      </c>
      <c r="V145" s="212" t="str">
        <f t="array" ref="V145">IFERROR(INDEX(IM!$AM$2:$AM$5000, MATCH(1, (IM!$F$2:$F$5000=A145) * (ISNUMBER(SEARCH($F$1, IM!$AC$2:$AC$5000))), 0)), "")</f>
        <v/>
      </c>
      <c r="W145" s="165" t="str">
        <f t="array" ref="W145">IF(
SUMPRODUCT(
(IM!$F$2:$F$5000=A145)*
(ISNUMBER(SEARCH($I$1,IM!$AC$2:$AC$5000)))*
(IM!$X$2:$X$5000&gt;=$A$1)*
(IM!$X$2:$X$5000&lt;=$B$1)
)&gt;0,
$I$1,
""
)</f>
        <v/>
      </c>
      <c r="X145" s="165" t="str">
        <f t="array" ref="X145">IF(AND(SUMPRODUCT((IM!$F$2:$F$5000=A145)*(ISNUMBER(SEARCH($J$1, IM!$AC$2:$AC$5000))))&gt;0), $J$1, "")</f>
        <v>+EDC</v>
      </c>
      <c r="Y145" s="425">
        <f t="shared" si="28"/>
        <v>2362</v>
      </c>
      <c r="Z145" s="425" t="str">
        <f t="shared" si="29"/>
        <v>新莊化成店</v>
      </c>
      <c r="AA145" s="132"/>
    </row>
    <row r="146" spans="1:29" ht="21.6" customHeight="1">
      <c r="A146" s="111">
        <v>2482</v>
      </c>
      <c r="B146" s="160" t="str">
        <f>_xlfn.XLOOKUP(A146,'0919門市清單主檔'!B:B,'0919門市清單主檔'!C:C,"")</f>
        <v>蘆竹光明店</v>
      </c>
      <c r="C146" s="117" t="str">
        <f>_xlfn.XLOOKUP($A146,'0919門市清單主檔'!B:B,'0919門市清單主檔'!U:U,"")</f>
        <v>桃園市</v>
      </c>
      <c r="D146" s="117" t="str">
        <f>_xlfn.XLOOKUP($A146,'0919門市清單主檔'!B:B,'0919門市清單主檔'!V:V,"")</f>
        <v>蘆竹區</v>
      </c>
      <c r="E146" s="200" t="str">
        <f>_xlfn.XLOOKUP(D146,門市狀態!G:G,門市狀態!H:H,"")</f>
        <v>吳宗鴻</v>
      </c>
      <c r="F146" s="112" t="str">
        <f>IFERROR(IF(VLOOKUP(A146,門市狀態!A:D,4,FALSE)=0,"",VLOOKUP(A146,門市狀態!A:D,4,FALSE)),"")</f>
        <v/>
      </c>
      <c r="G146" s="113"/>
      <c r="H146" s="114" t="str">
        <f t="shared" si="25"/>
        <v>PMQ2-2482-蘆竹光明店(定保)</v>
      </c>
      <c r="I146" s="251" t="str">
        <f t="array" ref="I146">IF(AND(SUMPRODUCT((IM!$F$2:$F$5000=A146)*(ISNUMBER(SEARCH($C$1, IM!$AC$2:$AC$5000))))&gt;0), $C$1, "")</f>
        <v>PMQ2</v>
      </c>
      <c r="J146" s="252">
        <f t="array" ref="J146">IFERROR(INDEX(IM!$AM$2:$AM$5000, MATCH(1, (IM!$F$2:$F$5000=A146) * (ISNUMBER(SEARCH($C$1, IM!$AC$2:$AC$5000))), 0)), "")</f>
        <v>46153</v>
      </c>
      <c r="K146" s="253">
        <f t="array" ref="K146">SUMPRODUCT((IM!$F$2:$F$5000=A146)*(IM!$AD$2:$AD$5000="O")*(ISNUMBER(SEARCH($C$1, IM!$AC$2:$AC$5000))))</f>
        <v>1</v>
      </c>
      <c r="L146" s="254" t="str">
        <f t="array" ref="L146">IF(K146&gt;0,IFERROR(HYPERLINK("#'IM'!AC"&amp;MATCH(1,(IM!$F$1:$F$5000=A146)*(ISNUMBER(SEARCH($C$1,IM!$AC$1:$AC$5000))),0),"檢核"),"未登錄"),"")</f>
        <v>檢核</v>
      </c>
      <c r="M146" s="255" t="str">
        <f t="shared" si="26"/>
        <v>+EDC</v>
      </c>
      <c r="N146" s="255" t="str">
        <f t="array" ref="N146">IF(AND(
    SUMPRODUCT(
        (IM!$F$2:$F$522=A146) *
        ISNUMBER(SEARCH("*HUB*", IM!$AC$2:$AC$522)) *
        (IM!$X$2:$X$522&gt;=$A$1) *
        (IM!$X$2:$X$522&lt;=$B$1)*(W146="HUB")
    ) &gt; 0
), "HUB", "")</f>
        <v/>
      </c>
      <c r="O146" s="256" t="str">
        <f>IF(
  IFERROR(VLOOKUP(A146,門市主檔!A:I,9,FALSE),"")&lt;&gt;$C$1,
  "未完工",
  IF(
    AND($D$1="--",$E$1="--",$F$1="--"),
    "已完工",
    IF(
      OR(
        AND($D$1&lt;&gt;"--", IFERROR(VLOOKUP(A146,'0919門市清單主檔'!B:AH,31,FALSE),"")=$D$1, IFERROR(VLOOKUP(A146,門市主檔!A:Q,17,FALSE),"")&lt;&gt;$D$1),
        AND($E$1&lt;&gt;"--", IFERROR(VLOOKUP(A146,'0919門市清單主檔'!B:AH,32,FALSE),"")=$E$1, IFERROR(VLOOKUP(A146,門市主檔!A:S,19,FALSE),"")&lt;&gt;$E$1),
        AND($F$1&lt;&gt;"--", IFERROR(VLOOKUP(A146,'0919門市清單主檔'!B:AH,33,FALSE),"")=$F$1, IFERROR(VLOOKUP(A146,門市主檔!A:U,21,FALSE),"")&lt;&gt;$F$1),
        AND(
          IFERROR(VLOOKUP(A146,'0919門市清單主檔'!B:AC,28,FALSE),"")="+HUB",
          IFERROR(VLOOKUP(A146,門市主檔!A:X,23,FALSE),"")&lt;&gt;"+HUB"
        ),
        AND(
          IFERROR(VLOOKUP(A146,'0919門市清單主檔'!B:AD,29,FALSE),"")="+EDC",
          IFERROR(VLOOKUP(A146,門市主檔!A:X,24,FALSE),"")&lt;&gt;"+EDC"
        )
      ),
      _xlfn.TEXTJOIN(
        "，",
        TRUE,
        IF(AND($D$1&lt;&gt;"--", IFERROR(VLOOKUP(A146,'0919門市清單主檔'!B:AH,31,FALSE),"")=$D$1, IFERROR(VLOOKUP(A146,門市主檔!A:Q,17,FALSE),"")&lt;&gt;$D$1), $D$1, ""),
        IF(AND($E$1&lt;&gt;"--", IFERROR(VLOOKUP(A146,'0919門市清單主檔'!B:AH,32,FALSE),"")=$E$1, IFERROR(VLOOKUP(A146,門市主檔!A:S,19,FALSE),"")&lt;&gt;$E$1), $E$1, ""),
        IF(AND($F$1&lt;&gt;"--", IFERROR(VLOOKUP(A146,'0919門市清單主檔'!B:AH,33,FALSE),"")=$F$1, IFERROR(VLOOKUP(A146,門市主檔!A:U,21,FALSE),"")&lt;&gt;$F$1), $F$1, ""),
        IF(AND(IFERROR(VLOOKUP(A146,'0919門市清單主檔'!B:AC,28,FALSE),"")="+HUB", IFERROR(VLOOKUP(A146,門市主檔!A:X,23,FALSE),"")&lt;&gt;"+HUB"), "+HUB", ""),
        IF(AND(IFERROR(VLOOKUP(A146,'0919門市清單主檔'!B:AD,29,FALSE),"")="+EDC", IFERROR(VLOOKUP(A146,門市主檔!A:X,24,FALSE),"")&lt;&gt;"+EDC"), "+EDC", "")
      ) &amp; "未完工",
      "已完工"
    )
  )
)</f>
        <v>已完工</v>
      </c>
      <c r="P146" s="542" t="str">
        <f t="shared" si="27"/>
        <v>PMQ2-2482-蘆竹光明店(定保)</v>
      </c>
      <c r="Q146" s="178" t="str">
        <f t="array" ref="Q146">IF(AND(SUMPRODUCT((IM!$F$2:$F$5000=A146)*(ISNUMBER(SEARCH($D$1, IM!$AC$2:$AC$5000))))&gt;0), $D$1, "")</f>
        <v/>
      </c>
      <c r="R146" s="177" t="str">
        <f t="array" ref="R146">IFERROR(INDEX(IM!$AM$2:$AM$5000, MATCH(1, (IM!$F$2:$F$5000=A146) * (ISNUMBER(SEARCH($D$1, IM!$AC$2:$AC$5000))), 0)), "")</f>
        <v/>
      </c>
      <c r="S146" s="166" t="str">
        <f t="array" ref="S146">IF(AND(SUMPRODUCT((IM!$F$2:$F$5000=A146)*(ISNUMBER(SEARCH($E$1, IM!$AC$2:$AC$5000))))&gt;0), $E$1, "")</f>
        <v/>
      </c>
      <c r="T146" s="191" t="str">
        <f t="array" ref="T146">IFERROR(INDEX(IM!$AM$2:$AM$5000, MATCH(1, (IM!$F$2:$F$5000=A146) * (ISNUMBER(SEARCH($E$1, IM!$AC$2:$AC$5000))), 0)), "")</f>
        <v/>
      </c>
      <c r="U146" s="194" t="str">
        <f t="array" ref="U146">IF(AND(SUMPRODUCT((IM!$F$2:$F$5000=A146)*(ISNUMBER(SEARCH($F$1, IM!$AC$2:$AC$5000))))&gt;0), $F$1, "")</f>
        <v/>
      </c>
      <c r="V146" s="212" t="str">
        <f t="array" ref="V146">IFERROR(INDEX(IM!$AM$2:$AM$5000, MATCH(1, (IM!$F$2:$F$5000=A146) * (ISNUMBER(SEARCH($F$1, IM!$AC$2:$AC$5000))), 0)), "")</f>
        <v/>
      </c>
      <c r="W146" s="165" t="str">
        <f t="array" ref="W146">IF(
SUMPRODUCT(
(IM!$F$2:$F$5000=A146)*
(ISNUMBER(SEARCH($I$1,IM!$AC$2:$AC$5000)))*
(IM!$X$2:$X$5000&gt;=$A$1)*
(IM!$X$2:$X$5000&lt;=$B$1)
)&gt;0,
$I$1,
""
)</f>
        <v/>
      </c>
      <c r="X146" s="165" t="str">
        <f t="array" ref="X146">IF(AND(SUMPRODUCT((IM!$F$2:$F$5000=A146)*(ISNUMBER(SEARCH($J$1, IM!$AC$2:$AC$5000))))&gt;0), $J$1, "")</f>
        <v>+EDC</v>
      </c>
      <c r="Y146" s="425">
        <f t="shared" si="28"/>
        <v>2482</v>
      </c>
      <c r="Z146" s="425" t="str">
        <f t="shared" si="29"/>
        <v>蘆竹光明店</v>
      </c>
      <c r="AA146" s="132"/>
      <c r="AB146" s="132"/>
      <c r="AC146" s="132"/>
    </row>
    <row r="147" spans="1:29" ht="21.6" customHeight="1">
      <c r="A147" s="111" t="s">
        <v>72</v>
      </c>
      <c r="B147" s="160" t="str">
        <f>_xlfn.XLOOKUP(A147,'0919門市清單主檔'!B:B,'0919門市清單主檔'!C:C,"")</f>
        <v>三重重新店</v>
      </c>
      <c r="C147" s="117" t="str">
        <f>_xlfn.XLOOKUP($A147,'0919門市清單主檔'!B:B,'0919門市清單主檔'!U:U,"")</f>
        <v>新北市</v>
      </c>
      <c r="D147" s="117" t="str">
        <f>_xlfn.XLOOKUP($A147,'0919門市清單主檔'!B:B,'0919門市清單主檔'!V:V,"")</f>
        <v>三重區</v>
      </c>
      <c r="E147" s="200" t="str">
        <f>_xlfn.XLOOKUP(D147,門市狀態!G:G,門市狀態!H:H,"")</f>
        <v>劉柏均</v>
      </c>
      <c r="F147" s="112" t="str">
        <f>IFERROR(IF(VLOOKUP(A147,門市狀態!A:D,4,FALSE)=0,"",VLOOKUP(A147,門市狀態!A:D,4,FALSE)),"")</f>
        <v/>
      </c>
      <c r="G147" s="113"/>
      <c r="H147" s="114" t="str">
        <f t="shared" si="25"/>
        <v>PMQ2-D070-三重重新店(定保)</v>
      </c>
      <c r="I147" s="251" t="str">
        <f t="array" ref="I147">IF(AND(SUMPRODUCT((IM!$F$2:$F$5000=A147)*(ISNUMBER(SEARCH($C$1, IM!$AC$2:$AC$5000))))&gt;0), $C$1, "")</f>
        <v>PMQ2</v>
      </c>
      <c r="J147" s="252">
        <f t="array" ref="J147">IFERROR(INDEX(IM!$AM$2:$AM$5000, MATCH(1, (IM!$F$2:$F$5000=A147) * (ISNUMBER(SEARCH($C$1, IM!$AC$2:$AC$5000))), 0)), "")</f>
        <v>46154</v>
      </c>
      <c r="K147" s="253">
        <f t="array" ref="K147">SUMPRODUCT((IM!$F$2:$F$5000=A147)*(IM!$AD$2:$AD$5000="O")*(ISNUMBER(SEARCH($C$1, IM!$AC$2:$AC$5000))))</f>
        <v>1</v>
      </c>
      <c r="L147" s="254" t="str">
        <f t="array" ref="L147">IF(K147&gt;0,IFERROR(HYPERLINK("#'IM'!AC"&amp;MATCH(1,(IM!$F$1:$F$5000=A147)*(ISNUMBER(SEARCH($C$1,IM!$AC$1:$AC$5000))),0),"檢核"),"未登錄"),"")</f>
        <v>檢核</v>
      </c>
      <c r="M147" s="255" t="str">
        <f t="shared" si="26"/>
        <v>+EDC</v>
      </c>
      <c r="N147" s="255" t="str">
        <f t="array" ref="N147">IF(AND(
    SUMPRODUCT(
        (IM!$F$2:$F$522=A147) *
        ISNUMBER(SEARCH("*HUB*", IM!$AC$2:$AC$522)) *
        (IM!$X$2:$X$522&gt;=$A$1) *
        (IM!$X$2:$X$522&lt;=$B$1)*(W147="HUB")
    ) &gt; 0
), "HUB", "")</f>
        <v/>
      </c>
      <c r="O147" s="256" t="str">
        <f>IF(
  IFERROR(VLOOKUP(A147,門市主檔!A:I,9,FALSE),"")&lt;&gt;$C$1,
  "未完工",
  IF(
    AND($D$1="--",$E$1="--",$F$1="--"),
    "已完工",
    IF(
      OR(
        AND($D$1&lt;&gt;"--", IFERROR(VLOOKUP(A147,'0919門市清單主檔'!B:AH,31,FALSE),"")=$D$1, IFERROR(VLOOKUP(A147,門市主檔!A:Q,17,FALSE),"")&lt;&gt;$D$1),
        AND($E$1&lt;&gt;"--", IFERROR(VLOOKUP(A147,'0919門市清單主檔'!B:AH,32,FALSE),"")=$E$1, IFERROR(VLOOKUP(A147,門市主檔!A:S,19,FALSE),"")&lt;&gt;$E$1),
        AND($F$1&lt;&gt;"--", IFERROR(VLOOKUP(A147,'0919門市清單主檔'!B:AH,33,FALSE),"")=$F$1, IFERROR(VLOOKUP(A147,門市主檔!A:U,21,FALSE),"")&lt;&gt;$F$1),
        AND(
          IFERROR(VLOOKUP(A147,'0919門市清單主檔'!B:AC,28,FALSE),"")="+HUB",
          IFERROR(VLOOKUP(A147,門市主檔!A:X,23,FALSE),"")&lt;&gt;"+HUB"
        ),
        AND(
          IFERROR(VLOOKUP(A147,'0919門市清單主檔'!B:AD,29,FALSE),"")="+EDC",
          IFERROR(VLOOKUP(A147,門市主檔!A:X,24,FALSE),"")&lt;&gt;"+EDC"
        )
      ),
      _xlfn.TEXTJOIN(
        "，",
        TRUE,
        IF(AND($D$1&lt;&gt;"--", IFERROR(VLOOKUP(A147,'0919門市清單主檔'!B:AH,31,FALSE),"")=$D$1, IFERROR(VLOOKUP(A147,門市主檔!A:Q,17,FALSE),"")&lt;&gt;$D$1), $D$1, ""),
        IF(AND($E$1&lt;&gt;"--", IFERROR(VLOOKUP(A147,'0919門市清單主檔'!B:AH,32,FALSE),"")=$E$1, IFERROR(VLOOKUP(A147,門市主檔!A:S,19,FALSE),"")&lt;&gt;$E$1), $E$1, ""),
        IF(AND($F$1&lt;&gt;"--", IFERROR(VLOOKUP(A147,'0919門市清單主檔'!B:AH,33,FALSE),"")=$F$1, IFERROR(VLOOKUP(A147,門市主檔!A:U,21,FALSE),"")&lt;&gt;$F$1), $F$1, ""),
        IF(AND(IFERROR(VLOOKUP(A147,'0919門市清單主檔'!B:AC,28,FALSE),"")="+HUB", IFERROR(VLOOKUP(A147,門市主檔!A:X,23,FALSE),"")&lt;&gt;"+HUB"), "+HUB", ""),
        IF(AND(IFERROR(VLOOKUP(A147,'0919門市清單主檔'!B:AD,29,FALSE),"")="+EDC", IFERROR(VLOOKUP(A147,門市主檔!A:X,24,FALSE),"")&lt;&gt;"+EDC"), "+EDC", "")
      ) &amp; "未完工",
      "已完工"
    )
  )
)</f>
        <v>已完工</v>
      </c>
      <c r="P147" s="542" t="str">
        <f t="shared" si="27"/>
        <v>PMQ2-D070-三重重新店(定保)</v>
      </c>
      <c r="Q147" s="178" t="str">
        <f t="array" ref="Q147">IF(AND(SUMPRODUCT((IM!$F$2:$F$5000=A147)*(ISNUMBER(SEARCH($D$1, IM!$AC$2:$AC$5000))))&gt;0), $D$1, "")</f>
        <v/>
      </c>
      <c r="R147" s="177" t="str">
        <f t="array" ref="R147">IFERROR(INDEX(IM!$AM$2:$AM$5000, MATCH(1, (IM!$F$2:$F$5000=A147) * (ISNUMBER(SEARCH($D$1, IM!$AC$2:$AC$5000))), 0)), "")</f>
        <v/>
      </c>
      <c r="S147" s="166" t="str">
        <f t="array" ref="S147">IF(AND(SUMPRODUCT((IM!$F$2:$F$5000=A147)*(ISNUMBER(SEARCH($E$1, IM!$AC$2:$AC$5000))))&gt;0), $E$1, "")</f>
        <v/>
      </c>
      <c r="T147" s="191" t="str">
        <f t="array" ref="T147">IFERROR(INDEX(IM!$AM$2:$AM$5000, MATCH(1, (IM!$F$2:$F$5000=A147) * (ISNUMBER(SEARCH($E$1, IM!$AC$2:$AC$5000))), 0)), "")</f>
        <v/>
      </c>
      <c r="U147" s="194" t="str">
        <f t="array" ref="U147">IF(AND(SUMPRODUCT((IM!$F$2:$F$5000=A147)*(ISNUMBER(SEARCH($F$1, IM!$AC$2:$AC$5000))))&gt;0), $F$1, "")</f>
        <v/>
      </c>
      <c r="V147" s="212" t="str">
        <f t="array" ref="V147">IFERROR(INDEX(IM!$AM$2:$AM$5000, MATCH(1, (IM!$F$2:$F$5000=A147) * (ISNUMBER(SEARCH($F$1, IM!$AC$2:$AC$5000))), 0)), "")</f>
        <v/>
      </c>
      <c r="W147" s="165" t="str">
        <f t="array" ref="W147">IF(
SUMPRODUCT(
(IM!$F$2:$F$5000=A147)*
(ISNUMBER(SEARCH($I$1,IM!$AC$2:$AC$5000)))*
(IM!$X$2:$X$5000&gt;=$A$1)*
(IM!$X$2:$X$5000&lt;=$B$1)
)&gt;0,
$I$1,
""
)</f>
        <v/>
      </c>
      <c r="X147" s="165" t="str">
        <f t="array" ref="X147">IF(AND(SUMPRODUCT((IM!$F$2:$F$5000=A147)*(ISNUMBER(SEARCH($J$1, IM!$AC$2:$AC$5000))))&gt;0), $J$1, "")</f>
        <v>+EDC</v>
      </c>
      <c r="Y147" s="425" t="str">
        <f t="shared" si="28"/>
        <v>D070</v>
      </c>
      <c r="Z147" s="425" t="str">
        <f t="shared" si="29"/>
        <v>三重重新店</v>
      </c>
      <c r="AA147" s="132"/>
    </row>
    <row r="148" spans="1:29" ht="21.6" customHeight="1">
      <c r="A148" s="111">
        <v>4260</v>
      </c>
      <c r="B148" s="160" t="str">
        <f>_xlfn.XLOOKUP(A148,'0919門市清單主檔'!B:B,'0919門市清單主檔'!C:C,"")</f>
        <v>三重高中店</v>
      </c>
      <c r="C148" s="117" t="str">
        <f>_xlfn.XLOOKUP($A148,'0919門市清單主檔'!B:B,'0919門市清單主檔'!U:U,"")</f>
        <v>新北市</v>
      </c>
      <c r="D148" s="117" t="str">
        <f>_xlfn.XLOOKUP($A148,'0919門市清單主檔'!B:B,'0919門市清單主檔'!V:V,"")</f>
        <v>三重區</v>
      </c>
      <c r="E148" s="200" t="str">
        <f>_xlfn.XLOOKUP(D148,門市狀態!G:G,門市狀態!H:H,"")</f>
        <v>劉柏均</v>
      </c>
      <c r="F148" s="112" t="str">
        <f>IFERROR(IF(VLOOKUP(A148,門市狀態!A:D,4,FALSE)=0,"",VLOOKUP(A148,門市狀態!A:D,4,FALSE)),"")</f>
        <v/>
      </c>
      <c r="G148" s="113"/>
      <c r="H148" s="114" t="str">
        <f t="shared" si="25"/>
        <v>PMQ2-4260-三重高中店(定保)</v>
      </c>
      <c r="I148" s="251" t="str">
        <f t="array" ref="I148">IF(AND(SUMPRODUCT((IM!$F$2:$F$5000=A148)*(ISNUMBER(SEARCH($C$1, IM!$AC$2:$AC$5000))))&gt;0), $C$1, "")</f>
        <v>PMQ2</v>
      </c>
      <c r="J148" s="252">
        <f t="array" ref="J148">IFERROR(INDEX(IM!$AM$2:$AM$5000, MATCH(1, (IM!$F$2:$F$5000=A148) * (ISNUMBER(SEARCH($C$1, IM!$AC$2:$AC$5000))), 0)), "")</f>
        <v>46154</v>
      </c>
      <c r="K148" s="253">
        <f t="array" ref="K148">SUMPRODUCT((IM!$F$2:$F$5000=A148)*(IM!$AD$2:$AD$5000="O")*(ISNUMBER(SEARCH($C$1, IM!$AC$2:$AC$5000))))</f>
        <v>1</v>
      </c>
      <c r="L148" s="254" t="str">
        <f t="array" ref="L148">IF(K148&gt;0,IFERROR(HYPERLINK("#'IM'!AC"&amp;MATCH(1,(IM!$F$1:$F$5000=A148)*(ISNUMBER(SEARCH($C$1,IM!$AC$1:$AC$5000))),0),"檢核"),"未登錄"),"")</f>
        <v>檢核</v>
      </c>
      <c r="M148" s="255" t="str">
        <f t="shared" si="26"/>
        <v>+EDC</v>
      </c>
      <c r="N148" s="255" t="str">
        <f t="array" ref="N148">IF(AND(
    SUMPRODUCT(
        (IM!$F$2:$F$522=A148) *
        ISNUMBER(SEARCH("*HUB*", IM!$AC$2:$AC$522)) *
        (IM!$X$2:$X$522&gt;=$A$1) *
        (IM!$X$2:$X$522&lt;=$B$1)*(W148="HUB")
    ) &gt; 0
), "HUB", "")</f>
        <v/>
      </c>
      <c r="O148" s="256" t="str">
        <f>IF(
  IFERROR(VLOOKUP(A148,門市主檔!A:I,9,FALSE),"")&lt;&gt;$C$1,
  "未完工",
  IF(
    AND($D$1="--",$E$1="--",$F$1="--"),
    "已完工",
    IF(
      OR(
        AND($D$1&lt;&gt;"--", IFERROR(VLOOKUP(A148,'0919門市清單主檔'!B:AH,31,FALSE),"")=$D$1, IFERROR(VLOOKUP(A148,門市主檔!A:Q,17,FALSE),"")&lt;&gt;$D$1),
        AND($E$1&lt;&gt;"--", IFERROR(VLOOKUP(A148,'0919門市清單主檔'!B:AH,32,FALSE),"")=$E$1, IFERROR(VLOOKUP(A148,門市主檔!A:S,19,FALSE),"")&lt;&gt;$E$1),
        AND($F$1&lt;&gt;"--", IFERROR(VLOOKUP(A148,'0919門市清單主檔'!B:AH,33,FALSE),"")=$F$1, IFERROR(VLOOKUP(A148,門市主檔!A:U,21,FALSE),"")&lt;&gt;$F$1),
        AND(
          IFERROR(VLOOKUP(A148,'0919門市清單主檔'!B:AC,28,FALSE),"")="+HUB",
          IFERROR(VLOOKUP(A148,門市主檔!A:X,23,FALSE),"")&lt;&gt;"+HUB"
        ),
        AND(
          IFERROR(VLOOKUP(A148,'0919門市清單主檔'!B:AD,29,FALSE),"")="+EDC",
          IFERROR(VLOOKUP(A148,門市主檔!A:X,24,FALSE),"")&lt;&gt;"+EDC"
        )
      ),
      _xlfn.TEXTJOIN(
        "，",
        TRUE,
        IF(AND($D$1&lt;&gt;"--", IFERROR(VLOOKUP(A148,'0919門市清單主檔'!B:AH,31,FALSE),"")=$D$1, IFERROR(VLOOKUP(A148,門市主檔!A:Q,17,FALSE),"")&lt;&gt;$D$1), $D$1, ""),
        IF(AND($E$1&lt;&gt;"--", IFERROR(VLOOKUP(A148,'0919門市清單主檔'!B:AH,32,FALSE),"")=$E$1, IFERROR(VLOOKUP(A148,門市主檔!A:S,19,FALSE),"")&lt;&gt;$E$1), $E$1, ""),
        IF(AND($F$1&lt;&gt;"--", IFERROR(VLOOKUP(A148,'0919門市清單主檔'!B:AH,33,FALSE),"")=$F$1, IFERROR(VLOOKUP(A148,門市主檔!A:U,21,FALSE),"")&lt;&gt;$F$1), $F$1, ""),
        IF(AND(IFERROR(VLOOKUP(A148,'0919門市清單主檔'!B:AC,28,FALSE),"")="+HUB", IFERROR(VLOOKUP(A148,門市主檔!A:X,23,FALSE),"")&lt;&gt;"+HUB"), "+HUB", ""),
        IF(AND(IFERROR(VLOOKUP(A148,'0919門市清單主檔'!B:AD,29,FALSE),"")="+EDC", IFERROR(VLOOKUP(A148,門市主檔!A:X,24,FALSE),"")&lt;&gt;"+EDC"), "+EDC", "")
      ) &amp; "未完工",
      "已完工"
    )
  )
)</f>
        <v>已完工</v>
      </c>
      <c r="P148" s="542" t="str">
        <f t="shared" si="27"/>
        <v>PMQ2-4260-三重高中店(定保)</v>
      </c>
      <c r="Q148" s="178" t="str">
        <f t="array" ref="Q148">IF(AND(SUMPRODUCT((IM!$F$2:$F$5000=A148)*(ISNUMBER(SEARCH($D$1, IM!$AC$2:$AC$5000))))&gt;0), $D$1, "")</f>
        <v/>
      </c>
      <c r="R148" s="177" t="str">
        <f t="array" ref="R148">IFERROR(INDEX(IM!$AM$2:$AM$5000, MATCH(1, (IM!$F$2:$F$5000=A148) * (ISNUMBER(SEARCH($D$1, IM!$AC$2:$AC$5000))), 0)), "")</f>
        <v/>
      </c>
      <c r="S148" s="166" t="str">
        <f t="array" ref="S148">IF(AND(SUMPRODUCT((IM!$F$2:$F$5000=A148)*(ISNUMBER(SEARCH($E$1, IM!$AC$2:$AC$5000))))&gt;0), $E$1, "")</f>
        <v/>
      </c>
      <c r="T148" s="191" t="str">
        <f t="array" ref="T148">IFERROR(INDEX(IM!$AM$2:$AM$5000, MATCH(1, (IM!$F$2:$F$5000=A148) * (ISNUMBER(SEARCH($E$1, IM!$AC$2:$AC$5000))), 0)), "")</f>
        <v/>
      </c>
      <c r="U148" s="194" t="str">
        <f t="array" ref="U148">IF(AND(SUMPRODUCT((IM!$F$2:$F$5000=A148)*(ISNUMBER(SEARCH($F$1, IM!$AC$2:$AC$5000))))&gt;0), $F$1, "")</f>
        <v/>
      </c>
      <c r="V148" s="212" t="str">
        <f t="array" ref="V148">IFERROR(INDEX(IM!$AM$2:$AM$5000, MATCH(1, (IM!$F$2:$F$5000=A148) * (ISNUMBER(SEARCH($F$1, IM!$AC$2:$AC$5000))), 0)), "")</f>
        <v/>
      </c>
      <c r="W148" s="165" t="str">
        <f t="array" ref="W148">IF(
SUMPRODUCT(
(IM!$F$2:$F$5000=A148)*
(ISNUMBER(SEARCH($I$1,IM!$AC$2:$AC$5000)))*
(IM!$X$2:$X$5000&gt;=$A$1)*
(IM!$X$2:$X$5000&lt;=$B$1)
)&gt;0,
$I$1,
""
)</f>
        <v/>
      </c>
      <c r="X148" s="165" t="str">
        <f t="array" ref="X148">IF(AND(SUMPRODUCT((IM!$F$2:$F$5000=A148)*(ISNUMBER(SEARCH($J$1, IM!$AC$2:$AC$5000))))&gt;0), $J$1, "")</f>
        <v>+EDC</v>
      </c>
      <c r="Y148" s="425">
        <f t="shared" si="28"/>
        <v>4260</v>
      </c>
      <c r="Z148" s="425" t="str">
        <f t="shared" si="29"/>
        <v>三重高中店</v>
      </c>
      <c r="AA148" s="132"/>
    </row>
    <row r="149" spans="1:29" ht="21.6" customHeight="1">
      <c r="A149" s="111">
        <v>3627</v>
      </c>
      <c r="B149" s="160" t="str">
        <f>_xlfn.XLOOKUP(A149,'0919門市清單主檔'!B:B,'0919門市清單主檔'!C:C,"")</f>
        <v>三重重新橋</v>
      </c>
      <c r="C149" s="117" t="str">
        <f>_xlfn.XLOOKUP($A149,'0919門市清單主檔'!B:B,'0919門市清單主檔'!U:U,"")</f>
        <v>新北市</v>
      </c>
      <c r="D149" s="117" t="str">
        <f>_xlfn.XLOOKUP($A149,'0919門市清單主檔'!B:B,'0919門市清單主檔'!V:V,"")</f>
        <v>三重區</v>
      </c>
      <c r="E149" s="200" t="str">
        <f>_xlfn.XLOOKUP(D149,門市狀態!G:G,門市狀態!H:H,"")</f>
        <v>劉柏均</v>
      </c>
      <c r="F149" s="112" t="str">
        <f>IFERROR(IF(VLOOKUP(A149,門市狀態!A:D,4,FALSE)=0,"",VLOOKUP(A149,門市狀態!A:D,4,FALSE)),"")</f>
        <v/>
      </c>
      <c r="G149" s="113"/>
      <c r="H149" s="114" t="str">
        <f t="shared" si="25"/>
        <v>PMQ2-3627-三重重新橋(定保)</v>
      </c>
      <c r="I149" s="251" t="str">
        <f t="array" ref="I149">IF(AND(SUMPRODUCT((IM!$F$2:$F$5000=A149)*(ISNUMBER(SEARCH($C$1, IM!$AC$2:$AC$5000))))&gt;0), $C$1, "")</f>
        <v>PMQ2</v>
      </c>
      <c r="J149" s="252">
        <f t="array" ref="J149">IFERROR(INDEX(IM!$AM$2:$AM$5000, MATCH(1, (IM!$F$2:$F$5000=A149) * (ISNUMBER(SEARCH($C$1, IM!$AC$2:$AC$5000))), 0)), "")</f>
        <v>46154</v>
      </c>
      <c r="K149" s="253">
        <f t="array" ref="K149">SUMPRODUCT((IM!$F$2:$F$5000=A149)*(IM!$AD$2:$AD$5000="O")*(ISNUMBER(SEARCH($C$1, IM!$AC$2:$AC$5000))))</f>
        <v>1</v>
      </c>
      <c r="L149" s="254" t="str">
        <f t="array" ref="L149">IF(K149&gt;0,IFERROR(HYPERLINK("#'IM'!AC"&amp;MATCH(1,(IM!$F$1:$F$5000=A149)*(ISNUMBER(SEARCH($C$1,IM!$AC$1:$AC$5000))),0),"檢核"),"未登錄"),"")</f>
        <v>檢核</v>
      </c>
      <c r="M149" s="255" t="str">
        <f t="shared" si="26"/>
        <v>+EDC</v>
      </c>
      <c r="N149" s="255" t="str">
        <f t="array" ref="N149">IF(AND(
    SUMPRODUCT(
        (IM!$F$2:$F$522=A149) *
        ISNUMBER(SEARCH("*HUB*", IM!$AC$2:$AC$522)) *
        (IM!$X$2:$X$522&gt;=$A$1) *
        (IM!$X$2:$X$522&lt;=$B$1)*(W149="HUB")
    ) &gt; 0
), "HUB", "")</f>
        <v/>
      </c>
      <c r="O149" s="256" t="str">
        <f>IF(
  IFERROR(VLOOKUP(A149,門市主檔!A:I,9,FALSE),"")&lt;&gt;$C$1,
  "未完工",
  IF(
    AND($D$1="--",$E$1="--",$F$1="--"),
    "已完工",
    IF(
      OR(
        AND($D$1&lt;&gt;"--", IFERROR(VLOOKUP(A149,'0919門市清單主檔'!B:AH,31,FALSE),"")=$D$1, IFERROR(VLOOKUP(A149,門市主檔!A:Q,17,FALSE),"")&lt;&gt;$D$1),
        AND($E$1&lt;&gt;"--", IFERROR(VLOOKUP(A149,'0919門市清單主檔'!B:AH,32,FALSE),"")=$E$1, IFERROR(VLOOKUP(A149,門市主檔!A:S,19,FALSE),"")&lt;&gt;$E$1),
        AND($F$1&lt;&gt;"--", IFERROR(VLOOKUP(A149,'0919門市清單主檔'!B:AH,33,FALSE),"")=$F$1, IFERROR(VLOOKUP(A149,門市主檔!A:U,21,FALSE),"")&lt;&gt;$F$1),
        AND(
          IFERROR(VLOOKUP(A149,'0919門市清單主檔'!B:AC,28,FALSE),"")="+HUB",
          IFERROR(VLOOKUP(A149,門市主檔!A:X,23,FALSE),"")&lt;&gt;"+HUB"
        ),
        AND(
          IFERROR(VLOOKUP(A149,'0919門市清單主檔'!B:AD,29,FALSE),"")="+EDC",
          IFERROR(VLOOKUP(A149,門市主檔!A:X,24,FALSE),"")&lt;&gt;"+EDC"
        )
      ),
      _xlfn.TEXTJOIN(
        "，",
        TRUE,
        IF(AND($D$1&lt;&gt;"--", IFERROR(VLOOKUP(A149,'0919門市清單主檔'!B:AH,31,FALSE),"")=$D$1, IFERROR(VLOOKUP(A149,門市主檔!A:Q,17,FALSE),"")&lt;&gt;$D$1), $D$1, ""),
        IF(AND($E$1&lt;&gt;"--", IFERROR(VLOOKUP(A149,'0919門市清單主檔'!B:AH,32,FALSE),"")=$E$1, IFERROR(VLOOKUP(A149,門市主檔!A:S,19,FALSE),"")&lt;&gt;$E$1), $E$1, ""),
        IF(AND($F$1&lt;&gt;"--", IFERROR(VLOOKUP(A149,'0919門市清單主檔'!B:AH,33,FALSE),"")=$F$1, IFERROR(VLOOKUP(A149,門市主檔!A:U,21,FALSE),"")&lt;&gt;$F$1), $F$1, ""),
        IF(AND(IFERROR(VLOOKUP(A149,'0919門市清單主檔'!B:AC,28,FALSE),"")="+HUB", IFERROR(VLOOKUP(A149,門市主檔!A:X,23,FALSE),"")&lt;&gt;"+HUB"), "+HUB", ""),
        IF(AND(IFERROR(VLOOKUP(A149,'0919門市清單主檔'!B:AD,29,FALSE),"")="+EDC", IFERROR(VLOOKUP(A149,門市主檔!A:X,24,FALSE),"")&lt;&gt;"+EDC"), "+EDC", "")
      ) &amp; "未完工",
      "已完工"
    )
  )
)</f>
        <v>已完工</v>
      </c>
      <c r="P149" s="542" t="str">
        <f t="shared" si="27"/>
        <v>PMQ2-3627-三重重新橋(定保)</v>
      </c>
      <c r="Q149" s="178" t="str">
        <f t="array" ref="Q149">IF(AND(SUMPRODUCT((IM!$F$2:$F$5000=A149)*(ISNUMBER(SEARCH($D$1, IM!$AC$2:$AC$5000))))&gt;0), $D$1, "")</f>
        <v/>
      </c>
      <c r="R149" s="177" t="str">
        <f t="array" ref="R149">IFERROR(INDEX(IM!$AM$2:$AM$5000, MATCH(1, (IM!$F$2:$F$5000=A149) * (ISNUMBER(SEARCH($D$1, IM!$AC$2:$AC$5000))), 0)), "")</f>
        <v/>
      </c>
      <c r="S149" s="166" t="str">
        <f t="array" ref="S149">IF(AND(SUMPRODUCT((IM!$F$2:$F$5000=A149)*(ISNUMBER(SEARCH($E$1, IM!$AC$2:$AC$5000))))&gt;0), $E$1, "")</f>
        <v/>
      </c>
      <c r="T149" s="191" t="str">
        <f t="array" ref="T149">IFERROR(INDEX(IM!$AM$2:$AM$5000, MATCH(1, (IM!$F$2:$F$5000=A149) * (ISNUMBER(SEARCH($E$1, IM!$AC$2:$AC$5000))), 0)), "")</f>
        <v/>
      </c>
      <c r="U149" s="194" t="str">
        <f t="array" ref="U149">IF(AND(SUMPRODUCT((IM!$F$2:$F$5000=A149)*(ISNUMBER(SEARCH($F$1, IM!$AC$2:$AC$5000))))&gt;0), $F$1, "")</f>
        <v/>
      </c>
      <c r="V149" s="212" t="str">
        <f t="array" ref="V149">IFERROR(INDEX(IM!$AM$2:$AM$5000, MATCH(1, (IM!$F$2:$F$5000=A149) * (ISNUMBER(SEARCH($F$1, IM!$AC$2:$AC$5000))), 0)), "")</f>
        <v/>
      </c>
      <c r="W149" s="165" t="str">
        <f t="array" ref="W149">IF(
SUMPRODUCT(
(IM!$F$2:$F$5000=A149)*
(ISNUMBER(SEARCH($I$1,IM!$AC$2:$AC$5000)))*
(IM!$X$2:$X$5000&gt;=$A$1)*
(IM!$X$2:$X$5000&lt;=$B$1)
)&gt;0,
$I$1,
""
)</f>
        <v/>
      </c>
      <c r="X149" s="165" t="str">
        <f t="array" ref="X149">IF(AND(SUMPRODUCT((IM!$F$2:$F$5000=A149)*(ISNUMBER(SEARCH($J$1, IM!$AC$2:$AC$5000))))&gt;0), $J$1, "")</f>
        <v>+EDC</v>
      </c>
      <c r="Y149" s="425">
        <f t="shared" si="28"/>
        <v>3627</v>
      </c>
      <c r="Z149" s="425" t="str">
        <f t="shared" si="29"/>
        <v>三重重新橋</v>
      </c>
      <c r="AA149" s="132"/>
    </row>
    <row r="150" spans="1:29" ht="21.6" customHeight="1">
      <c r="A150" s="111">
        <v>4680</v>
      </c>
      <c r="B150" s="160" t="str">
        <f>_xlfn.XLOOKUP(A150,'0919門市清單主檔'!B:B,'0919門市清單主檔'!C:C,"")</f>
        <v>板橋江寧店</v>
      </c>
      <c r="C150" s="117" t="str">
        <f>_xlfn.XLOOKUP($A150,'0919門市清單主檔'!B:B,'0919門市清單主檔'!U:U,"")</f>
        <v>新北市</v>
      </c>
      <c r="D150" s="117" t="str">
        <f>_xlfn.XLOOKUP($A150,'0919門市清單主檔'!B:B,'0919門市清單主檔'!V:V,"")</f>
        <v>板橋區</v>
      </c>
      <c r="E150" s="200" t="str">
        <f>_xlfn.XLOOKUP(D150,門市狀態!G:G,門市狀態!H:H,"")</f>
        <v>狄澤洋</v>
      </c>
      <c r="F150" s="112" t="str">
        <f>IFERROR(IF(VLOOKUP(A150,門市狀態!A:D,4,FALSE)=0,"",VLOOKUP(A150,門市狀態!A:D,4,FALSE)),"")</f>
        <v/>
      </c>
      <c r="G150" s="113"/>
      <c r="H150" s="114" t="str">
        <f t="shared" si="25"/>
        <v>PMQ2-4680-板橋江寧店(定保)</v>
      </c>
      <c r="I150" s="251" t="str">
        <f t="array" ref="I150">IF(AND(SUMPRODUCT((IM!$F$2:$F$5000=A150)*(ISNUMBER(SEARCH($C$1, IM!$AC$2:$AC$5000))))&gt;0), $C$1, "")</f>
        <v>PMQ2</v>
      </c>
      <c r="J150" s="252">
        <f t="array" ref="J150">IFERROR(INDEX(IM!$AM$2:$AM$5000, MATCH(1, (IM!$F$2:$F$5000=A150) * (ISNUMBER(SEARCH($C$1, IM!$AC$2:$AC$5000))), 0)), "")</f>
        <v>46154</v>
      </c>
      <c r="K150" s="253">
        <f t="array" ref="K150">SUMPRODUCT((IM!$F$2:$F$5000=A150)*(IM!$AD$2:$AD$5000="O")*(ISNUMBER(SEARCH($C$1, IM!$AC$2:$AC$5000))))</f>
        <v>1</v>
      </c>
      <c r="L150" s="254" t="str">
        <f t="array" ref="L150">IF(K150&gt;0,IFERROR(HYPERLINK("#'IM'!AC"&amp;MATCH(1,(IM!$F$1:$F$5000=A150)*(ISNUMBER(SEARCH($C$1,IM!$AC$1:$AC$5000))),0),"檢核"),"未登錄"),"")</f>
        <v>檢核</v>
      </c>
      <c r="M150" s="255" t="str">
        <f t="shared" si="26"/>
        <v>+EDC</v>
      </c>
      <c r="N150" s="255" t="str">
        <f t="array" ref="N150">IF(AND(
    SUMPRODUCT(
        (IM!$F$2:$F$522=A150) *
        ISNUMBER(SEARCH("*HUB*", IM!$AC$2:$AC$522)) *
        (IM!$X$2:$X$522&gt;=$A$1) *
        (IM!$X$2:$X$522&lt;=$B$1)*(W150="HUB")
    ) &gt; 0
), "HUB", "")</f>
        <v/>
      </c>
      <c r="O150" s="256" t="str">
        <f>IF(
  IFERROR(VLOOKUP(A150,門市主檔!A:I,9,FALSE),"")&lt;&gt;$C$1,
  "未完工",
  IF(
    AND($D$1="--",$E$1="--",$F$1="--"),
    "已完工",
    IF(
      OR(
        AND($D$1&lt;&gt;"--", IFERROR(VLOOKUP(A150,'0919門市清單主檔'!B:AH,31,FALSE),"")=$D$1, IFERROR(VLOOKUP(A150,門市主檔!A:Q,17,FALSE),"")&lt;&gt;$D$1),
        AND($E$1&lt;&gt;"--", IFERROR(VLOOKUP(A150,'0919門市清單主檔'!B:AH,32,FALSE),"")=$E$1, IFERROR(VLOOKUP(A150,門市主檔!A:S,19,FALSE),"")&lt;&gt;$E$1),
        AND($F$1&lt;&gt;"--", IFERROR(VLOOKUP(A150,'0919門市清單主檔'!B:AH,33,FALSE),"")=$F$1, IFERROR(VLOOKUP(A150,門市主檔!A:U,21,FALSE),"")&lt;&gt;$F$1),
        AND(
          IFERROR(VLOOKUP(A150,'0919門市清單主檔'!B:AC,28,FALSE),"")="+HUB",
          IFERROR(VLOOKUP(A150,門市主檔!A:X,23,FALSE),"")&lt;&gt;"+HUB"
        ),
        AND(
          IFERROR(VLOOKUP(A150,'0919門市清單主檔'!B:AD,29,FALSE),"")="+EDC",
          IFERROR(VLOOKUP(A150,門市主檔!A:X,24,FALSE),"")&lt;&gt;"+EDC"
        )
      ),
      _xlfn.TEXTJOIN(
        "，",
        TRUE,
        IF(AND($D$1&lt;&gt;"--", IFERROR(VLOOKUP(A150,'0919門市清單主檔'!B:AH,31,FALSE),"")=$D$1, IFERROR(VLOOKUP(A150,門市主檔!A:Q,17,FALSE),"")&lt;&gt;$D$1), $D$1, ""),
        IF(AND($E$1&lt;&gt;"--", IFERROR(VLOOKUP(A150,'0919門市清單主檔'!B:AH,32,FALSE),"")=$E$1, IFERROR(VLOOKUP(A150,門市主檔!A:S,19,FALSE),"")&lt;&gt;$E$1), $E$1, ""),
        IF(AND($F$1&lt;&gt;"--", IFERROR(VLOOKUP(A150,'0919門市清單主檔'!B:AH,33,FALSE),"")=$F$1, IFERROR(VLOOKUP(A150,門市主檔!A:U,21,FALSE),"")&lt;&gt;$F$1), $F$1, ""),
        IF(AND(IFERROR(VLOOKUP(A150,'0919門市清單主檔'!B:AC,28,FALSE),"")="+HUB", IFERROR(VLOOKUP(A150,門市主檔!A:X,23,FALSE),"")&lt;&gt;"+HUB"), "+HUB", ""),
        IF(AND(IFERROR(VLOOKUP(A150,'0919門市清單主檔'!B:AD,29,FALSE),"")="+EDC", IFERROR(VLOOKUP(A150,門市主檔!A:X,24,FALSE),"")&lt;&gt;"+EDC"), "+EDC", "")
      ) &amp; "未完工",
      "已完工"
    )
  )
)</f>
        <v>已完工</v>
      </c>
      <c r="P150" s="542" t="str">
        <f t="shared" si="27"/>
        <v>PMQ2-4680-板橋江寧店(定保)</v>
      </c>
      <c r="Q150" s="178" t="str">
        <f t="array" ref="Q150">IF(AND(SUMPRODUCT((IM!$F$2:$F$5000=A150)*(ISNUMBER(SEARCH($D$1, IM!$AC$2:$AC$5000))))&gt;0), $D$1, "")</f>
        <v/>
      </c>
      <c r="R150" s="177" t="str">
        <f t="array" ref="R150">IFERROR(INDEX(IM!$AM$2:$AM$5000, MATCH(1, (IM!$F$2:$F$5000=A150) * (ISNUMBER(SEARCH($D$1, IM!$AC$2:$AC$5000))), 0)), "")</f>
        <v/>
      </c>
      <c r="S150" s="166" t="str">
        <f t="array" ref="S150">IF(AND(SUMPRODUCT((IM!$F$2:$F$5000=A150)*(ISNUMBER(SEARCH($E$1, IM!$AC$2:$AC$5000))))&gt;0), $E$1, "")</f>
        <v/>
      </c>
      <c r="T150" s="191" t="str">
        <f t="array" ref="T150">IFERROR(INDEX(IM!$AM$2:$AM$5000, MATCH(1, (IM!$F$2:$F$5000=A150) * (ISNUMBER(SEARCH($E$1, IM!$AC$2:$AC$5000))), 0)), "")</f>
        <v/>
      </c>
      <c r="U150" s="194" t="str">
        <f t="array" ref="U150">IF(AND(SUMPRODUCT((IM!$F$2:$F$5000=A150)*(ISNUMBER(SEARCH($F$1, IM!$AC$2:$AC$5000))))&gt;0), $F$1, "")</f>
        <v/>
      </c>
      <c r="V150" s="212" t="str">
        <f t="array" ref="V150">IFERROR(INDEX(IM!$AM$2:$AM$5000, MATCH(1, (IM!$F$2:$F$5000=A150) * (ISNUMBER(SEARCH($F$1, IM!$AC$2:$AC$5000))), 0)), "")</f>
        <v/>
      </c>
      <c r="W150" s="165" t="str">
        <f t="array" ref="W150">IF(
SUMPRODUCT(
(IM!$F$2:$F$5000=A150)*
(ISNUMBER(SEARCH($I$1,IM!$AC$2:$AC$5000)))*
(IM!$X$2:$X$5000&gt;=$A$1)*
(IM!$X$2:$X$5000&lt;=$B$1)
)&gt;0,
$I$1,
""
)</f>
        <v/>
      </c>
      <c r="X150" s="165" t="str">
        <f t="array" ref="X150">IF(AND(SUMPRODUCT((IM!$F$2:$F$5000=A150)*(ISNUMBER(SEARCH($J$1, IM!$AC$2:$AC$5000))))&gt;0), $J$1, "")</f>
        <v>+EDC</v>
      </c>
      <c r="Y150" s="425">
        <f t="shared" si="28"/>
        <v>4680</v>
      </c>
      <c r="Z150" s="425" t="str">
        <f t="shared" si="29"/>
        <v>板橋江寧店</v>
      </c>
      <c r="AA150" s="132" t="s">
        <v>52</v>
      </c>
      <c r="AB150" s="132"/>
      <c r="AC150" s="132"/>
    </row>
    <row r="151" spans="1:29" ht="21.6" customHeight="1">
      <c r="A151" s="111">
        <v>3416</v>
      </c>
      <c r="B151" s="160" t="str">
        <f>_xlfn.XLOOKUP(A151,'0919門市清單主檔'!B:B,'0919門市清單主檔'!C:C,"")</f>
        <v>板橋國慶店</v>
      </c>
      <c r="C151" s="117" t="str">
        <f>_xlfn.XLOOKUP($A151,'0919門市清單主檔'!B:B,'0919門市清單主檔'!U:U,"")</f>
        <v>新北市</v>
      </c>
      <c r="D151" s="117" t="str">
        <f>_xlfn.XLOOKUP($A151,'0919門市清單主檔'!B:B,'0919門市清單主檔'!V:V,"")</f>
        <v>板橋區</v>
      </c>
      <c r="E151" s="200" t="str">
        <f>_xlfn.XLOOKUP(D151,門市狀態!G:G,門市狀態!H:H,"")</f>
        <v>狄澤洋</v>
      </c>
      <c r="F151" s="112" t="str">
        <f>IFERROR(IF(VLOOKUP(A151,門市狀態!A:D,4,FALSE)=0,"",VLOOKUP(A151,門市狀態!A:D,4,FALSE)),"")</f>
        <v/>
      </c>
      <c r="G151" s="113"/>
      <c r="H151" s="114" t="str">
        <f t="shared" ref="H151:H214" si="30">IF(I151&gt;0,(TEXT(I151,"yyyymmdd")&amp;$V$2&amp;A151&amp;$V$2&amp;B151&amp;$S$2),"")</f>
        <v>PMQ2-3416-板橋國慶店(定保)</v>
      </c>
      <c r="I151" s="251" t="str">
        <f t="array" ref="I151">IF(AND(SUMPRODUCT((IM!$F$2:$F$5000=A151)*(ISNUMBER(SEARCH($C$1, IM!$AC$2:$AC$5000))))&gt;0), $C$1, "")</f>
        <v>PMQ2</v>
      </c>
      <c r="J151" s="252">
        <f t="array" ref="J151">IFERROR(INDEX(IM!$AM$2:$AM$5000, MATCH(1, (IM!$F$2:$F$5000=A151) * (ISNUMBER(SEARCH($C$1, IM!$AC$2:$AC$5000))), 0)), "")</f>
        <v>46154</v>
      </c>
      <c r="K151" s="253">
        <f t="array" ref="K151">SUMPRODUCT((IM!$F$2:$F$5000=A151)*(IM!$AD$2:$AD$5000="O")*(ISNUMBER(SEARCH($C$1, IM!$AC$2:$AC$5000))))</f>
        <v>1</v>
      </c>
      <c r="L151" s="254" t="str">
        <f t="array" ref="L151">IF(K151&gt;0,IFERROR(HYPERLINK("#'IM'!AC"&amp;MATCH(1,(IM!$F$1:$F$5000=A151)*(ISNUMBER(SEARCH($C$1,IM!$AC$1:$AC$5000))),0),"檢核"),"未登錄"),"")</f>
        <v>檢核</v>
      </c>
      <c r="M151" s="255" t="str">
        <f t="shared" ref="M151:M214" si="31">Q151&amp;S151&amp;U151&amp;W151&amp;X151</f>
        <v>+EDC</v>
      </c>
      <c r="N151" s="255" t="str">
        <f t="array" ref="N151">IF(AND(
    SUMPRODUCT(
        (IM!$F$2:$F$522=A151) *
        ISNUMBER(SEARCH("*HUB*", IM!$AC$2:$AC$522)) *
        (IM!$X$2:$X$522&gt;=$A$1) *
        (IM!$X$2:$X$522&lt;=$B$1)*(W151="HUB")
    ) &gt; 0
), "HUB", "")</f>
        <v/>
      </c>
      <c r="O151" s="256" t="str">
        <f>IF(
  IFERROR(VLOOKUP(A151,門市主檔!A:I,9,FALSE),"")&lt;&gt;$C$1,
  "未完工",
  IF(
    AND($D$1="--",$E$1="--",$F$1="--"),
    "已完工",
    IF(
      OR(
        AND($D$1&lt;&gt;"--", IFERROR(VLOOKUP(A151,'0919門市清單主檔'!B:AH,31,FALSE),"")=$D$1, IFERROR(VLOOKUP(A151,門市主檔!A:Q,17,FALSE),"")&lt;&gt;$D$1),
        AND($E$1&lt;&gt;"--", IFERROR(VLOOKUP(A151,'0919門市清單主檔'!B:AH,32,FALSE),"")=$E$1, IFERROR(VLOOKUP(A151,門市主檔!A:S,19,FALSE),"")&lt;&gt;$E$1),
        AND($F$1&lt;&gt;"--", IFERROR(VLOOKUP(A151,'0919門市清單主檔'!B:AH,33,FALSE),"")=$F$1, IFERROR(VLOOKUP(A151,門市主檔!A:U,21,FALSE),"")&lt;&gt;$F$1),
        AND(
          IFERROR(VLOOKUP(A151,'0919門市清單主檔'!B:AC,28,FALSE),"")="+HUB",
          IFERROR(VLOOKUP(A151,門市主檔!A:X,23,FALSE),"")&lt;&gt;"+HUB"
        ),
        AND(
          IFERROR(VLOOKUP(A151,'0919門市清單主檔'!B:AD,29,FALSE),"")="+EDC",
          IFERROR(VLOOKUP(A151,門市主檔!A:X,24,FALSE),"")&lt;&gt;"+EDC"
        )
      ),
      _xlfn.TEXTJOIN(
        "，",
        TRUE,
        IF(AND($D$1&lt;&gt;"--", IFERROR(VLOOKUP(A151,'0919門市清單主檔'!B:AH,31,FALSE),"")=$D$1, IFERROR(VLOOKUP(A151,門市主檔!A:Q,17,FALSE),"")&lt;&gt;$D$1), $D$1, ""),
        IF(AND($E$1&lt;&gt;"--", IFERROR(VLOOKUP(A151,'0919門市清單主檔'!B:AH,32,FALSE),"")=$E$1, IFERROR(VLOOKUP(A151,門市主檔!A:S,19,FALSE),"")&lt;&gt;$E$1), $E$1, ""),
        IF(AND($F$1&lt;&gt;"--", IFERROR(VLOOKUP(A151,'0919門市清單主檔'!B:AH,33,FALSE),"")=$F$1, IFERROR(VLOOKUP(A151,門市主檔!A:U,21,FALSE),"")&lt;&gt;$F$1), $F$1, ""),
        IF(AND(IFERROR(VLOOKUP(A151,'0919門市清單主檔'!B:AC,28,FALSE),"")="+HUB", IFERROR(VLOOKUP(A151,門市主檔!A:X,23,FALSE),"")&lt;&gt;"+HUB"), "+HUB", ""),
        IF(AND(IFERROR(VLOOKUP(A151,'0919門市清單主檔'!B:AD,29,FALSE),"")="+EDC", IFERROR(VLOOKUP(A151,門市主檔!A:X,24,FALSE),"")&lt;&gt;"+EDC"), "+EDC", "")
      ) &amp; "未完工",
      "已完工"
    )
  )
)</f>
        <v>已完工</v>
      </c>
      <c r="P151" s="542" t="str">
        <f t="shared" ref="P151:P214" si="32">(TEXT(I151,"yyyymmdd"))&amp;$V$2&amp;A151&amp;$V$2&amp;B151&amp;$S$2</f>
        <v>PMQ2-3416-板橋國慶店(定保)</v>
      </c>
      <c r="Q151" s="178" t="str">
        <f t="array" ref="Q151">IF(AND(SUMPRODUCT((IM!$F$2:$F$5000=A151)*(ISNUMBER(SEARCH($D$1, IM!$AC$2:$AC$5000))))&gt;0), $D$1, "")</f>
        <v/>
      </c>
      <c r="R151" s="177" t="str">
        <f t="array" ref="R151">IFERROR(INDEX(IM!$AM$2:$AM$5000, MATCH(1, (IM!$F$2:$F$5000=A151) * (ISNUMBER(SEARCH($D$1, IM!$AC$2:$AC$5000))), 0)), "")</f>
        <v/>
      </c>
      <c r="S151" s="166" t="str">
        <f t="array" ref="S151">IF(AND(SUMPRODUCT((IM!$F$2:$F$5000=A151)*(ISNUMBER(SEARCH($E$1, IM!$AC$2:$AC$5000))))&gt;0), $E$1, "")</f>
        <v/>
      </c>
      <c r="T151" s="191" t="str">
        <f t="array" ref="T151">IFERROR(INDEX(IM!$AM$2:$AM$5000, MATCH(1, (IM!$F$2:$F$5000=A151) * (ISNUMBER(SEARCH($E$1, IM!$AC$2:$AC$5000))), 0)), "")</f>
        <v/>
      </c>
      <c r="U151" s="194" t="str">
        <f t="array" ref="U151">IF(AND(SUMPRODUCT((IM!$F$2:$F$5000=A151)*(ISNUMBER(SEARCH($F$1, IM!$AC$2:$AC$5000))))&gt;0), $F$1, "")</f>
        <v/>
      </c>
      <c r="V151" s="212" t="str">
        <f t="array" ref="V151">IFERROR(INDEX(IM!$AM$2:$AM$5000, MATCH(1, (IM!$F$2:$F$5000=A151) * (ISNUMBER(SEARCH($F$1, IM!$AC$2:$AC$5000))), 0)), "")</f>
        <v/>
      </c>
      <c r="W151" s="165" t="str">
        <f t="array" ref="W151">IF(
SUMPRODUCT(
(IM!$F$2:$F$5000=A151)*
(ISNUMBER(SEARCH($I$1,IM!$AC$2:$AC$5000)))*
(IM!$X$2:$X$5000&gt;=$A$1)*
(IM!$X$2:$X$5000&lt;=$B$1)
)&gt;0,
$I$1,
""
)</f>
        <v/>
      </c>
      <c r="X151" s="165" t="str">
        <f t="array" ref="X151">IF(AND(SUMPRODUCT((IM!$F$2:$F$5000=A151)*(ISNUMBER(SEARCH($J$1, IM!$AC$2:$AC$5000))))&gt;0), $J$1, "")</f>
        <v>+EDC</v>
      </c>
      <c r="Y151" s="425">
        <f t="shared" ref="Y151:Y214" si="33">A151</f>
        <v>3416</v>
      </c>
      <c r="Z151" s="425" t="str">
        <f t="shared" ref="Z151:Z214" si="34">B151</f>
        <v>板橋國慶店</v>
      </c>
      <c r="AA151" s="132"/>
      <c r="AB151" s="132"/>
      <c r="AC151" s="132"/>
    </row>
    <row r="152" spans="1:29" ht="21.6" customHeight="1">
      <c r="A152" s="111">
        <v>3052</v>
      </c>
      <c r="B152" s="160" t="str">
        <f>_xlfn.XLOOKUP(A152,'0919門市清單主檔'!B:B,'0919門市清單主檔'!C:C,"")</f>
        <v>北縣莊玲店</v>
      </c>
      <c r="C152" s="117" t="str">
        <f>_xlfn.XLOOKUP($A152,'0919門市清單主檔'!B:B,'0919門市清單主檔'!U:U,"")</f>
        <v>新北市</v>
      </c>
      <c r="D152" s="117" t="str">
        <f>_xlfn.XLOOKUP($A152,'0919門市清單主檔'!B:B,'0919門市清單主檔'!V:V,"")</f>
        <v>新莊區</v>
      </c>
      <c r="E152" s="200" t="str">
        <f>_xlfn.XLOOKUP(D152,門市狀態!G:G,門市狀態!H:H,"")</f>
        <v>湯家瑋</v>
      </c>
      <c r="F152" s="112" t="str">
        <f>IFERROR(IF(VLOOKUP(A152,門市狀態!A:D,4,FALSE)=0,"",VLOOKUP(A152,門市狀態!A:D,4,FALSE)),"")</f>
        <v/>
      </c>
      <c r="G152" s="113"/>
      <c r="H152" s="114" t="str">
        <f t="shared" si="30"/>
        <v>PMQ2-3052-北縣莊玲店(定保)</v>
      </c>
      <c r="I152" s="251" t="str">
        <f t="array" ref="I152">IF(AND(SUMPRODUCT((IM!$F$2:$F$5000=A152)*(ISNUMBER(SEARCH($C$1, IM!$AC$2:$AC$5000))))&gt;0), $C$1, "")</f>
        <v>PMQ2</v>
      </c>
      <c r="J152" s="252">
        <f t="array" ref="J152">IFERROR(INDEX(IM!$AM$2:$AM$5000, MATCH(1, (IM!$F$2:$F$5000=A152) * (ISNUMBER(SEARCH($C$1, IM!$AC$2:$AC$5000))), 0)), "")</f>
        <v>46155</v>
      </c>
      <c r="K152" s="253">
        <f t="array" ref="K152">SUMPRODUCT((IM!$F$2:$F$5000=A152)*(IM!$AD$2:$AD$5000="O")*(ISNUMBER(SEARCH($C$1, IM!$AC$2:$AC$5000))))</f>
        <v>1</v>
      </c>
      <c r="L152" s="254" t="str">
        <f t="array" ref="L152">IF(K152&gt;0,IFERROR(HYPERLINK("#'IM'!AC"&amp;MATCH(1,(IM!$F$1:$F$5000=A152)*(ISNUMBER(SEARCH($C$1,IM!$AC$1:$AC$5000))),0),"檢核"),"未登錄"),"")</f>
        <v>檢核</v>
      </c>
      <c r="M152" s="255" t="str">
        <f t="shared" si="31"/>
        <v>+EDC</v>
      </c>
      <c r="N152" s="255" t="str">
        <f t="array" ref="N152">IF(AND(
    SUMPRODUCT(
        (IM!$F$2:$F$522=A152) *
        ISNUMBER(SEARCH("*HUB*", IM!$AC$2:$AC$522)) *
        (IM!$X$2:$X$522&gt;=$A$1) *
        (IM!$X$2:$X$522&lt;=$B$1)*(W152="HUB")
    ) &gt; 0
), "HUB", "")</f>
        <v/>
      </c>
      <c r="O152" s="256" t="str">
        <f>IF(
  IFERROR(VLOOKUP(A152,門市主檔!A:I,9,FALSE),"")&lt;&gt;$C$1,
  "未完工",
  IF(
    AND($D$1="--",$E$1="--",$F$1="--"),
    "已完工",
    IF(
      OR(
        AND($D$1&lt;&gt;"--", IFERROR(VLOOKUP(A152,'0919門市清單主檔'!B:AH,31,FALSE),"")=$D$1, IFERROR(VLOOKUP(A152,門市主檔!A:Q,17,FALSE),"")&lt;&gt;$D$1),
        AND($E$1&lt;&gt;"--", IFERROR(VLOOKUP(A152,'0919門市清單主檔'!B:AH,32,FALSE),"")=$E$1, IFERROR(VLOOKUP(A152,門市主檔!A:S,19,FALSE),"")&lt;&gt;$E$1),
        AND($F$1&lt;&gt;"--", IFERROR(VLOOKUP(A152,'0919門市清單主檔'!B:AH,33,FALSE),"")=$F$1, IFERROR(VLOOKUP(A152,門市主檔!A:U,21,FALSE),"")&lt;&gt;$F$1),
        AND(
          IFERROR(VLOOKUP(A152,'0919門市清單主檔'!B:AC,28,FALSE),"")="+HUB",
          IFERROR(VLOOKUP(A152,門市主檔!A:X,23,FALSE),"")&lt;&gt;"+HUB"
        ),
        AND(
          IFERROR(VLOOKUP(A152,'0919門市清單主檔'!B:AD,29,FALSE),"")="+EDC",
          IFERROR(VLOOKUP(A152,門市主檔!A:X,24,FALSE),"")&lt;&gt;"+EDC"
        )
      ),
      _xlfn.TEXTJOIN(
        "，",
        TRUE,
        IF(AND($D$1&lt;&gt;"--", IFERROR(VLOOKUP(A152,'0919門市清單主檔'!B:AH,31,FALSE),"")=$D$1, IFERROR(VLOOKUP(A152,門市主檔!A:Q,17,FALSE),"")&lt;&gt;$D$1), $D$1, ""),
        IF(AND($E$1&lt;&gt;"--", IFERROR(VLOOKUP(A152,'0919門市清單主檔'!B:AH,32,FALSE),"")=$E$1, IFERROR(VLOOKUP(A152,門市主檔!A:S,19,FALSE),"")&lt;&gt;$E$1), $E$1, ""),
        IF(AND($F$1&lt;&gt;"--", IFERROR(VLOOKUP(A152,'0919門市清單主檔'!B:AH,33,FALSE),"")=$F$1, IFERROR(VLOOKUP(A152,門市主檔!A:U,21,FALSE),"")&lt;&gt;$F$1), $F$1, ""),
        IF(AND(IFERROR(VLOOKUP(A152,'0919門市清單主檔'!B:AC,28,FALSE),"")="+HUB", IFERROR(VLOOKUP(A152,門市主檔!A:X,23,FALSE),"")&lt;&gt;"+HUB"), "+HUB", ""),
        IF(AND(IFERROR(VLOOKUP(A152,'0919門市清單主檔'!B:AD,29,FALSE),"")="+EDC", IFERROR(VLOOKUP(A152,門市主檔!A:X,24,FALSE),"")&lt;&gt;"+EDC"), "+EDC", "")
      ) &amp; "未完工",
      "已完工"
    )
  )
)</f>
        <v>已完工</v>
      </c>
      <c r="P152" s="542" t="str">
        <f t="shared" si="32"/>
        <v>PMQ2-3052-北縣莊玲店(定保)</v>
      </c>
      <c r="Q152" s="178" t="str">
        <f t="array" ref="Q152">IF(AND(SUMPRODUCT((IM!$F$2:$F$5000=A152)*(ISNUMBER(SEARCH($D$1, IM!$AC$2:$AC$5000))))&gt;0), $D$1, "")</f>
        <v/>
      </c>
      <c r="R152" s="177" t="str">
        <f t="array" ref="R152">IFERROR(INDEX(IM!$AM$2:$AM$5000, MATCH(1, (IM!$F$2:$F$5000=A152) * (ISNUMBER(SEARCH($D$1, IM!$AC$2:$AC$5000))), 0)), "")</f>
        <v/>
      </c>
      <c r="S152" s="166" t="str">
        <f t="array" ref="S152">IF(AND(SUMPRODUCT((IM!$F$2:$F$5000=A152)*(ISNUMBER(SEARCH($E$1, IM!$AC$2:$AC$5000))))&gt;0), $E$1, "")</f>
        <v/>
      </c>
      <c r="T152" s="191" t="str">
        <f t="array" ref="T152">IFERROR(INDEX(IM!$AM$2:$AM$5000, MATCH(1, (IM!$F$2:$F$5000=A152) * (ISNUMBER(SEARCH($E$1, IM!$AC$2:$AC$5000))), 0)), "")</f>
        <v/>
      </c>
      <c r="U152" s="194" t="str">
        <f t="array" ref="U152">IF(AND(SUMPRODUCT((IM!$F$2:$F$5000=A152)*(ISNUMBER(SEARCH($F$1, IM!$AC$2:$AC$5000))))&gt;0), $F$1, "")</f>
        <v/>
      </c>
      <c r="V152" s="212" t="str">
        <f t="array" ref="V152">IFERROR(INDEX(IM!$AM$2:$AM$5000, MATCH(1, (IM!$F$2:$F$5000=A152) * (ISNUMBER(SEARCH($F$1, IM!$AC$2:$AC$5000))), 0)), "")</f>
        <v/>
      </c>
      <c r="W152" s="165" t="str">
        <f t="array" ref="W152">IF(
SUMPRODUCT(
(IM!$F$2:$F$5000=A152)*
(ISNUMBER(SEARCH($I$1,IM!$AC$2:$AC$5000)))*
(IM!$X$2:$X$5000&gt;=$A$1)*
(IM!$X$2:$X$5000&lt;=$B$1)
)&gt;0,
$I$1,
""
)</f>
        <v/>
      </c>
      <c r="X152" s="165" t="str">
        <f t="array" ref="X152">IF(AND(SUMPRODUCT((IM!$F$2:$F$5000=A152)*(ISNUMBER(SEARCH($J$1, IM!$AC$2:$AC$5000))))&gt;0), $J$1, "")</f>
        <v>+EDC</v>
      </c>
      <c r="Y152" s="425">
        <f t="shared" si="33"/>
        <v>3052</v>
      </c>
      <c r="Z152" s="425" t="str">
        <f t="shared" si="34"/>
        <v>北縣莊玲店</v>
      </c>
      <c r="AA152" s="132"/>
    </row>
    <row r="153" spans="1:29" ht="21.6" customHeight="1">
      <c r="A153" s="111">
        <v>4701</v>
      </c>
      <c r="B153" s="160" t="str">
        <f>_xlfn.XLOOKUP(A153,'0919門市清單主檔'!B:B,'0919門市清單主檔'!C:C,"")</f>
        <v>新莊昌平店</v>
      </c>
      <c r="C153" s="117" t="str">
        <f>_xlfn.XLOOKUP($A153,'0919門市清單主檔'!B:B,'0919門市清單主檔'!U:U,"")</f>
        <v>新北市</v>
      </c>
      <c r="D153" s="117" t="str">
        <f>_xlfn.XLOOKUP($A153,'0919門市清單主檔'!B:B,'0919門市清單主檔'!V:V,"")</f>
        <v>新莊區</v>
      </c>
      <c r="E153" s="200" t="str">
        <f>_xlfn.XLOOKUP(D153,門市狀態!G:G,門市狀態!H:H,"")</f>
        <v>湯家瑋</v>
      </c>
      <c r="F153" s="112" t="str">
        <f>IFERROR(IF(VLOOKUP(A153,門市狀態!A:D,4,FALSE)=0,"",VLOOKUP(A153,門市狀態!A:D,4,FALSE)),"")</f>
        <v/>
      </c>
      <c r="G153" s="113"/>
      <c r="H153" s="114" t="str">
        <f t="shared" si="30"/>
        <v>PMQ2-4701-新莊昌平店(定保)</v>
      </c>
      <c r="I153" s="251" t="str">
        <f t="array" ref="I153">IF(AND(SUMPRODUCT((IM!$F$2:$F$5000=A153)*(ISNUMBER(SEARCH($C$1, IM!$AC$2:$AC$5000))))&gt;0), $C$1, "")</f>
        <v>PMQ2</v>
      </c>
      <c r="J153" s="252">
        <f t="array" ref="J153">IFERROR(INDEX(IM!$AM$2:$AM$5000, MATCH(1, (IM!$F$2:$F$5000=A153) * (ISNUMBER(SEARCH($C$1, IM!$AC$2:$AC$5000))), 0)), "")</f>
        <v>46155</v>
      </c>
      <c r="K153" s="253">
        <f t="array" ref="K153">SUMPRODUCT((IM!$F$2:$F$5000=A153)*(IM!$AD$2:$AD$5000="O")*(ISNUMBER(SEARCH($C$1, IM!$AC$2:$AC$5000))))</f>
        <v>1</v>
      </c>
      <c r="L153" s="254" t="str">
        <f t="array" ref="L153">IF(K153&gt;0,IFERROR(HYPERLINK("#'IM'!AC"&amp;MATCH(1,(IM!$F$1:$F$5000=A153)*(ISNUMBER(SEARCH($C$1,IM!$AC$1:$AC$5000))),0),"檢核"),"未登錄"),"")</f>
        <v>檢核</v>
      </c>
      <c r="M153" s="255" t="str">
        <f t="shared" si="31"/>
        <v>+SC7+EDC</v>
      </c>
      <c r="N153" s="255" t="str">
        <f t="array" ref="N153">IF(AND(
    SUMPRODUCT(
        (IM!$F$2:$F$522=A153) *
        ISNUMBER(SEARCH("*HUB*", IM!$AC$2:$AC$522)) *
        (IM!$X$2:$X$522&gt;=$A$1) *
        (IM!$X$2:$X$522&lt;=$B$1)*(W153="HUB")
    ) &gt; 0
), "HUB", "")</f>
        <v/>
      </c>
      <c r="O153" s="256" t="str">
        <f>IF(
  IFERROR(VLOOKUP(A153,門市主檔!A:I,9,FALSE),"")&lt;&gt;$C$1,
  "未完工",
  IF(
    AND($D$1="--",$E$1="--",$F$1="--"),
    "已完工",
    IF(
      OR(
        AND($D$1&lt;&gt;"--", IFERROR(VLOOKUP(A153,'0919門市清單主檔'!B:AH,31,FALSE),"")=$D$1, IFERROR(VLOOKUP(A153,門市主檔!A:Q,17,FALSE),"")&lt;&gt;$D$1),
        AND($E$1&lt;&gt;"--", IFERROR(VLOOKUP(A153,'0919門市清單主檔'!B:AH,32,FALSE),"")=$E$1, IFERROR(VLOOKUP(A153,門市主檔!A:S,19,FALSE),"")&lt;&gt;$E$1),
        AND($F$1&lt;&gt;"--", IFERROR(VLOOKUP(A153,'0919門市清單主檔'!B:AH,33,FALSE),"")=$F$1, IFERROR(VLOOKUP(A153,門市主檔!A:U,21,FALSE),"")&lt;&gt;$F$1),
        AND(
          IFERROR(VLOOKUP(A153,'0919門市清單主檔'!B:AC,28,FALSE),"")="+HUB",
          IFERROR(VLOOKUP(A153,門市主檔!A:X,23,FALSE),"")&lt;&gt;"+HUB"
        ),
        AND(
          IFERROR(VLOOKUP(A153,'0919門市清單主檔'!B:AD,29,FALSE),"")="+EDC",
          IFERROR(VLOOKUP(A153,門市主檔!A:X,24,FALSE),"")&lt;&gt;"+EDC"
        )
      ),
      _xlfn.TEXTJOIN(
        "，",
        TRUE,
        IF(AND($D$1&lt;&gt;"--", IFERROR(VLOOKUP(A153,'0919門市清單主檔'!B:AH,31,FALSE),"")=$D$1, IFERROR(VLOOKUP(A153,門市主檔!A:Q,17,FALSE),"")&lt;&gt;$D$1), $D$1, ""),
        IF(AND($E$1&lt;&gt;"--", IFERROR(VLOOKUP(A153,'0919門市清單主檔'!B:AH,32,FALSE),"")=$E$1, IFERROR(VLOOKUP(A153,門市主檔!A:S,19,FALSE),"")&lt;&gt;$E$1), $E$1, ""),
        IF(AND($F$1&lt;&gt;"--", IFERROR(VLOOKUP(A153,'0919門市清單主檔'!B:AH,33,FALSE),"")=$F$1, IFERROR(VLOOKUP(A153,門市主檔!A:U,21,FALSE),"")&lt;&gt;$F$1), $F$1, ""),
        IF(AND(IFERROR(VLOOKUP(A153,'0919門市清單主檔'!B:AC,28,FALSE),"")="+HUB", IFERROR(VLOOKUP(A153,門市主檔!A:X,23,FALSE),"")&lt;&gt;"+HUB"), "+HUB", ""),
        IF(AND(IFERROR(VLOOKUP(A153,'0919門市清單主檔'!B:AD,29,FALSE),"")="+EDC", IFERROR(VLOOKUP(A153,門市主檔!A:X,24,FALSE),"")&lt;&gt;"+EDC"), "+EDC", "")
      ) &amp; "未完工",
      "已完工"
    )
  )
)</f>
        <v>已完工</v>
      </c>
      <c r="P153" s="542" t="str">
        <f t="shared" si="32"/>
        <v>PMQ2-4701-新莊昌平店(定保)</v>
      </c>
      <c r="Q153" s="178" t="str">
        <f t="array" ref="Q153">IF(AND(SUMPRODUCT((IM!$F$2:$F$5000=A153)*(ISNUMBER(SEARCH($D$1, IM!$AC$2:$AC$5000))))&gt;0), $D$1, "")</f>
        <v>+SC7</v>
      </c>
      <c r="R153" s="177">
        <f t="array" ref="R153">IFERROR(INDEX(IM!$AM$2:$AM$5000, MATCH(1, (IM!$F$2:$F$5000=A153) * (ISNUMBER(SEARCH($D$1, IM!$AC$2:$AC$5000))), 0)), "")</f>
        <v>46155</v>
      </c>
      <c r="S153" s="166" t="str">
        <f t="array" ref="S153">IF(AND(SUMPRODUCT((IM!$F$2:$F$5000=A153)*(ISNUMBER(SEARCH($E$1, IM!$AC$2:$AC$5000))))&gt;0), $E$1, "")</f>
        <v/>
      </c>
      <c r="T153" s="191" t="str">
        <f t="array" ref="T153">IFERROR(INDEX(IM!$AM$2:$AM$5000, MATCH(1, (IM!$F$2:$F$5000=A153) * (ISNUMBER(SEARCH($E$1, IM!$AC$2:$AC$5000))), 0)), "")</f>
        <v/>
      </c>
      <c r="U153" s="194" t="str">
        <f t="array" ref="U153">IF(AND(SUMPRODUCT((IM!$F$2:$F$5000=A153)*(ISNUMBER(SEARCH($F$1, IM!$AC$2:$AC$5000))))&gt;0), $F$1, "")</f>
        <v/>
      </c>
      <c r="V153" s="212" t="str">
        <f t="array" ref="V153">IFERROR(INDEX(IM!$AM$2:$AM$5000, MATCH(1, (IM!$F$2:$F$5000=A153) * (ISNUMBER(SEARCH($F$1, IM!$AC$2:$AC$5000))), 0)), "")</f>
        <v/>
      </c>
      <c r="W153" s="165" t="str">
        <f t="array" ref="W153">IF(
SUMPRODUCT(
(IM!$F$2:$F$5000=A153)*
(ISNUMBER(SEARCH($I$1,IM!$AC$2:$AC$5000)))*
(IM!$X$2:$X$5000&gt;=$A$1)*
(IM!$X$2:$X$5000&lt;=$B$1)
)&gt;0,
$I$1,
""
)</f>
        <v/>
      </c>
      <c r="X153" s="165" t="str">
        <f t="array" ref="X153">IF(AND(SUMPRODUCT((IM!$F$2:$F$5000=A153)*(ISNUMBER(SEARCH($J$1, IM!$AC$2:$AC$5000))))&gt;0), $J$1, "")</f>
        <v>+EDC</v>
      </c>
      <c r="Y153" s="425">
        <f t="shared" si="33"/>
        <v>4701</v>
      </c>
      <c r="Z153" s="425" t="str">
        <f t="shared" si="34"/>
        <v>新莊昌平店</v>
      </c>
      <c r="AA153" s="132"/>
    </row>
    <row r="154" spans="1:29" ht="21.6" customHeight="1">
      <c r="A154" s="111">
        <v>3380</v>
      </c>
      <c r="B154" s="160" t="str">
        <f>_xlfn.XLOOKUP(A154,'0919門市清單主檔'!B:B,'0919門市清單主檔'!C:C,"")</f>
        <v>北縣莊勝店</v>
      </c>
      <c r="C154" s="117" t="str">
        <f>_xlfn.XLOOKUP($A154,'0919門市清單主檔'!B:B,'0919門市清單主檔'!U:U,"")</f>
        <v>新北市</v>
      </c>
      <c r="D154" s="117" t="str">
        <f>_xlfn.XLOOKUP($A154,'0919門市清單主檔'!B:B,'0919門市清單主檔'!V:V,"")</f>
        <v>新莊區</v>
      </c>
      <c r="E154" s="200" t="str">
        <f>_xlfn.XLOOKUP(D154,門市狀態!G:G,門市狀態!H:H,"")</f>
        <v>湯家瑋</v>
      </c>
      <c r="F154" s="112" t="str">
        <f>IFERROR(IF(VLOOKUP(A154,門市狀態!A:D,4,FALSE)=0,"",VLOOKUP(A154,門市狀態!A:D,4,FALSE)),"")</f>
        <v/>
      </c>
      <c r="G154" s="113"/>
      <c r="H154" s="114" t="str">
        <f t="shared" si="30"/>
        <v>PMQ2-3380-北縣莊勝店(定保)</v>
      </c>
      <c r="I154" s="251" t="str">
        <f t="array" ref="I154">IF(AND(SUMPRODUCT((IM!$F$2:$F$5000=A154)*(ISNUMBER(SEARCH($C$1, IM!$AC$2:$AC$5000))))&gt;0), $C$1, "")</f>
        <v>PMQ2</v>
      </c>
      <c r="J154" s="252">
        <f t="array" ref="J154">IFERROR(INDEX(IM!$AM$2:$AM$5000, MATCH(1, (IM!$F$2:$F$5000=A154) * (ISNUMBER(SEARCH($C$1, IM!$AC$2:$AC$5000))), 0)), "")</f>
        <v>46155</v>
      </c>
      <c r="K154" s="253">
        <f t="array" ref="K154">SUMPRODUCT((IM!$F$2:$F$5000=A154)*(IM!$AD$2:$AD$5000="O")*(ISNUMBER(SEARCH($C$1, IM!$AC$2:$AC$5000))))</f>
        <v>1</v>
      </c>
      <c r="L154" s="254" t="str">
        <f t="array" ref="L154">IF(K154&gt;0,IFERROR(HYPERLINK("#'IM'!AC"&amp;MATCH(1,(IM!$F$1:$F$5000=A154)*(ISNUMBER(SEARCH($C$1,IM!$AC$1:$AC$5000))),0),"檢核"),"未登錄"),"")</f>
        <v>檢核</v>
      </c>
      <c r="M154" s="255" t="str">
        <f t="shared" si="31"/>
        <v>+EDC</v>
      </c>
      <c r="N154" s="255" t="str">
        <f t="array" ref="N154">IF(AND(
    SUMPRODUCT(
        (IM!$F$2:$F$522=A154) *
        ISNUMBER(SEARCH("*HUB*", IM!$AC$2:$AC$522)) *
        (IM!$X$2:$X$522&gt;=$A$1) *
        (IM!$X$2:$X$522&lt;=$B$1)*(W154="HUB")
    ) &gt; 0
), "HUB", "")</f>
        <v/>
      </c>
      <c r="O154" s="256" t="str">
        <f>IF(
  IFERROR(VLOOKUP(A154,門市主檔!A:I,9,FALSE),"")&lt;&gt;$C$1,
  "未完工",
  IF(
    AND($D$1="--",$E$1="--",$F$1="--"),
    "已完工",
    IF(
      OR(
        AND($D$1&lt;&gt;"--", IFERROR(VLOOKUP(A154,'0919門市清單主檔'!B:AH,31,FALSE),"")=$D$1, IFERROR(VLOOKUP(A154,門市主檔!A:Q,17,FALSE),"")&lt;&gt;$D$1),
        AND($E$1&lt;&gt;"--", IFERROR(VLOOKUP(A154,'0919門市清單主檔'!B:AH,32,FALSE),"")=$E$1, IFERROR(VLOOKUP(A154,門市主檔!A:S,19,FALSE),"")&lt;&gt;$E$1),
        AND($F$1&lt;&gt;"--", IFERROR(VLOOKUP(A154,'0919門市清單主檔'!B:AH,33,FALSE),"")=$F$1, IFERROR(VLOOKUP(A154,門市主檔!A:U,21,FALSE),"")&lt;&gt;$F$1),
        AND(
          IFERROR(VLOOKUP(A154,'0919門市清單主檔'!B:AC,28,FALSE),"")="+HUB",
          IFERROR(VLOOKUP(A154,門市主檔!A:X,23,FALSE),"")&lt;&gt;"+HUB"
        ),
        AND(
          IFERROR(VLOOKUP(A154,'0919門市清單主檔'!B:AD,29,FALSE),"")="+EDC",
          IFERROR(VLOOKUP(A154,門市主檔!A:X,24,FALSE),"")&lt;&gt;"+EDC"
        )
      ),
      _xlfn.TEXTJOIN(
        "，",
        TRUE,
        IF(AND($D$1&lt;&gt;"--", IFERROR(VLOOKUP(A154,'0919門市清單主檔'!B:AH,31,FALSE),"")=$D$1, IFERROR(VLOOKUP(A154,門市主檔!A:Q,17,FALSE),"")&lt;&gt;$D$1), $D$1, ""),
        IF(AND($E$1&lt;&gt;"--", IFERROR(VLOOKUP(A154,'0919門市清單主檔'!B:AH,32,FALSE),"")=$E$1, IFERROR(VLOOKUP(A154,門市主檔!A:S,19,FALSE),"")&lt;&gt;$E$1), $E$1, ""),
        IF(AND($F$1&lt;&gt;"--", IFERROR(VLOOKUP(A154,'0919門市清單主檔'!B:AH,33,FALSE),"")=$F$1, IFERROR(VLOOKUP(A154,門市主檔!A:U,21,FALSE),"")&lt;&gt;$F$1), $F$1, ""),
        IF(AND(IFERROR(VLOOKUP(A154,'0919門市清單主檔'!B:AC,28,FALSE),"")="+HUB", IFERROR(VLOOKUP(A154,門市主檔!A:X,23,FALSE),"")&lt;&gt;"+HUB"), "+HUB", ""),
        IF(AND(IFERROR(VLOOKUP(A154,'0919門市清單主檔'!B:AD,29,FALSE),"")="+EDC", IFERROR(VLOOKUP(A154,門市主檔!A:X,24,FALSE),"")&lt;&gt;"+EDC"), "+EDC", "")
      ) &amp; "未完工",
      "已完工"
    )
  )
)</f>
        <v>已完工</v>
      </c>
      <c r="P154" s="542" t="str">
        <f t="shared" si="32"/>
        <v>PMQ2-3380-北縣莊勝店(定保)</v>
      </c>
      <c r="Q154" s="178" t="str">
        <f t="array" ref="Q154">IF(AND(SUMPRODUCT((IM!$F$2:$F$5000=A154)*(ISNUMBER(SEARCH($D$1, IM!$AC$2:$AC$5000))))&gt;0), $D$1, "")</f>
        <v/>
      </c>
      <c r="R154" s="177" t="str">
        <f t="array" ref="R154">IFERROR(INDEX(IM!$AM$2:$AM$5000, MATCH(1, (IM!$F$2:$F$5000=A154) * (ISNUMBER(SEARCH($D$1, IM!$AC$2:$AC$5000))), 0)), "")</f>
        <v/>
      </c>
      <c r="S154" s="166" t="str">
        <f t="array" ref="S154">IF(AND(SUMPRODUCT((IM!$F$2:$F$5000=A154)*(ISNUMBER(SEARCH($E$1, IM!$AC$2:$AC$5000))))&gt;0), $E$1, "")</f>
        <v/>
      </c>
      <c r="T154" s="191" t="str">
        <f t="array" ref="T154">IFERROR(INDEX(IM!$AM$2:$AM$5000, MATCH(1, (IM!$F$2:$F$5000=A154) * (ISNUMBER(SEARCH($E$1, IM!$AC$2:$AC$5000))), 0)), "")</f>
        <v/>
      </c>
      <c r="U154" s="194" t="str">
        <f t="array" ref="U154">IF(AND(SUMPRODUCT((IM!$F$2:$F$5000=A154)*(ISNUMBER(SEARCH($F$1, IM!$AC$2:$AC$5000))))&gt;0), $F$1, "")</f>
        <v/>
      </c>
      <c r="V154" s="212" t="str">
        <f t="array" ref="V154">IFERROR(INDEX(IM!$AM$2:$AM$5000, MATCH(1, (IM!$F$2:$F$5000=A154) * (ISNUMBER(SEARCH($F$1, IM!$AC$2:$AC$5000))), 0)), "")</f>
        <v/>
      </c>
      <c r="W154" s="165" t="str">
        <f t="array" ref="W154">IF(
SUMPRODUCT(
(IM!$F$2:$F$5000=A154)*
(ISNUMBER(SEARCH($I$1,IM!$AC$2:$AC$5000)))*
(IM!$X$2:$X$5000&gt;=$A$1)*
(IM!$X$2:$X$5000&lt;=$B$1)
)&gt;0,
$I$1,
""
)</f>
        <v/>
      </c>
      <c r="X154" s="165" t="str">
        <f t="array" ref="X154">IF(AND(SUMPRODUCT((IM!$F$2:$F$5000=A154)*(ISNUMBER(SEARCH($J$1, IM!$AC$2:$AC$5000))))&gt;0), $J$1, "")</f>
        <v>+EDC</v>
      </c>
      <c r="Y154" s="425">
        <f t="shared" si="33"/>
        <v>3380</v>
      </c>
      <c r="Z154" s="425" t="str">
        <f t="shared" si="34"/>
        <v>北縣莊勝店</v>
      </c>
      <c r="AA154" s="132"/>
    </row>
    <row r="155" spans="1:29" ht="21.6" customHeight="1">
      <c r="A155" s="111">
        <v>4025</v>
      </c>
      <c r="B155" s="160" t="str">
        <f>_xlfn.XLOOKUP(A155,'0919門市清單主檔'!B:B,'0919門市清單主檔'!C:C,"")</f>
        <v>新莊祐信店</v>
      </c>
      <c r="C155" s="117" t="str">
        <f>_xlfn.XLOOKUP($A155,'0919門市清單主檔'!B:B,'0919門市清單主檔'!U:U,"")</f>
        <v>新北市</v>
      </c>
      <c r="D155" s="117" t="str">
        <f>_xlfn.XLOOKUP($A155,'0919門市清單主檔'!B:B,'0919門市清單主檔'!V:V,"")</f>
        <v>新莊區</v>
      </c>
      <c r="E155" s="200" t="str">
        <f>_xlfn.XLOOKUP(D155,門市狀態!G:G,門市狀態!H:H,"")</f>
        <v>湯家瑋</v>
      </c>
      <c r="F155" s="112" t="str">
        <f>IFERROR(IF(VLOOKUP(A155,門市狀態!A:D,4,FALSE)=0,"",VLOOKUP(A155,門市狀態!A:D,4,FALSE)),"")</f>
        <v/>
      </c>
      <c r="G155" s="113"/>
      <c r="H155" s="114" t="str">
        <f t="shared" si="30"/>
        <v>PMQ2-4025-新莊祐信店(定保)</v>
      </c>
      <c r="I155" s="251" t="str">
        <f t="array" ref="I155">IF(AND(SUMPRODUCT((IM!$F$2:$F$5000=A155)*(ISNUMBER(SEARCH($C$1, IM!$AC$2:$AC$5000))))&gt;0), $C$1, "")</f>
        <v>PMQ2</v>
      </c>
      <c r="J155" s="252">
        <f t="array" ref="J155">IFERROR(INDEX(IM!$AM$2:$AM$5000, MATCH(1, (IM!$F$2:$F$5000=A155) * (ISNUMBER(SEARCH($C$1, IM!$AC$2:$AC$5000))), 0)), "")</f>
        <v>46155</v>
      </c>
      <c r="K155" s="253">
        <f t="array" ref="K155">SUMPRODUCT((IM!$F$2:$F$5000=A155)*(IM!$AD$2:$AD$5000="O")*(ISNUMBER(SEARCH($C$1, IM!$AC$2:$AC$5000))))</f>
        <v>1</v>
      </c>
      <c r="L155" s="254" t="str">
        <f t="array" ref="L155">IF(K155&gt;0,IFERROR(HYPERLINK("#'IM'!AC"&amp;MATCH(1,(IM!$F$1:$F$5000=A155)*(ISNUMBER(SEARCH($C$1,IM!$AC$1:$AC$5000))),0),"檢核"),"未登錄"),"")</f>
        <v>檢核</v>
      </c>
      <c r="M155" s="255" t="str">
        <f t="shared" si="31"/>
        <v>+EDC</v>
      </c>
      <c r="N155" s="255" t="str">
        <f t="array" ref="N155">IF(AND(
    SUMPRODUCT(
        (IM!$F$2:$F$522=A155) *
        ISNUMBER(SEARCH("*HUB*", IM!$AC$2:$AC$522)) *
        (IM!$X$2:$X$522&gt;=$A$1) *
        (IM!$X$2:$X$522&lt;=$B$1)*(W155="HUB")
    ) &gt; 0
), "HUB", "")</f>
        <v/>
      </c>
      <c r="O155" s="256" t="str">
        <f>IF(
  IFERROR(VLOOKUP(A155,門市主檔!A:I,9,FALSE),"")&lt;&gt;$C$1,
  "未完工",
  IF(
    AND($D$1="--",$E$1="--",$F$1="--"),
    "已完工",
    IF(
      OR(
        AND($D$1&lt;&gt;"--", IFERROR(VLOOKUP(A155,'0919門市清單主檔'!B:AH,31,FALSE),"")=$D$1, IFERROR(VLOOKUP(A155,門市主檔!A:Q,17,FALSE),"")&lt;&gt;$D$1),
        AND($E$1&lt;&gt;"--", IFERROR(VLOOKUP(A155,'0919門市清單主檔'!B:AH,32,FALSE),"")=$E$1, IFERROR(VLOOKUP(A155,門市主檔!A:S,19,FALSE),"")&lt;&gt;$E$1),
        AND($F$1&lt;&gt;"--", IFERROR(VLOOKUP(A155,'0919門市清單主檔'!B:AH,33,FALSE),"")=$F$1, IFERROR(VLOOKUP(A155,門市主檔!A:U,21,FALSE),"")&lt;&gt;$F$1),
        AND(
          IFERROR(VLOOKUP(A155,'0919門市清單主檔'!B:AC,28,FALSE),"")="+HUB",
          IFERROR(VLOOKUP(A155,門市主檔!A:X,23,FALSE),"")&lt;&gt;"+HUB"
        ),
        AND(
          IFERROR(VLOOKUP(A155,'0919門市清單主檔'!B:AD,29,FALSE),"")="+EDC",
          IFERROR(VLOOKUP(A155,門市主檔!A:X,24,FALSE),"")&lt;&gt;"+EDC"
        )
      ),
      _xlfn.TEXTJOIN(
        "，",
        TRUE,
        IF(AND($D$1&lt;&gt;"--", IFERROR(VLOOKUP(A155,'0919門市清單主檔'!B:AH,31,FALSE),"")=$D$1, IFERROR(VLOOKUP(A155,門市主檔!A:Q,17,FALSE),"")&lt;&gt;$D$1), $D$1, ""),
        IF(AND($E$1&lt;&gt;"--", IFERROR(VLOOKUP(A155,'0919門市清單主檔'!B:AH,32,FALSE),"")=$E$1, IFERROR(VLOOKUP(A155,門市主檔!A:S,19,FALSE),"")&lt;&gt;$E$1), $E$1, ""),
        IF(AND($F$1&lt;&gt;"--", IFERROR(VLOOKUP(A155,'0919門市清單主檔'!B:AH,33,FALSE),"")=$F$1, IFERROR(VLOOKUP(A155,門市主檔!A:U,21,FALSE),"")&lt;&gt;$F$1), $F$1, ""),
        IF(AND(IFERROR(VLOOKUP(A155,'0919門市清單主檔'!B:AC,28,FALSE),"")="+HUB", IFERROR(VLOOKUP(A155,門市主檔!A:X,23,FALSE),"")&lt;&gt;"+HUB"), "+HUB", ""),
        IF(AND(IFERROR(VLOOKUP(A155,'0919門市清單主檔'!B:AD,29,FALSE),"")="+EDC", IFERROR(VLOOKUP(A155,門市主檔!A:X,24,FALSE),"")&lt;&gt;"+EDC"), "+EDC", "")
      ) &amp; "未完工",
      "已完工"
    )
  )
)</f>
        <v>已完工</v>
      </c>
      <c r="P155" s="542" t="str">
        <f t="shared" si="32"/>
        <v>PMQ2-4025-新莊祐信店(定保)</v>
      </c>
      <c r="Q155" s="178" t="str">
        <f t="array" ref="Q155">IF(AND(SUMPRODUCT((IM!$F$2:$F$5000=A155)*(ISNUMBER(SEARCH($D$1, IM!$AC$2:$AC$5000))))&gt;0), $D$1, "")</f>
        <v/>
      </c>
      <c r="R155" s="177" t="str">
        <f t="array" ref="R155">IFERROR(INDEX(IM!$AM$2:$AM$5000, MATCH(1, (IM!$F$2:$F$5000=A155) * (ISNUMBER(SEARCH($D$1, IM!$AC$2:$AC$5000))), 0)), "")</f>
        <v/>
      </c>
      <c r="S155" s="166" t="str">
        <f t="array" ref="S155">IF(AND(SUMPRODUCT((IM!$F$2:$F$5000=A155)*(ISNUMBER(SEARCH($E$1, IM!$AC$2:$AC$5000))))&gt;0), $E$1, "")</f>
        <v/>
      </c>
      <c r="T155" s="191" t="str">
        <f t="array" ref="T155">IFERROR(INDEX(IM!$AM$2:$AM$5000, MATCH(1, (IM!$F$2:$F$5000=A155) * (ISNUMBER(SEARCH($E$1, IM!$AC$2:$AC$5000))), 0)), "")</f>
        <v/>
      </c>
      <c r="U155" s="194" t="str">
        <f t="array" ref="U155">IF(AND(SUMPRODUCT((IM!$F$2:$F$5000=A155)*(ISNUMBER(SEARCH($F$1, IM!$AC$2:$AC$5000))))&gt;0), $F$1, "")</f>
        <v/>
      </c>
      <c r="V155" s="212" t="str">
        <f t="array" ref="V155">IFERROR(INDEX(IM!$AM$2:$AM$5000, MATCH(1, (IM!$F$2:$F$5000=A155) * (ISNUMBER(SEARCH($F$1, IM!$AC$2:$AC$5000))), 0)), "")</f>
        <v/>
      </c>
      <c r="W155" s="165" t="str">
        <f t="array" ref="W155">IF(
SUMPRODUCT(
(IM!$F$2:$F$5000=A155)*
(ISNUMBER(SEARCH($I$1,IM!$AC$2:$AC$5000)))*
(IM!$X$2:$X$5000&gt;=$A$1)*
(IM!$X$2:$X$5000&lt;=$B$1)
)&gt;0,
$I$1,
""
)</f>
        <v/>
      </c>
      <c r="X155" s="165" t="str">
        <f t="array" ref="X155">IF(AND(SUMPRODUCT((IM!$F$2:$F$5000=A155)*(ISNUMBER(SEARCH($J$1, IM!$AC$2:$AC$5000))))&gt;0), $J$1, "")</f>
        <v>+EDC</v>
      </c>
      <c r="Y155" s="425">
        <f t="shared" si="33"/>
        <v>4025</v>
      </c>
      <c r="Z155" s="425" t="str">
        <f t="shared" si="34"/>
        <v>新莊祐信店</v>
      </c>
      <c r="AA155" s="132"/>
    </row>
    <row r="156" spans="1:29" ht="21.6" customHeight="1">
      <c r="A156" s="111">
        <v>2759</v>
      </c>
      <c r="B156" s="160" t="str">
        <f>_xlfn.XLOOKUP(A156,'0919門市清單主檔'!B:B,'0919門市清單主檔'!C:C,"")</f>
        <v>三重仁化店</v>
      </c>
      <c r="C156" s="117" t="str">
        <f>_xlfn.XLOOKUP($A156,'0919門市清單主檔'!B:B,'0919門市清單主檔'!U:U,"")</f>
        <v>新北市</v>
      </c>
      <c r="D156" s="117" t="str">
        <f>_xlfn.XLOOKUP($A156,'0919門市清單主檔'!B:B,'0919門市清單主檔'!V:V,"")</f>
        <v>三重區</v>
      </c>
      <c r="E156" s="200" t="str">
        <f>_xlfn.XLOOKUP(D156,門市狀態!G:G,門市狀態!H:H,"")</f>
        <v>劉柏均</v>
      </c>
      <c r="F156" s="112" t="str">
        <f>IFERROR(IF(VLOOKUP(A156,門市狀態!A:D,4,FALSE)=0,"",VLOOKUP(A156,門市狀態!A:D,4,FALSE)),"")</f>
        <v/>
      </c>
      <c r="G156" s="113"/>
      <c r="H156" s="114" t="str">
        <f t="shared" si="30"/>
        <v>PMQ2-2759-三重仁化店(定保)</v>
      </c>
      <c r="I156" s="251" t="str">
        <f t="array" ref="I156">IF(AND(SUMPRODUCT((IM!$F$2:$F$5000=A156)*(ISNUMBER(SEARCH($C$1, IM!$AC$2:$AC$5000))))&gt;0), $C$1, "")</f>
        <v>PMQ2</v>
      </c>
      <c r="J156" s="252">
        <f t="array" ref="J156">IFERROR(INDEX(IM!$AM$2:$AM$5000, MATCH(1, (IM!$F$2:$F$5000=A156) * (ISNUMBER(SEARCH($C$1, IM!$AC$2:$AC$5000))), 0)), "")</f>
        <v>46155</v>
      </c>
      <c r="K156" s="253">
        <f t="array" ref="K156">SUMPRODUCT((IM!$F$2:$F$5000=A156)*(IM!$AD$2:$AD$5000="O")*(ISNUMBER(SEARCH($C$1, IM!$AC$2:$AC$5000))))</f>
        <v>1</v>
      </c>
      <c r="L156" s="254" t="str">
        <f t="array" ref="L156">IF(K156&gt;0,IFERROR(HYPERLINK("#'IM'!AC"&amp;MATCH(1,(IM!$F$1:$F$5000=A156)*(ISNUMBER(SEARCH($C$1,IM!$AC$1:$AC$5000))),0),"檢核"),"未登錄"),"")</f>
        <v>檢核</v>
      </c>
      <c r="M156" s="255" t="str">
        <f t="shared" si="31"/>
        <v>+EDC</v>
      </c>
      <c r="N156" s="255" t="str">
        <f t="array" ref="N156">IF(AND(
    SUMPRODUCT(
        (IM!$F$2:$F$522=A156) *
        ISNUMBER(SEARCH("*HUB*", IM!$AC$2:$AC$522)) *
        (IM!$X$2:$X$522&gt;=$A$1) *
        (IM!$X$2:$X$522&lt;=$B$1)*(W156="HUB")
    ) &gt; 0
), "HUB", "")</f>
        <v/>
      </c>
      <c r="O156" s="256" t="str">
        <f>IF(
  IFERROR(VLOOKUP(A156,門市主檔!A:I,9,FALSE),"")&lt;&gt;$C$1,
  "未完工",
  IF(
    AND($D$1="--",$E$1="--",$F$1="--"),
    "已完工",
    IF(
      OR(
        AND($D$1&lt;&gt;"--", IFERROR(VLOOKUP(A156,'0919門市清單主檔'!B:AH,31,FALSE),"")=$D$1, IFERROR(VLOOKUP(A156,門市主檔!A:Q,17,FALSE),"")&lt;&gt;$D$1),
        AND($E$1&lt;&gt;"--", IFERROR(VLOOKUP(A156,'0919門市清單主檔'!B:AH,32,FALSE),"")=$E$1, IFERROR(VLOOKUP(A156,門市主檔!A:S,19,FALSE),"")&lt;&gt;$E$1),
        AND($F$1&lt;&gt;"--", IFERROR(VLOOKUP(A156,'0919門市清單主檔'!B:AH,33,FALSE),"")=$F$1, IFERROR(VLOOKUP(A156,門市主檔!A:U,21,FALSE),"")&lt;&gt;$F$1),
        AND(
          IFERROR(VLOOKUP(A156,'0919門市清單主檔'!B:AC,28,FALSE),"")="+HUB",
          IFERROR(VLOOKUP(A156,門市主檔!A:X,23,FALSE),"")&lt;&gt;"+HUB"
        ),
        AND(
          IFERROR(VLOOKUP(A156,'0919門市清單主檔'!B:AD,29,FALSE),"")="+EDC",
          IFERROR(VLOOKUP(A156,門市主檔!A:X,24,FALSE),"")&lt;&gt;"+EDC"
        )
      ),
      _xlfn.TEXTJOIN(
        "，",
        TRUE,
        IF(AND($D$1&lt;&gt;"--", IFERROR(VLOOKUP(A156,'0919門市清單主檔'!B:AH,31,FALSE),"")=$D$1, IFERROR(VLOOKUP(A156,門市主檔!A:Q,17,FALSE),"")&lt;&gt;$D$1), $D$1, ""),
        IF(AND($E$1&lt;&gt;"--", IFERROR(VLOOKUP(A156,'0919門市清單主檔'!B:AH,32,FALSE),"")=$E$1, IFERROR(VLOOKUP(A156,門市主檔!A:S,19,FALSE),"")&lt;&gt;$E$1), $E$1, ""),
        IF(AND($F$1&lt;&gt;"--", IFERROR(VLOOKUP(A156,'0919門市清單主檔'!B:AH,33,FALSE),"")=$F$1, IFERROR(VLOOKUP(A156,門市主檔!A:U,21,FALSE),"")&lt;&gt;$F$1), $F$1, ""),
        IF(AND(IFERROR(VLOOKUP(A156,'0919門市清單主檔'!B:AC,28,FALSE),"")="+HUB", IFERROR(VLOOKUP(A156,門市主檔!A:X,23,FALSE),"")&lt;&gt;"+HUB"), "+HUB", ""),
        IF(AND(IFERROR(VLOOKUP(A156,'0919門市清單主檔'!B:AD,29,FALSE),"")="+EDC", IFERROR(VLOOKUP(A156,門市主檔!A:X,24,FALSE),"")&lt;&gt;"+EDC"), "+EDC", "")
      ) &amp; "未完工",
      "已完工"
    )
  )
)</f>
        <v>已完工</v>
      </c>
      <c r="P156" s="542" t="str">
        <f t="shared" si="32"/>
        <v>PMQ2-2759-三重仁化店(定保)</v>
      </c>
      <c r="Q156" s="178" t="str">
        <f t="array" ref="Q156">IF(AND(SUMPRODUCT((IM!$F$2:$F$5000=A156)*(ISNUMBER(SEARCH($D$1, IM!$AC$2:$AC$5000))))&gt;0), $D$1, "")</f>
        <v/>
      </c>
      <c r="R156" s="177" t="str">
        <f t="array" ref="R156">IFERROR(INDEX(IM!$AM$2:$AM$5000, MATCH(1, (IM!$F$2:$F$5000=A156) * (ISNUMBER(SEARCH($D$1, IM!$AC$2:$AC$5000))), 0)), "")</f>
        <v/>
      </c>
      <c r="S156" s="166" t="str">
        <f t="array" ref="S156">IF(AND(SUMPRODUCT((IM!$F$2:$F$5000=A156)*(ISNUMBER(SEARCH($E$1, IM!$AC$2:$AC$5000))))&gt;0), $E$1, "")</f>
        <v/>
      </c>
      <c r="T156" s="191" t="str">
        <f t="array" ref="T156">IFERROR(INDEX(IM!$AM$2:$AM$5000, MATCH(1, (IM!$F$2:$F$5000=A156) * (ISNUMBER(SEARCH($E$1, IM!$AC$2:$AC$5000))), 0)), "")</f>
        <v/>
      </c>
      <c r="U156" s="194" t="str">
        <f t="array" ref="U156">IF(AND(SUMPRODUCT((IM!$F$2:$F$5000=A156)*(ISNUMBER(SEARCH($F$1, IM!$AC$2:$AC$5000))))&gt;0), $F$1, "")</f>
        <v/>
      </c>
      <c r="V156" s="212" t="str">
        <f t="array" ref="V156">IFERROR(INDEX(IM!$AM$2:$AM$5000, MATCH(1, (IM!$F$2:$F$5000=A156) * (ISNUMBER(SEARCH($F$1, IM!$AC$2:$AC$5000))), 0)), "")</f>
        <v/>
      </c>
      <c r="W156" s="165" t="str">
        <f t="array" ref="W156">IF(
SUMPRODUCT(
(IM!$F$2:$F$5000=A156)*
(ISNUMBER(SEARCH($I$1,IM!$AC$2:$AC$5000)))*
(IM!$X$2:$X$5000&gt;=$A$1)*
(IM!$X$2:$X$5000&lt;=$B$1)
)&gt;0,
$I$1,
""
)</f>
        <v/>
      </c>
      <c r="X156" s="165" t="str">
        <f t="array" ref="X156">IF(AND(SUMPRODUCT((IM!$F$2:$F$5000=A156)*(ISNUMBER(SEARCH($J$1, IM!$AC$2:$AC$5000))))&gt;0), $J$1, "")</f>
        <v>+EDC</v>
      </c>
      <c r="Y156" s="425">
        <f t="shared" si="33"/>
        <v>2759</v>
      </c>
      <c r="Z156" s="425" t="str">
        <f t="shared" si="34"/>
        <v>三重仁化店</v>
      </c>
      <c r="AA156" s="132"/>
      <c r="AB156" s="132"/>
      <c r="AC156" s="132"/>
    </row>
    <row r="157" spans="1:29" ht="21.6" customHeight="1">
      <c r="A157" s="111">
        <v>2209</v>
      </c>
      <c r="B157" s="160" t="str">
        <f>_xlfn.XLOOKUP(A157,'0919門市清單主檔'!B:B,'0919門市清單主檔'!C:C,"")</f>
        <v>三重圖書館</v>
      </c>
      <c r="C157" s="117" t="str">
        <f>_xlfn.XLOOKUP($A157,'0919門市清單主檔'!B:B,'0919門市清單主檔'!U:U,"")</f>
        <v>新北市</v>
      </c>
      <c r="D157" s="117" t="str">
        <f>_xlfn.XLOOKUP($A157,'0919門市清單主檔'!B:B,'0919門市清單主檔'!V:V,"")</f>
        <v>三重區</v>
      </c>
      <c r="E157" s="200" t="str">
        <f>_xlfn.XLOOKUP(D157,門市狀態!G:G,門市狀態!H:H,"")</f>
        <v>劉柏均</v>
      </c>
      <c r="F157" s="112" t="str">
        <f>IFERROR(IF(VLOOKUP(A157,門市狀態!A:D,4,FALSE)=0,"",VLOOKUP(A157,門市狀態!A:D,4,FALSE)),"")</f>
        <v/>
      </c>
      <c r="G157" s="113"/>
      <c r="H157" s="114" t="str">
        <f t="shared" si="30"/>
        <v>PMQ2-2209-三重圖書館(定保)</v>
      </c>
      <c r="I157" s="251" t="str">
        <f t="array" ref="I157">IF(AND(SUMPRODUCT((IM!$F$2:$F$5000=A157)*(ISNUMBER(SEARCH($C$1, IM!$AC$2:$AC$5000))))&gt;0), $C$1, "")</f>
        <v>PMQ2</v>
      </c>
      <c r="J157" s="252">
        <f t="array" ref="J157">IFERROR(INDEX(IM!$AM$2:$AM$5000, MATCH(1, (IM!$F$2:$F$5000=A157) * (ISNUMBER(SEARCH($C$1, IM!$AC$2:$AC$5000))), 0)), "")</f>
        <v>46156</v>
      </c>
      <c r="K157" s="253">
        <f t="array" ref="K157">SUMPRODUCT((IM!$F$2:$F$5000=A157)*(IM!$AD$2:$AD$5000="O")*(ISNUMBER(SEARCH($C$1, IM!$AC$2:$AC$5000))))</f>
        <v>1</v>
      </c>
      <c r="L157" s="254" t="str">
        <f t="array" ref="L157">IF(K157&gt;0,IFERROR(HYPERLINK("#'IM'!AC"&amp;MATCH(1,(IM!$F$1:$F$5000=A157)*(ISNUMBER(SEARCH($C$1,IM!$AC$1:$AC$5000))),0),"檢核"),"未登錄"),"")</f>
        <v>檢核</v>
      </c>
      <c r="M157" s="255" t="str">
        <f t="shared" si="31"/>
        <v>+EDC</v>
      </c>
      <c r="N157" s="255" t="str">
        <f t="array" ref="N157">IF(AND(
    SUMPRODUCT(
        (IM!$F$2:$F$522=A157) *
        ISNUMBER(SEARCH("*HUB*", IM!$AC$2:$AC$522)) *
        (IM!$X$2:$X$522&gt;=$A$1) *
        (IM!$X$2:$X$522&lt;=$B$1)*(W157="HUB")
    ) &gt; 0
), "HUB", "")</f>
        <v/>
      </c>
      <c r="O157" s="256" t="str">
        <f>IF(
  IFERROR(VLOOKUP(A157,門市主檔!A:I,9,FALSE),"")&lt;&gt;$C$1,
  "未完工",
  IF(
    AND($D$1="--",$E$1="--",$F$1="--"),
    "已完工",
    IF(
      OR(
        AND($D$1&lt;&gt;"--", IFERROR(VLOOKUP(A157,'0919門市清單主檔'!B:AH,31,FALSE),"")=$D$1, IFERROR(VLOOKUP(A157,門市主檔!A:Q,17,FALSE),"")&lt;&gt;$D$1),
        AND($E$1&lt;&gt;"--", IFERROR(VLOOKUP(A157,'0919門市清單主檔'!B:AH,32,FALSE),"")=$E$1, IFERROR(VLOOKUP(A157,門市主檔!A:S,19,FALSE),"")&lt;&gt;$E$1),
        AND($F$1&lt;&gt;"--", IFERROR(VLOOKUP(A157,'0919門市清單主檔'!B:AH,33,FALSE),"")=$F$1, IFERROR(VLOOKUP(A157,門市主檔!A:U,21,FALSE),"")&lt;&gt;$F$1),
        AND(
          IFERROR(VLOOKUP(A157,'0919門市清單主檔'!B:AC,28,FALSE),"")="+HUB",
          IFERROR(VLOOKUP(A157,門市主檔!A:X,23,FALSE),"")&lt;&gt;"+HUB"
        ),
        AND(
          IFERROR(VLOOKUP(A157,'0919門市清單主檔'!B:AD,29,FALSE),"")="+EDC",
          IFERROR(VLOOKUP(A157,門市主檔!A:X,24,FALSE),"")&lt;&gt;"+EDC"
        )
      ),
      _xlfn.TEXTJOIN(
        "，",
        TRUE,
        IF(AND($D$1&lt;&gt;"--", IFERROR(VLOOKUP(A157,'0919門市清單主檔'!B:AH,31,FALSE),"")=$D$1, IFERROR(VLOOKUP(A157,門市主檔!A:Q,17,FALSE),"")&lt;&gt;$D$1), $D$1, ""),
        IF(AND($E$1&lt;&gt;"--", IFERROR(VLOOKUP(A157,'0919門市清單主檔'!B:AH,32,FALSE),"")=$E$1, IFERROR(VLOOKUP(A157,門市主檔!A:S,19,FALSE),"")&lt;&gt;$E$1), $E$1, ""),
        IF(AND($F$1&lt;&gt;"--", IFERROR(VLOOKUP(A157,'0919門市清單主檔'!B:AH,33,FALSE),"")=$F$1, IFERROR(VLOOKUP(A157,門市主檔!A:U,21,FALSE),"")&lt;&gt;$F$1), $F$1, ""),
        IF(AND(IFERROR(VLOOKUP(A157,'0919門市清單主檔'!B:AC,28,FALSE),"")="+HUB", IFERROR(VLOOKUP(A157,門市主檔!A:X,23,FALSE),"")&lt;&gt;"+HUB"), "+HUB", ""),
        IF(AND(IFERROR(VLOOKUP(A157,'0919門市清單主檔'!B:AD,29,FALSE),"")="+EDC", IFERROR(VLOOKUP(A157,門市主檔!A:X,24,FALSE),"")&lt;&gt;"+EDC"), "+EDC", "")
      ) &amp; "未完工",
      "已完工"
    )
  )
)</f>
        <v>已完工</v>
      </c>
      <c r="P157" s="542" t="str">
        <f t="shared" si="32"/>
        <v>PMQ2-2209-三重圖書館(定保)</v>
      </c>
      <c r="Q157" s="178" t="str">
        <f t="array" ref="Q157">IF(AND(SUMPRODUCT((IM!$F$2:$F$5000=A157)*(ISNUMBER(SEARCH($D$1, IM!$AC$2:$AC$5000))))&gt;0), $D$1, "")</f>
        <v/>
      </c>
      <c r="R157" s="177" t="str">
        <f t="array" ref="R157">IFERROR(INDEX(IM!$AM$2:$AM$5000, MATCH(1, (IM!$F$2:$F$5000=A157) * (ISNUMBER(SEARCH($D$1, IM!$AC$2:$AC$5000))), 0)), "")</f>
        <v/>
      </c>
      <c r="S157" s="166" t="str">
        <f t="array" ref="S157">IF(AND(SUMPRODUCT((IM!$F$2:$F$5000=A157)*(ISNUMBER(SEARCH($E$1, IM!$AC$2:$AC$5000))))&gt;0), $E$1, "")</f>
        <v/>
      </c>
      <c r="T157" s="191" t="str">
        <f t="array" ref="T157">IFERROR(INDEX(IM!$AM$2:$AM$5000, MATCH(1, (IM!$F$2:$F$5000=A157) * (ISNUMBER(SEARCH($E$1, IM!$AC$2:$AC$5000))), 0)), "")</f>
        <v/>
      </c>
      <c r="U157" s="194" t="str">
        <f t="array" ref="U157">IF(AND(SUMPRODUCT((IM!$F$2:$F$5000=A157)*(ISNUMBER(SEARCH($F$1, IM!$AC$2:$AC$5000))))&gt;0), $F$1, "")</f>
        <v/>
      </c>
      <c r="V157" s="212" t="str">
        <f t="array" ref="V157">IFERROR(INDEX(IM!$AM$2:$AM$5000, MATCH(1, (IM!$F$2:$F$5000=A157) * (ISNUMBER(SEARCH($F$1, IM!$AC$2:$AC$5000))), 0)), "")</f>
        <v/>
      </c>
      <c r="W157" s="165" t="str">
        <f t="array" ref="W157">IF(
SUMPRODUCT(
(IM!$F$2:$F$5000=A157)*
(ISNUMBER(SEARCH($I$1,IM!$AC$2:$AC$5000)))*
(IM!$X$2:$X$5000&gt;=$A$1)*
(IM!$X$2:$X$5000&lt;=$B$1)
)&gt;0,
$I$1,
""
)</f>
        <v/>
      </c>
      <c r="X157" s="165" t="str">
        <f t="array" ref="X157">IF(AND(SUMPRODUCT((IM!$F$2:$F$5000=A157)*(ISNUMBER(SEARCH($J$1, IM!$AC$2:$AC$5000))))&gt;0), $J$1, "")</f>
        <v>+EDC</v>
      </c>
      <c r="Y157" s="425">
        <f t="shared" si="33"/>
        <v>2209</v>
      </c>
      <c r="Z157" s="425" t="str">
        <f t="shared" si="34"/>
        <v>三重圖書館</v>
      </c>
      <c r="AA157" s="132" t="s">
        <v>52</v>
      </c>
    </row>
    <row r="158" spans="1:29" ht="21.6" customHeight="1">
      <c r="A158" s="111">
        <v>3851</v>
      </c>
      <c r="B158" s="160" t="str">
        <f>_xlfn.XLOOKUP(A158,'0919門市清單主檔'!B:B,'0919門市清單主檔'!C:C,"")</f>
        <v>新莊輔園店</v>
      </c>
      <c r="C158" s="117" t="str">
        <f>_xlfn.XLOOKUP($A158,'0919門市清單主檔'!B:B,'0919門市清單主檔'!U:U,"")</f>
        <v>新北市</v>
      </c>
      <c r="D158" s="117" t="str">
        <f>_xlfn.XLOOKUP($A158,'0919門市清單主檔'!B:B,'0919門市清單主檔'!V:V,"")</f>
        <v>新莊區</v>
      </c>
      <c r="E158" s="200" t="str">
        <f>_xlfn.XLOOKUP(D158,門市狀態!G:G,門市狀態!H:H,"")</f>
        <v>湯家瑋</v>
      </c>
      <c r="F158" s="112" t="str">
        <f>IFERROR(IF(VLOOKUP(A158,門市狀態!A:D,4,FALSE)=0,"",VLOOKUP(A158,門市狀態!A:D,4,FALSE)),"")</f>
        <v/>
      </c>
      <c r="G158" s="113" t="s">
        <v>62</v>
      </c>
      <c r="H158" s="114" t="str">
        <f t="shared" si="30"/>
        <v>PMQ2-3851-新莊輔園店(定保)</v>
      </c>
      <c r="I158" s="251" t="str">
        <f t="array" ref="I158">IF(AND(SUMPRODUCT((IM!$F$2:$F$5000=A158)*(ISNUMBER(SEARCH($C$1, IM!$AC$2:$AC$5000))))&gt;0), $C$1, "")</f>
        <v>PMQ2</v>
      </c>
      <c r="J158" s="252">
        <f t="array" ref="J158">IFERROR(INDEX(IM!$AM$2:$AM$5000, MATCH(1, (IM!$F$2:$F$5000=A158) * (ISNUMBER(SEARCH($C$1, IM!$AC$2:$AC$5000))), 0)), "")</f>
        <v>46156</v>
      </c>
      <c r="K158" s="253">
        <f t="array" ref="K158">SUMPRODUCT((IM!$F$2:$F$5000=A158)*(IM!$AD$2:$AD$5000="O")*(ISNUMBER(SEARCH($C$1, IM!$AC$2:$AC$5000))))</f>
        <v>1</v>
      </c>
      <c r="L158" s="254" t="str">
        <f t="array" ref="L158">IF(K158&gt;0,IFERROR(HYPERLINK("#'IM'!AC"&amp;MATCH(1,(IM!$F$1:$F$5000=A158)*(ISNUMBER(SEARCH($C$1,IM!$AC$1:$AC$5000))),0),"檢核"),"未登錄"),"")</f>
        <v>檢核</v>
      </c>
      <c r="M158" s="255" t="str">
        <f t="shared" si="31"/>
        <v>+EDC</v>
      </c>
      <c r="N158" s="255" t="str">
        <f t="array" ref="N158">IF(AND(
    SUMPRODUCT(
        (IM!$F$2:$F$522=A158) *
        ISNUMBER(SEARCH("*HUB*", IM!$AC$2:$AC$522)) *
        (IM!$X$2:$X$522&gt;=$A$1) *
        (IM!$X$2:$X$522&lt;=$B$1)*(W158="HUB")
    ) &gt; 0
), "HUB", "")</f>
        <v/>
      </c>
      <c r="O158" s="256" t="str">
        <f>IF(
  IFERROR(VLOOKUP(A158,門市主檔!A:I,9,FALSE),"")&lt;&gt;$C$1,
  "未完工",
  IF(
    AND($D$1="--",$E$1="--",$F$1="--"),
    "已完工",
    IF(
      OR(
        AND($D$1&lt;&gt;"--", IFERROR(VLOOKUP(A158,'0919門市清單主檔'!B:AH,31,FALSE),"")=$D$1, IFERROR(VLOOKUP(A158,門市主檔!A:Q,17,FALSE),"")&lt;&gt;$D$1),
        AND($E$1&lt;&gt;"--", IFERROR(VLOOKUP(A158,'0919門市清單主檔'!B:AH,32,FALSE),"")=$E$1, IFERROR(VLOOKUP(A158,門市主檔!A:S,19,FALSE),"")&lt;&gt;$E$1),
        AND($F$1&lt;&gt;"--", IFERROR(VLOOKUP(A158,'0919門市清單主檔'!B:AH,33,FALSE),"")=$F$1, IFERROR(VLOOKUP(A158,門市主檔!A:U,21,FALSE),"")&lt;&gt;$F$1),
        AND(
          IFERROR(VLOOKUP(A158,'0919門市清單主檔'!B:AC,28,FALSE),"")="+HUB",
          IFERROR(VLOOKUP(A158,門市主檔!A:X,23,FALSE),"")&lt;&gt;"+HUB"
        ),
        AND(
          IFERROR(VLOOKUP(A158,'0919門市清單主檔'!B:AD,29,FALSE),"")="+EDC",
          IFERROR(VLOOKUP(A158,門市主檔!A:X,24,FALSE),"")&lt;&gt;"+EDC"
        )
      ),
      _xlfn.TEXTJOIN(
        "，",
        TRUE,
        IF(AND($D$1&lt;&gt;"--", IFERROR(VLOOKUP(A158,'0919門市清單主檔'!B:AH,31,FALSE),"")=$D$1, IFERROR(VLOOKUP(A158,門市主檔!A:Q,17,FALSE),"")&lt;&gt;$D$1), $D$1, ""),
        IF(AND($E$1&lt;&gt;"--", IFERROR(VLOOKUP(A158,'0919門市清單主檔'!B:AH,32,FALSE),"")=$E$1, IFERROR(VLOOKUP(A158,門市主檔!A:S,19,FALSE),"")&lt;&gt;$E$1), $E$1, ""),
        IF(AND($F$1&lt;&gt;"--", IFERROR(VLOOKUP(A158,'0919門市清單主檔'!B:AH,33,FALSE),"")=$F$1, IFERROR(VLOOKUP(A158,門市主檔!A:U,21,FALSE),"")&lt;&gt;$F$1), $F$1, ""),
        IF(AND(IFERROR(VLOOKUP(A158,'0919門市清單主檔'!B:AC,28,FALSE),"")="+HUB", IFERROR(VLOOKUP(A158,門市主檔!A:X,23,FALSE),"")&lt;&gt;"+HUB"), "+HUB", ""),
        IF(AND(IFERROR(VLOOKUP(A158,'0919門市清單主檔'!B:AD,29,FALSE),"")="+EDC", IFERROR(VLOOKUP(A158,門市主檔!A:X,24,FALSE),"")&lt;&gt;"+EDC"), "+EDC", "")
      ) &amp; "未完工",
      "已完工"
    )
  )
)</f>
        <v>已完工</v>
      </c>
      <c r="P158" s="542" t="str">
        <f t="shared" si="32"/>
        <v>PMQ2-3851-新莊輔園店(定保)</v>
      </c>
      <c r="Q158" s="178" t="str">
        <f t="array" ref="Q158">IF(AND(SUMPRODUCT((IM!$F$2:$F$5000=A158)*(ISNUMBER(SEARCH($D$1, IM!$AC$2:$AC$5000))))&gt;0), $D$1, "")</f>
        <v/>
      </c>
      <c r="R158" s="177" t="str">
        <f t="array" ref="R158">IFERROR(INDEX(IM!$AM$2:$AM$5000, MATCH(1, (IM!$F$2:$F$5000=A158) * (ISNUMBER(SEARCH($D$1, IM!$AC$2:$AC$5000))), 0)), "")</f>
        <v/>
      </c>
      <c r="S158" s="166" t="str">
        <f t="array" ref="S158">IF(AND(SUMPRODUCT((IM!$F$2:$F$5000=A158)*(ISNUMBER(SEARCH($E$1, IM!$AC$2:$AC$5000))))&gt;0), $E$1, "")</f>
        <v/>
      </c>
      <c r="T158" s="191" t="str">
        <f t="array" ref="T158">IFERROR(INDEX(IM!$AM$2:$AM$5000, MATCH(1, (IM!$F$2:$F$5000=A158) * (ISNUMBER(SEARCH($E$1, IM!$AC$2:$AC$5000))), 0)), "")</f>
        <v/>
      </c>
      <c r="U158" s="194" t="str">
        <f t="array" ref="U158">IF(AND(SUMPRODUCT((IM!$F$2:$F$5000=A158)*(ISNUMBER(SEARCH($F$1, IM!$AC$2:$AC$5000))))&gt;0), $F$1, "")</f>
        <v/>
      </c>
      <c r="V158" s="212" t="str">
        <f t="array" ref="V158">IFERROR(INDEX(IM!$AM$2:$AM$5000, MATCH(1, (IM!$F$2:$F$5000=A158) * (ISNUMBER(SEARCH($F$1, IM!$AC$2:$AC$5000))), 0)), "")</f>
        <v/>
      </c>
      <c r="W158" s="165" t="str">
        <f t="array" ref="W158">IF(
SUMPRODUCT(
(IM!$F$2:$F$5000=A158)*
(ISNUMBER(SEARCH($I$1,IM!$AC$2:$AC$5000)))*
(IM!$X$2:$X$5000&gt;=$A$1)*
(IM!$X$2:$X$5000&lt;=$B$1)
)&gt;0,
$I$1,
""
)</f>
        <v/>
      </c>
      <c r="X158" s="165" t="str">
        <f t="array" ref="X158">IF(AND(SUMPRODUCT((IM!$F$2:$F$5000=A158)*(ISNUMBER(SEARCH($J$1, IM!$AC$2:$AC$5000))))&gt;0), $J$1, "")</f>
        <v>+EDC</v>
      </c>
      <c r="Y158" s="425">
        <f t="shared" si="33"/>
        <v>3851</v>
      </c>
      <c r="Z158" s="425" t="str">
        <f t="shared" si="34"/>
        <v>新莊輔園店</v>
      </c>
      <c r="AA158" s="132"/>
    </row>
    <row r="159" spans="1:29" ht="21.6" customHeight="1">
      <c r="A159" s="111">
        <v>4552</v>
      </c>
      <c r="B159" s="160" t="str">
        <f>_xlfn.XLOOKUP(A159,'0919門市清單主檔'!B:B,'0919門市清單主檔'!C:C,"")</f>
        <v>新莊福慧店</v>
      </c>
      <c r="C159" s="117" t="str">
        <f>_xlfn.XLOOKUP($A159,'0919門市清單主檔'!B:B,'0919門市清單主檔'!U:U,"")</f>
        <v>新北市</v>
      </c>
      <c r="D159" s="117" t="str">
        <f>_xlfn.XLOOKUP($A159,'0919門市清單主檔'!B:B,'0919門市清單主檔'!V:V,"")</f>
        <v>新莊區</v>
      </c>
      <c r="E159" s="200" t="str">
        <f>_xlfn.XLOOKUP(D159,門市狀態!G:G,門市狀態!H:H,"")</f>
        <v>湯家瑋</v>
      </c>
      <c r="F159" s="112" t="str">
        <f>IFERROR(IF(VLOOKUP(A159,門市狀態!A:D,4,FALSE)=0,"",VLOOKUP(A159,門市狀態!A:D,4,FALSE)),"")</f>
        <v/>
      </c>
      <c r="G159" s="113"/>
      <c r="H159" s="114" t="str">
        <f t="shared" si="30"/>
        <v>PMQ2-4552-新莊福慧店(定保)</v>
      </c>
      <c r="I159" s="251" t="str">
        <f t="array" ref="I159">IF(AND(SUMPRODUCT((IM!$F$2:$F$5000=A159)*(ISNUMBER(SEARCH($C$1, IM!$AC$2:$AC$5000))))&gt;0), $C$1, "")</f>
        <v>PMQ2</v>
      </c>
      <c r="J159" s="252">
        <f t="array" ref="J159">IFERROR(INDEX(IM!$AM$2:$AM$5000, MATCH(1, (IM!$F$2:$F$5000=A159) * (ISNUMBER(SEARCH($C$1, IM!$AC$2:$AC$5000))), 0)), "")</f>
        <v>46157</v>
      </c>
      <c r="K159" s="253">
        <f t="array" ref="K159">SUMPRODUCT((IM!$F$2:$F$5000=A159)*(IM!$AD$2:$AD$5000="O")*(ISNUMBER(SEARCH($C$1, IM!$AC$2:$AC$5000))))</f>
        <v>1</v>
      </c>
      <c r="L159" s="254" t="str">
        <f t="array" ref="L159">IF(K159&gt;0,IFERROR(HYPERLINK("#'IM'!AC"&amp;MATCH(1,(IM!$F$1:$F$5000=A159)*(ISNUMBER(SEARCH($C$1,IM!$AC$1:$AC$5000))),0),"檢核"),"未登錄"),"")</f>
        <v>檢核</v>
      </c>
      <c r="M159" s="255" t="str">
        <f t="shared" si="31"/>
        <v>+EDC</v>
      </c>
      <c r="N159" s="255" t="str">
        <f t="array" ref="N159">IF(AND(
    SUMPRODUCT(
        (IM!$F$2:$F$522=A159) *
        ISNUMBER(SEARCH("*HUB*", IM!$AC$2:$AC$522)) *
        (IM!$X$2:$X$522&gt;=$A$1) *
        (IM!$X$2:$X$522&lt;=$B$1)*(W159="HUB")
    ) &gt; 0
), "HUB", "")</f>
        <v/>
      </c>
      <c r="O159" s="256" t="str">
        <f>IF(
  IFERROR(VLOOKUP(A159,門市主檔!A:I,9,FALSE),"")&lt;&gt;$C$1,
  "未完工",
  IF(
    AND($D$1="--",$E$1="--",$F$1="--"),
    "已完工",
    IF(
      OR(
        AND($D$1&lt;&gt;"--", IFERROR(VLOOKUP(A159,'0919門市清單主檔'!B:AH,31,FALSE),"")=$D$1, IFERROR(VLOOKUP(A159,門市主檔!A:Q,17,FALSE),"")&lt;&gt;$D$1),
        AND($E$1&lt;&gt;"--", IFERROR(VLOOKUP(A159,'0919門市清單主檔'!B:AH,32,FALSE),"")=$E$1, IFERROR(VLOOKUP(A159,門市主檔!A:S,19,FALSE),"")&lt;&gt;$E$1),
        AND($F$1&lt;&gt;"--", IFERROR(VLOOKUP(A159,'0919門市清單主檔'!B:AH,33,FALSE),"")=$F$1, IFERROR(VLOOKUP(A159,門市主檔!A:U,21,FALSE),"")&lt;&gt;$F$1),
        AND(
          IFERROR(VLOOKUP(A159,'0919門市清單主檔'!B:AC,28,FALSE),"")="+HUB",
          IFERROR(VLOOKUP(A159,門市主檔!A:X,23,FALSE),"")&lt;&gt;"+HUB"
        ),
        AND(
          IFERROR(VLOOKUP(A159,'0919門市清單主檔'!B:AD,29,FALSE),"")="+EDC",
          IFERROR(VLOOKUP(A159,門市主檔!A:X,24,FALSE),"")&lt;&gt;"+EDC"
        )
      ),
      _xlfn.TEXTJOIN(
        "，",
        TRUE,
        IF(AND($D$1&lt;&gt;"--", IFERROR(VLOOKUP(A159,'0919門市清單主檔'!B:AH,31,FALSE),"")=$D$1, IFERROR(VLOOKUP(A159,門市主檔!A:Q,17,FALSE),"")&lt;&gt;$D$1), $D$1, ""),
        IF(AND($E$1&lt;&gt;"--", IFERROR(VLOOKUP(A159,'0919門市清單主檔'!B:AH,32,FALSE),"")=$E$1, IFERROR(VLOOKUP(A159,門市主檔!A:S,19,FALSE),"")&lt;&gt;$E$1), $E$1, ""),
        IF(AND($F$1&lt;&gt;"--", IFERROR(VLOOKUP(A159,'0919門市清單主檔'!B:AH,33,FALSE),"")=$F$1, IFERROR(VLOOKUP(A159,門市主檔!A:U,21,FALSE),"")&lt;&gt;$F$1), $F$1, ""),
        IF(AND(IFERROR(VLOOKUP(A159,'0919門市清單主檔'!B:AC,28,FALSE),"")="+HUB", IFERROR(VLOOKUP(A159,門市主檔!A:X,23,FALSE),"")&lt;&gt;"+HUB"), "+HUB", ""),
        IF(AND(IFERROR(VLOOKUP(A159,'0919門市清單主檔'!B:AD,29,FALSE),"")="+EDC", IFERROR(VLOOKUP(A159,門市主檔!A:X,24,FALSE),"")&lt;&gt;"+EDC"), "+EDC", "")
      ) &amp; "未完工",
      "已完工"
    )
  )
)</f>
        <v>已完工</v>
      </c>
      <c r="P159" s="542" t="str">
        <f t="shared" si="32"/>
        <v>PMQ2-4552-新莊福慧店(定保)</v>
      </c>
      <c r="Q159" s="178" t="str">
        <f t="array" ref="Q159">IF(AND(SUMPRODUCT((IM!$F$2:$F$5000=A159)*(ISNUMBER(SEARCH($D$1, IM!$AC$2:$AC$5000))))&gt;0), $D$1, "")</f>
        <v/>
      </c>
      <c r="R159" s="177" t="str">
        <f t="array" ref="R159">IFERROR(INDEX(IM!$AM$2:$AM$5000, MATCH(1, (IM!$F$2:$F$5000=A159) * (ISNUMBER(SEARCH($D$1, IM!$AC$2:$AC$5000))), 0)), "")</f>
        <v/>
      </c>
      <c r="S159" s="166" t="str">
        <f t="array" ref="S159">IF(AND(SUMPRODUCT((IM!$F$2:$F$5000=A159)*(ISNUMBER(SEARCH($E$1, IM!$AC$2:$AC$5000))))&gt;0), $E$1, "")</f>
        <v/>
      </c>
      <c r="T159" s="191" t="str">
        <f t="array" ref="T159">IFERROR(INDEX(IM!$AM$2:$AM$5000, MATCH(1, (IM!$F$2:$F$5000=A159) * (ISNUMBER(SEARCH($E$1, IM!$AC$2:$AC$5000))), 0)), "")</f>
        <v/>
      </c>
      <c r="U159" s="194" t="str">
        <f t="array" ref="U159">IF(AND(SUMPRODUCT((IM!$F$2:$F$5000=A159)*(ISNUMBER(SEARCH($F$1, IM!$AC$2:$AC$5000))))&gt;0), $F$1, "")</f>
        <v/>
      </c>
      <c r="V159" s="212" t="str">
        <f t="array" ref="V159">IFERROR(INDEX(IM!$AM$2:$AM$5000, MATCH(1, (IM!$F$2:$F$5000=A159) * (ISNUMBER(SEARCH($F$1, IM!$AC$2:$AC$5000))), 0)), "")</f>
        <v/>
      </c>
      <c r="W159" s="165" t="str">
        <f t="array" ref="W159">IF(
SUMPRODUCT(
(IM!$F$2:$F$5000=A159)*
(ISNUMBER(SEARCH($I$1,IM!$AC$2:$AC$5000)))*
(IM!$X$2:$X$5000&gt;=$A$1)*
(IM!$X$2:$X$5000&lt;=$B$1)
)&gt;0,
$I$1,
""
)</f>
        <v/>
      </c>
      <c r="X159" s="165" t="str">
        <f t="array" ref="X159">IF(AND(SUMPRODUCT((IM!$F$2:$F$5000=A159)*(ISNUMBER(SEARCH($J$1, IM!$AC$2:$AC$5000))))&gt;0), $J$1, "")</f>
        <v>+EDC</v>
      </c>
      <c r="Y159" s="425">
        <f t="shared" si="33"/>
        <v>4552</v>
      </c>
      <c r="Z159" s="425" t="str">
        <f t="shared" si="34"/>
        <v>新莊福慧店</v>
      </c>
      <c r="AA159" s="132" t="s">
        <v>52</v>
      </c>
    </row>
    <row r="160" spans="1:29" ht="21.6" customHeight="1">
      <c r="A160" s="111">
        <v>3318</v>
      </c>
      <c r="B160" s="160" t="str">
        <f>_xlfn.XLOOKUP(A160,'0919門市清單主檔'!B:B,'0919門市清單主檔'!C:C,"")</f>
        <v>中和自治店</v>
      </c>
      <c r="C160" s="117" t="str">
        <f>_xlfn.XLOOKUP($A160,'0919門市清單主檔'!B:B,'0919門市清單主檔'!U:U,"")</f>
        <v>新北市</v>
      </c>
      <c r="D160" s="117" t="str">
        <f>_xlfn.XLOOKUP($A160,'0919門市清單主檔'!B:B,'0919門市清單主檔'!V:V,"")</f>
        <v>中和區</v>
      </c>
      <c r="E160" s="200" t="str">
        <f>_xlfn.XLOOKUP(D160,門市狀態!G:G,門市狀態!H:H,"")</f>
        <v>劉柏均</v>
      </c>
      <c r="F160" s="112" t="str">
        <f>IFERROR(IF(VLOOKUP(A160,門市狀態!A:D,4,FALSE)=0,"",VLOOKUP(A160,門市狀態!A:D,4,FALSE)),"")</f>
        <v/>
      </c>
      <c r="G160" s="113"/>
      <c r="H160" s="114" t="str">
        <f t="shared" si="30"/>
        <v>PMQ2-3318-中和自治店(定保)</v>
      </c>
      <c r="I160" s="251" t="str">
        <f t="array" ref="I160">IF(AND(SUMPRODUCT((IM!$F$2:$F$5000=A160)*(ISNUMBER(SEARCH($C$1, IM!$AC$2:$AC$5000))))&gt;0), $C$1, "")</f>
        <v>PMQ2</v>
      </c>
      <c r="J160" s="252">
        <f t="array" ref="J160">IFERROR(INDEX(IM!$AM$2:$AM$5000, MATCH(1, (IM!$F$2:$F$5000=A160) * (ISNUMBER(SEARCH($C$1, IM!$AC$2:$AC$5000))), 0)), "")</f>
        <v>46157</v>
      </c>
      <c r="K160" s="253">
        <f t="array" ref="K160">SUMPRODUCT((IM!$F$2:$F$5000=A160)*(IM!$AD$2:$AD$5000="O")*(ISNUMBER(SEARCH($C$1, IM!$AC$2:$AC$5000))))</f>
        <v>1</v>
      </c>
      <c r="L160" s="254" t="str">
        <f t="array" ref="L160">IF(K160&gt;0,IFERROR(HYPERLINK("#'IM'!AC"&amp;MATCH(1,(IM!$F$1:$F$5000=A160)*(ISNUMBER(SEARCH($C$1,IM!$AC$1:$AC$5000))),0),"檢核"),"未登錄"),"")</f>
        <v>檢核</v>
      </c>
      <c r="M160" s="255" t="str">
        <f t="shared" si="31"/>
        <v>+EDC</v>
      </c>
      <c r="N160" s="255" t="str">
        <f t="array" ref="N160">IF(AND(
    SUMPRODUCT(
        (IM!$F$2:$F$522=A160) *
        ISNUMBER(SEARCH("*HUB*", IM!$AC$2:$AC$522)) *
        (IM!$X$2:$X$522&gt;=$A$1) *
        (IM!$X$2:$X$522&lt;=$B$1)*(W160="HUB")
    ) &gt; 0
), "HUB", "")</f>
        <v/>
      </c>
      <c r="O160" s="256" t="str">
        <f>IF(
  IFERROR(VLOOKUP(A160,門市主檔!A:I,9,FALSE),"")&lt;&gt;$C$1,
  "未完工",
  IF(
    AND($D$1="--",$E$1="--",$F$1="--"),
    "已完工",
    IF(
      OR(
        AND($D$1&lt;&gt;"--", IFERROR(VLOOKUP(A160,'0919門市清單主檔'!B:AH,31,FALSE),"")=$D$1, IFERROR(VLOOKUP(A160,門市主檔!A:Q,17,FALSE),"")&lt;&gt;$D$1),
        AND($E$1&lt;&gt;"--", IFERROR(VLOOKUP(A160,'0919門市清單主檔'!B:AH,32,FALSE),"")=$E$1, IFERROR(VLOOKUP(A160,門市主檔!A:S,19,FALSE),"")&lt;&gt;$E$1),
        AND($F$1&lt;&gt;"--", IFERROR(VLOOKUP(A160,'0919門市清單主檔'!B:AH,33,FALSE),"")=$F$1, IFERROR(VLOOKUP(A160,門市主檔!A:U,21,FALSE),"")&lt;&gt;$F$1),
        AND(
          IFERROR(VLOOKUP(A160,'0919門市清單主檔'!B:AC,28,FALSE),"")="+HUB",
          IFERROR(VLOOKUP(A160,門市主檔!A:X,23,FALSE),"")&lt;&gt;"+HUB"
        ),
        AND(
          IFERROR(VLOOKUP(A160,'0919門市清單主檔'!B:AD,29,FALSE),"")="+EDC",
          IFERROR(VLOOKUP(A160,門市主檔!A:X,24,FALSE),"")&lt;&gt;"+EDC"
        )
      ),
      _xlfn.TEXTJOIN(
        "，",
        TRUE,
        IF(AND($D$1&lt;&gt;"--", IFERROR(VLOOKUP(A160,'0919門市清單主檔'!B:AH,31,FALSE),"")=$D$1, IFERROR(VLOOKUP(A160,門市主檔!A:Q,17,FALSE),"")&lt;&gt;$D$1), $D$1, ""),
        IF(AND($E$1&lt;&gt;"--", IFERROR(VLOOKUP(A160,'0919門市清單主檔'!B:AH,32,FALSE),"")=$E$1, IFERROR(VLOOKUP(A160,門市主檔!A:S,19,FALSE),"")&lt;&gt;$E$1), $E$1, ""),
        IF(AND($F$1&lt;&gt;"--", IFERROR(VLOOKUP(A160,'0919門市清單主檔'!B:AH,33,FALSE),"")=$F$1, IFERROR(VLOOKUP(A160,門市主檔!A:U,21,FALSE),"")&lt;&gt;$F$1), $F$1, ""),
        IF(AND(IFERROR(VLOOKUP(A160,'0919門市清單主檔'!B:AC,28,FALSE),"")="+HUB", IFERROR(VLOOKUP(A160,門市主檔!A:X,23,FALSE),"")&lt;&gt;"+HUB"), "+HUB", ""),
        IF(AND(IFERROR(VLOOKUP(A160,'0919門市清單主檔'!B:AD,29,FALSE),"")="+EDC", IFERROR(VLOOKUP(A160,門市主檔!A:X,24,FALSE),"")&lt;&gt;"+EDC"), "+EDC", "")
      ) &amp; "未完工",
      "已完工"
    )
  )
)</f>
        <v>已完工</v>
      </c>
      <c r="P160" s="542" t="str">
        <f t="shared" si="32"/>
        <v>PMQ2-3318-中和自治店(定保)</v>
      </c>
      <c r="Q160" s="178" t="str">
        <f t="array" ref="Q160">IF(AND(SUMPRODUCT((IM!$F$2:$F$5000=A160)*(ISNUMBER(SEARCH($D$1, IM!$AC$2:$AC$5000))))&gt;0), $D$1, "")</f>
        <v/>
      </c>
      <c r="R160" s="177" t="str">
        <f t="array" ref="R160">IFERROR(INDEX(IM!$AM$2:$AM$5000, MATCH(1, (IM!$F$2:$F$5000=A160) * (ISNUMBER(SEARCH($D$1, IM!$AC$2:$AC$5000))), 0)), "")</f>
        <v/>
      </c>
      <c r="S160" s="166" t="str">
        <f t="array" ref="S160">IF(AND(SUMPRODUCT((IM!$F$2:$F$5000=A160)*(ISNUMBER(SEARCH($E$1, IM!$AC$2:$AC$5000))))&gt;0), $E$1, "")</f>
        <v/>
      </c>
      <c r="T160" s="191" t="str">
        <f t="array" ref="T160">IFERROR(INDEX(IM!$AM$2:$AM$5000, MATCH(1, (IM!$F$2:$F$5000=A160) * (ISNUMBER(SEARCH($E$1, IM!$AC$2:$AC$5000))), 0)), "")</f>
        <v/>
      </c>
      <c r="U160" s="194" t="str">
        <f t="array" ref="U160">IF(AND(SUMPRODUCT((IM!$F$2:$F$5000=A160)*(ISNUMBER(SEARCH($F$1, IM!$AC$2:$AC$5000))))&gt;0), $F$1, "")</f>
        <v/>
      </c>
      <c r="V160" s="212" t="str">
        <f t="array" ref="V160">IFERROR(INDEX(IM!$AM$2:$AM$5000, MATCH(1, (IM!$F$2:$F$5000=A160) * (ISNUMBER(SEARCH($F$1, IM!$AC$2:$AC$5000))), 0)), "")</f>
        <v/>
      </c>
      <c r="W160" s="165" t="str">
        <f t="array" ref="W160">IF(
SUMPRODUCT(
(IM!$F$2:$F$5000=A160)*
(ISNUMBER(SEARCH($I$1,IM!$AC$2:$AC$5000)))*
(IM!$X$2:$X$5000&gt;=$A$1)*
(IM!$X$2:$X$5000&lt;=$B$1)
)&gt;0,
$I$1,
""
)</f>
        <v/>
      </c>
      <c r="X160" s="165" t="str">
        <f t="array" ref="X160">IF(AND(SUMPRODUCT((IM!$F$2:$F$5000=A160)*(ISNUMBER(SEARCH($J$1, IM!$AC$2:$AC$5000))))&gt;0), $J$1, "")</f>
        <v>+EDC</v>
      </c>
      <c r="Y160" s="425">
        <f t="shared" si="33"/>
        <v>3318</v>
      </c>
      <c r="Z160" s="425" t="str">
        <f t="shared" si="34"/>
        <v>中和自治店</v>
      </c>
      <c r="AA160" s="132" t="s">
        <v>52</v>
      </c>
    </row>
    <row r="161" spans="1:29" ht="21.6" customHeight="1">
      <c r="A161" s="111">
        <v>4762</v>
      </c>
      <c r="B161" s="160" t="str">
        <f>_xlfn.XLOOKUP(A161,'0919門市清單主檔'!B:B,'0919門市清單主檔'!C:C,"")</f>
        <v>新莊巷口店</v>
      </c>
      <c r="C161" s="117" t="str">
        <f>_xlfn.XLOOKUP($A161,'0919門市清單主檔'!B:B,'0919門市清單主檔'!U:U,"")</f>
        <v>新北市</v>
      </c>
      <c r="D161" s="117" t="str">
        <f>_xlfn.XLOOKUP($A161,'0919門市清單主檔'!B:B,'0919門市清單主檔'!V:V,"")</f>
        <v>新莊區</v>
      </c>
      <c r="E161" s="200" t="str">
        <f>_xlfn.XLOOKUP(D161,門市狀態!G:G,門市狀態!H:H,"")</f>
        <v>湯家瑋</v>
      </c>
      <c r="F161" s="112" t="str">
        <f>IFERROR(IF(VLOOKUP(A161,門市狀態!A:D,4,FALSE)=0,"",VLOOKUP(A161,門市狀態!A:D,4,FALSE)),"")</f>
        <v/>
      </c>
      <c r="G161" s="113"/>
      <c r="H161" s="114" t="str">
        <f t="shared" si="30"/>
        <v>PMQ2-4762-新莊巷口店(定保)</v>
      </c>
      <c r="I161" s="251" t="str">
        <f t="array" ref="I161">IF(AND(SUMPRODUCT((IM!$F$2:$F$5000=A161)*(ISNUMBER(SEARCH($C$1, IM!$AC$2:$AC$5000))))&gt;0), $C$1, "")</f>
        <v>PMQ2</v>
      </c>
      <c r="J161" s="252">
        <f t="array" ref="J161">IFERROR(INDEX(IM!$AM$2:$AM$5000, MATCH(1, (IM!$F$2:$F$5000=A161) * (ISNUMBER(SEARCH($C$1, IM!$AC$2:$AC$5000))), 0)), "")</f>
        <v>46157</v>
      </c>
      <c r="K161" s="253">
        <f t="array" ref="K161">SUMPRODUCT((IM!$F$2:$F$5000=A161)*(IM!$AD$2:$AD$5000="O")*(ISNUMBER(SEARCH($C$1, IM!$AC$2:$AC$5000))))</f>
        <v>1</v>
      </c>
      <c r="L161" s="254" t="str">
        <f t="array" ref="L161">IF(K161&gt;0,IFERROR(HYPERLINK("#'IM'!AC"&amp;MATCH(1,(IM!$F$1:$F$5000=A161)*(ISNUMBER(SEARCH($C$1,IM!$AC$1:$AC$5000))),0),"檢核"),"未登錄"),"")</f>
        <v>檢核</v>
      </c>
      <c r="M161" s="255" t="str">
        <f t="shared" si="31"/>
        <v>+EDC</v>
      </c>
      <c r="N161" s="255" t="str">
        <f t="array" ref="N161">IF(AND(
    SUMPRODUCT(
        (IM!$F$2:$F$522=A161) *
        ISNUMBER(SEARCH("*HUB*", IM!$AC$2:$AC$522)) *
        (IM!$X$2:$X$522&gt;=$A$1) *
        (IM!$X$2:$X$522&lt;=$B$1)*(W161="HUB")
    ) &gt; 0
), "HUB", "")</f>
        <v/>
      </c>
      <c r="O161" s="256" t="str">
        <f>IF(
  IFERROR(VLOOKUP(A161,門市主檔!A:I,9,FALSE),"")&lt;&gt;$C$1,
  "未完工",
  IF(
    AND($D$1="--",$E$1="--",$F$1="--"),
    "已完工",
    IF(
      OR(
        AND($D$1&lt;&gt;"--", IFERROR(VLOOKUP(A161,'0919門市清單主檔'!B:AH,31,FALSE),"")=$D$1, IFERROR(VLOOKUP(A161,門市主檔!A:Q,17,FALSE),"")&lt;&gt;$D$1),
        AND($E$1&lt;&gt;"--", IFERROR(VLOOKUP(A161,'0919門市清單主檔'!B:AH,32,FALSE),"")=$E$1, IFERROR(VLOOKUP(A161,門市主檔!A:S,19,FALSE),"")&lt;&gt;$E$1),
        AND($F$1&lt;&gt;"--", IFERROR(VLOOKUP(A161,'0919門市清單主檔'!B:AH,33,FALSE),"")=$F$1, IFERROR(VLOOKUP(A161,門市主檔!A:U,21,FALSE),"")&lt;&gt;$F$1),
        AND(
          IFERROR(VLOOKUP(A161,'0919門市清單主檔'!B:AC,28,FALSE),"")="+HUB",
          IFERROR(VLOOKUP(A161,門市主檔!A:X,23,FALSE),"")&lt;&gt;"+HUB"
        ),
        AND(
          IFERROR(VLOOKUP(A161,'0919門市清單主檔'!B:AD,29,FALSE),"")="+EDC",
          IFERROR(VLOOKUP(A161,門市主檔!A:X,24,FALSE),"")&lt;&gt;"+EDC"
        )
      ),
      _xlfn.TEXTJOIN(
        "，",
        TRUE,
        IF(AND($D$1&lt;&gt;"--", IFERROR(VLOOKUP(A161,'0919門市清單主檔'!B:AH,31,FALSE),"")=$D$1, IFERROR(VLOOKUP(A161,門市主檔!A:Q,17,FALSE),"")&lt;&gt;$D$1), $D$1, ""),
        IF(AND($E$1&lt;&gt;"--", IFERROR(VLOOKUP(A161,'0919門市清單主檔'!B:AH,32,FALSE),"")=$E$1, IFERROR(VLOOKUP(A161,門市主檔!A:S,19,FALSE),"")&lt;&gt;$E$1), $E$1, ""),
        IF(AND($F$1&lt;&gt;"--", IFERROR(VLOOKUP(A161,'0919門市清單主檔'!B:AH,33,FALSE),"")=$F$1, IFERROR(VLOOKUP(A161,門市主檔!A:U,21,FALSE),"")&lt;&gt;$F$1), $F$1, ""),
        IF(AND(IFERROR(VLOOKUP(A161,'0919門市清單主檔'!B:AC,28,FALSE),"")="+HUB", IFERROR(VLOOKUP(A161,門市主檔!A:X,23,FALSE),"")&lt;&gt;"+HUB"), "+HUB", ""),
        IF(AND(IFERROR(VLOOKUP(A161,'0919門市清單主檔'!B:AD,29,FALSE),"")="+EDC", IFERROR(VLOOKUP(A161,門市主檔!A:X,24,FALSE),"")&lt;&gt;"+EDC"), "+EDC", "")
      ) &amp; "未完工",
      "已完工"
    )
  )
)</f>
        <v>已完工</v>
      </c>
      <c r="P161" s="542" t="str">
        <f t="shared" si="32"/>
        <v>PMQ2-4762-新莊巷口店(定保)</v>
      </c>
      <c r="Q161" s="178" t="str">
        <f t="array" ref="Q161">IF(AND(SUMPRODUCT((IM!$F$2:$F$5000=A161)*(ISNUMBER(SEARCH($D$1, IM!$AC$2:$AC$5000))))&gt;0), $D$1, "")</f>
        <v/>
      </c>
      <c r="R161" s="177" t="str">
        <f t="array" ref="R161">IFERROR(INDEX(IM!$AM$2:$AM$5000, MATCH(1, (IM!$F$2:$F$5000=A161) * (ISNUMBER(SEARCH($D$1, IM!$AC$2:$AC$5000))), 0)), "")</f>
        <v/>
      </c>
      <c r="S161" s="166" t="str">
        <f t="array" ref="S161">IF(AND(SUMPRODUCT((IM!$F$2:$F$5000=A161)*(ISNUMBER(SEARCH($E$1, IM!$AC$2:$AC$5000))))&gt;0), $E$1, "")</f>
        <v/>
      </c>
      <c r="T161" s="191" t="str">
        <f t="array" ref="T161">IFERROR(INDEX(IM!$AM$2:$AM$5000, MATCH(1, (IM!$F$2:$F$5000=A161) * (ISNUMBER(SEARCH($E$1, IM!$AC$2:$AC$5000))), 0)), "")</f>
        <v/>
      </c>
      <c r="U161" s="194" t="str">
        <f t="array" ref="U161">IF(AND(SUMPRODUCT((IM!$F$2:$F$5000=A161)*(ISNUMBER(SEARCH($F$1, IM!$AC$2:$AC$5000))))&gt;0), $F$1, "")</f>
        <v/>
      </c>
      <c r="V161" s="212" t="str">
        <f t="array" ref="V161">IFERROR(INDEX(IM!$AM$2:$AM$5000, MATCH(1, (IM!$F$2:$F$5000=A161) * (ISNUMBER(SEARCH($F$1, IM!$AC$2:$AC$5000))), 0)), "")</f>
        <v/>
      </c>
      <c r="W161" s="165" t="str">
        <f t="array" ref="W161">IF(
SUMPRODUCT(
(IM!$F$2:$F$5000=A161)*
(ISNUMBER(SEARCH($I$1,IM!$AC$2:$AC$5000)))*
(IM!$X$2:$X$5000&gt;=$A$1)*
(IM!$X$2:$X$5000&lt;=$B$1)
)&gt;0,
$I$1,
""
)</f>
        <v/>
      </c>
      <c r="X161" s="165" t="str">
        <f t="array" ref="X161">IF(AND(SUMPRODUCT((IM!$F$2:$F$5000=A161)*(ISNUMBER(SEARCH($J$1, IM!$AC$2:$AC$5000))))&gt;0), $J$1, "")</f>
        <v>+EDC</v>
      </c>
      <c r="Y161" s="425">
        <f t="shared" si="33"/>
        <v>4762</v>
      </c>
      <c r="Z161" s="425" t="str">
        <f t="shared" si="34"/>
        <v>新莊巷口店</v>
      </c>
      <c r="AA161" s="132"/>
    </row>
    <row r="162" spans="1:29" ht="21.6" customHeight="1">
      <c r="A162" s="111">
        <v>3999</v>
      </c>
      <c r="B162" s="160" t="str">
        <f>_xlfn.XLOOKUP(A162,'0919門市清單主檔'!B:B,'0919門市清單主檔'!C:C,"")</f>
        <v>新莊福祐店</v>
      </c>
      <c r="C162" s="117" t="str">
        <f>_xlfn.XLOOKUP($A162,'0919門市清單主檔'!B:B,'0919門市清單主檔'!U:U,"")</f>
        <v>新北市</v>
      </c>
      <c r="D162" s="117" t="str">
        <f>_xlfn.XLOOKUP($A162,'0919門市清單主檔'!B:B,'0919門市清單主檔'!V:V,"")</f>
        <v>新莊區</v>
      </c>
      <c r="E162" s="200" t="str">
        <f>_xlfn.XLOOKUP(D162,門市狀態!G:G,門市狀態!H:H,"")</f>
        <v>湯家瑋</v>
      </c>
      <c r="F162" s="112" t="str">
        <f>IFERROR(IF(VLOOKUP(A162,門市狀態!A:D,4,FALSE)=0,"",VLOOKUP(A162,門市狀態!A:D,4,FALSE)),"")</f>
        <v/>
      </c>
      <c r="G162" s="113"/>
      <c r="H162" s="114" t="str">
        <f t="shared" si="30"/>
        <v>PMQ2-3999-新莊福祐店(定保)</v>
      </c>
      <c r="I162" s="251" t="str">
        <f t="array" ref="I162">IF(AND(SUMPRODUCT((IM!$F$2:$F$5000=A162)*(ISNUMBER(SEARCH($C$1, IM!$AC$2:$AC$5000))))&gt;0), $C$1, "")</f>
        <v>PMQ2</v>
      </c>
      <c r="J162" s="252">
        <f t="array" ref="J162">IFERROR(INDEX(IM!$AM$2:$AM$5000, MATCH(1, (IM!$F$2:$F$5000=A162) * (ISNUMBER(SEARCH($C$1, IM!$AC$2:$AC$5000))), 0)), "")</f>
        <v>46157</v>
      </c>
      <c r="K162" s="253">
        <f t="array" ref="K162">SUMPRODUCT((IM!$F$2:$F$5000=A162)*(IM!$AD$2:$AD$5000="O")*(ISNUMBER(SEARCH($C$1, IM!$AC$2:$AC$5000))))</f>
        <v>1</v>
      </c>
      <c r="L162" s="254" t="str">
        <f t="array" ref="L162">IF(K162&gt;0,IFERROR(HYPERLINK("#'IM'!AC"&amp;MATCH(1,(IM!$F$1:$F$5000=A162)*(ISNUMBER(SEARCH($C$1,IM!$AC$1:$AC$5000))),0),"檢核"),"未登錄"),"")</f>
        <v>檢核</v>
      </c>
      <c r="M162" s="255" t="str">
        <f t="shared" si="31"/>
        <v>+EDC</v>
      </c>
      <c r="N162" s="255" t="str">
        <f t="array" ref="N162">IF(AND(
    SUMPRODUCT(
        (IM!$F$2:$F$522=A162) *
        ISNUMBER(SEARCH("*HUB*", IM!$AC$2:$AC$522)) *
        (IM!$X$2:$X$522&gt;=$A$1) *
        (IM!$X$2:$X$522&lt;=$B$1)*(W162="HUB")
    ) &gt; 0
), "HUB", "")</f>
        <v/>
      </c>
      <c r="O162" s="256" t="str">
        <f>IF(
  IFERROR(VLOOKUP(A162,門市主檔!A:I,9,FALSE),"")&lt;&gt;$C$1,
  "未完工",
  IF(
    AND($D$1="--",$E$1="--",$F$1="--"),
    "已完工",
    IF(
      OR(
        AND($D$1&lt;&gt;"--", IFERROR(VLOOKUP(A162,'0919門市清單主檔'!B:AH,31,FALSE),"")=$D$1, IFERROR(VLOOKUP(A162,門市主檔!A:Q,17,FALSE),"")&lt;&gt;$D$1),
        AND($E$1&lt;&gt;"--", IFERROR(VLOOKUP(A162,'0919門市清單主檔'!B:AH,32,FALSE),"")=$E$1, IFERROR(VLOOKUP(A162,門市主檔!A:S,19,FALSE),"")&lt;&gt;$E$1),
        AND($F$1&lt;&gt;"--", IFERROR(VLOOKUP(A162,'0919門市清單主檔'!B:AH,33,FALSE),"")=$F$1, IFERROR(VLOOKUP(A162,門市主檔!A:U,21,FALSE),"")&lt;&gt;$F$1),
        AND(
          IFERROR(VLOOKUP(A162,'0919門市清單主檔'!B:AC,28,FALSE),"")="+HUB",
          IFERROR(VLOOKUP(A162,門市主檔!A:X,23,FALSE),"")&lt;&gt;"+HUB"
        ),
        AND(
          IFERROR(VLOOKUP(A162,'0919門市清單主檔'!B:AD,29,FALSE),"")="+EDC",
          IFERROR(VLOOKUP(A162,門市主檔!A:X,24,FALSE),"")&lt;&gt;"+EDC"
        )
      ),
      _xlfn.TEXTJOIN(
        "，",
        TRUE,
        IF(AND($D$1&lt;&gt;"--", IFERROR(VLOOKUP(A162,'0919門市清單主檔'!B:AH,31,FALSE),"")=$D$1, IFERROR(VLOOKUP(A162,門市主檔!A:Q,17,FALSE),"")&lt;&gt;$D$1), $D$1, ""),
        IF(AND($E$1&lt;&gt;"--", IFERROR(VLOOKUP(A162,'0919門市清單主檔'!B:AH,32,FALSE),"")=$E$1, IFERROR(VLOOKUP(A162,門市主檔!A:S,19,FALSE),"")&lt;&gt;$E$1), $E$1, ""),
        IF(AND($F$1&lt;&gt;"--", IFERROR(VLOOKUP(A162,'0919門市清單主檔'!B:AH,33,FALSE),"")=$F$1, IFERROR(VLOOKUP(A162,門市主檔!A:U,21,FALSE),"")&lt;&gt;$F$1), $F$1, ""),
        IF(AND(IFERROR(VLOOKUP(A162,'0919門市清單主檔'!B:AC,28,FALSE),"")="+HUB", IFERROR(VLOOKUP(A162,門市主檔!A:X,23,FALSE),"")&lt;&gt;"+HUB"), "+HUB", ""),
        IF(AND(IFERROR(VLOOKUP(A162,'0919門市清單主檔'!B:AD,29,FALSE),"")="+EDC", IFERROR(VLOOKUP(A162,門市主檔!A:X,24,FALSE),"")&lt;&gt;"+EDC"), "+EDC", "")
      ) &amp; "未完工",
      "已完工"
    )
  )
)</f>
        <v>已完工</v>
      </c>
      <c r="P162" s="542" t="str">
        <f t="shared" si="32"/>
        <v>PMQ2-3999-新莊福祐店(定保)</v>
      </c>
      <c r="Q162" s="178" t="str">
        <f t="array" ref="Q162">IF(AND(SUMPRODUCT((IM!$F$2:$F$5000=A162)*(ISNUMBER(SEARCH($D$1, IM!$AC$2:$AC$5000))))&gt;0), $D$1, "")</f>
        <v/>
      </c>
      <c r="R162" s="177" t="str">
        <f t="array" ref="R162">IFERROR(INDEX(IM!$AM$2:$AM$5000, MATCH(1, (IM!$F$2:$F$5000=A162) * (ISNUMBER(SEARCH($D$1, IM!$AC$2:$AC$5000))), 0)), "")</f>
        <v/>
      </c>
      <c r="S162" s="166" t="str">
        <f t="array" ref="S162">IF(AND(SUMPRODUCT((IM!$F$2:$F$5000=A162)*(ISNUMBER(SEARCH($E$1, IM!$AC$2:$AC$5000))))&gt;0), $E$1, "")</f>
        <v/>
      </c>
      <c r="T162" s="191" t="str">
        <f t="array" ref="T162">IFERROR(INDEX(IM!$AM$2:$AM$5000, MATCH(1, (IM!$F$2:$F$5000=A162) * (ISNUMBER(SEARCH($E$1, IM!$AC$2:$AC$5000))), 0)), "")</f>
        <v/>
      </c>
      <c r="U162" s="194" t="str">
        <f t="array" ref="U162">IF(AND(SUMPRODUCT((IM!$F$2:$F$5000=A162)*(ISNUMBER(SEARCH($F$1, IM!$AC$2:$AC$5000))))&gt;0), $F$1, "")</f>
        <v/>
      </c>
      <c r="V162" s="212" t="str">
        <f t="array" ref="V162">IFERROR(INDEX(IM!$AM$2:$AM$5000, MATCH(1, (IM!$F$2:$F$5000=A162) * (ISNUMBER(SEARCH($F$1, IM!$AC$2:$AC$5000))), 0)), "")</f>
        <v/>
      </c>
      <c r="W162" s="165" t="str">
        <f t="array" ref="W162">IF(
SUMPRODUCT(
(IM!$F$2:$F$5000=A162)*
(ISNUMBER(SEARCH($I$1,IM!$AC$2:$AC$5000)))*
(IM!$X$2:$X$5000&gt;=$A$1)*
(IM!$X$2:$X$5000&lt;=$B$1)
)&gt;0,
$I$1,
""
)</f>
        <v/>
      </c>
      <c r="X162" s="165" t="str">
        <f t="array" ref="X162">IF(AND(SUMPRODUCT((IM!$F$2:$F$5000=A162)*(ISNUMBER(SEARCH($J$1, IM!$AC$2:$AC$5000))))&gt;0), $J$1, "")</f>
        <v>+EDC</v>
      </c>
      <c r="Y162" s="425">
        <f t="shared" si="33"/>
        <v>3999</v>
      </c>
      <c r="Z162" s="425" t="str">
        <f t="shared" si="34"/>
        <v>新莊福祐店</v>
      </c>
      <c r="AA162" s="132"/>
    </row>
    <row r="163" spans="1:29" ht="21.6" customHeight="1">
      <c r="A163" s="111" t="s">
        <v>73</v>
      </c>
      <c r="B163" s="160" t="str">
        <f>_xlfn.XLOOKUP(A163,'0919門市清單主檔'!B:B,'0919門市清單主檔'!C:C,"")</f>
        <v>中和遠東店</v>
      </c>
      <c r="C163" s="117" t="str">
        <f>_xlfn.XLOOKUP($A163,'0919門市清單主檔'!B:B,'0919門市清單主檔'!U:U,"")</f>
        <v>新北市</v>
      </c>
      <c r="D163" s="117" t="str">
        <f>_xlfn.XLOOKUP($A163,'0919門市清單主檔'!B:B,'0919門市清單主檔'!V:V,"")</f>
        <v>中和區</v>
      </c>
      <c r="E163" s="200" t="str">
        <f>_xlfn.XLOOKUP(D163,門市狀態!G:G,門市狀態!H:H,"")</f>
        <v>劉柏均</v>
      </c>
      <c r="F163" s="112" t="str">
        <f>IFERROR(IF(VLOOKUP(A163,門市狀態!A:D,4,FALSE)=0,"",VLOOKUP(A163,門市狀態!A:D,4,FALSE)),"")</f>
        <v/>
      </c>
      <c r="G163" s="113"/>
      <c r="H163" s="114" t="str">
        <f t="shared" si="30"/>
        <v>PMQ2-C894-中和遠東店(定保)</v>
      </c>
      <c r="I163" s="251" t="str">
        <f t="array" ref="I163">IF(AND(SUMPRODUCT((IM!$F$2:$F$5000=A163)*(ISNUMBER(SEARCH($C$1, IM!$AC$2:$AC$5000))))&gt;0), $C$1, "")</f>
        <v>PMQ2</v>
      </c>
      <c r="J163" s="252">
        <f t="array" ref="J163">IFERROR(INDEX(IM!$AM$2:$AM$5000, MATCH(1, (IM!$F$2:$F$5000=A163) * (ISNUMBER(SEARCH($C$1, IM!$AC$2:$AC$5000))), 0)), "")</f>
        <v>46157</v>
      </c>
      <c r="K163" s="253">
        <f t="array" ref="K163">SUMPRODUCT((IM!$F$2:$F$5000=A163)*(IM!$AD$2:$AD$5000="O")*(ISNUMBER(SEARCH($C$1, IM!$AC$2:$AC$5000))))</f>
        <v>1</v>
      </c>
      <c r="L163" s="254" t="str">
        <f t="array" ref="L163">IF(K163&gt;0,IFERROR(HYPERLINK("#'IM'!AC"&amp;MATCH(1,(IM!$F$1:$F$5000=A163)*(ISNUMBER(SEARCH($C$1,IM!$AC$1:$AC$5000))),0),"檢核"),"未登錄"),"")</f>
        <v>檢核</v>
      </c>
      <c r="M163" s="255" t="str">
        <f t="shared" si="31"/>
        <v>+EDC</v>
      </c>
      <c r="N163" s="255" t="str">
        <f t="array" ref="N163">IF(AND(
    SUMPRODUCT(
        (IM!$F$2:$F$522=A163) *
        ISNUMBER(SEARCH("*HUB*", IM!$AC$2:$AC$522)) *
        (IM!$X$2:$X$522&gt;=$A$1) *
        (IM!$X$2:$X$522&lt;=$B$1)*(W163="HUB")
    ) &gt; 0
), "HUB", "")</f>
        <v/>
      </c>
      <c r="O163" s="256" t="str">
        <f>IF(
  IFERROR(VLOOKUP(A163,門市主檔!A:I,9,FALSE),"")&lt;&gt;$C$1,
  "未完工",
  IF(
    AND($D$1="--",$E$1="--",$F$1="--"),
    "已完工",
    IF(
      OR(
        AND($D$1&lt;&gt;"--", IFERROR(VLOOKUP(A163,'0919門市清單主檔'!B:AH,31,FALSE),"")=$D$1, IFERROR(VLOOKUP(A163,門市主檔!A:Q,17,FALSE),"")&lt;&gt;$D$1),
        AND($E$1&lt;&gt;"--", IFERROR(VLOOKUP(A163,'0919門市清單主檔'!B:AH,32,FALSE),"")=$E$1, IFERROR(VLOOKUP(A163,門市主檔!A:S,19,FALSE),"")&lt;&gt;$E$1),
        AND($F$1&lt;&gt;"--", IFERROR(VLOOKUP(A163,'0919門市清單主檔'!B:AH,33,FALSE),"")=$F$1, IFERROR(VLOOKUP(A163,門市主檔!A:U,21,FALSE),"")&lt;&gt;$F$1),
        AND(
          IFERROR(VLOOKUP(A163,'0919門市清單主檔'!B:AC,28,FALSE),"")="+HUB",
          IFERROR(VLOOKUP(A163,門市主檔!A:X,23,FALSE),"")&lt;&gt;"+HUB"
        ),
        AND(
          IFERROR(VLOOKUP(A163,'0919門市清單主檔'!B:AD,29,FALSE),"")="+EDC",
          IFERROR(VLOOKUP(A163,門市主檔!A:X,24,FALSE),"")&lt;&gt;"+EDC"
        )
      ),
      _xlfn.TEXTJOIN(
        "，",
        TRUE,
        IF(AND($D$1&lt;&gt;"--", IFERROR(VLOOKUP(A163,'0919門市清單主檔'!B:AH,31,FALSE),"")=$D$1, IFERROR(VLOOKUP(A163,門市主檔!A:Q,17,FALSE),"")&lt;&gt;$D$1), $D$1, ""),
        IF(AND($E$1&lt;&gt;"--", IFERROR(VLOOKUP(A163,'0919門市清單主檔'!B:AH,32,FALSE),"")=$E$1, IFERROR(VLOOKUP(A163,門市主檔!A:S,19,FALSE),"")&lt;&gt;$E$1), $E$1, ""),
        IF(AND($F$1&lt;&gt;"--", IFERROR(VLOOKUP(A163,'0919門市清單主檔'!B:AH,33,FALSE),"")=$F$1, IFERROR(VLOOKUP(A163,門市主檔!A:U,21,FALSE),"")&lt;&gt;$F$1), $F$1, ""),
        IF(AND(IFERROR(VLOOKUP(A163,'0919門市清單主檔'!B:AC,28,FALSE),"")="+HUB", IFERROR(VLOOKUP(A163,門市主檔!A:X,23,FALSE),"")&lt;&gt;"+HUB"), "+HUB", ""),
        IF(AND(IFERROR(VLOOKUP(A163,'0919門市清單主檔'!B:AD,29,FALSE),"")="+EDC", IFERROR(VLOOKUP(A163,門市主檔!A:X,24,FALSE),"")&lt;&gt;"+EDC"), "+EDC", "")
      ) &amp; "未完工",
      "已完工"
    )
  )
)</f>
        <v>已完工</v>
      </c>
      <c r="P163" s="542" t="str">
        <f t="shared" si="32"/>
        <v>PMQ2-C894-中和遠東店(定保)</v>
      </c>
      <c r="Q163" s="178" t="str">
        <f t="array" ref="Q163">IF(AND(SUMPRODUCT((IM!$F$2:$F$5000=A163)*(ISNUMBER(SEARCH($D$1, IM!$AC$2:$AC$5000))))&gt;0), $D$1, "")</f>
        <v/>
      </c>
      <c r="R163" s="177" t="str">
        <f t="array" ref="R163">IFERROR(INDEX(IM!$AM$2:$AM$5000, MATCH(1, (IM!$F$2:$F$5000=A163) * (ISNUMBER(SEARCH($D$1, IM!$AC$2:$AC$5000))), 0)), "")</f>
        <v/>
      </c>
      <c r="S163" s="166" t="str">
        <f t="array" ref="S163">IF(AND(SUMPRODUCT((IM!$F$2:$F$5000=A163)*(ISNUMBER(SEARCH($E$1, IM!$AC$2:$AC$5000))))&gt;0), $E$1, "")</f>
        <v/>
      </c>
      <c r="T163" s="191" t="str">
        <f t="array" ref="T163">IFERROR(INDEX(IM!$AM$2:$AM$5000, MATCH(1, (IM!$F$2:$F$5000=A163) * (ISNUMBER(SEARCH($E$1, IM!$AC$2:$AC$5000))), 0)), "")</f>
        <v/>
      </c>
      <c r="U163" s="194" t="str">
        <f t="array" ref="U163">IF(AND(SUMPRODUCT((IM!$F$2:$F$5000=A163)*(ISNUMBER(SEARCH($F$1, IM!$AC$2:$AC$5000))))&gt;0), $F$1, "")</f>
        <v/>
      </c>
      <c r="V163" s="212" t="str">
        <f t="array" ref="V163">IFERROR(INDEX(IM!$AM$2:$AM$5000, MATCH(1, (IM!$F$2:$F$5000=A163) * (ISNUMBER(SEARCH($F$1, IM!$AC$2:$AC$5000))), 0)), "")</f>
        <v/>
      </c>
      <c r="W163" s="165" t="str">
        <f t="array" ref="W163">IF(
SUMPRODUCT(
(IM!$F$2:$F$5000=A163)*
(ISNUMBER(SEARCH($I$1,IM!$AC$2:$AC$5000)))*
(IM!$X$2:$X$5000&gt;=$A$1)*
(IM!$X$2:$X$5000&lt;=$B$1)
)&gt;0,
$I$1,
""
)</f>
        <v/>
      </c>
      <c r="X163" s="165" t="str">
        <f t="array" ref="X163">IF(AND(SUMPRODUCT((IM!$F$2:$F$5000=A163)*(ISNUMBER(SEARCH($J$1, IM!$AC$2:$AC$5000))))&gt;0), $J$1, "")</f>
        <v>+EDC</v>
      </c>
      <c r="Y163" s="425" t="str">
        <f t="shared" si="33"/>
        <v>C894</v>
      </c>
      <c r="Z163" s="425" t="str">
        <f t="shared" si="34"/>
        <v>中和遠東店</v>
      </c>
      <c r="AA163" s="132" t="s">
        <v>52</v>
      </c>
    </row>
    <row r="164" spans="1:29" ht="21.6" customHeight="1">
      <c r="A164" s="111">
        <v>4629</v>
      </c>
      <c r="B164" s="160" t="str">
        <f>_xlfn.XLOOKUP(A164,'0919門市清單主檔'!B:B,'0919門市清單主檔'!C:C,"")</f>
        <v>龜山警大店</v>
      </c>
      <c r="C164" s="117" t="str">
        <f>_xlfn.XLOOKUP($A164,'0919門市清單主檔'!B:B,'0919門市清單主檔'!U:U,"")</f>
        <v>桃園市</v>
      </c>
      <c r="D164" s="117" t="str">
        <f>_xlfn.XLOOKUP($A164,'0919門市清單主檔'!B:B,'0919門市清單主檔'!V:V,"")</f>
        <v>龜山區</v>
      </c>
      <c r="E164" s="200" t="str">
        <f>_xlfn.XLOOKUP(D164,門市狀態!G:G,門市狀態!H:H,"")</f>
        <v>吳宗鴻</v>
      </c>
      <c r="F164" s="112" t="str">
        <f>IFERROR(IF(VLOOKUP(A164,門市狀態!A:D,4,FALSE)=0,"",VLOOKUP(A164,門市狀態!A:D,4,FALSE)),"")</f>
        <v/>
      </c>
      <c r="G164" s="113"/>
      <c r="H164" s="114" t="str">
        <f t="shared" si="30"/>
        <v>PMQ2-4629-龜山警大店(定保)</v>
      </c>
      <c r="I164" s="251" t="str">
        <f t="array" ref="I164">IF(AND(SUMPRODUCT((IM!$F$2:$F$5000=A164)*(ISNUMBER(SEARCH($C$1, IM!$AC$2:$AC$5000))))&gt;0), $C$1, "")</f>
        <v>PMQ2</v>
      </c>
      <c r="J164" s="252">
        <f t="array" ref="J164">IFERROR(INDEX(IM!$AM$2:$AM$5000, MATCH(1, (IM!$F$2:$F$5000=A164) * (ISNUMBER(SEARCH($C$1, IM!$AC$2:$AC$5000))), 0)), "")</f>
        <v>46157</v>
      </c>
      <c r="K164" s="253">
        <f t="array" ref="K164">SUMPRODUCT((IM!$F$2:$F$5000=A164)*(IM!$AD$2:$AD$5000="O")*(ISNUMBER(SEARCH($C$1, IM!$AC$2:$AC$5000))))</f>
        <v>1</v>
      </c>
      <c r="L164" s="254" t="str">
        <f t="array" ref="L164">IF(K164&gt;0,IFERROR(HYPERLINK("#'IM'!AC"&amp;MATCH(1,(IM!$F$1:$F$5000=A164)*(ISNUMBER(SEARCH($C$1,IM!$AC$1:$AC$5000))),0),"檢核"),"未登錄"),"")</f>
        <v>檢核</v>
      </c>
      <c r="M164" s="255" t="str">
        <f t="shared" si="31"/>
        <v>+SC7+EDC</v>
      </c>
      <c r="N164" s="255" t="str">
        <f t="array" ref="N164">IF(AND(
    SUMPRODUCT(
        (IM!$F$2:$F$522=A164) *
        ISNUMBER(SEARCH("*HUB*", IM!$AC$2:$AC$522)) *
        (IM!$X$2:$X$522&gt;=$A$1) *
        (IM!$X$2:$X$522&lt;=$B$1)*(W164="HUB")
    ) &gt; 0
), "HUB", "")</f>
        <v/>
      </c>
      <c r="O164" s="256" t="str">
        <f>IF(
  IFERROR(VLOOKUP(A164,門市主檔!A:I,9,FALSE),"")&lt;&gt;$C$1,
  "未完工",
  IF(
    AND($D$1="--",$E$1="--",$F$1="--"),
    "已完工",
    IF(
      OR(
        AND($D$1&lt;&gt;"--", IFERROR(VLOOKUP(A164,'0919門市清單主檔'!B:AH,31,FALSE),"")=$D$1, IFERROR(VLOOKUP(A164,門市主檔!A:Q,17,FALSE),"")&lt;&gt;$D$1),
        AND($E$1&lt;&gt;"--", IFERROR(VLOOKUP(A164,'0919門市清單主檔'!B:AH,32,FALSE),"")=$E$1, IFERROR(VLOOKUP(A164,門市主檔!A:S,19,FALSE),"")&lt;&gt;$E$1),
        AND($F$1&lt;&gt;"--", IFERROR(VLOOKUP(A164,'0919門市清單主檔'!B:AH,33,FALSE),"")=$F$1, IFERROR(VLOOKUP(A164,門市主檔!A:U,21,FALSE),"")&lt;&gt;$F$1),
        AND(
          IFERROR(VLOOKUP(A164,'0919門市清單主檔'!B:AC,28,FALSE),"")="+HUB",
          IFERROR(VLOOKUP(A164,門市主檔!A:X,23,FALSE),"")&lt;&gt;"+HUB"
        ),
        AND(
          IFERROR(VLOOKUP(A164,'0919門市清單主檔'!B:AD,29,FALSE),"")="+EDC",
          IFERROR(VLOOKUP(A164,門市主檔!A:X,24,FALSE),"")&lt;&gt;"+EDC"
        )
      ),
      _xlfn.TEXTJOIN(
        "，",
        TRUE,
        IF(AND($D$1&lt;&gt;"--", IFERROR(VLOOKUP(A164,'0919門市清單主檔'!B:AH,31,FALSE),"")=$D$1, IFERROR(VLOOKUP(A164,門市主檔!A:Q,17,FALSE),"")&lt;&gt;$D$1), $D$1, ""),
        IF(AND($E$1&lt;&gt;"--", IFERROR(VLOOKUP(A164,'0919門市清單主檔'!B:AH,32,FALSE),"")=$E$1, IFERROR(VLOOKUP(A164,門市主檔!A:S,19,FALSE),"")&lt;&gt;$E$1), $E$1, ""),
        IF(AND($F$1&lt;&gt;"--", IFERROR(VLOOKUP(A164,'0919門市清單主檔'!B:AH,33,FALSE),"")=$F$1, IFERROR(VLOOKUP(A164,門市主檔!A:U,21,FALSE),"")&lt;&gt;$F$1), $F$1, ""),
        IF(AND(IFERROR(VLOOKUP(A164,'0919門市清單主檔'!B:AC,28,FALSE),"")="+HUB", IFERROR(VLOOKUP(A164,門市主檔!A:X,23,FALSE),"")&lt;&gt;"+HUB"), "+HUB", ""),
        IF(AND(IFERROR(VLOOKUP(A164,'0919門市清單主檔'!B:AD,29,FALSE),"")="+EDC", IFERROR(VLOOKUP(A164,門市主檔!A:X,24,FALSE),"")&lt;&gt;"+EDC"), "+EDC", "")
      ) &amp; "未完工",
      "已完工"
    )
  )
)</f>
        <v>已完工</v>
      </c>
      <c r="P164" s="542" t="str">
        <f t="shared" si="32"/>
        <v>PMQ2-4629-龜山警大店(定保)</v>
      </c>
      <c r="Q164" s="178" t="str">
        <f t="array" ref="Q164">IF(AND(SUMPRODUCT((IM!$F$2:$F$5000=A164)*(ISNUMBER(SEARCH($D$1, IM!$AC$2:$AC$5000))))&gt;0), $D$1, "")</f>
        <v>+SC7</v>
      </c>
      <c r="R164" s="177">
        <f t="array" ref="R164">IFERROR(INDEX(IM!$AM$2:$AM$5000, MATCH(1, (IM!$F$2:$F$5000=A164) * (ISNUMBER(SEARCH($D$1, IM!$AC$2:$AC$5000))), 0)), "")</f>
        <v>46157</v>
      </c>
      <c r="S164" s="166" t="str">
        <f t="array" ref="S164">IF(AND(SUMPRODUCT((IM!$F$2:$F$5000=A164)*(ISNUMBER(SEARCH($E$1, IM!$AC$2:$AC$5000))))&gt;0), $E$1, "")</f>
        <v/>
      </c>
      <c r="T164" s="191" t="str">
        <f t="array" ref="T164">IFERROR(INDEX(IM!$AM$2:$AM$5000, MATCH(1, (IM!$F$2:$F$5000=A164) * (ISNUMBER(SEARCH($E$1, IM!$AC$2:$AC$5000))), 0)), "")</f>
        <v/>
      </c>
      <c r="U164" s="194" t="str">
        <f t="array" ref="U164">IF(AND(SUMPRODUCT((IM!$F$2:$F$5000=A164)*(ISNUMBER(SEARCH($F$1, IM!$AC$2:$AC$5000))))&gt;0), $F$1, "")</f>
        <v/>
      </c>
      <c r="V164" s="212" t="str">
        <f t="array" ref="V164">IFERROR(INDEX(IM!$AM$2:$AM$5000, MATCH(1, (IM!$F$2:$F$5000=A164) * (ISNUMBER(SEARCH($F$1, IM!$AC$2:$AC$5000))), 0)), "")</f>
        <v/>
      </c>
      <c r="W164" s="165" t="str">
        <f t="array" ref="W164">IF(
SUMPRODUCT(
(IM!$F$2:$F$5000=A164)*
(ISNUMBER(SEARCH($I$1,IM!$AC$2:$AC$5000)))*
(IM!$X$2:$X$5000&gt;=$A$1)*
(IM!$X$2:$X$5000&lt;=$B$1)
)&gt;0,
$I$1,
""
)</f>
        <v/>
      </c>
      <c r="X164" s="165" t="str">
        <f t="array" ref="X164">IF(AND(SUMPRODUCT((IM!$F$2:$F$5000=A164)*(ISNUMBER(SEARCH($J$1, IM!$AC$2:$AC$5000))))&gt;0), $J$1, "")</f>
        <v>+EDC</v>
      </c>
      <c r="Y164" s="425">
        <f t="shared" si="33"/>
        <v>4629</v>
      </c>
      <c r="Z164" s="425" t="str">
        <f t="shared" si="34"/>
        <v>龜山警大店</v>
      </c>
      <c r="AA164" s="132" t="s">
        <v>52</v>
      </c>
    </row>
    <row r="165" spans="1:29" ht="21.6" customHeight="1">
      <c r="A165" s="111">
        <v>4528</v>
      </c>
      <c r="B165" s="160" t="str">
        <f>_xlfn.XLOOKUP(A165,'0919門市清單主檔'!B:B,'0919門市清單主檔'!C:C,"")</f>
        <v>八里鐵塔店</v>
      </c>
      <c r="C165" s="117" t="str">
        <f>_xlfn.XLOOKUP($A165,'0919門市清單主檔'!B:B,'0919門市清單主檔'!U:U,"")</f>
        <v>新北市</v>
      </c>
      <c r="D165" s="117" t="str">
        <f>_xlfn.XLOOKUP($A165,'0919門市清單主檔'!B:B,'0919門市清單主檔'!V:V,"")</f>
        <v>八里區</v>
      </c>
      <c r="E165" s="200" t="str">
        <f>_xlfn.XLOOKUP(D165,門市狀態!G:G,門市狀態!H:H,"")</f>
        <v>吳宗鴻</v>
      </c>
      <c r="F165" s="112" t="str">
        <f>IFERROR(IF(VLOOKUP(A165,門市狀態!A:D,4,FALSE)=0,"",VLOOKUP(A165,門市狀態!A:D,4,FALSE)),"")</f>
        <v/>
      </c>
      <c r="G165" s="113"/>
      <c r="H165" s="114" t="str">
        <f t="shared" si="30"/>
        <v>PMQ2-4528-八里鐵塔店(定保)</v>
      </c>
      <c r="I165" s="251" t="str">
        <f t="array" ref="I165">IF(AND(SUMPRODUCT((IM!$F$2:$F$5000=A165)*(ISNUMBER(SEARCH($C$1, IM!$AC$2:$AC$5000))))&gt;0), $C$1, "")</f>
        <v>PMQ2</v>
      </c>
      <c r="J165" s="252">
        <f t="array" ref="J165">IFERROR(INDEX(IM!$AM$2:$AM$5000, MATCH(1, (IM!$F$2:$F$5000=A165) * (ISNUMBER(SEARCH($C$1, IM!$AC$2:$AC$5000))), 0)), "")</f>
        <v>46160</v>
      </c>
      <c r="K165" s="253">
        <f t="array" ref="K165">SUMPRODUCT((IM!$F$2:$F$5000=A165)*(IM!$AD$2:$AD$5000="O")*(ISNUMBER(SEARCH($C$1, IM!$AC$2:$AC$5000))))</f>
        <v>1</v>
      </c>
      <c r="L165" s="254" t="str">
        <f t="array" ref="L165">IF(K165&gt;0,IFERROR(HYPERLINK("#'IM'!AC"&amp;MATCH(1,(IM!$F$1:$F$5000=A165)*(ISNUMBER(SEARCH($C$1,IM!$AC$1:$AC$5000))),0),"檢核"),"未登錄"),"")</f>
        <v>檢核</v>
      </c>
      <c r="M165" s="255" t="str">
        <f t="shared" si="31"/>
        <v>+EDC</v>
      </c>
      <c r="N165" s="255" t="str">
        <f t="array" ref="N165">IF(AND(
    SUMPRODUCT(
        (IM!$F$2:$F$522=A165) *
        ISNUMBER(SEARCH("*HUB*", IM!$AC$2:$AC$522)) *
        (IM!$X$2:$X$522&gt;=$A$1) *
        (IM!$X$2:$X$522&lt;=$B$1)*(W165="HUB")
    ) &gt; 0
), "HUB", "")</f>
        <v/>
      </c>
      <c r="O165" s="256" t="str">
        <f>IF(
  IFERROR(VLOOKUP(A165,門市主檔!A:I,9,FALSE),"")&lt;&gt;$C$1,
  "未完工",
  IF(
    AND($D$1="--",$E$1="--",$F$1="--"),
    "已完工",
    IF(
      OR(
        AND($D$1&lt;&gt;"--", IFERROR(VLOOKUP(A165,'0919門市清單主檔'!B:AH,31,FALSE),"")=$D$1, IFERROR(VLOOKUP(A165,門市主檔!A:Q,17,FALSE),"")&lt;&gt;$D$1),
        AND($E$1&lt;&gt;"--", IFERROR(VLOOKUP(A165,'0919門市清單主檔'!B:AH,32,FALSE),"")=$E$1, IFERROR(VLOOKUP(A165,門市主檔!A:S,19,FALSE),"")&lt;&gt;$E$1),
        AND($F$1&lt;&gt;"--", IFERROR(VLOOKUP(A165,'0919門市清單主檔'!B:AH,33,FALSE),"")=$F$1, IFERROR(VLOOKUP(A165,門市主檔!A:U,21,FALSE),"")&lt;&gt;$F$1),
        AND(
          IFERROR(VLOOKUP(A165,'0919門市清單主檔'!B:AC,28,FALSE),"")="+HUB",
          IFERROR(VLOOKUP(A165,門市主檔!A:X,23,FALSE),"")&lt;&gt;"+HUB"
        ),
        AND(
          IFERROR(VLOOKUP(A165,'0919門市清單主檔'!B:AD,29,FALSE),"")="+EDC",
          IFERROR(VLOOKUP(A165,門市主檔!A:X,24,FALSE),"")&lt;&gt;"+EDC"
        )
      ),
      _xlfn.TEXTJOIN(
        "，",
        TRUE,
        IF(AND($D$1&lt;&gt;"--", IFERROR(VLOOKUP(A165,'0919門市清單主檔'!B:AH,31,FALSE),"")=$D$1, IFERROR(VLOOKUP(A165,門市主檔!A:Q,17,FALSE),"")&lt;&gt;$D$1), $D$1, ""),
        IF(AND($E$1&lt;&gt;"--", IFERROR(VLOOKUP(A165,'0919門市清單主檔'!B:AH,32,FALSE),"")=$E$1, IFERROR(VLOOKUP(A165,門市主檔!A:S,19,FALSE),"")&lt;&gt;$E$1), $E$1, ""),
        IF(AND($F$1&lt;&gt;"--", IFERROR(VLOOKUP(A165,'0919門市清單主檔'!B:AH,33,FALSE),"")=$F$1, IFERROR(VLOOKUP(A165,門市主檔!A:U,21,FALSE),"")&lt;&gt;$F$1), $F$1, ""),
        IF(AND(IFERROR(VLOOKUP(A165,'0919門市清單主檔'!B:AC,28,FALSE),"")="+HUB", IFERROR(VLOOKUP(A165,門市主檔!A:X,23,FALSE),"")&lt;&gt;"+HUB"), "+HUB", ""),
        IF(AND(IFERROR(VLOOKUP(A165,'0919門市清單主檔'!B:AD,29,FALSE),"")="+EDC", IFERROR(VLOOKUP(A165,門市主檔!A:X,24,FALSE),"")&lt;&gt;"+EDC"), "+EDC", "")
      ) &amp; "未完工",
      "已完工"
    )
  )
)</f>
        <v>已完工</v>
      </c>
      <c r="P165" s="542" t="str">
        <f t="shared" si="32"/>
        <v>PMQ2-4528-八里鐵塔店(定保)</v>
      </c>
      <c r="Q165" s="178" t="str">
        <f t="array" ref="Q165">IF(AND(SUMPRODUCT((IM!$F$2:$F$5000=A165)*(ISNUMBER(SEARCH($D$1, IM!$AC$2:$AC$5000))))&gt;0), $D$1, "")</f>
        <v/>
      </c>
      <c r="R165" s="177" t="str">
        <f t="array" ref="R165">IFERROR(INDEX(IM!$AM$2:$AM$5000, MATCH(1, (IM!$F$2:$F$5000=A165) * (ISNUMBER(SEARCH($D$1, IM!$AC$2:$AC$5000))), 0)), "")</f>
        <v/>
      </c>
      <c r="S165" s="166" t="str">
        <f t="array" ref="S165">IF(AND(SUMPRODUCT((IM!$F$2:$F$5000=A165)*(ISNUMBER(SEARCH($E$1, IM!$AC$2:$AC$5000))))&gt;0), $E$1, "")</f>
        <v/>
      </c>
      <c r="T165" s="191" t="str">
        <f t="array" ref="T165">IFERROR(INDEX(IM!$AM$2:$AM$5000, MATCH(1, (IM!$F$2:$F$5000=A165) * (ISNUMBER(SEARCH($E$1, IM!$AC$2:$AC$5000))), 0)), "")</f>
        <v/>
      </c>
      <c r="U165" s="194" t="str">
        <f t="array" ref="U165">IF(AND(SUMPRODUCT((IM!$F$2:$F$5000=A165)*(ISNUMBER(SEARCH($F$1, IM!$AC$2:$AC$5000))))&gt;0), $F$1, "")</f>
        <v/>
      </c>
      <c r="V165" s="212" t="str">
        <f t="array" ref="V165">IFERROR(INDEX(IM!$AM$2:$AM$5000, MATCH(1, (IM!$F$2:$F$5000=A165) * (ISNUMBER(SEARCH($F$1, IM!$AC$2:$AC$5000))), 0)), "")</f>
        <v/>
      </c>
      <c r="W165" s="165" t="str">
        <f t="array" ref="W165">IF(
SUMPRODUCT(
(IM!$F$2:$F$5000=A165)*
(ISNUMBER(SEARCH($I$1,IM!$AC$2:$AC$5000)))*
(IM!$X$2:$X$5000&gt;=$A$1)*
(IM!$X$2:$X$5000&lt;=$B$1)
)&gt;0,
$I$1,
""
)</f>
        <v/>
      </c>
      <c r="X165" s="165" t="str">
        <f t="array" ref="X165">IF(AND(SUMPRODUCT((IM!$F$2:$F$5000=A165)*(ISNUMBER(SEARCH($J$1, IM!$AC$2:$AC$5000))))&gt;0), $J$1, "")</f>
        <v>+EDC</v>
      </c>
      <c r="Y165" s="425">
        <f t="shared" si="33"/>
        <v>4528</v>
      </c>
      <c r="Z165" s="425" t="str">
        <f t="shared" si="34"/>
        <v>八里鐵塔店</v>
      </c>
      <c r="AA165" s="132"/>
    </row>
    <row r="166" spans="1:29" ht="21.6" customHeight="1">
      <c r="A166" s="111">
        <v>3458</v>
      </c>
      <c r="B166" s="160" t="str">
        <f>_xlfn.XLOOKUP(A166,'0919門市清單主檔'!B:B,'0919門市清單主檔'!C:C,"")</f>
        <v>八里龍米店</v>
      </c>
      <c r="C166" s="117" t="str">
        <f>_xlfn.XLOOKUP($A166,'0919門市清單主檔'!B:B,'0919門市清單主檔'!U:U,"")</f>
        <v>新北市</v>
      </c>
      <c r="D166" s="117" t="str">
        <f>_xlfn.XLOOKUP($A166,'0919門市清單主檔'!B:B,'0919門市清單主檔'!V:V,"")</f>
        <v>八里區</v>
      </c>
      <c r="E166" s="200" t="str">
        <f>_xlfn.XLOOKUP(D166,門市狀態!G:G,門市狀態!H:H,"")</f>
        <v>吳宗鴻</v>
      </c>
      <c r="F166" s="112" t="str">
        <f>IFERROR(IF(VLOOKUP(A166,門市狀態!A:D,4,FALSE)=0,"",VLOOKUP(A166,門市狀態!A:D,4,FALSE)),"")</f>
        <v/>
      </c>
      <c r="G166" s="113"/>
      <c r="H166" s="114" t="str">
        <f t="shared" si="30"/>
        <v>PMQ2-3458-八里龍米店(定保)</v>
      </c>
      <c r="I166" s="251" t="str">
        <f t="array" ref="I166">IF(AND(SUMPRODUCT((IM!$F$2:$F$5000=A166)*(ISNUMBER(SEARCH($C$1, IM!$AC$2:$AC$5000))))&gt;0), $C$1, "")</f>
        <v>PMQ2</v>
      </c>
      <c r="J166" s="252">
        <f t="array" ref="J166">IFERROR(INDEX(IM!$AM$2:$AM$5000, MATCH(1, (IM!$F$2:$F$5000=A166) * (ISNUMBER(SEARCH($C$1, IM!$AC$2:$AC$5000))), 0)), "")</f>
        <v>46160</v>
      </c>
      <c r="K166" s="253">
        <f t="array" ref="K166">SUMPRODUCT((IM!$F$2:$F$5000=A166)*(IM!$AD$2:$AD$5000="O")*(ISNUMBER(SEARCH($C$1, IM!$AC$2:$AC$5000))))</f>
        <v>1</v>
      </c>
      <c r="L166" s="254" t="str">
        <f t="array" ref="L166">IF(K166&gt;0,IFERROR(HYPERLINK("#'IM'!AC"&amp;MATCH(1,(IM!$F$1:$F$5000=A166)*(ISNUMBER(SEARCH($C$1,IM!$AC$1:$AC$5000))),0),"檢核"),"未登錄"),"")</f>
        <v>檢核</v>
      </c>
      <c r="M166" s="255" t="str">
        <f t="shared" si="31"/>
        <v>+EDC</v>
      </c>
      <c r="N166" s="255" t="str">
        <f t="array" ref="N166">IF(AND(
    SUMPRODUCT(
        (IM!$F$2:$F$522=A166) *
        ISNUMBER(SEARCH("*HUB*", IM!$AC$2:$AC$522)) *
        (IM!$X$2:$X$522&gt;=$A$1) *
        (IM!$X$2:$X$522&lt;=$B$1)*(W166="HUB")
    ) &gt; 0
), "HUB", "")</f>
        <v/>
      </c>
      <c r="O166" s="256" t="str">
        <f>IF(
  IFERROR(VLOOKUP(A166,門市主檔!A:I,9,FALSE),"")&lt;&gt;$C$1,
  "未完工",
  IF(
    AND($D$1="--",$E$1="--",$F$1="--"),
    "已完工",
    IF(
      OR(
        AND($D$1&lt;&gt;"--", IFERROR(VLOOKUP(A166,'0919門市清單主檔'!B:AH,31,FALSE),"")=$D$1, IFERROR(VLOOKUP(A166,門市主檔!A:Q,17,FALSE),"")&lt;&gt;$D$1),
        AND($E$1&lt;&gt;"--", IFERROR(VLOOKUP(A166,'0919門市清單主檔'!B:AH,32,FALSE),"")=$E$1, IFERROR(VLOOKUP(A166,門市主檔!A:S,19,FALSE),"")&lt;&gt;$E$1),
        AND($F$1&lt;&gt;"--", IFERROR(VLOOKUP(A166,'0919門市清單主檔'!B:AH,33,FALSE),"")=$F$1, IFERROR(VLOOKUP(A166,門市主檔!A:U,21,FALSE),"")&lt;&gt;$F$1),
        AND(
          IFERROR(VLOOKUP(A166,'0919門市清單主檔'!B:AC,28,FALSE),"")="+HUB",
          IFERROR(VLOOKUP(A166,門市主檔!A:X,23,FALSE),"")&lt;&gt;"+HUB"
        ),
        AND(
          IFERROR(VLOOKUP(A166,'0919門市清單主檔'!B:AD,29,FALSE),"")="+EDC",
          IFERROR(VLOOKUP(A166,門市主檔!A:X,24,FALSE),"")&lt;&gt;"+EDC"
        )
      ),
      _xlfn.TEXTJOIN(
        "，",
        TRUE,
        IF(AND($D$1&lt;&gt;"--", IFERROR(VLOOKUP(A166,'0919門市清單主檔'!B:AH,31,FALSE),"")=$D$1, IFERROR(VLOOKUP(A166,門市主檔!A:Q,17,FALSE),"")&lt;&gt;$D$1), $D$1, ""),
        IF(AND($E$1&lt;&gt;"--", IFERROR(VLOOKUP(A166,'0919門市清單主檔'!B:AH,32,FALSE),"")=$E$1, IFERROR(VLOOKUP(A166,門市主檔!A:S,19,FALSE),"")&lt;&gt;$E$1), $E$1, ""),
        IF(AND($F$1&lt;&gt;"--", IFERROR(VLOOKUP(A166,'0919門市清單主檔'!B:AH,33,FALSE),"")=$F$1, IFERROR(VLOOKUP(A166,門市主檔!A:U,21,FALSE),"")&lt;&gt;$F$1), $F$1, ""),
        IF(AND(IFERROR(VLOOKUP(A166,'0919門市清單主檔'!B:AC,28,FALSE),"")="+HUB", IFERROR(VLOOKUP(A166,門市主檔!A:X,23,FALSE),"")&lt;&gt;"+HUB"), "+HUB", ""),
        IF(AND(IFERROR(VLOOKUP(A166,'0919門市清單主檔'!B:AD,29,FALSE),"")="+EDC", IFERROR(VLOOKUP(A166,門市主檔!A:X,24,FALSE),"")&lt;&gt;"+EDC"), "+EDC", "")
      ) &amp; "未完工",
      "已完工"
    )
  )
)</f>
        <v>已完工</v>
      </c>
      <c r="P166" s="542" t="str">
        <f t="shared" si="32"/>
        <v>PMQ2-3458-八里龍米店(定保)</v>
      </c>
      <c r="Q166" s="178" t="str">
        <f t="array" ref="Q166">IF(AND(SUMPRODUCT((IM!$F$2:$F$5000=A166)*(ISNUMBER(SEARCH($D$1, IM!$AC$2:$AC$5000))))&gt;0), $D$1, "")</f>
        <v/>
      </c>
      <c r="R166" s="177" t="str">
        <f t="array" ref="R166">IFERROR(INDEX(IM!$AM$2:$AM$5000, MATCH(1, (IM!$F$2:$F$5000=A166) * (ISNUMBER(SEARCH($D$1, IM!$AC$2:$AC$5000))), 0)), "")</f>
        <v/>
      </c>
      <c r="S166" s="166" t="str">
        <f t="array" ref="S166">IF(AND(SUMPRODUCT((IM!$F$2:$F$5000=A166)*(ISNUMBER(SEARCH($E$1, IM!$AC$2:$AC$5000))))&gt;0), $E$1, "")</f>
        <v/>
      </c>
      <c r="T166" s="191" t="str">
        <f t="array" ref="T166">IFERROR(INDEX(IM!$AM$2:$AM$5000, MATCH(1, (IM!$F$2:$F$5000=A166) * (ISNUMBER(SEARCH($E$1, IM!$AC$2:$AC$5000))), 0)), "")</f>
        <v/>
      </c>
      <c r="U166" s="194" t="str">
        <f t="array" ref="U166">IF(AND(SUMPRODUCT((IM!$F$2:$F$5000=A166)*(ISNUMBER(SEARCH($F$1, IM!$AC$2:$AC$5000))))&gt;0), $F$1, "")</f>
        <v/>
      </c>
      <c r="V166" s="212" t="str">
        <f t="array" ref="V166">IFERROR(INDEX(IM!$AM$2:$AM$5000, MATCH(1, (IM!$F$2:$F$5000=A166) * (ISNUMBER(SEARCH($F$1, IM!$AC$2:$AC$5000))), 0)), "")</f>
        <v/>
      </c>
      <c r="W166" s="165" t="str">
        <f t="array" ref="W166">IF(
SUMPRODUCT(
(IM!$F$2:$F$5000=A166)*
(ISNUMBER(SEARCH($I$1,IM!$AC$2:$AC$5000)))*
(IM!$X$2:$X$5000&gt;=$A$1)*
(IM!$X$2:$X$5000&lt;=$B$1)
)&gt;0,
$I$1,
""
)</f>
        <v/>
      </c>
      <c r="X166" s="165" t="str">
        <f t="array" ref="X166">IF(AND(SUMPRODUCT((IM!$F$2:$F$5000=A166)*(ISNUMBER(SEARCH($J$1, IM!$AC$2:$AC$5000))))&gt;0), $J$1, "")</f>
        <v>+EDC</v>
      </c>
      <c r="Y166" s="425">
        <f t="shared" si="33"/>
        <v>3458</v>
      </c>
      <c r="Z166" s="425" t="str">
        <f t="shared" si="34"/>
        <v>八里龍米店</v>
      </c>
      <c r="AA166" s="132"/>
    </row>
    <row r="167" spans="1:29" ht="21.6" customHeight="1">
      <c r="A167" s="111">
        <v>4243</v>
      </c>
      <c r="B167" s="160" t="str">
        <f>_xlfn.XLOOKUP(A167,'0919門市清單主檔'!B:B,'0919門市清單主檔'!C:C,"")</f>
        <v>八里聖心店</v>
      </c>
      <c r="C167" s="117" t="str">
        <f>_xlfn.XLOOKUP($A167,'0919門市清單主檔'!B:B,'0919門市清單主檔'!U:U,"")</f>
        <v>新北市</v>
      </c>
      <c r="D167" s="117" t="str">
        <f>_xlfn.XLOOKUP($A167,'0919門市清單主檔'!B:B,'0919門市清單主檔'!V:V,"")</f>
        <v>八里區</v>
      </c>
      <c r="E167" s="200" t="str">
        <f>_xlfn.XLOOKUP(D167,門市狀態!G:G,門市狀態!H:H,"")</f>
        <v>吳宗鴻</v>
      </c>
      <c r="F167" s="112" t="str">
        <f>IFERROR(IF(VLOOKUP(A167,門市狀態!A:D,4,FALSE)=0,"",VLOOKUP(A167,門市狀態!A:D,4,FALSE)),"")</f>
        <v/>
      </c>
      <c r="G167" s="113"/>
      <c r="H167" s="114" t="str">
        <f t="shared" si="30"/>
        <v>PMQ2-4243-八里聖心店(定保)</v>
      </c>
      <c r="I167" s="251" t="str">
        <f t="array" ref="I167">IF(AND(SUMPRODUCT((IM!$F$2:$F$5000=A167)*(ISNUMBER(SEARCH($C$1, IM!$AC$2:$AC$5000))))&gt;0), $C$1, "")</f>
        <v>PMQ2</v>
      </c>
      <c r="J167" s="252">
        <f t="array" ref="J167">IFERROR(INDEX(IM!$AM$2:$AM$5000, MATCH(1, (IM!$F$2:$F$5000=A167) * (ISNUMBER(SEARCH($C$1, IM!$AC$2:$AC$5000))), 0)), "")</f>
        <v>46160</v>
      </c>
      <c r="K167" s="253">
        <f t="array" ref="K167">SUMPRODUCT((IM!$F$2:$F$5000=A167)*(IM!$AD$2:$AD$5000="O")*(ISNUMBER(SEARCH($C$1, IM!$AC$2:$AC$5000))))</f>
        <v>1</v>
      </c>
      <c r="L167" s="254" t="str">
        <f t="array" ref="L167">IF(K167&gt;0,IFERROR(HYPERLINK("#'IM'!AC"&amp;MATCH(1,(IM!$F$1:$F$5000=A167)*(ISNUMBER(SEARCH($C$1,IM!$AC$1:$AC$5000))),0),"檢核"),"未登錄"),"")</f>
        <v>檢核</v>
      </c>
      <c r="M167" s="255" t="str">
        <f t="shared" si="31"/>
        <v>+EDC</v>
      </c>
      <c r="N167" s="255" t="str">
        <f t="array" ref="N167">IF(AND(
    SUMPRODUCT(
        (IM!$F$2:$F$522=A167) *
        ISNUMBER(SEARCH("*HUB*", IM!$AC$2:$AC$522)) *
        (IM!$X$2:$X$522&gt;=$A$1) *
        (IM!$X$2:$X$522&lt;=$B$1)*(W167="HUB")
    ) &gt; 0
), "HUB", "")</f>
        <v/>
      </c>
      <c r="O167" s="256" t="str">
        <f>IF(
  IFERROR(VLOOKUP(A167,門市主檔!A:I,9,FALSE),"")&lt;&gt;$C$1,
  "未完工",
  IF(
    AND($D$1="--",$E$1="--",$F$1="--"),
    "已完工",
    IF(
      OR(
        AND($D$1&lt;&gt;"--", IFERROR(VLOOKUP(A167,'0919門市清單主檔'!B:AH,31,FALSE),"")=$D$1, IFERROR(VLOOKUP(A167,門市主檔!A:Q,17,FALSE),"")&lt;&gt;$D$1),
        AND($E$1&lt;&gt;"--", IFERROR(VLOOKUP(A167,'0919門市清單主檔'!B:AH,32,FALSE),"")=$E$1, IFERROR(VLOOKUP(A167,門市主檔!A:S,19,FALSE),"")&lt;&gt;$E$1),
        AND($F$1&lt;&gt;"--", IFERROR(VLOOKUP(A167,'0919門市清單主檔'!B:AH,33,FALSE),"")=$F$1, IFERROR(VLOOKUP(A167,門市主檔!A:U,21,FALSE),"")&lt;&gt;$F$1),
        AND(
          IFERROR(VLOOKUP(A167,'0919門市清單主檔'!B:AC,28,FALSE),"")="+HUB",
          IFERROR(VLOOKUP(A167,門市主檔!A:X,23,FALSE),"")&lt;&gt;"+HUB"
        ),
        AND(
          IFERROR(VLOOKUP(A167,'0919門市清單主檔'!B:AD,29,FALSE),"")="+EDC",
          IFERROR(VLOOKUP(A167,門市主檔!A:X,24,FALSE),"")&lt;&gt;"+EDC"
        )
      ),
      _xlfn.TEXTJOIN(
        "，",
        TRUE,
        IF(AND($D$1&lt;&gt;"--", IFERROR(VLOOKUP(A167,'0919門市清單主檔'!B:AH,31,FALSE),"")=$D$1, IFERROR(VLOOKUP(A167,門市主檔!A:Q,17,FALSE),"")&lt;&gt;$D$1), $D$1, ""),
        IF(AND($E$1&lt;&gt;"--", IFERROR(VLOOKUP(A167,'0919門市清單主檔'!B:AH,32,FALSE),"")=$E$1, IFERROR(VLOOKUP(A167,門市主檔!A:S,19,FALSE),"")&lt;&gt;$E$1), $E$1, ""),
        IF(AND($F$1&lt;&gt;"--", IFERROR(VLOOKUP(A167,'0919門市清單主檔'!B:AH,33,FALSE),"")=$F$1, IFERROR(VLOOKUP(A167,門市主檔!A:U,21,FALSE),"")&lt;&gt;$F$1), $F$1, ""),
        IF(AND(IFERROR(VLOOKUP(A167,'0919門市清單主檔'!B:AC,28,FALSE),"")="+HUB", IFERROR(VLOOKUP(A167,門市主檔!A:X,23,FALSE),"")&lt;&gt;"+HUB"), "+HUB", ""),
        IF(AND(IFERROR(VLOOKUP(A167,'0919門市清單主檔'!B:AD,29,FALSE),"")="+EDC", IFERROR(VLOOKUP(A167,門市主檔!A:X,24,FALSE),"")&lt;&gt;"+EDC"), "+EDC", "")
      ) &amp; "未完工",
      "已完工"
    )
  )
)</f>
        <v>已完工</v>
      </c>
      <c r="P167" s="542" t="str">
        <f t="shared" si="32"/>
        <v>PMQ2-4243-八里聖心店(定保)</v>
      </c>
      <c r="Q167" s="178" t="str">
        <f t="array" ref="Q167">IF(AND(SUMPRODUCT((IM!$F$2:$F$5000=A167)*(ISNUMBER(SEARCH($D$1, IM!$AC$2:$AC$5000))))&gt;0), $D$1, "")</f>
        <v/>
      </c>
      <c r="R167" s="177" t="str">
        <f t="array" ref="R167">IFERROR(INDEX(IM!$AM$2:$AM$5000, MATCH(1, (IM!$F$2:$F$5000=A167) * (ISNUMBER(SEARCH($D$1, IM!$AC$2:$AC$5000))), 0)), "")</f>
        <v/>
      </c>
      <c r="S167" s="166" t="str">
        <f t="array" ref="S167">IF(AND(SUMPRODUCT((IM!$F$2:$F$5000=A167)*(ISNUMBER(SEARCH($E$1, IM!$AC$2:$AC$5000))))&gt;0), $E$1, "")</f>
        <v/>
      </c>
      <c r="T167" s="191" t="str">
        <f t="array" ref="T167">IFERROR(INDEX(IM!$AM$2:$AM$5000, MATCH(1, (IM!$F$2:$F$5000=A167) * (ISNUMBER(SEARCH($E$1, IM!$AC$2:$AC$5000))), 0)), "")</f>
        <v/>
      </c>
      <c r="U167" s="194" t="str">
        <f t="array" ref="U167">IF(AND(SUMPRODUCT((IM!$F$2:$F$5000=A167)*(ISNUMBER(SEARCH($F$1, IM!$AC$2:$AC$5000))))&gt;0), $F$1, "")</f>
        <v/>
      </c>
      <c r="V167" s="212" t="str">
        <f t="array" ref="V167">IFERROR(INDEX(IM!$AM$2:$AM$5000, MATCH(1, (IM!$F$2:$F$5000=A167) * (ISNUMBER(SEARCH($F$1, IM!$AC$2:$AC$5000))), 0)), "")</f>
        <v/>
      </c>
      <c r="W167" s="165" t="str">
        <f t="array" ref="W167">IF(
SUMPRODUCT(
(IM!$F$2:$F$5000=A167)*
(ISNUMBER(SEARCH($I$1,IM!$AC$2:$AC$5000)))*
(IM!$X$2:$X$5000&gt;=$A$1)*
(IM!$X$2:$X$5000&lt;=$B$1)
)&gt;0,
$I$1,
""
)</f>
        <v/>
      </c>
      <c r="X167" s="165" t="str">
        <f t="array" ref="X167">IF(AND(SUMPRODUCT((IM!$F$2:$F$5000=A167)*(ISNUMBER(SEARCH($J$1, IM!$AC$2:$AC$5000))))&gt;0), $J$1, "")</f>
        <v>+EDC</v>
      </c>
      <c r="Y167" s="425">
        <f t="shared" si="33"/>
        <v>4243</v>
      </c>
      <c r="Z167" s="425" t="str">
        <f t="shared" si="34"/>
        <v>八里聖心店</v>
      </c>
      <c r="AA167" s="132"/>
    </row>
    <row r="168" spans="1:29" ht="21.6" customHeight="1">
      <c r="A168" s="111">
        <v>3883</v>
      </c>
      <c r="B168" s="160" t="str">
        <f>_xlfn.XLOOKUP(A168,'0919門市清單主檔'!B:B,'0919門市清單主檔'!C:C,"")</f>
        <v>中和和竹店</v>
      </c>
      <c r="C168" s="117" t="str">
        <f>_xlfn.XLOOKUP($A168,'0919門市清單主檔'!B:B,'0919門市清單主檔'!U:U,"")</f>
        <v>新北市</v>
      </c>
      <c r="D168" s="117" t="str">
        <f>_xlfn.XLOOKUP($A168,'0919門市清單主檔'!B:B,'0919門市清單主檔'!V:V,"")</f>
        <v>中和區</v>
      </c>
      <c r="E168" s="200" t="str">
        <f>_xlfn.XLOOKUP(D168,門市狀態!G:G,門市狀態!H:H,"")</f>
        <v>劉柏均</v>
      </c>
      <c r="F168" s="112" t="str">
        <f>IFERROR(IF(VLOOKUP(A168,門市狀態!A:D,4,FALSE)=0,"",VLOOKUP(A168,門市狀態!A:D,4,FALSE)),"")</f>
        <v/>
      </c>
      <c r="G168" s="113"/>
      <c r="H168" s="114" t="str">
        <f t="shared" si="30"/>
        <v>PMQ2-3883-中和和竹店(定保)</v>
      </c>
      <c r="I168" s="251" t="str">
        <f t="array" ref="I168">IF(AND(SUMPRODUCT((IM!$F$2:$F$5000=A168)*(ISNUMBER(SEARCH($C$1, IM!$AC$2:$AC$5000))))&gt;0), $C$1, "")</f>
        <v>PMQ2</v>
      </c>
      <c r="J168" s="252">
        <f t="array" ref="J168">IFERROR(INDEX(IM!$AM$2:$AM$5000, MATCH(1, (IM!$F$2:$F$5000=A168) * (ISNUMBER(SEARCH($C$1, IM!$AC$2:$AC$5000))), 0)), "")</f>
        <v>46160</v>
      </c>
      <c r="K168" s="253">
        <f t="array" ref="K168">SUMPRODUCT((IM!$F$2:$F$5000=A168)*(IM!$AD$2:$AD$5000="O")*(ISNUMBER(SEARCH($C$1, IM!$AC$2:$AC$5000))))</f>
        <v>1</v>
      </c>
      <c r="L168" s="254" t="str">
        <f t="array" ref="L168">IF(K168&gt;0,IFERROR(HYPERLINK("#'IM'!AC"&amp;MATCH(1,(IM!$F$1:$F$5000=A168)*(ISNUMBER(SEARCH($C$1,IM!$AC$1:$AC$5000))),0),"檢核"),"未登錄"),"")</f>
        <v>檢核</v>
      </c>
      <c r="M168" s="255" t="str">
        <f t="shared" si="31"/>
        <v>+EDC</v>
      </c>
      <c r="N168" s="255" t="str">
        <f t="array" ref="N168">IF(AND(
    SUMPRODUCT(
        (IM!$F$2:$F$522=A168) *
        ISNUMBER(SEARCH("*HUB*", IM!$AC$2:$AC$522)) *
        (IM!$X$2:$X$522&gt;=$A$1) *
        (IM!$X$2:$X$522&lt;=$B$1)*(W168="HUB")
    ) &gt; 0
), "HUB", "")</f>
        <v/>
      </c>
      <c r="O168" s="256" t="str">
        <f>IF(
  IFERROR(VLOOKUP(A168,門市主檔!A:I,9,FALSE),"")&lt;&gt;$C$1,
  "未完工",
  IF(
    AND($D$1="--",$E$1="--",$F$1="--"),
    "已完工",
    IF(
      OR(
        AND($D$1&lt;&gt;"--", IFERROR(VLOOKUP(A168,'0919門市清單主檔'!B:AH,31,FALSE),"")=$D$1, IFERROR(VLOOKUP(A168,門市主檔!A:Q,17,FALSE),"")&lt;&gt;$D$1),
        AND($E$1&lt;&gt;"--", IFERROR(VLOOKUP(A168,'0919門市清單主檔'!B:AH,32,FALSE),"")=$E$1, IFERROR(VLOOKUP(A168,門市主檔!A:S,19,FALSE),"")&lt;&gt;$E$1),
        AND($F$1&lt;&gt;"--", IFERROR(VLOOKUP(A168,'0919門市清單主檔'!B:AH,33,FALSE),"")=$F$1, IFERROR(VLOOKUP(A168,門市主檔!A:U,21,FALSE),"")&lt;&gt;$F$1),
        AND(
          IFERROR(VLOOKUP(A168,'0919門市清單主檔'!B:AC,28,FALSE),"")="+HUB",
          IFERROR(VLOOKUP(A168,門市主檔!A:X,23,FALSE),"")&lt;&gt;"+HUB"
        ),
        AND(
          IFERROR(VLOOKUP(A168,'0919門市清單主檔'!B:AD,29,FALSE),"")="+EDC",
          IFERROR(VLOOKUP(A168,門市主檔!A:X,24,FALSE),"")&lt;&gt;"+EDC"
        )
      ),
      _xlfn.TEXTJOIN(
        "，",
        TRUE,
        IF(AND($D$1&lt;&gt;"--", IFERROR(VLOOKUP(A168,'0919門市清單主檔'!B:AH,31,FALSE),"")=$D$1, IFERROR(VLOOKUP(A168,門市主檔!A:Q,17,FALSE),"")&lt;&gt;$D$1), $D$1, ""),
        IF(AND($E$1&lt;&gt;"--", IFERROR(VLOOKUP(A168,'0919門市清單主檔'!B:AH,32,FALSE),"")=$E$1, IFERROR(VLOOKUP(A168,門市主檔!A:S,19,FALSE),"")&lt;&gt;$E$1), $E$1, ""),
        IF(AND($F$1&lt;&gt;"--", IFERROR(VLOOKUP(A168,'0919門市清單主檔'!B:AH,33,FALSE),"")=$F$1, IFERROR(VLOOKUP(A168,門市主檔!A:U,21,FALSE),"")&lt;&gt;$F$1), $F$1, ""),
        IF(AND(IFERROR(VLOOKUP(A168,'0919門市清單主檔'!B:AC,28,FALSE),"")="+HUB", IFERROR(VLOOKUP(A168,門市主檔!A:X,23,FALSE),"")&lt;&gt;"+HUB"), "+HUB", ""),
        IF(AND(IFERROR(VLOOKUP(A168,'0919門市清單主檔'!B:AD,29,FALSE),"")="+EDC", IFERROR(VLOOKUP(A168,門市主檔!A:X,24,FALSE),"")&lt;&gt;"+EDC"), "+EDC", "")
      ) &amp; "未完工",
      "已完工"
    )
  )
)</f>
        <v>已完工</v>
      </c>
      <c r="P168" s="542" t="str">
        <f t="shared" si="32"/>
        <v>PMQ2-3883-中和和竹店(定保)</v>
      </c>
      <c r="Q168" s="178" t="str">
        <f t="array" ref="Q168">IF(AND(SUMPRODUCT((IM!$F$2:$F$5000=A168)*(ISNUMBER(SEARCH($D$1, IM!$AC$2:$AC$5000))))&gt;0), $D$1, "")</f>
        <v/>
      </c>
      <c r="R168" s="177" t="str">
        <f t="array" ref="R168">IFERROR(INDEX(IM!$AM$2:$AM$5000, MATCH(1, (IM!$F$2:$F$5000=A168) * (ISNUMBER(SEARCH($D$1, IM!$AC$2:$AC$5000))), 0)), "")</f>
        <v/>
      </c>
      <c r="S168" s="166" t="str">
        <f t="array" ref="S168">IF(AND(SUMPRODUCT((IM!$F$2:$F$5000=A168)*(ISNUMBER(SEARCH($E$1, IM!$AC$2:$AC$5000))))&gt;0), $E$1, "")</f>
        <v/>
      </c>
      <c r="T168" s="191" t="str">
        <f t="array" ref="T168">IFERROR(INDEX(IM!$AM$2:$AM$5000, MATCH(1, (IM!$F$2:$F$5000=A168) * (ISNUMBER(SEARCH($E$1, IM!$AC$2:$AC$5000))), 0)), "")</f>
        <v/>
      </c>
      <c r="U168" s="194" t="str">
        <f t="array" ref="U168">IF(AND(SUMPRODUCT((IM!$F$2:$F$5000=A168)*(ISNUMBER(SEARCH($F$1, IM!$AC$2:$AC$5000))))&gt;0), $F$1, "")</f>
        <v/>
      </c>
      <c r="V168" s="212" t="str">
        <f t="array" ref="V168">IFERROR(INDEX(IM!$AM$2:$AM$5000, MATCH(1, (IM!$F$2:$F$5000=A168) * (ISNUMBER(SEARCH($F$1, IM!$AC$2:$AC$5000))), 0)), "")</f>
        <v/>
      </c>
      <c r="W168" s="165" t="str">
        <f t="array" ref="W168">IF(
SUMPRODUCT(
(IM!$F$2:$F$5000=A168)*
(ISNUMBER(SEARCH($I$1,IM!$AC$2:$AC$5000)))*
(IM!$X$2:$X$5000&gt;=$A$1)*
(IM!$X$2:$X$5000&lt;=$B$1)
)&gt;0,
$I$1,
""
)</f>
        <v/>
      </c>
      <c r="X168" s="165" t="str">
        <f t="array" ref="X168">IF(AND(SUMPRODUCT((IM!$F$2:$F$5000=A168)*(ISNUMBER(SEARCH($J$1, IM!$AC$2:$AC$5000))))&gt;0), $J$1, "")</f>
        <v>+EDC</v>
      </c>
      <c r="Y168" s="425">
        <f t="shared" si="33"/>
        <v>3883</v>
      </c>
      <c r="Z168" s="425" t="str">
        <f t="shared" si="34"/>
        <v>中和和竹店</v>
      </c>
      <c r="AA168" s="132" t="s">
        <v>52</v>
      </c>
    </row>
    <row r="169" spans="1:29" ht="21.6" customHeight="1">
      <c r="A169" s="111">
        <v>5080</v>
      </c>
      <c r="B169" s="160" t="str">
        <f>_xlfn.XLOOKUP(A169,'0919門市清單主檔'!B:B,'0919門市清單主檔'!C:C,"")</f>
        <v>三芝楓愛林</v>
      </c>
      <c r="C169" s="117" t="str">
        <f>_xlfn.XLOOKUP($A169,'0919門市清單主檔'!B:B,'0919門市清單主檔'!U:U,"")</f>
        <v>新北市</v>
      </c>
      <c r="D169" s="117" t="str">
        <f>_xlfn.XLOOKUP($A169,'0919門市清單主檔'!B:B,'0919門市清單主檔'!V:V,"")</f>
        <v>三芝區</v>
      </c>
      <c r="E169" s="200" t="str">
        <f>_xlfn.XLOOKUP(D169,門市狀態!G:G,門市狀態!H:H,"")</f>
        <v>吳宗鴻</v>
      </c>
      <c r="F169" s="112" t="str">
        <f>IFERROR(IF(VLOOKUP(A169,門市狀態!A:D,4,FALSE)=0,"",VLOOKUP(A169,門市狀態!A:D,4,FALSE)),"")</f>
        <v/>
      </c>
      <c r="G169" s="113"/>
      <c r="H169" s="114" t="str">
        <f t="shared" si="30"/>
        <v>PMQ2-5080-三芝楓愛林(定保)</v>
      </c>
      <c r="I169" s="251" t="str">
        <f t="array" ref="I169">IF(AND(SUMPRODUCT((IM!$F$2:$F$5000=A169)*(ISNUMBER(SEARCH($C$1, IM!$AC$2:$AC$5000))))&gt;0), $C$1, "")</f>
        <v>PMQ2</v>
      </c>
      <c r="J169" s="252">
        <f t="array" ref="J169">IFERROR(INDEX(IM!$AM$2:$AM$5000, MATCH(1, (IM!$F$2:$F$5000=A169) * (ISNUMBER(SEARCH($C$1, IM!$AC$2:$AC$5000))), 0)), "")</f>
        <v>46160</v>
      </c>
      <c r="K169" s="253">
        <f t="array" ref="K169">SUMPRODUCT((IM!$F$2:$F$5000=A169)*(IM!$AD$2:$AD$5000="O")*(ISNUMBER(SEARCH($C$1, IM!$AC$2:$AC$5000))))</f>
        <v>1</v>
      </c>
      <c r="L169" s="254" t="str">
        <f t="array" ref="L169">IF(K169&gt;0,IFERROR(HYPERLINK("#'IM'!AC"&amp;MATCH(1,(IM!$F$1:$F$5000=A169)*(ISNUMBER(SEARCH($C$1,IM!$AC$1:$AC$5000))),0),"檢核"),"未登錄"),"")</f>
        <v>檢核</v>
      </c>
      <c r="M169" s="255" t="str">
        <f t="shared" si="31"/>
        <v>+EDC</v>
      </c>
      <c r="N169" s="255" t="str">
        <f t="array" ref="N169">IF(AND(
    SUMPRODUCT(
        (IM!$F$2:$F$522=A169) *
        ISNUMBER(SEARCH("*HUB*", IM!$AC$2:$AC$522)) *
        (IM!$X$2:$X$522&gt;=$A$1) *
        (IM!$X$2:$X$522&lt;=$B$1)*(W169="HUB")
    ) &gt; 0
), "HUB", "")</f>
        <v/>
      </c>
      <c r="O169" s="256" t="str">
        <f>IF(
  IFERROR(VLOOKUP(A169,門市主檔!A:I,9,FALSE),"")&lt;&gt;$C$1,
  "未完工",
  IF(
    AND($D$1="--",$E$1="--",$F$1="--"),
    "已完工",
    IF(
      OR(
        AND($D$1&lt;&gt;"--", IFERROR(VLOOKUP(A169,'0919門市清單主檔'!B:AH,31,FALSE),"")=$D$1, IFERROR(VLOOKUP(A169,門市主檔!A:Q,17,FALSE),"")&lt;&gt;$D$1),
        AND($E$1&lt;&gt;"--", IFERROR(VLOOKUP(A169,'0919門市清單主檔'!B:AH,32,FALSE),"")=$E$1, IFERROR(VLOOKUP(A169,門市主檔!A:S,19,FALSE),"")&lt;&gt;$E$1),
        AND($F$1&lt;&gt;"--", IFERROR(VLOOKUP(A169,'0919門市清單主檔'!B:AH,33,FALSE),"")=$F$1, IFERROR(VLOOKUP(A169,門市主檔!A:U,21,FALSE),"")&lt;&gt;$F$1),
        AND(
          IFERROR(VLOOKUP(A169,'0919門市清單主檔'!B:AC,28,FALSE),"")="+HUB",
          IFERROR(VLOOKUP(A169,門市主檔!A:X,23,FALSE),"")&lt;&gt;"+HUB"
        ),
        AND(
          IFERROR(VLOOKUP(A169,'0919門市清單主檔'!B:AD,29,FALSE),"")="+EDC",
          IFERROR(VLOOKUP(A169,門市主檔!A:X,24,FALSE),"")&lt;&gt;"+EDC"
        )
      ),
      _xlfn.TEXTJOIN(
        "，",
        TRUE,
        IF(AND($D$1&lt;&gt;"--", IFERROR(VLOOKUP(A169,'0919門市清單主檔'!B:AH,31,FALSE),"")=$D$1, IFERROR(VLOOKUP(A169,門市主檔!A:Q,17,FALSE),"")&lt;&gt;$D$1), $D$1, ""),
        IF(AND($E$1&lt;&gt;"--", IFERROR(VLOOKUP(A169,'0919門市清單主檔'!B:AH,32,FALSE),"")=$E$1, IFERROR(VLOOKUP(A169,門市主檔!A:S,19,FALSE),"")&lt;&gt;$E$1), $E$1, ""),
        IF(AND($F$1&lt;&gt;"--", IFERROR(VLOOKUP(A169,'0919門市清單主檔'!B:AH,33,FALSE),"")=$F$1, IFERROR(VLOOKUP(A169,門市主檔!A:U,21,FALSE),"")&lt;&gt;$F$1), $F$1, ""),
        IF(AND(IFERROR(VLOOKUP(A169,'0919門市清單主檔'!B:AC,28,FALSE),"")="+HUB", IFERROR(VLOOKUP(A169,門市主檔!A:X,23,FALSE),"")&lt;&gt;"+HUB"), "+HUB", ""),
        IF(AND(IFERROR(VLOOKUP(A169,'0919門市清單主檔'!B:AD,29,FALSE),"")="+EDC", IFERROR(VLOOKUP(A169,門市主檔!A:X,24,FALSE),"")&lt;&gt;"+EDC"), "+EDC", "")
      ) &amp; "未完工",
      "已完工"
    )
  )
)</f>
        <v>已完工</v>
      </c>
      <c r="P169" s="542" t="str">
        <f t="shared" si="32"/>
        <v>PMQ2-5080-三芝楓愛林(定保)</v>
      </c>
      <c r="Q169" s="178" t="str">
        <f t="array" ref="Q169">IF(AND(SUMPRODUCT((IM!$F$2:$F$5000=A169)*(ISNUMBER(SEARCH($D$1, IM!$AC$2:$AC$5000))))&gt;0), $D$1, "")</f>
        <v/>
      </c>
      <c r="R169" s="177" t="str">
        <f t="array" ref="R169">IFERROR(INDEX(IM!$AM$2:$AM$5000, MATCH(1, (IM!$F$2:$F$5000=A169) * (ISNUMBER(SEARCH($D$1, IM!$AC$2:$AC$5000))), 0)), "")</f>
        <v/>
      </c>
      <c r="S169" s="166" t="str">
        <f t="array" ref="S169">IF(AND(SUMPRODUCT((IM!$F$2:$F$5000=A169)*(ISNUMBER(SEARCH($E$1, IM!$AC$2:$AC$5000))))&gt;0), $E$1, "")</f>
        <v/>
      </c>
      <c r="T169" s="191" t="str">
        <f t="array" ref="T169">IFERROR(INDEX(IM!$AM$2:$AM$5000, MATCH(1, (IM!$F$2:$F$5000=A169) * (ISNUMBER(SEARCH($E$1, IM!$AC$2:$AC$5000))), 0)), "")</f>
        <v/>
      </c>
      <c r="U169" s="194" t="str">
        <f t="array" ref="U169">IF(AND(SUMPRODUCT((IM!$F$2:$F$5000=A169)*(ISNUMBER(SEARCH($F$1, IM!$AC$2:$AC$5000))))&gt;0), $F$1, "")</f>
        <v/>
      </c>
      <c r="V169" s="212" t="str">
        <f t="array" ref="V169">IFERROR(INDEX(IM!$AM$2:$AM$5000, MATCH(1, (IM!$F$2:$F$5000=A169) * (ISNUMBER(SEARCH($F$1, IM!$AC$2:$AC$5000))), 0)), "")</f>
        <v/>
      </c>
      <c r="W169" s="165" t="str">
        <f t="array" ref="W169">IF(
SUMPRODUCT(
(IM!$F$2:$F$5000=A169)*
(ISNUMBER(SEARCH($I$1,IM!$AC$2:$AC$5000)))*
(IM!$X$2:$X$5000&gt;=$A$1)*
(IM!$X$2:$X$5000&lt;=$B$1)
)&gt;0,
$I$1,
""
)</f>
        <v/>
      </c>
      <c r="X169" s="165" t="str">
        <f t="array" ref="X169">IF(AND(SUMPRODUCT((IM!$F$2:$F$5000=A169)*(ISNUMBER(SEARCH($J$1, IM!$AC$2:$AC$5000))))&gt;0), $J$1, "")</f>
        <v>+EDC</v>
      </c>
      <c r="Y169" s="425">
        <f t="shared" si="33"/>
        <v>5080</v>
      </c>
      <c r="Z169" s="425" t="str">
        <f t="shared" si="34"/>
        <v>三芝楓愛林</v>
      </c>
      <c r="AA169" s="132"/>
    </row>
    <row r="170" spans="1:29" ht="21.6" customHeight="1">
      <c r="A170" s="111">
        <v>2749</v>
      </c>
      <c r="B170" s="160" t="str">
        <f>_xlfn.XLOOKUP(A170,'0919門市清單主檔'!B:B,'0919門市清單主檔'!C:C,"")</f>
        <v>淡水灰瑤子</v>
      </c>
      <c r="C170" s="117" t="str">
        <f>_xlfn.XLOOKUP($A170,'0919門市清單主檔'!B:B,'0919門市清單主檔'!U:U,"")</f>
        <v>新北市</v>
      </c>
      <c r="D170" s="117" t="str">
        <f>_xlfn.XLOOKUP($A170,'0919門市清單主檔'!B:B,'0919門市清單主檔'!V:V,"")</f>
        <v>淡水區</v>
      </c>
      <c r="E170" s="200" t="str">
        <f>_xlfn.XLOOKUP(D170,門市狀態!G:G,門市狀態!H:H,"")</f>
        <v>吳宗鴻</v>
      </c>
      <c r="F170" s="112" t="str">
        <f>IFERROR(IF(VLOOKUP(A170,門市狀態!A:D,4,FALSE)=0,"",VLOOKUP(A170,門市狀態!A:D,4,FALSE)),"")</f>
        <v/>
      </c>
      <c r="G170" s="113"/>
      <c r="H170" s="114" t="str">
        <f t="shared" si="30"/>
        <v>PMQ2-2749-淡水灰瑤子(定保)</v>
      </c>
      <c r="I170" s="251" t="str">
        <f t="array" ref="I170">IF(AND(SUMPRODUCT((IM!$F$2:$F$5000=A170)*(ISNUMBER(SEARCH($C$1, IM!$AC$2:$AC$5000))))&gt;0), $C$1, "")</f>
        <v>PMQ2</v>
      </c>
      <c r="J170" s="252">
        <f t="array" ref="J170">IFERROR(INDEX(IM!$AM$2:$AM$5000, MATCH(1, (IM!$F$2:$F$5000=A170) * (ISNUMBER(SEARCH($C$1, IM!$AC$2:$AC$5000))), 0)), "")</f>
        <v>46160</v>
      </c>
      <c r="K170" s="253">
        <f t="array" ref="K170">SUMPRODUCT((IM!$F$2:$F$5000=A170)*(IM!$AD$2:$AD$5000="O")*(ISNUMBER(SEARCH($C$1, IM!$AC$2:$AC$5000))))</f>
        <v>1</v>
      </c>
      <c r="L170" s="254" t="str">
        <f t="array" ref="L170">IF(K170&gt;0,IFERROR(HYPERLINK("#'IM'!AC"&amp;MATCH(1,(IM!$F$1:$F$5000=A170)*(ISNUMBER(SEARCH($C$1,IM!$AC$1:$AC$5000))),0),"檢核"),"未登錄"),"")</f>
        <v>檢核</v>
      </c>
      <c r="M170" s="255" t="str">
        <f t="shared" si="31"/>
        <v>+EDC</v>
      </c>
      <c r="N170" s="255" t="str">
        <f t="array" ref="N170">IF(AND(
    SUMPRODUCT(
        (IM!$F$2:$F$522=A170) *
        ISNUMBER(SEARCH("*HUB*", IM!$AC$2:$AC$522)) *
        (IM!$X$2:$X$522&gt;=$A$1) *
        (IM!$X$2:$X$522&lt;=$B$1)*(W170="HUB")
    ) &gt; 0
), "HUB", "")</f>
        <v/>
      </c>
      <c r="O170" s="256" t="str">
        <f>IF(
  IFERROR(VLOOKUP(A170,門市主檔!A:I,9,FALSE),"")&lt;&gt;$C$1,
  "未完工",
  IF(
    AND($D$1="--",$E$1="--",$F$1="--"),
    "已完工",
    IF(
      OR(
        AND($D$1&lt;&gt;"--", IFERROR(VLOOKUP(A170,'0919門市清單主檔'!B:AH,31,FALSE),"")=$D$1, IFERROR(VLOOKUP(A170,門市主檔!A:Q,17,FALSE),"")&lt;&gt;$D$1),
        AND($E$1&lt;&gt;"--", IFERROR(VLOOKUP(A170,'0919門市清單主檔'!B:AH,32,FALSE),"")=$E$1, IFERROR(VLOOKUP(A170,門市主檔!A:S,19,FALSE),"")&lt;&gt;$E$1),
        AND($F$1&lt;&gt;"--", IFERROR(VLOOKUP(A170,'0919門市清單主檔'!B:AH,33,FALSE),"")=$F$1, IFERROR(VLOOKUP(A170,門市主檔!A:U,21,FALSE),"")&lt;&gt;$F$1),
        AND(
          IFERROR(VLOOKUP(A170,'0919門市清單主檔'!B:AC,28,FALSE),"")="+HUB",
          IFERROR(VLOOKUP(A170,門市主檔!A:X,23,FALSE),"")&lt;&gt;"+HUB"
        ),
        AND(
          IFERROR(VLOOKUP(A170,'0919門市清單主檔'!B:AD,29,FALSE),"")="+EDC",
          IFERROR(VLOOKUP(A170,門市主檔!A:X,24,FALSE),"")&lt;&gt;"+EDC"
        )
      ),
      _xlfn.TEXTJOIN(
        "，",
        TRUE,
        IF(AND($D$1&lt;&gt;"--", IFERROR(VLOOKUP(A170,'0919門市清單主檔'!B:AH,31,FALSE),"")=$D$1, IFERROR(VLOOKUP(A170,門市主檔!A:Q,17,FALSE),"")&lt;&gt;$D$1), $D$1, ""),
        IF(AND($E$1&lt;&gt;"--", IFERROR(VLOOKUP(A170,'0919門市清單主檔'!B:AH,32,FALSE),"")=$E$1, IFERROR(VLOOKUP(A170,門市主檔!A:S,19,FALSE),"")&lt;&gt;$E$1), $E$1, ""),
        IF(AND($F$1&lt;&gt;"--", IFERROR(VLOOKUP(A170,'0919門市清單主檔'!B:AH,33,FALSE),"")=$F$1, IFERROR(VLOOKUP(A170,門市主檔!A:U,21,FALSE),"")&lt;&gt;$F$1), $F$1, ""),
        IF(AND(IFERROR(VLOOKUP(A170,'0919門市清單主檔'!B:AC,28,FALSE),"")="+HUB", IFERROR(VLOOKUP(A170,門市主檔!A:X,23,FALSE),"")&lt;&gt;"+HUB"), "+HUB", ""),
        IF(AND(IFERROR(VLOOKUP(A170,'0919門市清單主檔'!B:AD,29,FALSE),"")="+EDC", IFERROR(VLOOKUP(A170,門市主檔!A:X,24,FALSE),"")&lt;&gt;"+EDC"), "+EDC", "")
      ) &amp; "未完工",
      "已完工"
    )
  )
)</f>
        <v>已完工</v>
      </c>
      <c r="P170" s="542" t="str">
        <f t="shared" si="32"/>
        <v>PMQ2-2749-淡水灰瑤子(定保)</v>
      </c>
      <c r="Q170" s="178" t="str">
        <f t="array" ref="Q170">IF(AND(SUMPRODUCT((IM!$F$2:$F$5000=A170)*(ISNUMBER(SEARCH($D$1, IM!$AC$2:$AC$5000))))&gt;0), $D$1, "")</f>
        <v/>
      </c>
      <c r="R170" s="177" t="str">
        <f t="array" ref="R170">IFERROR(INDEX(IM!$AM$2:$AM$5000, MATCH(1, (IM!$F$2:$F$5000=A170) * (ISNUMBER(SEARCH($D$1, IM!$AC$2:$AC$5000))), 0)), "")</f>
        <v/>
      </c>
      <c r="S170" s="166" t="str">
        <f t="array" ref="S170">IF(AND(SUMPRODUCT((IM!$F$2:$F$5000=A170)*(ISNUMBER(SEARCH($E$1, IM!$AC$2:$AC$5000))))&gt;0), $E$1, "")</f>
        <v/>
      </c>
      <c r="T170" s="191" t="str">
        <f t="array" ref="T170">IFERROR(INDEX(IM!$AM$2:$AM$5000, MATCH(1, (IM!$F$2:$F$5000=A170) * (ISNUMBER(SEARCH($E$1, IM!$AC$2:$AC$5000))), 0)), "")</f>
        <v/>
      </c>
      <c r="U170" s="194" t="str">
        <f t="array" ref="U170">IF(AND(SUMPRODUCT((IM!$F$2:$F$5000=A170)*(ISNUMBER(SEARCH($F$1, IM!$AC$2:$AC$5000))))&gt;0), $F$1, "")</f>
        <v/>
      </c>
      <c r="V170" s="212" t="str">
        <f t="array" ref="V170">IFERROR(INDEX(IM!$AM$2:$AM$5000, MATCH(1, (IM!$F$2:$F$5000=A170) * (ISNUMBER(SEARCH($F$1, IM!$AC$2:$AC$5000))), 0)), "")</f>
        <v/>
      </c>
      <c r="W170" s="165" t="str">
        <f t="array" ref="W170">IF(
SUMPRODUCT(
(IM!$F$2:$F$5000=A170)*
(ISNUMBER(SEARCH($I$1,IM!$AC$2:$AC$5000)))*
(IM!$X$2:$X$5000&gt;=$A$1)*
(IM!$X$2:$X$5000&lt;=$B$1)
)&gt;0,
$I$1,
""
)</f>
        <v/>
      </c>
      <c r="X170" s="165" t="str">
        <f t="array" ref="X170">IF(AND(SUMPRODUCT((IM!$F$2:$F$5000=A170)*(ISNUMBER(SEARCH($J$1, IM!$AC$2:$AC$5000))))&gt;0), $J$1, "")</f>
        <v>+EDC</v>
      </c>
      <c r="Y170" s="425">
        <f t="shared" si="33"/>
        <v>2749</v>
      </c>
      <c r="Z170" s="425" t="str">
        <f t="shared" si="34"/>
        <v>淡水灰瑤子</v>
      </c>
      <c r="AA170" s="132"/>
    </row>
    <row r="171" spans="1:29" ht="21.6" customHeight="1">
      <c r="A171" s="111">
        <v>4739</v>
      </c>
      <c r="B171" s="160" t="str">
        <f>_xlfn.XLOOKUP(A171,'0919門市清單主檔'!B:B,'0919門市清單主檔'!C:C,"")</f>
        <v>淡水櫻花店</v>
      </c>
      <c r="C171" s="117" t="str">
        <f>_xlfn.XLOOKUP($A171,'0919門市清單主檔'!B:B,'0919門市清單主檔'!U:U,"")</f>
        <v>新北市</v>
      </c>
      <c r="D171" s="117" t="str">
        <f>_xlfn.XLOOKUP($A171,'0919門市清單主檔'!B:B,'0919門市清單主檔'!V:V,"")</f>
        <v>淡水區</v>
      </c>
      <c r="E171" s="200" t="str">
        <f>_xlfn.XLOOKUP(D171,門市狀態!G:G,門市狀態!H:H,"")</f>
        <v>吳宗鴻</v>
      </c>
      <c r="F171" s="112" t="str">
        <f>IFERROR(IF(VLOOKUP(A171,門市狀態!A:D,4,FALSE)=0,"",VLOOKUP(A171,門市狀態!A:D,4,FALSE)),"")</f>
        <v/>
      </c>
      <c r="G171" s="113"/>
      <c r="H171" s="114" t="str">
        <f t="shared" si="30"/>
        <v>PMQ2-4739-淡水櫻花店(定保)</v>
      </c>
      <c r="I171" s="251" t="str">
        <f t="array" ref="I171">IF(AND(SUMPRODUCT((IM!$F$2:$F$5000=A171)*(ISNUMBER(SEARCH($C$1, IM!$AC$2:$AC$5000))))&gt;0), $C$1, "")</f>
        <v>PMQ2</v>
      </c>
      <c r="J171" s="252">
        <f t="array" ref="J171">IFERROR(INDEX(IM!$AM$2:$AM$5000, MATCH(1, (IM!$F$2:$F$5000=A171) * (ISNUMBER(SEARCH($C$1, IM!$AC$2:$AC$5000))), 0)), "")</f>
        <v>46160</v>
      </c>
      <c r="K171" s="253">
        <f t="array" ref="K171">SUMPRODUCT((IM!$F$2:$F$5000=A171)*(IM!$AD$2:$AD$5000="O")*(ISNUMBER(SEARCH($C$1, IM!$AC$2:$AC$5000))))</f>
        <v>1</v>
      </c>
      <c r="L171" s="254" t="str">
        <f t="array" ref="L171">IF(K171&gt;0,IFERROR(HYPERLINK("#'IM'!AC"&amp;MATCH(1,(IM!$F$1:$F$5000=A171)*(ISNUMBER(SEARCH($C$1,IM!$AC$1:$AC$5000))),0),"檢核"),"未登錄"),"")</f>
        <v>檢核</v>
      </c>
      <c r="M171" s="255" t="str">
        <f t="shared" si="31"/>
        <v>+EDC</v>
      </c>
      <c r="N171" s="255" t="str">
        <f t="array" ref="N171">IF(AND(
    SUMPRODUCT(
        (IM!$F$2:$F$522=A171) *
        ISNUMBER(SEARCH("*HUB*", IM!$AC$2:$AC$522)) *
        (IM!$X$2:$X$522&gt;=$A$1) *
        (IM!$X$2:$X$522&lt;=$B$1)*(W171="HUB")
    ) &gt; 0
), "HUB", "")</f>
        <v/>
      </c>
      <c r="O171" s="256" t="str">
        <f>IF(
  IFERROR(VLOOKUP(A171,門市主檔!A:I,9,FALSE),"")&lt;&gt;$C$1,
  "未完工",
  IF(
    AND($D$1="--",$E$1="--",$F$1="--"),
    "已完工",
    IF(
      OR(
        AND($D$1&lt;&gt;"--", IFERROR(VLOOKUP(A171,'0919門市清單主檔'!B:AH,31,FALSE),"")=$D$1, IFERROR(VLOOKUP(A171,門市主檔!A:Q,17,FALSE),"")&lt;&gt;$D$1),
        AND($E$1&lt;&gt;"--", IFERROR(VLOOKUP(A171,'0919門市清單主檔'!B:AH,32,FALSE),"")=$E$1, IFERROR(VLOOKUP(A171,門市主檔!A:S,19,FALSE),"")&lt;&gt;$E$1),
        AND($F$1&lt;&gt;"--", IFERROR(VLOOKUP(A171,'0919門市清單主檔'!B:AH,33,FALSE),"")=$F$1, IFERROR(VLOOKUP(A171,門市主檔!A:U,21,FALSE),"")&lt;&gt;$F$1),
        AND(
          IFERROR(VLOOKUP(A171,'0919門市清單主檔'!B:AC,28,FALSE),"")="+HUB",
          IFERROR(VLOOKUP(A171,門市主檔!A:X,23,FALSE),"")&lt;&gt;"+HUB"
        ),
        AND(
          IFERROR(VLOOKUP(A171,'0919門市清單主檔'!B:AD,29,FALSE),"")="+EDC",
          IFERROR(VLOOKUP(A171,門市主檔!A:X,24,FALSE),"")&lt;&gt;"+EDC"
        )
      ),
      _xlfn.TEXTJOIN(
        "，",
        TRUE,
        IF(AND($D$1&lt;&gt;"--", IFERROR(VLOOKUP(A171,'0919門市清單主檔'!B:AH,31,FALSE),"")=$D$1, IFERROR(VLOOKUP(A171,門市主檔!A:Q,17,FALSE),"")&lt;&gt;$D$1), $D$1, ""),
        IF(AND($E$1&lt;&gt;"--", IFERROR(VLOOKUP(A171,'0919門市清單主檔'!B:AH,32,FALSE),"")=$E$1, IFERROR(VLOOKUP(A171,門市主檔!A:S,19,FALSE),"")&lt;&gt;$E$1), $E$1, ""),
        IF(AND($F$1&lt;&gt;"--", IFERROR(VLOOKUP(A171,'0919門市清單主檔'!B:AH,33,FALSE),"")=$F$1, IFERROR(VLOOKUP(A171,門市主檔!A:U,21,FALSE),"")&lt;&gt;$F$1), $F$1, ""),
        IF(AND(IFERROR(VLOOKUP(A171,'0919門市清單主檔'!B:AC,28,FALSE),"")="+HUB", IFERROR(VLOOKUP(A171,門市主檔!A:X,23,FALSE),"")&lt;&gt;"+HUB"), "+HUB", ""),
        IF(AND(IFERROR(VLOOKUP(A171,'0919門市清單主檔'!B:AD,29,FALSE),"")="+EDC", IFERROR(VLOOKUP(A171,門市主檔!A:X,24,FALSE),"")&lt;&gt;"+EDC"), "+EDC", "")
      ) &amp; "未完工",
      "已完工"
    )
  )
)</f>
        <v>已完工</v>
      </c>
      <c r="P171" s="542" t="str">
        <f t="shared" si="32"/>
        <v>PMQ2-4739-淡水櫻花店(定保)</v>
      </c>
      <c r="Q171" s="178" t="str">
        <f t="array" ref="Q171">IF(AND(SUMPRODUCT((IM!$F$2:$F$5000=A171)*(ISNUMBER(SEARCH($D$1, IM!$AC$2:$AC$5000))))&gt;0), $D$1, "")</f>
        <v/>
      </c>
      <c r="R171" s="177" t="str">
        <f t="array" ref="R171">IFERROR(INDEX(IM!$AM$2:$AM$5000, MATCH(1, (IM!$F$2:$F$5000=A171) * (ISNUMBER(SEARCH($D$1, IM!$AC$2:$AC$5000))), 0)), "")</f>
        <v/>
      </c>
      <c r="S171" s="166" t="str">
        <f t="array" ref="S171">IF(AND(SUMPRODUCT((IM!$F$2:$F$5000=A171)*(ISNUMBER(SEARCH($E$1, IM!$AC$2:$AC$5000))))&gt;0), $E$1, "")</f>
        <v/>
      </c>
      <c r="T171" s="191" t="str">
        <f t="array" ref="T171">IFERROR(INDEX(IM!$AM$2:$AM$5000, MATCH(1, (IM!$F$2:$F$5000=A171) * (ISNUMBER(SEARCH($E$1, IM!$AC$2:$AC$5000))), 0)), "")</f>
        <v/>
      </c>
      <c r="U171" s="194" t="str">
        <f t="array" ref="U171">IF(AND(SUMPRODUCT((IM!$F$2:$F$5000=A171)*(ISNUMBER(SEARCH($F$1, IM!$AC$2:$AC$5000))))&gt;0), $F$1, "")</f>
        <v/>
      </c>
      <c r="V171" s="212" t="str">
        <f t="array" ref="V171">IFERROR(INDEX(IM!$AM$2:$AM$5000, MATCH(1, (IM!$F$2:$F$5000=A171) * (ISNUMBER(SEARCH($F$1, IM!$AC$2:$AC$5000))), 0)), "")</f>
        <v/>
      </c>
      <c r="W171" s="165" t="str">
        <f t="array" ref="W171">IF(
SUMPRODUCT(
(IM!$F$2:$F$5000=A171)*
(ISNUMBER(SEARCH($I$1,IM!$AC$2:$AC$5000)))*
(IM!$X$2:$X$5000&gt;=$A$1)*
(IM!$X$2:$X$5000&lt;=$B$1)
)&gt;0,
$I$1,
""
)</f>
        <v/>
      </c>
      <c r="X171" s="165" t="str">
        <f t="array" ref="X171">IF(AND(SUMPRODUCT((IM!$F$2:$F$5000=A171)*(ISNUMBER(SEARCH($J$1, IM!$AC$2:$AC$5000))))&gt;0), $J$1, "")</f>
        <v>+EDC</v>
      </c>
      <c r="Y171" s="425">
        <f t="shared" si="33"/>
        <v>4739</v>
      </c>
      <c r="Z171" s="425" t="str">
        <f t="shared" si="34"/>
        <v>淡水櫻花店</v>
      </c>
      <c r="AA171" s="132"/>
    </row>
    <row r="172" spans="1:29" ht="21.6" customHeight="1">
      <c r="A172" s="111">
        <v>5060</v>
      </c>
      <c r="B172" s="160" t="str">
        <f>_xlfn.XLOOKUP(A172,'0919門市清單主檔'!B:B,'0919門市清單主檔'!C:C,"")</f>
        <v>淡水魚市店</v>
      </c>
      <c r="C172" s="117" t="str">
        <f>_xlfn.XLOOKUP($A172,'0919門市清單主檔'!B:B,'0919門市清單主檔'!U:U,"")</f>
        <v>新北市</v>
      </c>
      <c r="D172" s="117" t="str">
        <f>_xlfn.XLOOKUP($A172,'0919門市清單主檔'!B:B,'0919門市清單主檔'!V:V,"")</f>
        <v>淡水區</v>
      </c>
      <c r="E172" s="200" t="str">
        <f>_xlfn.XLOOKUP(D172,門市狀態!G:G,門市狀態!H:H,"")</f>
        <v>吳宗鴻</v>
      </c>
      <c r="F172" s="112" t="str">
        <f>IFERROR(IF(VLOOKUP(A172,門市狀態!A:D,4,FALSE)=0,"",VLOOKUP(A172,門市狀態!A:D,4,FALSE)),"")</f>
        <v/>
      </c>
      <c r="G172" s="113"/>
      <c r="H172" s="114" t="str">
        <f t="shared" si="30"/>
        <v>PMQ2-5060-淡水魚市店(定保)</v>
      </c>
      <c r="I172" s="251" t="str">
        <f t="array" ref="I172">IF(AND(SUMPRODUCT((IM!$F$2:$F$5000=A172)*(ISNUMBER(SEARCH($C$1, IM!$AC$2:$AC$5000))))&gt;0), $C$1, "")</f>
        <v>PMQ2</v>
      </c>
      <c r="J172" s="252">
        <f t="array" ref="J172">IFERROR(INDEX(IM!$AM$2:$AM$5000, MATCH(1, (IM!$F$2:$F$5000=A172) * (ISNUMBER(SEARCH($C$1, IM!$AC$2:$AC$5000))), 0)), "")</f>
        <v>46160</v>
      </c>
      <c r="K172" s="253">
        <f t="array" ref="K172">SUMPRODUCT((IM!$F$2:$F$5000=A172)*(IM!$AD$2:$AD$5000="O")*(ISNUMBER(SEARCH($C$1, IM!$AC$2:$AC$5000))))</f>
        <v>1</v>
      </c>
      <c r="L172" s="254" t="str">
        <f t="array" ref="L172">IF(K172&gt;0,IFERROR(HYPERLINK("#'IM'!AC"&amp;MATCH(1,(IM!$F$1:$F$5000=A172)*(ISNUMBER(SEARCH($C$1,IM!$AC$1:$AC$5000))),0),"檢核"),"未登錄"),"")</f>
        <v>檢核</v>
      </c>
      <c r="M172" s="255" t="str">
        <f t="shared" si="31"/>
        <v>+EDC</v>
      </c>
      <c r="N172" s="255" t="str">
        <f t="array" ref="N172">IF(AND(
    SUMPRODUCT(
        (IM!$F$2:$F$522=A172) *
        ISNUMBER(SEARCH("*HUB*", IM!$AC$2:$AC$522)) *
        (IM!$X$2:$X$522&gt;=$A$1) *
        (IM!$X$2:$X$522&lt;=$B$1)*(W172="HUB")
    ) &gt; 0
), "HUB", "")</f>
        <v/>
      </c>
      <c r="O172" s="256" t="str">
        <f>IF(
  IFERROR(VLOOKUP(A172,門市主檔!A:I,9,FALSE),"")&lt;&gt;$C$1,
  "未完工",
  IF(
    AND($D$1="--",$E$1="--",$F$1="--"),
    "已完工",
    IF(
      OR(
        AND($D$1&lt;&gt;"--", IFERROR(VLOOKUP(A172,'0919門市清單主檔'!B:AH,31,FALSE),"")=$D$1, IFERROR(VLOOKUP(A172,門市主檔!A:Q,17,FALSE),"")&lt;&gt;$D$1),
        AND($E$1&lt;&gt;"--", IFERROR(VLOOKUP(A172,'0919門市清單主檔'!B:AH,32,FALSE),"")=$E$1, IFERROR(VLOOKUP(A172,門市主檔!A:S,19,FALSE),"")&lt;&gt;$E$1),
        AND($F$1&lt;&gt;"--", IFERROR(VLOOKUP(A172,'0919門市清單主檔'!B:AH,33,FALSE),"")=$F$1, IFERROR(VLOOKUP(A172,門市主檔!A:U,21,FALSE),"")&lt;&gt;$F$1),
        AND(
          IFERROR(VLOOKUP(A172,'0919門市清單主檔'!B:AC,28,FALSE),"")="+HUB",
          IFERROR(VLOOKUP(A172,門市主檔!A:X,23,FALSE),"")&lt;&gt;"+HUB"
        ),
        AND(
          IFERROR(VLOOKUP(A172,'0919門市清單主檔'!B:AD,29,FALSE),"")="+EDC",
          IFERROR(VLOOKUP(A172,門市主檔!A:X,24,FALSE),"")&lt;&gt;"+EDC"
        )
      ),
      _xlfn.TEXTJOIN(
        "，",
        TRUE,
        IF(AND($D$1&lt;&gt;"--", IFERROR(VLOOKUP(A172,'0919門市清單主檔'!B:AH,31,FALSE),"")=$D$1, IFERROR(VLOOKUP(A172,門市主檔!A:Q,17,FALSE),"")&lt;&gt;$D$1), $D$1, ""),
        IF(AND($E$1&lt;&gt;"--", IFERROR(VLOOKUP(A172,'0919門市清單主檔'!B:AH,32,FALSE),"")=$E$1, IFERROR(VLOOKUP(A172,門市主檔!A:S,19,FALSE),"")&lt;&gt;$E$1), $E$1, ""),
        IF(AND($F$1&lt;&gt;"--", IFERROR(VLOOKUP(A172,'0919門市清單主檔'!B:AH,33,FALSE),"")=$F$1, IFERROR(VLOOKUP(A172,門市主檔!A:U,21,FALSE),"")&lt;&gt;$F$1), $F$1, ""),
        IF(AND(IFERROR(VLOOKUP(A172,'0919門市清單主檔'!B:AC,28,FALSE),"")="+HUB", IFERROR(VLOOKUP(A172,門市主檔!A:X,23,FALSE),"")&lt;&gt;"+HUB"), "+HUB", ""),
        IF(AND(IFERROR(VLOOKUP(A172,'0919門市清單主檔'!B:AD,29,FALSE),"")="+EDC", IFERROR(VLOOKUP(A172,門市主檔!A:X,24,FALSE),"")&lt;&gt;"+EDC"), "+EDC", "")
      ) &amp; "未完工",
      "已完工"
    )
  )
)</f>
        <v>已完工</v>
      </c>
      <c r="P172" s="542" t="str">
        <f t="shared" si="32"/>
        <v>PMQ2-5060-淡水魚市店(定保)</v>
      </c>
      <c r="Q172" s="178" t="str">
        <f t="array" ref="Q172">IF(AND(SUMPRODUCT((IM!$F$2:$F$5000=A172)*(ISNUMBER(SEARCH($D$1, IM!$AC$2:$AC$5000))))&gt;0), $D$1, "")</f>
        <v/>
      </c>
      <c r="R172" s="177" t="str">
        <f t="array" ref="R172">IFERROR(INDEX(IM!$AM$2:$AM$5000, MATCH(1, (IM!$F$2:$F$5000=A172) * (ISNUMBER(SEARCH($D$1, IM!$AC$2:$AC$5000))), 0)), "")</f>
        <v/>
      </c>
      <c r="S172" s="166" t="str">
        <f t="array" ref="S172">IF(AND(SUMPRODUCT((IM!$F$2:$F$5000=A172)*(ISNUMBER(SEARCH($E$1, IM!$AC$2:$AC$5000))))&gt;0), $E$1, "")</f>
        <v/>
      </c>
      <c r="T172" s="191" t="str">
        <f t="array" ref="T172">IFERROR(INDEX(IM!$AM$2:$AM$5000, MATCH(1, (IM!$F$2:$F$5000=A172) * (ISNUMBER(SEARCH($E$1, IM!$AC$2:$AC$5000))), 0)), "")</f>
        <v/>
      </c>
      <c r="U172" s="194" t="str">
        <f t="array" ref="U172">IF(AND(SUMPRODUCT((IM!$F$2:$F$5000=A172)*(ISNUMBER(SEARCH($F$1, IM!$AC$2:$AC$5000))))&gt;0), $F$1, "")</f>
        <v/>
      </c>
      <c r="V172" s="212" t="str">
        <f t="array" ref="V172">IFERROR(INDEX(IM!$AM$2:$AM$5000, MATCH(1, (IM!$F$2:$F$5000=A172) * (ISNUMBER(SEARCH($F$1, IM!$AC$2:$AC$5000))), 0)), "")</f>
        <v/>
      </c>
      <c r="W172" s="165" t="str">
        <f t="array" ref="W172">IF(
SUMPRODUCT(
(IM!$F$2:$F$5000=A172)*
(ISNUMBER(SEARCH($I$1,IM!$AC$2:$AC$5000)))*
(IM!$X$2:$X$5000&gt;=$A$1)*
(IM!$X$2:$X$5000&lt;=$B$1)
)&gt;0,
$I$1,
""
)</f>
        <v/>
      </c>
      <c r="X172" s="165" t="str">
        <f t="array" ref="X172">IF(AND(SUMPRODUCT((IM!$F$2:$F$5000=A172)*(ISNUMBER(SEARCH($J$1, IM!$AC$2:$AC$5000))))&gt;0), $J$1, "")</f>
        <v>+EDC</v>
      </c>
      <c r="Y172" s="425">
        <f t="shared" si="33"/>
        <v>5060</v>
      </c>
      <c r="Z172" s="425" t="str">
        <f t="shared" si="34"/>
        <v>淡水魚市店</v>
      </c>
      <c r="AA172" s="132"/>
    </row>
    <row r="173" spans="1:29" ht="21.6" customHeight="1">
      <c r="A173" s="111">
        <v>3751</v>
      </c>
      <c r="B173" s="160" t="str">
        <f>_xlfn.XLOOKUP(A173,'0919門市清單主檔'!B:B,'0919門市清單主檔'!C:C,"")</f>
        <v>淡水真理大</v>
      </c>
      <c r="C173" s="117" t="str">
        <f>_xlfn.XLOOKUP($A173,'0919門市清單主檔'!B:B,'0919門市清單主檔'!U:U,"")</f>
        <v>新北市</v>
      </c>
      <c r="D173" s="117" t="str">
        <f>_xlfn.XLOOKUP($A173,'0919門市清單主檔'!B:B,'0919門市清單主檔'!V:V,"")</f>
        <v>淡水區</v>
      </c>
      <c r="E173" s="200" t="str">
        <f>_xlfn.XLOOKUP(D173,門市狀態!G:G,門市狀態!H:H,"")</f>
        <v>吳宗鴻</v>
      </c>
      <c r="F173" s="112" t="str">
        <f>IFERROR(IF(VLOOKUP(A173,門市狀態!A:D,4,FALSE)=0,"",VLOOKUP(A173,門市狀態!A:D,4,FALSE)),"")</f>
        <v/>
      </c>
      <c r="G173" s="113" t="s">
        <v>62</v>
      </c>
      <c r="H173" s="114" t="str">
        <f t="shared" si="30"/>
        <v>PMQ2-3751-淡水真理大(定保)</v>
      </c>
      <c r="I173" s="251" t="str">
        <f t="array" ref="I173">IF(AND(SUMPRODUCT((IM!$F$2:$F$5000=A173)*(ISNUMBER(SEARCH($C$1, IM!$AC$2:$AC$5000))))&gt;0), $C$1, "")</f>
        <v>PMQ2</v>
      </c>
      <c r="J173" s="252">
        <f t="array" ref="J173">IFERROR(INDEX(IM!$AM$2:$AM$5000, MATCH(1, (IM!$F$2:$F$5000=A173) * (ISNUMBER(SEARCH($C$1, IM!$AC$2:$AC$5000))), 0)), "")</f>
        <v>46160</v>
      </c>
      <c r="K173" s="253">
        <f t="array" ref="K173">SUMPRODUCT((IM!$F$2:$F$5000=A173)*(IM!$AD$2:$AD$5000="O")*(ISNUMBER(SEARCH($C$1, IM!$AC$2:$AC$5000))))</f>
        <v>1</v>
      </c>
      <c r="L173" s="254" t="str">
        <f t="array" ref="L173">IF(K173&gt;0,IFERROR(HYPERLINK("#'IM'!AC"&amp;MATCH(1,(IM!$F$1:$F$5000=A173)*(ISNUMBER(SEARCH($C$1,IM!$AC$1:$AC$5000))),0),"檢核"),"未登錄"),"")</f>
        <v>檢核</v>
      </c>
      <c r="M173" s="255" t="str">
        <f t="shared" si="31"/>
        <v>+EDC</v>
      </c>
      <c r="N173" s="255" t="str">
        <f t="array" ref="N173">IF(AND(
    SUMPRODUCT(
        (IM!$F$2:$F$522=A173) *
        ISNUMBER(SEARCH("*HUB*", IM!$AC$2:$AC$522)) *
        (IM!$X$2:$X$522&gt;=$A$1) *
        (IM!$X$2:$X$522&lt;=$B$1)*(W173="HUB")
    ) &gt; 0
), "HUB", "")</f>
        <v/>
      </c>
      <c r="O173" s="256" t="str">
        <f>IF(
  IFERROR(VLOOKUP(A173,門市主檔!A:I,9,FALSE),"")&lt;&gt;$C$1,
  "未完工",
  IF(
    AND($D$1="--",$E$1="--",$F$1="--"),
    "已完工",
    IF(
      OR(
        AND($D$1&lt;&gt;"--", IFERROR(VLOOKUP(A173,'0919門市清單主檔'!B:AH,31,FALSE),"")=$D$1, IFERROR(VLOOKUP(A173,門市主檔!A:Q,17,FALSE),"")&lt;&gt;$D$1),
        AND($E$1&lt;&gt;"--", IFERROR(VLOOKUP(A173,'0919門市清單主檔'!B:AH,32,FALSE),"")=$E$1, IFERROR(VLOOKUP(A173,門市主檔!A:S,19,FALSE),"")&lt;&gt;$E$1),
        AND($F$1&lt;&gt;"--", IFERROR(VLOOKUP(A173,'0919門市清單主檔'!B:AH,33,FALSE),"")=$F$1, IFERROR(VLOOKUP(A173,門市主檔!A:U,21,FALSE),"")&lt;&gt;$F$1),
        AND(
          IFERROR(VLOOKUP(A173,'0919門市清單主檔'!B:AC,28,FALSE),"")="+HUB",
          IFERROR(VLOOKUP(A173,門市主檔!A:X,23,FALSE),"")&lt;&gt;"+HUB"
        ),
        AND(
          IFERROR(VLOOKUP(A173,'0919門市清單主檔'!B:AD,29,FALSE),"")="+EDC",
          IFERROR(VLOOKUP(A173,門市主檔!A:X,24,FALSE),"")&lt;&gt;"+EDC"
        )
      ),
      _xlfn.TEXTJOIN(
        "，",
        TRUE,
        IF(AND($D$1&lt;&gt;"--", IFERROR(VLOOKUP(A173,'0919門市清單主檔'!B:AH,31,FALSE),"")=$D$1, IFERROR(VLOOKUP(A173,門市主檔!A:Q,17,FALSE),"")&lt;&gt;$D$1), $D$1, ""),
        IF(AND($E$1&lt;&gt;"--", IFERROR(VLOOKUP(A173,'0919門市清單主檔'!B:AH,32,FALSE),"")=$E$1, IFERROR(VLOOKUP(A173,門市主檔!A:S,19,FALSE),"")&lt;&gt;$E$1), $E$1, ""),
        IF(AND($F$1&lt;&gt;"--", IFERROR(VLOOKUP(A173,'0919門市清單主檔'!B:AH,33,FALSE),"")=$F$1, IFERROR(VLOOKUP(A173,門市主檔!A:U,21,FALSE),"")&lt;&gt;$F$1), $F$1, ""),
        IF(AND(IFERROR(VLOOKUP(A173,'0919門市清單主檔'!B:AC,28,FALSE),"")="+HUB", IFERROR(VLOOKUP(A173,門市主檔!A:X,23,FALSE),"")&lt;&gt;"+HUB"), "+HUB", ""),
        IF(AND(IFERROR(VLOOKUP(A173,'0919門市清單主檔'!B:AD,29,FALSE),"")="+EDC", IFERROR(VLOOKUP(A173,門市主檔!A:X,24,FALSE),"")&lt;&gt;"+EDC"), "+EDC", "")
      ) &amp; "未完工",
      "已完工"
    )
  )
)</f>
        <v>已完工</v>
      </c>
      <c r="P173" s="542" t="str">
        <f t="shared" si="32"/>
        <v>PMQ2-3751-淡水真理大(定保)</v>
      </c>
      <c r="Q173" s="178" t="str">
        <f t="array" ref="Q173">IF(AND(SUMPRODUCT((IM!$F$2:$F$5000=A173)*(ISNUMBER(SEARCH($D$1, IM!$AC$2:$AC$5000))))&gt;0), $D$1, "")</f>
        <v/>
      </c>
      <c r="R173" s="177" t="str">
        <f t="array" ref="R173">IFERROR(INDEX(IM!$AM$2:$AM$5000, MATCH(1, (IM!$F$2:$F$5000=A173) * (ISNUMBER(SEARCH($D$1, IM!$AC$2:$AC$5000))), 0)), "")</f>
        <v/>
      </c>
      <c r="S173" s="166" t="str">
        <f t="array" ref="S173">IF(AND(SUMPRODUCT((IM!$F$2:$F$5000=A173)*(ISNUMBER(SEARCH($E$1, IM!$AC$2:$AC$5000))))&gt;0), $E$1, "")</f>
        <v/>
      </c>
      <c r="T173" s="191" t="str">
        <f t="array" ref="T173">IFERROR(INDEX(IM!$AM$2:$AM$5000, MATCH(1, (IM!$F$2:$F$5000=A173) * (ISNUMBER(SEARCH($E$1, IM!$AC$2:$AC$5000))), 0)), "")</f>
        <v/>
      </c>
      <c r="U173" s="194" t="str">
        <f t="array" ref="U173">IF(AND(SUMPRODUCT((IM!$F$2:$F$5000=A173)*(ISNUMBER(SEARCH($F$1, IM!$AC$2:$AC$5000))))&gt;0), $F$1, "")</f>
        <v/>
      </c>
      <c r="V173" s="212" t="str">
        <f t="array" ref="V173">IFERROR(INDEX(IM!$AM$2:$AM$5000, MATCH(1, (IM!$F$2:$F$5000=A173) * (ISNUMBER(SEARCH($F$1, IM!$AC$2:$AC$5000))), 0)), "")</f>
        <v/>
      </c>
      <c r="W173" s="165" t="str">
        <f t="array" ref="W173">IF(
SUMPRODUCT(
(IM!$F$2:$F$5000=A173)*
(ISNUMBER(SEARCH($I$1,IM!$AC$2:$AC$5000)))*
(IM!$X$2:$X$5000&gt;=$A$1)*
(IM!$X$2:$X$5000&lt;=$B$1)
)&gt;0,
$I$1,
""
)</f>
        <v/>
      </c>
      <c r="X173" s="165" t="str">
        <f t="array" ref="X173">IF(AND(SUMPRODUCT((IM!$F$2:$F$5000=A173)*(ISNUMBER(SEARCH($J$1, IM!$AC$2:$AC$5000))))&gt;0), $J$1, "")</f>
        <v>+EDC</v>
      </c>
      <c r="Y173" s="425">
        <f t="shared" si="33"/>
        <v>3751</v>
      </c>
      <c r="Z173" s="425" t="str">
        <f t="shared" si="34"/>
        <v>淡水真理大</v>
      </c>
      <c r="AA173" s="132"/>
      <c r="AB173" s="132"/>
      <c r="AC173" s="132"/>
    </row>
    <row r="174" spans="1:29" ht="21.6" customHeight="1">
      <c r="A174" s="111">
        <v>5466</v>
      </c>
      <c r="B174" s="160" t="str">
        <f>_xlfn.XLOOKUP(A174,'0919門市清單主檔'!B:B,'0919門市清單主檔'!C:C,"")</f>
        <v>八里艾菲爾</v>
      </c>
      <c r="C174" s="117" t="str">
        <f>_xlfn.XLOOKUP($A174,'0919門市清單主檔'!B:B,'0919門市清單主檔'!U:U,"")</f>
        <v>新北市</v>
      </c>
      <c r="D174" s="117" t="str">
        <f>_xlfn.XLOOKUP($A174,'0919門市清單主檔'!B:B,'0919門市清單主檔'!V:V,"")</f>
        <v>八里區</v>
      </c>
      <c r="E174" s="200" t="str">
        <f>_xlfn.XLOOKUP(D174,門市狀態!G:G,門市狀態!H:H,"")</f>
        <v>吳宗鴻</v>
      </c>
      <c r="F174" s="112" t="str">
        <f>IFERROR(IF(VLOOKUP(A174,門市狀態!A:D,4,FALSE)=0,"",VLOOKUP(A174,門市狀態!A:D,4,FALSE)),"")</f>
        <v/>
      </c>
      <c r="G174" s="113"/>
      <c r="H174" s="114" t="str">
        <f t="shared" si="30"/>
        <v>PMQ2-5466-八里艾菲爾(定保)</v>
      </c>
      <c r="I174" s="251" t="str">
        <f t="array" ref="I174">IF(AND(SUMPRODUCT((IM!$F$2:$F$5000=A174)*(ISNUMBER(SEARCH($C$1, IM!$AC$2:$AC$5000))))&gt;0), $C$1, "")</f>
        <v>PMQ2</v>
      </c>
      <c r="J174" s="252">
        <f t="array" ref="J174">IFERROR(INDEX(IM!$AM$2:$AM$5000, MATCH(1, (IM!$F$2:$F$5000=A174) * (ISNUMBER(SEARCH($C$1, IM!$AC$2:$AC$5000))), 0)), "")</f>
        <v>46160</v>
      </c>
      <c r="K174" s="253">
        <f t="array" ref="K174">SUMPRODUCT((IM!$F$2:$F$5000=A174)*(IM!$AD$2:$AD$5000="O")*(ISNUMBER(SEARCH($C$1, IM!$AC$2:$AC$5000))))</f>
        <v>1</v>
      </c>
      <c r="L174" s="254" t="str">
        <f t="array" ref="L174">IF(K174&gt;0,IFERROR(HYPERLINK("#'IM'!AC"&amp;MATCH(1,(IM!$F$1:$F$5000=A174)*(ISNUMBER(SEARCH($C$1,IM!$AC$1:$AC$5000))),0),"檢核"),"未登錄"),"")</f>
        <v>檢核</v>
      </c>
      <c r="M174" s="255" t="str">
        <f t="shared" si="31"/>
        <v>+EDC</v>
      </c>
      <c r="N174" s="255" t="str">
        <f t="array" ref="N174">IF(AND(
    SUMPRODUCT(
        (IM!$F$2:$F$522=A174) *
        ISNUMBER(SEARCH("*HUB*", IM!$AC$2:$AC$522)) *
        (IM!$X$2:$X$522&gt;=$A$1) *
        (IM!$X$2:$X$522&lt;=$B$1)*(W174="HUB")
    ) &gt; 0
), "HUB", "")</f>
        <v/>
      </c>
      <c r="O174" s="256" t="str">
        <f>IF(
  IFERROR(VLOOKUP(A174,門市主檔!A:I,9,FALSE),"")&lt;&gt;$C$1,
  "未完工",
  IF(
    AND($D$1="--",$E$1="--",$F$1="--"),
    "已完工",
    IF(
      OR(
        AND($D$1&lt;&gt;"--", IFERROR(VLOOKUP(A174,'0919門市清單主檔'!B:AH,31,FALSE),"")=$D$1, IFERROR(VLOOKUP(A174,門市主檔!A:Q,17,FALSE),"")&lt;&gt;$D$1),
        AND($E$1&lt;&gt;"--", IFERROR(VLOOKUP(A174,'0919門市清單主檔'!B:AH,32,FALSE),"")=$E$1, IFERROR(VLOOKUP(A174,門市主檔!A:S,19,FALSE),"")&lt;&gt;$E$1),
        AND($F$1&lt;&gt;"--", IFERROR(VLOOKUP(A174,'0919門市清單主檔'!B:AH,33,FALSE),"")=$F$1, IFERROR(VLOOKUP(A174,門市主檔!A:U,21,FALSE),"")&lt;&gt;$F$1),
        AND(
          IFERROR(VLOOKUP(A174,'0919門市清單主檔'!B:AC,28,FALSE),"")="+HUB",
          IFERROR(VLOOKUP(A174,門市主檔!A:X,23,FALSE),"")&lt;&gt;"+HUB"
        ),
        AND(
          IFERROR(VLOOKUP(A174,'0919門市清單主檔'!B:AD,29,FALSE),"")="+EDC",
          IFERROR(VLOOKUP(A174,門市主檔!A:X,24,FALSE),"")&lt;&gt;"+EDC"
        )
      ),
      _xlfn.TEXTJOIN(
        "，",
        TRUE,
        IF(AND($D$1&lt;&gt;"--", IFERROR(VLOOKUP(A174,'0919門市清單主檔'!B:AH,31,FALSE),"")=$D$1, IFERROR(VLOOKUP(A174,門市主檔!A:Q,17,FALSE),"")&lt;&gt;$D$1), $D$1, ""),
        IF(AND($E$1&lt;&gt;"--", IFERROR(VLOOKUP(A174,'0919門市清單主檔'!B:AH,32,FALSE),"")=$E$1, IFERROR(VLOOKUP(A174,門市主檔!A:S,19,FALSE),"")&lt;&gt;$E$1), $E$1, ""),
        IF(AND($F$1&lt;&gt;"--", IFERROR(VLOOKUP(A174,'0919門市清單主檔'!B:AH,33,FALSE),"")=$F$1, IFERROR(VLOOKUP(A174,門市主檔!A:U,21,FALSE),"")&lt;&gt;$F$1), $F$1, ""),
        IF(AND(IFERROR(VLOOKUP(A174,'0919門市清單主檔'!B:AC,28,FALSE),"")="+HUB", IFERROR(VLOOKUP(A174,門市主檔!A:X,23,FALSE),"")&lt;&gt;"+HUB"), "+HUB", ""),
        IF(AND(IFERROR(VLOOKUP(A174,'0919門市清單主檔'!B:AD,29,FALSE),"")="+EDC", IFERROR(VLOOKUP(A174,門市主檔!A:X,24,FALSE),"")&lt;&gt;"+EDC"), "+EDC", "")
      ) &amp; "未完工",
      "已完工"
    )
  )
)</f>
        <v>已完工</v>
      </c>
      <c r="P174" s="542" t="str">
        <f t="shared" si="32"/>
        <v>PMQ2-5466-八里艾菲爾(定保)</v>
      </c>
      <c r="Q174" s="178" t="str">
        <f t="array" ref="Q174">IF(AND(SUMPRODUCT((IM!$F$2:$F$5000=A174)*(ISNUMBER(SEARCH($D$1, IM!$AC$2:$AC$5000))))&gt;0), $D$1, "")</f>
        <v/>
      </c>
      <c r="R174" s="177" t="str">
        <f t="array" ref="R174">IFERROR(INDEX(IM!$AM$2:$AM$5000, MATCH(1, (IM!$F$2:$F$5000=A174) * (ISNUMBER(SEARCH($D$1, IM!$AC$2:$AC$5000))), 0)), "")</f>
        <v/>
      </c>
      <c r="S174" s="166" t="str">
        <f t="array" ref="S174">IF(AND(SUMPRODUCT((IM!$F$2:$F$5000=A174)*(ISNUMBER(SEARCH($E$1, IM!$AC$2:$AC$5000))))&gt;0), $E$1, "")</f>
        <v/>
      </c>
      <c r="T174" s="191" t="str">
        <f t="array" ref="T174">IFERROR(INDEX(IM!$AM$2:$AM$5000, MATCH(1, (IM!$F$2:$F$5000=A174) * (ISNUMBER(SEARCH($E$1, IM!$AC$2:$AC$5000))), 0)), "")</f>
        <v/>
      </c>
      <c r="U174" s="194" t="str">
        <f t="array" ref="U174">IF(AND(SUMPRODUCT((IM!$F$2:$F$5000=A174)*(ISNUMBER(SEARCH($F$1, IM!$AC$2:$AC$5000))))&gt;0), $F$1, "")</f>
        <v/>
      </c>
      <c r="V174" s="212" t="str">
        <f t="array" ref="V174">IFERROR(INDEX(IM!$AM$2:$AM$5000, MATCH(1, (IM!$F$2:$F$5000=A174) * (ISNUMBER(SEARCH($F$1, IM!$AC$2:$AC$5000))), 0)), "")</f>
        <v/>
      </c>
      <c r="W174" s="165" t="str">
        <f t="array" ref="W174">IF(
SUMPRODUCT(
(IM!$F$2:$F$5000=A174)*
(ISNUMBER(SEARCH($I$1,IM!$AC$2:$AC$5000)))*
(IM!$X$2:$X$5000&gt;=$A$1)*
(IM!$X$2:$X$5000&lt;=$B$1)
)&gt;0,
$I$1,
""
)</f>
        <v/>
      </c>
      <c r="X174" s="165" t="str">
        <f t="array" ref="X174">IF(AND(SUMPRODUCT((IM!$F$2:$F$5000=A174)*(ISNUMBER(SEARCH($J$1, IM!$AC$2:$AC$5000))))&gt;0), $J$1, "")</f>
        <v>+EDC</v>
      </c>
      <c r="Y174" s="425">
        <f t="shared" si="33"/>
        <v>5466</v>
      </c>
      <c r="Z174" s="425" t="str">
        <f t="shared" si="34"/>
        <v>八里艾菲爾</v>
      </c>
      <c r="AA174" s="365" t="s">
        <v>26</v>
      </c>
      <c r="AB174" s="132"/>
      <c r="AC174" s="132"/>
    </row>
    <row r="175" spans="1:29" ht="21.6" customHeight="1">
      <c r="A175" s="111">
        <v>2375</v>
      </c>
      <c r="B175" s="160" t="str">
        <f>_xlfn.XLOOKUP(A175,'0919門市清單主檔'!B:B,'0919門市清單主檔'!C:C,"")</f>
        <v>桃縣桃貿店</v>
      </c>
      <c r="C175" s="117" t="str">
        <f>_xlfn.XLOOKUP($A175,'0919門市清單主檔'!B:B,'0919門市清單主檔'!U:U,"")</f>
        <v>桃園市</v>
      </c>
      <c r="D175" s="117" t="str">
        <f>_xlfn.XLOOKUP($A175,'0919門市清單主檔'!B:B,'0919門市清單主檔'!V:V,"")</f>
        <v>龜山區</v>
      </c>
      <c r="E175" s="200" t="str">
        <f>_xlfn.XLOOKUP(D175,門市狀態!G:G,門市狀態!H:H,"")</f>
        <v>吳宗鴻</v>
      </c>
      <c r="F175" s="112" t="str">
        <f>IFERROR(IF(VLOOKUP(A175,門市狀態!A:D,4,FALSE)=0,"",VLOOKUP(A175,門市狀態!A:D,4,FALSE)),"")</f>
        <v/>
      </c>
      <c r="G175" s="113"/>
      <c r="H175" s="114" t="str">
        <f t="shared" si="30"/>
        <v>PMQ2-2375-桃縣桃貿店(定保)</v>
      </c>
      <c r="I175" s="251" t="str">
        <f t="array" ref="I175">IF(AND(SUMPRODUCT((IM!$F$2:$F$5000=A175)*(ISNUMBER(SEARCH($C$1, IM!$AC$2:$AC$5000))))&gt;0), $C$1, "")</f>
        <v>PMQ2</v>
      </c>
      <c r="J175" s="252">
        <f t="array" ref="J175">IFERROR(INDEX(IM!$AM$2:$AM$5000, MATCH(1, (IM!$F$2:$F$5000=A175) * (ISNUMBER(SEARCH($C$1, IM!$AC$2:$AC$5000))), 0)), "")</f>
        <v>46161</v>
      </c>
      <c r="K175" s="253">
        <f t="array" ref="K175">SUMPRODUCT((IM!$F$2:$F$5000=A175)*(IM!$AD$2:$AD$5000="O")*(ISNUMBER(SEARCH($C$1, IM!$AC$2:$AC$5000))))</f>
        <v>1</v>
      </c>
      <c r="L175" s="254" t="str">
        <f t="array" ref="L175">IF(K175&gt;0,IFERROR(HYPERLINK("#'IM'!AC"&amp;MATCH(1,(IM!$F$1:$F$5000=A175)*(ISNUMBER(SEARCH($C$1,IM!$AC$1:$AC$5000))),0),"檢核"),"未登錄"),"")</f>
        <v>檢核</v>
      </c>
      <c r="M175" s="255" t="str">
        <f t="shared" si="31"/>
        <v>+EDC</v>
      </c>
      <c r="N175" s="255" t="str">
        <f t="array" ref="N175">IF(AND(
    SUMPRODUCT(
        (IM!$F$2:$F$522=A175) *
        ISNUMBER(SEARCH("*HUB*", IM!$AC$2:$AC$522)) *
        (IM!$X$2:$X$522&gt;=$A$1) *
        (IM!$X$2:$X$522&lt;=$B$1)*(W175="HUB")
    ) &gt; 0
), "HUB", "")</f>
        <v/>
      </c>
      <c r="O175" s="256" t="str">
        <f>IF(
  IFERROR(VLOOKUP(A175,門市主檔!A:I,9,FALSE),"")&lt;&gt;$C$1,
  "未完工",
  IF(
    AND($D$1="--",$E$1="--",$F$1="--"),
    "已完工",
    IF(
      OR(
        AND($D$1&lt;&gt;"--", IFERROR(VLOOKUP(A175,'0919門市清單主檔'!B:AH,31,FALSE),"")=$D$1, IFERROR(VLOOKUP(A175,門市主檔!A:Q,17,FALSE),"")&lt;&gt;$D$1),
        AND($E$1&lt;&gt;"--", IFERROR(VLOOKUP(A175,'0919門市清單主檔'!B:AH,32,FALSE),"")=$E$1, IFERROR(VLOOKUP(A175,門市主檔!A:S,19,FALSE),"")&lt;&gt;$E$1),
        AND($F$1&lt;&gt;"--", IFERROR(VLOOKUP(A175,'0919門市清單主檔'!B:AH,33,FALSE),"")=$F$1, IFERROR(VLOOKUP(A175,門市主檔!A:U,21,FALSE),"")&lt;&gt;$F$1),
        AND(
          IFERROR(VLOOKUP(A175,'0919門市清單主檔'!B:AC,28,FALSE),"")="+HUB",
          IFERROR(VLOOKUP(A175,門市主檔!A:X,23,FALSE),"")&lt;&gt;"+HUB"
        ),
        AND(
          IFERROR(VLOOKUP(A175,'0919門市清單主檔'!B:AD,29,FALSE),"")="+EDC",
          IFERROR(VLOOKUP(A175,門市主檔!A:X,24,FALSE),"")&lt;&gt;"+EDC"
        )
      ),
      _xlfn.TEXTJOIN(
        "，",
        TRUE,
        IF(AND($D$1&lt;&gt;"--", IFERROR(VLOOKUP(A175,'0919門市清單主檔'!B:AH,31,FALSE),"")=$D$1, IFERROR(VLOOKUP(A175,門市主檔!A:Q,17,FALSE),"")&lt;&gt;$D$1), $D$1, ""),
        IF(AND($E$1&lt;&gt;"--", IFERROR(VLOOKUP(A175,'0919門市清單主檔'!B:AH,32,FALSE),"")=$E$1, IFERROR(VLOOKUP(A175,門市主檔!A:S,19,FALSE),"")&lt;&gt;$E$1), $E$1, ""),
        IF(AND($F$1&lt;&gt;"--", IFERROR(VLOOKUP(A175,'0919門市清單主檔'!B:AH,33,FALSE),"")=$F$1, IFERROR(VLOOKUP(A175,門市主檔!A:U,21,FALSE),"")&lt;&gt;$F$1), $F$1, ""),
        IF(AND(IFERROR(VLOOKUP(A175,'0919門市清單主檔'!B:AC,28,FALSE),"")="+HUB", IFERROR(VLOOKUP(A175,門市主檔!A:X,23,FALSE),"")&lt;&gt;"+HUB"), "+HUB", ""),
        IF(AND(IFERROR(VLOOKUP(A175,'0919門市清單主檔'!B:AD,29,FALSE),"")="+EDC", IFERROR(VLOOKUP(A175,門市主檔!A:X,24,FALSE),"")&lt;&gt;"+EDC"), "+EDC", "")
      ) &amp; "未完工",
      "已完工"
    )
  )
)</f>
        <v>已完工</v>
      </c>
      <c r="P175" s="542" t="str">
        <f t="shared" si="32"/>
        <v>PMQ2-2375-桃縣桃貿店(定保)</v>
      </c>
      <c r="Q175" s="178" t="str">
        <f t="array" ref="Q175">IF(AND(SUMPRODUCT((IM!$F$2:$F$5000=A175)*(ISNUMBER(SEARCH($D$1, IM!$AC$2:$AC$5000))))&gt;0), $D$1, "")</f>
        <v/>
      </c>
      <c r="R175" s="177" t="str">
        <f t="array" ref="R175">IFERROR(INDEX(IM!$AM$2:$AM$5000, MATCH(1, (IM!$F$2:$F$5000=A175) * (ISNUMBER(SEARCH($D$1, IM!$AC$2:$AC$5000))), 0)), "")</f>
        <v/>
      </c>
      <c r="S175" s="166" t="str">
        <f t="array" ref="S175">IF(AND(SUMPRODUCT((IM!$F$2:$F$5000=A175)*(ISNUMBER(SEARCH($E$1, IM!$AC$2:$AC$5000))))&gt;0), $E$1, "")</f>
        <v/>
      </c>
      <c r="T175" s="191" t="str">
        <f t="array" ref="T175">IFERROR(INDEX(IM!$AM$2:$AM$5000, MATCH(1, (IM!$F$2:$F$5000=A175) * (ISNUMBER(SEARCH($E$1, IM!$AC$2:$AC$5000))), 0)), "")</f>
        <v/>
      </c>
      <c r="U175" s="194" t="str">
        <f t="array" ref="U175">IF(AND(SUMPRODUCT((IM!$F$2:$F$5000=A175)*(ISNUMBER(SEARCH($F$1, IM!$AC$2:$AC$5000))))&gt;0), $F$1, "")</f>
        <v/>
      </c>
      <c r="V175" s="212" t="str">
        <f t="array" ref="V175">IFERROR(INDEX(IM!$AM$2:$AM$5000, MATCH(1, (IM!$F$2:$F$5000=A175) * (ISNUMBER(SEARCH($F$1, IM!$AC$2:$AC$5000))), 0)), "")</f>
        <v/>
      </c>
      <c r="W175" s="165" t="str">
        <f t="array" ref="W175">IF(
SUMPRODUCT(
(IM!$F$2:$F$5000=A175)*
(ISNUMBER(SEARCH($I$1,IM!$AC$2:$AC$5000)))*
(IM!$X$2:$X$5000&gt;=$A$1)*
(IM!$X$2:$X$5000&lt;=$B$1)
)&gt;0,
$I$1,
""
)</f>
        <v/>
      </c>
      <c r="X175" s="165" t="str">
        <f t="array" ref="X175">IF(AND(SUMPRODUCT((IM!$F$2:$F$5000=A175)*(ISNUMBER(SEARCH($J$1, IM!$AC$2:$AC$5000))))&gt;0), $J$1, "")</f>
        <v>+EDC</v>
      </c>
      <c r="Y175" s="425">
        <f t="shared" si="33"/>
        <v>2375</v>
      </c>
      <c r="Z175" s="425" t="str">
        <f t="shared" si="34"/>
        <v>桃縣桃貿店</v>
      </c>
      <c r="AA175" s="132"/>
    </row>
    <row r="176" spans="1:29" ht="21.6" customHeight="1">
      <c r="A176" s="111">
        <v>3017</v>
      </c>
      <c r="B176" s="160" t="str">
        <f>_xlfn.XLOOKUP(A176,'0919門市清單主檔'!B:B,'0919門市清單主檔'!C:C,"")</f>
        <v>龜山大同店</v>
      </c>
      <c r="C176" s="117" t="str">
        <f>_xlfn.XLOOKUP($A176,'0919門市清單主檔'!B:B,'0919門市清單主檔'!U:U,"")</f>
        <v>桃園市</v>
      </c>
      <c r="D176" s="117" t="str">
        <f>_xlfn.XLOOKUP($A176,'0919門市清單主檔'!B:B,'0919門市清單主檔'!V:V,"")</f>
        <v>龜山區</v>
      </c>
      <c r="E176" s="200" t="str">
        <f>_xlfn.XLOOKUP(D176,門市狀態!G:G,門市狀態!H:H,"")</f>
        <v>吳宗鴻</v>
      </c>
      <c r="F176" s="112" t="str">
        <f>IFERROR(IF(VLOOKUP(A176,門市狀態!A:D,4,FALSE)=0,"",VLOOKUP(A176,門市狀態!A:D,4,FALSE)),"")</f>
        <v/>
      </c>
      <c r="G176" s="113"/>
      <c r="H176" s="114" t="str">
        <f t="shared" si="30"/>
        <v>PMQ2-3017-龜山大同店(定保)</v>
      </c>
      <c r="I176" s="251" t="str">
        <f t="array" ref="I176">IF(AND(SUMPRODUCT((IM!$F$2:$F$5000=A176)*(ISNUMBER(SEARCH($C$1, IM!$AC$2:$AC$5000))))&gt;0), $C$1, "")</f>
        <v>PMQ2</v>
      </c>
      <c r="J176" s="252">
        <f t="array" ref="J176">IFERROR(INDEX(IM!$AM$2:$AM$5000, MATCH(1, (IM!$F$2:$F$5000=A176) * (ISNUMBER(SEARCH($C$1, IM!$AC$2:$AC$5000))), 0)), "")</f>
        <v>46161</v>
      </c>
      <c r="K176" s="253">
        <f t="array" ref="K176">SUMPRODUCT((IM!$F$2:$F$5000=A176)*(IM!$AD$2:$AD$5000="O")*(ISNUMBER(SEARCH($C$1, IM!$AC$2:$AC$5000))))</f>
        <v>1</v>
      </c>
      <c r="L176" s="254" t="str">
        <f t="array" ref="L176">IF(K176&gt;0,IFERROR(HYPERLINK("#'IM'!AC"&amp;MATCH(1,(IM!$F$1:$F$5000=A176)*(ISNUMBER(SEARCH($C$1,IM!$AC$1:$AC$5000))),0),"檢核"),"未登錄"),"")</f>
        <v>檢核</v>
      </c>
      <c r="M176" s="255" t="str">
        <f t="shared" si="31"/>
        <v>+EDC</v>
      </c>
      <c r="N176" s="255" t="str">
        <f t="array" ref="N176">IF(AND(
    SUMPRODUCT(
        (IM!$F$2:$F$522=A176) *
        ISNUMBER(SEARCH("*HUB*", IM!$AC$2:$AC$522)) *
        (IM!$X$2:$X$522&gt;=$A$1) *
        (IM!$X$2:$X$522&lt;=$B$1)*(W176="HUB")
    ) &gt; 0
), "HUB", "")</f>
        <v/>
      </c>
      <c r="O176" s="256" t="str">
        <f>IF(
  IFERROR(VLOOKUP(A176,門市主檔!A:I,9,FALSE),"")&lt;&gt;$C$1,
  "未完工",
  IF(
    AND($D$1="--",$E$1="--",$F$1="--"),
    "已完工",
    IF(
      OR(
        AND($D$1&lt;&gt;"--", IFERROR(VLOOKUP(A176,'0919門市清單主檔'!B:AH,31,FALSE),"")=$D$1, IFERROR(VLOOKUP(A176,門市主檔!A:Q,17,FALSE),"")&lt;&gt;$D$1),
        AND($E$1&lt;&gt;"--", IFERROR(VLOOKUP(A176,'0919門市清單主檔'!B:AH,32,FALSE),"")=$E$1, IFERROR(VLOOKUP(A176,門市主檔!A:S,19,FALSE),"")&lt;&gt;$E$1),
        AND($F$1&lt;&gt;"--", IFERROR(VLOOKUP(A176,'0919門市清單主檔'!B:AH,33,FALSE),"")=$F$1, IFERROR(VLOOKUP(A176,門市主檔!A:U,21,FALSE),"")&lt;&gt;$F$1),
        AND(
          IFERROR(VLOOKUP(A176,'0919門市清單主檔'!B:AC,28,FALSE),"")="+HUB",
          IFERROR(VLOOKUP(A176,門市主檔!A:X,23,FALSE),"")&lt;&gt;"+HUB"
        ),
        AND(
          IFERROR(VLOOKUP(A176,'0919門市清單主檔'!B:AD,29,FALSE),"")="+EDC",
          IFERROR(VLOOKUP(A176,門市主檔!A:X,24,FALSE),"")&lt;&gt;"+EDC"
        )
      ),
      _xlfn.TEXTJOIN(
        "，",
        TRUE,
        IF(AND($D$1&lt;&gt;"--", IFERROR(VLOOKUP(A176,'0919門市清單主檔'!B:AH,31,FALSE),"")=$D$1, IFERROR(VLOOKUP(A176,門市主檔!A:Q,17,FALSE),"")&lt;&gt;$D$1), $D$1, ""),
        IF(AND($E$1&lt;&gt;"--", IFERROR(VLOOKUP(A176,'0919門市清單主檔'!B:AH,32,FALSE),"")=$E$1, IFERROR(VLOOKUP(A176,門市主檔!A:S,19,FALSE),"")&lt;&gt;$E$1), $E$1, ""),
        IF(AND($F$1&lt;&gt;"--", IFERROR(VLOOKUP(A176,'0919門市清單主檔'!B:AH,33,FALSE),"")=$F$1, IFERROR(VLOOKUP(A176,門市主檔!A:U,21,FALSE),"")&lt;&gt;$F$1), $F$1, ""),
        IF(AND(IFERROR(VLOOKUP(A176,'0919門市清單主檔'!B:AC,28,FALSE),"")="+HUB", IFERROR(VLOOKUP(A176,門市主檔!A:X,23,FALSE),"")&lt;&gt;"+HUB"), "+HUB", ""),
        IF(AND(IFERROR(VLOOKUP(A176,'0919門市清單主檔'!B:AD,29,FALSE),"")="+EDC", IFERROR(VLOOKUP(A176,門市主檔!A:X,24,FALSE),"")&lt;&gt;"+EDC"), "+EDC", "")
      ) &amp; "未完工",
      "已完工"
    )
  )
)</f>
        <v>已完工</v>
      </c>
      <c r="P176" s="542" t="str">
        <f t="shared" si="32"/>
        <v>PMQ2-3017-龜山大同店(定保)</v>
      </c>
      <c r="Q176" s="178" t="str">
        <f t="array" ref="Q176">IF(AND(SUMPRODUCT((IM!$F$2:$F$5000=A176)*(ISNUMBER(SEARCH($D$1, IM!$AC$2:$AC$5000))))&gt;0), $D$1, "")</f>
        <v/>
      </c>
      <c r="R176" s="177" t="str">
        <f t="array" ref="R176">IFERROR(INDEX(IM!$AM$2:$AM$5000, MATCH(1, (IM!$F$2:$F$5000=A176) * (ISNUMBER(SEARCH($D$1, IM!$AC$2:$AC$5000))), 0)), "")</f>
        <v/>
      </c>
      <c r="S176" s="166" t="str">
        <f t="array" ref="S176">IF(AND(SUMPRODUCT((IM!$F$2:$F$5000=A176)*(ISNUMBER(SEARCH($E$1, IM!$AC$2:$AC$5000))))&gt;0), $E$1, "")</f>
        <v/>
      </c>
      <c r="T176" s="191" t="str">
        <f t="array" ref="T176">IFERROR(INDEX(IM!$AM$2:$AM$5000, MATCH(1, (IM!$F$2:$F$5000=A176) * (ISNUMBER(SEARCH($E$1, IM!$AC$2:$AC$5000))), 0)), "")</f>
        <v/>
      </c>
      <c r="U176" s="194" t="str">
        <f t="array" ref="U176">IF(AND(SUMPRODUCT((IM!$F$2:$F$5000=A176)*(ISNUMBER(SEARCH($F$1, IM!$AC$2:$AC$5000))))&gt;0), $F$1, "")</f>
        <v/>
      </c>
      <c r="V176" s="212" t="str">
        <f t="array" ref="V176">IFERROR(INDEX(IM!$AM$2:$AM$5000, MATCH(1, (IM!$F$2:$F$5000=A176) * (ISNUMBER(SEARCH($F$1, IM!$AC$2:$AC$5000))), 0)), "")</f>
        <v/>
      </c>
      <c r="W176" s="165" t="str">
        <f t="array" ref="W176">IF(
SUMPRODUCT(
(IM!$F$2:$F$5000=A176)*
(ISNUMBER(SEARCH($I$1,IM!$AC$2:$AC$5000)))*
(IM!$X$2:$X$5000&gt;=$A$1)*
(IM!$X$2:$X$5000&lt;=$B$1)
)&gt;0,
$I$1,
""
)</f>
        <v/>
      </c>
      <c r="X176" s="165" t="str">
        <f t="array" ref="X176">IF(AND(SUMPRODUCT((IM!$F$2:$F$5000=A176)*(ISNUMBER(SEARCH($J$1, IM!$AC$2:$AC$5000))))&gt;0), $J$1, "")</f>
        <v>+EDC</v>
      </c>
      <c r="Y176" s="425">
        <f t="shared" si="33"/>
        <v>3017</v>
      </c>
      <c r="Z176" s="425" t="str">
        <f t="shared" si="34"/>
        <v>龜山大同店</v>
      </c>
      <c r="AA176" s="132"/>
    </row>
    <row r="177" spans="1:29" ht="21.6" customHeight="1">
      <c r="A177" s="111">
        <v>4690</v>
      </c>
      <c r="B177" s="160" t="str">
        <f>_xlfn.XLOOKUP(A177,'0919門市清單主檔'!B:B,'0919門市清單主檔'!C:C,"")</f>
        <v>龜山同福店</v>
      </c>
      <c r="C177" s="117" t="str">
        <f>_xlfn.XLOOKUP($A177,'0919門市清單主檔'!B:B,'0919門市清單主檔'!U:U,"")</f>
        <v>桃園市</v>
      </c>
      <c r="D177" s="117" t="str">
        <f>_xlfn.XLOOKUP($A177,'0919門市清單主檔'!B:B,'0919門市清單主檔'!V:V,"")</f>
        <v>龜山區</v>
      </c>
      <c r="E177" s="200" t="str">
        <f>_xlfn.XLOOKUP(D177,門市狀態!G:G,門市狀態!H:H,"")</f>
        <v>吳宗鴻</v>
      </c>
      <c r="F177" s="112" t="str">
        <f>IFERROR(IF(VLOOKUP(A177,門市狀態!A:D,4,FALSE)=0,"",VLOOKUP(A177,門市狀態!A:D,4,FALSE)),"")</f>
        <v/>
      </c>
      <c r="G177" s="113"/>
      <c r="H177" s="114" t="str">
        <f t="shared" si="30"/>
        <v>PMQ2-4690-龜山同福店(定保)</v>
      </c>
      <c r="I177" s="251" t="str">
        <f t="array" ref="I177">IF(AND(SUMPRODUCT((IM!$F$2:$F$5000=A177)*(ISNUMBER(SEARCH($C$1, IM!$AC$2:$AC$5000))))&gt;0), $C$1, "")</f>
        <v>PMQ2</v>
      </c>
      <c r="J177" s="252">
        <f t="array" ref="J177">IFERROR(INDEX(IM!$AM$2:$AM$5000, MATCH(1, (IM!$F$2:$F$5000=A177) * (ISNUMBER(SEARCH($C$1, IM!$AC$2:$AC$5000))), 0)), "")</f>
        <v>46161</v>
      </c>
      <c r="K177" s="253">
        <f t="array" ref="K177">SUMPRODUCT((IM!$F$2:$F$5000=A177)*(IM!$AD$2:$AD$5000="O")*(ISNUMBER(SEARCH($C$1, IM!$AC$2:$AC$5000))))</f>
        <v>1</v>
      </c>
      <c r="L177" s="254" t="str">
        <f t="array" ref="L177">IF(K177&gt;0,IFERROR(HYPERLINK("#'IM'!AC"&amp;MATCH(1,(IM!$F$1:$F$5000=A177)*(ISNUMBER(SEARCH($C$1,IM!$AC$1:$AC$5000))),0),"檢核"),"未登錄"),"")</f>
        <v>檢核</v>
      </c>
      <c r="M177" s="255" t="str">
        <f t="shared" si="31"/>
        <v>+EDC</v>
      </c>
      <c r="N177" s="255" t="str">
        <f t="array" ref="N177">IF(AND(
    SUMPRODUCT(
        (IM!$F$2:$F$522=A177) *
        ISNUMBER(SEARCH("*HUB*", IM!$AC$2:$AC$522)) *
        (IM!$X$2:$X$522&gt;=$A$1) *
        (IM!$X$2:$X$522&lt;=$B$1)*(W177="HUB")
    ) &gt; 0
), "HUB", "")</f>
        <v/>
      </c>
      <c r="O177" s="256" t="str">
        <f>IF(
  IFERROR(VLOOKUP(A177,門市主檔!A:I,9,FALSE),"")&lt;&gt;$C$1,
  "未完工",
  IF(
    AND($D$1="--",$E$1="--",$F$1="--"),
    "已完工",
    IF(
      OR(
        AND($D$1&lt;&gt;"--", IFERROR(VLOOKUP(A177,'0919門市清單主檔'!B:AH,31,FALSE),"")=$D$1, IFERROR(VLOOKUP(A177,門市主檔!A:Q,17,FALSE),"")&lt;&gt;$D$1),
        AND($E$1&lt;&gt;"--", IFERROR(VLOOKUP(A177,'0919門市清單主檔'!B:AH,32,FALSE),"")=$E$1, IFERROR(VLOOKUP(A177,門市主檔!A:S,19,FALSE),"")&lt;&gt;$E$1),
        AND($F$1&lt;&gt;"--", IFERROR(VLOOKUP(A177,'0919門市清單主檔'!B:AH,33,FALSE),"")=$F$1, IFERROR(VLOOKUP(A177,門市主檔!A:U,21,FALSE),"")&lt;&gt;$F$1),
        AND(
          IFERROR(VLOOKUP(A177,'0919門市清單主檔'!B:AC,28,FALSE),"")="+HUB",
          IFERROR(VLOOKUP(A177,門市主檔!A:X,23,FALSE),"")&lt;&gt;"+HUB"
        ),
        AND(
          IFERROR(VLOOKUP(A177,'0919門市清單主檔'!B:AD,29,FALSE),"")="+EDC",
          IFERROR(VLOOKUP(A177,門市主檔!A:X,24,FALSE),"")&lt;&gt;"+EDC"
        )
      ),
      _xlfn.TEXTJOIN(
        "，",
        TRUE,
        IF(AND($D$1&lt;&gt;"--", IFERROR(VLOOKUP(A177,'0919門市清單主檔'!B:AH,31,FALSE),"")=$D$1, IFERROR(VLOOKUP(A177,門市主檔!A:Q,17,FALSE),"")&lt;&gt;$D$1), $D$1, ""),
        IF(AND($E$1&lt;&gt;"--", IFERROR(VLOOKUP(A177,'0919門市清單主檔'!B:AH,32,FALSE),"")=$E$1, IFERROR(VLOOKUP(A177,門市主檔!A:S,19,FALSE),"")&lt;&gt;$E$1), $E$1, ""),
        IF(AND($F$1&lt;&gt;"--", IFERROR(VLOOKUP(A177,'0919門市清單主檔'!B:AH,33,FALSE),"")=$F$1, IFERROR(VLOOKUP(A177,門市主檔!A:U,21,FALSE),"")&lt;&gt;$F$1), $F$1, ""),
        IF(AND(IFERROR(VLOOKUP(A177,'0919門市清單主檔'!B:AC,28,FALSE),"")="+HUB", IFERROR(VLOOKUP(A177,門市主檔!A:X,23,FALSE),"")&lt;&gt;"+HUB"), "+HUB", ""),
        IF(AND(IFERROR(VLOOKUP(A177,'0919門市清單主檔'!B:AD,29,FALSE),"")="+EDC", IFERROR(VLOOKUP(A177,門市主檔!A:X,24,FALSE),"")&lt;&gt;"+EDC"), "+EDC", "")
      ) &amp; "未完工",
      "已完工"
    )
  )
)</f>
        <v>已完工</v>
      </c>
      <c r="P177" s="542" t="str">
        <f t="shared" si="32"/>
        <v>PMQ2-4690-龜山同福店(定保)</v>
      </c>
      <c r="Q177" s="178" t="str">
        <f t="array" ref="Q177">IF(AND(SUMPRODUCT((IM!$F$2:$F$5000=A177)*(ISNUMBER(SEARCH($D$1, IM!$AC$2:$AC$5000))))&gt;0), $D$1, "")</f>
        <v/>
      </c>
      <c r="R177" s="177" t="str">
        <f t="array" ref="R177">IFERROR(INDEX(IM!$AM$2:$AM$5000, MATCH(1, (IM!$F$2:$F$5000=A177) * (ISNUMBER(SEARCH($D$1, IM!$AC$2:$AC$5000))), 0)), "")</f>
        <v/>
      </c>
      <c r="S177" s="166" t="str">
        <f t="array" ref="S177">IF(AND(SUMPRODUCT((IM!$F$2:$F$5000=A177)*(ISNUMBER(SEARCH($E$1, IM!$AC$2:$AC$5000))))&gt;0), $E$1, "")</f>
        <v/>
      </c>
      <c r="T177" s="191" t="str">
        <f t="array" ref="T177">IFERROR(INDEX(IM!$AM$2:$AM$5000, MATCH(1, (IM!$F$2:$F$5000=A177) * (ISNUMBER(SEARCH($E$1, IM!$AC$2:$AC$5000))), 0)), "")</f>
        <v/>
      </c>
      <c r="U177" s="194" t="str">
        <f t="array" ref="U177">IF(AND(SUMPRODUCT((IM!$F$2:$F$5000=A177)*(ISNUMBER(SEARCH($F$1, IM!$AC$2:$AC$5000))))&gt;0), $F$1, "")</f>
        <v/>
      </c>
      <c r="V177" s="212" t="str">
        <f t="array" ref="V177">IFERROR(INDEX(IM!$AM$2:$AM$5000, MATCH(1, (IM!$F$2:$F$5000=A177) * (ISNUMBER(SEARCH($F$1, IM!$AC$2:$AC$5000))), 0)), "")</f>
        <v/>
      </c>
      <c r="W177" s="165" t="str">
        <f t="array" ref="W177">IF(
SUMPRODUCT(
(IM!$F$2:$F$5000=A177)*
(ISNUMBER(SEARCH($I$1,IM!$AC$2:$AC$5000)))*
(IM!$X$2:$X$5000&gt;=$A$1)*
(IM!$X$2:$X$5000&lt;=$B$1)
)&gt;0,
$I$1,
""
)</f>
        <v/>
      </c>
      <c r="X177" s="165" t="str">
        <f t="array" ref="X177">IF(AND(SUMPRODUCT((IM!$F$2:$F$5000=A177)*(ISNUMBER(SEARCH($J$1, IM!$AC$2:$AC$5000))))&gt;0), $J$1, "")</f>
        <v>+EDC</v>
      </c>
      <c r="Y177" s="425">
        <f t="shared" si="33"/>
        <v>4690</v>
      </c>
      <c r="Z177" s="425" t="str">
        <f t="shared" si="34"/>
        <v>龜山同福店</v>
      </c>
      <c r="AA177" s="132"/>
    </row>
    <row r="178" spans="1:29" ht="21.6" customHeight="1">
      <c r="A178" s="111">
        <v>4825</v>
      </c>
      <c r="B178" s="160" t="str">
        <f>_xlfn.XLOOKUP(A178,'0919門市清單主檔'!B:B,'0919門市清單主檔'!C:C,"")</f>
        <v>龜山兔子坑</v>
      </c>
      <c r="C178" s="117" t="str">
        <f>_xlfn.XLOOKUP($A178,'0919門市清單主檔'!B:B,'0919門市清單主檔'!U:U,"")</f>
        <v>桃園市</v>
      </c>
      <c r="D178" s="117" t="str">
        <f>_xlfn.XLOOKUP($A178,'0919門市清單主檔'!B:B,'0919門市清單主檔'!V:V,"")</f>
        <v>龜山區</v>
      </c>
      <c r="E178" s="200" t="str">
        <f>_xlfn.XLOOKUP(D178,門市狀態!G:G,門市狀態!H:H,"")</f>
        <v>吳宗鴻</v>
      </c>
      <c r="F178" s="112" t="str">
        <f>IFERROR(IF(VLOOKUP(A178,門市狀態!A:D,4,FALSE)=0,"",VLOOKUP(A178,門市狀態!A:D,4,FALSE)),"")</f>
        <v/>
      </c>
      <c r="G178" s="113"/>
      <c r="H178" s="114" t="str">
        <f t="shared" si="30"/>
        <v>PMQ2-4825-龜山兔子坑(定保)</v>
      </c>
      <c r="I178" s="251" t="str">
        <f t="array" ref="I178">IF(AND(SUMPRODUCT((IM!$F$2:$F$5000=A178)*(ISNUMBER(SEARCH($C$1, IM!$AC$2:$AC$5000))))&gt;0), $C$1, "")</f>
        <v>PMQ2</v>
      </c>
      <c r="J178" s="252">
        <f t="array" ref="J178">IFERROR(INDEX(IM!$AM$2:$AM$5000, MATCH(1, (IM!$F$2:$F$5000=A178) * (ISNUMBER(SEARCH($C$1, IM!$AC$2:$AC$5000))), 0)), "")</f>
        <v>46161</v>
      </c>
      <c r="K178" s="253">
        <f t="array" ref="K178">SUMPRODUCT((IM!$F$2:$F$5000=A178)*(IM!$AD$2:$AD$5000="O")*(ISNUMBER(SEARCH($C$1, IM!$AC$2:$AC$5000))))</f>
        <v>1</v>
      </c>
      <c r="L178" s="254" t="str">
        <f t="array" ref="L178">IF(K178&gt;0,IFERROR(HYPERLINK("#'IM'!AC"&amp;MATCH(1,(IM!$F$1:$F$5000=A178)*(ISNUMBER(SEARCH($C$1,IM!$AC$1:$AC$5000))),0),"檢核"),"未登錄"),"")</f>
        <v>檢核</v>
      </c>
      <c r="M178" s="255" t="str">
        <f t="shared" si="31"/>
        <v>+EDC</v>
      </c>
      <c r="N178" s="255" t="str">
        <f t="array" ref="N178">IF(AND(
    SUMPRODUCT(
        (IM!$F$2:$F$522=A178) *
        ISNUMBER(SEARCH("*HUB*", IM!$AC$2:$AC$522)) *
        (IM!$X$2:$X$522&gt;=$A$1) *
        (IM!$X$2:$X$522&lt;=$B$1)*(W178="HUB")
    ) &gt; 0
), "HUB", "")</f>
        <v/>
      </c>
      <c r="O178" s="256" t="str">
        <f>IF(
  IFERROR(VLOOKUP(A178,門市主檔!A:I,9,FALSE),"")&lt;&gt;$C$1,
  "未完工",
  IF(
    AND($D$1="--",$E$1="--",$F$1="--"),
    "已完工",
    IF(
      OR(
        AND($D$1&lt;&gt;"--", IFERROR(VLOOKUP(A178,'0919門市清單主檔'!B:AH,31,FALSE),"")=$D$1, IFERROR(VLOOKUP(A178,門市主檔!A:Q,17,FALSE),"")&lt;&gt;$D$1),
        AND($E$1&lt;&gt;"--", IFERROR(VLOOKUP(A178,'0919門市清單主檔'!B:AH,32,FALSE),"")=$E$1, IFERROR(VLOOKUP(A178,門市主檔!A:S,19,FALSE),"")&lt;&gt;$E$1),
        AND($F$1&lt;&gt;"--", IFERROR(VLOOKUP(A178,'0919門市清單主檔'!B:AH,33,FALSE),"")=$F$1, IFERROR(VLOOKUP(A178,門市主檔!A:U,21,FALSE),"")&lt;&gt;$F$1),
        AND(
          IFERROR(VLOOKUP(A178,'0919門市清單主檔'!B:AC,28,FALSE),"")="+HUB",
          IFERROR(VLOOKUP(A178,門市主檔!A:X,23,FALSE),"")&lt;&gt;"+HUB"
        ),
        AND(
          IFERROR(VLOOKUP(A178,'0919門市清單主檔'!B:AD,29,FALSE),"")="+EDC",
          IFERROR(VLOOKUP(A178,門市主檔!A:X,24,FALSE),"")&lt;&gt;"+EDC"
        )
      ),
      _xlfn.TEXTJOIN(
        "，",
        TRUE,
        IF(AND($D$1&lt;&gt;"--", IFERROR(VLOOKUP(A178,'0919門市清單主檔'!B:AH,31,FALSE),"")=$D$1, IFERROR(VLOOKUP(A178,門市主檔!A:Q,17,FALSE),"")&lt;&gt;$D$1), $D$1, ""),
        IF(AND($E$1&lt;&gt;"--", IFERROR(VLOOKUP(A178,'0919門市清單主檔'!B:AH,32,FALSE),"")=$E$1, IFERROR(VLOOKUP(A178,門市主檔!A:S,19,FALSE),"")&lt;&gt;$E$1), $E$1, ""),
        IF(AND($F$1&lt;&gt;"--", IFERROR(VLOOKUP(A178,'0919門市清單主檔'!B:AH,33,FALSE),"")=$F$1, IFERROR(VLOOKUP(A178,門市主檔!A:U,21,FALSE),"")&lt;&gt;$F$1), $F$1, ""),
        IF(AND(IFERROR(VLOOKUP(A178,'0919門市清單主檔'!B:AC,28,FALSE),"")="+HUB", IFERROR(VLOOKUP(A178,門市主檔!A:X,23,FALSE),"")&lt;&gt;"+HUB"), "+HUB", ""),
        IF(AND(IFERROR(VLOOKUP(A178,'0919門市清單主檔'!B:AD,29,FALSE),"")="+EDC", IFERROR(VLOOKUP(A178,門市主檔!A:X,24,FALSE),"")&lt;&gt;"+EDC"), "+EDC", "")
      ) &amp; "未完工",
      "已完工"
    )
  )
)</f>
        <v>已完工</v>
      </c>
      <c r="P178" s="542" t="str">
        <f t="shared" si="32"/>
        <v>PMQ2-4825-龜山兔子坑(定保)</v>
      </c>
      <c r="Q178" s="178" t="str">
        <f t="array" ref="Q178">IF(AND(SUMPRODUCT((IM!$F$2:$F$5000=A178)*(ISNUMBER(SEARCH($D$1, IM!$AC$2:$AC$5000))))&gt;0), $D$1, "")</f>
        <v/>
      </c>
      <c r="R178" s="177" t="str">
        <f t="array" ref="R178">IFERROR(INDEX(IM!$AM$2:$AM$5000, MATCH(1, (IM!$F$2:$F$5000=A178) * (ISNUMBER(SEARCH($D$1, IM!$AC$2:$AC$5000))), 0)), "")</f>
        <v/>
      </c>
      <c r="S178" s="166" t="str">
        <f t="array" ref="S178">IF(AND(SUMPRODUCT((IM!$F$2:$F$5000=A178)*(ISNUMBER(SEARCH($E$1, IM!$AC$2:$AC$5000))))&gt;0), $E$1, "")</f>
        <v/>
      </c>
      <c r="T178" s="191" t="str">
        <f t="array" ref="T178">IFERROR(INDEX(IM!$AM$2:$AM$5000, MATCH(1, (IM!$F$2:$F$5000=A178) * (ISNUMBER(SEARCH($E$1, IM!$AC$2:$AC$5000))), 0)), "")</f>
        <v/>
      </c>
      <c r="U178" s="194" t="str">
        <f t="array" ref="U178">IF(AND(SUMPRODUCT((IM!$F$2:$F$5000=A178)*(ISNUMBER(SEARCH($F$1, IM!$AC$2:$AC$5000))))&gt;0), $F$1, "")</f>
        <v/>
      </c>
      <c r="V178" s="212" t="str">
        <f t="array" ref="V178">IFERROR(INDEX(IM!$AM$2:$AM$5000, MATCH(1, (IM!$F$2:$F$5000=A178) * (ISNUMBER(SEARCH($F$1, IM!$AC$2:$AC$5000))), 0)), "")</f>
        <v/>
      </c>
      <c r="W178" s="165" t="str">
        <f t="array" ref="W178">IF(
SUMPRODUCT(
(IM!$F$2:$F$5000=A178)*
(ISNUMBER(SEARCH($I$1,IM!$AC$2:$AC$5000)))*
(IM!$X$2:$X$5000&gt;=$A$1)*
(IM!$X$2:$X$5000&lt;=$B$1)
)&gt;0,
$I$1,
""
)</f>
        <v/>
      </c>
      <c r="X178" s="165" t="str">
        <f t="array" ref="X178">IF(AND(SUMPRODUCT((IM!$F$2:$F$5000=A178)*(ISNUMBER(SEARCH($J$1, IM!$AC$2:$AC$5000))))&gt;0), $J$1, "")</f>
        <v>+EDC</v>
      </c>
      <c r="Y178" s="425">
        <f t="shared" si="33"/>
        <v>4825</v>
      </c>
      <c r="Z178" s="425" t="str">
        <f t="shared" si="34"/>
        <v>龜山兔子坑</v>
      </c>
      <c r="AA178" s="132"/>
    </row>
    <row r="179" spans="1:29" ht="21.6" customHeight="1">
      <c r="A179" s="111">
        <v>4656</v>
      </c>
      <c r="B179" s="160" t="str">
        <f>_xlfn.XLOOKUP(A179,'0919門市清單主檔'!B:B,'0919門市清單主檔'!C:C,"")</f>
        <v>泰山新民店</v>
      </c>
      <c r="C179" s="117" t="str">
        <f>_xlfn.XLOOKUP($A179,'0919門市清單主檔'!B:B,'0919門市清單主檔'!U:U,"")</f>
        <v>新北市</v>
      </c>
      <c r="D179" s="117" t="str">
        <f>_xlfn.XLOOKUP($A179,'0919門市清單主檔'!B:B,'0919門市清單主檔'!V:V,"")</f>
        <v>泰山區</v>
      </c>
      <c r="E179" s="200" t="str">
        <f>_xlfn.XLOOKUP(D179,門市狀態!G:G,門市狀態!H:H,"")</f>
        <v>吳宗鴻</v>
      </c>
      <c r="F179" s="112" t="str">
        <f>IFERROR(IF(VLOOKUP(A179,門市狀態!A:D,4,FALSE)=0,"",VLOOKUP(A179,門市狀態!A:D,4,FALSE)),"")</f>
        <v/>
      </c>
      <c r="G179" s="113"/>
      <c r="H179" s="114" t="str">
        <f t="shared" si="30"/>
        <v>PMQ2-4656-泰山新民店(定保)</v>
      </c>
      <c r="I179" s="251" t="str">
        <f t="array" ref="I179">IF(AND(SUMPRODUCT((IM!$F$2:$F$5000=A179)*(ISNUMBER(SEARCH($C$1, IM!$AC$2:$AC$5000))))&gt;0), $C$1, "")</f>
        <v>PMQ2</v>
      </c>
      <c r="J179" s="252">
        <f t="array" ref="J179">IFERROR(INDEX(IM!$AM$2:$AM$5000, MATCH(1, (IM!$F$2:$F$5000=A179) * (ISNUMBER(SEARCH($C$1, IM!$AC$2:$AC$5000))), 0)), "")</f>
        <v>46161</v>
      </c>
      <c r="K179" s="253">
        <f t="array" ref="K179">SUMPRODUCT((IM!$F$2:$F$5000=A179)*(IM!$AD$2:$AD$5000="O")*(ISNUMBER(SEARCH($C$1, IM!$AC$2:$AC$5000))))</f>
        <v>1</v>
      </c>
      <c r="L179" s="254" t="str">
        <f t="array" ref="L179">IF(K179&gt;0,IFERROR(HYPERLINK("#'IM'!AC"&amp;MATCH(1,(IM!$F$1:$F$5000=A179)*(ISNUMBER(SEARCH($C$1,IM!$AC$1:$AC$5000))),0),"檢核"),"未登錄"),"")</f>
        <v>檢核</v>
      </c>
      <c r="M179" s="255" t="str">
        <f t="shared" si="31"/>
        <v>+EDC</v>
      </c>
      <c r="N179" s="255" t="str">
        <f t="array" ref="N179">IF(AND(
    SUMPRODUCT(
        (IM!$F$2:$F$522=A179) *
        ISNUMBER(SEARCH("*HUB*", IM!$AC$2:$AC$522)) *
        (IM!$X$2:$X$522&gt;=$A$1) *
        (IM!$X$2:$X$522&lt;=$B$1)*(W179="HUB")
    ) &gt; 0
), "HUB", "")</f>
        <v/>
      </c>
      <c r="O179" s="256" t="str">
        <f>IF(
  IFERROR(VLOOKUP(A179,門市主檔!A:I,9,FALSE),"")&lt;&gt;$C$1,
  "未完工",
  IF(
    AND($D$1="--",$E$1="--",$F$1="--"),
    "已完工",
    IF(
      OR(
        AND($D$1&lt;&gt;"--", IFERROR(VLOOKUP(A179,'0919門市清單主檔'!B:AH,31,FALSE),"")=$D$1, IFERROR(VLOOKUP(A179,門市主檔!A:Q,17,FALSE),"")&lt;&gt;$D$1),
        AND($E$1&lt;&gt;"--", IFERROR(VLOOKUP(A179,'0919門市清單主檔'!B:AH,32,FALSE),"")=$E$1, IFERROR(VLOOKUP(A179,門市主檔!A:S,19,FALSE),"")&lt;&gt;$E$1),
        AND($F$1&lt;&gt;"--", IFERROR(VLOOKUP(A179,'0919門市清單主檔'!B:AH,33,FALSE),"")=$F$1, IFERROR(VLOOKUP(A179,門市主檔!A:U,21,FALSE),"")&lt;&gt;$F$1),
        AND(
          IFERROR(VLOOKUP(A179,'0919門市清單主檔'!B:AC,28,FALSE),"")="+HUB",
          IFERROR(VLOOKUP(A179,門市主檔!A:X,23,FALSE),"")&lt;&gt;"+HUB"
        ),
        AND(
          IFERROR(VLOOKUP(A179,'0919門市清單主檔'!B:AD,29,FALSE),"")="+EDC",
          IFERROR(VLOOKUP(A179,門市主檔!A:X,24,FALSE),"")&lt;&gt;"+EDC"
        )
      ),
      _xlfn.TEXTJOIN(
        "，",
        TRUE,
        IF(AND($D$1&lt;&gt;"--", IFERROR(VLOOKUP(A179,'0919門市清單主檔'!B:AH,31,FALSE),"")=$D$1, IFERROR(VLOOKUP(A179,門市主檔!A:Q,17,FALSE),"")&lt;&gt;$D$1), $D$1, ""),
        IF(AND($E$1&lt;&gt;"--", IFERROR(VLOOKUP(A179,'0919門市清單主檔'!B:AH,32,FALSE),"")=$E$1, IFERROR(VLOOKUP(A179,門市主檔!A:S,19,FALSE),"")&lt;&gt;$E$1), $E$1, ""),
        IF(AND($F$1&lt;&gt;"--", IFERROR(VLOOKUP(A179,'0919門市清單主檔'!B:AH,33,FALSE),"")=$F$1, IFERROR(VLOOKUP(A179,門市主檔!A:U,21,FALSE),"")&lt;&gt;$F$1), $F$1, ""),
        IF(AND(IFERROR(VLOOKUP(A179,'0919門市清單主檔'!B:AC,28,FALSE),"")="+HUB", IFERROR(VLOOKUP(A179,門市主檔!A:X,23,FALSE),"")&lt;&gt;"+HUB"), "+HUB", ""),
        IF(AND(IFERROR(VLOOKUP(A179,'0919門市清單主檔'!B:AD,29,FALSE),"")="+EDC", IFERROR(VLOOKUP(A179,門市主檔!A:X,24,FALSE),"")&lt;&gt;"+EDC"), "+EDC", "")
      ) &amp; "未完工",
      "已完工"
    )
  )
)</f>
        <v>已完工</v>
      </c>
      <c r="P179" s="542" t="str">
        <f t="shared" si="32"/>
        <v>PMQ2-4656-泰山新民店(定保)</v>
      </c>
      <c r="Q179" s="178" t="str">
        <f t="array" ref="Q179">IF(AND(SUMPRODUCT((IM!$F$2:$F$5000=A179)*(ISNUMBER(SEARCH($D$1, IM!$AC$2:$AC$5000))))&gt;0), $D$1, "")</f>
        <v/>
      </c>
      <c r="R179" s="177" t="str">
        <f t="array" ref="R179">IFERROR(INDEX(IM!$AM$2:$AM$5000, MATCH(1, (IM!$F$2:$F$5000=A179) * (ISNUMBER(SEARCH($D$1, IM!$AC$2:$AC$5000))), 0)), "")</f>
        <v/>
      </c>
      <c r="S179" s="166" t="str">
        <f t="array" ref="S179">IF(AND(SUMPRODUCT((IM!$F$2:$F$5000=A179)*(ISNUMBER(SEARCH($E$1, IM!$AC$2:$AC$5000))))&gt;0), $E$1, "")</f>
        <v/>
      </c>
      <c r="T179" s="191" t="str">
        <f t="array" ref="T179">IFERROR(INDEX(IM!$AM$2:$AM$5000, MATCH(1, (IM!$F$2:$F$5000=A179) * (ISNUMBER(SEARCH($E$1, IM!$AC$2:$AC$5000))), 0)), "")</f>
        <v/>
      </c>
      <c r="U179" s="194" t="str">
        <f t="array" ref="U179">IF(AND(SUMPRODUCT((IM!$F$2:$F$5000=A179)*(ISNUMBER(SEARCH($F$1, IM!$AC$2:$AC$5000))))&gt;0), $F$1, "")</f>
        <v/>
      </c>
      <c r="V179" s="212" t="str">
        <f t="array" ref="V179">IFERROR(INDEX(IM!$AM$2:$AM$5000, MATCH(1, (IM!$F$2:$F$5000=A179) * (ISNUMBER(SEARCH($F$1, IM!$AC$2:$AC$5000))), 0)), "")</f>
        <v/>
      </c>
      <c r="W179" s="165" t="str">
        <f t="array" ref="W179">IF(
SUMPRODUCT(
(IM!$F$2:$F$5000=A179)*
(ISNUMBER(SEARCH($I$1,IM!$AC$2:$AC$5000)))*
(IM!$X$2:$X$5000&gt;=$A$1)*
(IM!$X$2:$X$5000&lt;=$B$1)
)&gt;0,
$I$1,
""
)</f>
        <v/>
      </c>
      <c r="X179" s="165" t="str">
        <f t="array" ref="X179">IF(AND(SUMPRODUCT((IM!$F$2:$F$5000=A179)*(ISNUMBER(SEARCH($J$1, IM!$AC$2:$AC$5000))))&gt;0), $J$1, "")</f>
        <v>+EDC</v>
      </c>
      <c r="Y179" s="425">
        <f t="shared" si="33"/>
        <v>4656</v>
      </c>
      <c r="Z179" s="425" t="str">
        <f t="shared" si="34"/>
        <v>泰山新民店</v>
      </c>
      <c r="AA179" s="132"/>
    </row>
    <row r="180" spans="1:29" ht="21.6" customHeight="1">
      <c r="A180" s="111">
        <v>3606</v>
      </c>
      <c r="B180" s="160" t="str">
        <f>_xlfn.XLOOKUP(A180,'0919門市清單主檔'!B:B,'0919門市清單主檔'!C:C,"")</f>
        <v>北縣泰富店</v>
      </c>
      <c r="C180" s="117" t="str">
        <f>_xlfn.XLOOKUP($A180,'0919門市清單主檔'!B:B,'0919門市清單主檔'!U:U,"")</f>
        <v>新北市</v>
      </c>
      <c r="D180" s="117" t="str">
        <f>_xlfn.XLOOKUP($A180,'0919門市清單主檔'!B:B,'0919門市清單主檔'!V:V,"")</f>
        <v>泰山區</v>
      </c>
      <c r="E180" s="200" t="str">
        <f>_xlfn.XLOOKUP(D180,門市狀態!G:G,門市狀態!H:H,"")</f>
        <v>吳宗鴻</v>
      </c>
      <c r="F180" s="112" t="str">
        <f>IFERROR(IF(VLOOKUP(A180,門市狀態!A:D,4,FALSE)=0,"",VLOOKUP(A180,門市狀態!A:D,4,FALSE)),"")</f>
        <v/>
      </c>
      <c r="G180" s="113"/>
      <c r="H180" s="114" t="str">
        <f t="shared" si="30"/>
        <v>PMQ2-3606-北縣泰富店(定保)</v>
      </c>
      <c r="I180" s="251" t="str">
        <f t="array" ref="I180">IF(AND(SUMPRODUCT((IM!$F$2:$F$5000=A180)*(ISNUMBER(SEARCH($C$1, IM!$AC$2:$AC$5000))))&gt;0), $C$1, "")</f>
        <v>PMQ2</v>
      </c>
      <c r="J180" s="252">
        <f t="array" ref="J180">IFERROR(INDEX(IM!$AM$2:$AM$5000, MATCH(1, (IM!$F$2:$F$5000=A180) * (ISNUMBER(SEARCH($C$1, IM!$AC$2:$AC$5000))), 0)), "")</f>
        <v>46161</v>
      </c>
      <c r="K180" s="253">
        <f t="array" ref="K180">SUMPRODUCT((IM!$F$2:$F$5000=A180)*(IM!$AD$2:$AD$5000="O")*(ISNUMBER(SEARCH($C$1, IM!$AC$2:$AC$5000))))</f>
        <v>1</v>
      </c>
      <c r="L180" s="254" t="str">
        <f t="array" ref="L180">IF(K180&gt;0,IFERROR(HYPERLINK("#'IM'!AC"&amp;MATCH(1,(IM!$F$1:$F$5000=A180)*(ISNUMBER(SEARCH($C$1,IM!$AC$1:$AC$5000))),0),"檢核"),"未登錄"),"")</f>
        <v>檢核</v>
      </c>
      <c r="M180" s="255" t="str">
        <f t="shared" si="31"/>
        <v>+EDC</v>
      </c>
      <c r="N180" s="255" t="str">
        <f t="array" ref="N180">IF(AND(
    SUMPRODUCT(
        (IM!$F$2:$F$522=A180) *
        ISNUMBER(SEARCH("*HUB*", IM!$AC$2:$AC$522)) *
        (IM!$X$2:$X$522&gt;=$A$1) *
        (IM!$X$2:$X$522&lt;=$B$1)*(W180="HUB")
    ) &gt; 0
), "HUB", "")</f>
        <v/>
      </c>
      <c r="O180" s="256" t="str">
        <f>IF(
  IFERROR(VLOOKUP(A180,門市主檔!A:I,9,FALSE),"")&lt;&gt;$C$1,
  "未完工",
  IF(
    AND($D$1="--",$E$1="--",$F$1="--"),
    "已完工",
    IF(
      OR(
        AND($D$1&lt;&gt;"--", IFERROR(VLOOKUP(A180,'0919門市清單主檔'!B:AH,31,FALSE),"")=$D$1, IFERROR(VLOOKUP(A180,門市主檔!A:Q,17,FALSE),"")&lt;&gt;$D$1),
        AND($E$1&lt;&gt;"--", IFERROR(VLOOKUP(A180,'0919門市清單主檔'!B:AH,32,FALSE),"")=$E$1, IFERROR(VLOOKUP(A180,門市主檔!A:S,19,FALSE),"")&lt;&gt;$E$1),
        AND($F$1&lt;&gt;"--", IFERROR(VLOOKUP(A180,'0919門市清單主檔'!B:AH,33,FALSE),"")=$F$1, IFERROR(VLOOKUP(A180,門市主檔!A:U,21,FALSE),"")&lt;&gt;$F$1),
        AND(
          IFERROR(VLOOKUP(A180,'0919門市清單主檔'!B:AC,28,FALSE),"")="+HUB",
          IFERROR(VLOOKUP(A180,門市主檔!A:X,23,FALSE),"")&lt;&gt;"+HUB"
        ),
        AND(
          IFERROR(VLOOKUP(A180,'0919門市清單主檔'!B:AD,29,FALSE),"")="+EDC",
          IFERROR(VLOOKUP(A180,門市主檔!A:X,24,FALSE),"")&lt;&gt;"+EDC"
        )
      ),
      _xlfn.TEXTJOIN(
        "，",
        TRUE,
        IF(AND($D$1&lt;&gt;"--", IFERROR(VLOOKUP(A180,'0919門市清單主檔'!B:AH,31,FALSE),"")=$D$1, IFERROR(VLOOKUP(A180,門市主檔!A:Q,17,FALSE),"")&lt;&gt;$D$1), $D$1, ""),
        IF(AND($E$1&lt;&gt;"--", IFERROR(VLOOKUP(A180,'0919門市清單主檔'!B:AH,32,FALSE),"")=$E$1, IFERROR(VLOOKUP(A180,門市主檔!A:S,19,FALSE),"")&lt;&gt;$E$1), $E$1, ""),
        IF(AND($F$1&lt;&gt;"--", IFERROR(VLOOKUP(A180,'0919門市清單主檔'!B:AH,33,FALSE),"")=$F$1, IFERROR(VLOOKUP(A180,門市主檔!A:U,21,FALSE),"")&lt;&gt;$F$1), $F$1, ""),
        IF(AND(IFERROR(VLOOKUP(A180,'0919門市清單主檔'!B:AC,28,FALSE),"")="+HUB", IFERROR(VLOOKUP(A180,門市主檔!A:X,23,FALSE),"")&lt;&gt;"+HUB"), "+HUB", ""),
        IF(AND(IFERROR(VLOOKUP(A180,'0919門市清單主檔'!B:AD,29,FALSE),"")="+EDC", IFERROR(VLOOKUP(A180,門市主檔!A:X,24,FALSE),"")&lt;&gt;"+EDC"), "+EDC", "")
      ) &amp; "未完工",
      "已完工"
    )
  )
)</f>
        <v>已完工</v>
      </c>
      <c r="P180" s="542" t="str">
        <f t="shared" si="32"/>
        <v>PMQ2-3606-北縣泰富店(定保)</v>
      </c>
      <c r="Q180" s="178" t="str">
        <f t="array" ref="Q180">IF(AND(SUMPRODUCT((IM!$F$2:$F$5000=A180)*(ISNUMBER(SEARCH($D$1, IM!$AC$2:$AC$5000))))&gt;0), $D$1, "")</f>
        <v/>
      </c>
      <c r="R180" s="177" t="str">
        <f t="array" ref="R180">IFERROR(INDEX(IM!$AM$2:$AM$5000, MATCH(1, (IM!$F$2:$F$5000=A180) * (ISNUMBER(SEARCH($D$1, IM!$AC$2:$AC$5000))), 0)), "")</f>
        <v/>
      </c>
      <c r="S180" s="166" t="str">
        <f t="array" ref="S180">IF(AND(SUMPRODUCT((IM!$F$2:$F$5000=A180)*(ISNUMBER(SEARCH($E$1, IM!$AC$2:$AC$5000))))&gt;0), $E$1, "")</f>
        <v/>
      </c>
      <c r="T180" s="191" t="str">
        <f t="array" ref="T180">IFERROR(INDEX(IM!$AM$2:$AM$5000, MATCH(1, (IM!$F$2:$F$5000=A180) * (ISNUMBER(SEARCH($E$1, IM!$AC$2:$AC$5000))), 0)), "")</f>
        <v/>
      </c>
      <c r="U180" s="194" t="str">
        <f t="array" ref="U180">IF(AND(SUMPRODUCT((IM!$F$2:$F$5000=A180)*(ISNUMBER(SEARCH($F$1, IM!$AC$2:$AC$5000))))&gt;0), $F$1, "")</f>
        <v/>
      </c>
      <c r="V180" s="212" t="str">
        <f t="array" ref="V180">IFERROR(INDEX(IM!$AM$2:$AM$5000, MATCH(1, (IM!$F$2:$F$5000=A180) * (ISNUMBER(SEARCH($F$1, IM!$AC$2:$AC$5000))), 0)), "")</f>
        <v/>
      </c>
      <c r="W180" s="165" t="str">
        <f t="array" ref="W180">IF(
SUMPRODUCT(
(IM!$F$2:$F$5000=A180)*
(ISNUMBER(SEARCH($I$1,IM!$AC$2:$AC$5000)))*
(IM!$X$2:$X$5000&gt;=$A$1)*
(IM!$X$2:$X$5000&lt;=$B$1)
)&gt;0,
$I$1,
""
)</f>
        <v/>
      </c>
      <c r="X180" s="165" t="str">
        <f t="array" ref="X180">IF(AND(SUMPRODUCT((IM!$F$2:$F$5000=A180)*(ISNUMBER(SEARCH($J$1, IM!$AC$2:$AC$5000))))&gt;0), $J$1, "")</f>
        <v>+EDC</v>
      </c>
      <c r="Y180" s="425">
        <f t="shared" si="33"/>
        <v>3606</v>
      </c>
      <c r="Z180" s="425" t="str">
        <f t="shared" si="34"/>
        <v>北縣泰富店</v>
      </c>
      <c r="AA180" s="132"/>
    </row>
    <row r="181" spans="1:29" ht="21.6" customHeight="1">
      <c r="A181" s="111">
        <v>4609</v>
      </c>
      <c r="B181" s="160" t="str">
        <f>_xlfn.XLOOKUP(A181,'0919門市清單主檔'!B:B,'0919門市清單主檔'!C:C,"")</f>
        <v>蘆洲洲正店</v>
      </c>
      <c r="C181" s="117" t="str">
        <f>_xlfn.XLOOKUP($A181,'0919門市清單主檔'!B:B,'0919門市清單主檔'!U:U,"")</f>
        <v>新北市</v>
      </c>
      <c r="D181" s="117" t="str">
        <f>_xlfn.XLOOKUP($A181,'0919門市清單主檔'!B:B,'0919門市清單主檔'!V:V,"")</f>
        <v>蘆洲區</v>
      </c>
      <c r="E181" s="200" t="str">
        <f>_xlfn.XLOOKUP(D181,門市狀態!G:G,門市狀態!H:H,"")</f>
        <v>湯家瑋</v>
      </c>
      <c r="F181" s="112" t="str">
        <f>IFERROR(IF(VLOOKUP(A181,門市狀態!A:D,4,FALSE)=0,"",VLOOKUP(A181,門市狀態!A:D,4,FALSE)),"")</f>
        <v/>
      </c>
      <c r="G181" s="113"/>
      <c r="H181" s="114" t="str">
        <f t="shared" si="30"/>
        <v>PMQ2-4609-蘆洲洲正店(定保)</v>
      </c>
      <c r="I181" s="251" t="str">
        <f t="array" ref="I181">IF(AND(SUMPRODUCT((IM!$F$2:$F$5000=A181)*(ISNUMBER(SEARCH($C$1, IM!$AC$2:$AC$5000))))&gt;0), $C$1, "")</f>
        <v>PMQ2</v>
      </c>
      <c r="J181" s="252">
        <f t="array" ref="J181">IFERROR(INDEX(IM!$AM$2:$AM$5000, MATCH(1, (IM!$F$2:$F$5000=A181) * (ISNUMBER(SEARCH($C$1, IM!$AC$2:$AC$5000))), 0)), "")</f>
        <v>46161</v>
      </c>
      <c r="K181" s="253">
        <f t="array" ref="K181">SUMPRODUCT((IM!$F$2:$F$5000=A181)*(IM!$AD$2:$AD$5000="O")*(ISNUMBER(SEARCH($C$1, IM!$AC$2:$AC$5000))))</f>
        <v>1</v>
      </c>
      <c r="L181" s="254" t="str">
        <f t="array" ref="L181">IF(K181&gt;0,IFERROR(HYPERLINK("#'IM'!AC"&amp;MATCH(1,(IM!$F$1:$F$5000=A181)*(ISNUMBER(SEARCH($C$1,IM!$AC$1:$AC$5000))),0),"檢核"),"未登錄"),"")</f>
        <v>檢核</v>
      </c>
      <c r="M181" s="255" t="str">
        <f t="shared" si="31"/>
        <v>+SC7+EDC</v>
      </c>
      <c r="N181" s="255" t="str">
        <f t="array" ref="N181">IF(AND(
    SUMPRODUCT(
        (IM!$F$2:$F$522=A181) *
        ISNUMBER(SEARCH("*HUB*", IM!$AC$2:$AC$522)) *
        (IM!$X$2:$X$522&gt;=$A$1) *
        (IM!$X$2:$X$522&lt;=$B$1)*(W181="HUB")
    ) &gt; 0
), "HUB", "")</f>
        <v/>
      </c>
      <c r="O181" s="256" t="str">
        <f>IF(
  IFERROR(VLOOKUP(A181,門市主檔!A:I,9,FALSE),"")&lt;&gt;$C$1,
  "未完工",
  IF(
    AND($D$1="--",$E$1="--",$F$1="--"),
    "已完工",
    IF(
      OR(
        AND($D$1&lt;&gt;"--", IFERROR(VLOOKUP(A181,'0919門市清單主檔'!B:AH,31,FALSE),"")=$D$1, IFERROR(VLOOKUP(A181,門市主檔!A:Q,17,FALSE),"")&lt;&gt;$D$1),
        AND($E$1&lt;&gt;"--", IFERROR(VLOOKUP(A181,'0919門市清單主檔'!B:AH,32,FALSE),"")=$E$1, IFERROR(VLOOKUP(A181,門市主檔!A:S,19,FALSE),"")&lt;&gt;$E$1),
        AND($F$1&lt;&gt;"--", IFERROR(VLOOKUP(A181,'0919門市清單主檔'!B:AH,33,FALSE),"")=$F$1, IFERROR(VLOOKUP(A181,門市主檔!A:U,21,FALSE),"")&lt;&gt;$F$1),
        AND(
          IFERROR(VLOOKUP(A181,'0919門市清單主檔'!B:AC,28,FALSE),"")="+HUB",
          IFERROR(VLOOKUP(A181,門市主檔!A:X,23,FALSE),"")&lt;&gt;"+HUB"
        ),
        AND(
          IFERROR(VLOOKUP(A181,'0919門市清單主檔'!B:AD,29,FALSE),"")="+EDC",
          IFERROR(VLOOKUP(A181,門市主檔!A:X,24,FALSE),"")&lt;&gt;"+EDC"
        )
      ),
      _xlfn.TEXTJOIN(
        "，",
        TRUE,
        IF(AND($D$1&lt;&gt;"--", IFERROR(VLOOKUP(A181,'0919門市清單主檔'!B:AH,31,FALSE),"")=$D$1, IFERROR(VLOOKUP(A181,門市主檔!A:Q,17,FALSE),"")&lt;&gt;$D$1), $D$1, ""),
        IF(AND($E$1&lt;&gt;"--", IFERROR(VLOOKUP(A181,'0919門市清單主檔'!B:AH,32,FALSE),"")=$E$1, IFERROR(VLOOKUP(A181,門市主檔!A:S,19,FALSE),"")&lt;&gt;$E$1), $E$1, ""),
        IF(AND($F$1&lt;&gt;"--", IFERROR(VLOOKUP(A181,'0919門市清單主檔'!B:AH,33,FALSE),"")=$F$1, IFERROR(VLOOKUP(A181,門市主檔!A:U,21,FALSE),"")&lt;&gt;$F$1), $F$1, ""),
        IF(AND(IFERROR(VLOOKUP(A181,'0919門市清單主檔'!B:AC,28,FALSE),"")="+HUB", IFERROR(VLOOKUP(A181,門市主檔!A:X,23,FALSE),"")&lt;&gt;"+HUB"), "+HUB", ""),
        IF(AND(IFERROR(VLOOKUP(A181,'0919門市清單主檔'!B:AD,29,FALSE),"")="+EDC", IFERROR(VLOOKUP(A181,門市主檔!A:X,24,FALSE),"")&lt;&gt;"+EDC"), "+EDC", "")
      ) &amp; "未完工",
      "已完工"
    )
  )
)</f>
        <v>已完工</v>
      </c>
      <c r="P181" s="542" t="str">
        <f t="shared" si="32"/>
        <v>PMQ2-4609-蘆洲洲正店(定保)</v>
      </c>
      <c r="Q181" s="178" t="str">
        <f t="array" ref="Q181">IF(AND(SUMPRODUCT((IM!$F$2:$F$5000=A181)*(ISNUMBER(SEARCH($D$1, IM!$AC$2:$AC$5000))))&gt;0), $D$1, "")</f>
        <v>+SC7</v>
      </c>
      <c r="R181" s="177">
        <f t="array" ref="R181">IFERROR(INDEX(IM!$AM$2:$AM$5000, MATCH(1, (IM!$F$2:$F$5000=A181) * (ISNUMBER(SEARCH($D$1, IM!$AC$2:$AC$5000))), 0)), "")</f>
        <v>46161</v>
      </c>
      <c r="S181" s="166" t="str">
        <f t="array" ref="S181">IF(AND(SUMPRODUCT((IM!$F$2:$F$5000=A181)*(ISNUMBER(SEARCH($E$1, IM!$AC$2:$AC$5000))))&gt;0), $E$1, "")</f>
        <v/>
      </c>
      <c r="T181" s="191" t="str">
        <f t="array" ref="T181">IFERROR(INDEX(IM!$AM$2:$AM$5000, MATCH(1, (IM!$F$2:$F$5000=A181) * (ISNUMBER(SEARCH($E$1, IM!$AC$2:$AC$5000))), 0)), "")</f>
        <v/>
      </c>
      <c r="U181" s="194" t="str">
        <f t="array" ref="U181">IF(AND(SUMPRODUCT((IM!$F$2:$F$5000=A181)*(ISNUMBER(SEARCH($F$1, IM!$AC$2:$AC$5000))))&gt;0), $F$1, "")</f>
        <v/>
      </c>
      <c r="V181" s="212" t="str">
        <f t="array" ref="V181">IFERROR(INDEX(IM!$AM$2:$AM$5000, MATCH(1, (IM!$F$2:$F$5000=A181) * (ISNUMBER(SEARCH($F$1, IM!$AC$2:$AC$5000))), 0)), "")</f>
        <v/>
      </c>
      <c r="W181" s="165" t="str">
        <f t="array" ref="W181">IF(
SUMPRODUCT(
(IM!$F$2:$F$5000=A181)*
(ISNUMBER(SEARCH($I$1,IM!$AC$2:$AC$5000)))*
(IM!$X$2:$X$5000&gt;=$A$1)*
(IM!$X$2:$X$5000&lt;=$B$1)
)&gt;0,
$I$1,
""
)</f>
        <v/>
      </c>
      <c r="X181" s="165" t="str">
        <f t="array" ref="X181">IF(AND(SUMPRODUCT((IM!$F$2:$F$5000=A181)*(ISNUMBER(SEARCH($J$1, IM!$AC$2:$AC$5000))))&gt;0), $J$1, "")</f>
        <v>+EDC</v>
      </c>
      <c r="Y181" s="425">
        <f t="shared" si="33"/>
        <v>4609</v>
      </c>
      <c r="Z181" s="425" t="str">
        <f t="shared" si="34"/>
        <v>蘆洲洲正店</v>
      </c>
      <c r="AA181" s="132"/>
    </row>
    <row r="182" spans="1:29" ht="21.6" customHeight="1">
      <c r="A182" s="111">
        <v>3358</v>
      </c>
      <c r="B182" s="160" t="str">
        <f>_xlfn.XLOOKUP(A182,'0919門市清單主檔'!B:B,'0919門市清單主檔'!C:C,"")</f>
        <v>新莊棒球場</v>
      </c>
      <c r="C182" s="117" t="str">
        <f>_xlfn.XLOOKUP($A182,'0919門市清單主檔'!B:B,'0919門市清單主檔'!U:U,"")</f>
        <v>新北市</v>
      </c>
      <c r="D182" s="117" t="str">
        <f>_xlfn.XLOOKUP($A182,'0919門市清單主檔'!B:B,'0919門市清單主檔'!V:V,"")</f>
        <v>新莊區</v>
      </c>
      <c r="E182" s="200" t="str">
        <f>_xlfn.XLOOKUP(D182,門市狀態!G:G,門市狀態!H:H,"")</f>
        <v>湯家瑋</v>
      </c>
      <c r="F182" s="112" t="str">
        <f ca="1">IFERROR(IF(VLOOKUP(A182,門市狀態!A:D,4,FALSE)=0,"",VLOOKUP(A182,門市狀態!A:D,4,FALSE)),"")</f>
        <v>裝潢中</v>
      </c>
      <c r="G182" s="113"/>
      <c r="H182" s="114" t="str">
        <f t="shared" si="30"/>
        <v>PMQ2-3358-新莊棒球場(定保)</v>
      </c>
      <c r="I182" s="251" t="str">
        <f t="array" ref="I182">IF(AND(SUMPRODUCT((IM!$F$2:$F$5000=A182)*(ISNUMBER(SEARCH($C$1, IM!$AC$2:$AC$5000))))&gt;0), $C$1, "")</f>
        <v>PMQ2</v>
      </c>
      <c r="J182" s="252">
        <f t="array" ref="J182">IFERROR(INDEX(IM!$AM$2:$AM$5000, MATCH(1, (IM!$F$2:$F$5000=A182) * (ISNUMBER(SEARCH($C$1, IM!$AC$2:$AC$5000))), 0)), "")</f>
        <v>46161</v>
      </c>
      <c r="K182" s="253">
        <f t="array" ref="K182">SUMPRODUCT((IM!$F$2:$F$5000=A182)*(IM!$AD$2:$AD$5000="O")*(ISNUMBER(SEARCH($C$1, IM!$AC$2:$AC$5000))))</f>
        <v>1</v>
      </c>
      <c r="L182" s="254" t="str">
        <f t="array" ref="L182">IF(K182&gt;0,IFERROR(HYPERLINK("#'IM'!AC"&amp;MATCH(1,(IM!$F$1:$F$5000=A182)*(ISNUMBER(SEARCH($C$1,IM!$AC$1:$AC$5000))),0),"檢核"),"未登錄"),"")</f>
        <v>檢核</v>
      </c>
      <c r="M182" s="255" t="str">
        <f t="shared" si="31"/>
        <v>+EDC</v>
      </c>
      <c r="N182" s="255" t="str">
        <f t="array" ref="N182">IF(AND(
    SUMPRODUCT(
        (IM!$F$2:$F$522=A182) *
        ISNUMBER(SEARCH("*HUB*", IM!$AC$2:$AC$522)) *
        (IM!$X$2:$X$522&gt;=$A$1) *
        (IM!$X$2:$X$522&lt;=$B$1)*(W182="HUB")
    ) &gt; 0
), "HUB", "")</f>
        <v/>
      </c>
      <c r="O182" s="256" t="str">
        <f>IF(
  IFERROR(VLOOKUP(A182,門市主檔!A:I,9,FALSE),"")&lt;&gt;$C$1,
  "未完工",
  IF(
    AND($D$1="--",$E$1="--",$F$1="--"),
    "已完工",
    IF(
      OR(
        AND($D$1&lt;&gt;"--", IFERROR(VLOOKUP(A182,'0919門市清單主檔'!B:AH,31,FALSE),"")=$D$1, IFERROR(VLOOKUP(A182,門市主檔!A:Q,17,FALSE),"")&lt;&gt;$D$1),
        AND($E$1&lt;&gt;"--", IFERROR(VLOOKUP(A182,'0919門市清單主檔'!B:AH,32,FALSE),"")=$E$1, IFERROR(VLOOKUP(A182,門市主檔!A:S,19,FALSE),"")&lt;&gt;$E$1),
        AND($F$1&lt;&gt;"--", IFERROR(VLOOKUP(A182,'0919門市清單主檔'!B:AH,33,FALSE),"")=$F$1, IFERROR(VLOOKUP(A182,門市主檔!A:U,21,FALSE),"")&lt;&gt;$F$1),
        AND(
          IFERROR(VLOOKUP(A182,'0919門市清單主檔'!B:AC,28,FALSE),"")="+HUB",
          IFERROR(VLOOKUP(A182,門市主檔!A:X,23,FALSE),"")&lt;&gt;"+HUB"
        ),
        AND(
          IFERROR(VLOOKUP(A182,'0919門市清單主檔'!B:AD,29,FALSE),"")="+EDC",
          IFERROR(VLOOKUP(A182,門市主檔!A:X,24,FALSE),"")&lt;&gt;"+EDC"
        )
      ),
      _xlfn.TEXTJOIN(
        "，",
        TRUE,
        IF(AND($D$1&lt;&gt;"--", IFERROR(VLOOKUP(A182,'0919門市清單主檔'!B:AH,31,FALSE),"")=$D$1, IFERROR(VLOOKUP(A182,門市主檔!A:Q,17,FALSE),"")&lt;&gt;$D$1), $D$1, ""),
        IF(AND($E$1&lt;&gt;"--", IFERROR(VLOOKUP(A182,'0919門市清單主檔'!B:AH,32,FALSE),"")=$E$1, IFERROR(VLOOKUP(A182,門市主檔!A:S,19,FALSE),"")&lt;&gt;$E$1), $E$1, ""),
        IF(AND($F$1&lt;&gt;"--", IFERROR(VLOOKUP(A182,'0919門市清單主檔'!B:AH,33,FALSE),"")=$F$1, IFERROR(VLOOKUP(A182,門市主檔!A:U,21,FALSE),"")&lt;&gt;$F$1), $F$1, ""),
        IF(AND(IFERROR(VLOOKUP(A182,'0919門市清單主檔'!B:AC,28,FALSE),"")="+HUB", IFERROR(VLOOKUP(A182,門市主檔!A:X,23,FALSE),"")&lt;&gt;"+HUB"), "+HUB", ""),
        IF(AND(IFERROR(VLOOKUP(A182,'0919門市清單主檔'!B:AD,29,FALSE),"")="+EDC", IFERROR(VLOOKUP(A182,門市主檔!A:X,24,FALSE),"")&lt;&gt;"+EDC"), "+EDC", "")
      ) &amp; "未完工",
      "已完工"
    )
  )
)</f>
        <v>已完工</v>
      </c>
      <c r="P182" s="542" t="str">
        <f t="shared" si="32"/>
        <v>PMQ2-3358-新莊棒球場(定保)</v>
      </c>
      <c r="Q182" s="178" t="str">
        <f t="array" ref="Q182">IF(AND(SUMPRODUCT((IM!$F$2:$F$5000=A182)*(ISNUMBER(SEARCH($D$1, IM!$AC$2:$AC$5000))))&gt;0), $D$1, "")</f>
        <v/>
      </c>
      <c r="R182" s="177" t="str">
        <f t="array" ref="R182">IFERROR(INDEX(IM!$AM$2:$AM$5000, MATCH(1, (IM!$F$2:$F$5000=A182) * (ISNUMBER(SEARCH($D$1, IM!$AC$2:$AC$5000))), 0)), "")</f>
        <v/>
      </c>
      <c r="S182" s="166" t="str">
        <f t="array" ref="S182">IF(AND(SUMPRODUCT((IM!$F$2:$F$5000=A182)*(ISNUMBER(SEARCH($E$1, IM!$AC$2:$AC$5000))))&gt;0), $E$1, "")</f>
        <v/>
      </c>
      <c r="T182" s="191" t="str">
        <f t="array" ref="T182">IFERROR(INDEX(IM!$AM$2:$AM$5000, MATCH(1, (IM!$F$2:$F$5000=A182) * (ISNUMBER(SEARCH($E$1, IM!$AC$2:$AC$5000))), 0)), "")</f>
        <v/>
      </c>
      <c r="U182" s="194" t="str">
        <f t="array" ref="U182">IF(AND(SUMPRODUCT((IM!$F$2:$F$5000=A182)*(ISNUMBER(SEARCH($F$1, IM!$AC$2:$AC$5000))))&gt;0), $F$1, "")</f>
        <v/>
      </c>
      <c r="V182" s="212" t="str">
        <f t="array" ref="V182">IFERROR(INDEX(IM!$AM$2:$AM$5000, MATCH(1, (IM!$F$2:$F$5000=A182) * (ISNUMBER(SEARCH($F$1, IM!$AC$2:$AC$5000))), 0)), "")</f>
        <v/>
      </c>
      <c r="W182" s="165" t="str">
        <f t="array" ref="W182">IF(
SUMPRODUCT(
(IM!$F$2:$F$5000=A182)*
(ISNUMBER(SEARCH($I$1,IM!$AC$2:$AC$5000)))*
(IM!$X$2:$X$5000&gt;=$A$1)*
(IM!$X$2:$X$5000&lt;=$B$1)
)&gt;0,
$I$1,
""
)</f>
        <v/>
      </c>
      <c r="X182" s="165" t="str">
        <f t="array" ref="X182">IF(AND(SUMPRODUCT((IM!$F$2:$F$5000=A182)*(ISNUMBER(SEARCH($J$1, IM!$AC$2:$AC$5000))))&gt;0), $J$1, "")</f>
        <v>+EDC</v>
      </c>
      <c r="Y182" s="425">
        <f t="shared" si="33"/>
        <v>3358</v>
      </c>
      <c r="Z182" s="425" t="str">
        <f t="shared" si="34"/>
        <v>新莊棒球場</v>
      </c>
      <c r="AA182" s="132"/>
    </row>
    <row r="183" spans="1:29" ht="21.6" customHeight="1">
      <c r="A183" s="111">
        <v>4933</v>
      </c>
      <c r="B183" s="160" t="str">
        <f>_xlfn.XLOOKUP(A183,'0919門市清單主檔'!B:B,'0919門市清單主檔'!C:C,"")</f>
        <v>龜山連莊店</v>
      </c>
      <c r="C183" s="117" t="str">
        <f>_xlfn.XLOOKUP($A183,'0919門市清單主檔'!B:B,'0919門市清單主檔'!U:U,"")</f>
        <v>桃園市</v>
      </c>
      <c r="D183" s="117" t="str">
        <f>_xlfn.XLOOKUP($A183,'0919門市清單主檔'!B:B,'0919門市清單主檔'!V:V,"")</f>
        <v>龜山區</v>
      </c>
      <c r="E183" s="200" t="str">
        <f>_xlfn.XLOOKUP(D183,門市狀態!G:G,門市狀態!H:H,"")</f>
        <v>吳宗鴻</v>
      </c>
      <c r="F183" s="112" t="str">
        <f>IFERROR(IF(VLOOKUP(A183,門市狀態!A:D,4,FALSE)=0,"",VLOOKUP(A183,門市狀態!A:D,4,FALSE)),"")</f>
        <v/>
      </c>
      <c r="G183" s="113"/>
      <c r="H183" s="114" t="str">
        <f t="shared" si="30"/>
        <v>PMQ2-4933-龜山連莊店(定保)</v>
      </c>
      <c r="I183" s="251" t="str">
        <f t="array" ref="I183">IF(AND(SUMPRODUCT((IM!$F$2:$F$5000=A183)*(ISNUMBER(SEARCH($C$1, IM!$AC$2:$AC$5000))))&gt;0), $C$1, "")</f>
        <v>PMQ2</v>
      </c>
      <c r="J183" s="252">
        <f t="array" ref="J183">IFERROR(INDEX(IM!$AM$2:$AM$5000, MATCH(1, (IM!$F$2:$F$5000=A183) * (ISNUMBER(SEARCH($C$1, IM!$AC$2:$AC$5000))), 0)), "")</f>
        <v>46161</v>
      </c>
      <c r="K183" s="253">
        <f t="array" ref="K183">SUMPRODUCT((IM!$F$2:$F$5000=A183)*(IM!$AD$2:$AD$5000="O")*(ISNUMBER(SEARCH($C$1, IM!$AC$2:$AC$5000))))</f>
        <v>1</v>
      </c>
      <c r="L183" s="254" t="str">
        <f t="array" ref="L183">IF(K183&gt;0,IFERROR(HYPERLINK("#'IM'!AC"&amp;MATCH(1,(IM!$F$1:$F$5000=A183)*(ISNUMBER(SEARCH($C$1,IM!$AC$1:$AC$5000))),0),"檢核"),"未登錄"),"")</f>
        <v>檢核</v>
      </c>
      <c r="M183" s="255" t="str">
        <f t="shared" si="31"/>
        <v>+EDC</v>
      </c>
      <c r="N183" s="255" t="str">
        <f t="array" ref="N183">IF(AND(
    SUMPRODUCT(
        (IM!$F$2:$F$522=A183) *
        ISNUMBER(SEARCH("*HUB*", IM!$AC$2:$AC$522)) *
        (IM!$X$2:$X$522&gt;=$A$1) *
        (IM!$X$2:$X$522&lt;=$B$1)*(W183="HUB")
    ) &gt; 0
), "HUB", "")</f>
        <v/>
      </c>
      <c r="O183" s="256" t="str">
        <f>IF(
  IFERROR(VLOOKUP(A183,門市主檔!A:I,9,FALSE),"")&lt;&gt;$C$1,
  "未完工",
  IF(
    AND($D$1="--",$E$1="--",$F$1="--"),
    "已完工",
    IF(
      OR(
        AND($D$1&lt;&gt;"--", IFERROR(VLOOKUP(A183,'0919門市清單主檔'!B:AH,31,FALSE),"")=$D$1, IFERROR(VLOOKUP(A183,門市主檔!A:Q,17,FALSE),"")&lt;&gt;$D$1),
        AND($E$1&lt;&gt;"--", IFERROR(VLOOKUP(A183,'0919門市清單主檔'!B:AH,32,FALSE),"")=$E$1, IFERROR(VLOOKUP(A183,門市主檔!A:S,19,FALSE),"")&lt;&gt;$E$1),
        AND($F$1&lt;&gt;"--", IFERROR(VLOOKUP(A183,'0919門市清單主檔'!B:AH,33,FALSE),"")=$F$1, IFERROR(VLOOKUP(A183,門市主檔!A:U,21,FALSE),"")&lt;&gt;$F$1),
        AND(
          IFERROR(VLOOKUP(A183,'0919門市清單主檔'!B:AC,28,FALSE),"")="+HUB",
          IFERROR(VLOOKUP(A183,門市主檔!A:X,23,FALSE),"")&lt;&gt;"+HUB"
        ),
        AND(
          IFERROR(VLOOKUP(A183,'0919門市清單主檔'!B:AD,29,FALSE),"")="+EDC",
          IFERROR(VLOOKUP(A183,門市主檔!A:X,24,FALSE),"")&lt;&gt;"+EDC"
        )
      ),
      _xlfn.TEXTJOIN(
        "，",
        TRUE,
        IF(AND($D$1&lt;&gt;"--", IFERROR(VLOOKUP(A183,'0919門市清單主檔'!B:AH,31,FALSE),"")=$D$1, IFERROR(VLOOKUP(A183,門市主檔!A:Q,17,FALSE),"")&lt;&gt;$D$1), $D$1, ""),
        IF(AND($E$1&lt;&gt;"--", IFERROR(VLOOKUP(A183,'0919門市清單主檔'!B:AH,32,FALSE),"")=$E$1, IFERROR(VLOOKUP(A183,門市主檔!A:S,19,FALSE),"")&lt;&gt;$E$1), $E$1, ""),
        IF(AND($F$1&lt;&gt;"--", IFERROR(VLOOKUP(A183,'0919門市清單主檔'!B:AH,33,FALSE),"")=$F$1, IFERROR(VLOOKUP(A183,門市主檔!A:U,21,FALSE),"")&lt;&gt;$F$1), $F$1, ""),
        IF(AND(IFERROR(VLOOKUP(A183,'0919門市清單主檔'!B:AC,28,FALSE),"")="+HUB", IFERROR(VLOOKUP(A183,門市主檔!A:X,23,FALSE),"")&lt;&gt;"+HUB"), "+HUB", ""),
        IF(AND(IFERROR(VLOOKUP(A183,'0919門市清單主檔'!B:AD,29,FALSE),"")="+EDC", IFERROR(VLOOKUP(A183,門市主檔!A:X,24,FALSE),"")&lt;&gt;"+EDC"), "+EDC", "")
      ) &amp; "未完工",
      "已完工"
    )
  )
)</f>
        <v>已完工</v>
      </c>
      <c r="P183" s="542" t="str">
        <f t="shared" si="32"/>
        <v>PMQ2-4933-龜山連莊店(定保)</v>
      </c>
      <c r="Q183" s="178" t="str">
        <f t="array" ref="Q183">IF(AND(SUMPRODUCT((IM!$F$2:$F$5000=A183)*(ISNUMBER(SEARCH($D$1, IM!$AC$2:$AC$5000))))&gt;0), $D$1, "")</f>
        <v/>
      </c>
      <c r="R183" s="177" t="str">
        <f t="array" ref="R183">IFERROR(INDEX(IM!$AM$2:$AM$5000, MATCH(1, (IM!$F$2:$F$5000=A183) * (ISNUMBER(SEARCH($D$1, IM!$AC$2:$AC$5000))), 0)), "")</f>
        <v/>
      </c>
      <c r="S183" s="166" t="str">
        <f t="array" ref="S183">IF(AND(SUMPRODUCT((IM!$F$2:$F$5000=A183)*(ISNUMBER(SEARCH($E$1, IM!$AC$2:$AC$5000))))&gt;0), $E$1, "")</f>
        <v/>
      </c>
      <c r="T183" s="191" t="str">
        <f t="array" ref="T183">IFERROR(INDEX(IM!$AM$2:$AM$5000, MATCH(1, (IM!$F$2:$F$5000=A183) * (ISNUMBER(SEARCH($E$1, IM!$AC$2:$AC$5000))), 0)), "")</f>
        <v/>
      </c>
      <c r="U183" s="194" t="str">
        <f t="array" ref="U183">IF(AND(SUMPRODUCT((IM!$F$2:$F$5000=A183)*(ISNUMBER(SEARCH($F$1, IM!$AC$2:$AC$5000))))&gt;0), $F$1, "")</f>
        <v/>
      </c>
      <c r="V183" s="212" t="str">
        <f t="array" ref="V183">IFERROR(INDEX(IM!$AM$2:$AM$5000, MATCH(1, (IM!$F$2:$F$5000=A183) * (ISNUMBER(SEARCH($F$1, IM!$AC$2:$AC$5000))), 0)), "")</f>
        <v/>
      </c>
      <c r="W183" s="165" t="str">
        <f t="array" ref="W183">IF(
SUMPRODUCT(
(IM!$F$2:$F$5000=A183)*
(ISNUMBER(SEARCH($I$1,IM!$AC$2:$AC$5000)))*
(IM!$X$2:$X$5000&gt;=$A$1)*
(IM!$X$2:$X$5000&lt;=$B$1)
)&gt;0,
$I$1,
""
)</f>
        <v/>
      </c>
      <c r="X183" s="165" t="str">
        <f t="array" ref="X183">IF(AND(SUMPRODUCT((IM!$F$2:$F$5000=A183)*(ISNUMBER(SEARCH($J$1, IM!$AC$2:$AC$5000))))&gt;0), $J$1, "")</f>
        <v>+EDC</v>
      </c>
      <c r="Y183" s="425">
        <f t="shared" si="33"/>
        <v>4933</v>
      </c>
      <c r="Z183" s="425" t="str">
        <f t="shared" si="34"/>
        <v>龜山連莊店</v>
      </c>
      <c r="AA183" s="132" t="s">
        <v>52</v>
      </c>
    </row>
    <row r="184" spans="1:29" ht="21.6" customHeight="1">
      <c r="A184" s="111">
        <v>2321</v>
      </c>
      <c r="B184" s="160" t="str">
        <f>_xlfn.XLOOKUP(A184,'0919門市清單主檔'!B:B,'0919門市清單主檔'!C:C,"")</f>
        <v>三重同安店</v>
      </c>
      <c r="C184" s="117" t="str">
        <f>_xlfn.XLOOKUP($A184,'0919門市清單主檔'!B:B,'0919門市清單主檔'!U:U,"")</f>
        <v>新北市</v>
      </c>
      <c r="D184" s="117" t="str">
        <f>_xlfn.XLOOKUP($A184,'0919門市清單主檔'!B:B,'0919門市清單主檔'!V:V,"")</f>
        <v>三重區</v>
      </c>
      <c r="E184" s="200" t="str">
        <f>_xlfn.XLOOKUP(D184,門市狀態!G:G,門市狀態!H:H,"")</f>
        <v>劉柏均</v>
      </c>
      <c r="F184" s="112" t="str">
        <f>IFERROR(IF(VLOOKUP(A184,門市狀態!A:D,4,FALSE)=0,"",VLOOKUP(A184,門市狀態!A:D,4,FALSE)),"")</f>
        <v/>
      </c>
      <c r="G184" s="113"/>
      <c r="H184" s="114" t="str">
        <f t="shared" si="30"/>
        <v>PMQ2-2321-三重同安店(定保)</v>
      </c>
      <c r="I184" s="251" t="str">
        <f t="array" ref="I184">IF(AND(SUMPRODUCT((IM!$F$2:$F$5000=A184)*(ISNUMBER(SEARCH($C$1, IM!$AC$2:$AC$5000))))&gt;0), $C$1, "")</f>
        <v>PMQ2</v>
      </c>
      <c r="J184" s="252">
        <f t="array" ref="J184">IFERROR(INDEX(IM!$AM$2:$AM$5000, MATCH(1, (IM!$F$2:$F$5000=A184) * (ISNUMBER(SEARCH($C$1, IM!$AC$2:$AC$5000))), 0)), "")</f>
        <v>46162</v>
      </c>
      <c r="K184" s="253">
        <f t="array" ref="K184">SUMPRODUCT((IM!$F$2:$F$5000=A184)*(IM!$AD$2:$AD$5000="O")*(ISNUMBER(SEARCH($C$1, IM!$AC$2:$AC$5000))))</f>
        <v>1</v>
      </c>
      <c r="L184" s="254" t="str">
        <f t="array" ref="L184">IF(K184&gt;0,IFERROR(HYPERLINK("#'IM'!AC"&amp;MATCH(1,(IM!$F$1:$F$5000=A184)*(ISNUMBER(SEARCH($C$1,IM!$AC$1:$AC$5000))),0),"檢核"),"未登錄"),"")</f>
        <v>檢核</v>
      </c>
      <c r="M184" s="255" t="str">
        <f t="shared" si="31"/>
        <v>+EDC</v>
      </c>
      <c r="N184" s="255" t="str">
        <f t="array" ref="N184">IF(AND(
    SUMPRODUCT(
        (IM!$F$2:$F$522=A184) *
        ISNUMBER(SEARCH("*HUB*", IM!$AC$2:$AC$522)) *
        (IM!$X$2:$X$522&gt;=$A$1) *
        (IM!$X$2:$X$522&lt;=$B$1)*(W184="HUB")
    ) &gt; 0
), "HUB", "")</f>
        <v/>
      </c>
      <c r="O184" s="256" t="str">
        <f>IF(
  IFERROR(VLOOKUP(A184,門市主檔!A:I,9,FALSE),"")&lt;&gt;$C$1,
  "未完工",
  IF(
    AND($D$1="--",$E$1="--",$F$1="--"),
    "已完工",
    IF(
      OR(
        AND($D$1&lt;&gt;"--", IFERROR(VLOOKUP(A184,'0919門市清單主檔'!B:AH,31,FALSE),"")=$D$1, IFERROR(VLOOKUP(A184,門市主檔!A:Q,17,FALSE),"")&lt;&gt;$D$1),
        AND($E$1&lt;&gt;"--", IFERROR(VLOOKUP(A184,'0919門市清單主檔'!B:AH,32,FALSE),"")=$E$1, IFERROR(VLOOKUP(A184,門市主檔!A:S,19,FALSE),"")&lt;&gt;$E$1),
        AND($F$1&lt;&gt;"--", IFERROR(VLOOKUP(A184,'0919門市清單主檔'!B:AH,33,FALSE),"")=$F$1, IFERROR(VLOOKUP(A184,門市主檔!A:U,21,FALSE),"")&lt;&gt;$F$1),
        AND(
          IFERROR(VLOOKUP(A184,'0919門市清單主檔'!B:AC,28,FALSE),"")="+HUB",
          IFERROR(VLOOKUP(A184,門市主檔!A:X,23,FALSE),"")&lt;&gt;"+HUB"
        ),
        AND(
          IFERROR(VLOOKUP(A184,'0919門市清單主檔'!B:AD,29,FALSE),"")="+EDC",
          IFERROR(VLOOKUP(A184,門市主檔!A:X,24,FALSE),"")&lt;&gt;"+EDC"
        )
      ),
      _xlfn.TEXTJOIN(
        "，",
        TRUE,
        IF(AND($D$1&lt;&gt;"--", IFERROR(VLOOKUP(A184,'0919門市清單主檔'!B:AH,31,FALSE),"")=$D$1, IFERROR(VLOOKUP(A184,門市主檔!A:Q,17,FALSE),"")&lt;&gt;$D$1), $D$1, ""),
        IF(AND($E$1&lt;&gt;"--", IFERROR(VLOOKUP(A184,'0919門市清單主檔'!B:AH,32,FALSE),"")=$E$1, IFERROR(VLOOKUP(A184,門市主檔!A:S,19,FALSE),"")&lt;&gt;$E$1), $E$1, ""),
        IF(AND($F$1&lt;&gt;"--", IFERROR(VLOOKUP(A184,'0919門市清單主檔'!B:AH,33,FALSE),"")=$F$1, IFERROR(VLOOKUP(A184,門市主檔!A:U,21,FALSE),"")&lt;&gt;$F$1), $F$1, ""),
        IF(AND(IFERROR(VLOOKUP(A184,'0919門市清單主檔'!B:AC,28,FALSE),"")="+HUB", IFERROR(VLOOKUP(A184,門市主檔!A:X,23,FALSE),"")&lt;&gt;"+HUB"), "+HUB", ""),
        IF(AND(IFERROR(VLOOKUP(A184,'0919門市清單主檔'!B:AD,29,FALSE),"")="+EDC", IFERROR(VLOOKUP(A184,門市主檔!A:X,24,FALSE),"")&lt;&gt;"+EDC"), "+EDC", "")
      ) &amp; "未完工",
      "已完工"
    )
  )
)</f>
        <v>已完工</v>
      </c>
      <c r="P184" s="542" t="str">
        <f t="shared" si="32"/>
        <v>PMQ2-2321-三重同安店(定保)</v>
      </c>
      <c r="Q184" s="178" t="str">
        <f t="array" ref="Q184">IF(AND(SUMPRODUCT((IM!$F$2:$F$5000=A184)*(ISNUMBER(SEARCH($D$1, IM!$AC$2:$AC$5000))))&gt;0), $D$1, "")</f>
        <v/>
      </c>
      <c r="R184" s="177" t="str">
        <f t="array" ref="R184">IFERROR(INDEX(IM!$AM$2:$AM$5000, MATCH(1, (IM!$F$2:$F$5000=A184) * (ISNUMBER(SEARCH($D$1, IM!$AC$2:$AC$5000))), 0)), "")</f>
        <v/>
      </c>
      <c r="S184" s="166" t="str">
        <f t="array" ref="S184">IF(AND(SUMPRODUCT((IM!$F$2:$F$5000=A184)*(ISNUMBER(SEARCH($E$1, IM!$AC$2:$AC$5000))))&gt;0), $E$1, "")</f>
        <v/>
      </c>
      <c r="T184" s="191" t="str">
        <f t="array" ref="T184">IFERROR(INDEX(IM!$AM$2:$AM$5000, MATCH(1, (IM!$F$2:$F$5000=A184) * (ISNUMBER(SEARCH($E$1, IM!$AC$2:$AC$5000))), 0)), "")</f>
        <v/>
      </c>
      <c r="U184" s="194" t="str">
        <f t="array" ref="U184">IF(AND(SUMPRODUCT((IM!$F$2:$F$5000=A184)*(ISNUMBER(SEARCH($F$1, IM!$AC$2:$AC$5000))))&gt;0), $F$1, "")</f>
        <v/>
      </c>
      <c r="V184" s="212" t="str">
        <f t="array" ref="V184">IFERROR(INDEX(IM!$AM$2:$AM$5000, MATCH(1, (IM!$F$2:$F$5000=A184) * (ISNUMBER(SEARCH($F$1, IM!$AC$2:$AC$5000))), 0)), "")</f>
        <v/>
      </c>
      <c r="W184" s="165" t="str">
        <f t="array" ref="W184">IF(
SUMPRODUCT(
(IM!$F$2:$F$5000=A184)*
(ISNUMBER(SEARCH($I$1,IM!$AC$2:$AC$5000)))*
(IM!$X$2:$X$5000&gt;=$A$1)*
(IM!$X$2:$X$5000&lt;=$B$1)
)&gt;0,
$I$1,
""
)</f>
        <v/>
      </c>
      <c r="X184" s="165" t="str">
        <f t="array" ref="X184">IF(AND(SUMPRODUCT((IM!$F$2:$F$5000=A184)*(ISNUMBER(SEARCH($J$1, IM!$AC$2:$AC$5000))))&gt;0), $J$1, "")</f>
        <v>+EDC</v>
      </c>
      <c r="Y184" s="425">
        <f t="shared" si="33"/>
        <v>2321</v>
      </c>
      <c r="Z184" s="425" t="str">
        <f t="shared" si="34"/>
        <v>三重同安店</v>
      </c>
      <c r="AA184" s="132"/>
    </row>
    <row r="185" spans="1:29" ht="21.6" customHeight="1">
      <c r="A185" s="111">
        <v>4134</v>
      </c>
      <c r="B185" s="160" t="str">
        <f>_xlfn.XLOOKUP(A185,'0919門市清單主檔'!B:B,'0919門市清單主檔'!C:C,"")</f>
        <v>三重大同南</v>
      </c>
      <c r="C185" s="117" t="str">
        <f>_xlfn.XLOOKUP($A185,'0919門市清單主檔'!B:B,'0919門市清單主檔'!U:U,"")</f>
        <v>新北市</v>
      </c>
      <c r="D185" s="117" t="str">
        <f>_xlfn.XLOOKUP($A185,'0919門市清單主檔'!B:B,'0919門市清單主檔'!V:V,"")</f>
        <v>三重區</v>
      </c>
      <c r="E185" s="200" t="str">
        <f>_xlfn.XLOOKUP(D185,門市狀態!G:G,門市狀態!H:H,"")</f>
        <v>劉柏均</v>
      </c>
      <c r="F185" s="112" t="str">
        <f>IFERROR(IF(VLOOKUP(A185,門市狀態!A:D,4,FALSE)=0,"",VLOOKUP(A185,門市狀態!A:D,4,FALSE)),"")</f>
        <v/>
      </c>
      <c r="G185" s="113"/>
      <c r="H185" s="114" t="str">
        <f t="shared" si="30"/>
        <v>PMQ2-4134-三重大同南(定保)</v>
      </c>
      <c r="I185" s="251" t="str">
        <f t="array" ref="I185">IF(AND(SUMPRODUCT((IM!$F$2:$F$5000=A185)*(ISNUMBER(SEARCH($C$1, IM!$AC$2:$AC$5000))))&gt;0), $C$1, "")</f>
        <v>PMQ2</v>
      </c>
      <c r="J185" s="252">
        <f t="array" ref="J185">IFERROR(INDEX(IM!$AM$2:$AM$5000, MATCH(1, (IM!$F$2:$F$5000=A185) * (ISNUMBER(SEARCH($C$1, IM!$AC$2:$AC$5000))), 0)), "")</f>
        <v>46162</v>
      </c>
      <c r="K185" s="253">
        <f t="array" ref="K185">SUMPRODUCT((IM!$F$2:$F$5000=A185)*(IM!$AD$2:$AD$5000="O")*(ISNUMBER(SEARCH($C$1, IM!$AC$2:$AC$5000))))</f>
        <v>1</v>
      </c>
      <c r="L185" s="254" t="str">
        <f t="array" ref="L185">IF(K185&gt;0,IFERROR(HYPERLINK("#'IM'!AC"&amp;MATCH(1,(IM!$F$1:$F$5000=A185)*(ISNUMBER(SEARCH($C$1,IM!$AC$1:$AC$5000))),0),"檢核"),"未登錄"),"")</f>
        <v>檢核</v>
      </c>
      <c r="M185" s="255" t="str">
        <f t="shared" si="31"/>
        <v>+EDC</v>
      </c>
      <c r="N185" s="255" t="str">
        <f t="array" ref="N185">IF(AND(
    SUMPRODUCT(
        (IM!$F$2:$F$522=A185) *
        ISNUMBER(SEARCH("*HUB*", IM!$AC$2:$AC$522)) *
        (IM!$X$2:$X$522&gt;=$A$1) *
        (IM!$X$2:$X$522&lt;=$B$1)*(W185="HUB")
    ) &gt; 0
), "HUB", "")</f>
        <v/>
      </c>
      <c r="O185" s="256" t="str">
        <f>IF(
  IFERROR(VLOOKUP(A185,門市主檔!A:I,9,FALSE),"")&lt;&gt;$C$1,
  "未完工",
  IF(
    AND($D$1="--",$E$1="--",$F$1="--"),
    "已完工",
    IF(
      OR(
        AND($D$1&lt;&gt;"--", IFERROR(VLOOKUP(A185,'0919門市清單主檔'!B:AH,31,FALSE),"")=$D$1, IFERROR(VLOOKUP(A185,門市主檔!A:Q,17,FALSE),"")&lt;&gt;$D$1),
        AND($E$1&lt;&gt;"--", IFERROR(VLOOKUP(A185,'0919門市清單主檔'!B:AH,32,FALSE),"")=$E$1, IFERROR(VLOOKUP(A185,門市主檔!A:S,19,FALSE),"")&lt;&gt;$E$1),
        AND($F$1&lt;&gt;"--", IFERROR(VLOOKUP(A185,'0919門市清單主檔'!B:AH,33,FALSE),"")=$F$1, IFERROR(VLOOKUP(A185,門市主檔!A:U,21,FALSE),"")&lt;&gt;$F$1),
        AND(
          IFERROR(VLOOKUP(A185,'0919門市清單主檔'!B:AC,28,FALSE),"")="+HUB",
          IFERROR(VLOOKUP(A185,門市主檔!A:X,23,FALSE),"")&lt;&gt;"+HUB"
        ),
        AND(
          IFERROR(VLOOKUP(A185,'0919門市清單主檔'!B:AD,29,FALSE),"")="+EDC",
          IFERROR(VLOOKUP(A185,門市主檔!A:X,24,FALSE),"")&lt;&gt;"+EDC"
        )
      ),
      _xlfn.TEXTJOIN(
        "，",
        TRUE,
        IF(AND($D$1&lt;&gt;"--", IFERROR(VLOOKUP(A185,'0919門市清單主檔'!B:AH,31,FALSE),"")=$D$1, IFERROR(VLOOKUP(A185,門市主檔!A:Q,17,FALSE),"")&lt;&gt;$D$1), $D$1, ""),
        IF(AND($E$1&lt;&gt;"--", IFERROR(VLOOKUP(A185,'0919門市清單主檔'!B:AH,32,FALSE),"")=$E$1, IFERROR(VLOOKUP(A185,門市主檔!A:S,19,FALSE),"")&lt;&gt;$E$1), $E$1, ""),
        IF(AND($F$1&lt;&gt;"--", IFERROR(VLOOKUP(A185,'0919門市清單主檔'!B:AH,33,FALSE),"")=$F$1, IFERROR(VLOOKUP(A185,門市主檔!A:U,21,FALSE),"")&lt;&gt;$F$1), $F$1, ""),
        IF(AND(IFERROR(VLOOKUP(A185,'0919門市清單主檔'!B:AC,28,FALSE),"")="+HUB", IFERROR(VLOOKUP(A185,門市主檔!A:X,23,FALSE),"")&lt;&gt;"+HUB"), "+HUB", ""),
        IF(AND(IFERROR(VLOOKUP(A185,'0919門市清單主檔'!B:AD,29,FALSE),"")="+EDC", IFERROR(VLOOKUP(A185,門市主檔!A:X,24,FALSE),"")&lt;&gt;"+EDC"), "+EDC", "")
      ) &amp; "未完工",
      "已完工"
    )
  )
)</f>
        <v>已完工</v>
      </c>
      <c r="P185" s="542" t="str">
        <f t="shared" si="32"/>
        <v>PMQ2-4134-三重大同南(定保)</v>
      </c>
      <c r="Q185" s="178" t="str">
        <f t="array" ref="Q185">IF(AND(SUMPRODUCT((IM!$F$2:$F$5000=A185)*(ISNUMBER(SEARCH($D$1, IM!$AC$2:$AC$5000))))&gt;0), $D$1, "")</f>
        <v/>
      </c>
      <c r="R185" s="177" t="str">
        <f t="array" ref="R185">IFERROR(INDEX(IM!$AM$2:$AM$5000, MATCH(1, (IM!$F$2:$F$5000=A185) * (ISNUMBER(SEARCH($D$1, IM!$AC$2:$AC$5000))), 0)), "")</f>
        <v/>
      </c>
      <c r="S185" s="166" t="str">
        <f t="array" ref="S185">IF(AND(SUMPRODUCT((IM!$F$2:$F$5000=A185)*(ISNUMBER(SEARCH($E$1, IM!$AC$2:$AC$5000))))&gt;0), $E$1, "")</f>
        <v/>
      </c>
      <c r="T185" s="191" t="str">
        <f t="array" ref="T185">IFERROR(INDEX(IM!$AM$2:$AM$5000, MATCH(1, (IM!$F$2:$F$5000=A185) * (ISNUMBER(SEARCH($E$1, IM!$AC$2:$AC$5000))), 0)), "")</f>
        <v/>
      </c>
      <c r="U185" s="194" t="str">
        <f t="array" ref="U185">IF(AND(SUMPRODUCT((IM!$F$2:$F$5000=A185)*(ISNUMBER(SEARCH($F$1, IM!$AC$2:$AC$5000))))&gt;0), $F$1, "")</f>
        <v/>
      </c>
      <c r="V185" s="212" t="str">
        <f t="array" ref="V185">IFERROR(INDEX(IM!$AM$2:$AM$5000, MATCH(1, (IM!$F$2:$F$5000=A185) * (ISNUMBER(SEARCH($F$1, IM!$AC$2:$AC$5000))), 0)), "")</f>
        <v/>
      </c>
      <c r="W185" s="165" t="str">
        <f t="array" ref="W185">IF(
SUMPRODUCT(
(IM!$F$2:$F$5000=A185)*
(ISNUMBER(SEARCH($I$1,IM!$AC$2:$AC$5000)))*
(IM!$X$2:$X$5000&gt;=$A$1)*
(IM!$X$2:$X$5000&lt;=$B$1)
)&gt;0,
$I$1,
""
)</f>
        <v/>
      </c>
      <c r="X185" s="165" t="str">
        <f t="array" ref="X185">IF(AND(SUMPRODUCT((IM!$F$2:$F$5000=A185)*(ISNUMBER(SEARCH($J$1, IM!$AC$2:$AC$5000))))&gt;0), $J$1, "")</f>
        <v>+EDC</v>
      </c>
      <c r="Y185" s="425">
        <f t="shared" si="33"/>
        <v>4134</v>
      </c>
      <c r="Z185" s="425" t="str">
        <f t="shared" si="34"/>
        <v>三重大同南</v>
      </c>
      <c r="AA185" s="132"/>
    </row>
    <row r="186" spans="1:29" ht="21.6" customHeight="1">
      <c r="A186" s="111">
        <v>2302</v>
      </c>
      <c r="B186" s="160" t="str">
        <f>_xlfn.XLOOKUP(A186,'0919門市清單主檔'!B:B,'0919門市清單主檔'!C:C,"")</f>
        <v>三重重安店</v>
      </c>
      <c r="C186" s="117" t="str">
        <f>_xlfn.XLOOKUP($A186,'0919門市清單主檔'!B:B,'0919門市清單主檔'!U:U,"")</f>
        <v>新北市</v>
      </c>
      <c r="D186" s="117" t="str">
        <f>_xlfn.XLOOKUP($A186,'0919門市清單主檔'!B:B,'0919門市清單主檔'!V:V,"")</f>
        <v>三重區</v>
      </c>
      <c r="E186" s="200" t="str">
        <f>_xlfn.XLOOKUP(D186,門市狀態!G:G,門市狀態!H:H,"")</f>
        <v>劉柏均</v>
      </c>
      <c r="F186" s="112" t="str">
        <f>IFERROR(IF(VLOOKUP(A186,門市狀態!A:D,4,FALSE)=0,"",VLOOKUP(A186,門市狀態!A:D,4,FALSE)),"")</f>
        <v/>
      </c>
      <c r="G186" s="113"/>
      <c r="H186" s="114" t="str">
        <f t="shared" si="30"/>
        <v>PMQ2-2302-三重重安店(定保)</v>
      </c>
      <c r="I186" s="251" t="str">
        <f t="array" ref="I186">IF(AND(SUMPRODUCT((IM!$F$2:$F$5000=A186)*(ISNUMBER(SEARCH($C$1, IM!$AC$2:$AC$5000))))&gt;0), $C$1, "")</f>
        <v>PMQ2</v>
      </c>
      <c r="J186" s="252">
        <f t="array" ref="J186">IFERROR(INDEX(IM!$AM$2:$AM$5000, MATCH(1, (IM!$F$2:$F$5000=A186) * (ISNUMBER(SEARCH($C$1, IM!$AC$2:$AC$5000))), 0)), "")</f>
        <v>46162</v>
      </c>
      <c r="K186" s="253">
        <f t="array" ref="K186">SUMPRODUCT((IM!$F$2:$F$5000=A186)*(IM!$AD$2:$AD$5000="O")*(ISNUMBER(SEARCH($C$1, IM!$AC$2:$AC$5000))))</f>
        <v>1</v>
      </c>
      <c r="L186" s="254" t="str">
        <f t="array" ref="L186">IF(K186&gt;0,IFERROR(HYPERLINK("#'IM'!AC"&amp;MATCH(1,(IM!$F$1:$F$5000=A186)*(ISNUMBER(SEARCH($C$1,IM!$AC$1:$AC$5000))),0),"檢核"),"未登錄"),"")</f>
        <v>檢核</v>
      </c>
      <c r="M186" s="255" t="str">
        <f t="shared" si="31"/>
        <v>+EDC</v>
      </c>
      <c r="N186" s="255" t="str">
        <f t="array" ref="N186">IF(AND(
    SUMPRODUCT(
        (IM!$F$2:$F$522=A186) *
        ISNUMBER(SEARCH("*HUB*", IM!$AC$2:$AC$522)) *
        (IM!$X$2:$X$522&gt;=$A$1) *
        (IM!$X$2:$X$522&lt;=$B$1)*(W186="HUB")
    ) &gt; 0
), "HUB", "")</f>
        <v/>
      </c>
      <c r="O186" s="256" t="str">
        <f>IF(
  IFERROR(VLOOKUP(A186,門市主檔!A:I,9,FALSE),"")&lt;&gt;$C$1,
  "未完工",
  IF(
    AND($D$1="--",$E$1="--",$F$1="--"),
    "已完工",
    IF(
      OR(
        AND($D$1&lt;&gt;"--", IFERROR(VLOOKUP(A186,'0919門市清單主檔'!B:AH,31,FALSE),"")=$D$1, IFERROR(VLOOKUP(A186,門市主檔!A:Q,17,FALSE),"")&lt;&gt;$D$1),
        AND($E$1&lt;&gt;"--", IFERROR(VLOOKUP(A186,'0919門市清單主檔'!B:AH,32,FALSE),"")=$E$1, IFERROR(VLOOKUP(A186,門市主檔!A:S,19,FALSE),"")&lt;&gt;$E$1),
        AND($F$1&lt;&gt;"--", IFERROR(VLOOKUP(A186,'0919門市清單主檔'!B:AH,33,FALSE),"")=$F$1, IFERROR(VLOOKUP(A186,門市主檔!A:U,21,FALSE),"")&lt;&gt;$F$1),
        AND(
          IFERROR(VLOOKUP(A186,'0919門市清單主檔'!B:AC,28,FALSE),"")="+HUB",
          IFERROR(VLOOKUP(A186,門市主檔!A:X,23,FALSE),"")&lt;&gt;"+HUB"
        ),
        AND(
          IFERROR(VLOOKUP(A186,'0919門市清單主檔'!B:AD,29,FALSE),"")="+EDC",
          IFERROR(VLOOKUP(A186,門市主檔!A:X,24,FALSE),"")&lt;&gt;"+EDC"
        )
      ),
      _xlfn.TEXTJOIN(
        "，",
        TRUE,
        IF(AND($D$1&lt;&gt;"--", IFERROR(VLOOKUP(A186,'0919門市清單主檔'!B:AH,31,FALSE),"")=$D$1, IFERROR(VLOOKUP(A186,門市主檔!A:Q,17,FALSE),"")&lt;&gt;$D$1), $D$1, ""),
        IF(AND($E$1&lt;&gt;"--", IFERROR(VLOOKUP(A186,'0919門市清單主檔'!B:AH,32,FALSE),"")=$E$1, IFERROR(VLOOKUP(A186,門市主檔!A:S,19,FALSE),"")&lt;&gt;$E$1), $E$1, ""),
        IF(AND($F$1&lt;&gt;"--", IFERROR(VLOOKUP(A186,'0919門市清單主檔'!B:AH,33,FALSE),"")=$F$1, IFERROR(VLOOKUP(A186,門市主檔!A:U,21,FALSE),"")&lt;&gt;$F$1), $F$1, ""),
        IF(AND(IFERROR(VLOOKUP(A186,'0919門市清單主檔'!B:AC,28,FALSE),"")="+HUB", IFERROR(VLOOKUP(A186,門市主檔!A:X,23,FALSE),"")&lt;&gt;"+HUB"), "+HUB", ""),
        IF(AND(IFERROR(VLOOKUP(A186,'0919門市清單主檔'!B:AD,29,FALSE),"")="+EDC", IFERROR(VLOOKUP(A186,門市主檔!A:X,24,FALSE),"")&lt;&gt;"+EDC"), "+EDC", "")
      ) &amp; "未完工",
      "已完工"
    )
  )
)</f>
        <v>已完工</v>
      </c>
      <c r="P186" s="542" t="str">
        <f t="shared" si="32"/>
        <v>PMQ2-2302-三重重安店(定保)</v>
      </c>
      <c r="Q186" s="178" t="str">
        <f t="array" ref="Q186">IF(AND(SUMPRODUCT((IM!$F$2:$F$5000=A186)*(ISNUMBER(SEARCH($D$1, IM!$AC$2:$AC$5000))))&gt;0), $D$1, "")</f>
        <v/>
      </c>
      <c r="R186" s="177" t="str">
        <f t="array" ref="R186">IFERROR(INDEX(IM!$AM$2:$AM$5000, MATCH(1, (IM!$F$2:$F$5000=A186) * (ISNUMBER(SEARCH($D$1, IM!$AC$2:$AC$5000))), 0)), "")</f>
        <v/>
      </c>
      <c r="S186" s="166" t="str">
        <f t="array" ref="S186">IF(AND(SUMPRODUCT((IM!$F$2:$F$5000=A186)*(ISNUMBER(SEARCH($E$1, IM!$AC$2:$AC$5000))))&gt;0), $E$1, "")</f>
        <v/>
      </c>
      <c r="T186" s="191" t="str">
        <f t="array" ref="T186">IFERROR(INDEX(IM!$AM$2:$AM$5000, MATCH(1, (IM!$F$2:$F$5000=A186) * (ISNUMBER(SEARCH($E$1, IM!$AC$2:$AC$5000))), 0)), "")</f>
        <v/>
      </c>
      <c r="U186" s="194" t="str">
        <f t="array" ref="U186">IF(AND(SUMPRODUCT((IM!$F$2:$F$5000=A186)*(ISNUMBER(SEARCH($F$1, IM!$AC$2:$AC$5000))))&gt;0), $F$1, "")</f>
        <v/>
      </c>
      <c r="V186" s="212" t="str">
        <f t="array" ref="V186">IFERROR(INDEX(IM!$AM$2:$AM$5000, MATCH(1, (IM!$F$2:$F$5000=A186) * (ISNUMBER(SEARCH($F$1, IM!$AC$2:$AC$5000))), 0)), "")</f>
        <v/>
      </c>
      <c r="W186" s="165" t="str">
        <f t="array" ref="W186">IF(
SUMPRODUCT(
(IM!$F$2:$F$5000=A186)*
(ISNUMBER(SEARCH($I$1,IM!$AC$2:$AC$5000)))*
(IM!$X$2:$X$5000&gt;=$A$1)*
(IM!$X$2:$X$5000&lt;=$B$1)
)&gt;0,
$I$1,
""
)</f>
        <v/>
      </c>
      <c r="X186" s="165" t="str">
        <f t="array" ref="X186">IF(AND(SUMPRODUCT((IM!$F$2:$F$5000=A186)*(ISNUMBER(SEARCH($J$1, IM!$AC$2:$AC$5000))))&gt;0), $J$1, "")</f>
        <v>+EDC</v>
      </c>
      <c r="Y186" s="425">
        <f t="shared" si="33"/>
        <v>2302</v>
      </c>
      <c r="Z186" s="425" t="str">
        <f t="shared" si="34"/>
        <v>三重重安店</v>
      </c>
      <c r="AA186" s="132"/>
      <c r="AB186" s="132"/>
      <c r="AC186" s="132"/>
    </row>
    <row r="187" spans="1:29" ht="21.6" customHeight="1">
      <c r="A187" s="111">
        <v>4326</v>
      </c>
      <c r="B187" s="160" t="str">
        <f>_xlfn.XLOOKUP(A187,'0919門市清單主檔'!B:B,'0919門市清單主檔'!C:C,"")</f>
        <v>林口建安店</v>
      </c>
      <c r="C187" s="117" t="str">
        <f>_xlfn.XLOOKUP($A187,'0919門市清單主檔'!B:B,'0919門市清單主檔'!U:U,"")</f>
        <v>新北市</v>
      </c>
      <c r="D187" s="117" t="str">
        <f>_xlfn.XLOOKUP($A187,'0919門市清單主檔'!B:B,'0919門市清單主檔'!V:V,"")</f>
        <v>林口區</v>
      </c>
      <c r="E187" s="200" t="str">
        <f>_xlfn.XLOOKUP(D187,門市狀態!G:G,門市狀態!H:H,"")</f>
        <v>吳宗鴻</v>
      </c>
      <c r="F187" s="112" t="str">
        <f>IFERROR(IF(VLOOKUP(A187,門市狀態!A:D,4,FALSE)=0,"",VLOOKUP(A187,門市狀態!A:D,4,FALSE)),"")</f>
        <v/>
      </c>
      <c r="G187" s="113"/>
      <c r="H187" s="114" t="str">
        <f t="shared" si="30"/>
        <v>PMQ2-4326-林口建安店(定保)</v>
      </c>
      <c r="I187" s="251" t="str">
        <f t="array" ref="I187">IF(AND(SUMPRODUCT((IM!$F$2:$F$5000=A187)*(ISNUMBER(SEARCH($C$1, IM!$AC$2:$AC$5000))))&gt;0), $C$1, "")</f>
        <v>PMQ2</v>
      </c>
      <c r="J187" s="252">
        <f t="array" ref="J187">IFERROR(INDEX(IM!$AM$2:$AM$5000, MATCH(1, (IM!$F$2:$F$5000=A187) * (ISNUMBER(SEARCH($C$1, IM!$AC$2:$AC$5000))), 0)), "")</f>
        <v>46163</v>
      </c>
      <c r="K187" s="253">
        <f t="array" ref="K187">SUMPRODUCT((IM!$F$2:$F$5000=A187)*(IM!$AD$2:$AD$5000="O")*(ISNUMBER(SEARCH($C$1, IM!$AC$2:$AC$5000))))</f>
        <v>1</v>
      </c>
      <c r="L187" s="254" t="str">
        <f t="array" ref="L187">IF(K187&gt;0,IFERROR(HYPERLINK("#'IM'!AC"&amp;MATCH(1,(IM!$F$1:$F$5000=A187)*(ISNUMBER(SEARCH($C$1,IM!$AC$1:$AC$5000))),0),"檢核"),"未登錄"),"")</f>
        <v>檢核</v>
      </c>
      <c r="M187" s="255" t="str">
        <f t="shared" si="31"/>
        <v>+EDC</v>
      </c>
      <c r="N187" s="255" t="str">
        <f t="array" ref="N187">IF(AND(
    SUMPRODUCT(
        (IM!$F$2:$F$522=A187) *
        ISNUMBER(SEARCH("*HUB*", IM!$AC$2:$AC$522)) *
        (IM!$X$2:$X$522&gt;=$A$1) *
        (IM!$X$2:$X$522&lt;=$B$1)*(W187="HUB")
    ) &gt; 0
), "HUB", "")</f>
        <v/>
      </c>
      <c r="O187" s="256" t="str">
        <f>IF(
  IFERROR(VLOOKUP(A187,門市主檔!A:I,9,FALSE),"")&lt;&gt;$C$1,
  "未完工",
  IF(
    AND($D$1="--",$E$1="--",$F$1="--"),
    "已完工",
    IF(
      OR(
        AND($D$1&lt;&gt;"--", IFERROR(VLOOKUP(A187,'0919門市清單主檔'!B:AH,31,FALSE),"")=$D$1, IFERROR(VLOOKUP(A187,門市主檔!A:Q,17,FALSE),"")&lt;&gt;$D$1),
        AND($E$1&lt;&gt;"--", IFERROR(VLOOKUP(A187,'0919門市清單主檔'!B:AH,32,FALSE),"")=$E$1, IFERROR(VLOOKUP(A187,門市主檔!A:S,19,FALSE),"")&lt;&gt;$E$1),
        AND($F$1&lt;&gt;"--", IFERROR(VLOOKUP(A187,'0919門市清單主檔'!B:AH,33,FALSE),"")=$F$1, IFERROR(VLOOKUP(A187,門市主檔!A:U,21,FALSE),"")&lt;&gt;$F$1),
        AND(
          IFERROR(VLOOKUP(A187,'0919門市清單主檔'!B:AC,28,FALSE),"")="+HUB",
          IFERROR(VLOOKUP(A187,門市主檔!A:X,23,FALSE),"")&lt;&gt;"+HUB"
        ),
        AND(
          IFERROR(VLOOKUP(A187,'0919門市清單主檔'!B:AD,29,FALSE),"")="+EDC",
          IFERROR(VLOOKUP(A187,門市主檔!A:X,24,FALSE),"")&lt;&gt;"+EDC"
        )
      ),
      _xlfn.TEXTJOIN(
        "，",
        TRUE,
        IF(AND($D$1&lt;&gt;"--", IFERROR(VLOOKUP(A187,'0919門市清單主檔'!B:AH,31,FALSE),"")=$D$1, IFERROR(VLOOKUP(A187,門市主檔!A:Q,17,FALSE),"")&lt;&gt;$D$1), $D$1, ""),
        IF(AND($E$1&lt;&gt;"--", IFERROR(VLOOKUP(A187,'0919門市清單主檔'!B:AH,32,FALSE),"")=$E$1, IFERROR(VLOOKUP(A187,門市主檔!A:S,19,FALSE),"")&lt;&gt;$E$1), $E$1, ""),
        IF(AND($F$1&lt;&gt;"--", IFERROR(VLOOKUP(A187,'0919門市清單主檔'!B:AH,33,FALSE),"")=$F$1, IFERROR(VLOOKUP(A187,門市主檔!A:U,21,FALSE),"")&lt;&gt;$F$1), $F$1, ""),
        IF(AND(IFERROR(VLOOKUP(A187,'0919門市清單主檔'!B:AC,28,FALSE),"")="+HUB", IFERROR(VLOOKUP(A187,門市主檔!A:X,23,FALSE),"")&lt;&gt;"+HUB"), "+HUB", ""),
        IF(AND(IFERROR(VLOOKUP(A187,'0919門市清單主檔'!B:AD,29,FALSE),"")="+EDC", IFERROR(VLOOKUP(A187,門市主檔!A:X,24,FALSE),"")&lt;&gt;"+EDC"), "+EDC", "")
      ) &amp; "未完工",
      "已完工"
    )
  )
)</f>
        <v>已完工</v>
      </c>
      <c r="P187" s="542" t="str">
        <f t="shared" si="32"/>
        <v>PMQ2-4326-林口建安店(定保)</v>
      </c>
      <c r="Q187" s="178" t="str">
        <f t="array" ref="Q187">IF(AND(SUMPRODUCT((IM!$F$2:$F$5000=A187)*(ISNUMBER(SEARCH($D$1, IM!$AC$2:$AC$5000))))&gt;0), $D$1, "")</f>
        <v/>
      </c>
      <c r="R187" s="177" t="str">
        <f t="array" ref="R187">IFERROR(INDEX(IM!$AM$2:$AM$5000, MATCH(1, (IM!$F$2:$F$5000=A187) * (ISNUMBER(SEARCH($D$1, IM!$AC$2:$AC$5000))), 0)), "")</f>
        <v/>
      </c>
      <c r="S187" s="166" t="str">
        <f t="array" ref="S187">IF(AND(SUMPRODUCT((IM!$F$2:$F$5000=A187)*(ISNUMBER(SEARCH($E$1, IM!$AC$2:$AC$5000))))&gt;0), $E$1, "")</f>
        <v/>
      </c>
      <c r="T187" s="191" t="str">
        <f t="array" ref="T187">IFERROR(INDEX(IM!$AM$2:$AM$5000, MATCH(1, (IM!$F$2:$F$5000=A187) * (ISNUMBER(SEARCH($E$1, IM!$AC$2:$AC$5000))), 0)), "")</f>
        <v/>
      </c>
      <c r="U187" s="194" t="str">
        <f t="array" ref="U187">IF(AND(SUMPRODUCT((IM!$F$2:$F$5000=A187)*(ISNUMBER(SEARCH($F$1, IM!$AC$2:$AC$5000))))&gt;0), $F$1, "")</f>
        <v/>
      </c>
      <c r="V187" s="212" t="str">
        <f t="array" ref="V187">IFERROR(INDEX(IM!$AM$2:$AM$5000, MATCH(1, (IM!$F$2:$F$5000=A187) * (ISNUMBER(SEARCH($F$1, IM!$AC$2:$AC$5000))), 0)), "")</f>
        <v/>
      </c>
      <c r="W187" s="165" t="str">
        <f t="array" ref="W187">IF(
SUMPRODUCT(
(IM!$F$2:$F$5000=A187)*
(ISNUMBER(SEARCH($I$1,IM!$AC$2:$AC$5000)))*
(IM!$X$2:$X$5000&gt;=$A$1)*
(IM!$X$2:$X$5000&lt;=$B$1)
)&gt;0,
$I$1,
""
)</f>
        <v/>
      </c>
      <c r="X187" s="165" t="str">
        <f t="array" ref="X187">IF(AND(SUMPRODUCT((IM!$F$2:$F$5000=A187)*(ISNUMBER(SEARCH($J$1, IM!$AC$2:$AC$5000))))&gt;0), $J$1, "")</f>
        <v>+EDC</v>
      </c>
      <c r="Y187" s="425">
        <f t="shared" si="33"/>
        <v>4326</v>
      </c>
      <c r="Z187" s="425" t="str">
        <f t="shared" si="34"/>
        <v>林口建安店</v>
      </c>
      <c r="AA187" s="132"/>
    </row>
    <row r="188" spans="1:29" ht="21.6" customHeight="1">
      <c r="A188" s="111">
        <v>4834</v>
      </c>
      <c r="B188" s="160" t="str">
        <f>_xlfn.XLOOKUP(A188,'0919門市清單主檔'!B:B,'0919門市清單主檔'!C:C,"")</f>
        <v>林口大千苑店</v>
      </c>
      <c r="C188" s="117" t="str">
        <f>_xlfn.XLOOKUP($A188,'0919門市清單主檔'!B:B,'0919門市清單主檔'!U:U,"")</f>
        <v>新北市</v>
      </c>
      <c r="D188" s="117" t="str">
        <f>_xlfn.XLOOKUP($A188,'0919門市清單主檔'!B:B,'0919門市清單主檔'!V:V,"")</f>
        <v>林口區</v>
      </c>
      <c r="E188" s="200" t="str">
        <f>_xlfn.XLOOKUP(D188,門市狀態!G:G,門市狀態!H:H,"")</f>
        <v>吳宗鴻</v>
      </c>
      <c r="F188" s="112" t="str">
        <f>IFERROR(IF(VLOOKUP(A188,門市狀態!A:D,4,FALSE)=0,"",VLOOKUP(A188,門市狀態!A:D,4,FALSE)),"")</f>
        <v/>
      </c>
      <c r="G188" s="113"/>
      <c r="H188" s="114" t="str">
        <f t="shared" si="30"/>
        <v>PMQ2-4834-林口大千苑店(定保)</v>
      </c>
      <c r="I188" s="251" t="str">
        <f t="array" ref="I188">IF(AND(SUMPRODUCT((IM!$F$2:$F$5000=A188)*(ISNUMBER(SEARCH($C$1, IM!$AC$2:$AC$5000))))&gt;0), $C$1, "")</f>
        <v>PMQ2</v>
      </c>
      <c r="J188" s="252">
        <f t="array" ref="J188">IFERROR(INDEX(IM!$AM$2:$AM$5000, MATCH(1, (IM!$F$2:$F$5000=A188) * (ISNUMBER(SEARCH($C$1, IM!$AC$2:$AC$5000))), 0)), "")</f>
        <v>46163</v>
      </c>
      <c r="K188" s="253">
        <f t="array" ref="K188">SUMPRODUCT((IM!$F$2:$F$5000=A188)*(IM!$AD$2:$AD$5000="O")*(ISNUMBER(SEARCH($C$1, IM!$AC$2:$AC$5000))))</f>
        <v>1</v>
      </c>
      <c r="L188" s="254" t="str">
        <f t="array" ref="L188">IF(K188&gt;0,IFERROR(HYPERLINK("#'IM'!AC"&amp;MATCH(1,(IM!$F$1:$F$5000=A188)*(ISNUMBER(SEARCH($C$1,IM!$AC$1:$AC$5000))),0),"檢核"),"未登錄"),"")</f>
        <v>檢核</v>
      </c>
      <c r="M188" s="255" t="str">
        <f t="shared" si="31"/>
        <v>+EDC</v>
      </c>
      <c r="N188" s="255" t="str">
        <f t="array" ref="N188">IF(AND(
    SUMPRODUCT(
        (IM!$F$2:$F$522=A188) *
        ISNUMBER(SEARCH("*HUB*", IM!$AC$2:$AC$522)) *
        (IM!$X$2:$X$522&gt;=$A$1) *
        (IM!$X$2:$X$522&lt;=$B$1)*(W188="HUB")
    ) &gt; 0
), "HUB", "")</f>
        <v/>
      </c>
      <c r="O188" s="256" t="str">
        <f>IF(
  IFERROR(VLOOKUP(A188,門市主檔!A:I,9,FALSE),"")&lt;&gt;$C$1,
  "未完工",
  IF(
    AND($D$1="--",$E$1="--",$F$1="--"),
    "已完工",
    IF(
      OR(
        AND($D$1&lt;&gt;"--", IFERROR(VLOOKUP(A188,'0919門市清單主檔'!B:AH,31,FALSE),"")=$D$1, IFERROR(VLOOKUP(A188,門市主檔!A:Q,17,FALSE),"")&lt;&gt;$D$1),
        AND($E$1&lt;&gt;"--", IFERROR(VLOOKUP(A188,'0919門市清單主檔'!B:AH,32,FALSE),"")=$E$1, IFERROR(VLOOKUP(A188,門市主檔!A:S,19,FALSE),"")&lt;&gt;$E$1),
        AND($F$1&lt;&gt;"--", IFERROR(VLOOKUP(A188,'0919門市清單主檔'!B:AH,33,FALSE),"")=$F$1, IFERROR(VLOOKUP(A188,門市主檔!A:U,21,FALSE),"")&lt;&gt;$F$1),
        AND(
          IFERROR(VLOOKUP(A188,'0919門市清單主檔'!B:AC,28,FALSE),"")="+HUB",
          IFERROR(VLOOKUP(A188,門市主檔!A:X,23,FALSE),"")&lt;&gt;"+HUB"
        ),
        AND(
          IFERROR(VLOOKUP(A188,'0919門市清單主檔'!B:AD,29,FALSE),"")="+EDC",
          IFERROR(VLOOKUP(A188,門市主檔!A:X,24,FALSE),"")&lt;&gt;"+EDC"
        )
      ),
      _xlfn.TEXTJOIN(
        "，",
        TRUE,
        IF(AND($D$1&lt;&gt;"--", IFERROR(VLOOKUP(A188,'0919門市清單主檔'!B:AH,31,FALSE),"")=$D$1, IFERROR(VLOOKUP(A188,門市主檔!A:Q,17,FALSE),"")&lt;&gt;$D$1), $D$1, ""),
        IF(AND($E$1&lt;&gt;"--", IFERROR(VLOOKUP(A188,'0919門市清單主檔'!B:AH,32,FALSE),"")=$E$1, IFERROR(VLOOKUP(A188,門市主檔!A:S,19,FALSE),"")&lt;&gt;$E$1), $E$1, ""),
        IF(AND($F$1&lt;&gt;"--", IFERROR(VLOOKUP(A188,'0919門市清單主檔'!B:AH,33,FALSE),"")=$F$1, IFERROR(VLOOKUP(A188,門市主檔!A:U,21,FALSE),"")&lt;&gt;$F$1), $F$1, ""),
        IF(AND(IFERROR(VLOOKUP(A188,'0919門市清單主檔'!B:AC,28,FALSE),"")="+HUB", IFERROR(VLOOKUP(A188,門市主檔!A:X,23,FALSE),"")&lt;&gt;"+HUB"), "+HUB", ""),
        IF(AND(IFERROR(VLOOKUP(A188,'0919門市清單主檔'!B:AD,29,FALSE),"")="+EDC", IFERROR(VLOOKUP(A188,門市主檔!A:X,24,FALSE),"")&lt;&gt;"+EDC"), "+EDC", "")
      ) &amp; "未完工",
      "已完工"
    )
  )
)</f>
        <v>已完工</v>
      </c>
      <c r="P188" s="542" t="str">
        <f t="shared" si="32"/>
        <v>PMQ2-4834-林口大千苑店(定保)</v>
      </c>
      <c r="Q188" s="178" t="str">
        <f t="array" ref="Q188">IF(AND(SUMPRODUCT((IM!$F$2:$F$5000=A188)*(ISNUMBER(SEARCH($D$1, IM!$AC$2:$AC$5000))))&gt;0), $D$1, "")</f>
        <v/>
      </c>
      <c r="R188" s="177" t="str">
        <f t="array" ref="R188">IFERROR(INDEX(IM!$AM$2:$AM$5000, MATCH(1, (IM!$F$2:$F$5000=A188) * (ISNUMBER(SEARCH($D$1, IM!$AC$2:$AC$5000))), 0)), "")</f>
        <v/>
      </c>
      <c r="S188" s="166" t="str">
        <f t="array" ref="S188">IF(AND(SUMPRODUCT((IM!$F$2:$F$5000=A188)*(ISNUMBER(SEARCH($E$1, IM!$AC$2:$AC$5000))))&gt;0), $E$1, "")</f>
        <v/>
      </c>
      <c r="T188" s="191" t="str">
        <f t="array" ref="T188">IFERROR(INDEX(IM!$AM$2:$AM$5000, MATCH(1, (IM!$F$2:$F$5000=A188) * (ISNUMBER(SEARCH($E$1, IM!$AC$2:$AC$5000))), 0)), "")</f>
        <v/>
      </c>
      <c r="U188" s="194" t="str">
        <f t="array" ref="U188">IF(AND(SUMPRODUCT((IM!$F$2:$F$5000=A188)*(ISNUMBER(SEARCH($F$1, IM!$AC$2:$AC$5000))))&gt;0), $F$1, "")</f>
        <v/>
      </c>
      <c r="V188" s="212" t="str">
        <f t="array" ref="V188">IFERROR(INDEX(IM!$AM$2:$AM$5000, MATCH(1, (IM!$F$2:$F$5000=A188) * (ISNUMBER(SEARCH($F$1, IM!$AC$2:$AC$5000))), 0)), "")</f>
        <v/>
      </c>
      <c r="W188" s="165" t="str">
        <f t="array" ref="W188">IF(
SUMPRODUCT(
(IM!$F$2:$F$5000=A188)*
(ISNUMBER(SEARCH($I$1,IM!$AC$2:$AC$5000)))*
(IM!$X$2:$X$5000&gt;=$A$1)*
(IM!$X$2:$X$5000&lt;=$B$1)
)&gt;0,
$I$1,
""
)</f>
        <v/>
      </c>
      <c r="X188" s="165" t="str">
        <f t="array" ref="X188">IF(AND(SUMPRODUCT((IM!$F$2:$F$5000=A188)*(ISNUMBER(SEARCH($J$1, IM!$AC$2:$AC$5000))))&gt;0), $J$1, "")</f>
        <v>+EDC</v>
      </c>
      <c r="Y188" s="425">
        <f t="shared" si="33"/>
        <v>4834</v>
      </c>
      <c r="Z188" s="425" t="str">
        <f t="shared" si="34"/>
        <v>林口大千苑店</v>
      </c>
      <c r="AA188" s="132"/>
    </row>
    <row r="189" spans="1:29" ht="21.6" customHeight="1">
      <c r="A189" s="111">
        <v>3770</v>
      </c>
      <c r="B189" s="160" t="str">
        <f>_xlfn.XLOOKUP(A189,'0919門市清單主檔'!B:B,'0919門市清單主檔'!C:C,"")</f>
        <v>北縣西雲店</v>
      </c>
      <c r="C189" s="117" t="str">
        <f>_xlfn.XLOOKUP($A189,'0919門市清單主檔'!B:B,'0919門市清單主檔'!U:U,"")</f>
        <v>新北市</v>
      </c>
      <c r="D189" s="117" t="str">
        <f>_xlfn.XLOOKUP($A189,'0919門市清單主檔'!B:B,'0919門市清單主檔'!V:V,"")</f>
        <v>五股區</v>
      </c>
      <c r="E189" s="200" t="str">
        <f>_xlfn.XLOOKUP(D189,門市狀態!G:G,門市狀態!H:H,"")</f>
        <v>湯家瑋</v>
      </c>
      <c r="F189" s="112" t="str">
        <f>IFERROR(IF(VLOOKUP(A189,門市狀態!A:D,4,FALSE)=0,"",VLOOKUP(A189,門市狀態!A:D,4,FALSE)),"")</f>
        <v/>
      </c>
      <c r="G189" s="113"/>
      <c r="H189" s="114" t="str">
        <f t="shared" si="30"/>
        <v>PMQ2-3770-北縣西雲店(定保)</v>
      </c>
      <c r="I189" s="251" t="str">
        <f t="array" ref="I189">IF(AND(SUMPRODUCT((IM!$F$2:$F$5000=A189)*(ISNUMBER(SEARCH($C$1, IM!$AC$2:$AC$5000))))&gt;0), $C$1, "")</f>
        <v>PMQ2</v>
      </c>
      <c r="J189" s="252">
        <f t="array" ref="J189">IFERROR(INDEX(IM!$AM$2:$AM$5000, MATCH(1, (IM!$F$2:$F$5000=A189) * (ISNUMBER(SEARCH($C$1, IM!$AC$2:$AC$5000))), 0)), "")</f>
        <v>46163</v>
      </c>
      <c r="K189" s="253">
        <f t="array" ref="K189">SUMPRODUCT((IM!$F$2:$F$5000=A189)*(IM!$AD$2:$AD$5000="O")*(ISNUMBER(SEARCH($C$1, IM!$AC$2:$AC$5000))))</f>
        <v>1</v>
      </c>
      <c r="L189" s="254" t="str">
        <f t="array" ref="L189">IF(K189&gt;0,IFERROR(HYPERLINK("#'IM'!AC"&amp;MATCH(1,(IM!$F$1:$F$5000=A189)*(ISNUMBER(SEARCH($C$1,IM!$AC$1:$AC$5000))),0),"檢核"),"未登錄"),"")</f>
        <v>檢核</v>
      </c>
      <c r="M189" s="255" t="str">
        <f t="shared" si="31"/>
        <v>+SC7+EDC</v>
      </c>
      <c r="N189" s="255" t="str">
        <f t="array" ref="N189">IF(AND(
    SUMPRODUCT(
        (IM!$F$2:$F$522=A189) *
        ISNUMBER(SEARCH("*HUB*", IM!$AC$2:$AC$522)) *
        (IM!$X$2:$X$522&gt;=$A$1) *
        (IM!$X$2:$X$522&lt;=$B$1)*(W189="HUB")
    ) &gt; 0
), "HUB", "")</f>
        <v/>
      </c>
      <c r="O189" s="256" t="str">
        <f>IF(
  IFERROR(VLOOKUP(A189,門市主檔!A:I,9,FALSE),"")&lt;&gt;$C$1,
  "未完工",
  IF(
    AND($D$1="--",$E$1="--",$F$1="--"),
    "已完工",
    IF(
      OR(
        AND($D$1&lt;&gt;"--", IFERROR(VLOOKUP(A189,'0919門市清單主檔'!B:AH,31,FALSE),"")=$D$1, IFERROR(VLOOKUP(A189,門市主檔!A:Q,17,FALSE),"")&lt;&gt;$D$1),
        AND($E$1&lt;&gt;"--", IFERROR(VLOOKUP(A189,'0919門市清單主檔'!B:AH,32,FALSE),"")=$E$1, IFERROR(VLOOKUP(A189,門市主檔!A:S,19,FALSE),"")&lt;&gt;$E$1),
        AND($F$1&lt;&gt;"--", IFERROR(VLOOKUP(A189,'0919門市清單主檔'!B:AH,33,FALSE),"")=$F$1, IFERROR(VLOOKUP(A189,門市主檔!A:U,21,FALSE),"")&lt;&gt;$F$1),
        AND(
          IFERROR(VLOOKUP(A189,'0919門市清單主檔'!B:AC,28,FALSE),"")="+HUB",
          IFERROR(VLOOKUP(A189,門市主檔!A:X,23,FALSE),"")&lt;&gt;"+HUB"
        ),
        AND(
          IFERROR(VLOOKUP(A189,'0919門市清單主檔'!B:AD,29,FALSE),"")="+EDC",
          IFERROR(VLOOKUP(A189,門市主檔!A:X,24,FALSE),"")&lt;&gt;"+EDC"
        )
      ),
      _xlfn.TEXTJOIN(
        "，",
        TRUE,
        IF(AND($D$1&lt;&gt;"--", IFERROR(VLOOKUP(A189,'0919門市清單主檔'!B:AH,31,FALSE),"")=$D$1, IFERROR(VLOOKUP(A189,門市主檔!A:Q,17,FALSE),"")&lt;&gt;$D$1), $D$1, ""),
        IF(AND($E$1&lt;&gt;"--", IFERROR(VLOOKUP(A189,'0919門市清單主檔'!B:AH,32,FALSE),"")=$E$1, IFERROR(VLOOKUP(A189,門市主檔!A:S,19,FALSE),"")&lt;&gt;$E$1), $E$1, ""),
        IF(AND($F$1&lt;&gt;"--", IFERROR(VLOOKUP(A189,'0919門市清單主檔'!B:AH,33,FALSE),"")=$F$1, IFERROR(VLOOKUP(A189,門市主檔!A:U,21,FALSE),"")&lt;&gt;$F$1), $F$1, ""),
        IF(AND(IFERROR(VLOOKUP(A189,'0919門市清單主檔'!B:AC,28,FALSE),"")="+HUB", IFERROR(VLOOKUP(A189,門市主檔!A:X,23,FALSE),"")&lt;&gt;"+HUB"), "+HUB", ""),
        IF(AND(IFERROR(VLOOKUP(A189,'0919門市清單主檔'!B:AD,29,FALSE),"")="+EDC", IFERROR(VLOOKUP(A189,門市主檔!A:X,24,FALSE),"")&lt;&gt;"+EDC"), "+EDC", "")
      ) &amp; "未完工",
      "已完工"
    )
  )
)</f>
        <v>已完工</v>
      </c>
      <c r="P189" s="542" t="str">
        <f t="shared" si="32"/>
        <v>PMQ2-3770-北縣西雲店(定保)</v>
      </c>
      <c r="Q189" s="178" t="str">
        <f t="array" ref="Q189">IF(AND(SUMPRODUCT((IM!$F$2:$F$5000=A189)*(ISNUMBER(SEARCH($D$1, IM!$AC$2:$AC$5000))))&gt;0), $D$1, "")</f>
        <v>+SC7</v>
      </c>
      <c r="R189" s="177">
        <f t="array" ref="R189">IFERROR(INDEX(IM!$AM$2:$AM$5000, MATCH(1, (IM!$F$2:$F$5000=A189) * (ISNUMBER(SEARCH($D$1, IM!$AC$2:$AC$5000))), 0)), "")</f>
        <v>46163</v>
      </c>
      <c r="S189" s="166" t="str">
        <f t="array" ref="S189">IF(AND(SUMPRODUCT((IM!$F$2:$F$5000=A189)*(ISNUMBER(SEARCH($E$1, IM!$AC$2:$AC$5000))))&gt;0), $E$1, "")</f>
        <v/>
      </c>
      <c r="T189" s="191" t="str">
        <f t="array" ref="T189">IFERROR(INDEX(IM!$AM$2:$AM$5000, MATCH(1, (IM!$F$2:$F$5000=A189) * (ISNUMBER(SEARCH($E$1, IM!$AC$2:$AC$5000))), 0)), "")</f>
        <v/>
      </c>
      <c r="U189" s="194" t="str">
        <f t="array" ref="U189">IF(AND(SUMPRODUCT((IM!$F$2:$F$5000=A189)*(ISNUMBER(SEARCH($F$1, IM!$AC$2:$AC$5000))))&gt;0), $F$1, "")</f>
        <v/>
      </c>
      <c r="V189" s="212" t="str">
        <f t="array" ref="V189">IFERROR(INDEX(IM!$AM$2:$AM$5000, MATCH(1, (IM!$F$2:$F$5000=A189) * (ISNUMBER(SEARCH($F$1, IM!$AC$2:$AC$5000))), 0)), "")</f>
        <v/>
      </c>
      <c r="W189" s="165" t="str">
        <f t="array" ref="W189">IF(
SUMPRODUCT(
(IM!$F$2:$F$5000=A189)*
(ISNUMBER(SEARCH($I$1,IM!$AC$2:$AC$5000)))*
(IM!$X$2:$X$5000&gt;=$A$1)*
(IM!$X$2:$X$5000&lt;=$B$1)
)&gt;0,
$I$1,
""
)</f>
        <v/>
      </c>
      <c r="X189" s="165" t="str">
        <f t="array" ref="X189">IF(AND(SUMPRODUCT((IM!$F$2:$F$5000=A189)*(ISNUMBER(SEARCH($J$1, IM!$AC$2:$AC$5000))))&gt;0), $J$1, "")</f>
        <v>+EDC</v>
      </c>
      <c r="Y189" s="425">
        <f t="shared" si="33"/>
        <v>3770</v>
      </c>
      <c r="Z189" s="425" t="str">
        <f t="shared" si="34"/>
        <v>北縣西雲店</v>
      </c>
      <c r="AA189" s="132"/>
    </row>
    <row r="190" spans="1:29" ht="21.6" customHeight="1">
      <c r="A190" s="111">
        <v>4282</v>
      </c>
      <c r="B190" s="160" t="str">
        <f>_xlfn.XLOOKUP(A190,'0919門市清單主檔'!B:B,'0919門市清單主檔'!C:C,"")</f>
        <v>林口建林店</v>
      </c>
      <c r="C190" s="117" t="str">
        <f>_xlfn.XLOOKUP($A190,'0919門市清單主檔'!B:B,'0919門市清單主檔'!U:U,"")</f>
        <v>新北市</v>
      </c>
      <c r="D190" s="117" t="str">
        <f>_xlfn.XLOOKUP($A190,'0919門市清單主檔'!B:B,'0919門市清單主檔'!V:V,"")</f>
        <v>林口區</v>
      </c>
      <c r="E190" s="200" t="str">
        <f>_xlfn.XLOOKUP(D190,門市狀態!G:G,門市狀態!H:H,"")</f>
        <v>吳宗鴻</v>
      </c>
      <c r="F190" s="112" t="str">
        <f>IFERROR(IF(VLOOKUP(A190,門市狀態!A:D,4,FALSE)=0,"",VLOOKUP(A190,門市狀態!A:D,4,FALSE)),"")</f>
        <v/>
      </c>
      <c r="G190" s="113"/>
      <c r="H190" s="114" t="str">
        <f t="shared" si="30"/>
        <v>PMQ2-4282-林口建林店(定保)</v>
      </c>
      <c r="I190" s="251" t="str">
        <f t="array" ref="I190">IF(AND(SUMPRODUCT((IM!$F$2:$F$5000=A190)*(ISNUMBER(SEARCH($C$1, IM!$AC$2:$AC$5000))))&gt;0), $C$1, "")</f>
        <v>PMQ2</v>
      </c>
      <c r="J190" s="252">
        <f t="array" ref="J190">IFERROR(INDEX(IM!$AM$2:$AM$5000, MATCH(1, (IM!$F$2:$F$5000=A190) * (ISNUMBER(SEARCH($C$1, IM!$AC$2:$AC$5000))), 0)), "")</f>
        <v>46163</v>
      </c>
      <c r="K190" s="253">
        <f t="array" ref="K190">SUMPRODUCT((IM!$F$2:$F$5000=A190)*(IM!$AD$2:$AD$5000="O")*(ISNUMBER(SEARCH($C$1, IM!$AC$2:$AC$5000))))</f>
        <v>1</v>
      </c>
      <c r="L190" s="254" t="str">
        <f t="array" ref="L190">IF(K190&gt;0,IFERROR(HYPERLINK("#'IM'!AC"&amp;MATCH(1,(IM!$F$1:$F$5000=A190)*(ISNUMBER(SEARCH($C$1,IM!$AC$1:$AC$5000))),0),"檢核"),"未登錄"),"")</f>
        <v>檢核</v>
      </c>
      <c r="M190" s="255" t="str">
        <f t="shared" si="31"/>
        <v>+EDC</v>
      </c>
      <c r="N190" s="255" t="str">
        <f t="array" ref="N190">IF(AND(
    SUMPRODUCT(
        (IM!$F$2:$F$522=A190) *
        ISNUMBER(SEARCH("*HUB*", IM!$AC$2:$AC$522)) *
        (IM!$X$2:$X$522&gt;=$A$1) *
        (IM!$X$2:$X$522&lt;=$B$1)*(W190="HUB")
    ) &gt; 0
), "HUB", "")</f>
        <v/>
      </c>
      <c r="O190" s="256" t="str">
        <f>IF(
  IFERROR(VLOOKUP(A190,門市主檔!A:I,9,FALSE),"")&lt;&gt;$C$1,
  "未完工",
  IF(
    AND($D$1="--",$E$1="--",$F$1="--"),
    "已完工",
    IF(
      OR(
        AND($D$1&lt;&gt;"--", IFERROR(VLOOKUP(A190,'0919門市清單主檔'!B:AH,31,FALSE),"")=$D$1, IFERROR(VLOOKUP(A190,門市主檔!A:Q,17,FALSE),"")&lt;&gt;$D$1),
        AND($E$1&lt;&gt;"--", IFERROR(VLOOKUP(A190,'0919門市清單主檔'!B:AH,32,FALSE),"")=$E$1, IFERROR(VLOOKUP(A190,門市主檔!A:S,19,FALSE),"")&lt;&gt;$E$1),
        AND($F$1&lt;&gt;"--", IFERROR(VLOOKUP(A190,'0919門市清單主檔'!B:AH,33,FALSE),"")=$F$1, IFERROR(VLOOKUP(A190,門市主檔!A:U,21,FALSE),"")&lt;&gt;$F$1),
        AND(
          IFERROR(VLOOKUP(A190,'0919門市清單主檔'!B:AC,28,FALSE),"")="+HUB",
          IFERROR(VLOOKUP(A190,門市主檔!A:X,23,FALSE),"")&lt;&gt;"+HUB"
        ),
        AND(
          IFERROR(VLOOKUP(A190,'0919門市清單主檔'!B:AD,29,FALSE),"")="+EDC",
          IFERROR(VLOOKUP(A190,門市主檔!A:X,24,FALSE),"")&lt;&gt;"+EDC"
        )
      ),
      _xlfn.TEXTJOIN(
        "，",
        TRUE,
        IF(AND($D$1&lt;&gt;"--", IFERROR(VLOOKUP(A190,'0919門市清單主檔'!B:AH,31,FALSE),"")=$D$1, IFERROR(VLOOKUP(A190,門市主檔!A:Q,17,FALSE),"")&lt;&gt;$D$1), $D$1, ""),
        IF(AND($E$1&lt;&gt;"--", IFERROR(VLOOKUP(A190,'0919門市清單主檔'!B:AH,32,FALSE),"")=$E$1, IFERROR(VLOOKUP(A190,門市主檔!A:S,19,FALSE),"")&lt;&gt;$E$1), $E$1, ""),
        IF(AND($F$1&lt;&gt;"--", IFERROR(VLOOKUP(A190,'0919門市清單主檔'!B:AH,33,FALSE),"")=$F$1, IFERROR(VLOOKUP(A190,門市主檔!A:U,21,FALSE),"")&lt;&gt;$F$1), $F$1, ""),
        IF(AND(IFERROR(VLOOKUP(A190,'0919門市清單主檔'!B:AC,28,FALSE),"")="+HUB", IFERROR(VLOOKUP(A190,門市主檔!A:X,23,FALSE),"")&lt;&gt;"+HUB"), "+HUB", ""),
        IF(AND(IFERROR(VLOOKUP(A190,'0919門市清單主檔'!B:AD,29,FALSE),"")="+EDC", IFERROR(VLOOKUP(A190,門市主檔!A:X,24,FALSE),"")&lt;&gt;"+EDC"), "+EDC", "")
      ) &amp; "未完工",
      "已完工"
    )
  )
)</f>
        <v>已完工</v>
      </c>
      <c r="P190" s="542" t="str">
        <f t="shared" si="32"/>
        <v>PMQ2-4282-林口建林店(定保)</v>
      </c>
      <c r="Q190" s="178" t="str">
        <f t="array" ref="Q190">IF(AND(SUMPRODUCT((IM!$F$2:$F$5000=A190)*(ISNUMBER(SEARCH($D$1, IM!$AC$2:$AC$5000))))&gt;0), $D$1, "")</f>
        <v/>
      </c>
      <c r="R190" s="177" t="str">
        <f t="array" ref="R190">IFERROR(INDEX(IM!$AM$2:$AM$5000, MATCH(1, (IM!$F$2:$F$5000=A190) * (ISNUMBER(SEARCH($D$1, IM!$AC$2:$AC$5000))), 0)), "")</f>
        <v/>
      </c>
      <c r="S190" s="166" t="str">
        <f t="array" ref="S190">IF(AND(SUMPRODUCT((IM!$F$2:$F$5000=A190)*(ISNUMBER(SEARCH($E$1, IM!$AC$2:$AC$5000))))&gt;0), $E$1, "")</f>
        <v/>
      </c>
      <c r="T190" s="191" t="str">
        <f t="array" ref="T190">IFERROR(INDEX(IM!$AM$2:$AM$5000, MATCH(1, (IM!$F$2:$F$5000=A190) * (ISNUMBER(SEARCH($E$1, IM!$AC$2:$AC$5000))), 0)), "")</f>
        <v/>
      </c>
      <c r="U190" s="194" t="str">
        <f t="array" ref="U190">IF(AND(SUMPRODUCT((IM!$F$2:$F$5000=A190)*(ISNUMBER(SEARCH($F$1, IM!$AC$2:$AC$5000))))&gt;0), $F$1, "")</f>
        <v/>
      </c>
      <c r="V190" s="212" t="str">
        <f t="array" ref="V190">IFERROR(INDEX(IM!$AM$2:$AM$5000, MATCH(1, (IM!$F$2:$F$5000=A190) * (ISNUMBER(SEARCH($F$1, IM!$AC$2:$AC$5000))), 0)), "")</f>
        <v/>
      </c>
      <c r="W190" s="165" t="str">
        <f t="array" ref="W190">IF(
SUMPRODUCT(
(IM!$F$2:$F$5000=A190)*
(ISNUMBER(SEARCH($I$1,IM!$AC$2:$AC$5000)))*
(IM!$X$2:$X$5000&gt;=$A$1)*
(IM!$X$2:$X$5000&lt;=$B$1)
)&gt;0,
$I$1,
""
)</f>
        <v/>
      </c>
      <c r="X190" s="165" t="str">
        <f t="array" ref="X190">IF(AND(SUMPRODUCT((IM!$F$2:$F$5000=A190)*(ISNUMBER(SEARCH($J$1, IM!$AC$2:$AC$5000))))&gt;0), $J$1, "")</f>
        <v>+EDC</v>
      </c>
      <c r="Y190" s="425">
        <f t="shared" si="33"/>
        <v>4282</v>
      </c>
      <c r="Z190" s="425" t="str">
        <f t="shared" si="34"/>
        <v>林口建林店</v>
      </c>
      <c r="AA190" s="132"/>
    </row>
    <row r="191" spans="1:29" ht="21.6" customHeight="1">
      <c r="A191" s="111">
        <v>4981</v>
      </c>
      <c r="B191" s="160" t="str">
        <f>_xlfn.XLOOKUP(A191,'0919門市清單主檔'!B:B,'0919門市清單主檔'!C:C,"")</f>
        <v>龜山樂學店</v>
      </c>
      <c r="C191" s="117" t="str">
        <f>_xlfn.XLOOKUP($A191,'0919門市清單主檔'!B:B,'0919門市清單主檔'!U:U,"")</f>
        <v>桃園市</v>
      </c>
      <c r="D191" s="117" t="str">
        <f>_xlfn.XLOOKUP($A191,'0919門市清單主檔'!B:B,'0919門市清單主檔'!V:V,"")</f>
        <v>龜山區</v>
      </c>
      <c r="E191" s="200" t="str">
        <f>_xlfn.XLOOKUP(D191,門市狀態!G:G,門市狀態!H:H,"")</f>
        <v>吳宗鴻</v>
      </c>
      <c r="F191" s="112" t="str">
        <f>IFERROR(IF(VLOOKUP(A191,門市狀態!A:D,4,FALSE)=0,"",VLOOKUP(A191,門市狀態!A:D,4,FALSE)),"")</f>
        <v/>
      </c>
      <c r="G191" s="113"/>
      <c r="H191" s="114" t="str">
        <f t="shared" si="30"/>
        <v>PMQ2-4981-龜山樂學店(定保)</v>
      </c>
      <c r="I191" s="251" t="str">
        <f t="array" ref="I191">IF(AND(SUMPRODUCT((IM!$F$2:$F$5000=A191)*(ISNUMBER(SEARCH($C$1, IM!$AC$2:$AC$5000))))&gt;0), $C$1, "")</f>
        <v>PMQ2</v>
      </c>
      <c r="J191" s="252">
        <f t="array" ref="J191">IFERROR(INDEX(IM!$AM$2:$AM$5000, MATCH(1, (IM!$F$2:$F$5000=A191) * (ISNUMBER(SEARCH($C$1, IM!$AC$2:$AC$5000))), 0)), "")</f>
        <v>46163</v>
      </c>
      <c r="K191" s="253">
        <f t="array" ref="K191">SUMPRODUCT((IM!$F$2:$F$5000=A191)*(IM!$AD$2:$AD$5000="O")*(ISNUMBER(SEARCH($C$1, IM!$AC$2:$AC$5000))))</f>
        <v>1</v>
      </c>
      <c r="L191" s="254" t="str">
        <f t="array" ref="L191">IF(K191&gt;0,IFERROR(HYPERLINK("#'IM'!AC"&amp;MATCH(1,(IM!$F$1:$F$5000=A191)*(ISNUMBER(SEARCH($C$1,IM!$AC$1:$AC$5000))),0),"檢核"),"未登錄"),"")</f>
        <v>檢核</v>
      </c>
      <c r="M191" s="255" t="str">
        <f t="shared" si="31"/>
        <v>+EDC</v>
      </c>
      <c r="N191" s="255" t="str">
        <f t="array" ref="N191">IF(AND(
    SUMPRODUCT(
        (IM!$F$2:$F$522=A191) *
        ISNUMBER(SEARCH("*HUB*", IM!$AC$2:$AC$522)) *
        (IM!$X$2:$X$522&gt;=$A$1) *
        (IM!$X$2:$X$522&lt;=$B$1)*(W191="HUB")
    ) &gt; 0
), "HUB", "")</f>
        <v/>
      </c>
      <c r="O191" s="256" t="str">
        <f>IF(
  IFERROR(VLOOKUP(A191,門市主檔!A:I,9,FALSE),"")&lt;&gt;$C$1,
  "未完工",
  IF(
    AND($D$1="--",$E$1="--",$F$1="--"),
    "已完工",
    IF(
      OR(
        AND($D$1&lt;&gt;"--", IFERROR(VLOOKUP(A191,'0919門市清單主檔'!B:AH,31,FALSE),"")=$D$1, IFERROR(VLOOKUP(A191,門市主檔!A:Q,17,FALSE),"")&lt;&gt;$D$1),
        AND($E$1&lt;&gt;"--", IFERROR(VLOOKUP(A191,'0919門市清單主檔'!B:AH,32,FALSE),"")=$E$1, IFERROR(VLOOKUP(A191,門市主檔!A:S,19,FALSE),"")&lt;&gt;$E$1),
        AND($F$1&lt;&gt;"--", IFERROR(VLOOKUP(A191,'0919門市清單主檔'!B:AH,33,FALSE),"")=$F$1, IFERROR(VLOOKUP(A191,門市主檔!A:U,21,FALSE),"")&lt;&gt;$F$1),
        AND(
          IFERROR(VLOOKUP(A191,'0919門市清單主檔'!B:AC,28,FALSE),"")="+HUB",
          IFERROR(VLOOKUP(A191,門市主檔!A:X,23,FALSE),"")&lt;&gt;"+HUB"
        ),
        AND(
          IFERROR(VLOOKUP(A191,'0919門市清單主檔'!B:AD,29,FALSE),"")="+EDC",
          IFERROR(VLOOKUP(A191,門市主檔!A:X,24,FALSE),"")&lt;&gt;"+EDC"
        )
      ),
      _xlfn.TEXTJOIN(
        "，",
        TRUE,
        IF(AND($D$1&lt;&gt;"--", IFERROR(VLOOKUP(A191,'0919門市清單主檔'!B:AH,31,FALSE),"")=$D$1, IFERROR(VLOOKUP(A191,門市主檔!A:Q,17,FALSE),"")&lt;&gt;$D$1), $D$1, ""),
        IF(AND($E$1&lt;&gt;"--", IFERROR(VLOOKUP(A191,'0919門市清單主檔'!B:AH,32,FALSE),"")=$E$1, IFERROR(VLOOKUP(A191,門市主檔!A:S,19,FALSE),"")&lt;&gt;$E$1), $E$1, ""),
        IF(AND($F$1&lt;&gt;"--", IFERROR(VLOOKUP(A191,'0919門市清單主檔'!B:AH,33,FALSE),"")=$F$1, IFERROR(VLOOKUP(A191,門市主檔!A:U,21,FALSE),"")&lt;&gt;$F$1), $F$1, ""),
        IF(AND(IFERROR(VLOOKUP(A191,'0919門市清單主檔'!B:AC,28,FALSE),"")="+HUB", IFERROR(VLOOKUP(A191,門市主檔!A:X,23,FALSE),"")&lt;&gt;"+HUB"), "+HUB", ""),
        IF(AND(IFERROR(VLOOKUP(A191,'0919門市清單主檔'!B:AD,29,FALSE),"")="+EDC", IFERROR(VLOOKUP(A191,門市主檔!A:X,24,FALSE),"")&lt;&gt;"+EDC"), "+EDC", "")
      ) &amp; "未完工",
      "已完工"
    )
  )
)</f>
        <v>已完工</v>
      </c>
      <c r="P191" s="542" t="str">
        <f t="shared" si="32"/>
        <v>PMQ2-4981-龜山樂學店(定保)</v>
      </c>
      <c r="Q191" s="178" t="str">
        <f t="array" ref="Q191">IF(AND(SUMPRODUCT((IM!$F$2:$F$5000=A191)*(ISNUMBER(SEARCH($D$1, IM!$AC$2:$AC$5000))))&gt;0), $D$1, "")</f>
        <v/>
      </c>
      <c r="R191" s="177" t="str">
        <f t="array" ref="R191">IFERROR(INDEX(IM!$AM$2:$AM$5000, MATCH(1, (IM!$F$2:$F$5000=A191) * (ISNUMBER(SEARCH($D$1, IM!$AC$2:$AC$5000))), 0)), "")</f>
        <v/>
      </c>
      <c r="S191" s="166" t="str">
        <f t="array" ref="S191">IF(AND(SUMPRODUCT((IM!$F$2:$F$5000=A191)*(ISNUMBER(SEARCH($E$1, IM!$AC$2:$AC$5000))))&gt;0), $E$1, "")</f>
        <v/>
      </c>
      <c r="T191" s="191" t="str">
        <f t="array" ref="T191">IFERROR(INDEX(IM!$AM$2:$AM$5000, MATCH(1, (IM!$F$2:$F$5000=A191) * (ISNUMBER(SEARCH($E$1, IM!$AC$2:$AC$5000))), 0)), "")</f>
        <v/>
      </c>
      <c r="U191" s="194" t="str">
        <f t="array" ref="U191">IF(AND(SUMPRODUCT((IM!$F$2:$F$5000=A191)*(ISNUMBER(SEARCH($F$1, IM!$AC$2:$AC$5000))))&gt;0), $F$1, "")</f>
        <v/>
      </c>
      <c r="V191" s="212" t="str">
        <f t="array" ref="V191">IFERROR(INDEX(IM!$AM$2:$AM$5000, MATCH(1, (IM!$F$2:$F$5000=A191) * (ISNUMBER(SEARCH($F$1, IM!$AC$2:$AC$5000))), 0)), "")</f>
        <v/>
      </c>
      <c r="W191" s="165" t="str">
        <f t="array" ref="W191">IF(
SUMPRODUCT(
(IM!$F$2:$F$5000=A191)*
(ISNUMBER(SEARCH($I$1,IM!$AC$2:$AC$5000)))*
(IM!$X$2:$X$5000&gt;=$A$1)*
(IM!$X$2:$X$5000&lt;=$B$1)
)&gt;0,
$I$1,
""
)</f>
        <v/>
      </c>
      <c r="X191" s="165" t="str">
        <f t="array" ref="X191">IF(AND(SUMPRODUCT((IM!$F$2:$F$5000=A191)*(ISNUMBER(SEARCH($J$1, IM!$AC$2:$AC$5000))))&gt;0), $J$1, "")</f>
        <v>+EDC</v>
      </c>
      <c r="Y191" s="425">
        <f t="shared" si="33"/>
        <v>4981</v>
      </c>
      <c r="Z191" s="425" t="str">
        <f t="shared" si="34"/>
        <v>龜山樂學店</v>
      </c>
      <c r="AA191" s="132"/>
    </row>
    <row r="192" spans="1:29" ht="21.6" customHeight="1">
      <c r="A192" s="111" t="s">
        <v>74</v>
      </c>
      <c r="B192" s="160" t="str">
        <f>_xlfn.XLOOKUP(A192,'0919門市清單主檔'!B:B,'0919門市清單主檔'!C:C,"")</f>
        <v>中和景安站</v>
      </c>
      <c r="C192" s="117" t="str">
        <f>_xlfn.XLOOKUP($A192,'0919門市清單主檔'!B:B,'0919門市清單主檔'!U:U,"")</f>
        <v>新北市</v>
      </c>
      <c r="D192" s="117" t="str">
        <f>_xlfn.XLOOKUP($A192,'0919門市清單主檔'!B:B,'0919門市清單主檔'!V:V,"")</f>
        <v>中和區</v>
      </c>
      <c r="E192" s="200" t="str">
        <f>_xlfn.XLOOKUP(D192,門市狀態!G:G,門市狀態!H:H,"")</f>
        <v>劉柏均</v>
      </c>
      <c r="F192" s="112" t="str">
        <f ca="1">IFERROR(IF(VLOOKUP(A192,門市狀態!A:D,4,FALSE)=0,"",VLOOKUP(A192,門市狀態!A:D,4,FALSE)),"")</f>
        <v>裝潢中</v>
      </c>
      <c r="G192" s="113"/>
      <c r="H192" s="114" t="str">
        <f t="shared" si="30"/>
        <v>PMQ2-C742-中和景安站(定保)</v>
      </c>
      <c r="I192" s="251" t="str">
        <f t="array" ref="I192">IF(AND(SUMPRODUCT((IM!$F$2:$F$5000=A192)*(ISNUMBER(SEARCH($C$1, IM!$AC$2:$AC$5000))))&gt;0), $C$1, "")</f>
        <v>PMQ2</v>
      </c>
      <c r="J192" s="252">
        <f t="array" ref="J192">IFERROR(INDEX(IM!$AM$2:$AM$5000, MATCH(1, (IM!$F$2:$F$5000=A192) * (ISNUMBER(SEARCH($C$1, IM!$AC$2:$AC$5000))), 0)), "")</f>
        <v>46163</v>
      </c>
      <c r="K192" s="253">
        <f t="array" ref="K192">SUMPRODUCT((IM!$F$2:$F$5000=A192)*(IM!$AD$2:$AD$5000="O")*(ISNUMBER(SEARCH($C$1, IM!$AC$2:$AC$5000))))</f>
        <v>1</v>
      </c>
      <c r="L192" s="254" t="str">
        <f t="array" ref="L192">IF(K192&gt;0,IFERROR(HYPERLINK("#'IM'!AC"&amp;MATCH(1,(IM!$F$1:$F$5000=A192)*(ISNUMBER(SEARCH($C$1,IM!$AC$1:$AC$5000))),0),"檢核"),"未登錄"),"")</f>
        <v>檢核</v>
      </c>
      <c r="M192" s="255" t="str">
        <f t="shared" si="31"/>
        <v>+EDC</v>
      </c>
      <c r="N192" s="255" t="str">
        <f t="array" ref="N192">IF(AND(
    SUMPRODUCT(
        (IM!$F$2:$F$522=A192) *
        ISNUMBER(SEARCH("*HUB*", IM!$AC$2:$AC$522)) *
        (IM!$X$2:$X$522&gt;=$A$1) *
        (IM!$X$2:$X$522&lt;=$B$1)*(W192="HUB")
    ) &gt; 0
), "HUB", "")</f>
        <v/>
      </c>
      <c r="O192" s="256" t="str">
        <f>IF(
  IFERROR(VLOOKUP(A192,門市主檔!A:I,9,FALSE),"")&lt;&gt;$C$1,
  "未完工",
  IF(
    AND($D$1="--",$E$1="--",$F$1="--"),
    "已完工",
    IF(
      OR(
        AND($D$1&lt;&gt;"--", IFERROR(VLOOKUP(A192,'0919門市清單主檔'!B:AH,31,FALSE),"")=$D$1, IFERROR(VLOOKUP(A192,門市主檔!A:Q,17,FALSE),"")&lt;&gt;$D$1),
        AND($E$1&lt;&gt;"--", IFERROR(VLOOKUP(A192,'0919門市清單主檔'!B:AH,32,FALSE),"")=$E$1, IFERROR(VLOOKUP(A192,門市主檔!A:S,19,FALSE),"")&lt;&gt;$E$1),
        AND($F$1&lt;&gt;"--", IFERROR(VLOOKUP(A192,'0919門市清單主檔'!B:AH,33,FALSE),"")=$F$1, IFERROR(VLOOKUP(A192,門市主檔!A:U,21,FALSE),"")&lt;&gt;$F$1),
        AND(
          IFERROR(VLOOKUP(A192,'0919門市清單主檔'!B:AC,28,FALSE),"")="+HUB",
          IFERROR(VLOOKUP(A192,門市主檔!A:X,23,FALSE),"")&lt;&gt;"+HUB"
        ),
        AND(
          IFERROR(VLOOKUP(A192,'0919門市清單主檔'!B:AD,29,FALSE),"")="+EDC",
          IFERROR(VLOOKUP(A192,門市主檔!A:X,24,FALSE),"")&lt;&gt;"+EDC"
        )
      ),
      _xlfn.TEXTJOIN(
        "，",
        TRUE,
        IF(AND($D$1&lt;&gt;"--", IFERROR(VLOOKUP(A192,'0919門市清單主檔'!B:AH,31,FALSE),"")=$D$1, IFERROR(VLOOKUP(A192,門市主檔!A:Q,17,FALSE),"")&lt;&gt;$D$1), $D$1, ""),
        IF(AND($E$1&lt;&gt;"--", IFERROR(VLOOKUP(A192,'0919門市清單主檔'!B:AH,32,FALSE),"")=$E$1, IFERROR(VLOOKUP(A192,門市主檔!A:S,19,FALSE),"")&lt;&gt;$E$1), $E$1, ""),
        IF(AND($F$1&lt;&gt;"--", IFERROR(VLOOKUP(A192,'0919門市清單主檔'!B:AH,33,FALSE),"")=$F$1, IFERROR(VLOOKUP(A192,門市主檔!A:U,21,FALSE),"")&lt;&gt;$F$1), $F$1, ""),
        IF(AND(IFERROR(VLOOKUP(A192,'0919門市清單主檔'!B:AC,28,FALSE),"")="+HUB", IFERROR(VLOOKUP(A192,門市主檔!A:X,23,FALSE),"")&lt;&gt;"+HUB"), "+HUB", ""),
        IF(AND(IFERROR(VLOOKUP(A192,'0919門市清單主檔'!B:AD,29,FALSE),"")="+EDC", IFERROR(VLOOKUP(A192,門市主檔!A:X,24,FALSE),"")&lt;&gt;"+EDC"), "+EDC", "")
      ) &amp; "未完工",
      "已完工"
    )
  )
)</f>
        <v>已完工</v>
      </c>
      <c r="P192" s="542" t="str">
        <f t="shared" si="32"/>
        <v>PMQ2-C742-中和景安站(定保)</v>
      </c>
      <c r="Q192" s="178" t="str">
        <f t="array" ref="Q192">IF(AND(SUMPRODUCT((IM!$F$2:$F$5000=A192)*(ISNUMBER(SEARCH($D$1, IM!$AC$2:$AC$5000))))&gt;0), $D$1, "")</f>
        <v/>
      </c>
      <c r="R192" s="177" t="str">
        <f t="array" ref="R192">IFERROR(INDEX(IM!$AM$2:$AM$5000, MATCH(1, (IM!$F$2:$F$5000=A192) * (ISNUMBER(SEARCH($D$1, IM!$AC$2:$AC$5000))), 0)), "")</f>
        <v/>
      </c>
      <c r="S192" s="166" t="str">
        <f t="array" ref="S192">IF(AND(SUMPRODUCT((IM!$F$2:$F$5000=A192)*(ISNUMBER(SEARCH($E$1, IM!$AC$2:$AC$5000))))&gt;0), $E$1, "")</f>
        <v/>
      </c>
      <c r="T192" s="191" t="str">
        <f t="array" ref="T192">IFERROR(INDEX(IM!$AM$2:$AM$5000, MATCH(1, (IM!$F$2:$F$5000=A192) * (ISNUMBER(SEARCH($E$1, IM!$AC$2:$AC$5000))), 0)), "")</f>
        <v/>
      </c>
      <c r="U192" s="194" t="str">
        <f t="array" ref="U192">IF(AND(SUMPRODUCT((IM!$F$2:$F$5000=A192)*(ISNUMBER(SEARCH($F$1, IM!$AC$2:$AC$5000))))&gt;0), $F$1, "")</f>
        <v/>
      </c>
      <c r="V192" s="212" t="str">
        <f t="array" ref="V192">IFERROR(INDEX(IM!$AM$2:$AM$5000, MATCH(1, (IM!$F$2:$F$5000=A192) * (ISNUMBER(SEARCH($F$1, IM!$AC$2:$AC$5000))), 0)), "")</f>
        <v/>
      </c>
      <c r="W192" s="165" t="str">
        <f t="array" ref="W192">IF(
SUMPRODUCT(
(IM!$F$2:$F$5000=A192)*
(ISNUMBER(SEARCH($I$1,IM!$AC$2:$AC$5000)))*
(IM!$X$2:$X$5000&gt;=$A$1)*
(IM!$X$2:$X$5000&lt;=$B$1)
)&gt;0,
$I$1,
""
)</f>
        <v/>
      </c>
      <c r="X192" s="165" t="str">
        <f t="array" ref="X192">IF(AND(SUMPRODUCT((IM!$F$2:$F$5000=A192)*(ISNUMBER(SEARCH($J$1, IM!$AC$2:$AC$5000))))&gt;0), $J$1, "")</f>
        <v>+EDC</v>
      </c>
      <c r="Y192" s="425" t="str">
        <f t="shared" si="33"/>
        <v>C742</v>
      </c>
      <c r="Z192" s="425" t="str">
        <f t="shared" si="34"/>
        <v>中和景安站</v>
      </c>
      <c r="AA192" s="132" t="s">
        <v>52</v>
      </c>
    </row>
    <row r="193" spans="1:29" ht="21.6" customHeight="1">
      <c r="A193" s="111">
        <v>2315</v>
      </c>
      <c r="B193" s="160" t="str">
        <f>_xlfn.XLOOKUP(A193,'0919門市清單主檔'!B:B,'0919門市清單主檔'!C:C,"")</f>
        <v>蘆竹坑口店</v>
      </c>
      <c r="C193" s="117" t="str">
        <f>_xlfn.XLOOKUP($A193,'0919門市清單主檔'!B:B,'0919門市清單主檔'!U:U,"")</f>
        <v>桃園市</v>
      </c>
      <c r="D193" s="117" t="str">
        <f>_xlfn.XLOOKUP($A193,'0919門市清單主檔'!B:B,'0919門市清單主檔'!V:V,"")</f>
        <v>蘆竹區</v>
      </c>
      <c r="E193" s="200" t="str">
        <f>_xlfn.XLOOKUP(D193,門市狀態!G:G,門市狀態!H:H,"")</f>
        <v>吳宗鴻</v>
      </c>
      <c r="F193" s="112" t="str">
        <f>IFERROR(IF(VLOOKUP(A193,門市狀態!A:D,4,FALSE)=0,"",VLOOKUP(A193,門市狀態!A:D,4,FALSE)),"")</f>
        <v/>
      </c>
      <c r="G193" s="113"/>
      <c r="H193" s="114" t="str">
        <f t="shared" si="30"/>
        <v>PMQ2-2315-蘆竹坑口店(定保)</v>
      </c>
      <c r="I193" s="251" t="str">
        <f t="array" ref="I193">IF(AND(SUMPRODUCT((IM!$F$2:$F$5000=A193)*(ISNUMBER(SEARCH($C$1, IM!$AC$2:$AC$5000))))&gt;0), $C$1, "")</f>
        <v>PMQ2</v>
      </c>
      <c r="J193" s="252">
        <f t="array" ref="J193">IFERROR(INDEX(IM!$AM$2:$AM$5000, MATCH(1, (IM!$F$2:$F$5000=A193) * (ISNUMBER(SEARCH($C$1, IM!$AC$2:$AC$5000))), 0)), "")</f>
        <v>46164</v>
      </c>
      <c r="K193" s="253">
        <f t="array" ref="K193">SUMPRODUCT((IM!$F$2:$F$5000=A193)*(IM!$AD$2:$AD$5000="O")*(ISNUMBER(SEARCH($C$1, IM!$AC$2:$AC$5000))))</f>
        <v>1</v>
      </c>
      <c r="L193" s="254" t="str">
        <f t="array" ref="L193">IF(K193&gt;0,IFERROR(HYPERLINK("#'IM'!AC"&amp;MATCH(1,(IM!$F$1:$F$5000=A193)*(ISNUMBER(SEARCH($C$1,IM!$AC$1:$AC$5000))),0),"檢核"),"未登錄"),"")</f>
        <v>檢核</v>
      </c>
      <c r="M193" s="255" t="str">
        <f t="shared" si="31"/>
        <v>+EDC</v>
      </c>
      <c r="N193" s="255" t="str">
        <f t="array" ref="N193">IF(AND(
    SUMPRODUCT(
        (IM!$F$2:$F$522=A193) *
        ISNUMBER(SEARCH("*HUB*", IM!$AC$2:$AC$522)) *
        (IM!$X$2:$X$522&gt;=$A$1) *
        (IM!$X$2:$X$522&lt;=$B$1)*(W193="HUB")
    ) &gt; 0
), "HUB", "")</f>
        <v/>
      </c>
      <c r="O193" s="256" t="str">
        <f>IF(
  IFERROR(VLOOKUP(A193,門市主檔!A:I,9,FALSE),"")&lt;&gt;$C$1,
  "未完工",
  IF(
    AND($D$1="--",$E$1="--",$F$1="--"),
    "已完工",
    IF(
      OR(
        AND($D$1&lt;&gt;"--", IFERROR(VLOOKUP(A193,'0919門市清單主檔'!B:AH,31,FALSE),"")=$D$1, IFERROR(VLOOKUP(A193,門市主檔!A:Q,17,FALSE),"")&lt;&gt;$D$1),
        AND($E$1&lt;&gt;"--", IFERROR(VLOOKUP(A193,'0919門市清單主檔'!B:AH,32,FALSE),"")=$E$1, IFERROR(VLOOKUP(A193,門市主檔!A:S,19,FALSE),"")&lt;&gt;$E$1),
        AND($F$1&lt;&gt;"--", IFERROR(VLOOKUP(A193,'0919門市清單主檔'!B:AH,33,FALSE),"")=$F$1, IFERROR(VLOOKUP(A193,門市主檔!A:U,21,FALSE),"")&lt;&gt;$F$1),
        AND(
          IFERROR(VLOOKUP(A193,'0919門市清單主檔'!B:AC,28,FALSE),"")="+HUB",
          IFERROR(VLOOKUP(A193,門市主檔!A:X,23,FALSE),"")&lt;&gt;"+HUB"
        ),
        AND(
          IFERROR(VLOOKUP(A193,'0919門市清單主檔'!B:AD,29,FALSE),"")="+EDC",
          IFERROR(VLOOKUP(A193,門市主檔!A:X,24,FALSE),"")&lt;&gt;"+EDC"
        )
      ),
      _xlfn.TEXTJOIN(
        "，",
        TRUE,
        IF(AND($D$1&lt;&gt;"--", IFERROR(VLOOKUP(A193,'0919門市清單主檔'!B:AH,31,FALSE),"")=$D$1, IFERROR(VLOOKUP(A193,門市主檔!A:Q,17,FALSE),"")&lt;&gt;$D$1), $D$1, ""),
        IF(AND($E$1&lt;&gt;"--", IFERROR(VLOOKUP(A193,'0919門市清單主檔'!B:AH,32,FALSE),"")=$E$1, IFERROR(VLOOKUP(A193,門市主檔!A:S,19,FALSE),"")&lt;&gt;$E$1), $E$1, ""),
        IF(AND($F$1&lt;&gt;"--", IFERROR(VLOOKUP(A193,'0919門市清單主檔'!B:AH,33,FALSE),"")=$F$1, IFERROR(VLOOKUP(A193,門市主檔!A:U,21,FALSE),"")&lt;&gt;$F$1), $F$1, ""),
        IF(AND(IFERROR(VLOOKUP(A193,'0919門市清單主檔'!B:AC,28,FALSE),"")="+HUB", IFERROR(VLOOKUP(A193,門市主檔!A:X,23,FALSE),"")&lt;&gt;"+HUB"), "+HUB", ""),
        IF(AND(IFERROR(VLOOKUP(A193,'0919門市清單主檔'!B:AD,29,FALSE),"")="+EDC", IFERROR(VLOOKUP(A193,門市主檔!A:X,24,FALSE),"")&lt;&gt;"+EDC"), "+EDC", "")
      ) &amp; "未完工",
      "已完工"
    )
  )
)</f>
        <v>已完工</v>
      </c>
      <c r="P193" s="542" t="str">
        <f t="shared" si="32"/>
        <v>PMQ2-2315-蘆竹坑口店(定保)</v>
      </c>
      <c r="Q193" s="178" t="str">
        <f t="array" ref="Q193">IF(AND(SUMPRODUCT((IM!$F$2:$F$5000=A193)*(ISNUMBER(SEARCH($D$1, IM!$AC$2:$AC$5000))))&gt;0), $D$1, "")</f>
        <v/>
      </c>
      <c r="R193" s="177" t="str">
        <f t="array" ref="R193">IFERROR(INDEX(IM!$AM$2:$AM$5000, MATCH(1, (IM!$F$2:$F$5000=A193) * (ISNUMBER(SEARCH($D$1, IM!$AC$2:$AC$5000))), 0)), "")</f>
        <v/>
      </c>
      <c r="S193" s="166" t="str">
        <f t="array" ref="S193">IF(AND(SUMPRODUCT((IM!$F$2:$F$5000=A193)*(ISNUMBER(SEARCH($E$1, IM!$AC$2:$AC$5000))))&gt;0), $E$1, "")</f>
        <v/>
      </c>
      <c r="T193" s="191" t="str">
        <f t="array" ref="T193">IFERROR(INDEX(IM!$AM$2:$AM$5000, MATCH(1, (IM!$F$2:$F$5000=A193) * (ISNUMBER(SEARCH($E$1, IM!$AC$2:$AC$5000))), 0)), "")</f>
        <v/>
      </c>
      <c r="U193" s="194" t="str">
        <f t="array" ref="U193">IF(AND(SUMPRODUCT((IM!$F$2:$F$5000=A193)*(ISNUMBER(SEARCH($F$1, IM!$AC$2:$AC$5000))))&gt;0), $F$1, "")</f>
        <v/>
      </c>
      <c r="V193" s="212" t="str">
        <f t="array" ref="V193">IFERROR(INDEX(IM!$AM$2:$AM$5000, MATCH(1, (IM!$F$2:$F$5000=A193) * (ISNUMBER(SEARCH($F$1, IM!$AC$2:$AC$5000))), 0)), "")</f>
        <v/>
      </c>
      <c r="W193" s="165" t="str">
        <f t="array" ref="W193">IF(
SUMPRODUCT(
(IM!$F$2:$F$5000=A193)*
(ISNUMBER(SEARCH($I$1,IM!$AC$2:$AC$5000)))*
(IM!$X$2:$X$5000&gt;=$A$1)*
(IM!$X$2:$X$5000&lt;=$B$1)
)&gt;0,
$I$1,
""
)</f>
        <v/>
      </c>
      <c r="X193" s="165" t="str">
        <f t="array" ref="X193">IF(AND(SUMPRODUCT((IM!$F$2:$F$5000=A193)*(ISNUMBER(SEARCH($J$1, IM!$AC$2:$AC$5000))))&gt;0), $J$1, "")</f>
        <v>+EDC</v>
      </c>
      <c r="Y193" s="425">
        <f t="shared" si="33"/>
        <v>2315</v>
      </c>
      <c r="Z193" s="425" t="str">
        <f t="shared" si="34"/>
        <v>蘆竹坑口店</v>
      </c>
      <c r="AA193" s="132"/>
    </row>
    <row r="194" spans="1:29" ht="21.6" customHeight="1">
      <c r="A194" s="111" t="s">
        <v>75</v>
      </c>
      <c r="B194" s="160" t="str">
        <f>_xlfn.XLOOKUP(A194,'0919門市清單主檔'!B:B,'0919門市清單主檔'!C:C,"")</f>
        <v>蘆竹揚耀店</v>
      </c>
      <c r="C194" s="117" t="str">
        <f>_xlfn.XLOOKUP($A194,'0919門市清單主檔'!B:B,'0919門市清單主檔'!U:U,"")</f>
        <v>桃園市</v>
      </c>
      <c r="D194" s="117" t="str">
        <f>_xlfn.XLOOKUP($A194,'0919門市清單主檔'!B:B,'0919門市清單主檔'!V:V,"")</f>
        <v>蘆竹區</v>
      </c>
      <c r="E194" s="200" t="str">
        <f>_xlfn.XLOOKUP(D194,門市狀態!G:G,門市狀態!H:H,"")</f>
        <v>吳宗鴻</v>
      </c>
      <c r="F194" s="112" t="str">
        <f>IFERROR(IF(VLOOKUP(A194,門市狀態!A:D,4,FALSE)=0,"",VLOOKUP(A194,門市狀態!A:D,4,FALSE)),"")</f>
        <v/>
      </c>
      <c r="G194" s="113"/>
      <c r="H194" s="114" t="str">
        <f t="shared" si="30"/>
        <v>PMQ2-L556-蘆竹揚耀店(定保)</v>
      </c>
      <c r="I194" s="251" t="str">
        <f t="array" ref="I194">IF(AND(SUMPRODUCT((IM!$F$2:$F$5000=A194)*(ISNUMBER(SEARCH($C$1, IM!$AC$2:$AC$5000))))&gt;0), $C$1, "")</f>
        <v>PMQ2</v>
      </c>
      <c r="J194" s="252">
        <f t="array" ref="J194">IFERROR(INDEX(IM!$AM$2:$AM$5000, MATCH(1, (IM!$F$2:$F$5000=A194) * (ISNUMBER(SEARCH($C$1, IM!$AC$2:$AC$5000))), 0)), "")</f>
        <v>46164</v>
      </c>
      <c r="K194" s="253">
        <f t="array" ref="K194">SUMPRODUCT((IM!$F$2:$F$5000=A194)*(IM!$AD$2:$AD$5000="O")*(ISNUMBER(SEARCH($C$1, IM!$AC$2:$AC$5000))))</f>
        <v>1</v>
      </c>
      <c r="L194" s="254" t="str">
        <f t="array" ref="L194">IF(K194&gt;0,IFERROR(HYPERLINK("#'IM'!AC"&amp;MATCH(1,(IM!$F$1:$F$5000=A194)*(ISNUMBER(SEARCH($C$1,IM!$AC$1:$AC$5000))),0),"檢核"),"未登錄"),"")</f>
        <v>檢核</v>
      </c>
      <c r="M194" s="255" t="str">
        <f t="shared" si="31"/>
        <v/>
      </c>
      <c r="N194" s="255" t="str">
        <f t="array" ref="N194">IF(AND(
    SUMPRODUCT(
        (IM!$F$2:$F$522=A194) *
        ISNUMBER(SEARCH("*HUB*", IM!$AC$2:$AC$522)) *
        (IM!$X$2:$X$522&gt;=$A$1) *
        (IM!$X$2:$X$522&lt;=$B$1)*(W194="HUB")
    ) &gt; 0
), "HUB", "")</f>
        <v/>
      </c>
      <c r="O194" s="256" t="str">
        <f>IF(
  IFERROR(VLOOKUP(A194,門市主檔!A:I,9,FALSE),"")&lt;&gt;$C$1,
  "未完工",
  IF(
    AND($D$1="--",$E$1="--",$F$1="--"),
    "已完工",
    IF(
      OR(
        AND($D$1&lt;&gt;"--", IFERROR(VLOOKUP(A194,'0919門市清單主檔'!B:AH,31,FALSE),"")=$D$1, IFERROR(VLOOKUP(A194,門市主檔!A:Q,17,FALSE),"")&lt;&gt;$D$1),
        AND($E$1&lt;&gt;"--", IFERROR(VLOOKUP(A194,'0919門市清單主檔'!B:AH,32,FALSE),"")=$E$1, IFERROR(VLOOKUP(A194,門市主檔!A:S,19,FALSE),"")&lt;&gt;$E$1),
        AND($F$1&lt;&gt;"--", IFERROR(VLOOKUP(A194,'0919門市清單主檔'!B:AH,33,FALSE),"")=$F$1, IFERROR(VLOOKUP(A194,門市主檔!A:U,21,FALSE),"")&lt;&gt;$F$1),
        AND(
          IFERROR(VLOOKUP(A194,'0919門市清單主檔'!B:AC,28,FALSE),"")="+HUB",
          IFERROR(VLOOKUP(A194,門市主檔!A:X,23,FALSE),"")&lt;&gt;"+HUB"
        ),
        AND(
          IFERROR(VLOOKUP(A194,'0919門市清單主檔'!B:AD,29,FALSE),"")="+EDC",
          IFERROR(VLOOKUP(A194,門市主檔!A:X,24,FALSE),"")&lt;&gt;"+EDC"
        )
      ),
      _xlfn.TEXTJOIN(
        "，",
        TRUE,
        IF(AND($D$1&lt;&gt;"--", IFERROR(VLOOKUP(A194,'0919門市清單主檔'!B:AH,31,FALSE),"")=$D$1, IFERROR(VLOOKUP(A194,門市主檔!A:Q,17,FALSE),"")&lt;&gt;$D$1), $D$1, ""),
        IF(AND($E$1&lt;&gt;"--", IFERROR(VLOOKUP(A194,'0919門市清單主檔'!B:AH,32,FALSE),"")=$E$1, IFERROR(VLOOKUP(A194,門市主檔!A:S,19,FALSE),"")&lt;&gt;$E$1), $E$1, ""),
        IF(AND($F$1&lt;&gt;"--", IFERROR(VLOOKUP(A194,'0919門市清單主檔'!B:AH,33,FALSE),"")=$F$1, IFERROR(VLOOKUP(A194,門市主檔!A:U,21,FALSE),"")&lt;&gt;$F$1), $F$1, ""),
        IF(AND(IFERROR(VLOOKUP(A194,'0919門市清單主檔'!B:AC,28,FALSE),"")="+HUB", IFERROR(VLOOKUP(A194,門市主檔!A:X,23,FALSE),"")&lt;&gt;"+HUB"), "+HUB", ""),
        IF(AND(IFERROR(VLOOKUP(A194,'0919門市清單主檔'!B:AD,29,FALSE),"")="+EDC", IFERROR(VLOOKUP(A194,門市主檔!A:X,24,FALSE),"")&lt;&gt;"+EDC"), "+EDC", "")
      ) &amp; "未完工",
      "已完工"
    )
  )
)</f>
        <v>已完工</v>
      </c>
      <c r="P194" s="542" t="str">
        <f t="shared" si="32"/>
        <v>PMQ2-L556-蘆竹揚耀店(定保)</v>
      </c>
      <c r="Q194" s="178" t="str">
        <f t="array" ref="Q194">IF(AND(SUMPRODUCT((IM!$F$2:$F$5000=A194)*(ISNUMBER(SEARCH($D$1, IM!$AC$2:$AC$5000))))&gt;0), $D$1, "")</f>
        <v/>
      </c>
      <c r="R194" s="177" t="str">
        <f t="array" ref="R194">IFERROR(INDEX(IM!$AM$2:$AM$5000, MATCH(1, (IM!$F$2:$F$5000=A194) * (ISNUMBER(SEARCH($D$1, IM!$AC$2:$AC$5000))), 0)), "")</f>
        <v/>
      </c>
      <c r="S194" s="166" t="str">
        <f t="array" ref="S194">IF(AND(SUMPRODUCT((IM!$F$2:$F$5000=A194)*(ISNUMBER(SEARCH($E$1, IM!$AC$2:$AC$5000))))&gt;0), $E$1, "")</f>
        <v/>
      </c>
      <c r="T194" s="191" t="str">
        <f t="array" ref="T194">IFERROR(INDEX(IM!$AM$2:$AM$5000, MATCH(1, (IM!$F$2:$F$5000=A194) * (ISNUMBER(SEARCH($E$1, IM!$AC$2:$AC$5000))), 0)), "")</f>
        <v/>
      </c>
      <c r="U194" s="194" t="str">
        <f t="array" ref="U194">IF(AND(SUMPRODUCT((IM!$F$2:$F$5000=A194)*(ISNUMBER(SEARCH($F$1, IM!$AC$2:$AC$5000))))&gt;0), $F$1, "")</f>
        <v/>
      </c>
      <c r="V194" s="212" t="str">
        <f t="array" ref="V194">IFERROR(INDEX(IM!$AM$2:$AM$5000, MATCH(1, (IM!$F$2:$F$5000=A194) * (ISNUMBER(SEARCH($F$1, IM!$AC$2:$AC$5000))), 0)), "")</f>
        <v/>
      </c>
      <c r="W194" s="165" t="str">
        <f t="array" ref="W194">IF(
SUMPRODUCT(
(IM!$F$2:$F$5000=A194)*
(ISNUMBER(SEARCH($I$1,IM!$AC$2:$AC$5000)))*
(IM!$X$2:$X$5000&gt;=$A$1)*
(IM!$X$2:$X$5000&lt;=$B$1)
)&gt;0,
$I$1,
""
)</f>
        <v/>
      </c>
      <c r="X194" s="165" t="str">
        <f t="array" ref="X194">IF(AND(SUMPRODUCT((IM!$F$2:$F$5000=A194)*(ISNUMBER(SEARCH($J$1, IM!$AC$2:$AC$5000))))&gt;0), $J$1, "")</f>
        <v/>
      </c>
      <c r="Y194" s="425" t="str">
        <f t="shared" si="33"/>
        <v>L556</v>
      </c>
      <c r="Z194" s="425" t="str">
        <f t="shared" si="34"/>
        <v>蘆竹揚耀店</v>
      </c>
      <c r="AA194" s="132" t="s">
        <v>52</v>
      </c>
    </row>
    <row r="195" spans="1:29" ht="21.6" customHeight="1">
      <c r="A195" s="111" t="s">
        <v>76</v>
      </c>
      <c r="B195" s="160" t="str">
        <f>_xlfn.XLOOKUP(A195,'0919門市清單主檔'!B:B,'0919門市清單主檔'!C:C,"")</f>
        <v>匯躍蘆竹店</v>
      </c>
      <c r="C195" s="117" t="str">
        <f>_xlfn.XLOOKUP($A195,'0919門市清單主檔'!B:B,'0919門市清單主檔'!U:U,"")</f>
        <v>桃園市</v>
      </c>
      <c r="D195" s="117" t="str">
        <f>_xlfn.XLOOKUP($A195,'0919門市清單主檔'!B:B,'0919門市清單主檔'!V:V,"")</f>
        <v>蘆竹區</v>
      </c>
      <c r="E195" s="200" t="str">
        <f>_xlfn.XLOOKUP(D195,門市狀態!G:G,門市狀態!H:H,"")</f>
        <v>吳宗鴻</v>
      </c>
      <c r="F195" s="112" t="str">
        <f>IFERROR(IF(VLOOKUP(A195,門市狀態!A:D,4,FALSE)=0,"",VLOOKUP(A195,門市狀態!A:D,4,FALSE)),"")</f>
        <v/>
      </c>
      <c r="G195" s="113"/>
      <c r="H195" s="114" t="str">
        <f t="shared" si="30"/>
        <v>PMQ2-L565-匯躍蘆竹店(定保)</v>
      </c>
      <c r="I195" s="251" t="str">
        <f t="array" ref="I195">IF(AND(SUMPRODUCT((IM!$F$2:$F$5000=A195)*(ISNUMBER(SEARCH($C$1, IM!$AC$2:$AC$5000))))&gt;0), $C$1, "")</f>
        <v>PMQ2</v>
      </c>
      <c r="J195" s="252">
        <f t="array" ref="J195">IFERROR(INDEX(IM!$AM$2:$AM$5000, MATCH(1, (IM!$F$2:$F$5000=A195) * (ISNUMBER(SEARCH($C$1, IM!$AC$2:$AC$5000))), 0)), "")</f>
        <v>46164</v>
      </c>
      <c r="K195" s="253">
        <f t="array" ref="K195">SUMPRODUCT((IM!$F$2:$F$5000=A195)*(IM!$AD$2:$AD$5000="O")*(ISNUMBER(SEARCH($C$1, IM!$AC$2:$AC$5000))))</f>
        <v>1</v>
      </c>
      <c r="L195" s="254" t="str">
        <f t="array" ref="L195">IF(K195&gt;0,IFERROR(HYPERLINK("#'IM'!AC"&amp;MATCH(1,(IM!$F$1:$F$5000=A195)*(ISNUMBER(SEARCH($C$1,IM!$AC$1:$AC$5000))),0),"檢核"),"未登錄"),"")</f>
        <v>檢核</v>
      </c>
      <c r="M195" s="255" t="str">
        <f t="shared" si="31"/>
        <v/>
      </c>
      <c r="N195" s="255" t="str">
        <f t="array" ref="N195">IF(AND(
    SUMPRODUCT(
        (IM!$F$2:$F$522=A195) *
        ISNUMBER(SEARCH("*HUB*", IM!$AC$2:$AC$522)) *
        (IM!$X$2:$X$522&gt;=$A$1) *
        (IM!$X$2:$X$522&lt;=$B$1)*(W195="HUB")
    ) &gt; 0
), "HUB", "")</f>
        <v/>
      </c>
      <c r="O195" s="256" t="str">
        <f>IF(
  IFERROR(VLOOKUP(A195,門市主檔!A:I,9,FALSE),"")&lt;&gt;$C$1,
  "未完工",
  IF(
    AND($D$1="--",$E$1="--",$F$1="--"),
    "已完工",
    IF(
      OR(
        AND($D$1&lt;&gt;"--", IFERROR(VLOOKUP(A195,'0919門市清單主檔'!B:AH,31,FALSE),"")=$D$1, IFERROR(VLOOKUP(A195,門市主檔!A:Q,17,FALSE),"")&lt;&gt;$D$1),
        AND($E$1&lt;&gt;"--", IFERROR(VLOOKUP(A195,'0919門市清單主檔'!B:AH,32,FALSE),"")=$E$1, IFERROR(VLOOKUP(A195,門市主檔!A:S,19,FALSE),"")&lt;&gt;$E$1),
        AND($F$1&lt;&gt;"--", IFERROR(VLOOKUP(A195,'0919門市清單主檔'!B:AH,33,FALSE),"")=$F$1, IFERROR(VLOOKUP(A195,門市主檔!A:U,21,FALSE),"")&lt;&gt;$F$1),
        AND(
          IFERROR(VLOOKUP(A195,'0919門市清單主檔'!B:AC,28,FALSE),"")="+HUB",
          IFERROR(VLOOKUP(A195,門市主檔!A:X,23,FALSE),"")&lt;&gt;"+HUB"
        ),
        AND(
          IFERROR(VLOOKUP(A195,'0919門市清單主檔'!B:AD,29,FALSE),"")="+EDC",
          IFERROR(VLOOKUP(A195,門市主檔!A:X,24,FALSE),"")&lt;&gt;"+EDC"
        )
      ),
      _xlfn.TEXTJOIN(
        "，",
        TRUE,
        IF(AND($D$1&lt;&gt;"--", IFERROR(VLOOKUP(A195,'0919門市清單主檔'!B:AH,31,FALSE),"")=$D$1, IFERROR(VLOOKUP(A195,門市主檔!A:Q,17,FALSE),"")&lt;&gt;$D$1), $D$1, ""),
        IF(AND($E$1&lt;&gt;"--", IFERROR(VLOOKUP(A195,'0919門市清單主檔'!B:AH,32,FALSE),"")=$E$1, IFERROR(VLOOKUP(A195,門市主檔!A:S,19,FALSE),"")&lt;&gt;$E$1), $E$1, ""),
        IF(AND($F$1&lt;&gt;"--", IFERROR(VLOOKUP(A195,'0919門市清單主檔'!B:AH,33,FALSE),"")=$F$1, IFERROR(VLOOKUP(A195,門市主檔!A:U,21,FALSE),"")&lt;&gt;$F$1), $F$1, ""),
        IF(AND(IFERROR(VLOOKUP(A195,'0919門市清單主檔'!B:AC,28,FALSE),"")="+HUB", IFERROR(VLOOKUP(A195,門市主檔!A:X,23,FALSE),"")&lt;&gt;"+HUB"), "+HUB", ""),
        IF(AND(IFERROR(VLOOKUP(A195,'0919門市清單主檔'!B:AD,29,FALSE),"")="+EDC", IFERROR(VLOOKUP(A195,門市主檔!A:X,24,FALSE),"")&lt;&gt;"+EDC"), "+EDC", "")
      ) &amp; "未完工",
      "已完工"
    )
  )
)</f>
        <v>已完工</v>
      </c>
      <c r="P195" s="542" t="str">
        <f t="shared" si="32"/>
        <v>PMQ2-L565-匯躍蘆竹店(定保)</v>
      </c>
      <c r="Q195" s="178" t="str">
        <f t="array" ref="Q195">IF(AND(SUMPRODUCT((IM!$F$2:$F$5000=A195)*(ISNUMBER(SEARCH($D$1, IM!$AC$2:$AC$5000))))&gt;0), $D$1, "")</f>
        <v/>
      </c>
      <c r="R195" s="177" t="str">
        <f t="array" ref="R195">IFERROR(INDEX(IM!$AM$2:$AM$5000, MATCH(1, (IM!$F$2:$F$5000=A195) * (ISNUMBER(SEARCH($D$1, IM!$AC$2:$AC$5000))), 0)), "")</f>
        <v/>
      </c>
      <c r="S195" s="166" t="str">
        <f t="array" ref="S195">IF(AND(SUMPRODUCT((IM!$F$2:$F$5000=A195)*(ISNUMBER(SEARCH($E$1, IM!$AC$2:$AC$5000))))&gt;0), $E$1, "")</f>
        <v/>
      </c>
      <c r="T195" s="191" t="str">
        <f t="array" ref="T195">IFERROR(INDEX(IM!$AM$2:$AM$5000, MATCH(1, (IM!$F$2:$F$5000=A195) * (ISNUMBER(SEARCH($E$1, IM!$AC$2:$AC$5000))), 0)), "")</f>
        <v/>
      </c>
      <c r="U195" s="194" t="str">
        <f t="array" ref="U195">IF(AND(SUMPRODUCT((IM!$F$2:$F$5000=A195)*(ISNUMBER(SEARCH($F$1, IM!$AC$2:$AC$5000))))&gt;0), $F$1, "")</f>
        <v/>
      </c>
      <c r="V195" s="212" t="str">
        <f t="array" ref="V195">IFERROR(INDEX(IM!$AM$2:$AM$5000, MATCH(1, (IM!$F$2:$F$5000=A195) * (ISNUMBER(SEARCH($F$1, IM!$AC$2:$AC$5000))), 0)), "")</f>
        <v/>
      </c>
      <c r="W195" s="165" t="str">
        <f t="array" ref="W195">IF(
SUMPRODUCT(
(IM!$F$2:$F$5000=A195)*
(ISNUMBER(SEARCH($I$1,IM!$AC$2:$AC$5000)))*
(IM!$X$2:$X$5000&gt;=$A$1)*
(IM!$X$2:$X$5000&lt;=$B$1)
)&gt;0,
$I$1,
""
)</f>
        <v/>
      </c>
      <c r="X195" s="165" t="str">
        <f t="array" ref="X195">IF(AND(SUMPRODUCT((IM!$F$2:$F$5000=A195)*(ISNUMBER(SEARCH($J$1, IM!$AC$2:$AC$5000))))&gt;0), $J$1, "")</f>
        <v/>
      </c>
      <c r="Y195" s="425" t="str">
        <f t="shared" si="33"/>
        <v>L565</v>
      </c>
      <c r="Z195" s="425" t="str">
        <f t="shared" si="34"/>
        <v>匯躍蘆竹店</v>
      </c>
      <c r="AA195" s="132" t="s">
        <v>52</v>
      </c>
    </row>
    <row r="196" spans="1:29" ht="21.6" customHeight="1">
      <c r="A196" s="111">
        <v>5357</v>
      </c>
      <c r="B196" s="160" t="str">
        <f>_xlfn.XLOOKUP(A196,'0919門市清單主檔'!B:B,'0919門市清單主檔'!C:C,"")</f>
        <v>蘆竹南山北</v>
      </c>
      <c r="C196" s="117" t="str">
        <f>_xlfn.XLOOKUP($A196,'0919門市清單主檔'!B:B,'0919門市清單主檔'!U:U,"")</f>
        <v>桃園市</v>
      </c>
      <c r="D196" s="117" t="str">
        <f>_xlfn.XLOOKUP($A196,'0919門市清單主檔'!B:B,'0919門市清單主檔'!V:V,"")</f>
        <v>蘆竹區</v>
      </c>
      <c r="E196" s="200" t="str">
        <f>_xlfn.XLOOKUP(D196,門市狀態!G:G,門市狀態!H:H,"")</f>
        <v>吳宗鴻</v>
      </c>
      <c r="F196" s="112" t="str">
        <f>IFERROR(IF(VLOOKUP(A196,門市狀態!A:D,4,FALSE)=0,"",VLOOKUP(A196,門市狀態!A:D,4,FALSE)),"")</f>
        <v/>
      </c>
      <c r="G196" s="113"/>
      <c r="H196" s="114" t="str">
        <f t="shared" si="30"/>
        <v>PMQ2-5357-蘆竹南山北(定保)</v>
      </c>
      <c r="I196" s="251" t="str">
        <f t="array" ref="I196">IF(AND(SUMPRODUCT((IM!$F$2:$F$5000=A196)*(ISNUMBER(SEARCH($C$1, IM!$AC$2:$AC$5000))))&gt;0), $C$1, "")</f>
        <v>PMQ2</v>
      </c>
      <c r="J196" s="252">
        <f t="array" ref="J196">IFERROR(INDEX(IM!$AM$2:$AM$5000, MATCH(1, (IM!$F$2:$F$5000=A196) * (ISNUMBER(SEARCH($C$1, IM!$AC$2:$AC$5000))), 0)), "")</f>
        <v>46164</v>
      </c>
      <c r="K196" s="253">
        <f t="array" ref="K196">SUMPRODUCT((IM!$F$2:$F$5000=A196)*(IM!$AD$2:$AD$5000="O")*(ISNUMBER(SEARCH($C$1, IM!$AC$2:$AC$5000))))</f>
        <v>1</v>
      </c>
      <c r="L196" s="254" t="str">
        <f t="array" ref="L196">IF(K196&gt;0,IFERROR(HYPERLINK("#'IM'!AC"&amp;MATCH(1,(IM!$F$1:$F$5000=A196)*(ISNUMBER(SEARCH($C$1,IM!$AC$1:$AC$5000))),0),"檢核"),"未登錄"),"")</f>
        <v>檢核</v>
      </c>
      <c r="M196" s="255" t="str">
        <f t="shared" si="31"/>
        <v>+EDC</v>
      </c>
      <c r="N196" s="255" t="str">
        <f t="array" ref="N196">IF(AND(
    SUMPRODUCT(
        (IM!$F$2:$F$522=A196) *
        ISNUMBER(SEARCH("*HUB*", IM!$AC$2:$AC$522)) *
        (IM!$X$2:$X$522&gt;=$A$1) *
        (IM!$X$2:$X$522&lt;=$B$1)*(W196="HUB")
    ) &gt; 0
), "HUB", "")</f>
        <v/>
      </c>
      <c r="O196" s="256" t="str">
        <f>IF(
  IFERROR(VLOOKUP(A196,門市主檔!A:I,9,FALSE),"")&lt;&gt;$C$1,
  "未完工",
  IF(
    AND($D$1="--",$E$1="--",$F$1="--"),
    "已完工",
    IF(
      OR(
        AND($D$1&lt;&gt;"--", IFERROR(VLOOKUP(A196,'0919門市清單主檔'!B:AH,31,FALSE),"")=$D$1, IFERROR(VLOOKUP(A196,門市主檔!A:Q,17,FALSE),"")&lt;&gt;$D$1),
        AND($E$1&lt;&gt;"--", IFERROR(VLOOKUP(A196,'0919門市清單主檔'!B:AH,32,FALSE),"")=$E$1, IFERROR(VLOOKUP(A196,門市主檔!A:S,19,FALSE),"")&lt;&gt;$E$1),
        AND($F$1&lt;&gt;"--", IFERROR(VLOOKUP(A196,'0919門市清單主檔'!B:AH,33,FALSE),"")=$F$1, IFERROR(VLOOKUP(A196,門市主檔!A:U,21,FALSE),"")&lt;&gt;$F$1),
        AND(
          IFERROR(VLOOKUP(A196,'0919門市清單主檔'!B:AC,28,FALSE),"")="+HUB",
          IFERROR(VLOOKUP(A196,門市主檔!A:X,23,FALSE),"")&lt;&gt;"+HUB"
        ),
        AND(
          IFERROR(VLOOKUP(A196,'0919門市清單主檔'!B:AD,29,FALSE),"")="+EDC",
          IFERROR(VLOOKUP(A196,門市主檔!A:X,24,FALSE),"")&lt;&gt;"+EDC"
        )
      ),
      _xlfn.TEXTJOIN(
        "，",
        TRUE,
        IF(AND($D$1&lt;&gt;"--", IFERROR(VLOOKUP(A196,'0919門市清單主檔'!B:AH,31,FALSE),"")=$D$1, IFERROR(VLOOKUP(A196,門市主檔!A:Q,17,FALSE),"")&lt;&gt;$D$1), $D$1, ""),
        IF(AND($E$1&lt;&gt;"--", IFERROR(VLOOKUP(A196,'0919門市清單主檔'!B:AH,32,FALSE),"")=$E$1, IFERROR(VLOOKUP(A196,門市主檔!A:S,19,FALSE),"")&lt;&gt;$E$1), $E$1, ""),
        IF(AND($F$1&lt;&gt;"--", IFERROR(VLOOKUP(A196,'0919門市清單主檔'!B:AH,33,FALSE),"")=$F$1, IFERROR(VLOOKUP(A196,門市主檔!A:U,21,FALSE),"")&lt;&gt;$F$1), $F$1, ""),
        IF(AND(IFERROR(VLOOKUP(A196,'0919門市清單主檔'!B:AC,28,FALSE),"")="+HUB", IFERROR(VLOOKUP(A196,門市主檔!A:X,23,FALSE),"")&lt;&gt;"+HUB"), "+HUB", ""),
        IF(AND(IFERROR(VLOOKUP(A196,'0919門市清單主檔'!B:AD,29,FALSE),"")="+EDC", IFERROR(VLOOKUP(A196,門市主檔!A:X,24,FALSE),"")&lt;&gt;"+EDC"), "+EDC", "")
      ) &amp; "未完工",
      "已完工"
    )
  )
)</f>
        <v>已完工</v>
      </c>
      <c r="P196" s="542" t="str">
        <f t="shared" si="32"/>
        <v>PMQ2-5357-蘆竹南山北(定保)</v>
      </c>
      <c r="Q196" s="178" t="str">
        <f t="array" ref="Q196">IF(AND(SUMPRODUCT((IM!$F$2:$F$5000=A196)*(ISNUMBER(SEARCH($D$1, IM!$AC$2:$AC$5000))))&gt;0), $D$1, "")</f>
        <v/>
      </c>
      <c r="R196" s="177" t="str">
        <f t="array" ref="R196">IFERROR(INDEX(IM!$AM$2:$AM$5000, MATCH(1, (IM!$F$2:$F$5000=A196) * (ISNUMBER(SEARCH($D$1, IM!$AC$2:$AC$5000))), 0)), "")</f>
        <v/>
      </c>
      <c r="S196" s="166" t="str">
        <f t="array" ref="S196">IF(AND(SUMPRODUCT((IM!$F$2:$F$5000=A196)*(ISNUMBER(SEARCH($E$1, IM!$AC$2:$AC$5000))))&gt;0), $E$1, "")</f>
        <v/>
      </c>
      <c r="T196" s="191" t="str">
        <f t="array" ref="T196">IFERROR(INDEX(IM!$AM$2:$AM$5000, MATCH(1, (IM!$F$2:$F$5000=A196) * (ISNUMBER(SEARCH($E$1, IM!$AC$2:$AC$5000))), 0)), "")</f>
        <v/>
      </c>
      <c r="U196" s="194" t="str">
        <f t="array" ref="U196">IF(AND(SUMPRODUCT((IM!$F$2:$F$5000=A196)*(ISNUMBER(SEARCH($F$1, IM!$AC$2:$AC$5000))))&gt;0), $F$1, "")</f>
        <v/>
      </c>
      <c r="V196" s="212" t="str">
        <f t="array" ref="V196">IFERROR(INDEX(IM!$AM$2:$AM$5000, MATCH(1, (IM!$F$2:$F$5000=A196) * (ISNUMBER(SEARCH($F$1, IM!$AC$2:$AC$5000))), 0)), "")</f>
        <v/>
      </c>
      <c r="W196" s="165" t="str">
        <f t="array" ref="W196">IF(
SUMPRODUCT(
(IM!$F$2:$F$5000=A196)*
(ISNUMBER(SEARCH($I$1,IM!$AC$2:$AC$5000)))*
(IM!$X$2:$X$5000&gt;=$A$1)*
(IM!$X$2:$X$5000&lt;=$B$1)
)&gt;0,
$I$1,
""
)</f>
        <v/>
      </c>
      <c r="X196" s="165" t="str">
        <f t="array" ref="X196">IF(AND(SUMPRODUCT((IM!$F$2:$F$5000=A196)*(ISNUMBER(SEARCH($J$1, IM!$AC$2:$AC$5000))))&gt;0), $J$1, "")</f>
        <v>+EDC</v>
      </c>
      <c r="Y196" s="425">
        <f t="shared" si="33"/>
        <v>5357</v>
      </c>
      <c r="Z196" s="425" t="str">
        <f t="shared" si="34"/>
        <v>蘆竹南山北</v>
      </c>
      <c r="AA196" s="132"/>
    </row>
    <row r="197" spans="1:29" ht="21.6" customHeight="1">
      <c r="A197" s="111" t="s">
        <v>77</v>
      </c>
      <c r="B197" s="160" t="str">
        <f>_xlfn.XLOOKUP(A197,'0919門市清單主檔'!B:B,'0919門市清單主檔'!C:C,"")</f>
        <v>中和連城店</v>
      </c>
      <c r="C197" s="117" t="str">
        <f>_xlfn.XLOOKUP($A197,'0919門市清單主檔'!B:B,'0919門市清單主檔'!U:U,"")</f>
        <v>新北市</v>
      </c>
      <c r="D197" s="117" t="str">
        <f>_xlfn.XLOOKUP($A197,'0919門市清單主檔'!B:B,'0919門市清單主檔'!V:V,"")</f>
        <v>中和區</v>
      </c>
      <c r="E197" s="200" t="str">
        <f>_xlfn.XLOOKUP(D197,門市狀態!G:G,門市狀態!H:H,"")</f>
        <v>劉柏均</v>
      </c>
      <c r="F197" s="112" t="str">
        <f>IFERROR(IF(VLOOKUP(A197,門市狀態!A:D,4,FALSE)=0,"",VLOOKUP(A197,門市狀態!A:D,4,FALSE)),"")</f>
        <v/>
      </c>
      <c r="G197" s="113"/>
      <c r="H197" s="114" t="str">
        <f t="shared" si="30"/>
        <v>PMQ2-C052-中和連城店(定保)</v>
      </c>
      <c r="I197" s="251" t="str">
        <f t="array" ref="I197">IF(AND(SUMPRODUCT((IM!$F$2:$F$5000=A197)*(ISNUMBER(SEARCH($C$1, IM!$AC$2:$AC$5000))))&gt;0), $C$1, "")</f>
        <v>PMQ2</v>
      </c>
      <c r="J197" s="252">
        <f t="array" ref="J197">IFERROR(INDEX(IM!$AM$2:$AM$5000, MATCH(1, (IM!$F$2:$F$5000=A197) * (ISNUMBER(SEARCH($C$1, IM!$AC$2:$AC$5000))), 0)), "")</f>
        <v>46164</v>
      </c>
      <c r="K197" s="253">
        <f t="array" ref="K197">SUMPRODUCT((IM!$F$2:$F$5000=A197)*(IM!$AD$2:$AD$5000="O")*(ISNUMBER(SEARCH($C$1, IM!$AC$2:$AC$5000))))</f>
        <v>1</v>
      </c>
      <c r="L197" s="254" t="str">
        <f t="array" ref="L197">IF(K197&gt;0,IFERROR(HYPERLINK("#'IM'!AC"&amp;MATCH(1,(IM!$F$1:$F$5000=A197)*(ISNUMBER(SEARCH($C$1,IM!$AC$1:$AC$5000))),0),"檢核"),"未登錄"),"")</f>
        <v>檢核</v>
      </c>
      <c r="M197" s="255" t="str">
        <f t="shared" si="31"/>
        <v>+EDC</v>
      </c>
      <c r="N197" s="255" t="str">
        <f t="array" ref="N197">IF(AND(
    SUMPRODUCT(
        (IM!$F$2:$F$522=A197) *
        ISNUMBER(SEARCH("*HUB*", IM!$AC$2:$AC$522)) *
        (IM!$X$2:$X$522&gt;=$A$1) *
        (IM!$X$2:$X$522&lt;=$B$1)*(W197="HUB")
    ) &gt; 0
), "HUB", "")</f>
        <v/>
      </c>
      <c r="O197" s="256" t="str">
        <f>IF(
  IFERROR(VLOOKUP(A197,門市主檔!A:I,9,FALSE),"")&lt;&gt;$C$1,
  "未完工",
  IF(
    AND($D$1="--",$E$1="--",$F$1="--"),
    "已完工",
    IF(
      OR(
        AND($D$1&lt;&gt;"--", IFERROR(VLOOKUP(A197,'0919門市清單主檔'!B:AH,31,FALSE),"")=$D$1, IFERROR(VLOOKUP(A197,門市主檔!A:Q,17,FALSE),"")&lt;&gt;$D$1),
        AND($E$1&lt;&gt;"--", IFERROR(VLOOKUP(A197,'0919門市清單主檔'!B:AH,32,FALSE),"")=$E$1, IFERROR(VLOOKUP(A197,門市主檔!A:S,19,FALSE),"")&lt;&gt;$E$1),
        AND($F$1&lt;&gt;"--", IFERROR(VLOOKUP(A197,'0919門市清單主檔'!B:AH,33,FALSE),"")=$F$1, IFERROR(VLOOKUP(A197,門市主檔!A:U,21,FALSE),"")&lt;&gt;$F$1),
        AND(
          IFERROR(VLOOKUP(A197,'0919門市清單主檔'!B:AC,28,FALSE),"")="+HUB",
          IFERROR(VLOOKUP(A197,門市主檔!A:X,23,FALSE),"")&lt;&gt;"+HUB"
        ),
        AND(
          IFERROR(VLOOKUP(A197,'0919門市清單主檔'!B:AD,29,FALSE),"")="+EDC",
          IFERROR(VLOOKUP(A197,門市主檔!A:X,24,FALSE),"")&lt;&gt;"+EDC"
        )
      ),
      _xlfn.TEXTJOIN(
        "，",
        TRUE,
        IF(AND($D$1&lt;&gt;"--", IFERROR(VLOOKUP(A197,'0919門市清單主檔'!B:AH,31,FALSE),"")=$D$1, IFERROR(VLOOKUP(A197,門市主檔!A:Q,17,FALSE),"")&lt;&gt;$D$1), $D$1, ""),
        IF(AND($E$1&lt;&gt;"--", IFERROR(VLOOKUP(A197,'0919門市清單主檔'!B:AH,32,FALSE),"")=$E$1, IFERROR(VLOOKUP(A197,門市主檔!A:S,19,FALSE),"")&lt;&gt;$E$1), $E$1, ""),
        IF(AND($F$1&lt;&gt;"--", IFERROR(VLOOKUP(A197,'0919門市清單主檔'!B:AH,33,FALSE),"")=$F$1, IFERROR(VLOOKUP(A197,門市主檔!A:U,21,FALSE),"")&lt;&gt;$F$1), $F$1, ""),
        IF(AND(IFERROR(VLOOKUP(A197,'0919門市清單主檔'!B:AC,28,FALSE),"")="+HUB", IFERROR(VLOOKUP(A197,門市主檔!A:X,23,FALSE),"")&lt;&gt;"+HUB"), "+HUB", ""),
        IF(AND(IFERROR(VLOOKUP(A197,'0919門市清單主檔'!B:AD,29,FALSE),"")="+EDC", IFERROR(VLOOKUP(A197,門市主檔!A:X,24,FALSE),"")&lt;&gt;"+EDC"), "+EDC", "")
      ) &amp; "未完工",
      "已完工"
    )
  )
)</f>
        <v>已完工</v>
      </c>
      <c r="P197" s="542" t="str">
        <f t="shared" si="32"/>
        <v>PMQ2-C052-中和連城店(定保)</v>
      </c>
      <c r="Q197" s="178" t="str">
        <f t="array" ref="Q197">IF(AND(SUMPRODUCT((IM!$F$2:$F$5000=A197)*(ISNUMBER(SEARCH($D$1, IM!$AC$2:$AC$5000))))&gt;0), $D$1, "")</f>
        <v/>
      </c>
      <c r="R197" s="177" t="str">
        <f t="array" ref="R197">IFERROR(INDEX(IM!$AM$2:$AM$5000, MATCH(1, (IM!$F$2:$F$5000=A197) * (ISNUMBER(SEARCH($D$1, IM!$AC$2:$AC$5000))), 0)), "")</f>
        <v/>
      </c>
      <c r="S197" s="166" t="str">
        <f t="array" ref="S197">IF(AND(SUMPRODUCT((IM!$F$2:$F$5000=A197)*(ISNUMBER(SEARCH($E$1, IM!$AC$2:$AC$5000))))&gt;0), $E$1, "")</f>
        <v/>
      </c>
      <c r="T197" s="191" t="str">
        <f t="array" ref="T197">IFERROR(INDEX(IM!$AM$2:$AM$5000, MATCH(1, (IM!$F$2:$F$5000=A197) * (ISNUMBER(SEARCH($E$1, IM!$AC$2:$AC$5000))), 0)), "")</f>
        <v/>
      </c>
      <c r="U197" s="194" t="str">
        <f t="array" ref="U197">IF(AND(SUMPRODUCT((IM!$F$2:$F$5000=A197)*(ISNUMBER(SEARCH($F$1, IM!$AC$2:$AC$5000))))&gt;0), $F$1, "")</f>
        <v/>
      </c>
      <c r="V197" s="212" t="str">
        <f t="array" ref="V197">IFERROR(INDEX(IM!$AM$2:$AM$5000, MATCH(1, (IM!$F$2:$F$5000=A197) * (ISNUMBER(SEARCH($F$1, IM!$AC$2:$AC$5000))), 0)), "")</f>
        <v/>
      </c>
      <c r="W197" s="165" t="str">
        <f t="array" ref="W197">IF(
SUMPRODUCT(
(IM!$F$2:$F$5000=A197)*
(ISNUMBER(SEARCH($I$1,IM!$AC$2:$AC$5000)))*
(IM!$X$2:$X$5000&gt;=$A$1)*
(IM!$X$2:$X$5000&lt;=$B$1)
)&gt;0,
$I$1,
""
)</f>
        <v/>
      </c>
      <c r="X197" s="165" t="str">
        <f t="array" ref="X197">IF(AND(SUMPRODUCT((IM!$F$2:$F$5000=A197)*(ISNUMBER(SEARCH($J$1, IM!$AC$2:$AC$5000))))&gt;0), $J$1, "")</f>
        <v>+EDC</v>
      </c>
      <c r="Y197" s="425" t="str">
        <f t="shared" si="33"/>
        <v>C052</v>
      </c>
      <c r="Z197" s="425" t="str">
        <f t="shared" si="34"/>
        <v>中和連城店</v>
      </c>
      <c r="AA197" s="132" t="s">
        <v>52</v>
      </c>
      <c r="AB197" s="132"/>
      <c r="AC197" s="132"/>
    </row>
    <row r="198" spans="1:29" ht="21.6" customHeight="1">
      <c r="A198" s="111" t="s">
        <v>78</v>
      </c>
      <c r="B198" s="160" t="str">
        <f>_xlfn.XLOOKUP(A198,'0919門市清單主檔'!B:B,'0919門市清單主檔'!C:C,"")</f>
        <v>中和水源店</v>
      </c>
      <c r="C198" s="117" t="str">
        <f>_xlfn.XLOOKUP($A198,'0919門市清單主檔'!B:B,'0919門市清單主檔'!U:U,"")</f>
        <v>新北市</v>
      </c>
      <c r="D198" s="117" t="str">
        <f>_xlfn.XLOOKUP($A198,'0919門市清單主檔'!B:B,'0919門市清單主檔'!V:V,"")</f>
        <v>中和區</v>
      </c>
      <c r="E198" s="200" t="str">
        <f>_xlfn.XLOOKUP(D198,門市狀態!G:G,門市狀態!H:H,"")</f>
        <v>劉柏均</v>
      </c>
      <c r="F198" s="112" t="str">
        <f>IFERROR(IF(VLOOKUP(A198,門市狀態!A:D,4,FALSE)=0,"",VLOOKUP(A198,門市狀態!A:D,4,FALSE)),"")</f>
        <v/>
      </c>
      <c r="G198" s="113"/>
      <c r="H198" s="114" t="str">
        <f t="shared" si="30"/>
        <v>PMQ2-C388-中和水源店(定保)</v>
      </c>
      <c r="I198" s="251" t="str">
        <f t="array" ref="I198">IF(AND(SUMPRODUCT((IM!$F$2:$F$5000=A198)*(ISNUMBER(SEARCH($C$1, IM!$AC$2:$AC$5000))))&gt;0), $C$1, "")</f>
        <v>PMQ2</v>
      </c>
      <c r="J198" s="252">
        <f t="array" ref="J198">IFERROR(INDEX(IM!$AM$2:$AM$5000, MATCH(1, (IM!$F$2:$F$5000=A198) * (ISNUMBER(SEARCH($C$1, IM!$AC$2:$AC$5000))), 0)), "")</f>
        <v>46164</v>
      </c>
      <c r="K198" s="253">
        <f t="array" ref="K198">SUMPRODUCT((IM!$F$2:$F$5000=A198)*(IM!$AD$2:$AD$5000="O")*(ISNUMBER(SEARCH($C$1, IM!$AC$2:$AC$5000))))</f>
        <v>1</v>
      </c>
      <c r="L198" s="254" t="str">
        <f t="array" ref="L198">IF(K198&gt;0,IFERROR(HYPERLINK("#'IM'!AC"&amp;MATCH(1,(IM!$F$1:$F$5000=A198)*(ISNUMBER(SEARCH($C$1,IM!$AC$1:$AC$5000))),0),"檢核"),"未登錄"),"")</f>
        <v>檢核</v>
      </c>
      <c r="M198" s="255" t="str">
        <f t="shared" si="31"/>
        <v>+EDC</v>
      </c>
      <c r="N198" s="255" t="str">
        <f t="array" ref="N198">IF(AND(
    SUMPRODUCT(
        (IM!$F$2:$F$522=A198) *
        ISNUMBER(SEARCH("*HUB*", IM!$AC$2:$AC$522)) *
        (IM!$X$2:$X$522&gt;=$A$1) *
        (IM!$X$2:$X$522&lt;=$B$1)*(W198="HUB")
    ) &gt; 0
), "HUB", "")</f>
        <v/>
      </c>
      <c r="O198" s="256" t="str">
        <f>IF(
  IFERROR(VLOOKUP(A198,門市主檔!A:I,9,FALSE),"")&lt;&gt;$C$1,
  "未完工",
  IF(
    AND($D$1="--",$E$1="--",$F$1="--"),
    "已完工",
    IF(
      OR(
        AND($D$1&lt;&gt;"--", IFERROR(VLOOKUP(A198,'0919門市清單主檔'!B:AH,31,FALSE),"")=$D$1, IFERROR(VLOOKUP(A198,門市主檔!A:Q,17,FALSE),"")&lt;&gt;$D$1),
        AND($E$1&lt;&gt;"--", IFERROR(VLOOKUP(A198,'0919門市清單主檔'!B:AH,32,FALSE),"")=$E$1, IFERROR(VLOOKUP(A198,門市主檔!A:S,19,FALSE),"")&lt;&gt;$E$1),
        AND($F$1&lt;&gt;"--", IFERROR(VLOOKUP(A198,'0919門市清單主檔'!B:AH,33,FALSE),"")=$F$1, IFERROR(VLOOKUP(A198,門市主檔!A:U,21,FALSE),"")&lt;&gt;$F$1),
        AND(
          IFERROR(VLOOKUP(A198,'0919門市清單主檔'!B:AC,28,FALSE),"")="+HUB",
          IFERROR(VLOOKUP(A198,門市主檔!A:X,23,FALSE),"")&lt;&gt;"+HUB"
        ),
        AND(
          IFERROR(VLOOKUP(A198,'0919門市清單主檔'!B:AD,29,FALSE),"")="+EDC",
          IFERROR(VLOOKUP(A198,門市主檔!A:X,24,FALSE),"")&lt;&gt;"+EDC"
        )
      ),
      _xlfn.TEXTJOIN(
        "，",
        TRUE,
        IF(AND($D$1&lt;&gt;"--", IFERROR(VLOOKUP(A198,'0919門市清單主檔'!B:AH,31,FALSE),"")=$D$1, IFERROR(VLOOKUP(A198,門市主檔!A:Q,17,FALSE),"")&lt;&gt;$D$1), $D$1, ""),
        IF(AND($E$1&lt;&gt;"--", IFERROR(VLOOKUP(A198,'0919門市清單主檔'!B:AH,32,FALSE),"")=$E$1, IFERROR(VLOOKUP(A198,門市主檔!A:S,19,FALSE),"")&lt;&gt;$E$1), $E$1, ""),
        IF(AND($F$1&lt;&gt;"--", IFERROR(VLOOKUP(A198,'0919門市清單主檔'!B:AH,33,FALSE),"")=$F$1, IFERROR(VLOOKUP(A198,門市主檔!A:U,21,FALSE),"")&lt;&gt;$F$1), $F$1, ""),
        IF(AND(IFERROR(VLOOKUP(A198,'0919門市清單主檔'!B:AC,28,FALSE),"")="+HUB", IFERROR(VLOOKUP(A198,門市主檔!A:X,23,FALSE),"")&lt;&gt;"+HUB"), "+HUB", ""),
        IF(AND(IFERROR(VLOOKUP(A198,'0919門市清單主檔'!B:AD,29,FALSE),"")="+EDC", IFERROR(VLOOKUP(A198,門市主檔!A:X,24,FALSE),"")&lt;&gt;"+EDC"), "+EDC", "")
      ) &amp; "未完工",
      "已完工"
    )
  )
)</f>
        <v>已完工</v>
      </c>
      <c r="P198" s="542" t="str">
        <f t="shared" si="32"/>
        <v>PMQ2-C388-中和水源店(定保)</v>
      </c>
      <c r="Q198" s="178" t="str">
        <f t="array" ref="Q198">IF(AND(SUMPRODUCT((IM!$F$2:$F$5000=A198)*(ISNUMBER(SEARCH($D$1, IM!$AC$2:$AC$5000))))&gt;0), $D$1, "")</f>
        <v/>
      </c>
      <c r="R198" s="177" t="str">
        <f t="array" ref="R198">IFERROR(INDEX(IM!$AM$2:$AM$5000, MATCH(1, (IM!$F$2:$F$5000=A198) * (ISNUMBER(SEARCH($D$1, IM!$AC$2:$AC$5000))), 0)), "")</f>
        <v/>
      </c>
      <c r="S198" s="166" t="str">
        <f t="array" ref="S198">IF(AND(SUMPRODUCT((IM!$F$2:$F$5000=A198)*(ISNUMBER(SEARCH($E$1, IM!$AC$2:$AC$5000))))&gt;0), $E$1, "")</f>
        <v/>
      </c>
      <c r="T198" s="191" t="str">
        <f t="array" ref="T198">IFERROR(INDEX(IM!$AM$2:$AM$5000, MATCH(1, (IM!$F$2:$F$5000=A198) * (ISNUMBER(SEARCH($E$1, IM!$AC$2:$AC$5000))), 0)), "")</f>
        <v/>
      </c>
      <c r="U198" s="194" t="str">
        <f t="array" ref="U198">IF(AND(SUMPRODUCT((IM!$F$2:$F$5000=A198)*(ISNUMBER(SEARCH($F$1, IM!$AC$2:$AC$5000))))&gt;0), $F$1, "")</f>
        <v/>
      </c>
      <c r="V198" s="212" t="str">
        <f t="array" ref="V198">IFERROR(INDEX(IM!$AM$2:$AM$5000, MATCH(1, (IM!$F$2:$F$5000=A198) * (ISNUMBER(SEARCH($F$1, IM!$AC$2:$AC$5000))), 0)), "")</f>
        <v/>
      </c>
      <c r="W198" s="165" t="str">
        <f t="array" ref="W198">IF(
SUMPRODUCT(
(IM!$F$2:$F$5000=A198)*
(ISNUMBER(SEARCH($I$1,IM!$AC$2:$AC$5000)))*
(IM!$X$2:$X$5000&gt;=$A$1)*
(IM!$X$2:$X$5000&lt;=$B$1)
)&gt;0,
$I$1,
""
)</f>
        <v/>
      </c>
      <c r="X198" s="165" t="str">
        <f t="array" ref="X198">IF(AND(SUMPRODUCT((IM!$F$2:$F$5000=A198)*(ISNUMBER(SEARCH($J$1, IM!$AC$2:$AC$5000))))&gt;0), $J$1, "")</f>
        <v>+EDC</v>
      </c>
      <c r="Y198" s="425" t="str">
        <f t="shared" si="33"/>
        <v>C388</v>
      </c>
      <c r="Z198" s="425" t="str">
        <f t="shared" si="34"/>
        <v>中和水源店</v>
      </c>
      <c r="AA198" s="132" t="s">
        <v>52</v>
      </c>
      <c r="AB198" s="132"/>
      <c r="AC198" s="132"/>
    </row>
    <row r="199" spans="1:29" ht="21.6" customHeight="1">
      <c r="A199" s="111">
        <v>4673</v>
      </c>
      <c r="B199" s="160" t="str">
        <f>_xlfn.XLOOKUP(A199,'0919門市清單主檔'!B:B,'0919門市清單主檔'!C:C,"")</f>
        <v>蘆竹海山店</v>
      </c>
      <c r="C199" s="117" t="str">
        <f>_xlfn.XLOOKUP($A199,'0919門市清單主檔'!B:B,'0919門市清單主檔'!U:U,"")</f>
        <v>桃園市</v>
      </c>
      <c r="D199" s="117" t="str">
        <f>_xlfn.XLOOKUP($A199,'0919門市清單主檔'!B:B,'0919門市清單主檔'!V:V,"")</f>
        <v>蘆竹區</v>
      </c>
      <c r="E199" s="200" t="str">
        <f>_xlfn.XLOOKUP(D199,門市狀態!G:G,門市狀態!H:H,"")</f>
        <v>吳宗鴻</v>
      </c>
      <c r="F199" s="112" t="str">
        <f>IFERROR(IF(VLOOKUP(A199,門市狀態!A:D,4,FALSE)=0,"",VLOOKUP(A199,門市狀態!A:D,4,FALSE)),"")</f>
        <v/>
      </c>
      <c r="G199" s="113"/>
      <c r="H199" s="114" t="str">
        <f t="shared" si="30"/>
        <v>PMQ2-4673-蘆竹海山店(定保)</v>
      </c>
      <c r="I199" s="251" t="str">
        <f t="array" ref="I199">IF(AND(SUMPRODUCT((IM!$F$2:$F$5000=A199)*(ISNUMBER(SEARCH($C$1, IM!$AC$2:$AC$5000))))&gt;0), $C$1, "")</f>
        <v>PMQ2</v>
      </c>
      <c r="J199" s="252">
        <f t="array" ref="J199">IFERROR(INDEX(IM!$AM$2:$AM$5000, MATCH(1, (IM!$F$2:$F$5000=A199) * (ISNUMBER(SEARCH($C$1, IM!$AC$2:$AC$5000))), 0)), "")</f>
        <v>46164</v>
      </c>
      <c r="K199" s="253">
        <f t="array" ref="K199">SUMPRODUCT((IM!$F$2:$F$5000=A199)*(IM!$AD$2:$AD$5000="O")*(ISNUMBER(SEARCH($C$1, IM!$AC$2:$AC$5000))))</f>
        <v>1</v>
      </c>
      <c r="L199" s="254" t="str">
        <f t="array" ref="L199">IF(K199&gt;0,IFERROR(HYPERLINK("#'IM'!AC"&amp;MATCH(1,(IM!$F$1:$F$5000=A199)*(ISNUMBER(SEARCH($C$1,IM!$AC$1:$AC$5000))),0),"檢核"),"未登錄"),"")</f>
        <v>檢核</v>
      </c>
      <c r="M199" s="255" t="str">
        <f t="shared" si="31"/>
        <v>+EDC</v>
      </c>
      <c r="N199" s="255" t="str">
        <f t="array" ref="N199">IF(AND(
    SUMPRODUCT(
        (IM!$F$2:$F$522=A199) *
        ISNUMBER(SEARCH("*HUB*", IM!$AC$2:$AC$522)) *
        (IM!$X$2:$X$522&gt;=$A$1) *
        (IM!$X$2:$X$522&lt;=$B$1)*(W199="HUB")
    ) &gt; 0
), "HUB", "")</f>
        <v/>
      </c>
      <c r="O199" s="256" t="str">
        <f>IF(
  IFERROR(VLOOKUP(A199,門市主檔!A:I,9,FALSE),"")&lt;&gt;$C$1,
  "未完工",
  IF(
    AND($D$1="--",$E$1="--",$F$1="--"),
    "已完工",
    IF(
      OR(
        AND($D$1&lt;&gt;"--", IFERROR(VLOOKUP(A199,'0919門市清單主檔'!B:AH,31,FALSE),"")=$D$1, IFERROR(VLOOKUP(A199,門市主檔!A:Q,17,FALSE),"")&lt;&gt;$D$1),
        AND($E$1&lt;&gt;"--", IFERROR(VLOOKUP(A199,'0919門市清單主檔'!B:AH,32,FALSE),"")=$E$1, IFERROR(VLOOKUP(A199,門市主檔!A:S,19,FALSE),"")&lt;&gt;$E$1),
        AND($F$1&lt;&gt;"--", IFERROR(VLOOKUP(A199,'0919門市清單主檔'!B:AH,33,FALSE),"")=$F$1, IFERROR(VLOOKUP(A199,門市主檔!A:U,21,FALSE),"")&lt;&gt;$F$1),
        AND(
          IFERROR(VLOOKUP(A199,'0919門市清單主檔'!B:AC,28,FALSE),"")="+HUB",
          IFERROR(VLOOKUP(A199,門市主檔!A:X,23,FALSE),"")&lt;&gt;"+HUB"
        ),
        AND(
          IFERROR(VLOOKUP(A199,'0919門市清單主檔'!B:AD,29,FALSE),"")="+EDC",
          IFERROR(VLOOKUP(A199,門市主檔!A:X,24,FALSE),"")&lt;&gt;"+EDC"
        )
      ),
      _xlfn.TEXTJOIN(
        "，",
        TRUE,
        IF(AND($D$1&lt;&gt;"--", IFERROR(VLOOKUP(A199,'0919門市清單主檔'!B:AH,31,FALSE),"")=$D$1, IFERROR(VLOOKUP(A199,門市主檔!A:Q,17,FALSE),"")&lt;&gt;$D$1), $D$1, ""),
        IF(AND($E$1&lt;&gt;"--", IFERROR(VLOOKUP(A199,'0919門市清單主檔'!B:AH,32,FALSE),"")=$E$1, IFERROR(VLOOKUP(A199,門市主檔!A:S,19,FALSE),"")&lt;&gt;$E$1), $E$1, ""),
        IF(AND($F$1&lt;&gt;"--", IFERROR(VLOOKUP(A199,'0919門市清單主檔'!B:AH,33,FALSE),"")=$F$1, IFERROR(VLOOKUP(A199,門市主檔!A:U,21,FALSE),"")&lt;&gt;$F$1), $F$1, ""),
        IF(AND(IFERROR(VLOOKUP(A199,'0919門市清單主檔'!B:AC,28,FALSE),"")="+HUB", IFERROR(VLOOKUP(A199,門市主檔!A:X,23,FALSE),"")&lt;&gt;"+HUB"), "+HUB", ""),
        IF(AND(IFERROR(VLOOKUP(A199,'0919門市清單主檔'!B:AD,29,FALSE),"")="+EDC", IFERROR(VLOOKUP(A199,門市主檔!A:X,24,FALSE),"")&lt;&gt;"+EDC"), "+EDC", "")
      ) &amp; "未完工",
      "已完工"
    )
  )
)</f>
        <v>已完工</v>
      </c>
      <c r="P199" s="542" t="str">
        <f t="shared" si="32"/>
        <v>PMQ2-4673-蘆竹海山店(定保)</v>
      </c>
      <c r="Q199" s="178" t="str">
        <f t="array" ref="Q199">IF(AND(SUMPRODUCT((IM!$F$2:$F$5000=A199)*(ISNUMBER(SEARCH($D$1, IM!$AC$2:$AC$5000))))&gt;0), $D$1, "")</f>
        <v/>
      </c>
      <c r="R199" s="177" t="str">
        <f t="array" ref="R199">IFERROR(INDEX(IM!$AM$2:$AM$5000, MATCH(1, (IM!$F$2:$F$5000=A199) * (ISNUMBER(SEARCH($D$1, IM!$AC$2:$AC$5000))), 0)), "")</f>
        <v/>
      </c>
      <c r="S199" s="166" t="str">
        <f t="array" ref="S199">IF(AND(SUMPRODUCT((IM!$F$2:$F$5000=A199)*(ISNUMBER(SEARCH($E$1, IM!$AC$2:$AC$5000))))&gt;0), $E$1, "")</f>
        <v/>
      </c>
      <c r="T199" s="191" t="str">
        <f t="array" ref="T199">IFERROR(INDEX(IM!$AM$2:$AM$5000, MATCH(1, (IM!$F$2:$F$5000=A199) * (ISNUMBER(SEARCH($E$1, IM!$AC$2:$AC$5000))), 0)), "")</f>
        <v/>
      </c>
      <c r="U199" s="194" t="str">
        <f t="array" ref="U199">IF(AND(SUMPRODUCT((IM!$F$2:$F$5000=A199)*(ISNUMBER(SEARCH($F$1, IM!$AC$2:$AC$5000))))&gt;0), $F$1, "")</f>
        <v/>
      </c>
      <c r="V199" s="212" t="str">
        <f t="array" ref="V199">IFERROR(INDEX(IM!$AM$2:$AM$5000, MATCH(1, (IM!$F$2:$F$5000=A199) * (ISNUMBER(SEARCH($F$1, IM!$AC$2:$AC$5000))), 0)), "")</f>
        <v/>
      </c>
      <c r="W199" s="165" t="str">
        <f t="array" ref="W199">IF(
SUMPRODUCT(
(IM!$F$2:$F$5000=A199)*
(ISNUMBER(SEARCH($I$1,IM!$AC$2:$AC$5000)))*
(IM!$X$2:$X$5000&gt;=$A$1)*
(IM!$X$2:$X$5000&lt;=$B$1)
)&gt;0,
$I$1,
""
)</f>
        <v/>
      </c>
      <c r="X199" s="165" t="str">
        <f t="array" ref="X199">IF(AND(SUMPRODUCT((IM!$F$2:$F$5000=A199)*(ISNUMBER(SEARCH($J$1, IM!$AC$2:$AC$5000))))&gt;0), $J$1, "")</f>
        <v>+EDC</v>
      </c>
      <c r="Y199" s="425">
        <f t="shared" si="33"/>
        <v>4673</v>
      </c>
      <c r="Z199" s="425" t="str">
        <f t="shared" si="34"/>
        <v>蘆竹海山店</v>
      </c>
      <c r="AA199" s="132" t="s">
        <v>52</v>
      </c>
    </row>
    <row r="200" spans="1:29" ht="21.6" customHeight="1">
      <c r="A200" s="111">
        <v>2540</v>
      </c>
      <c r="B200" s="160" t="str">
        <f>_xlfn.XLOOKUP(A200,'0919門市清單主檔'!B:B,'0919門市清單主檔'!C:C,"")</f>
        <v>蘆竹坑子口</v>
      </c>
      <c r="C200" s="117" t="str">
        <f>_xlfn.XLOOKUP($A200,'0919門市清單主檔'!B:B,'0919門市清單主檔'!U:U,"")</f>
        <v>桃園市</v>
      </c>
      <c r="D200" s="117" t="str">
        <f>_xlfn.XLOOKUP($A200,'0919門市清單主檔'!B:B,'0919門市清單主檔'!V:V,"")</f>
        <v>蘆竹區</v>
      </c>
      <c r="E200" s="200" t="str">
        <f>_xlfn.XLOOKUP(D200,門市狀態!G:G,門市狀態!H:H,"")</f>
        <v>吳宗鴻</v>
      </c>
      <c r="F200" s="112" t="str">
        <f>IFERROR(IF(VLOOKUP(A200,門市狀態!A:D,4,FALSE)=0,"",VLOOKUP(A200,門市狀態!A:D,4,FALSE)),"")</f>
        <v/>
      </c>
      <c r="G200" s="113"/>
      <c r="H200" s="114" t="str">
        <f t="shared" si="30"/>
        <v>PMQ2-2540-蘆竹坑子口(定保)</v>
      </c>
      <c r="I200" s="251" t="str">
        <f t="array" ref="I200">IF(AND(SUMPRODUCT((IM!$F$2:$F$5000=A200)*(ISNUMBER(SEARCH($C$1, IM!$AC$2:$AC$5000))))&gt;0), $C$1, "")</f>
        <v>PMQ2</v>
      </c>
      <c r="J200" s="252">
        <f t="array" ref="J200">IFERROR(INDEX(IM!$AM$2:$AM$5000, MATCH(1, (IM!$F$2:$F$5000=A200) * (ISNUMBER(SEARCH($C$1, IM!$AC$2:$AC$5000))), 0)), "")</f>
        <v>46167</v>
      </c>
      <c r="K200" s="253">
        <f t="array" ref="K200">SUMPRODUCT((IM!$F$2:$F$5000=A200)*(IM!$AD$2:$AD$5000="O")*(ISNUMBER(SEARCH($C$1, IM!$AC$2:$AC$5000))))</f>
        <v>1</v>
      </c>
      <c r="L200" s="254" t="str">
        <f t="array" ref="L200">IF(K200&gt;0,IFERROR(HYPERLINK("#'IM'!AC"&amp;MATCH(1,(IM!$F$1:$F$5000=A200)*(ISNUMBER(SEARCH($C$1,IM!$AC$1:$AC$5000))),0),"檢核"),"未登錄"),"")</f>
        <v>檢核</v>
      </c>
      <c r="M200" s="255" t="str">
        <f t="shared" si="31"/>
        <v>+EDC</v>
      </c>
      <c r="N200" s="255" t="str">
        <f t="array" ref="N200">IF(AND(
    SUMPRODUCT(
        (IM!$F$2:$F$522=A200) *
        ISNUMBER(SEARCH("*HUB*", IM!$AC$2:$AC$522)) *
        (IM!$X$2:$X$522&gt;=$A$1) *
        (IM!$X$2:$X$522&lt;=$B$1)*(W200="HUB")
    ) &gt; 0
), "HUB", "")</f>
        <v/>
      </c>
      <c r="O200" s="256" t="str">
        <f>IF(
  IFERROR(VLOOKUP(A200,門市主檔!A:I,9,FALSE),"")&lt;&gt;$C$1,
  "未完工",
  IF(
    AND($D$1="--",$E$1="--",$F$1="--"),
    "已完工",
    IF(
      OR(
        AND($D$1&lt;&gt;"--", IFERROR(VLOOKUP(A200,'0919門市清單主檔'!B:AH,31,FALSE),"")=$D$1, IFERROR(VLOOKUP(A200,門市主檔!A:Q,17,FALSE),"")&lt;&gt;$D$1),
        AND($E$1&lt;&gt;"--", IFERROR(VLOOKUP(A200,'0919門市清單主檔'!B:AH,32,FALSE),"")=$E$1, IFERROR(VLOOKUP(A200,門市主檔!A:S,19,FALSE),"")&lt;&gt;$E$1),
        AND($F$1&lt;&gt;"--", IFERROR(VLOOKUP(A200,'0919門市清單主檔'!B:AH,33,FALSE),"")=$F$1, IFERROR(VLOOKUP(A200,門市主檔!A:U,21,FALSE),"")&lt;&gt;$F$1),
        AND(
          IFERROR(VLOOKUP(A200,'0919門市清單主檔'!B:AC,28,FALSE),"")="+HUB",
          IFERROR(VLOOKUP(A200,門市主檔!A:X,23,FALSE),"")&lt;&gt;"+HUB"
        ),
        AND(
          IFERROR(VLOOKUP(A200,'0919門市清單主檔'!B:AD,29,FALSE),"")="+EDC",
          IFERROR(VLOOKUP(A200,門市主檔!A:X,24,FALSE),"")&lt;&gt;"+EDC"
        )
      ),
      _xlfn.TEXTJOIN(
        "，",
        TRUE,
        IF(AND($D$1&lt;&gt;"--", IFERROR(VLOOKUP(A200,'0919門市清單主檔'!B:AH,31,FALSE),"")=$D$1, IFERROR(VLOOKUP(A200,門市主檔!A:Q,17,FALSE),"")&lt;&gt;$D$1), $D$1, ""),
        IF(AND($E$1&lt;&gt;"--", IFERROR(VLOOKUP(A200,'0919門市清單主檔'!B:AH,32,FALSE),"")=$E$1, IFERROR(VLOOKUP(A200,門市主檔!A:S,19,FALSE),"")&lt;&gt;$E$1), $E$1, ""),
        IF(AND($F$1&lt;&gt;"--", IFERROR(VLOOKUP(A200,'0919門市清單主檔'!B:AH,33,FALSE),"")=$F$1, IFERROR(VLOOKUP(A200,門市主檔!A:U,21,FALSE),"")&lt;&gt;$F$1), $F$1, ""),
        IF(AND(IFERROR(VLOOKUP(A200,'0919門市清單主檔'!B:AC,28,FALSE),"")="+HUB", IFERROR(VLOOKUP(A200,門市主檔!A:X,23,FALSE),"")&lt;&gt;"+HUB"), "+HUB", ""),
        IF(AND(IFERROR(VLOOKUP(A200,'0919門市清單主檔'!B:AD,29,FALSE),"")="+EDC", IFERROR(VLOOKUP(A200,門市主檔!A:X,24,FALSE),"")&lt;&gt;"+EDC"), "+EDC", "")
      ) &amp; "未完工",
      "已完工"
    )
  )
)</f>
        <v>已完工</v>
      </c>
      <c r="P200" s="542" t="str">
        <f t="shared" si="32"/>
        <v>PMQ2-2540-蘆竹坑子口(定保)</v>
      </c>
      <c r="Q200" s="178" t="str">
        <f t="array" ref="Q200">IF(AND(SUMPRODUCT((IM!$F$2:$F$5000=A200)*(ISNUMBER(SEARCH($D$1, IM!$AC$2:$AC$5000))))&gt;0), $D$1, "")</f>
        <v/>
      </c>
      <c r="R200" s="177" t="str">
        <f t="array" ref="R200">IFERROR(INDEX(IM!$AM$2:$AM$5000, MATCH(1, (IM!$F$2:$F$5000=A200) * (ISNUMBER(SEARCH($D$1, IM!$AC$2:$AC$5000))), 0)), "")</f>
        <v/>
      </c>
      <c r="S200" s="166" t="str">
        <f t="array" ref="S200">IF(AND(SUMPRODUCT((IM!$F$2:$F$5000=A200)*(ISNUMBER(SEARCH($E$1, IM!$AC$2:$AC$5000))))&gt;0), $E$1, "")</f>
        <v/>
      </c>
      <c r="T200" s="191" t="str">
        <f t="array" ref="T200">IFERROR(INDEX(IM!$AM$2:$AM$5000, MATCH(1, (IM!$F$2:$F$5000=A200) * (ISNUMBER(SEARCH($E$1, IM!$AC$2:$AC$5000))), 0)), "")</f>
        <v/>
      </c>
      <c r="U200" s="194" t="str">
        <f t="array" ref="U200">IF(AND(SUMPRODUCT((IM!$F$2:$F$5000=A200)*(ISNUMBER(SEARCH($F$1, IM!$AC$2:$AC$5000))))&gt;0), $F$1, "")</f>
        <v/>
      </c>
      <c r="V200" s="212" t="str">
        <f t="array" ref="V200">IFERROR(INDEX(IM!$AM$2:$AM$5000, MATCH(1, (IM!$F$2:$F$5000=A200) * (ISNUMBER(SEARCH($F$1, IM!$AC$2:$AC$5000))), 0)), "")</f>
        <v/>
      </c>
      <c r="W200" s="165" t="str">
        <f t="array" ref="W200">IF(
SUMPRODUCT(
(IM!$F$2:$F$5000=A200)*
(ISNUMBER(SEARCH($I$1,IM!$AC$2:$AC$5000)))*
(IM!$X$2:$X$5000&gt;=$A$1)*
(IM!$X$2:$X$5000&lt;=$B$1)
)&gt;0,
$I$1,
""
)</f>
        <v/>
      </c>
      <c r="X200" s="165" t="str">
        <f t="array" ref="X200">IF(AND(SUMPRODUCT((IM!$F$2:$F$5000=A200)*(ISNUMBER(SEARCH($J$1, IM!$AC$2:$AC$5000))))&gt;0), $J$1, "")</f>
        <v>+EDC</v>
      </c>
      <c r="Y200" s="425">
        <f t="shared" si="33"/>
        <v>2540</v>
      </c>
      <c r="Z200" s="425" t="str">
        <f t="shared" si="34"/>
        <v>蘆竹坑子口</v>
      </c>
      <c r="AA200" s="132"/>
    </row>
    <row r="201" spans="1:29" ht="21.6" customHeight="1">
      <c r="A201" s="111">
        <v>2201</v>
      </c>
      <c r="B201" s="160" t="str">
        <f>_xlfn.XLOOKUP(A201,'0919門市清單主檔'!B:B,'0919門市清單主檔'!C:C,"")</f>
        <v>桃縣內溪店</v>
      </c>
      <c r="C201" s="117" t="str">
        <f>_xlfn.XLOOKUP($A201,'0919門市清單主檔'!B:B,'0919門市清單主檔'!U:U,"")</f>
        <v>桃園市</v>
      </c>
      <c r="D201" s="117" t="str">
        <f>_xlfn.XLOOKUP($A201,'0919門市清單主檔'!B:B,'0919門市清單主檔'!V:V,"")</f>
        <v>蘆竹區</v>
      </c>
      <c r="E201" s="200" t="str">
        <f>_xlfn.XLOOKUP(D201,門市狀態!G:G,門市狀態!H:H,"")</f>
        <v>吳宗鴻</v>
      </c>
      <c r="F201" s="112" t="str">
        <f>IFERROR(IF(VLOOKUP(A201,門市狀態!A:D,4,FALSE)=0,"",VLOOKUP(A201,門市狀態!A:D,4,FALSE)),"")</f>
        <v/>
      </c>
      <c r="G201" s="113"/>
      <c r="H201" s="114" t="str">
        <f t="shared" si="30"/>
        <v>PMQ2-2201-桃縣內溪店(定保)</v>
      </c>
      <c r="I201" s="251" t="str">
        <f t="array" ref="I201">IF(AND(SUMPRODUCT((IM!$F$2:$F$5000=A201)*(ISNUMBER(SEARCH($C$1, IM!$AC$2:$AC$5000))))&gt;0), $C$1, "")</f>
        <v>PMQ2</v>
      </c>
      <c r="J201" s="252">
        <f t="array" ref="J201">IFERROR(INDEX(IM!$AM$2:$AM$5000, MATCH(1, (IM!$F$2:$F$5000=A201) * (ISNUMBER(SEARCH($C$1, IM!$AC$2:$AC$5000))), 0)), "")</f>
        <v>46167</v>
      </c>
      <c r="K201" s="253">
        <f t="array" ref="K201">SUMPRODUCT((IM!$F$2:$F$5000=A201)*(IM!$AD$2:$AD$5000="O")*(ISNUMBER(SEARCH($C$1, IM!$AC$2:$AC$5000))))</f>
        <v>1</v>
      </c>
      <c r="L201" s="254" t="str">
        <f t="array" ref="L201">IF(K201&gt;0,IFERROR(HYPERLINK("#'IM'!AC"&amp;MATCH(1,(IM!$F$1:$F$5000=A201)*(ISNUMBER(SEARCH($C$1,IM!$AC$1:$AC$5000))),0),"檢核"),"未登錄"),"")</f>
        <v>檢核</v>
      </c>
      <c r="M201" s="255" t="str">
        <f t="shared" si="31"/>
        <v>+EDC</v>
      </c>
      <c r="N201" s="255" t="str">
        <f t="array" ref="N201">IF(AND(
    SUMPRODUCT(
        (IM!$F$2:$F$522=A201) *
        ISNUMBER(SEARCH("*HUB*", IM!$AC$2:$AC$522)) *
        (IM!$X$2:$X$522&gt;=$A$1) *
        (IM!$X$2:$X$522&lt;=$B$1)*(W201="HUB")
    ) &gt; 0
), "HUB", "")</f>
        <v/>
      </c>
      <c r="O201" s="256" t="str">
        <f>IF(
  IFERROR(VLOOKUP(A201,門市主檔!A:I,9,FALSE),"")&lt;&gt;$C$1,
  "未完工",
  IF(
    AND($D$1="--",$E$1="--",$F$1="--"),
    "已完工",
    IF(
      OR(
        AND($D$1&lt;&gt;"--", IFERROR(VLOOKUP(A201,'0919門市清單主檔'!B:AH,31,FALSE),"")=$D$1, IFERROR(VLOOKUP(A201,門市主檔!A:Q,17,FALSE),"")&lt;&gt;$D$1),
        AND($E$1&lt;&gt;"--", IFERROR(VLOOKUP(A201,'0919門市清單主檔'!B:AH,32,FALSE),"")=$E$1, IFERROR(VLOOKUP(A201,門市主檔!A:S,19,FALSE),"")&lt;&gt;$E$1),
        AND($F$1&lt;&gt;"--", IFERROR(VLOOKUP(A201,'0919門市清單主檔'!B:AH,33,FALSE),"")=$F$1, IFERROR(VLOOKUP(A201,門市主檔!A:U,21,FALSE),"")&lt;&gt;$F$1),
        AND(
          IFERROR(VLOOKUP(A201,'0919門市清單主檔'!B:AC,28,FALSE),"")="+HUB",
          IFERROR(VLOOKUP(A201,門市主檔!A:X,23,FALSE),"")&lt;&gt;"+HUB"
        ),
        AND(
          IFERROR(VLOOKUP(A201,'0919門市清單主檔'!B:AD,29,FALSE),"")="+EDC",
          IFERROR(VLOOKUP(A201,門市主檔!A:X,24,FALSE),"")&lt;&gt;"+EDC"
        )
      ),
      _xlfn.TEXTJOIN(
        "，",
        TRUE,
        IF(AND($D$1&lt;&gt;"--", IFERROR(VLOOKUP(A201,'0919門市清單主檔'!B:AH,31,FALSE),"")=$D$1, IFERROR(VLOOKUP(A201,門市主檔!A:Q,17,FALSE),"")&lt;&gt;$D$1), $D$1, ""),
        IF(AND($E$1&lt;&gt;"--", IFERROR(VLOOKUP(A201,'0919門市清單主檔'!B:AH,32,FALSE),"")=$E$1, IFERROR(VLOOKUP(A201,門市主檔!A:S,19,FALSE),"")&lt;&gt;$E$1), $E$1, ""),
        IF(AND($F$1&lt;&gt;"--", IFERROR(VLOOKUP(A201,'0919門市清單主檔'!B:AH,33,FALSE),"")=$F$1, IFERROR(VLOOKUP(A201,門市主檔!A:U,21,FALSE),"")&lt;&gt;$F$1), $F$1, ""),
        IF(AND(IFERROR(VLOOKUP(A201,'0919門市清單主檔'!B:AC,28,FALSE),"")="+HUB", IFERROR(VLOOKUP(A201,門市主檔!A:X,23,FALSE),"")&lt;&gt;"+HUB"), "+HUB", ""),
        IF(AND(IFERROR(VLOOKUP(A201,'0919門市清單主檔'!B:AD,29,FALSE),"")="+EDC", IFERROR(VLOOKUP(A201,門市主檔!A:X,24,FALSE),"")&lt;&gt;"+EDC"), "+EDC", "")
      ) &amp; "未完工",
      "已完工"
    )
  )
)</f>
        <v>已完工</v>
      </c>
      <c r="P201" s="542" t="str">
        <f t="shared" si="32"/>
        <v>PMQ2-2201-桃縣內溪店(定保)</v>
      </c>
      <c r="Q201" s="178" t="str">
        <f t="array" ref="Q201">IF(AND(SUMPRODUCT((IM!$F$2:$F$5000=A201)*(ISNUMBER(SEARCH($D$1, IM!$AC$2:$AC$5000))))&gt;0), $D$1, "")</f>
        <v/>
      </c>
      <c r="R201" s="177" t="str">
        <f t="array" ref="R201">IFERROR(INDEX(IM!$AM$2:$AM$5000, MATCH(1, (IM!$F$2:$F$5000=A201) * (ISNUMBER(SEARCH($D$1, IM!$AC$2:$AC$5000))), 0)), "")</f>
        <v/>
      </c>
      <c r="S201" s="166" t="str">
        <f t="array" ref="S201">IF(AND(SUMPRODUCT((IM!$F$2:$F$5000=A201)*(ISNUMBER(SEARCH($E$1, IM!$AC$2:$AC$5000))))&gt;0), $E$1, "")</f>
        <v/>
      </c>
      <c r="T201" s="191" t="str">
        <f t="array" ref="T201">IFERROR(INDEX(IM!$AM$2:$AM$5000, MATCH(1, (IM!$F$2:$F$5000=A201) * (ISNUMBER(SEARCH($E$1, IM!$AC$2:$AC$5000))), 0)), "")</f>
        <v/>
      </c>
      <c r="U201" s="194" t="str">
        <f t="array" ref="U201">IF(AND(SUMPRODUCT((IM!$F$2:$F$5000=A201)*(ISNUMBER(SEARCH($F$1, IM!$AC$2:$AC$5000))))&gt;0), $F$1, "")</f>
        <v/>
      </c>
      <c r="V201" s="212" t="str">
        <f t="array" ref="V201">IFERROR(INDEX(IM!$AM$2:$AM$5000, MATCH(1, (IM!$F$2:$F$5000=A201) * (ISNUMBER(SEARCH($F$1, IM!$AC$2:$AC$5000))), 0)), "")</f>
        <v/>
      </c>
      <c r="W201" s="165" t="str">
        <f t="array" ref="W201">IF(
SUMPRODUCT(
(IM!$F$2:$F$5000=A201)*
(ISNUMBER(SEARCH($I$1,IM!$AC$2:$AC$5000)))*
(IM!$X$2:$X$5000&gt;=$A$1)*
(IM!$X$2:$X$5000&lt;=$B$1)
)&gt;0,
$I$1,
""
)</f>
        <v/>
      </c>
      <c r="X201" s="165" t="str">
        <f t="array" ref="X201">IF(AND(SUMPRODUCT((IM!$F$2:$F$5000=A201)*(ISNUMBER(SEARCH($J$1, IM!$AC$2:$AC$5000))))&gt;0), $J$1, "")</f>
        <v>+EDC</v>
      </c>
      <c r="Y201" s="425">
        <f t="shared" si="33"/>
        <v>2201</v>
      </c>
      <c r="Z201" s="425" t="str">
        <f t="shared" si="34"/>
        <v>桃縣內溪店</v>
      </c>
      <c r="AA201" s="132"/>
    </row>
    <row r="202" spans="1:29" ht="21.6" customHeight="1">
      <c r="A202" s="111">
        <v>2543</v>
      </c>
      <c r="B202" s="160" t="str">
        <f>_xlfn.XLOOKUP(A202,'0919門市清單主檔'!B:B,'0919門市清單主檔'!C:C,"")</f>
        <v>三重大仁店</v>
      </c>
      <c r="C202" s="117" t="str">
        <f>_xlfn.XLOOKUP($A202,'0919門市清單主檔'!B:B,'0919門市清單主檔'!U:U,"")</f>
        <v>新北市</v>
      </c>
      <c r="D202" s="117" t="str">
        <f>_xlfn.XLOOKUP($A202,'0919門市清單主檔'!B:B,'0919門市清單主檔'!V:V,"")</f>
        <v>三重區</v>
      </c>
      <c r="E202" s="200" t="str">
        <f>_xlfn.XLOOKUP(D202,門市狀態!G:G,門市狀態!H:H,"")</f>
        <v>劉柏均</v>
      </c>
      <c r="F202" s="112" t="str">
        <f>IFERROR(IF(VLOOKUP(A202,門市狀態!A:D,4,FALSE)=0,"",VLOOKUP(A202,門市狀態!A:D,4,FALSE)),"")</f>
        <v/>
      </c>
      <c r="G202" s="113"/>
      <c r="H202" s="114" t="str">
        <f t="shared" si="30"/>
        <v>PMQ2-2543-三重大仁店(定保)</v>
      </c>
      <c r="I202" s="251" t="str">
        <f t="array" ref="I202">IF(AND(SUMPRODUCT((IM!$F$2:$F$5000=A202)*(ISNUMBER(SEARCH($C$1, IM!$AC$2:$AC$5000))))&gt;0), $C$1, "")</f>
        <v>PMQ2</v>
      </c>
      <c r="J202" s="252">
        <f t="array" ref="J202">IFERROR(INDEX(IM!$AM$2:$AM$5000, MATCH(1, (IM!$F$2:$F$5000=A202) * (ISNUMBER(SEARCH($C$1, IM!$AC$2:$AC$5000))), 0)), "")</f>
        <v>46167</v>
      </c>
      <c r="K202" s="253">
        <f t="array" ref="K202">SUMPRODUCT((IM!$F$2:$F$5000=A202)*(IM!$AD$2:$AD$5000="O")*(ISNUMBER(SEARCH($C$1, IM!$AC$2:$AC$5000))))</f>
        <v>1</v>
      </c>
      <c r="L202" s="254" t="str">
        <f t="array" ref="L202">IF(K202&gt;0,IFERROR(HYPERLINK("#'IM'!AC"&amp;MATCH(1,(IM!$F$1:$F$5000=A202)*(ISNUMBER(SEARCH($C$1,IM!$AC$1:$AC$5000))),0),"檢核"),"未登錄"),"")</f>
        <v>檢核</v>
      </c>
      <c r="M202" s="255" t="str">
        <f t="shared" si="31"/>
        <v>+EDC</v>
      </c>
      <c r="N202" s="255" t="str">
        <f t="array" ref="N202">IF(AND(
    SUMPRODUCT(
        (IM!$F$2:$F$522=A202) *
        ISNUMBER(SEARCH("*HUB*", IM!$AC$2:$AC$522)) *
        (IM!$X$2:$X$522&gt;=$A$1) *
        (IM!$X$2:$X$522&lt;=$B$1)*(W202="HUB")
    ) &gt; 0
), "HUB", "")</f>
        <v/>
      </c>
      <c r="O202" s="256" t="str">
        <f>IF(
  IFERROR(VLOOKUP(A202,門市主檔!A:I,9,FALSE),"")&lt;&gt;$C$1,
  "未完工",
  IF(
    AND($D$1="--",$E$1="--",$F$1="--"),
    "已完工",
    IF(
      OR(
        AND($D$1&lt;&gt;"--", IFERROR(VLOOKUP(A202,'0919門市清單主檔'!B:AH,31,FALSE),"")=$D$1, IFERROR(VLOOKUP(A202,門市主檔!A:Q,17,FALSE),"")&lt;&gt;$D$1),
        AND($E$1&lt;&gt;"--", IFERROR(VLOOKUP(A202,'0919門市清單主檔'!B:AH,32,FALSE),"")=$E$1, IFERROR(VLOOKUP(A202,門市主檔!A:S,19,FALSE),"")&lt;&gt;$E$1),
        AND($F$1&lt;&gt;"--", IFERROR(VLOOKUP(A202,'0919門市清單主檔'!B:AH,33,FALSE),"")=$F$1, IFERROR(VLOOKUP(A202,門市主檔!A:U,21,FALSE),"")&lt;&gt;$F$1),
        AND(
          IFERROR(VLOOKUP(A202,'0919門市清單主檔'!B:AC,28,FALSE),"")="+HUB",
          IFERROR(VLOOKUP(A202,門市主檔!A:X,23,FALSE),"")&lt;&gt;"+HUB"
        ),
        AND(
          IFERROR(VLOOKUP(A202,'0919門市清單主檔'!B:AD,29,FALSE),"")="+EDC",
          IFERROR(VLOOKUP(A202,門市主檔!A:X,24,FALSE),"")&lt;&gt;"+EDC"
        )
      ),
      _xlfn.TEXTJOIN(
        "，",
        TRUE,
        IF(AND($D$1&lt;&gt;"--", IFERROR(VLOOKUP(A202,'0919門市清單主檔'!B:AH,31,FALSE),"")=$D$1, IFERROR(VLOOKUP(A202,門市主檔!A:Q,17,FALSE),"")&lt;&gt;$D$1), $D$1, ""),
        IF(AND($E$1&lt;&gt;"--", IFERROR(VLOOKUP(A202,'0919門市清單主檔'!B:AH,32,FALSE),"")=$E$1, IFERROR(VLOOKUP(A202,門市主檔!A:S,19,FALSE),"")&lt;&gt;$E$1), $E$1, ""),
        IF(AND($F$1&lt;&gt;"--", IFERROR(VLOOKUP(A202,'0919門市清單主檔'!B:AH,33,FALSE),"")=$F$1, IFERROR(VLOOKUP(A202,門市主檔!A:U,21,FALSE),"")&lt;&gt;$F$1), $F$1, ""),
        IF(AND(IFERROR(VLOOKUP(A202,'0919門市清單主檔'!B:AC,28,FALSE),"")="+HUB", IFERROR(VLOOKUP(A202,門市主檔!A:X,23,FALSE),"")&lt;&gt;"+HUB"), "+HUB", ""),
        IF(AND(IFERROR(VLOOKUP(A202,'0919門市清單主檔'!B:AD,29,FALSE),"")="+EDC", IFERROR(VLOOKUP(A202,門市主檔!A:X,24,FALSE),"")&lt;&gt;"+EDC"), "+EDC", "")
      ) &amp; "未完工",
      "已完工"
    )
  )
)</f>
        <v>已完工</v>
      </c>
      <c r="P202" s="542" t="str">
        <f t="shared" si="32"/>
        <v>PMQ2-2543-三重大仁店(定保)</v>
      </c>
      <c r="Q202" s="178" t="str">
        <f t="array" ref="Q202">IF(AND(SUMPRODUCT((IM!$F$2:$F$5000=A202)*(ISNUMBER(SEARCH($D$1, IM!$AC$2:$AC$5000))))&gt;0), $D$1, "")</f>
        <v/>
      </c>
      <c r="R202" s="177" t="str">
        <f t="array" ref="R202">IFERROR(INDEX(IM!$AM$2:$AM$5000, MATCH(1, (IM!$F$2:$F$5000=A202) * (ISNUMBER(SEARCH($D$1, IM!$AC$2:$AC$5000))), 0)), "")</f>
        <v/>
      </c>
      <c r="S202" s="166" t="str">
        <f t="array" ref="S202">IF(AND(SUMPRODUCT((IM!$F$2:$F$5000=A202)*(ISNUMBER(SEARCH($E$1, IM!$AC$2:$AC$5000))))&gt;0), $E$1, "")</f>
        <v/>
      </c>
      <c r="T202" s="191" t="str">
        <f t="array" ref="T202">IFERROR(INDEX(IM!$AM$2:$AM$5000, MATCH(1, (IM!$F$2:$F$5000=A202) * (ISNUMBER(SEARCH($E$1, IM!$AC$2:$AC$5000))), 0)), "")</f>
        <v/>
      </c>
      <c r="U202" s="194" t="str">
        <f t="array" ref="U202">IF(AND(SUMPRODUCT((IM!$F$2:$F$5000=A202)*(ISNUMBER(SEARCH($F$1, IM!$AC$2:$AC$5000))))&gt;0), $F$1, "")</f>
        <v/>
      </c>
      <c r="V202" s="212" t="str">
        <f t="array" ref="V202">IFERROR(INDEX(IM!$AM$2:$AM$5000, MATCH(1, (IM!$F$2:$F$5000=A202) * (ISNUMBER(SEARCH($F$1, IM!$AC$2:$AC$5000))), 0)), "")</f>
        <v/>
      </c>
      <c r="W202" s="165" t="str">
        <f t="array" ref="W202">IF(
SUMPRODUCT(
(IM!$F$2:$F$5000=A202)*
(ISNUMBER(SEARCH($I$1,IM!$AC$2:$AC$5000)))*
(IM!$X$2:$X$5000&gt;=$A$1)*
(IM!$X$2:$X$5000&lt;=$B$1)
)&gt;0,
$I$1,
""
)</f>
        <v/>
      </c>
      <c r="X202" s="165" t="str">
        <f t="array" ref="X202">IF(AND(SUMPRODUCT((IM!$F$2:$F$5000=A202)*(ISNUMBER(SEARCH($J$1, IM!$AC$2:$AC$5000))))&gt;0), $J$1, "")</f>
        <v>+EDC</v>
      </c>
      <c r="Y202" s="425">
        <f t="shared" si="33"/>
        <v>2543</v>
      </c>
      <c r="Z202" s="425" t="str">
        <f t="shared" si="34"/>
        <v>三重大仁店</v>
      </c>
      <c r="AA202" s="132"/>
    </row>
    <row r="203" spans="1:29" ht="21.6" customHeight="1">
      <c r="A203" s="111">
        <v>3983</v>
      </c>
      <c r="B203" s="160" t="str">
        <f>_xlfn.XLOOKUP(A203,'0919門市清單主檔'!B:B,'0919門市清單主檔'!C:C,"")</f>
        <v>三重星光店</v>
      </c>
      <c r="C203" s="117" t="str">
        <f>_xlfn.XLOOKUP($A203,'0919門市清單主檔'!B:B,'0919門市清單主檔'!U:U,"")</f>
        <v>新北市</v>
      </c>
      <c r="D203" s="117" t="str">
        <f>_xlfn.XLOOKUP($A203,'0919門市清單主檔'!B:B,'0919門市清單主檔'!V:V,"")</f>
        <v>三重區</v>
      </c>
      <c r="E203" s="200" t="str">
        <f>_xlfn.XLOOKUP(D203,門市狀態!G:G,門市狀態!H:H,"")</f>
        <v>劉柏均</v>
      </c>
      <c r="F203" s="112" t="str">
        <f>IFERROR(IF(VLOOKUP(A203,門市狀態!A:D,4,FALSE)=0,"",VLOOKUP(A203,門市狀態!A:D,4,FALSE)),"")</f>
        <v/>
      </c>
      <c r="G203" s="113"/>
      <c r="H203" s="114" t="str">
        <f t="shared" si="30"/>
        <v>PMQ2-3983-三重星光店(定保)</v>
      </c>
      <c r="I203" s="251" t="str">
        <f t="array" ref="I203">IF(AND(SUMPRODUCT((IM!$F$2:$F$5000=A203)*(ISNUMBER(SEARCH($C$1, IM!$AC$2:$AC$5000))))&gt;0), $C$1, "")</f>
        <v>PMQ2</v>
      </c>
      <c r="J203" s="252">
        <f t="array" ref="J203">IFERROR(INDEX(IM!$AM$2:$AM$5000, MATCH(1, (IM!$F$2:$F$5000=A203) * (ISNUMBER(SEARCH($C$1, IM!$AC$2:$AC$5000))), 0)), "")</f>
        <v>46167</v>
      </c>
      <c r="K203" s="253">
        <f t="array" ref="K203">SUMPRODUCT((IM!$F$2:$F$5000=A203)*(IM!$AD$2:$AD$5000="O")*(ISNUMBER(SEARCH($C$1, IM!$AC$2:$AC$5000))))</f>
        <v>1</v>
      </c>
      <c r="L203" s="254" t="str">
        <f t="array" ref="L203">IF(K203&gt;0,IFERROR(HYPERLINK("#'IM'!AC"&amp;MATCH(1,(IM!$F$1:$F$5000=A203)*(ISNUMBER(SEARCH($C$1,IM!$AC$1:$AC$5000))),0),"檢核"),"未登錄"),"")</f>
        <v>檢核</v>
      </c>
      <c r="M203" s="255" t="str">
        <f t="shared" si="31"/>
        <v>+EDC</v>
      </c>
      <c r="N203" s="255" t="str">
        <f t="array" ref="N203">IF(AND(
    SUMPRODUCT(
        (IM!$F$2:$F$522=A203) *
        ISNUMBER(SEARCH("*HUB*", IM!$AC$2:$AC$522)) *
        (IM!$X$2:$X$522&gt;=$A$1) *
        (IM!$X$2:$X$522&lt;=$B$1)*(W203="HUB")
    ) &gt; 0
), "HUB", "")</f>
        <v/>
      </c>
      <c r="O203" s="256" t="str">
        <f>IF(
  IFERROR(VLOOKUP(A203,門市主檔!A:I,9,FALSE),"")&lt;&gt;$C$1,
  "未完工",
  IF(
    AND($D$1="--",$E$1="--",$F$1="--"),
    "已完工",
    IF(
      OR(
        AND($D$1&lt;&gt;"--", IFERROR(VLOOKUP(A203,'0919門市清單主檔'!B:AH,31,FALSE),"")=$D$1, IFERROR(VLOOKUP(A203,門市主檔!A:Q,17,FALSE),"")&lt;&gt;$D$1),
        AND($E$1&lt;&gt;"--", IFERROR(VLOOKUP(A203,'0919門市清單主檔'!B:AH,32,FALSE),"")=$E$1, IFERROR(VLOOKUP(A203,門市主檔!A:S,19,FALSE),"")&lt;&gt;$E$1),
        AND($F$1&lt;&gt;"--", IFERROR(VLOOKUP(A203,'0919門市清單主檔'!B:AH,33,FALSE),"")=$F$1, IFERROR(VLOOKUP(A203,門市主檔!A:U,21,FALSE),"")&lt;&gt;$F$1),
        AND(
          IFERROR(VLOOKUP(A203,'0919門市清單主檔'!B:AC,28,FALSE),"")="+HUB",
          IFERROR(VLOOKUP(A203,門市主檔!A:X,23,FALSE),"")&lt;&gt;"+HUB"
        ),
        AND(
          IFERROR(VLOOKUP(A203,'0919門市清單主檔'!B:AD,29,FALSE),"")="+EDC",
          IFERROR(VLOOKUP(A203,門市主檔!A:X,24,FALSE),"")&lt;&gt;"+EDC"
        )
      ),
      _xlfn.TEXTJOIN(
        "，",
        TRUE,
        IF(AND($D$1&lt;&gt;"--", IFERROR(VLOOKUP(A203,'0919門市清單主檔'!B:AH,31,FALSE),"")=$D$1, IFERROR(VLOOKUP(A203,門市主檔!A:Q,17,FALSE),"")&lt;&gt;$D$1), $D$1, ""),
        IF(AND($E$1&lt;&gt;"--", IFERROR(VLOOKUP(A203,'0919門市清單主檔'!B:AH,32,FALSE),"")=$E$1, IFERROR(VLOOKUP(A203,門市主檔!A:S,19,FALSE),"")&lt;&gt;$E$1), $E$1, ""),
        IF(AND($F$1&lt;&gt;"--", IFERROR(VLOOKUP(A203,'0919門市清單主檔'!B:AH,33,FALSE),"")=$F$1, IFERROR(VLOOKUP(A203,門市主檔!A:U,21,FALSE),"")&lt;&gt;$F$1), $F$1, ""),
        IF(AND(IFERROR(VLOOKUP(A203,'0919門市清單主檔'!B:AC,28,FALSE),"")="+HUB", IFERROR(VLOOKUP(A203,門市主檔!A:X,23,FALSE),"")&lt;&gt;"+HUB"), "+HUB", ""),
        IF(AND(IFERROR(VLOOKUP(A203,'0919門市清單主檔'!B:AD,29,FALSE),"")="+EDC", IFERROR(VLOOKUP(A203,門市主檔!A:X,24,FALSE),"")&lt;&gt;"+EDC"), "+EDC", "")
      ) &amp; "未完工",
      "已完工"
    )
  )
)</f>
        <v>已完工</v>
      </c>
      <c r="P203" s="542" t="str">
        <f t="shared" si="32"/>
        <v>PMQ2-3983-三重星光店(定保)</v>
      </c>
      <c r="Q203" s="178" t="str">
        <f t="array" ref="Q203">IF(AND(SUMPRODUCT((IM!$F$2:$F$5000=A203)*(ISNUMBER(SEARCH($D$1, IM!$AC$2:$AC$5000))))&gt;0), $D$1, "")</f>
        <v/>
      </c>
      <c r="R203" s="177" t="str">
        <f t="array" ref="R203">IFERROR(INDEX(IM!$AM$2:$AM$5000, MATCH(1, (IM!$F$2:$F$5000=A203) * (ISNUMBER(SEARCH($D$1, IM!$AC$2:$AC$5000))), 0)), "")</f>
        <v/>
      </c>
      <c r="S203" s="166" t="str">
        <f t="array" ref="S203">IF(AND(SUMPRODUCT((IM!$F$2:$F$5000=A203)*(ISNUMBER(SEARCH($E$1, IM!$AC$2:$AC$5000))))&gt;0), $E$1, "")</f>
        <v/>
      </c>
      <c r="T203" s="191" t="str">
        <f t="array" ref="T203">IFERROR(INDEX(IM!$AM$2:$AM$5000, MATCH(1, (IM!$F$2:$F$5000=A203) * (ISNUMBER(SEARCH($E$1, IM!$AC$2:$AC$5000))), 0)), "")</f>
        <v/>
      </c>
      <c r="U203" s="194" t="str">
        <f t="array" ref="U203">IF(AND(SUMPRODUCT((IM!$F$2:$F$5000=A203)*(ISNUMBER(SEARCH($F$1, IM!$AC$2:$AC$5000))))&gt;0), $F$1, "")</f>
        <v/>
      </c>
      <c r="V203" s="212" t="str">
        <f t="array" ref="V203">IFERROR(INDEX(IM!$AM$2:$AM$5000, MATCH(1, (IM!$F$2:$F$5000=A203) * (ISNUMBER(SEARCH($F$1, IM!$AC$2:$AC$5000))), 0)), "")</f>
        <v/>
      </c>
      <c r="W203" s="165" t="str">
        <f t="array" ref="W203">IF(
SUMPRODUCT(
(IM!$F$2:$F$5000=A203)*
(ISNUMBER(SEARCH($I$1,IM!$AC$2:$AC$5000)))*
(IM!$X$2:$X$5000&gt;=$A$1)*
(IM!$X$2:$X$5000&lt;=$B$1)
)&gt;0,
$I$1,
""
)</f>
        <v/>
      </c>
      <c r="X203" s="165" t="str">
        <f t="array" ref="X203">IF(AND(SUMPRODUCT((IM!$F$2:$F$5000=A203)*(ISNUMBER(SEARCH($J$1, IM!$AC$2:$AC$5000))))&gt;0), $J$1, "")</f>
        <v>+EDC</v>
      </c>
      <c r="Y203" s="425">
        <f t="shared" si="33"/>
        <v>3983</v>
      </c>
      <c r="Z203" s="425" t="str">
        <f t="shared" si="34"/>
        <v>三重星光店</v>
      </c>
      <c r="AA203" s="132"/>
    </row>
    <row r="204" spans="1:29" ht="21.6" customHeight="1">
      <c r="A204" s="111">
        <v>3785</v>
      </c>
      <c r="B204" s="160" t="str">
        <f>_xlfn.XLOOKUP(A204,'0919門市清單主檔'!B:B,'0919門市清單主檔'!C:C,"")</f>
        <v>北縣莊榮店</v>
      </c>
      <c r="C204" s="117" t="str">
        <f>_xlfn.XLOOKUP($A204,'0919門市清單主檔'!B:B,'0919門市清單主檔'!U:U,"")</f>
        <v>新北市</v>
      </c>
      <c r="D204" s="117" t="str">
        <f>_xlfn.XLOOKUP($A204,'0919門市清單主檔'!B:B,'0919門市清單主檔'!V:V,"")</f>
        <v>新莊區</v>
      </c>
      <c r="E204" s="200" t="str">
        <f>_xlfn.XLOOKUP(D204,門市狀態!G:G,門市狀態!H:H,"")</f>
        <v>湯家瑋</v>
      </c>
      <c r="F204" s="112" t="str">
        <f>IFERROR(IF(VLOOKUP(A204,門市狀態!A:D,4,FALSE)=0,"",VLOOKUP(A204,門市狀態!A:D,4,FALSE)),"")</f>
        <v/>
      </c>
      <c r="G204" s="113"/>
      <c r="H204" s="114" t="str">
        <f t="shared" si="30"/>
        <v>PMQ2-3785-北縣莊榮店(定保)</v>
      </c>
      <c r="I204" s="251" t="str">
        <f t="array" ref="I204">IF(AND(SUMPRODUCT((IM!$F$2:$F$5000=A204)*(ISNUMBER(SEARCH($C$1, IM!$AC$2:$AC$5000))))&gt;0), $C$1, "")</f>
        <v>PMQ2</v>
      </c>
      <c r="J204" s="252">
        <f t="array" ref="J204">IFERROR(INDEX(IM!$AM$2:$AM$5000, MATCH(1, (IM!$F$2:$F$5000=A204) * (ISNUMBER(SEARCH($C$1, IM!$AC$2:$AC$5000))), 0)), "")</f>
        <v>46168</v>
      </c>
      <c r="K204" s="253">
        <f t="array" ref="K204">SUMPRODUCT((IM!$F$2:$F$5000=A204)*(IM!$AD$2:$AD$5000="O")*(ISNUMBER(SEARCH($C$1, IM!$AC$2:$AC$5000))))</f>
        <v>1</v>
      </c>
      <c r="L204" s="254" t="str">
        <f t="array" ref="L204">IF(K204&gt;0,IFERROR(HYPERLINK("#'IM'!AC"&amp;MATCH(1,(IM!$F$1:$F$5000=A204)*(ISNUMBER(SEARCH($C$1,IM!$AC$1:$AC$5000))),0),"檢核"),"未登錄"),"")</f>
        <v>檢核</v>
      </c>
      <c r="M204" s="255" t="str">
        <f t="shared" si="31"/>
        <v>+EDC</v>
      </c>
      <c r="N204" s="255" t="str">
        <f t="array" ref="N204">IF(AND(
    SUMPRODUCT(
        (IM!$F$2:$F$522=A204) *
        ISNUMBER(SEARCH("*HUB*", IM!$AC$2:$AC$522)) *
        (IM!$X$2:$X$522&gt;=$A$1) *
        (IM!$X$2:$X$522&lt;=$B$1)*(W204="HUB")
    ) &gt; 0
), "HUB", "")</f>
        <v/>
      </c>
      <c r="O204" s="256" t="str">
        <f>IF(
  IFERROR(VLOOKUP(A204,門市主檔!A:I,9,FALSE),"")&lt;&gt;$C$1,
  "未完工",
  IF(
    AND($D$1="--",$E$1="--",$F$1="--"),
    "已完工",
    IF(
      OR(
        AND($D$1&lt;&gt;"--", IFERROR(VLOOKUP(A204,'0919門市清單主檔'!B:AH,31,FALSE),"")=$D$1, IFERROR(VLOOKUP(A204,門市主檔!A:Q,17,FALSE),"")&lt;&gt;$D$1),
        AND($E$1&lt;&gt;"--", IFERROR(VLOOKUP(A204,'0919門市清單主檔'!B:AH,32,FALSE),"")=$E$1, IFERROR(VLOOKUP(A204,門市主檔!A:S,19,FALSE),"")&lt;&gt;$E$1),
        AND($F$1&lt;&gt;"--", IFERROR(VLOOKUP(A204,'0919門市清單主檔'!B:AH,33,FALSE),"")=$F$1, IFERROR(VLOOKUP(A204,門市主檔!A:U,21,FALSE),"")&lt;&gt;$F$1),
        AND(
          IFERROR(VLOOKUP(A204,'0919門市清單主檔'!B:AC,28,FALSE),"")="+HUB",
          IFERROR(VLOOKUP(A204,門市主檔!A:X,23,FALSE),"")&lt;&gt;"+HUB"
        ),
        AND(
          IFERROR(VLOOKUP(A204,'0919門市清單主檔'!B:AD,29,FALSE),"")="+EDC",
          IFERROR(VLOOKUP(A204,門市主檔!A:X,24,FALSE),"")&lt;&gt;"+EDC"
        )
      ),
      _xlfn.TEXTJOIN(
        "，",
        TRUE,
        IF(AND($D$1&lt;&gt;"--", IFERROR(VLOOKUP(A204,'0919門市清單主檔'!B:AH,31,FALSE),"")=$D$1, IFERROR(VLOOKUP(A204,門市主檔!A:Q,17,FALSE),"")&lt;&gt;$D$1), $D$1, ""),
        IF(AND($E$1&lt;&gt;"--", IFERROR(VLOOKUP(A204,'0919門市清單主檔'!B:AH,32,FALSE),"")=$E$1, IFERROR(VLOOKUP(A204,門市主檔!A:S,19,FALSE),"")&lt;&gt;$E$1), $E$1, ""),
        IF(AND($F$1&lt;&gt;"--", IFERROR(VLOOKUP(A204,'0919門市清單主檔'!B:AH,33,FALSE),"")=$F$1, IFERROR(VLOOKUP(A204,門市主檔!A:U,21,FALSE),"")&lt;&gt;$F$1), $F$1, ""),
        IF(AND(IFERROR(VLOOKUP(A204,'0919門市清單主檔'!B:AC,28,FALSE),"")="+HUB", IFERROR(VLOOKUP(A204,門市主檔!A:X,23,FALSE),"")&lt;&gt;"+HUB"), "+HUB", ""),
        IF(AND(IFERROR(VLOOKUP(A204,'0919門市清單主檔'!B:AD,29,FALSE),"")="+EDC", IFERROR(VLOOKUP(A204,門市主檔!A:X,24,FALSE),"")&lt;&gt;"+EDC"), "+EDC", "")
      ) &amp; "未完工",
      "已完工"
    )
  )
)</f>
        <v>已完工</v>
      </c>
      <c r="P204" s="542" t="str">
        <f t="shared" si="32"/>
        <v>PMQ2-3785-北縣莊榮店(定保)</v>
      </c>
      <c r="Q204" s="178" t="str">
        <f t="array" ref="Q204">IF(AND(SUMPRODUCT((IM!$F$2:$F$5000=A204)*(ISNUMBER(SEARCH($D$1, IM!$AC$2:$AC$5000))))&gt;0), $D$1, "")</f>
        <v/>
      </c>
      <c r="R204" s="177" t="str">
        <f t="array" ref="R204">IFERROR(INDEX(IM!$AM$2:$AM$5000, MATCH(1, (IM!$F$2:$F$5000=A204) * (ISNUMBER(SEARCH($D$1, IM!$AC$2:$AC$5000))), 0)), "")</f>
        <v/>
      </c>
      <c r="S204" s="166" t="str">
        <f t="array" ref="S204">IF(AND(SUMPRODUCT((IM!$F$2:$F$5000=A204)*(ISNUMBER(SEARCH($E$1, IM!$AC$2:$AC$5000))))&gt;0), $E$1, "")</f>
        <v/>
      </c>
      <c r="T204" s="191" t="str">
        <f t="array" ref="T204">IFERROR(INDEX(IM!$AM$2:$AM$5000, MATCH(1, (IM!$F$2:$F$5000=A204) * (ISNUMBER(SEARCH($E$1, IM!$AC$2:$AC$5000))), 0)), "")</f>
        <v/>
      </c>
      <c r="U204" s="194" t="str">
        <f t="array" ref="U204">IF(AND(SUMPRODUCT((IM!$F$2:$F$5000=A204)*(ISNUMBER(SEARCH($F$1, IM!$AC$2:$AC$5000))))&gt;0), $F$1, "")</f>
        <v/>
      </c>
      <c r="V204" s="212" t="str">
        <f t="array" ref="V204">IFERROR(INDEX(IM!$AM$2:$AM$5000, MATCH(1, (IM!$F$2:$F$5000=A204) * (ISNUMBER(SEARCH($F$1, IM!$AC$2:$AC$5000))), 0)), "")</f>
        <v/>
      </c>
      <c r="W204" s="165" t="str">
        <f t="array" ref="W204">IF(
SUMPRODUCT(
(IM!$F$2:$F$5000=A204)*
(ISNUMBER(SEARCH($I$1,IM!$AC$2:$AC$5000)))*
(IM!$X$2:$X$5000&gt;=$A$1)*
(IM!$X$2:$X$5000&lt;=$B$1)
)&gt;0,
$I$1,
""
)</f>
        <v/>
      </c>
      <c r="X204" s="165" t="str">
        <f t="array" ref="X204">IF(AND(SUMPRODUCT((IM!$F$2:$F$5000=A204)*(ISNUMBER(SEARCH($J$1, IM!$AC$2:$AC$5000))))&gt;0), $J$1, "")</f>
        <v>+EDC</v>
      </c>
      <c r="Y204" s="425">
        <f t="shared" si="33"/>
        <v>3785</v>
      </c>
      <c r="Z204" s="425" t="str">
        <f t="shared" si="34"/>
        <v>北縣莊榮店</v>
      </c>
      <c r="AA204" s="132"/>
    </row>
    <row r="205" spans="1:29" ht="21.6" customHeight="1">
      <c r="A205" s="111">
        <v>4845</v>
      </c>
      <c r="B205" s="160" t="str">
        <f>_xlfn.XLOOKUP(A205,'0919門市清單主檔'!B:B,'0919門市清單主檔'!C:C,"")</f>
        <v>石門海角店</v>
      </c>
      <c r="C205" s="117" t="str">
        <f>_xlfn.XLOOKUP($A205,'0919門市清單主檔'!B:B,'0919門市清單主檔'!U:U,"")</f>
        <v>新北市</v>
      </c>
      <c r="D205" s="117" t="str">
        <f>_xlfn.XLOOKUP($A205,'0919門市清單主檔'!B:B,'0919門市清單主檔'!V:V,"")</f>
        <v>石門區</v>
      </c>
      <c r="E205" s="200" t="str">
        <f>_xlfn.XLOOKUP(D205,門市狀態!G:G,門市狀態!H:H,"")</f>
        <v>吳宗鴻</v>
      </c>
      <c r="F205" s="112" t="str">
        <f>IFERROR(IF(VLOOKUP(A205,門市狀態!A:D,4,FALSE)=0,"",VLOOKUP(A205,門市狀態!A:D,4,FALSE)),"")</f>
        <v/>
      </c>
      <c r="G205" s="113"/>
      <c r="H205" s="114" t="str">
        <f t="shared" si="30"/>
        <v>PMQ2-4845-石門海角店(定保)</v>
      </c>
      <c r="I205" s="251" t="str">
        <f t="array" ref="I205">IF(AND(SUMPRODUCT((IM!$F$2:$F$5000=A205)*(ISNUMBER(SEARCH($C$1, IM!$AC$2:$AC$5000))))&gt;0), $C$1, "")</f>
        <v>PMQ2</v>
      </c>
      <c r="J205" s="252">
        <f t="array" ref="J205">IFERROR(INDEX(IM!$AM$2:$AM$5000, MATCH(1, (IM!$F$2:$F$5000=A205) * (ISNUMBER(SEARCH($C$1, IM!$AC$2:$AC$5000))), 0)), "")</f>
        <v>46168</v>
      </c>
      <c r="K205" s="253">
        <f t="array" ref="K205">SUMPRODUCT((IM!$F$2:$F$5000=A205)*(IM!$AD$2:$AD$5000="O")*(ISNUMBER(SEARCH($C$1, IM!$AC$2:$AC$5000))))</f>
        <v>1</v>
      </c>
      <c r="L205" s="254" t="str">
        <f t="array" ref="L205">IF(K205&gt;0,IFERROR(HYPERLINK("#'IM'!AC"&amp;MATCH(1,(IM!$F$1:$F$5000=A205)*(ISNUMBER(SEARCH($C$1,IM!$AC$1:$AC$5000))),0),"檢核"),"未登錄"),"")</f>
        <v>檢核</v>
      </c>
      <c r="M205" s="255" t="str">
        <f t="shared" si="31"/>
        <v>+EDC</v>
      </c>
      <c r="N205" s="255" t="str">
        <f t="array" ref="N205">IF(AND(
    SUMPRODUCT(
        (IM!$F$2:$F$522=A205) *
        ISNUMBER(SEARCH("*HUB*", IM!$AC$2:$AC$522)) *
        (IM!$X$2:$X$522&gt;=$A$1) *
        (IM!$X$2:$X$522&lt;=$B$1)*(W205="HUB")
    ) &gt; 0
), "HUB", "")</f>
        <v/>
      </c>
      <c r="O205" s="256" t="str">
        <f>IF(
  IFERROR(VLOOKUP(A205,門市主檔!A:I,9,FALSE),"")&lt;&gt;$C$1,
  "未完工",
  IF(
    AND($D$1="--",$E$1="--",$F$1="--"),
    "已完工",
    IF(
      OR(
        AND($D$1&lt;&gt;"--", IFERROR(VLOOKUP(A205,'0919門市清單主檔'!B:AH,31,FALSE),"")=$D$1, IFERROR(VLOOKUP(A205,門市主檔!A:Q,17,FALSE),"")&lt;&gt;$D$1),
        AND($E$1&lt;&gt;"--", IFERROR(VLOOKUP(A205,'0919門市清單主檔'!B:AH,32,FALSE),"")=$E$1, IFERROR(VLOOKUP(A205,門市主檔!A:S,19,FALSE),"")&lt;&gt;$E$1),
        AND($F$1&lt;&gt;"--", IFERROR(VLOOKUP(A205,'0919門市清單主檔'!B:AH,33,FALSE),"")=$F$1, IFERROR(VLOOKUP(A205,門市主檔!A:U,21,FALSE),"")&lt;&gt;$F$1),
        AND(
          IFERROR(VLOOKUP(A205,'0919門市清單主檔'!B:AC,28,FALSE),"")="+HUB",
          IFERROR(VLOOKUP(A205,門市主檔!A:X,23,FALSE),"")&lt;&gt;"+HUB"
        ),
        AND(
          IFERROR(VLOOKUP(A205,'0919門市清單主檔'!B:AD,29,FALSE),"")="+EDC",
          IFERROR(VLOOKUP(A205,門市主檔!A:X,24,FALSE),"")&lt;&gt;"+EDC"
        )
      ),
      _xlfn.TEXTJOIN(
        "，",
        TRUE,
        IF(AND($D$1&lt;&gt;"--", IFERROR(VLOOKUP(A205,'0919門市清單主檔'!B:AH,31,FALSE),"")=$D$1, IFERROR(VLOOKUP(A205,門市主檔!A:Q,17,FALSE),"")&lt;&gt;$D$1), $D$1, ""),
        IF(AND($E$1&lt;&gt;"--", IFERROR(VLOOKUP(A205,'0919門市清單主檔'!B:AH,32,FALSE),"")=$E$1, IFERROR(VLOOKUP(A205,門市主檔!A:S,19,FALSE),"")&lt;&gt;$E$1), $E$1, ""),
        IF(AND($F$1&lt;&gt;"--", IFERROR(VLOOKUP(A205,'0919門市清單主檔'!B:AH,33,FALSE),"")=$F$1, IFERROR(VLOOKUP(A205,門市主檔!A:U,21,FALSE),"")&lt;&gt;$F$1), $F$1, ""),
        IF(AND(IFERROR(VLOOKUP(A205,'0919門市清單主檔'!B:AC,28,FALSE),"")="+HUB", IFERROR(VLOOKUP(A205,門市主檔!A:X,23,FALSE),"")&lt;&gt;"+HUB"), "+HUB", ""),
        IF(AND(IFERROR(VLOOKUP(A205,'0919門市清單主檔'!B:AD,29,FALSE),"")="+EDC", IFERROR(VLOOKUP(A205,門市主檔!A:X,24,FALSE),"")&lt;&gt;"+EDC"), "+EDC", "")
      ) &amp; "未完工",
      "已完工"
    )
  )
)</f>
        <v>已完工</v>
      </c>
      <c r="P205" s="542" t="str">
        <f t="shared" si="32"/>
        <v>PMQ2-4845-石門海角店(定保)</v>
      </c>
      <c r="Q205" s="178" t="str">
        <f t="array" ref="Q205">IF(AND(SUMPRODUCT((IM!$F$2:$F$5000=A205)*(ISNUMBER(SEARCH($D$1, IM!$AC$2:$AC$5000))))&gt;0), $D$1, "")</f>
        <v/>
      </c>
      <c r="R205" s="177" t="str">
        <f t="array" ref="R205">IFERROR(INDEX(IM!$AM$2:$AM$5000, MATCH(1, (IM!$F$2:$F$5000=A205) * (ISNUMBER(SEARCH($D$1, IM!$AC$2:$AC$5000))), 0)), "")</f>
        <v/>
      </c>
      <c r="S205" s="166" t="str">
        <f t="array" ref="S205">IF(AND(SUMPRODUCT((IM!$F$2:$F$5000=A205)*(ISNUMBER(SEARCH($E$1, IM!$AC$2:$AC$5000))))&gt;0), $E$1, "")</f>
        <v/>
      </c>
      <c r="T205" s="191" t="str">
        <f t="array" ref="T205">IFERROR(INDEX(IM!$AM$2:$AM$5000, MATCH(1, (IM!$F$2:$F$5000=A205) * (ISNUMBER(SEARCH($E$1, IM!$AC$2:$AC$5000))), 0)), "")</f>
        <v/>
      </c>
      <c r="U205" s="194" t="str">
        <f t="array" ref="U205">IF(AND(SUMPRODUCT((IM!$F$2:$F$5000=A205)*(ISNUMBER(SEARCH($F$1, IM!$AC$2:$AC$5000))))&gt;0), $F$1, "")</f>
        <v/>
      </c>
      <c r="V205" s="212" t="str">
        <f t="array" ref="V205">IFERROR(INDEX(IM!$AM$2:$AM$5000, MATCH(1, (IM!$F$2:$F$5000=A205) * (ISNUMBER(SEARCH($F$1, IM!$AC$2:$AC$5000))), 0)), "")</f>
        <v/>
      </c>
      <c r="W205" s="165" t="str">
        <f t="array" ref="W205">IF(
SUMPRODUCT(
(IM!$F$2:$F$5000=A205)*
(ISNUMBER(SEARCH($I$1,IM!$AC$2:$AC$5000)))*
(IM!$X$2:$X$5000&gt;=$A$1)*
(IM!$X$2:$X$5000&lt;=$B$1)
)&gt;0,
$I$1,
""
)</f>
        <v/>
      </c>
      <c r="X205" s="165" t="str">
        <f t="array" ref="X205">IF(AND(SUMPRODUCT((IM!$F$2:$F$5000=A205)*(ISNUMBER(SEARCH($J$1, IM!$AC$2:$AC$5000))))&gt;0), $J$1, "")</f>
        <v>+EDC</v>
      </c>
      <c r="Y205" s="425">
        <f t="shared" si="33"/>
        <v>4845</v>
      </c>
      <c r="Z205" s="425" t="str">
        <f t="shared" si="34"/>
        <v>石門海角店</v>
      </c>
      <c r="AA205" s="132"/>
    </row>
    <row r="206" spans="1:29" ht="21.6" customHeight="1">
      <c r="A206" s="111">
        <v>4341</v>
      </c>
      <c r="B206" s="160" t="str">
        <f>_xlfn.XLOOKUP(A206,'0919門市清單主檔'!B:B,'0919門市清單主檔'!C:C,"")</f>
        <v>新莊莊美店</v>
      </c>
      <c r="C206" s="117" t="str">
        <f>_xlfn.XLOOKUP($A206,'0919門市清單主檔'!B:B,'0919門市清單主檔'!U:U,"")</f>
        <v>新北市</v>
      </c>
      <c r="D206" s="117" t="str">
        <f>_xlfn.XLOOKUP($A206,'0919門市清單主檔'!B:B,'0919門市清單主檔'!V:V,"")</f>
        <v>新莊區</v>
      </c>
      <c r="E206" s="200" t="str">
        <f>_xlfn.XLOOKUP(D206,門市狀態!G:G,門市狀態!H:H,"")</f>
        <v>湯家瑋</v>
      </c>
      <c r="F206" s="112" t="str">
        <f>IFERROR(IF(VLOOKUP(A206,門市狀態!A:D,4,FALSE)=0,"",VLOOKUP(A206,門市狀態!A:D,4,FALSE)),"")</f>
        <v/>
      </c>
      <c r="G206" s="113"/>
      <c r="H206" s="114" t="str">
        <f t="shared" si="30"/>
        <v>PMQ2-4341-新莊莊美店(定保)</v>
      </c>
      <c r="I206" s="251" t="str">
        <f t="array" ref="I206">IF(AND(SUMPRODUCT((IM!$F$2:$F$5000=A206)*(ISNUMBER(SEARCH($C$1, IM!$AC$2:$AC$5000))))&gt;0), $C$1, "")</f>
        <v>PMQ2</v>
      </c>
      <c r="J206" s="252">
        <f t="array" ref="J206">IFERROR(INDEX(IM!$AM$2:$AM$5000, MATCH(1, (IM!$F$2:$F$5000=A206) * (ISNUMBER(SEARCH($C$1, IM!$AC$2:$AC$5000))), 0)), "")</f>
        <v>46168</v>
      </c>
      <c r="K206" s="253">
        <f t="array" ref="K206">SUMPRODUCT((IM!$F$2:$F$5000=A206)*(IM!$AD$2:$AD$5000="O")*(ISNUMBER(SEARCH($C$1, IM!$AC$2:$AC$5000))))</f>
        <v>1</v>
      </c>
      <c r="L206" s="254" t="str">
        <f t="array" ref="L206">IF(K206&gt;0,IFERROR(HYPERLINK("#'IM'!AC"&amp;MATCH(1,(IM!$F$1:$F$5000=A206)*(ISNUMBER(SEARCH($C$1,IM!$AC$1:$AC$5000))),0),"檢核"),"未登錄"),"")</f>
        <v>檢核</v>
      </c>
      <c r="M206" s="255" t="str">
        <f t="shared" si="31"/>
        <v>+EDC</v>
      </c>
      <c r="N206" s="255" t="str">
        <f t="array" ref="N206">IF(AND(
    SUMPRODUCT(
        (IM!$F$2:$F$522=A206) *
        ISNUMBER(SEARCH("*HUB*", IM!$AC$2:$AC$522)) *
        (IM!$X$2:$X$522&gt;=$A$1) *
        (IM!$X$2:$X$522&lt;=$B$1)*(W206="HUB")
    ) &gt; 0
), "HUB", "")</f>
        <v/>
      </c>
      <c r="O206" s="256" t="str">
        <f>IF(
  IFERROR(VLOOKUP(A206,門市主檔!A:I,9,FALSE),"")&lt;&gt;$C$1,
  "未完工",
  IF(
    AND($D$1="--",$E$1="--",$F$1="--"),
    "已完工",
    IF(
      OR(
        AND($D$1&lt;&gt;"--", IFERROR(VLOOKUP(A206,'0919門市清單主檔'!B:AH,31,FALSE),"")=$D$1, IFERROR(VLOOKUP(A206,門市主檔!A:Q,17,FALSE),"")&lt;&gt;$D$1),
        AND($E$1&lt;&gt;"--", IFERROR(VLOOKUP(A206,'0919門市清單主檔'!B:AH,32,FALSE),"")=$E$1, IFERROR(VLOOKUP(A206,門市主檔!A:S,19,FALSE),"")&lt;&gt;$E$1),
        AND($F$1&lt;&gt;"--", IFERROR(VLOOKUP(A206,'0919門市清單主檔'!B:AH,33,FALSE),"")=$F$1, IFERROR(VLOOKUP(A206,門市主檔!A:U,21,FALSE),"")&lt;&gt;$F$1),
        AND(
          IFERROR(VLOOKUP(A206,'0919門市清單主檔'!B:AC,28,FALSE),"")="+HUB",
          IFERROR(VLOOKUP(A206,門市主檔!A:X,23,FALSE),"")&lt;&gt;"+HUB"
        ),
        AND(
          IFERROR(VLOOKUP(A206,'0919門市清單主檔'!B:AD,29,FALSE),"")="+EDC",
          IFERROR(VLOOKUP(A206,門市主檔!A:X,24,FALSE),"")&lt;&gt;"+EDC"
        )
      ),
      _xlfn.TEXTJOIN(
        "，",
        TRUE,
        IF(AND($D$1&lt;&gt;"--", IFERROR(VLOOKUP(A206,'0919門市清單主檔'!B:AH,31,FALSE),"")=$D$1, IFERROR(VLOOKUP(A206,門市主檔!A:Q,17,FALSE),"")&lt;&gt;$D$1), $D$1, ""),
        IF(AND($E$1&lt;&gt;"--", IFERROR(VLOOKUP(A206,'0919門市清單主檔'!B:AH,32,FALSE),"")=$E$1, IFERROR(VLOOKUP(A206,門市主檔!A:S,19,FALSE),"")&lt;&gt;$E$1), $E$1, ""),
        IF(AND($F$1&lt;&gt;"--", IFERROR(VLOOKUP(A206,'0919門市清單主檔'!B:AH,33,FALSE),"")=$F$1, IFERROR(VLOOKUP(A206,門市主檔!A:U,21,FALSE),"")&lt;&gt;$F$1), $F$1, ""),
        IF(AND(IFERROR(VLOOKUP(A206,'0919門市清單主檔'!B:AC,28,FALSE),"")="+HUB", IFERROR(VLOOKUP(A206,門市主檔!A:X,23,FALSE),"")&lt;&gt;"+HUB"), "+HUB", ""),
        IF(AND(IFERROR(VLOOKUP(A206,'0919門市清單主檔'!B:AD,29,FALSE),"")="+EDC", IFERROR(VLOOKUP(A206,門市主檔!A:X,24,FALSE),"")&lt;&gt;"+EDC"), "+EDC", "")
      ) &amp; "未完工",
      "已完工"
    )
  )
)</f>
        <v>已完工</v>
      </c>
      <c r="P206" s="542" t="str">
        <f t="shared" si="32"/>
        <v>PMQ2-4341-新莊莊美店(定保)</v>
      </c>
      <c r="Q206" s="178" t="str">
        <f t="array" ref="Q206">IF(AND(SUMPRODUCT((IM!$F$2:$F$5000=A206)*(ISNUMBER(SEARCH($D$1, IM!$AC$2:$AC$5000))))&gt;0), $D$1, "")</f>
        <v/>
      </c>
      <c r="R206" s="177" t="str">
        <f t="array" ref="R206">IFERROR(INDEX(IM!$AM$2:$AM$5000, MATCH(1, (IM!$F$2:$F$5000=A206) * (ISNUMBER(SEARCH($D$1, IM!$AC$2:$AC$5000))), 0)), "")</f>
        <v/>
      </c>
      <c r="S206" s="166" t="str">
        <f t="array" ref="S206">IF(AND(SUMPRODUCT((IM!$F$2:$F$5000=A206)*(ISNUMBER(SEARCH($E$1, IM!$AC$2:$AC$5000))))&gt;0), $E$1, "")</f>
        <v/>
      </c>
      <c r="T206" s="191" t="str">
        <f t="array" ref="T206">IFERROR(INDEX(IM!$AM$2:$AM$5000, MATCH(1, (IM!$F$2:$F$5000=A206) * (ISNUMBER(SEARCH($E$1, IM!$AC$2:$AC$5000))), 0)), "")</f>
        <v/>
      </c>
      <c r="U206" s="194" t="str">
        <f t="array" ref="U206">IF(AND(SUMPRODUCT((IM!$F$2:$F$5000=A206)*(ISNUMBER(SEARCH($F$1, IM!$AC$2:$AC$5000))))&gt;0), $F$1, "")</f>
        <v/>
      </c>
      <c r="V206" s="212" t="str">
        <f t="array" ref="V206">IFERROR(INDEX(IM!$AM$2:$AM$5000, MATCH(1, (IM!$F$2:$F$5000=A206) * (ISNUMBER(SEARCH($F$1, IM!$AC$2:$AC$5000))), 0)), "")</f>
        <v/>
      </c>
      <c r="W206" s="165" t="str">
        <f t="array" ref="W206">IF(
SUMPRODUCT(
(IM!$F$2:$F$5000=A206)*
(ISNUMBER(SEARCH($I$1,IM!$AC$2:$AC$5000)))*
(IM!$X$2:$X$5000&gt;=$A$1)*
(IM!$X$2:$X$5000&lt;=$B$1)
)&gt;0,
$I$1,
""
)</f>
        <v/>
      </c>
      <c r="X206" s="165" t="str">
        <f t="array" ref="X206">IF(AND(SUMPRODUCT((IM!$F$2:$F$5000=A206)*(ISNUMBER(SEARCH($J$1, IM!$AC$2:$AC$5000))))&gt;0), $J$1, "")</f>
        <v>+EDC</v>
      </c>
      <c r="Y206" s="425">
        <f t="shared" si="33"/>
        <v>4341</v>
      </c>
      <c r="Z206" s="425" t="str">
        <f t="shared" si="34"/>
        <v>新莊莊美店</v>
      </c>
      <c r="AA206" s="132"/>
    </row>
    <row r="207" spans="1:29" ht="21.6" customHeight="1">
      <c r="A207" s="111">
        <v>4163</v>
      </c>
      <c r="B207" s="160" t="str">
        <f>_xlfn.XLOOKUP(A207,'0919門市清單主檔'!B:B,'0919門市清單主檔'!C:C,"")</f>
        <v>新莊中泉店</v>
      </c>
      <c r="C207" s="117" t="str">
        <f>_xlfn.XLOOKUP($A207,'0919門市清單主檔'!B:B,'0919門市清單主檔'!U:U,"")</f>
        <v>新北市</v>
      </c>
      <c r="D207" s="117" t="str">
        <f>_xlfn.XLOOKUP($A207,'0919門市清單主檔'!B:B,'0919門市清單主檔'!V:V,"")</f>
        <v>新莊區</v>
      </c>
      <c r="E207" s="200" t="str">
        <f>_xlfn.XLOOKUP(D207,門市狀態!G:G,門市狀態!H:H,"")</f>
        <v>湯家瑋</v>
      </c>
      <c r="F207" s="112" t="str">
        <f>IFERROR(IF(VLOOKUP(A207,門市狀態!A:D,4,FALSE)=0,"",VLOOKUP(A207,門市狀態!A:D,4,FALSE)),"")</f>
        <v/>
      </c>
      <c r="G207" s="113"/>
      <c r="H207" s="114" t="str">
        <f t="shared" si="30"/>
        <v>PMQ2-4163-新莊中泉店(定保)</v>
      </c>
      <c r="I207" s="251" t="str">
        <f t="array" ref="I207">IF(AND(SUMPRODUCT((IM!$F$2:$F$5000=A207)*(ISNUMBER(SEARCH($C$1, IM!$AC$2:$AC$5000))))&gt;0), $C$1, "")</f>
        <v>PMQ2</v>
      </c>
      <c r="J207" s="252">
        <f t="array" ref="J207">IFERROR(INDEX(IM!$AM$2:$AM$5000, MATCH(1, (IM!$F$2:$F$5000=A207) * (ISNUMBER(SEARCH($C$1, IM!$AC$2:$AC$5000))), 0)), "")</f>
        <v>46168</v>
      </c>
      <c r="K207" s="253">
        <f t="array" ref="K207">SUMPRODUCT((IM!$F$2:$F$5000=A207)*(IM!$AD$2:$AD$5000="O")*(ISNUMBER(SEARCH($C$1, IM!$AC$2:$AC$5000))))</f>
        <v>1</v>
      </c>
      <c r="L207" s="254" t="str">
        <f t="array" ref="L207">IF(K207&gt;0,IFERROR(HYPERLINK("#'IM'!AC"&amp;MATCH(1,(IM!$F$1:$F$5000=A207)*(ISNUMBER(SEARCH($C$1,IM!$AC$1:$AC$5000))),0),"檢核"),"未登錄"),"")</f>
        <v>檢核</v>
      </c>
      <c r="M207" s="255" t="str">
        <f t="shared" si="31"/>
        <v>+EDC</v>
      </c>
      <c r="N207" s="255" t="str">
        <f t="array" ref="N207">IF(AND(
    SUMPRODUCT(
        (IM!$F$2:$F$522=A207) *
        ISNUMBER(SEARCH("*HUB*", IM!$AC$2:$AC$522)) *
        (IM!$X$2:$X$522&gt;=$A$1) *
        (IM!$X$2:$X$522&lt;=$B$1)*(W207="HUB")
    ) &gt; 0
), "HUB", "")</f>
        <v/>
      </c>
      <c r="O207" s="256" t="str">
        <f>IF(
  IFERROR(VLOOKUP(A207,門市主檔!A:I,9,FALSE),"")&lt;&gt;$C$1,
  "未完工",
  IF(
    AND($D$1="--",$E$1="--",$F$1="--"),
    "已完工",
    IF(
      OR(
        AND($D$1&lt;&gt;"--", IFERROR(VLOOKUP(A207,'0919門市清單主檔'!B:AH,31,FALSE),"")=$D$1, IFERROR(VLOOKUP(A207,門市主檔!A:Q,17,FALSE),"")&lt;&gt;$D$1),
        AND($E$1&lt;&gt;"--", IFERROR(VLOOKUP(A207,'0919門市清單主檔'!B:AH,32,FALSE),"")=$E$1, IFERROR(VLOOKUP(A207,門市主檔!A:S,19,FALSE),"")&lt;&gt;$E$1),
        AND($F$1&lt;&gt;"--", IFERROR(VLOOKUP(A207,'0919門市清單主檔'!B:AH,33,FALSE),"")=$F$1, IFERROR(VLOOKUP(A207,門市主檔!A:U,21,FALSE),"")&lt;&gt;$F$1),
        AND(
          IFERROR(VLOOKUP(A207,'0919門市清單主檔'!B:AC,28,FALSE),"")="+HUB",
          IFERROR(VLOOKUP(A207,門市主檔!A:X,23,FALSE),"")&lt;&gt;"+HUB"
        ),
        AND(
          IFERROR(VLOOKUP(A207,'0919門市清單主檔'!B:AD,29,FALSE),"")="+EDC",
          IFERROR(VLOOKUP(A207,門市主檔!A:X,24,FALSE),"")&lt;&gt;"+EDC"
        )
      ),
      _xlfn.TEXTJOIN(
        "，",
        TRUE,
        IF(AND($D$1&lt;&gt;"--", IFERROR(VLOOKUP(A207,'0919門市清單主檔'!B:AH,31,FALSE),"")=$D$1, IFERROR(VLOOKUP(A207,門市主檔!A:Q,17,FALSE),"")&lt;&gt;$D$1), $D$1, ""),
        IF(AND($E$1&lt;&gt;"--", IFERROR(VLOOKUP(A207,'0919門市清單主檔'!B:AH,32,FALSE),"")=$E$1, IFERROR(VLOOKUP(A207,門市主檔!A:S,19,FALSE),"")&lt;&gt;$E$1), $E$1, ""),
        IF(AND($F$1&lt;&gt;"--", IFERROR(VLOOKUP(A207,'0919門市清單主檔'!B:AH,33,FALSE),"")=$F$1, IFERROR(VLOOKUP(A207,門市主檔!A:U,21,FALSE),"")&lt;&gt;$F$1), $F$1, ""),
        IF(AND(IFERROR(VLOOKUP(A207,'0919門市清單主檔'!B:AC,28,FALSE),"")="+HUB", IFERROR(VLOOKUP(A207,門市主檔!A:X,23,FALSE),"")&lt;&gt;"+HUB"), "+HUB", ""),
        IF(AND(IFERROR(VLOOKUP(A207,'0919門市清單主檔'!B:AD,29,FALSE),"")="+EDC", IFERROR(VLOOKUP(A207,門市主檔!A:X,24,FALSE),"")&lt;&gt;"+EDC"), "+EDC", "")
      ) &amp; "未完工",
      "已完工"
    )
  )
)</f>
        <v>已完工</v>
      </c>
      <c r="P207" s="542" t="str">
        <f t="shared" si="32"/>
        <v>PMQ2-4163-新莊中泉店(定保)</v>
      </c>
      <c r="Q207" s="178" t="str">
        <f t="array" ref="Q207">IF(AND(SUMPRODUCT((IM!$F$2:$F$5000=A207)*(ISNUMBER(SEARCH($D$1, IM!$AC$2:$AC$5000))))&gt;0), $D$1, "")</f>
        <v/>
      </c>
      <c r="R207" s="177" t="str">
        <f t="array" ref="R207">IFERROR(INDEX(IM!$AM$2:$AM$5000, MATCH(1, (IM!$F$2:$F$5000=A207) * (ISNUMBER(SEARCH($D$1, IM!$AC$2:$AC$5000))), 0)), "")</f>
        <v/>
      </c>
      <c r="S207" s="166" t="str">
        <f t="array" ref="S207">IF(AND(SUMPRODUCT((IM!$F$2:$F$5000=A207)*(ISNUMBER(SEARCH($E$1, IM!$AC$2:$AC$5000))))&gt;0), $E$1, "")</f>
        <v/>
      </c>
      <c r="T207" s="191" t="str">
        <f t="array" ref="T207">IFERROR(INDEX(IM!$AM$2:$AM$5000, MATCH(1, (IM!$F$2:$F$5000=A207) * (ISNUMBER(SEARCH($E$1, IM!$AC$2:$AC$5000))), 0)), "")</f>
        <v/>
      </c>
      <c r="U207" s="194" t="str">
        <f t="array" ref="U207">IF(AND(SUMPRODUCT((IM!$F$2:$F$5000=A207)*(ISNUMBER(SEARCH($F$1, IM!$AC$2:$AC$5000))))&gt;0), $F$1, "")</f>
        <v/>
      </c>
      <c r="V207" s="212" t="str">
        <f t="array" ref="V207">IFERROR(INDEX(IM!$AM$2:$AM$5000, MATCH(1, (IM!$F$2:$F$5000=A207) * (ISNUMBER(SEARCH($F$1, IM!$AC$2:$AC$5000))), 0)), "")</f>
        <v/>
      </c>
      <c r="W207" s="165" t="str">
        <f t="array" ref="W207">IF(
SUMPRODUCT(
(IM!$F$2:$F$5000=A207)*
(ISNUMBER(SEARCH($I$1,IM!$AC$2:$AC$5000)))*
(IM!$X$2:$X$5000&gt;=$A$1)*
(IM!$X$2:$X$5000&lt;=$B$1)
)&gt;0,
$I$1,
""
)</f>
        <v/>
      </c>
      <c r="X207" s="165" t="str">
        <f t="array" ref="X207">IF(AND(SUMPRODUCT((IM!$F$2:$F$5000=A207)*(ISNUMBER(SEARCH($J$1, IM!$AC$2:$AC$5000))))&gt;0), $J$1, "")</f>
        <v>+EDC</v>
      </c>
      <c r="Y207" s="425">
        <f t="shared" si="33"/>
        <v>4163</v>
      </c>
      <c r="Z207" s="425" t="str">
        <f t="shared" si="34"/>
        <v>新莊中泉店</v>
      </c>
      <c r="AA207" s="132"/>
    </row>
    <row r="208" spans="1:29" ht="21.6" customHeight="1">
      <c r="A208" s="111">
        <v>5057</v>
      </c>
      <c r="B208" s="160" t="str">
        <f>_xlfn.XLOOKUP(A208,'0919門市清單主檔'!B:B,'0919門市清單主檔'!C:C,"")</f>
        <v>新莊中港店</v>
      </c>
      <c r="C208" s="117" t="str">
        <f>_xlfn.XLOOKUP($A208,'0919門市清單主檔'!B:B,'0919門市清單主檔'!U:U,"")</f>
        <v>新北市</v>
      </c>
      <c r="D208" s="117" t="str">
        <f>_xlfn.XLOOKUP($A208,'0919門市清單主檔'!B:B,'0919門市清單主檔'!V:V,"")</f>
        <v>新莊區</v>
      </c>
      <c r="E208" s="200" t="str">
        <f>_xlfn.XLOOKUP(D208,門市狀態!G:G,門市狀態!H:H,"")</f>
        <v>湯家瑋</v>
      </c>
      <c r="F208" s="112" t="str">
        <f>IFERROR(IF(VLOOKUP(A208,門市狀態!A:D,4,FALSE)=0,"",VLOOKUP(A208,門市狀態!A:D,4,FALSE)),"")</f>
        <v/>
      </c>
      <c r="G208" s="113"/>
      <c r="H208" s="114" t="str">
        <f t="shared" si="30"/>
        <v>PMQ2-5057-新莊中港店(定保)</v>
      </c>
      <c r="I208" s="251" t="str">
        <f t="array" ref="I208">IF(AND(SUMPRODUCT((IM!$F$2:$F$5000=A208)*(ISNUMBER(SEARCH($C$1, IM!$AC$2:$AC$5000))))&gt;0), $C$1, "")</f>
        <v>PMQ2</v>
      </c>
      <c r="J208" s="252">
        <f t="array" ref="J208">IFERROR(INDEX(IM!$AM$2:$AM$5000, MATCH(1, (IM!$F$2:$F$5000=A208) * (ISNUMBER(SEARCH($C$1, IM!$AC$2:$AC$5000))), 0)), "")</f>
        <v>46168</v>
      </c>
      <c r="K208" s="253">
        <f t="array" ref="K208">SUMPRODUCT((IM!$F$2:$F$5000=A208)*(IM!$AD$2:$AD$5000="O")*(ISNUMBER(SEARCH($C$1, IM!$AC$2:$AC$5000))))</f>
        <v>1</v>
      </c>
      <c r="L208" s="254" t="str">
        <f t="array" ref="L208">IF(K208&gt;0,IFERROR(HYPERLINK("#'IM'!AC"&amp;MATCH(1,(IM!$F$1:$F$5000=A208)*(ISNUMBER(SEARCH($C$1,IM!$AC$1:$AC$5000))),0),"檢核"),"未登錄"),"")</f>
        <v>檢核</v>
      </c>
      <c r="M208" s="255" t="str">
        <f t="shared" si="31"/>
        <v>+EDC</v>
      </c>
      <c r="N208" s="255" t="str">
        <f t="array" ref="N208">IF(AND(
    SUMPRODUCT(
        (IM!$F$2:$F$522=A208) *
        ISNUMBER(SEARCH("*HUB*", IM!$AC$2:$AC$522)) *
        (IM!$X$2:$X$522&gt;=$A$1) *
        (IM!$X$2:$X$522&lt;=$B$1)*(W208="HUB")
    ) &gt; 0
), "HUB", "")</f>
        <v/>
      </c>
      <c r="O208" s="256" t="str">
        <f>IF(
  IFERROR(VLOOKUP(A208,門市主檔!A:I,9,FALSE),"")&lt;&gt;$C$1,
  "未完工",
  IF(
    AND($D$1="--",$E$1="--",$F$1="--"),
    "已完工",
    IF(
      OR(
        AND($D$1&lt;&gt;"--", IFERROR(VLOOKUP(A208,'0919門市清單主檔'!B:AH,31,FALSE),"")=$D$1, IFERROR(VLOOKUP(A208,門市主檔!A:Q,17,FALSE),"")&lt;&gt;$D$1),
        AND($E$1&lt;&gt;"--", IFERROR(VLOOKUP(A208,'0919門市清單主檔'!B:AH,32,FALSE),"")=$E$1, IFERROR(VLOOKUP(A208,門市主檔!A:S,19,FALSE),"")&lt;&gt;$E$1),
        AND($F$1&lt;&gt;"--", IFERROR(VLOOKUP(A208,'0919門市清單主檔'!B:AH,33,FALSE),"")=$F$1, IFERROR(VLOOKUP(A208,門市主檔!A:U,21,FALSE),"")&lt;&gt;$F$1),
        AND(
          IFERROR(VLOOKUP(A208,'0919門市清單主檔'!B:AC,28,FALSE),"")="+HUB",
          IFERROR(VLOOKUP(A208,門市主檔!A:X,23,FALSE),"")&lt;&gt;"+HUB"
        ),
        AND(
          IFERROR(VLOOKUP(A208,'0919門市清單主檔'!B:AD,29,FALSE),"")="+EDC",
          IFERROR(VLOOKUP(A208,門市主檔!A:X,24,FALSE),"")&lt;&gt;"+EDC"
        )
      ),
      _xlfn.TEXTJOIN(
        "，",
        TRUE,
        IF(AND($D$1&lt;&gt;"--", IFERROR(VLOOKUP(A208,'0919門市清單主檔'!B:AH,31,FALSE),"")=$D$1, IFERROR(VLOOKUP(A208,門市主檔!A:Q,17,FALSE),"")&lt;&gt;$D$1), $D$1, ""),
        IF(AND($E$1&lt;&gt;"--", IFERROR(VLOOKUP(A208,'0919門市清單主檔'!B:AH,32,FALSE),"")=$E$1, IFERROR(VLOOKUP(A208,門市主檔!A:S,19,FALSE),"")&lt;&gt;$E$1), $E$1, ""),
        IF(AND($F$1&lt;&gt;"--", IFERROR(VLOOKUP(A208,'0919門市清單主檔'!B:AH,33,FALSE),"")=$F$1, IFERROR(VLOOKUP(A208,門市主檔!A:U,21,FALSE),"")&lt;&gt;$F$1), $F$1, ""),
        IF(AND(IFERROR(VLOOKUP(A208,'0919門市清單主檔'!B:AC,28,FALSE),"")="+HUB", IFERROR(VLOOKUP(A208,門市主檔!A:X,23,FALSE),"")&lt;&gt;"+HUB"), "+HUB", ""),
        IF(AND(IFERROR(VLOOKUP(A208,'0919門市清單主檔'!B:AD,29,FALSE),"")="+EDC", IFERROR(VLOOKUP(A208,門市主檔!A:X,24,FALSE),"")&lt;&gt;"+EDC"), "+EDC", "")
      ) &amp; "未完工",
      "已完工"
    )
  )
)</f>
        <v>已完工</v>
      </c>
      <c r="P208" s="542" t="str">
        <f t="shared" si="32"/>
        <v>PMQ2-5057-新莊中港店(定保)</v>
      </c>
      <c r="Q208" s="178" t="str">
        <f t="array" ref="Q208">IF(AND(SUMPRODUCT((IM!$F$2:$F$5000=A208)*(ISNUMBER(SEARCH($D$1, IM!$AC$2:$AC$5000))))&gt;0), $D$1, "")</f>
        <v/>
      </c>
      <c r="R208" s="177" t="str">
        <f t="array" ref="R208">IFERROR(INDEX(IM!$AM$2:$AM$5000, MATCH(1, (IM!$F$2:$F$5000=A208) * (ISNUMBER(SEARCH($D$1, IM!$AC$2:$AC$5000))), 0)), "")</f>
        <v/>
      </c>
      <c r="S208" s="166" t="str">
        <f t="array" ref="S208">IF(AND(SUMPRODUCT((IM!$F$2:$F$5000=A208)*(ISNUMBER(SEARCH($E$1, IM!$AC$2:$AC$5000))))&gt;0), $E$1, "")</f>
        <v/>
      </c>
      <c r="T208" s="191" t="str">
        <f t="array" ref="T208">IFERROR(INDEX(IM!$AM$2:$AM$5000, MATCH(1, (IM!$F$2:$F$5000=A208) * (ISNUMBER(SEARCH($E$1, IM!$AC$2:$AC$5000))), 0)), "")</f>
        <v/>
      </c>
      <c r="U208" s="194" t="str">
        <f t="array" ref="U208">IF(AND(SUMPRODUCT((IM!$F$2:$F$5000=A208)*(ISNUMBER(SEARCH($F$1, IM!$AC$2:$AC$5000))))&gt;0), $F$1, "")</f>
        <v/>
      </c>
      <c r="V208" s="212" t="str">
        <f t="array" ref="V208">IFERROR(INDEX(IM!$AM$2:$AM$5000, MATCH(1, (IM!$F$2:$F$5000=A208) * (ISNUMBER(SEARCH($F$1, IM!$AC$2:$AC$5000))), 0)), "")</f>
        <v/>
      </c>
      <c r="W208" s="165" t="str">
        <f t="array" ref="W208">IF(
SUMPRODUCT(
(IM!$F$2:$F$5000=A208)*
(ISNUMBER(SEARCH($I$1,IM!$AC$2:$AC$5000)))*
(IM!$X$2:$X$5000&gt;=$A$1)*
(IM!$X$2:$X$5000&lt;=$B$1)
)&gt;0,
$I$1,
""
)</f>
        <v/>
      </c>
      <c r="X208" s="165" t="str">
        <f t="array" ref="X208">IF(AND(SUMPRODUCT((IM!$F$2:$F$5000=A208)*(ISNUMBER(SEARCH($J$1, IM!$AC$2:$AC$5000))))&gt;0), $J$1, "")</f>
        <v>+EDC</v>
      </c>
      <c r="Y208" s="425">
        <f t="shared" si="33"/>
        <v>5057</v>
      </c>
      <c r="Z208" s="425" t="str">
        <f t="shared" si="34"/>
        <v>新莊中港店</v>
      </c>
      <c r="AA208" s="132" t="s">
        <v>52</v>
      </c>
    </row>
    <row r="209" spans="1:29" ht="21.6" customHeight="1">
      <c r="A209" s="111">
        <v>4856</v>
      </c>
      <c r="B209" s="160" t="str">
        <f>_xlfn.XLOOKUP(A209,'0919門市清單主檔'!B:B,'0919門市清單主檔'!C:C,"")</f>
        <v>新莊小胖店</v>
      </c>
      <c r="C209" s="117" t="str">
        <f>_xlfn.XLOOKUP($A209,'0919門市清單主檔'!B:B,'0919門市清單主檔'!U:U,"")</f>
        <v>新北市</v>
      </c>
      <c r="D209" s="117" t="str">
        <f>_xlfn.XLOOKUP($A209,'0919門市清單主檔'!B:B,'0919門市清單主檔'!V:V,"")</f>
        <v>新莊區</v>
      </c>
      <c r="E209" s="200" t="str">
        <f>_xlfn.XLOOKUP(D209,門市狀態!G:G,門市狀態!H:H,"")</f>
        <v>湯家瑋</v>
      </c>
      <c r="F209" s="112" t="str">
        <f>IFERROR(IF(VLOOKUP(A209,門市狀態!A:D,4,FALSE)=0,"",VLOOKUP(A209,門市狀態!A:D,4,FALSE)),"")</f>
        <v/>
      </c>
      <c r="G209" s="113"/>
      <c r="H209" s="114" t="str">
        <f t="shared" si="30"/>
        <v>PMQ2-4856-新莊小胖店(定保)</v>
      </c>
      <c r="I209" s="251" t="str">
        <f t="array" ref="I209">IF(AND(SUMPRODUCT((IM!$F$2:$F$5000=A209)*(ISNUMBER(SEARCH($C$1, IM!$AC$2:$AC$5000))))&gt;0), $C$1, "")</f>
        <v>PMQ2</v>
      </c>
      <c r="J209" s="252">
        <f t="array" ref="J209">IFERROR(INDEX(IM!$AM$2:$AM$5000, MATCH(1, (IM!$F$2:$F$5000=A209) * (ISNUMBER(SEARCH($C$1, IM!$AC$2:$AC$5000))), 0)), "")</f>
        <v>46168</v>
      </c>
      <c r="K209" s="253">
        <f t="array" ref="K209">SUMPRODUCT((IM!$F$2:$F$5000=A209)*(IM!$AD$2:$AD$5000="O")*(ISNUMBER(SEARCH($C$1, IM!$AC$2:$AC$5000))))</f>
        <v>1</v>
      </c>
      <c r="L209" s="254" t="str">
        <f t="array" ref="L209">IF(K209&gt;0,IFERROR(HYPERLINK("#'IM'!AC"&amp;MATCH(1,(IM!$F$1:$F$5000=A209)*(ISNUMBER(SEARCH($C$1,IM!$AC$1:$AC$5000))),0),"檢核"),"未登錄"),"")</f>
        <v>檢核</v>
      </c>
      <c r="M209" s="255" t="str">
        <f t="shared" si="31"/>
        <v>+EDC</v>
      </c>
      <c r="N209" s="255" t="str">
        <f t="array" ref="N209">IF(AND(
    SUMPRODUCT(
        (IM!$F$2:$F$522=A209) *
        ISNUMBER(SEARCH("*HUB*", IM!$AC$2:$AC$522)) *
        (IM!$X$2:$X$522&gt;=$A$1) *
        (IM!$X$2:$X$522&lt;=$B$1)*(W209="HUB")
    ) &gt; 0
), "HUB", "")</f>
        <v/>
      </c>
      <c r="O209" s="256" t="str">
        <f>IF(
  IFERROR(VLOOKUP(A209,門市主檔!A:I,9,FALSE),"")&lt;&gt;$C$1,
  "未完工",
  IF(
    AND($D$1="--",$E$1="--",$F$1="--"),
    "已完工",
    IF(
      OR(
        AND($D$1&lt;&gt;"--", IFERROR(VLOOKUP(A209,'0919門市清單主檔'!B:AH,31,FALSE),"")=$D$1, IFERROR(VLOOKUP(A209,門市主檔!A:Q,17,FALSE),"")&lt;&gt;$D$1),
        AND($E$1&lt;&gt;"--", IFERROR(VLOOKUP(A209,'0919門市清單主檔'!B:AH,32,FALSE),"")=$E$1, IFERROR(VLOOKUP(A209,門市主檔!A:S,19,FALSE),"")&lt;&gt;$E$1),
        AND($F$1&lt;&gt;"--", IFERROR(VLOOKUP(A209,'0919門市清單主檔'!B:AH,33,FALSE),"")=$F$1, IFERROR(VLOOKUP(A209,門市主檔!A:U,21,FALSE),"")&lt;&gt;$F$1),
        AND(
          IFERROR(VLOOKUP(A209,'0919門市清單主檔'!B:AC,28,FALSE),"")="+HUB",
          IFERROR(VLOOKUP(A209,門市主檔!A:X,23,FALSE),"")&lt;&gt;"+HUB"
        ),
        AND(
          IFERROR(VLOOKUP(A209,'0919門市清單主檔'!B:AD,29,FALSE),"")="+EDC",
          IFERROR(VLOOKUP(A209,門市主檔!A:X,24,FALSE),"")&lt;&gt;"+EDC"
        )
      ),
      _xlfn.TEXTJOIN(
        "，",
        TRUE,
        IF(AND($D$1&lt;&gt;"--", IFERROR(VLOOKUP(A209,'0919門市清單主檔'!B:AH,31,FALSE),"")=$D$1, IFERROR(VLOOKUP(A209,門市主檔!A:Q,17,FALSE),"")&lt;&gt;$D$1), $D$1, ""),
        IF(AND($E$1&lt;&gt;"--", IFERROR(VLOOKUP(A209,'0919門市清單主檔'!B:AH,32,FALSE),"")=$E$1, IFERROR(VLOOKUP(A209,門市主檔!A:S,19,FALSE),"")&lt;&gt;$E$1), $E$1, ""),
        IF(AND($F$1&lt;&gt;"--", IFERROR(VLOOKUP(A209,'0919門市清單主檔'!B:AH,33,FALSE),"")=$F$1, IFERROR(VLOOKUP(A209,門市主檔!A:U,21,FALSE),"")&lt;&gt;$F$1), $F$1, ""),
        IF(AND(IFERROR(VLOOKUP(A209,'0919門市清單主檔'!B:AC,28,FALSE),"")="+HUB", IFERROR(VLOOKUP(A209,門市主檔!A:X,23,FALSE),"")&lt;&gt;"+HUB"), "+HUB", ""),
        IF(AND(IFERROR(VLOOKUP(A209,'0919門市清單主檔'!B:AD,29,FALSE),"")="+EDC", IFERROR(VLOOKUP(A209,門市主檔!A:X,24,FALSE),"")&lt;&gt;"+EDC"), "+EDC", "")
      ) &amp; "未完工",
      "已完工"
    )
  )
)</f>
        <v>已完工</v>
      </c>
      <c r="P209" s="542" t="str">
        <f t="shared" si="32"/>
        <v>PMQ2-4856-新莊小胖店(定保)</v>
      </c>
      <c r="Q209" s="178" t="str">
        <f t="array" ref="Q209">IF(AND(SUMPRODUCT((IM!$F$2:$F$5000=A209)*(ISNUMBER(SEARCH($D$1, IM!$AC$2:$AC$5000))))&gt;0), $D$1, "")</f>
        <v/>
      </c>
      <c r="R209" s="177" t="str">
        <f t="array" ref="R209">IFERROR(INDEX(IM!$AM$2:$AM$5000, MATCH(1, (IM!$F$2:$F$5000=A209) * (ISNUMBER(SEARCH($D$1, IM!$AC$2:$AC$5000))), 0)), "")</f>
        <v/>
      </c>
      <c r="S209" s="166" t="str">
        <f t="array" ref="S209">IF(AND(SUMPRODUCT((IM!$F$2:$F$5000=A209)*(ISNUMBER(SEARCH($E$1, IM!$AC$2:$AC$5000))))&gt;0), $E$1, "")</f>
        <v/>
      </c>
      <c r="T209" s="191" t="str">
        <f t="array" ref="T209">IFERROR(INDEX(IM!$AM$2:$AM$5000, MATCH(1, (IM!$F$2:$F$5000=A209) * (ISNUMBER(SEARCH($E$1, IM!$AC$2:$AC$5000))), 0)), "")</f>
        <v/>
      </c>
      <c r="U209" s="194" t="str">
        <f t="array" ref="U209">IF(AND(SUMPRODUCT((IM!$F$2:$F$5000=A209)*(ISNUMBER(SEARCH($F$1, IM!$AC$2:$AC$5000))))&gt;0), $F$1, "")</f>
        <v/>
      </c>
      <c r="V209" s="212" t="str">
        <f t="array" ref="V209">IFERROR(INDEX(IM!$AM$2:$AM$5000, MATCH(1, (IM!$F$2:$F$5000=A209) * (ISNUMBER(SEARCH($F$1, IM!$AC$2:$AC$5000))), 0)), "")</f>
        <v/>
      </c>
      <c r="W209" s="165" t="str">
        <f t="array" ref="W209">IF(
SUMPRODUCT(
(IM!$F$2:$F$5000=A209)*
(ISNUMBER(SEARCH($I$1,IM!$AC$2:$AC$5000)))*
(IM!$X$2:$X$5000&gt;=$A$1)*
(IM!$X$2:$X$5000&lt;=$B$1)
)&gt;0,
$I$1,
""
)</f>
        <v/>
      </c>
      <c r="X209" s="165" t="str">
        <f t="array" ref="X209">IF(AND(SUMPRODUCT((IM!$F$2:$F$5000=A209)*(ISNUMBER(SEARCH($J$1, IM!$AC$2:$AC$5000))))&gt;0), $J$1, "")</f>
        <v>+EDC</v>
      </c>
      <c r="Y209" s="425">
        <f t="shared" si="33"/>
        <v>4856</v>
      </c>
      <c r="Z209" s="425" t="str">
        <f t="shared" si="34"/>
        <v>新莊小胖店</v>
      </c>
      <c r="AA209" s="132" t="s">
        <v>52</v>
      </c>
    </row>
    <row r="210" spans="1:29" ht="21.6" customHeight="1">
      <c r="A210" s="111">
        <v>4539</v>
      </c>
      <c r="B210" s="160" t="str">
        <f>_xlfn.XLOOKUP(A210,'0919門市清單主檔'!B:B,'0919門市清單主檔'!C:C,"")</f>
        <v>三重自信店</v>
      </c>
      <c r="C210" s="117" t="str">
        <f>_xlfn.XLOOKUP($A210,'0919門市清單主檔'!B:B,'0919門市清單主檔'!U:U,"")</f>
        <v>新北市</v>
      </c>
      <c r="D210" s="117" t="str">
        <f>_xlfn.XLOOKUP($A210,'0919門市清單主檔'!B:B,'0919門市清單主檔'!V:V,"")</f>
        <v>三重區</v>
      </c>
      <c r="E210" s="200" t="str">
        <f>_xlfn.XLOOKUP(D210,門市狀態!G:G,門市狀態!H:H,"")</f>
        <v>劉柏均</v>
      </c>
      <c r="F210" s="112" t="str">
        <f>IFERROR(IF(VLOOKUP(A210,門市狀態!A:D,4,FALSE)=0,"",VLOOKUP(A210,門市狀態!A:D,4,FALSE)),"")</f>
        <v/>
      </c>
      <c r="G210" s="113"/>
      <c r="H210" s="114" t="str">
        <f t="shared" si="30"/>
        <v>PMQ2-4539-三重自信店(定保)</v>
      </c>
      <c r="I210" s="251" t="str">
        <f t="array" ref="I210">IF(AND(SUMPRODUCT((IM!$F$2:$F$5000=A210)*(ISNUMBER(SEARCH($C$1, IM!$AC$2:$AC$5000))))&gt;0), $C$1, "")</f>
        <v>PMQ2</v>
      </c>
      <c r="J210" s="252">
        <f t="array" ref="J210">IFERROR(INDEX(IM!$AM$2:$AM$5000, MATCH(1, (IM!$F$2:$F$5000=A210) * (ISNUMBER(SEARCH($C$1, IM!$AC$2:$AC$5000))), 0)), "")</f>
        <v>46168</v>
      </c>
      <c r="K210" s="253">
        <f t="array" ref="K210">SUMPRODUCT((IM!$F$2:$F$5000=A210)*(IM!$AD$2:$AD$5000="O")*(ISNUMBER(SEARCH($C$1, IM!$AC$2:$AC$5000))))</f>
        <v>1</v>
      </c>
      <c r="L210" s="254" t="str">
        <f t="array" ref="L210">IF(K210&gt;0,IFERROR(HYPERLINK("#'IM'!AC"&amp;MATCH(1,(IM!$F$1:$F$5000=A210)*(ISNUMBER(SEARCH($C$1,IM!$AC$1:$AC$5000))),0),"檢核"),"未登錄"),"")</f>
        <v>檢核</v>
      </c>
      <c r="M210" s="255" t="str">
        <f t="shared" si="31"/>
        <v>+SC7+EDC</v>
      </c>
      <c r="N210" s="255" t="str">
        <f t="array" ref="N210">IF(AND(
    SUMPRODUCT(
        (IM!$F$2:$F$522=A210) *
        ISNUMBER(SEARCH("*HUB*", IM!$AC$2:$AC$522)) *
        (IM!$X$2:$X$522&gt;=$A$1) *
        (IM!$X$2:$X$522&lt;=$B$1)*(W210="HUB")
    ) &gt; 0
), "HUB", "")</f>
        <v/>
      </c>
      <c r="O210" s="256" t="str">
        <f>IF(
  IFERROR(VLOOKUP(A210,門市主檔!A:I,9,FALSE),"")&lt;&gt;$C$1,
  "未完工",
  IF(
    AND($D$1="--",$E$1="--",$F$1="--"),
    "已完工",
    IF(
      OR(
        AND($D$1&lt;&gt;"--", IFERROR(VLOOKUP(A210,'0919門市清單主檔'!B:AH,31,FALSE),"")=$D$1, IFERROR(VLOOKUP(A210,門市主檔!A:Q,17,FALSE),"")&lt;&gt;$D$1),
        AND($E$1&lt;&gt;"--", IFERROR(VLOOKUP(A210,'0919門市清單主檔'!B:AH,32,FALSE),"")=$E$1, IFERROR(VLOOKUP(A210,門市主檔!A:S,19,FALSE),"")&lt;&gt;$E$1),
        AND($F$1&lt;&gt;"--", IFERROR(VLOOKUP(A210,'0919門市清單主檔'!B:AH,33,FALSE),"")=$F$1, IFERROR(VLOOKUP(A210,門市主檔!A:U,21,FALSE),"")&lt;&gt;$F$1),
        AND(
          IFERROR(VLOOKUP(A210,'0919門市清單主檔'!B:AC,28,FALSE),"")="+HUB",
          IFERROR(VLOOKUP(A210,門市主檔!A:X,23,FALSE),"")&lt;&gt;"+HUB"
        ),
        AND(
          IFERROR(VLOOKUP(A210,'0919門市清單主檔'!B:AD,29,FALSE),"")="+EDC",
          IFERROR(VLOOKUP(A210,門市主檔!A:X,24,FALSE),"")&lt;&gt;"+EDC"
        )
      ),
      _xlfn.TEXTJOIN(
        "，",
        TRUE,
        IF(AND($D$1&lt;&gt;"--", IFERROR(VLOOKUP(A210,'0919門市清單主檔'!B:AH,31,FALSE),"")=$D$1, IFERROR(VLOOKUP(A210,門市主檔!A:Q,17,FALSE),"")&lt;&gt;$D$1), $D$1, ""),
        IF(AND($E$1&lt;&gt;"--", IFERROR(VLOOKUP(A210,'0919門市清單主檔'!B:AH,32,FALSE),"")=$E$1, IFERROR(VLOOKUP(A210,門市主檔!A:S,19,FALSE),"")&lt;&gt;$E$1), $E$1, ""),
        IF(AND($F$1&lt;&gt;"--", IFERROR(VLOOKUP(A210,'0919門市清單主檔'!B:AH,33,FALSE),"")=$F$1, IFERROR(VLOOKUP(A210,門市主檔!A:U,21,FALSE),"")&lt;&gt;$F$1), $F$1, ""),
        IF(AND(IFERROR(VLOOKUP(A210,'0919門市清單主檔'!B:AC,28,FALSE),"")="+HUB", IFERROR(VLOOKUP(A210,門市主檔!A:X,23,FALSE),"")&lt;&gt;"+HUB"), "+HUB", ""),
        IF(AND(IFERROR(VLOOKUP(A210,'0919門市清單主檔'!B:AD,29,FALSE),"")="+EDC", IFERROR(VLOOKUP(A210,門市主檔!A:X,24,FALSE),"")&lt;&gt;"+EDC"), "+EDC", "")
      ) &amp; "未完工",
      "已完工"
    )
  )
)</f>
        <v>已完工</v>
      </c>
      <c r="P210" s="542" t="str">
        <f t="shared" si="32"/>
        <v>PMQ2-4539-三重自信店(定保)</v>
      </c>
      <c r="Q210" s="178" t="str">
        <f t="array" ref="Q210">IF(AND(SUMPRODUCT((IM!$F$2:$F$5000=A210)*(ISNUMBER(SEARCH($D$1, IM!$AC$2:$AC$5000))))&gt;0), $D$1, "")</f>
        <v>+SC7</v>
      </c>
      <c r="R210" s="177">
        <f t="array" ref="R210">IFERROR(INDEX(IM!$AM$2:$AM$5000, MATCH(1, (IM!$F$2:$F$5000=A210) * (ISNUMBER(SEARCH($D$1, IM!$AC$2:$AC$5000))), 0)), "")</f>
        <v>46168</v>
      </c>
      <c r="S210" s="166" t="str">
        <f t="array" ref="S210">IF(AND(SUMPRODUCT((IM!$F$2:$F$5000=A210)*(ISNUMBER(SEARCH($E$1, IM!$AC$2:$AC$5000))))&gt;0), $E$1, "")</f>
        <v/>
      </c>
      <c r="T210" s="191" t="str">
        <f t="array" ref="T210">IFERROR(INDEX(IM!$AM$2:$AM$5000, MATCH(1, (IM!$F$2:$F$5000=A210) * (ISNUMBER(SEARCH($E$1, IM!$AC$2:$AC$5000))), 0)), "")</f>
        <v/>
      </c>
      <c r="U210" s="194" t="str">
        <f t="array" ref="U210">IF(AND(SUMPRODUCT((IM!$F$2:$F$5000=A210)*(ISNUMBER(SEARCH($F$1, IM!$AC$2:$AC$5000))))&gt;0), $F$1, "")</f>
        <v/>
      </c>
      <c r="V210" s="212" t="str">
        <f t="array" ref="V210">IFERROR(INDEX(IM!$AM$2:$AM$5000, MATCH(1, (IM!$F$2:$F$5000=A210) * (ISNUMBER(SEARCH($F$1, IM!$AC$2:$AC$5000))), 0)), "")</f>
        <v/>
      </c>
      <c r="W210" s="165" t="str">
        <f t="array" ref="W210">IF(
SUMPRODUCT(
(IM!$F$2:$F$5000=A210)*
(ISNUMBER(SEARCH($I$1,IM!$AC$2:$AC$5000)))*
(IM!$X$2:$X$5000&gt;=$A$1)*
(IM!$X$2:$X$5000&lt;=$B$1)
)&gt;0,
$I$1,
""
)</f>
        <v/>
      </c>
      <c r="X210" s="165" t="str">
        <f t="array" ref="X210">IF(AND(SUMPRODUCT((IM!$F$2:$F$5000=A210)*(ISNUMBER(SEARCH($J$1, IM!$AC$2:$AC$5000))))&gt;0), $J$1, "")</f>
        <v>+EDC</v>
      </c>
      <c r="Y210" s="425">
        <f t="shared" si="33"/>
        <v>4539</v>
      </c>
      <c r="Z210" s="425" t="str">
        <f t="shared" si="34"/>
        <v>三重自信店</v>
      </c>
      <c r="AA210" s="132"/>
    </row>
    <row r="211" spans="1:29" ht="21.6" customHeight="1">
      <c r="A211" s="111">
        <v>2267</v>
      </c>
      <c r="B211" s="160" t="str">
        <f>_xlfn.XLOOKUP(A211,'0919門市清單主檔'!B:B,'0919門市清單主檔'!C:C,"")</f>
        <v>北縣金陽店</v>
      </c>
      <c r="C211" s="117" t="str">
        <f>_xlfn.XLOOKUP($A211,'0919門市清單主檔'!B:B,'0919門市清單主檔'!U:U,"")</f>
        <v>新北市</v>
      </c>
      <c r="D211" s="117" t="str">
        <f>_xlfn.XLOOKUP($A211,'0919門市清單主檔'!B:B,'0919門市清單主檔'!V:V,"")</f>
        <v>金山區</v>
      </c>
      <c r="E211" s="200" t="str">
        <f>_xlfn.XLOOKUP(D211,門市狀態!G:G,門市狀態!H:H,"")</f>
        <v>吳宗鴻</v>
      </c>
      <c r="F211" s="112" t="str">
        <f>IFERROR(IF(VLOOKUP(A211,門市狀態!A:D,4,FALSE)=0,"",VLOOKUP(A211,門市狀態!A:D,4,FALSE)),"")</f>
        <v/>
      </c>
      <c r="G211" s="113"/>
      <c r="H211" s="114" t="str">
        <f t="shared" si="30"/>
        <v>PMQ2-2267-北縣金陽店(定保)</v>
      </c>
      <c r="I211" s="251" t="str">
        <f t="array" ref="I211">IF(AND(SUMPRODUCT((IM!$F$2:$F$5000=A211)*(ISNUMBER(SEARCH($C$1, IM!$AC$2:$AC$5000))))&gt;0), $C$1, "")</f>
        <v>PMQ2</v>
      </c>
      <c r="J211" s="252">
        <f t="array" ref="J211">IFERROR(INDEX(IM!$AM$2:$AM$5000, MATCH(1, (IM!$F$2:$F$5000=A211) * (ISNUMBER(SEARCH($C$1, IM!$AC$2:$AC$5000))), 0)), "")</f>
        <v>46168</v>
      </c>
      <c r="K211" s="253">
        <f t="array" ref="K211">SUMPRODUCT((IM!$F$2:$F$5000=A211)*(IM!$AD$2:$AD$5000="O")*(ISNUMBER(SEARCH($C$1, IM!$AC$2:$AC$5000))))</f>
        <v>1</v>
      </c>
      <c r="L211" s="254" t="str">
        <f t="array" ref="L211">IF(K211&gt;0,IFERROR(HYPERLINK("#'IM'!AC"&amp;MATCH(1,(IM!$F$1:$F$5000=A211)*(ISNUMBER(SEARCH($C$1,IM!$AC$1:$AC$5000))),0),"檢核"),"未登錄"),"")</f>
        <v>檢核</v>
      </c>
      <c r="M211" s="255" t="str">
        <f t="shared" si="31"/>
        <v>+EDC</v>
      </c>
      <c r="N211" s="255" t="str">
        <f t="array" ref="N211">IF(AND(
    SUMPRODUCT(
        (IM!$F$2:$F$522=A211) *
        ISNUMBER(SEARCH("*HUB*", IM!$AC$2:$AC$522)) *
        (IM!$X$2:$X$522&gt;=$A$1) *
        (IM!$X$2:$X$522&lt;=$B$1)*(W211="HUB")
    ) &gt; 0
), "HUB", "")</f>
        <v/>
      </c>
      <c r="O211" s="256" t="str">
        <f>IF(
  IFERROR(VLOOKUP(A211,門市主檔!A:I,9,FALSE),"")&lt;&gt;$C$1,
  "未完工",
  IF(
    AND($D$1="--",$E$1="--",$F$1="--"),
    "已完工",
    IF(
      OR(
        AND($D$1&lt;&gt;"--", IFERROR(VLOOKUP(A211,'0919門市清單主檔'!B:AH,31,FALSE),"")=$D$1, IFERROR(VLOOKUP(A211,門市主檔!A:Q,17,FALSE),"")&lt;&gt;$D$1),
        AND($E$1&lt;&gt;"--", IFERROR(VLOOKUP(A211,'0919門市清單主檔'!B:AH,32,FALSE),"")=$E$1, IFERROR(VLOOKUP(A211,門市主檔!A:S,19,FALSE),"")&lt;&gt;$E$1),
        AND($F$1&lt;&gt;"--", IFERROR(VLOOKUP(A211,'0919門市清單主檔'!B:AH,33,FALSE),"")=$F$1, IFERROR(VLOOKUP(A211,門市主檔!A:U,21,FALSE),"")&lt;&gt;$F$1),
        AND(
          IFERROR(VLOOKUP(A211,'0919門市清單主檔'!B:AC,28,FALSE),"")="+HUB",
          IFERROR(VLOOKUP(A211,門市主檔!A:X,23,FALSE),"")&lt;&gt;"+HUB"
        ),
        AND(
          IFERROR(VLOOKUP(A211,'0919門市清單主檔'!B:AD,29,FALSE),"")="+EDC",
          IFERROR(VLOOKUP(A211,門市主檔!A:X,24,FALSE),"")&lt;&gt;"+EDC"
        )
      ),
      _xlfn.TEXTJOIN(
        "，",
        TRUE,
        IF(AND($D$1&lt;&gt;"--", IFERROR(VLOOKUP(A211,'0919門市清單主檔'!B:AH,31,FALSE),"")=$D$1, IFERROR(VLOOKUP(A211,門市主檔!A:Q,17,FALSE),"")&lt;&gt;$D$1), $D$1, ""),
        IF(AND($E$1&lt;&gt;"--", IFERROR(VLOOKUP(A211,'0919門市清單主檔'!B:AH,32,FALSE),"")=$E$1, IFERROR(VLOOKUP(A211,門市主檔!A:S,19,FALSE),"")&lt;&gt;$E$1), $E$1, ""),
        IF(AND($F$1&lt;&gt;"--", IFERROR(VLOOKUP(A211,'0919門市清單主檔'!B:AH,33,FALSE),"")=$F$1, IFERROR(VLOOKUP(A211,門市主檔!A:U,21,FALSE),"")&lt;&gt;$F$1), $F$1, ""),
        IF(AND(IFERROR(VLOOKUP(A211,'0919門市清單主檔'!B:AC,28,FALSE),"")="+HUB", IFERROR(VLOOKUP(A211,門市主檔!A:X,23,FALSE),"")&lt;&gt;"+HUB"), "+HUB", ""),
        IF(AND(IFERROR(VLOOKUP(A211,'0919門市清單主檔'!B:AD,29,FALSE),"")="+EDC", IFERROR(VLOOKUP(A211,門市主檔!A:X,24,FALSE),"")&lt;&gt;"+EDC"), "+EDC", "")
      ) &amp; "未完工",
      "已完工"
    )
  )
)</f>
        <v>已完工</v>
      </c>
      <c r="P211" s="542" t="str">
        <f t="shared" si="32"/>
        <v>PMQ2-2267-北縣金陽店(定保)</v>
      </c>
      <c r="Q211" s="178" t="str">
        <f t="array" ref="Q211">IF(AND(SUMPRODUCT((IM!$F$2:$F$5000=A211)*(ISNUMBER(SEARCH($D$1, IM!$AC$2:$AC$5000))))&gt;0), $D$1, "")</f>
        <v/>
      </c>
      <c r="R211" s="177" t="str">
        <f t="array" ref="R211">IFERROR(INDEX(IM!$AM$2:$AM$5000, MATCH(1, (IM!$F$2:$F$5000=A211) * (ISNUMBER(SEARCH($D$1, IM!$AC$2:$AC$5000))), 0)), "")</f>
        <v/>
      </c>
      <c r="S211" s="166" t="str">
        <f t="array" ref="S211">IF(AND(SUMPRODUCT((IM!$F$2:$F$5000=A211)*(ISNUMBER(SEARCH($E$1, IM!$AC$2:$AC$5000))))&gt;0), $E$1, "")</f>
        <v/>
      </c>
      <c r="T211" s="191" t="str">
        <f t="array" ref="T211">IFERROR(INDEX(IM!$AM$2:$AM$5000, MATCH(1, (IM!$F$2:$F$5000=A211) * (ISNUMBER(SEARCH($E$1, IM!$AC$2:$AC$5000))), 0)), "")</f>
        <v/>
      </c>
      <c r="U211" s="194" t="str">
        <f t="array" ref="U211">IF(AND(SUMPRODUCT((IM!$F$2:$F$5000=A211)*(ISNUMBER(SEARCH($F$1, IM!$AC$2:$AC$5000))))&gt;0), $F$1, "")</f>
        <v/>
      </c>
      <c r="V211" s="212" t="str">
        <f t="array" ref="V211">IFERROR(INDEX(IM!$AM$2:$AM$5000, MATCH(1, (IM!$F$2:$F$5000=A211) * (ISNUMBER(SEARCH($F$1, IM!$AC$2:$AC$5000))), 0)), "")</f>
        <v/>
      </c>
      <c r="W211" s="165" t="str">
        <f t="array" ref="W211">IF(
SUMPRODUCT(
(IM!$F$2:$F$5000=A211)*
(ISNUMBER(SEARCH($I$1,IM!$AC$2:$AC$5000)))*
(IM!$X$2:$X$5000&gt;=$A$1)*
(IM!$X$2:$X$5000&lt;=$B$1)
)&gt;0,
$I$1,
""
)</f>
        <v/>
      </c>
      <c r="X211" s="165" t="str">
        <f t="array" ref="X211">IF(AND(SUMPRODUCT((IM!$F$2:$F$5000=A211)*(ISNUMBER(SEARCH($J$1, IM!$AC$2:$AC$5000))))&gt;0), $J$1, "")</f>
        <v>+EDC</v>
      </c>
      <c r="Y211" s="425">
        <f t="shared" si="33"/>
        <v>2267</v>
      </c>
      <c r="Z211" s="425" t="str">
        <f t="shared" si="34"/>
        <v>北縣金陽店</v>
      </c>
      <c r="AA211" s="132"/>
      <c r="AB211" s="132"/>
      <c r="AC211" s="132"/>
    </row>
    <row r="212" spans="1:29" ht="21.6" customHeight="1">
      <c r="A212" s="111">
        <v>4906</v>
      </c>
      <c r="B212" s="160" t="str">
        <f>_xlfn.XLOOKUP(A212,'0919門市清單主檔'!B:B,'0919門市清單主檔'!C:C,"")</f>
        <v>金山銀山店</v>
      </c>
      <c r="C212" s="117" t="str">
        <f>_xlfn.XLOOKUP($A212,'0919門市清單主檔'!B:B,'0919門市清單主檔'!U:U,"")</f>
        <v>新北市</v>
      </c>
      <c r="D212" s="117" t="str">
        <f>_xlfn.XLOOKUP($A212,'0919門市清單主檔'!B:B,'0919門市清單主檔'!V:V,"")</f>
        <v>金山區</v>
      </c>
      <c r="E212" s="200" t="str">
        <f>_xlfn.XLOOKUP(D212,門市狀態!G:G,門市狀態!H:H,"")</f>
        <v>吳宗鴻</v>
      </c>
      <c r="F212" s="112" t="str">
        <f>IFERROR(IF(VLOOKUP(A212,門市狀態!A:D,4,FALSE)=0,"",VLOOKUP(A212,門市狀態!A:D,4,FALSE)),"")</f>
        <v/>
      </c>
      <c r="G212" s="113"/>
      <c r="H212" s="114" t="str">
        <f t="shared" si="30"/>
        <v>PMQ2-4906-金山銀山店(定保)</v>
      </c>
      <c r="I212" s="251" t="str">
        <f t="array" ref="I212">IF(AND(SUMPRODUCT((IM!$F$2:$F$5000=A212)*(ISNUMBER(SEARCH($C$1, IM!$AC$2:$AC$5000))))&gt;0), $C$1, "")</f>
        <v>PMQ2</v>
      </c>
      <c r="J212" s="252">
        <f t="array" ref="J212">IFERROR(INDEX(IM!$AM$2:$AM$5000, MATCH(1, (IM!$F$2:$F$5000=A212) * (ISNUMBER(SEARCH($C$1, IM!$AC$2:$AC$5000))), 0)), "")</f>
        <v>46168</v>
      </c>
      <c r="K212" s="253">
        <f t="array" ref="K212">SUMPRODUCT((IM!$F$2:$F$5000=A212)*(IM!$AD$2:$AD$5000="O")*(ISNUMBER(SEARCH($C$1, IM!$AC$2:$AC$5000))))</f>
        <v>1</v>
      </c>
      <c r="L212" s="254" t="str">
        <f t="array" ref="L212">IF(K212&gt;0,IFERROR(HYPERLINK("#'IM'!AC"&amp;MATCH(1,(IM!$F$1:$F$5000=A212)*(ISNUMBER(SEARCH($C$1,IM!$AC$1:$AC$5000))),0),"檢核"),"未登錄"),"")</f>
        <v>檢核</v>
      </c>
      <c r="M212" s="255" t="str">
        <f t="shared" si="31"/>
        <v>+EDC</v>
      </c>
      <c r="N212" s="255" t="str">
        <f t="array" ref="N212">IF(AND(
    SUMPRODUCT(
        (IM!$F$2:$F$522=A212) *
        ISNUMBER(SEARCH("*HUB*", IM!$AC$2:$AC$522)) *
        (IM!$X$2:$X$522&gt;=$A$1) *
        (IM!$X$2:$X$522&lt;=$B$1)*(W212="HUB")
    ) &gt; 0
), "HUB", "")</f>
        <v/>
      </c>
      <c r="O212" s="256" t="str">
        <f>IF(
  IFERROR(VLOOKUP(A212,門市主檔!A:I,9,FALSE),"")&lt;&gt;$C$1,
  "未完工",
  IF(
    AND($D$1="--",$E$1="--",$F$1="--"),
    "已完工",
    IF(
      OR(
        AND($D$1&lt;&gt;"--", IFERROR(VLOOKUP(A212,'0919門市清單主檔'!B:AH,31,FALSE),"")=$D$1, IFERROR(VLOOKUP(A212,門市主檔!A:Q,17,FALSE),"")&lt;&gt;$D$1),
        AND($E$1&lt;&gt;"--", IFERROR(VLOOKUP(A212,'0919門市清單主檔'!B:AH,32,FALSE),"")=$E$1, IFERROR(VLOOKUP(A212,門市主檔!A:S,19,FALSE),"")&lt;&gt;$E$1),
        AND($F$1&lt;&gt;"--", IFERROR(VLOOKUP(A212,'0919門市清單主檔'!B:AH,33,FALSE),"")=$F$1, IFERROR(VLOOKUP(A212,門市主檔!A:U,21,FALSE),"")&lt;&gt;$F$1),
        AND(
          IFERROR(VLOOKUP(A212,'0919門市清單主檔'!B:AC,28,FALSE),"")="+HUB",
          IFERROR(VLOOKUP(A212,門市主檔!A:X,23,FALSE),"")&lt;&gt;"+HUB"
        ),
        AND(
          IFERROR(VLOOKUP(A212,'0919門市清單主檔'!B:AD,29,FALSE),"")="+EDC",
          IFERROR(VLOOKUP(A212,門市主檔!A:X,24,FALSE),"")&lt;&gt;"+EDC"
        )
      ),
      _xlfn.TEXTJOIN(
        "，",
        TRUE,
        IF(AND($D$1&lt;&gt;"--", IFERROR(VLOOKUP(A212,'0919門市清單主檔'!B:AH,31,FALSE),"")=$D$1, IFERROR(VLOOKUP(A212,門市主檔!A:Q,17,FALSE),"")&lt;&gt;$D$1), $D$1, ""),
        IF(AND($E$1&lt;&gt;"--", IFERROR(VLOOKUP(A212,'0919門市清單主檔'!B:AH,32,FALSE),"")=$E$1, IFERROR(VLOOKUP(A212,門市主檔!A:S,19,FALSE),"")&lt;&gt;$E$1), $E$1, ""),
        IF(AND($F$1&lt;&gt;"--", IFERROR(VLOOKUP(A212,'0919門市清單主檔'!B:AH,33,FALSE),"")=$F$1, IFERROR(VLOOKUP(A212,門市主檔!A:U,21,FALSE),"")&lt;&gt;$F$1), $F$1, ""),
        IF(AND(IFERROR(VLOOKUP(A212,'0919門市清單主檔'!B:AC,28,FALSE),"")="+HUB", IFERROR(VLOOKUP(A212,門市主檔!A:X,23,FALSE),"")&lt;&gt;"+HUB"), "+HUB", ""),
        IF(AND(IFERROR(VLOOKUP(A212,'0919門市清單主檔'!B:AD,29,FALSE),"")="+EDC", IFERROR(VLOOKUP(A212,門市主檔!A:X,24,FALSE),"")&lt;&gt;"+EDC"), "+EDC", "")
      ) &amp; "未完工",
      "已完工"
    )
  )
)</f>
        <v>已完工</v>
      </c>
      <c r="P212" s="542" t="str">
        <f t="shared" si="32"/>
        <v>PMQ2-4906-金山銀山店(定保)</v>
      </c>
      <c r="Q212" s="178" t="str">
        <f t="array" ref="Q212">IF(AND(SUMPRODUCT((IM!$F$2:$F$5000=A212)*(ISNUMBER(SEARCH($D$1, IM!$AC$2:$AC$5000))))&gt;0), $D$1, "")</f>
        <v/>
      </c>
      <c r="R212" s="177" t="str">
        <f t="array" ref="R212">IFERROR(INDEX(IM!$AM$2:$AM$5000, MATCH(1, (IM!$F$2:$F$5000=A212) * (ISNUMBER(SEARCH($D$1, IM!$AC$2:$AC$5000))), 0)), "")</f>
        <v/>
      </c>
      <c r="S212" s="166" t="str">
        <f t="array" ref="S212">IF(AND(SUMPRODUCT((IM!$F$2:$F$5000=A212)*(ISNUMBER(SEARCH($E$1, IM!$AC$2:$AC$5000))))&gt;0), $E$1, "")</f>
        <v/>
      </c>
      <c r="T212" s="191" t="str">
        <f t="array" ref="T212">IFERROR(INDEX(IM!$AM$2:$AM$5000, MATCH(1, (IM!$F$2:$F$5000=A212) * (ISNUMBER(SEARCH($E$1, IM!$AC$2:$AC$5000))), 0)), "")</f>
        <v/>
      </c>
      <c r="U212" s="194" t="str">
        <f t="array" ref="U212">IF(AND(SUMPRODUCT((IM!$F$2:$F$5000=A212)*(ISNUMBER(SEARCH($F$1, IM!$AC$2:$AC$5000))))&gt;0), $F$1, "")</f>
        <v/>
      </c>
      <c r="V212" s="212" t="str">
        <f t="array" ref="V212">IFERROR(INDEX(IM!$AM$2:$AM$5000, MATCH(1, (IM!$F$2:$F$5000=A212) * (ISNUMBER(SEARCH($F$1, IM!$AC$2:$AC$5000))), 0)), "")</f>
        <v/>
      </c>
      <c r="W212" s="165" t="str">
        <f t="array" ref="W212">IF(
SUMPRODUCT(
(IM!$F$2:$F$5000=A212)*
(ISNUMBER(SEARCH($I$1,IM!$AC$2:$AC$5000)))*
(IM!$X$2:$X$5000&gt;=$A$1)*
(IM!$X$2:$X$5000&lt;=$B$1)
)&gt;0,
$I$1,
""
)</f>
        <v/>
      </c>
      <c r="X212" s="165" t="str">
        <f t="array" ref="X212">IF(AND(SUMPRODUCT((IM!$F$2:$F$5000=A212)*(ISNUMBER(SEARCH($J$1, IM!$AC$2:$AC$5000))))&gt;0), $J$1, "")</f>
        <v>+EDC</v>
      </c>
      <c r="Y212" s="425">
        <f t="shared" si="33"/>
        <v>4906</v>
      </c>
      <c r="Z212" s="425" t="str">
        <f t="shared" si="34"/>
        <v>金山銀山店</v>
      </c>
      <c r="AA212" s="132"/>
      <c r="AB212" s="132"/>
      <c r="AC212" s="132"/>
    </row>
    <row r="213" spans="1:29" ht="21.6" customHeight="1">
      <c r="A213" s="111">
        <v>2222</v>
      </c>
      <c r="B213" s="160" t="str">
        <f>_xlfn.XLOOKUP(A213,'0919門市清單主檔'!B:B,'0919門市清單主檔'!C:C,"")</f>
        <v>三重義天店</v>
      </c>
      <c r="C213" s="117" t="str">
        <f>_xlfn.XLOOKUP($A213,'0919門市清單主檔'!B:B,'0919門市清單主檔'!U:U,"")</f>
        <v>新北市</v>
      </c>
      <c r="D213" s="117" t="str">
        <f>_xlfn.XLOOKUP($A213,'0919門市清單主檔'!B:B,'0919門市清單主檔'!V:V,"")</f>
        <v>三重區</v>
      </c>
      <c r="E213" s="200" t="str">
        <f>_xlfn.XLOOKUP(D213,門市狀態!G:G,門市狀態!H:H,"")</f>
        <v>劉柏均</v>
      </c>
      <c r="F213" s="112" t="str">
        <f>IFERROR(IF(VLOOKUP(A213,門市狀態!A:D,4,FALSE)=0,"",VLOOKUP(A213,門市狀態!A:D,4,FALSE)),"")</f>
        <v/>
      </c>
      <c r="G213" s="113"/>
      <c r="H213" s="114" t="str">
        <f t="shared" si="30"/>
        <v>PMQ2-2222-三重義天店(定保)</v>
      </c>
      <c r="I213" s="251" t="str">
        <f t="array" ref="I213">IF(AND(SUMPRODUCT((IM!$F$2:$F$5000=A213)*(ISNUMBER(SEARCH($C$1, IM!$AC$2:$AC$5000))))&gt;0), $C$1, "")</f>
        <v>PMQ2</v>
      </c>
      <c r="J213" s="252">
        <f t="array" ref="J213">IFERROR(INDEX(IM!$AM$2:$AM$5000, MATCH(1, (IM!$F$2:$F$5000=A213) * (ISNUMBER(SEARCH($C$1, IM!$AC$2:$AC$5000))), 0)), "")</f>
        <v>46169</v>
      </c>
      <c r="K213" s="253">
        <f t="array" ref="K213">SUMPRODUCT((IM!$F$2:$F$5000=A213)*(IM!$AD$2:$AD$5000="O")*(ISNUMBER(SEARCH($C$1, IM!$AC$2:$AC$5000))))</f>
        <v>1</v>
      </c>
      <c r="L213" s="254" t="str">
        <f t="array" ref="L213">IF(K213&gt;0,IFERROR(HYPERLINK("#'IM'!AC"&amp;MATCH(1,(IM!$F$1:$F$5000=A213)*(ISNUMBER(SEARCH($C$1,IM!$AC$1:$AC$5000))),0),"檢核"),"未登錄"),"")</f>
        <v>檢核</v>
      </c>
      <c r="M213" s="255" t="str">
        <f t="shared" si="31"/>
        <v>+EDC</v>
      </c>
      <c r="N213" s="255" t="str">
        <f t="array" ref="N213">IF(AND(
    SUMPRODUCT(
        (IM!$F$2:$F$522=A213) *
        ISNUMBER(SEARCH("*HUB*", IM!$AC$2:$AC$522)) *
        (IM!$X$2:$X$522&gt;=$A$1) *
        (IM!$X$2:$X$522&lt;=$B$1)*(W213="HUB")
    ) &gt; 0
), "HUB", "")</f>
        <v/>
      </c>
      <c r="O213" s="256" t="str">
        <f>IF(
  IFERROR(VLOOKUP(A213,門市主檔!A:I,9,FALSE),"")&lt;&gt;$C$1,
  "未完工",
  IF(
    AND($D$1="--",$E$1="--",$F$1="--"),
    "已完工",
    IF(
      OR(
        AND($D$1&lt;&gt;"--", IFERROR(VLOOKUP(A213,'0919門市清單主檔'!B:AH,31,FALSE),"")=$D$1, IFERROR(VLOOKUP(A213,門市主檔!A:Q,17,FALSE),"")&lt;&gt;$D$1),
        AND($E$1&lt;&gt;"--", IFERROR(VLOOKUP(A213,'0919門市清單主檔'!B:AH,32,FALSE),"")=$E$1, IFERROR(VLOOKUP(A213,門市主檔!A:S,19,FALSE),"")&lt;&gt;$E$1),
        AND($F$1&lt;&gt;"--", IFERROR(VLOOKUP(A213,'0919門市清單主檔'!B:AH,33,FALSE),"")=$F$1, IFERROR(VLOOKUP(A213,門市主檔!A:U,21,FALSE),"")&lt;&gt;$F$1),
        AND(
          IFERROR(VLOOKUP(A213,'0919門市清單主檔'!B:AC,28,FALSE),"")="+HUB",
          IFERROR(VLOOKUP(A213,門市主檔!A:X,23,FALSE),"")&lt;&gt;"+HUB"
        ),
        AND(
          IFERROR(VLOOKUP(A213,'0919門市清單主檔'!B:AD,29,FALSE),"")="+EDC",
          IFERROR(VLOOKUP(A213,門市主檔!A:X,24,FALSE),"")&lt;&gt;"+EDC"
        )
      ),
      _xlfn.TEXTJOIN(
        "，",
        TRUE,
        IF(AND($D$1&lt;&gt;"--", IFERROR(VLOOKUP(A213,'0919門市清單主檔'!B:AH,31,FALSE),"")=$D$1, IFERROR(VLOOKUP(A213,門市主檔!A:Q,17,FALSE),"")&lt;&gt;$D$1), $D$1, ""),
        IF(AND($E$1&lt;&gt;"--", IFERROR(VLOOKUP(A213,'0919門市清單主檔'!B:AH,32,FALSE),"")=$E$1, IFERROR(VLOOKUP(A213,門市主檔!A:S,19,FALSE),"")&lt;&gt;$E$1), $E$1, ""),
        IF(AND($F$1&lt;&gt;"--", IFERROR(VLOOKUP(A213,'0919門市清單主檔'!B:AH,33,FALSE),"")=$F$1, IFERROR(VLOOKUP(A213,門市主檔!A:U,21,FALSE),"")&lt;&gt;$F$1), $F$1, ""),
        IF(AND(IFERROR(VLOOKUP(A213,'0919門市清單主檔'!B:AC,28,FALSE),"")="+HUB", IFERROR(VLOOKUP(A213,門市主檔!A:X,23,FALSE),"")&lt;&gt;"+HUB"), "+HUB", ""),
        IF(AND(IFERROR(VLOOKUP(A213,'0919門市清單主檔'!B:AD,29,FALSE),"")="+EDC", IFERROR(VLOOKUP(A213,門市主檔!A:X,24,FALSE),"")&lt;&gt;"+EDC"), "+EDC", "")
      ) &amp; "未完工",
      "已完工"
    )
  )
)</f>
        <v>已完工</v>
      </c>
      <c r="P213" s="542" t="str">
        <f t="shared" si="32"/>
        <v>PMQ2-2222-三重義天店(定保)</v>
      </c>
      <c r="Q213" s="178" t="str">
        <f t="array" ref="Q213">IF(AND(SUMPRODUCT((IM!$F$2:$F$5000=A213)*(ISNUMBER(SEARCH($D$1, IM!$AC$2:$AC$5000))))&gt;0), $D$1, "")</f>
        <v/>
      </c>
      <c r="R213" s="177" t="str">
        <f t="array" ref="R213">IFERROR(INDEX(IM!$AM$2:$AM$5000, MATCH(1, (IM!$F$2:$F$5000=A213) * (ISNUMBER(SEARCH($D$1, IM!$AC$2:$AC$5000))), 0)), "")</f>
        <v/>
      </c>
      <c r="S213" s="166" t="str">
        <f t="array" ref="S213">IF(AND(SUMPRODUCT((IM!$F$2:$F$5000=A213)*(ISNUMBER(SEARCH($E$1, IM!$AC$2:$AC$5000))))&gt;0), $E$1, "")</f>
        <v/>
      </c>
      <c r="T213" s="191" t="str">
        <f t="array" ref="T213">IFERROR(INDEX(IM!$AM$2:$AM$5000, MATCH(1, (IM!$F$2:$F$5000=A213) * (ISNUMBER(SEARCH($E$1, IM!$AC$2:$AC$5000))), 0)), "")</f>
        <v/>
      </c>
      <c r="U213" s="194" t="str">
        <f t="array" ref="U213">IF(AND(SUMPRODUCT((IM!$F$2:$F$5000=A213)*(ISNUMBER(SEARCH($F$1, IM!$AC$2:$AC$5000))))&gt;0), $F$1, "")</f>
        <v/>
      </c>
      <c r="V213" s="212" t="str">
        <f t="array" ref="V213">IFERROR(INDEX(IM!$AM$2:$AM$5000, MATCH(1, (IM!$F$2:$F$5000=A213) * (ISNUMBER(SEARCH($F$1, IM!$AC$2:$AC$5000))), 0)), "")</f>
        <v/>
      </c>
      <c r="W213" s="165" t="str">
        <f t="array" ref="W213">IF(
SUMPRODUCT(
(IM!$F$2:$F$5000=A213)*
(ISNUMBER(SEARCH($I$1,IM!$AC$2:$AC$5000)))*
(IM!$X$2:$X$5000&gt;=$A$1)*
(IM!$X$2:$X$5000&lt;=$B$1)
)&gt;0,
$I$1,
""
)</f>
        <v/>
      </c>
      <c r="X213" s="165" t="str">
        <f t="array" ref="X213">IF(AND(SUMPRODUCT((IM!$F$2:$F$5000=A213)*(ISNUMBER(SEARCH($J$1, IM!$AC$2:$AC$5000))))&gt;0), $J$1, "")</f>
        <v>+EDC</v>
      </c>
      <c r="Y213" s="425">
        <f t="shared" si="33"/>
        <v>2222</v>
      </c>
      <c r="Z213" s="425" t="str">
        <f t="shared" si="34"/>
        <v>三重義天店</v>
      </c>
      <c r="AA213" s="132"/>
    </row>
    <row r="214" spans="1:29" ht="21.6" customHeight="1">
      <c r="A214" s="111" t="s">
        <v>79</v>
      </c>
      <c r="B214" s="160" t="str">
        <f>_xlfn.XLOOKUP(A214,'0919門市清單主檔'!B:B,'0919門市清單主檔'!C:C,"")</f>
        <v>北縣五華三店</v>
      </c>
      <c r="C214" s="117" t="str">
        <f>_xlfn.XLOOKUP($A214,'0919門市清單主檔'!B:B,'0919門市清單主檔'!U:U,"")</f>
        <v>新北市</v>
      </c>
      <c r="D214" s="117" t="str">
        <f>_xlfn.XLOOKUP($A214,'0919門市清單主檔'!B:B,'0919門市清單主檔'!V:V,"")</f>
        <v>三重區</v>
      </c>
      <c r="E214" s="200" t="str">
        <f>_xlfn.XLOOKUP(D214,門市狀態!G:G,門市狀態!H:H,"")</f>
        <v>劉柏均</v>
      </c>
      <c r="F214" s="112" t="str">
        <f>IFERROR(IF(VLOOKUP(A214,門市狀態!A:D,4,FALSE)=0,"",VLOOKUP(A214,門市狀態!A:D,4,FALSE)),"")</f>
        <v/>
      </c>
      <c r="G214" s="113"/>
      <c r="H214" s="114" t="str">
        <f t="shared" si="30"/>
        <v>PMQ2-D194-北縣五華三店(定保)</v>
      </c>
      <c r="I214" s="251" t="str">
        <f t="array" ref="I214">IF(AND(SUMPRODUCT((IM!$F$2:$F$5000=A214)*(ISNUMBER(SEARCH($C$1, IM!$AC$2:$AC$5000))))&gt;0), $C$1, "")</f>
        <v>PMQ2</v>
      </c>
      <c r="J214" s="252">
        <f t="array" ref="J214">IFERROR(INDEX(IM!$AM$2:$AM$5000, MATCH(1, (IM!$F$2:$F$5000=A214) * (ISNUMBER(SEARCH($C$1, IM!$AC$2:$AC$5000))), 0)), "")</f>
        <v>46169</v>
      </c>
      <c r="K214" s="253">
        <f t="array" ref="K214">SUMPRODUCT((IM!$F$2:$F$5000=A214)*(IM!$AD$2:$AD$5000="O")*(ISNUMBER(SEARCH($C$1, IM!$AC$2:$AC$5000))))</f>
        <v>2</v>
      </c>
      <c r="L214" s="254" t="str">
        <f t="array" ref="L214">IF(K214&gt;0,IFERROR(HYPERLINK("#'IM'!AC"&amp;MATCH(1,(IM!$F$1:$F$5000=A214)*(ISNUMBER(SEARCH($C$1,IM!$AC$1:$AC$5000))),0),"檢核"),"未登錄"),"")</f>
        <v>檢核</v>
      </c>
      <c r="M214" s="255" t="str">
        <f t="shared" si="31"/>
        <v>+EDC</v>
      </c>
      <c r="N214" s="255" t="str">
        <f t="array" ref="N214">IF(AND(
    SUMPRODUCT(
        (IM!$F$2:$F$522=A214) *
        ISNUMBER(SEARCH("*HUB*", IM!$AC$2:$AC$522)) *
        (IM!$X$2:$X$522&gt;=$A$1) *
        (IM!$X$2:$X$522&lt;=$B$1)*(W214="HUB")
    ) &gt; 0
), "HUB", "")</f>
        <v/>
      </c>
      <c r="O214" s="256" t="str">
        <f>IF(
  IFERROR(VLOOKUP(A214,門市主檔!A:I,9,FALSE),"")&lt;&gt;$C$1,
  "未完工",
  IF(
    AND($D$1="--",$E$1="--",$F$1="--"),
    "已完工",
    IF(
      OR(
        AND($D$1&lt;&gt;"--", IFERROR(VLOOKUP(A214,'0919門市清單主檔'!B:AH,31,FALSE),"")=$D$1, IFERROR(VLOOKUP(A214,門市主檔!A:Q,17,FALSE),"")&lt;&gt;$D$1),
        AND($E$1&lt;&gt;"--", IFERROR(VLOOKUP(A214,'0919門市清單主檔'!B:AH,32,FALSE),"")=$E$1, IFERROR(VLOOKUP(A214,門市主檔!A:S,19,FALSE),"")&lt;&gt;$E$1),
        AND($F$1&lt;&gt;"--", IFERROR(VLOOKUP(A214,'0919門市清單主檔'!B:AH,33,FALSE),"")=$F$1, IFERROR(VLOOKUP(A214,門市主檔!A:U,21,FALSE),"")&lt;&gt;$F$1),
        AND(
          IFERROR(VLOOKUP(A214,'0919門市清單主檔'!B:AC,28,FALSE),"")="+HUB",
          IFERROR(VLOOKUP(A214,門市主檔!A:X,23,FALSE),"")&lt;&gt;"+HUB"
        ),
        AND(
          IFERROR(VLOOKUP(A214,'0919門市清單主檔'!B:AD,29,FALSE),"")="+EDC",
          IFERROR(VLOOKUP(A214,門市主檔!A:X,24,FALSE),"")&lt;&gt;"+EDC"
        )
      ),
      _xlfn.TEXTJOIN(
        "，",
        TRUE,
        IF(AND($D$1&lt;&gt;"--", IFERROR(VLOOKUP(A214,'0919門市清單主檔'!B:AH,31,FALSE),"")=$D$1, IFERROR(VLOOKUP(A214,門市主檔!A:Q,17,FALSE),"")&lt;&gt;$D$1), $D$1, ""),
        IF(AND($E$1&lt;&gt;"--", IFERROR(VLOOKUP(A214,'0919門市清單主檔'!B:AH,32,FALSE),"")=$E$1, IFERROR(VLOOKUP(A214,門市主檔!A:S,19,FALSE),"")&lt;&gt;$E$1), $E$1, ""),
        IF(AND($F$1&lt;&gt;"--", IFERROR(VLOOKUP(A214,'0919門市清單主檔'!B:AH,33,FALSE),"")=$F$1, IFERROR(VLOOKUP(A214,門市主檔!A:U,21,FALSE),"")&lt;&gt;$F$1), $F$1, ""),
        IF(AND(IFERROR(VLOOKUP(A214,'0919門市清單主檔'!B:AC,28,FALSE),"")="+HUB", IFERROR(VLOOKUP(A214,門市主檔!A:X,23,FALSE),"")&lt;&gt;"+HUB"), "+HUB", ""),
        IF(AND(IFERROR(VLOOKUP(A214,'0919門市清單主檔'!B:AD,29,FALSE),"")="+EDC", IFERROR(VLOOKUP(A214,門市主檔!A:X,24,FALSE),"")&lt;&gt;"+EDC"), "+EDC", "")
      ) &amp; "未完工",
      "已完工"
    )
  )
)</f>
        <v>已完工</v>
      </c>
      <c r="P214" s="542" t="str">
        <f t="shared" si="32"/>
        <v>PMQ2-D194-北縣五華三店(定保)</v>
      </c>
      <c r="Q214" s="178" t="str">
        <f t="array" ref="Q214">IF(AND(SUMPRODUCT((IM!$F$2:$F$5000=A214)*(ISNUMBER(SEARCH($D$1, IM!$AC$2:$AC$5000))))&gt;0), $D$1, "")</f>
        <v/>
      </c>
      <c r="R214" s="177" t="str">
        <f t="array" ref="R214">IFERROR(INDEX(IM!$AM$2:$AM$5000, MATCH(1, (IM!$F$2:$F$5000=A214) * (ISNUMBER(SEARCH($D$1, IM!$AC$2:$AC$5000))), 0)), "")</f>
        <v/>
      </c>
      <c r="S214" s="166" t="str">
        <f t="array" ref="S214">IF(AND(SUMPRODUCT((IM!$F$2:$F$5000=A214)*(ISNUMBER(SEARCH($E$1, IM!$AC$2:$AC$5000))))&gt;0), $E$1, "")</f>
        <v/>
      </c>
      <c r="T214" s="191" t="str">
        <f t="array" ref="T214">IFERROR(INDEX(IM!$AM$2:$AM$5000, MATCH(1, (IM!$F$2:$F$5000=A214) * (ISNUMBER(SEARCH($E$1, IM!$AC$2:$AC$5000))), 0)), "")</f>
        <v/>
      </c>
      <c r="U214" s="194" t="str">
        <f t="array" ref="U214">IF(AND(SUMPRODUCT((IM!$F$2:$F$5000=A214)*(ISNUMBER(SEARCH($F$1, IM!$AC$2:$AC$5000))))&gt;0), $F$1, "")</f>
        <v/>
      </c>
      <c r="V214" s="212" t="str">
        <f t="array" ref="V214">IFERROR(INDEX(IM!$AM$2:$AM$5000, MATCH(1, (IM!$F$2:$F$5000=A214) * (ISNUMBER(SEARCH($F$1, IM!$AC$2:$AC$5000))), 0)), "")</f>
        <v/>
      </c>
      <c r="W214" s="165" t="str">
        <f t="array" ref="W214">IF(
SUMPRODUCT(
(IM!$F$2:$F$5000=A214)*
(ISNUMBER(SEARCH($I$1,IM!$AC$2:$AC$5000)))*
(IM!$X$2:$X$5000&gt;=$A$1)*
(IM!$X$2:$X$5000&lt;=$B$1)
)&gt;0,
$I$1,
""
)</f>
        <v/>
      </c>
      <c r="X214" s="165" t="str">
        <f t="array" ref="X214">IF(AND(SUMPRODUCT((IM!$F$2:$F$5000=A214)*(ISNUMBER(SEARCH($J$1, IM!$AC$2:$AC$5000))))&gt;0), $J$1, "")</f>
        <v>+EDC</v>
      </c>
      <c r="Y214" s="425" t="str">
        <f t="shared" si="33"/>
        <v>D194</v>
      </c>
      <c r="Z214" s="425" t="str">
        <f t="shared" si="34"/>
        <v>北縣五華三店</v>
      </c>
      <c r="AA214" s="132"/>
    </row>
    <row r="215" spans="1:29" ht="21.6" customHeight="1">
      <c r="A215" s="111">
        <v>5368</v>
      </c>
      <c r="B215" s="160" t="str">
        <f>_xlfn.XLOOKUP(A215,'0919門市清單主檔'!B:B,'0919門市清單主檔'!C:C,"")</f>
        <v>蘆竹山鼻店</v>
      </c>
      <c r="C215" s="117" t="str">
        <f>_xlfn.XLOOKUP($A215,'0919門市清單主檔'!B:B,'0919門市清單主檔'!U:U,"")</f>
        <v>桃園市</v>
      </c>
      <c r="D215" s="117" t="str">
        <f>_xlfn.XLOOKUP($A215,'0919門市清單主檔'!B:B,'0919門市清單主檔'!V:V,"")</f>
        <v>蘆竹區</v>
      </c>
      <c r="E215" s="200" t="str">
        <f>_xlfn.XLOOKUP(D215,門市狀態!G:G,門市狀態!H:H,"")</f>
        <v>吳宗鴻</v>
      </c>
      <c r="F215" s="112" t="str">
        <f>IFERROR(IF(VLOOKUP(A215,門市狀態!A:D,4,FALSE)=0,"",VLOOKUP(A215,門市狀態!A:D,4,FALSE)),"")</f>
        <v/>
      </c>
      <c r="G215" s="113"/>
      <c r="H215" s="114" t="str">
        <f t="shared" ref="H215:H278" si="35">IF(I215&gt;0,(TEXT(I215,"yyyymmdd")&amp;$V$2&amp;A215&amp;$V$2&amp;B215&amp;$S$2),"")</f>
        <v>PMQ2-5368-蘆竹山鼻店(定保)</v>
      </c>
      <c r="I215" s="251" t="str">
        <f t="array" ref="I215">IF(AND(SUMPRODUCT((IM!$F$2:$F$5000=A215)*(ISNUMBER(SEARCH($C$1, IM!$AC$2:$AC$5000))))&gt;0), $C$1, "")</f>
        <v>PMQ2</v>
      </c>
      <c r="J215" s="252">
        <f t="array" ref="J215">IFERROR(INDEX(IM!$AM$2:$AM$5000, MATCH(1, (IM!$F$2:$F$5000=A215) * (ISNUMBER(SEARCH($C$1, IM!$AC$2:$AC$5000))), 0)), "")</f>
        <v>46169</v>
      </c>
      <c r="K215" s="253">
        <f t="array" ref="K215">SUMPRODUCT((IM!$F$2:$F$5000=A215)*(IM!$AD$2:$AD$5000="O")*(ISNUMBER(SEARCH($C$1, IM!$AC$2:$AC$5000))))</f>
        <v>1</v>
      </c>
      <c r="L215" s="254" t="str">
        <f t="array" ref="L215">IF(K215&gt;0,IFERROR(HYPERLINK("#'IM'!AC"&amp;MATCH(1,(IM!$F$1:$F$5000=A215)*(ISNUMBER(SEARCH($C$1,IM!$AC$1:$AC$5000))),0),"檢核"),"未登錄"),"")</f>
        <v>檢核</v>
      </c>
      <c r="M215" s="255" t="str">
        <f t="shared" ref="M215:M278" si="36">Q215&amp;S215&amp;U215&amp;W215&amp;X215</f>
        <v>+EDC</v>
      </c>
      <c r="N215" s="255" t="str">
        <f t="array" ref="N215">IF(AND(
    SUMPRODUCT(
        (IM!$F$2:$F$522=A215) *
        ISNUMBER(SEARCH("*HUB*", IM!$AC$2:$AC$522)) *
        (IM!$X$2:$X$522&gt;=$A$1) *
        (IM!$X$2:$X$522&lt;=$B$1)*(W215="HUB")
    ) &gt; 0
), "HUB", "")</f>
        <v/>
      </c>
      <c r="O215" s="256" t="str">
        <f>IF(
  IFERROR(VLOOKUP(A215,門市主檔!A:I,9,FALSE),"")&lt;&gt;$C$1,
  "未完工",
  IF(
    AND($D$1="--",$E$1="--",$F$1="--"),
    "已完工",
    IF(
      OR(
        AND($D$1&lt;&gt;"--", IFERROR(VLOOKUP(A215,'0919門市清單主檔'!B:AH,31,FALSE),"")=$D$1, IFERROR(VLOOKUP(A215,門市主檔!A:Q,17,FALSE),"")&lt;&gt;$D$1),
        AND($E$1&lt;&gt;"--", IFERROR(VLOOKUP(A215,'0919門市清單主檔'!B:AH,32,FALSE),"")=$E$1, IFERROR(VLOOKUP(A215,門市主檔!A:S,19,FALSE),"")&lt;&gt;$E$1),
        AND($F$1&lt;&gt;"--", IFERROR(VLOOKUP(A215,'0919門市清單主檔'!B:AH,33,FALSE),"")=$F$1, IFERROR(VLOOKUP(A215,門市主檔!A:U,21,FALSE),"")&lt;&gt;$F$1),
        AND(
          IFERROR(VLOOKUP(A215,'0919門市清單主檔'!B:AC,28,FALSE),"")="+HUB",
          IFERROR(VLOOKUP(A215,門市主檔!A:X,23,FALSE),"")&lt;&gt;"+HUB"
        ),
        AND(
          IFERROR(VLOOKUP(A215,'0919門市清單主檔'!B:AD,29,FALSE),"")="+EDC",
          IFERROR(VLOOKUP(A215,門市主檔!A:X,24,FALSE),"")&lt;&gt;"+EDC"
        )
      ),
      _xlfn.TEXTJOIN(
        "，",
        TRUE,
        IF(AND($D$1&lt;&gt;"--", IFERROR(VLOOKUP(A215,'0919門市清單主檔'!B:AH,31,FALSE),"")=$D$1, IFERROR(VLOOKUP(A215,門市主檔!A:Q,17,FALSE),"")&lt;&gt;$D$1), $D$1, ""),
        IF(AND($E$1&lt;&gt;"--", IFERROR(VLOOKUP(A215,'0919門市清單主檔'!B:AH,32,FALSE),"")=$E$1, IFERROR(VLOOKUP(A215,門市主檔!A:S,19,FALSE),"")&lt;&gt;$E$1), $E$1, ""),
        IF(AND($F$1&lt;&gt;"--", IFERROR(VLOOKUP(A215,'0919門市清單主檔'!B:AH,33,FALSE),"")=$F$1, IFERROR(VLOOKUP(A215,門市主檔!A:U,21,FALSE),"")&lt;&gt;$F$1), $F$1, ""),
        IF(AND(IFERROR(VLOOKUP(A215,'0919門市清單主檔'!B:AC,28,FALSE),"")="+HUB", IFERROR(VLOOKUP(A215,門市主檔!A:X,23,FALSE),"")&lt;&gt;"+HUB"), "+HUB", ""),
        IF(AND(IFERROR(VLOOKUP(A215,'0919門市清單主檔'!B:AD,29,FALSE),"")="+EDC", IFERROR(VLOOKUP(A215,門市主檔!A:X,24,FALSE),"")&lt;&gt;"+EDC"), "+EDC", "")
      ) &amp; "未完工",
      "已完工"
    )
  )
)</f>
        <v>已完工</v>
      </c>
      <c r="P215" s="542" t="str">
        <f t="shared" ref="P215:P278" si="37">(TEXT(I215,"yyyymmdd"))&amp;$V$2&amp;A215&amp;$V$2&amp;B215&amp;$S$2</f>
        <v>PMQ2-5368-蘆竹山鼻店(定保)</v>
      </c>
      <c r="Q215" s="178" t="str">
        <f t="array" ref="Q215">IF(AND(SUMPRODUCT((IM!$F$2:$F$5000=A215)*(ISNUMBER(SEARCH($D$1, IM!$AC$2:$AC$5000))))&gt;0), $D$1, "")</f>
        <v/>
      </c>
      <c r="R215" s="177" t="str">
        <f t="array" ref="R215">IFERROR(INDEX(IM!$AM$2:$AM$5000, MATCH(1, (IM!$F$2:$F$5000=A215) * (ISNUMBER(SEARCH($D$1, IM!$AC$2:$AC$5000))), 0)), "")</f>
        <v/>
      </c>
      <c r="S215" s="166" t="str">
        <f t="array" ref="S215">IF(AND(SUMPRODUCT((IM!$F$2:$F$5000=A215)*(ISNUMBER(SEARCH($E$1, IM!$AC$2:$AC$5000))))&gt;0), $E$1, "")</f>
        <v/>
      </c>
      <c r="T215" s="191" t="str">
        <f t="array" ref="T215">IFERROR(INDEX(IM!$AM$2:$AM$5000, MATCH(1, (IM!$F$2:$F$5000=A215) * (ISNUMBER(SEARCH($E$1, IM!$AC$2:$AC$5000))), 0)), "")</f>
        <v/>
      </c>
      <c r="U215" s="194" t="str">
        <f t="array" ref="U215">IF(AND(SUMPRODUCT((IM!$F$2:$F$5000=A215)*(ISNUMBER(SEARCH($F$1, IM!$AC$2:$AC$5000))))&gt;0), $F$1, "")</f>
        <v/>
      </c>
      <c r="V215" s="212" t="str">
        <f t="array" ref="V215">IFERROR(INDEX(IM!$AM$2:$AM$5000, MATCH(1, (IM!$F$2:$F$5000=A215) * (ISNUMBER(SEARCH($F$1, IM!$AC$2:$AC$5000))), 0)), "")</f>
        <v/>
      </c>
      <c r="W215" s="165" t="str">
        <f t="array" ref="W215">IF(
SUMPRODUCT(
(IM!$F$2:$F$5000=A215)*
(ISNUMBER(SEARCH($I$1,IM!$AC$2:$AC$5000)))*
(IM!$X$2:$X$5000&gt;=$A$1)*
(IM!$X$2:$X$5000&lt;=$B$1)
)&gt;0,
$I$1,
""
)</f>
        <v/>
      </c>
      <c r="X215" s="165" t="str">
        <f t="array" ref="X215">IF(AND(SUMPRODUCT((IM!$F$2:$F$5000=A215)*(ISNUMBER(SEARCH($J$1, IM!$AC$2:$AC$5000))))&gt;0), $J$1, "")</f>
        <v>+EDC</v>
      </c>
      <c r="Y215" s="425">
        <f t="shared" ref="Y215:Y278" si="38">A215</f>
        <v>5368</v>
      </c>
      <c r="Z215" s="425" t="str">
        <f t="shared" ref="Z215:Z278" si="39">B215</f>
        <v>蘆竹山鼻店</v>
      </c>
      <c r="AA215" s="132" t="s">
        <v>52</v>
      </c>
      <c r="AB215" s="132"/>
      <c r="AC215" s="132"/>
    </row>
    <row r="216" spans="1:29" ht="21.6" customHeight="1">
      <c r="A216" s="111">
        <v>4679</v>
      </c>
      <c r="B216" s="160" t="str">
        <f>_xlfn.XLOOKUP(A216,'0919門市清單主檔'!B:B,'0919門市清單主檔'!C:C,"")</f>
        <v>新莊幸運店</v>
      </c>
      <c r="C216" s="117" t="str">
        <f>_xlfn.XLOOKUP($A216,'0919門市清單主檔'!B:B,'0919門市清單主檔'!U:U,"")</f>
        <v>新北市</v>
      </c>
      <c r="D216" s="117" t="str">
        <f>_xlfn.XLOOKUP($A216,'0919門市清單主檔'!B:B,'0919門市清單主檔'!V:V,"")</f>
        <v>新莊區</v>
      </c>
      <c r="E216" s="200" t="str">
        <f>_xlfn.XLOOKUP(D216,門市狀態!G:G,門市狀態!H:H,"")</f>
        <v>湯家瑋</v>
      </c>
      <c r="F216" s="112" t="str">
        <f>IFERROR(IF(VLOOKUP(A216,門市狀態!A:D,4,FALSE)=0,"",VLOOKUP(A216,門市狀態!A:D,4,FALSE)),"")</f>
        <v/>
      </c>
      <c r="G216" s="113"/>
      <c r="H216" s="114" t="str">
        <f t="shared" si="35"/>
        <v>PMQ2-4679-新莊幸運店(定保)</v>
      </c>
      <c r="I216" s="251" t="str">
        <f t="array" ref="I216">IF(AND(SUMPRODUCT((IM!$F$2:$F$5000=A216)*(ISNUMBER(SEARCH($C$1, IM!$AC$2:$AC$5000))))&gt;0), $C$1, "")</f>
        <v>PMQ2</v>
      </c>
      <c r="J216" s="252">
        <f t="array" ref="J216">IFERROR(INDEX(IM!$AM$2:$AM$5000, MATCH(1, (IM!$F$2:$F$5000=A216) * (ISNUMBER(SEARCH($C$1, IM!$AC$2:$AC$5000))), 0)), "")</f>
        <v>46170</v>
      </c>
      <c r="K216" s="253">
        <f t="array" ref="K216">SUMPRODUCT((IM!$F$2:$F$5000=A216)*(IM!$AD$2:$AD$5000="O")*(ISNUMBER(SEARCH($C$1, IM!$AC$2:$AC$5000))))</f>
        <v>1</v>
      </c>
      <c r="L216" s="254" t="str">
        <f t="array" ref="L216">IF(K216&gt;0,IFERROR(HYPERLINK("#'IM'!AC"&amp;MATCH(1,(IM!$F$1:$F$5000=A216)*(ISNUMBER(SEARCH($C$1,IM!$AC$1:$AC$5000))),0),"檢核"),"未登錄"),"")</f>
        <v>檢核</v>
      </c>
      <c r="M216" s="255" t="str">
        <f t="shared" si="36"/>
        <v>+EDC</v>
      </c>
      <c r="N216" s="255" t="str">
        <f t="array" ref="N216">IF(AND(
    SUMPRODUCT(
        (IM!$F$2:$F$522=A216) *
        ISNUMBER(SEARCH("*HUB*", IM!$AC$2:$AC$522)) *
        (IM!$X$2:$X$522&gt;=$A$1) *
        (IM!$X$2:$X$522&lt;=$B$1)*(W216="HUB")
    ) &gt; 0
), "HUB", "")</f>
        <v/>
      </c>
      <c r="O216" s="256" t="str">
        <f>IF(
  IFERROR(VLOOKUP(A216,門市主檔!A:I,9,FALSE),"")&lt;&gt;$C$1,
  "未完工",
  IF(
    AND($D$1="--",$E$1="--",$F$1="--"),
    "已完工",
    IF(
      OR(
        AND($D$1&lt;&gt;"--", IFERROR(VLOOKUP(A216,'0919門市清單主檔'!B:AH,31,FALSE),"")=$D$1, IFERROR(VLOOKUP(A216,門市主檔!A:Q,17,FALSE),"")&lt;&gt;$D$1),
        AND($E$1&lt;&gt;"--", IFERROR(VLOOKUP(A216,'0919門市清單主檔'!B:AH,32,FALSE),"")=$E$1, IFERROR(VLOOKUP(A216,門市主檔!A:S,19,FALSE),"")&lt;&gt;$E$1),
        AND($F$1&lt;&gt;"--", IFERROR(VLOOKUP(A216,'0919門市清單主檔'!B:AH,33,FALSE),"")=$F$1, IFERROR(VLOOKUP(A216,門市主檔!A:U,21,FALSE),"")&lt;&gt;$F$1),
        AND(
          IFERROR(VLOOKUP(A216,'0919門市清單主檔'!B:AC,28,FALSE),"")="+HUB",
          IFERROR(VLOOKUP(A216,門市主檔!A:X,23,FALSE),"")&lt;&gt;"+HUB"
        ),
        AND(
          IFERROR(VLOOKUP(A216,'0919門市清單主檔'!B:AD,29,FALSE),"")="+EDC",
          IFERROR(VLOOKUP(A216,門市主檔!A:X,24,FALSE),"")&lt;&gt;"+EDC"
        )
      ),
      _xlfn.TEXTJOIN(
        "，",
        TRUE,
        IF(AND($D$1&lt;&gt;"--", IFERROR(VLOOKUP(A216,'0919門市清單主檔'!B:AH,31,FALSE),"")=$D$1, IFERROR(VLOOKUP(A216,門市主檔!A:Q,17,FALSE),"")&lt;&gt;$D$1), $D$1, ""),
        IF(AND($E$1&lt;&gt;"--", IFERROR(VLOOKUP(A216,'0919門市清單主檔'!B:AH,32,FALSE),"")=$E$1, IFERROR(VLOOKUP(A216,門市主檔!A:S,19,FALSE),"")&lt;&gt;$E$1), $E$1, ""),
        IF(AND($F$1&lt;&gt;"--", IFERROR(VLOOKUP(A216,'0919門市清單主檔'!B:AH,33,FALSE),"")=$F$1, IFERROR(VLOOKUP(A216,門市主檔!A:U,21,FALSE),"")&lt;&gt;$F$1), $F$1, ""),
        IF(AND(IFERROR(VLOOKUP(A216,'0919門市清單主檔'!B:AC,28,FALSE),"")="+HUB", IFERROR(VLOOKUP(A216,門市主檔!A:X,23,FALSE),"")&lt;&gt;"+HUB"), "+HUB", ""),
        IF(AND(IFERROR(VLOOKUP(A216,'0919門市清單主檔'!B:AD,29,FALSE),"")="+EDC", IFERROR(VLOOKUP(A216,門市主檔!A:X,24,FALSE),"")&lt;&gt;"+EDC"), "+EDC", "")
      ) &amp; "未完工",
      "已完工"
    )
  )
)</f>
        <v>已完工</v>
      </c>
      <c r="P216" s="542" t="str">
        <f t="shared" si="37"/>
        <v>PMQ2-4679-新莊幸運店(定保)</v>
      </c>
      <c r="Q216" s="178" t="str">
        <f t="array" ref="Q216">IF(AND(SUMPRODUCT((IM!$F$2:$F$5000=A216)*(ISNUMBER(SEARCH($D$1, IM!$AC$2:$AC$5000))))&gt;0), $D$1, "")</f>
        <v/>
      </c>
      <c r="R216" s="177" t="str">
        <f t="array" ref="R216">IFERROR(INDEX(IM!$AM$2:$AM$5000, MATCH(1, (IM!$F$2:$F$5000=A216) * (ISNUMBER(SEARCH($D$1, IM!$AC$2:$AC$5000))), 0)), "")</f>
        <v/>
      </c>
      <c r="S216" s="166" t="str">
        <f t="array" ref="S216">IF(AND(SUMPRODUCT((IM!$F$2:$F$5000=A216)*(ISNUMBER(SEARCH($E$1, IM!$AC$2:$AC$5000))))&gt;0), $E$1, "")</f>
        <v/>
      </c>
      <c r="T216" s="191" t="str">
        <f t="array" ref="T216">IFERROR(INDEX(IM!$AM$2:$AM$5000, MATCH(1, (IM!$F$2:$F$5000=A216) * (ISNUMBER(SEARCH($E$1, IM!$AC$2:$AC$5000))), 0)), "")</f>
        <v/>
      </c>
      <c r="U216" s="194" t="str">
        <f t="array" ref="U216">IF(AND(SUMPRODUCT((IM!$F$2:$F$5000=A216)*(ISNUMBER(SEARCH($F$1, IM!$AC$2:$AC$5000))))&gt;0), $F$1, "")</f>
        <v/>
      </c>
      <c r="V216" s="212" t="str">
        <f t="array" ref="V216">IFERROR(INDEX(IM!$AM$2:$AM$5000, MATCH(1, (IM!$F$2:$F$5000=A216) * (ISNUMBER(SEARCH($F$1, IM!$AC$2:$AC$5000))), 0)), "")</f>
        <v/>
      </c>
      <c r="W216" s="165" t="str">
        <f t="array" ref="W216">IF(
SUMPRODUCT(
(IM!$F$2:$F$5000=A216)*
(ISNUMBER(SEARCH($I$1,IM!$AC$2:$AC$5000)))*
(IM!$X$2:$X$5000&gt;=$A$1)*
(IM!$X$2:$X$5000&lt;=$B$1)
)&gt;0,
$I$1,
""
)</f>
        <v/>
      </c>
      <c r="X216" s="165" t="str">
        <f t="array" ref="X216">IF(AND(SUMPRODUCT((IM!$F$2:$F$5000=A216)*(ISNUMBER(SEARCH($J$1, IM!$AC$2:$AC$5000))))&gt;0), $J$1, "")</f>
        <v>+EDC</v>
      </c>
      <c r="Y216" s="425">
        <f t="shared" si="38"/>
        <v>4679</v>
      </c>
      <c r="Z216" s="425" t="str">
        <f t="shared" si="39"/>
        <v>新莊幸運店</v>
      </c>
      <c r="AA216" s="132"/>
    </row>
    <row r="217" spans="1:29" ht="21.6" customHeight="1">
      <c r="A217" s="111">
        <v>4652</v>
      </c>
      <c r="B217" s="160" t="str">
        <f>_xlfn.XLOOKUP(A217,'0919門市清單主檔'!B:B,'0919門市清單主檔'!C:C,"")</f>
        <v>三重商工店</v>
      </c>
      <c r="C217" s="117" t="str">
        <f>_xlfn.XLOOKUP($A217,'0919門市清單主檔'!B:B,'0919門市清單主檔'!U:U,"")</f>
        <v>新北市</v>
      </c>
      <c r="D217" s="117" t="str">
        <f>_xlfn.XLOOKUP($A217,'0919門市清單主檔'!B:B,'0919門市清單主檔'!V:V,"")</f>
        <v>三重區</v>
      </c>
      <c r="E217" s="200" t="str">
        <f>_xlfn.XLOOKUP(D217,門市狀態!G:G,門市狀態!H:H,"")</f>
        <v>劉柏均</v>
      </c>
      <c r="F217" s="112" t="str">
        <f>IFERROR(IF(VLOOKUP(A217,門市狀態!A:D,4,FALSE)=0,"",VLOOKUP(A217,門市狀態!A:D,4,FALSE)),"")</f>
        <v/>
      </c>
      <c r="G217" s="113"/>
      <c r="H217" s="114" t="str">
        <f t="shared" si="35"/>
        <v>PMQ2-4652-三重商工店(定保)</v>
      </c>
      <c r="I217" s="251" t="str">
        <f t="array" ref="I217">IF(AND(SUMPRODUCT((IM!$F$2:$F$5000=A217)*(ISNUMBER(SEARCH($C$1, IM!$AC$2:$AC$5000))))&gt;0), $C$1, "")</f>
        <v>PMQ2</v>
      </c>
      <c r="J217" s="252">
        <f t="array" ref="J217">IFERROR(INDEX(IM!$AM$2:$AM$5000, MATCH(1, (IM!$F$2:$F$5000=A217) * (ISNUMBER(SEARCH($C$1, IM!$AC$2:$AC$5000))), 0)), "")</f>
        <v>46170</v>
      </c>
      <c r="K217" s="253">
        <f t="array" ref="K217">SUMPRODUCT((IM!$F$2:$F$5000=A217)*(IM!$AD$2:$AD$5000="O")*(ISNUMBER(SEARCH($C$1, IM!$AC$2:$AC$5000))))</f>
        <v>1</v>
      </c>
      <c r="L217" s="254" t="str">
        <f t="array" ref="L217">IF(K217&gt;0,IFERROR(HYPERLINK("#'IM'!AC"&amp;MATCH(1,(IM!$F$1:$F$5000=A217)*(ISNUMBER(SEARCH($C$1,IM!$AC$1:$AC$5000))),0),"檢核"),"未登錄"),"")</f>
        <v>檢核</v>
      </c>
      <c r="M217" s="255" t="str">
        <f t="shared" si="36"/>
        <v>+EDC</v>
      </c>
      <c r="N217" s="255" t="str">
        <f t="array" ref="N217">IF(AND(
    SUMPRODUCT(
        (IM!$F$2:$F$522=A217) *
        ISNUMBER(SEARCH("*HUB*", IM!$AC$2:$AC$522)) *
        (IM!$X$2:$X$522&gt;=$A$1) *
        (IM!$X$2:$X$522&lt;=$B$1)*(W217="HUB")
    ) &gt; 0
), "HUB", "")</f>
        <v/>
      </c>
      <c r="O217" s="256" t="str">
        <f>IF(
  IFERROR(VLOOKUP(A217,門市主檔!A:I,9,FALSE),"")&lt;&gt;$C$1,
  "未完工",
  IF(
    AND($D$1="--",$E$1="--",$F$1="--"),
    "已完工",
    IF(
      OR(
        AND($D$1&lt;&gt;"--", IFERROR(VLOOKUP(A217,'0919門市清單主檔'!B:AH,31,FALSE),"")=$D$1, IFERROR(VLOOKUP(A217,門市主檔!A:Q,17,FALSE),"")&lt;&gt;$D$1),
        AND($E$1&lt;&gt;"--", IFERROR(VLOOKUP(A217,'0919門市清單主檔'!B:AH,32,FALSE),"")=$E$1, IFERROR(VLOOKUP(A217,門市主檔!A:S,19,FALSE),"")&lt;&gt;$E$1),
        AND($F$1&lt;&gt;"--", IFERROR(VLOOKUP(A217,'0919門市清單主檔'!B:AH,33,FALSE),"")=$F$1, IFERROR(VLOOKUP(A217,門市主檔!A:U,21,FALSE),"")&lt;&gt;$F$1),
        AND(
          IFERROR(VLOOKUP(A217,'0919門市清單主檔'!B:AC,28,FALSE),"")="+HUB",
          IFERROR(VLOOKUP(A217,門市主檔!A:X,23,FALSE),"")&lt;&gt;"+HUB"
        ),
        AND(
          IFERROR(VLOOKUP(A217,'0919門市清單主檔'!B:AD,29,FALSE),"")="+EDC",
          IFERROR(VLOOKUP(A217,門市主檔!A:X,24,FALSE),"")&lt;&gt;"+EDC"
        )
      ),
      _xlfn.TEXTJOIN(
        "，",
        TRUE,
        IF(AND($D$1&lt;&gt;"--", IFERROR(VLOOKUP(A217,'0919門市清單主檔'!B:AH,31,FALSE),"")=$D$1, IFERROR(VLOOKUP(A217,門市主檔!A:Q,17,FALSE),"")&lt;&gt;$D$1), $D$1, ""),
        IF(AND($E$1&lt;&gt;"--", IFERROR(VLOOKUP(A217,'0919門市清單主檔'!B:AH,32,FALSE),"")=$E$1, IFERROR(VLOOKUP(A217,門市主檔!A:S,19,FALSE),"")&lt;&gt;$E$1), $E$1, ""),
        IF(AND($F$1&lt;&gt;"--", IFERROR(VLOOKUP(A217,'0919門市清單主檔'!B:AH,33,FALSE),"")=$F$1, IFERROR(VLOOKUP(A217,門市主檔!A:U,21,FALSE),"")&lt;&gt;$F$1), $F$1, ""),
        IF(AND(IFERROR(VLOOKUP(A217,'0919門市清單主檔'!B:AC,28,FALSE),"")="+HUB", IFERROR(VLOOKUP(A217,門市主檔!A:X,23,FALSE),"")&lt;&gt;"+HUB"), "+HUB", ""),
        IF(AND(IFERROR(VLOOKUP(A217,'0919門市清單主檔'!B:AD,29,FALSE),"")="+EDC", IFERROR(VLOOKUP(A217,門市主檔!A:X,24,FALSE),"")&lt;&gt;"+EDC"), "+EDC", "")
      ) &amp; "未完工",
      "已完工"
    )
  )
)</f>
        <v>已完工</v>
      </c>
      <c r="P217" s="542" t="str">
        <f t="shared" si="37"/>
        <v>PMQ2-4652-三重商工店(定保)</v>
      </c>
      <c r="Q217" s="178" t="str">
        <f t="array" ref="Q217">IF(AND(SUMPRODUCT((IM!$F$2:$F$5000=A217)*(ISNUMBER(SEARCH($D$1, IM!$AC$2:$AC$5000))))&gt;0), $D$1, "")</f>
        <v/>
      </c>
      <c r="R217" s="177" t="str">
        <f t="array" ref="R217">IFERROR(INDEX(IM!$AM$2:$AM$5000, MATCH(1, (IM!$F$2:$F$5000=A217) * (ISNUMBER(SEARCH($D$1, IM!$AC$2:$AC$5000))), 0)), "")</f>
        <v/>
      </c>
      <c r="S217" s="166" t="str">
        <f t="array" ref="S217">IF(AND(SUMPRODUCT((IM!$F$2:$F$5000=A217)*(ISNUMBER(SEARCH($E$1, IM!$AC$2:$AC$5000))))&gt;0), $E$1, "")</f>
        <v/>
      </c>
      <c r="T217" s="191" t="str">
        <f t="array" ref="T217">IFERROR(INDEX(IM!$AM$2:$AM$5000, MATCH(1, (IM!$F$2:$F$5000=A217) * (ISNUMBER(SEARCH($E$1, IM!$AC$2:$AC$5000))), 0)), "")</f>
        <v/>
      </c>
      <c r="U217" s="194" t="str">
        <f t="array" ref="U217">IF(AND(SUMPRODUCT((IM!$F$2:$F$5000=A217)*(ISNUMBER(SEARCH($F$1, IM!$AC$2:$AC$5000))))&gt;0), $F$1, "")</f>
        <v/>
      </c>
      <c r="V217" s="212" t="str">
        <f t="array" ref="V217">IFERROR(INDEX(IM!$AM$2:$AM$5000, MATCH(1, (IM!$F$2:$F$5000=A217) * (ISNUMBER(SEARCH($F$1, IM!$AC$2:$AC$5000))), 0)), "")</f>
        <v/>
      </c>
      <c r="W217" s="165" t="str">
        <f t="array" ref="W217">IF(
SUMPRODUCT(
(IM!$F$2:$F$5000=A217)*
(ISNUMBER(SEARCH($I$1,IM!$AC$2:$AC$5000)))*
(IM!$X$2:$X$5000&gt;=$A$1)*
(IM!$X$2:$X$5000&lt;=$B$1)
)&gt;0,
$I$1,
""
)</f>
        <v/>
      </c>
      <c r="X217" s="165" t="str">
        <f t="array" ref="X217">IF(AND(SUMPRODUCT((IM!$F$2:$F$5000=A217)*(ISNUMBER(SEARCH($J$1, IM!$AC$2:$AC$5000))))&gt;0), $J$1, "")</f>
        <v>+EDC</v>
      </c>
      <c r="Y217" s="425">
        <f t="shared" si="38"/>
        <v>4652</v>
      </c>
      <c r="Z217" s="425" t="str">
        <f t="shared" si="39"/>
        <v>三重商工店</v>
      </c>
      <c r="AA217" s="132"/>
    </row>
    <row r="218" spans="1:29" ht="21.6" customHeight="1">
      <c r="A218" s="111">
        <v>3676</v>
      </c>
      <c r="B218" s="160" t="str">
        <f>_xlfn.XLOOKUP(A218,'0919門市清單主檔'!B:B,'0919門市清單主檔'!C:C,"")</f>
        <v>三重田心店</v>
      </c>
      <c r="C218" s="117" t="str">
        <f>_xlfn.XLOOKUP($A218,'0919門市清單主檔'!B:B,'0919門市清單主檔'!U:U,"")</f>
        <v>新北市</v>
      </c>
      <c r="D218" s="117" t="str">
        <f>_xlfn.XLOOKUP($A218,'0919門市清單主檔'!B:B,'0919門市清單主檔'!V:V,"")</f>
        <v>三重區</v>
      </c>
      <c r="E218" s="200" t="str">
        <f>_xlfn.XLOOKUP(D218,門市狀態!G:G,門市狀態!H:H,"")</f>
        <v>劉柏均</v>
      </c>
      <c r="F218" s="112" t="str">
        <f>IFERROR(IF(VLOOKUP(A218,門市狀態!A:D,4,FALSE)=0,"",VLOOKUP(A218,門市狀態!A:D,4,FALSE)),"")</f>
        <v/>
      </c>
      <c r="G218" s="113"/>
      <c r="H218" s="114" t="str">
        <f t="shared" si="35"/>
        <v>PMQ2-3676-三重田心店(定保)</v>
      </c>
      <c r="I218" s="251" t="str">
        <f t="array" ref="I218">IF(AND(SUMPRODUCT((IM!$F$2:$F$5000=A218)*(ISNUMBER(SEARCH($C$1, IM!$AC$2:$AC$5000))))&gt;0), $C$1, "")</f>
        <v>PMQ2</v>
      </c>
      <c r="J218" s="252">
        <f t="array" ref="J218">IFERROR(INDEX(IM!$AM$2:$AM$5000, MATCH(1, (IM!$F$2:$F$5000=A218) * (ISNUMBER(SEARCH($C$1, IM!$AC$2:$AC$5000))), 0)), "")</f>
        <v>46170</v>
      </c>
      <c r="K218" s="253">
        <f t="array" ref="K218">SUMPRODUCT((IM!$F$2:$F$5000=A218)*(IM!$AD$2:$AD$5000="O")*(ISNUMBER(SEARCH($C$1, IM!$AC$2:$AC$5000))))</f>
        <v>1</v>
      </c>
      <c r="L218" s="254" t="str">
        <f t="array" ref="L218">IF(K218&gt;0,IFERROR(HYPERLINK("#'IM'!AC"&amp;MATCH(1,(IM!$F$1:$F$5000=A218)*(ISNUMBER(SEARCH($C$1,IM!$AC$1:$AC$5000))),0),"檢核"),"未登錄"),"")</f>
        <v>檢核</v>
      </c>
      <c r="M218" s="255" t="str">
        <f t="shared" si="36"/>
        <v>+EDC</v>
      </c>
      <c r="N218" s="255" t="str">
        <f t="array" ref="N218">IF(AND(
    SUMPRODUCT(
        (IM!$F$2:$F$522=A218) *
        ISNUMBER(SEARCH("*HUB*", IM!$AC$2:$AC$522)) *
        (IM!$X$2:$X$522&gt;=$A$1) *
        (IM!$X$2:$X$522&lt;=$B$1)*(W218="HUB")
    ) &gt; 0
), "HUB", "")</f>
        <v/>
      </c>
      <c r="O218" s="256" t="str">
        <f>IF(
  IFERROR(VLOOKUP(A218,門市主檔!A:I,9,FALSE),"")&lt;&gt;$C$1,
  "未完工",
  IF(
    AND($D$1="--",$E$1="--",$F$1="--"),
    "已完工",
    IF(
      OR(
        AND($D$1&lt;&gt;"--", IFERROR(VLOOKUP(A218,'0919門市清單主檔'!B:AH,31,FALSE),"")=$D$1, IFERROR(VLOOKUP(A218,門市主檔!A:Q,17,FALSE),"")&lt;&gt;$D$1),
        AND($E$1&lt;&gt;"--", IFERROR(VLOOKUP(A218,'0919門市清單主檔'!B:AH,32,FALSE),"")=$E$1, IFERROR(VLOOKUP(A218,門市主檔!A:S,19,FALSE),"")&lt;&gt;$E$1),
        AND($F$1&lt;&gt;"--", IFERROR(VLOOKUP(A218,'0919門市清單主檔'!B:AH,33,FALSE),"")=$F$1, IFERROR(VLOOKUP(A218,門市主檔!A:U,21,FALSE),"")&lt;&gt;$F$1),
        AND(
          IFERROR(VLOOKUP(A218,'0919門市清單主檔'!B:AC,28,FALSE),"")="+HUB",
          IFERROR(VLOOKUP(A218,門市主檔!A:X,23,FALSE),"")&lt;&gt;"+HUB"
        ),
        AND(
          IFERROR(VLOOKUP(A218,'0919門市清單主檔'!B:AD,29,FALSE),"")="+EDC",
          IFERROR(VLOOKUP(A218,門市主檔!A:X,24,FALSE),"")&lt;&gt;"+EDC"
        )
      ),
      _xlfn.TEXTJOIN(
        "，",
        TRUE,
        IF(AND($D$1&lt;&gt;"--", IFERROR(VLOOKUP(A218,'0919門市清單主檔'!B:AH,31,FALSE),"")=$D$1, IFERROR(VLOOKUP(A218,門市主檔!A:Q,17,FALSE),"")&lt;&gt;$D$1), $D$1, ""),
        IF(AND($E$1&lt;&gt;"--", IFERROR(VLOOKUP(A218,'0919門市清單主檔'!B:AH,32,FALSE),"")=$E$1, IFERROR(VLOOKUP(A218,門市主檔!A:S,19,FALSE),"")&lt;&gt;$E$1), $E$1, ""),
        IF(AND($F$1&lt;&gt;"--", IFERROR(VLOOKUP(A218,'0919門市清單主檔'!B:AH,33,FALSE),"")=$F$1, IFERROR(VLOOKUP(A218,門市主檔!A:U,21,FALSE),"")&lt;&gt;$F$1), $F$1, ""),
        IF(AND(IFERROR(VLOOKUP(A218,'0919門市清單主檔'!B:AC,28,FALSE),"")="+HUB", IFERROR(VLOOKUP(A218,門市主檔!A:X,23,FALSE),"")&lt;&gt;"+HUB"), "+HUB", ""),
        IF(AND(IFERROR(VLOOKUP(A218,'0919門市清單主檔'!B:AD,29,FALSE),"")="+EDC", IFERROR(VLOOKUP(A218,門市主檔!A:X,24,FALSE),"")&lt;&gt;"+EDC"), "+EDC", "")
      ) &amp; "未完工",
      "已完工"
    )
  )
)</f>
        <v>已完工</v>
      </c>
      <c r="P218" s="542" t="str">
        <f t="shared" si="37"/>
        <v>PMQ2-3676-三重田心店(定保)</v>
      </c>
      <c r="Q218" s="178" t="str">
        <f t="array" ref="Q218">IF(AND(SUMPRODUCT((IM!$F$2:$F$5000=A218)*(ISNUMBER(SEARCH($D$1, IM!$AC$2:$AC$5000))))&gt;0), $D$1, "")</f>
        <v/>
      </c>
      <c r="R218" s="177" t="str">
        <f t="array" ref="R218">IFERROR(INDEX(IM!$AM$2:$AM$5000, MATCH(1, (IM!$F$2:$F$5000=A218) * (ISNUMBER(SEARCH($D$1, IM!$AC$2:$AC$5000))), 0)), "")</f>
        <v/>
      </c>
      <c r="S218" s="166" t="str">
        <f t="array" ref="S218">IF(AND(SUMPRODUCT((IM!$F$2:$F$5000=A218)*(ISNUMBER(SEARCH($E$1, IM!$AC$2:$AC$5000))))&gt;0), $E$1, "")</f>
        <v/>
      </c>
      <c r="T218" s="191" t="str">
        <f t="array" ref="T218">IFERROR(INDEX(IM!$AM$2:$AM$5000, MATCH(1, (IM!$F$2:$F$5000=A218) * (ISNUMBER(SEARCH($E$1, IM!$AC$2:$AC$5000))), 0)), "")</f>
        <v/>
      </c>
      <c r="U218" s="194" t="str">
        <f t="array" ref="U218">IF(AND(SUMPRODUCT((IM!$F$2:$F$5000=A218)*(ISNUMBER(SEARCH($F$1, IM!$AC$2:$AC$5000))))&gt;0), $F$1, "")</f>
        <v/>
      </c>
      <c r="V218" s="212" t="str">
        <f t="array" ref="V218">IFERROR(INDEX(IM!$AM$2:$AM$5000, MATCH(1, (IM!$F$2:$F$5000=A218) * (ISNUMBER(SEARCH($F$1, IM!$AC$2:$AC$5000))), 0)), "")</f>
        <v/>
      </c>
      <c r="W218" s="165" t="str">
        <f t="array" ref="W218">IF(
SUMPRODUCT(
(IM!$F$2:$F$5000=A218)*
(ISNUMBER(SEARCH($I$1,IM!$AC$2:$AC$5000)))*
(IM!$X$2:$X$5000&gt;=$A$1)*
(IM!$X$2:$X$5000&lt;=$B$1)
)&gt;0,
$I$1,
""
)</f>
        <v/>
      </c>
      <c r="X218" s="165" t="str">
        <f t="array" ref="X218">IF(AND(SUMPRODUCT((IM!$F$2:$F$5000=A218)*(ISNUMBER(SEARCH($J$1, IM!$AC$2:$AC$5000))))&gt;0), $J$1, "")</f>
        <v>+EDC</v>
      </c>
      <c r="Y218" s="425">
        <f t="shared" si="38"/>
        <v>3676</v>
      </c>
      <c r="Z218" s="425" t="str">
        <f t="shared" si="39"/>
        <v>三重田心店</v>
      </c>
      <c r="AA218" s="132"/>
      <c r="AB218" s="132"/>
      <c r="AC218" s="132"/>
    </row>
    <row r="219" spans="1:29" ht="21.6" customHeight="1">
      <c r="A219" s="111">
        <v>4560</v>
      </c>
      <c r="B219" s="160" t="str">
        <f>_xlfn.XLOOKUP(A219,'0919門市清單主檔'!B:B,'0919門市清單主檔'!C:C,"")</f>
        <v>三重大院店</v>
      </c>
      <c r="C219" s="117" t="str">
        <f>_xlfn.XLOOKUP($A219,'0919門市清單主檔'!B:B,'0919門市清單主檔'!U:U,"")</f>
        <v>新北市</v>
      </c>
      <c r="D219" s="117" t="str">
        <f>_xlfn.XLOOKUP($A219,'0919門市清單主檔'!B:B,'0919門市清單主檔'!V:V,"")</f>
        <v>三重區</v>
      </c>
      <c r="E219" s="200" t="str">
        <f>_xlfn.XLOOKUP(D219,門市狀態!G:G,門市狀態!H:H,"")</f>
        <v>劉柏均</v>
      </c>
      <c r="F219" s="112" t="str">
        <f>IFERROR(IF(VLOOKUP(A219,門市狀態!A:D,4,FALSE)=0,"",VLOOKUP(A219,門市狀態!A:D,4,FALSE)),"")</f>
        <v/>
      </c>
      <c r="G219" s="113"/>
      <c r="H219" s="114" t="str">
        <f t="shared" si="35"/>
        <v>PMQ2-4560-三重大院店(定保)</v>
      </c>
      <c r="I219" s="251" t="str">
        <f t="array" ref="I219">IF(AND(SUMPRODUCT((IM!$F$2:$F$5000=A219)*(ISNUMBER(SEARCH($C$1, IM!$AC$2:$AC$5000))))&gt;0), $C$1, "")</f>
        <v>PMQ2</v>
      </c>
      <c r="J219" s="252">
        <f t="array" ref="J219">IFERROR(INDEX(IM!$AM$2:$AM$5000, MATCH(1, (IM!$F$2:$F$5000=A219) * (ISNUMBER(SEARCH($C$1, IM!$AC$2:$AC$5000))), 0)), "")</f>
        <v>46170</v>
      </c>
      <c r="K219" s="253">
        <f t="array" ref="K219">SUMPRODUCT((IM!$F$2:$F$5000=A219)*(IM!$AD$2:$AD$5000="O")*(ISNUMBER(SEARCH($C$1, IM!$AC$2:$AC$5000))))</f>
        <v>1</v>
      </c>
      <c r="L219" s="254" t="str">
        <f t="array" ref="L219">IF(K219&gt;0,IFERROR(HYPERLINK("#'IM'!AC"&amp;MATCH(1,(IM!$F$1:$F$5000=A219)*(ISNUMBER(SEARCH($C$1,IM!$AC$1:$AC$5000))),0),"檢核"),"未登錄"),"")</f>
        <v>檢核</v>
      </c>
      <c r="M219" s="255" t="str">
        <f t="shared" si="36"/>
        <v>+SC7+EDC</v>
      </c>
      <c r="N219" s="255" t="str">
        <f t="array" ref="N219">IF(AND(
    SUMPRODUCT(
        (IM!$F$2:$F$522=A219) *
        ISNUMBER(SEARCH("*HUB*", IM!$AC$2:$AC$522)) *
        (IM!$X$2:$X$522&gt;=$A$1) *
        (IM!$X$2:$X$522&lt;=$B$1)*(W219="HUB")
    ) &gt; 0
), "HUB", "")</f>
        <v/>
      </c>
      <c r="O219" s="256" t="str">
        <f>IF(
  IFERROR(VLOOKUP(A219,門市主檔!A:I,9,FALSE),"")&lt;&gt;$C$1,
  "未完工",
  IF(
    AND($D$1="--",$E$1="--",$F$1="--"),
    "已完工",
    IF(
      OR(
        AND($D$1&lt;&gt;"--", IFERROR(VLOOKUP(A219,'0919門市清單主檔'!B:AH,31,FALSE),"")=$D$1, IFERROR(VLOOKUP(A219,門市主檔!A:Q,17,FALSE),"")&lt;&gt;$D$1),
        AND($E$1&lt;&gt;"--", IFERROR(VLOOKUP(A219,'0919門市清單主檔'!B:AH,32,FALSE),"")=$E$1, IFERROR(VLOOKUP(A219,門市主檔!A:S,19,FALSE),"")&lt;&gt;$E$1),
        AND($F$1&lt;&gt;"--", IFERROR(VLOOKUP(A219,'0919門市清單主檔'!B:AH,33,FALSE),"")=$F$1, IFERROR(VLOOKUP(A219,門市主檔!A:U,21,FALSE),"")&lt;&gt;$F$1),
        AND(
          IFERROR(VLOOKUP(A219,'0919門市清單主檔'!B:AC,28,FALSE),"")="+HUB",
          IFERROR(VLOOKUP(A219,門市主檔!A:X,23,FALSE),"")&lt;&gt;"+HUB"
        ),
        AND(
          IFERROR(VLOOKUP(A219,'0919門市清單主檔'!B:AD,29,FALSE),"")="+EDC",
          IFERROR(VLOOKUP(A219,門市主檔!A:X,24,FALSE),"")&lt;&gt;"+EDC"
        )
      ),
      _xlfn.TEXTJOIN(
        "，",
        TRUE,
        IF(AND($D$1&lt;&gt;"--", IFERROR(VLOOKUP(A219,'0919門市清單主檔'!B:AH,31,FALSE),"")=$D$1, IFERROR(VLOOKUP(A219,門市主檔!A:Q,17,FALSE),"")&lt;&gt;$D$1), $D$1, ""),
        IF(AND($E$1&lt;&gt;"--", IFERROR(VLOOKUP(A219,'0919門市清單主檔'!B:AH,32,FALSE),"")=$E$1, IFERROR(VLOOKUP(A219,門市主檔!A:S,19,FALSE),"")&lt;&gt;$E$1), $E$1, ""),
        IF(AND($F$1&lt;&gt;"--", IFERROR(VLOOKUP(A219,'0919門市清單主檔'!B:AH,33,FALSE),"")=$F$1, IFERROR(VLOOKUP(A219,門市主檔!A:U,21,FALSE),"")&lt;&gt;$F$1), $F$1, ""),
        IF(AND(IFERROR(VLOOKUP(A219,'0919門市清單主檔'!B:AC,28,FALSE),"")="+HUB", IFERROR(VLOOKUP(A219,門市主檔!A:X,23,FALSE),"")&lt;&gt;"+HUB"), "+HUB", ""),
        IF(AND(IFERROR(VLOOKUP(A219,'0919門市清單主檔'!B:AD,29,FALSE),"")="+EDC", IFERROR(VLOOKUP(A219,門市主檔!A:X,24,FALSE),"")&lt;&gt;"+EDC"), "+EDC", "")
      ) &amp; "未完工",
      "已完工"
    )
  )
)</f>
        <v>已完工</v>
      </c>
      <c r="P219" s="542" t="str">
        <f t="shared" si="37"/>
        <v>PMQ2-4560-三重大院店(定保)</v>
      </c>
      <c r="Q219" s="178" t="str">
        <f t="array" ref="Q219">IF(AND(SUMPRODUCT((IM!$F$2:$F$5000=A219)*(ISNUMBER(SEARCH($D$1, IM!$AC$2:$AC$5000))))&gt;0), $D$1, "")</f>
        <v>+SC7</v>
      </c>
      <c r="R219" s="177">
        <f t="array" ref="R219">IFERROR(INDEX(IM!$AM$2:$AM$5000, MATCH(1, (IM!$F$2:$F$5000=A219) * (ISNUMBER(SEARCH($D$1, IM!$AC$2:$AC$5000))), 0)), "")</f>
        <v>46170</v>
      </c>
      <c r="S219" s="166" t="str">
        <f t="array" ref="S219">IF(AND(SUMPRODUCT((IM!$F$2:$F$5000=A219)*(ISNUMBER(SEARCH($E$1, IM!$AC$2:$AC$5000))))&gt;0), $E$1, "")</f>
        <v/>
      </c>
      <c r="T219" s="191" t="str">
        <f t="array" ref="T219">IFERROR(INDEX(IM!$AM$2:$AM$5000, MATCH(1, (IM!$F$2:$F$5000=A219) * (ISNUMBER(SEARCH($E$1, IM!$AC$2:$AC$5000))), 0)), "")</f>
        <v/>
      </c>
      <c r="U219" s="194" t="str">
        <f t="array" ref="U219">IF(AND(SUMPRODUCT((IM!$F$2:$F$5000=A219)*(ISNUMBER(SEARCH($F$1, IM!$AC$2:$AC$5000))))&gt;0), $F$1, "")</f>
        <v/>
      </c>
      <c r="V219" s="212" t="str">
        <f t="array" ref="V219">IFERROR(INDEX(IM!$AM$2:$AM$5000, MATCH(1, (IM!$F$2:$F$5000=A219) * (ISNUMBER(SEARCH($F$1, IM!$AC$2:$AC$5000))), 0)), "")</f>
        <v/>
      </c>
      <c r="W219" s="165" t="str">
        <f t="array" ref="W219">IF(
SUMPRODUCT(
(IM!$F$2:$F$5000=A219)*
(ISNUMBER(SEARCH($I$1,IM!$AC$2:$AC$5000)))*
(IM!$X$2:$X$5000&gt;=$A$1)*
(IM!$X$2:$X$5000&lt;=$B$1)
)&gt;0,
$I$1,
""
)</f>
        <v/>
      </c>
      <c r="X219" s="165" t="str">
        <f t="array" ref="X219">IF(AND(SUMPRODUCT((IM!$F$2:$F$5000=A219)*(ISNUMBER(SEARCH($J$1, IM!$AC$2:$AC$5000))))&gt;0), $J$1, "")</f>
        <v>+EDC</v>
      </c>
      <c r="Y219" s="425">
        <f t="shared" si="38"/>
        <v>4560</v>
      </c>
      <c r="Z219" s="425" t="str">
        <f t="shared" si="39"/>
        <v>三重大院店</v>
      </c>
      <c r="AA219" s="132"/>
      <c r="AB219" s="132"/>
      <c r="AC219" s="132"/>
    </row>
    <row r="220" spans="1:29" ht="21.6" customHeight="1">
      <c r="A220" s="111">
        <v>5389</v>
      </c>
      <c r="B220" s="160" t="str">
        <f>_xlfn.XLOOKUP(A220,'0919門市清單主檔'!B:B,'0919門市清單主檔'!C:C,"")</f>
        <v>新莊瓏山林</v>
      </c>
      <c r="C220" s="117" t="str">
        <f>_xlfn.XLOOKUP($A220,'0919門市清單主檔'!B:B,'0919門市清單主檔'!U:U,"")</f>
        <v>新北市</v>
      </c>
      <c r="D220" s="117" t="str">
        <f>_xlfn.XLOOKUP($A220,'0919門市清單主檔'!B:B,'0919門市清單主檔'!V:V,"")</f>
        <v>新莊區</v>
      </c>
      <c r="E220" s="200" t="str">
        <f>_xlfn.XLOOKUP(D220,門市狀態!G:G,門市狀態!H:H,"")</f>
        <v>湯家瑋</v>
      </c>
      <c r="F220" s="112" t="str">
        <f>IFERROR(IF(VLOOKUP(A220,門市狀態!A:D,4,FALSE)=0,"",VLOOKUP(A220,門市狀態!A:D,4,FALSE)),"")</f>
        <v/>
      </c>
      <c r="G220" s="113"/>
      <c r="H220" s="114" t="str">
        <f t="shared" si="35"/>
        <v>PMQ2-5389-新莊瓏山林(定保)</v>
      </c>
      <c r="I220" s="251" t="str">
        <f t="array" ref="I220">IF(AND(SUMPRODUCT((IM!$F$2:$F$5000=A220)*(ISNUMBER(SEARCH($C$1, IM!$AC$2:$AC$5000))))&gt;0), $C$1, "")</f>
        <v>PMQ2</v>
      </c>
      <c r="J220" s="252">
        <f t="array" ref="J220">IFERROR(INDEX(IM!$AM$2:$AM$5000, MATCH(1, (IM!$F$2:$F$5000=A220) * (ISNUMBER(SEARCH($C$1, IM!$AC$2:$AC$5000))), 0)), "")</f>
        <v>46170</v>
      </c>
      <c r="K220" s="253">
        <f t="array" ref="K220">SUMPRODUCT((IM!$F$2:$F$5000=A220)*(IM!$AD$2:$AD$5000="O")*(ISNUMBER(SEARCH($C$1, IM!$AC$2:$AC$5000))))</f>
        <v>1</v>
      </c>
      <c r="L220" s="254" t="str">
        <f t="array" ref="L220">IF(K220&gt;0,IFERROR(HYPERLINK("#'IM'!AC"&amp;MATCH(1,(IM!$F$1:$F$5000=A220)*(ISNUMBER(SEARCH($C$1,IM!$AC$1:$AC$5000))),0),"檢核"),"未登錄"),"")</f>
        <v>檢核</v>
      </c>
      <c r="M220" s="255" t="str">
        <f t="shared" si="36"/>
        <v>+EDC</v>
      </c>
      <c r="N220" s="255" t="str">
        <f t="array" ref="N220">IF(AND(
    SUMPRODUCT(
        (IM!$F$2:$F$522=A220) *
        ISNUMBER(SEARCH("*HUB*", IM!$AC$2:$AC$522)) *
        (IM!$X$2:$X$522&gt;=$A$1) *
        (IM!$X$2:$X$522&lt;=$B$1)*(W220="HUB")
    ) &gt; 0
), "HUB", "")</f>
        <v/>
      </c>
      <c r="O220" s="256" t="str">
        <f>IF(
  IFERROR(VLOOKUP(A220,門市主檔!A:I,9,FALSE),"")&lt;&gt;$C$1,
  "未完工",
  IF(
    AND($D$1="--",$E$1="--",$F$1="--"),
    "已完工",
    IF(
      OR(
        AND($D$1&lt;&gt;"--", IFERROR(VLOOKUP(A220,'0919門市清單主檔'!B:AH,31,FALSE),"")=$D$1, IFERROR(VLOOKUP(A220,門市主檔!A:Q,17,FALSE),"")&lt;&gt;$D$1),
        AND($E$1&lt;&gt;"--", IFERROR(VLOOKUP(A220,'0919門市清單主檔'!B:AH,32,FALSE),"")=$E$1, IFERROR(VLOOKUP(A220,門市主檔!A:S,19,FALSE),"")&lt;&gt;$E$1),
        AND($F$1&lt;&gt;"--", IFERROR(VLOOKUP(A220,'0919門市清單主檔'!B:AH,33,FALSE),"")=$F$1, IFERROR(VLOOKUP(A220,門市主檔!A:U,21,FALSE),"")&lt;&gt;$F$1),
        AND(
          IFERROR(VLOOKUP(A220,'0919門市清單主檔'!B:AC,28,FALSE),"")="+HUB",
          IFERROR(VLOOKUP(A220,門市主檔!A:X,23,FALSE),"")&lt;&gt;"+HUB"
        ),
        AND(
          IFERROR(VLOOKUP(A220,'0919門市清單主檔'!B:AD,29,FALSE),"")="+EDC",
          IFERROR(VLOOKUP(A220,門市主檔!A:X,24,FALSE),"")&lt;&gt;"+EDC"
        )
      ),
      _xlfn.TEXTJOIN(
        "，",
        TRUE,
        IF(AND($D$1&lt;&gt;"--", IFERROR(VLOOKUP(A220,'0919門市清單主檔'!B:AH,31,FALSE),"")=$D$1, IFERROR(VLOOKUP(A220,門市主檔!A:Q,17,FALSE),"")&lt;&gt;$D$1), $D$1, ""),
        IF(AND($E$1&lt;&gt;"--", IFERROR(VLOOKUP(A220,'0919門市清單主檔'!B:AH,32,FALSE),"")=$E$1, IFERROR(VLOOKUP(A220,門市主檔!A:S,19,FALSE),"")&lt;&gt;$E$1), $E$1, ""),
        IF(AND($F$1&lt;&gt;"--", IFERROR(VLOOKUP(A220,'0919門市清單主檔'!B:AH,33,FALSE),"")=$F$1, IFERROR(VLOOKUP(A220,門市主檔!A:U,21,FALSE),"")&lt;&gt;$F$1), $F$1, ""),
        IF(AND(IFERROR(VLOOKUP(A220,'0919門市清單主檔'!B:AC,28,FALSE),"")="+HUB", IFERROR(VLOOKUP(A220,門市主檔!A:X,23,FALSE),"")&lt;&gt;"+HUB"), "+HUB", ""),
        IF(AND(IFERROR(VLOOKUP(A220,'0919門市清單主檔'!B:AD,29,FALSE),"")="+EDC", IFERROR(VLOOKUP(A220,門市主檔!A:X,24,FALSE),"")&lt;&gt;"+EDC"), "+EDC", "")
      ) &amp; "未完工",
      "已完工"
    )
  )
)</f>
        <v>已完工</v>
      </c>
      <c r="P220" s="542" t="str">
        <f t="shared" si="37"/>
        <v>PMQ2-5389-新莊瓏山林(定保)</v>
      </c>
      <c r="Q220" s="178" t="str">
        <f t="array" ref="Q220">IF(AND(SUMPRODUCT((IM!$F$2:$F$5000=A220)*(ISNUMBER(SEARCH($D$1, IM!$AC$2:$AC$5000))))&gt;0), $D$1, "")</f>
        <v/>
      </c>
      <c r="R220" s="177" t="str">
        <f t="array" ref="R220">IFERROR(INDEX(IM!$AM$2:$AM$5000, MATCH(1, (IM!$F$2:$F$5000=A220) * (ISNUMBER(SEARCH($D$1, IM!$AC$2:$AC$5000))), 0)), "")</f>
        <v/>
      </c>
      <c r="S220" s="166" t="str">
        <f t="array" ref="S220">IF(AND(SUMPRODUCT((IM!$F$2:$F$5000=A220)*(ISNUMBER(SEARCH($E$1, IM!$AC$2:$AC$5000))))&gt;0), $E$1, "")</f>
        <v/>
      </c>
      <c r="T220" s="191" t="str">
        <f t="array" ref="T220">IFERROR(INDEX(IM!$AM$2:$AM$5000, MATCH(1, (IM!$F$2:$F$5000=A220) * (ISNUMBER(SEARCH($E$1, IM!$AC$2:$AC$5000))), 0)), "")</f>
        <v/>
      </c>
      <c r="U220" s="194" t="str">
        <f t="array" ref="U220">IF(AND(SUMPRODUCT((IM!$F$2:$F$5000=A220)*(ISNUMBER(SEARCH($F$1, IM!$AC$2:$AC$5000))))&gt;0), $F$1, "")</f>
        <v/>
      </c>
      <c r="V220" s="212" t="str">
        <f t="array" ref="V220">IFERROR(INDEX(IM!$AM$2:$AM$5000, MATCH(1, (IM!$F$2:$F$5000=A220) * (ISNUMBER(SEARCH($F$1, IM!$AC$2:$AC$5000))), 0)), "")</f>
        <v/>
      </c>
      <c r="W220" s="165" t="str">
        <f t="array" ref="W220">IF(
SUMPRODUCT(
(IM!$F$2:$F$5000=A220)*
(ISNUMBER(SEARCH($I$1,IM!$AC$2:$AC$5000)))*
(IM!$X$2:$X$5000&gt;=$A$1)*
(IM!$X$2:$X$5000&lt;=$B$1)
)&gt;0,
$I$1,
""
)</f>
        <v/>
      </c>
      <c r="X220" s="165" t="str">
        <f t="array" ref="X220">IF(AND(SUMPRODUCT((IM!$F$2:$F$5000=A220)*(ISNUMBER(SEARCH($J$1, IM!$AC$2:$AC$5000))))&gt;0), $J$1, "")</f>
        <v>+EDC</v>
      </c>
      <c r="Y220" s="425">
        <f t="shared" si="38"/>
        <v>5389</v>
      </c>
      <c r="Z220" s="425" t="str">
        <f t="shared" si="39"/>
        <v>新莊瓏山林</v>
      </c>
      <c r="AA220" s="365" t="s">
        <v>26</v>
      </c>
      <c r="AB220" s="132"/>
      <c r="AC220" s="132"/>
    </row>
    <row r="221" spans="1:29" ht="21.6" customHeight="1">
      <c r="A221" s="111" t="s">
        <v>80</v>
      </c>
      <c r="B221" s="160" t="str">
        <f>_xlfn.XLOOKUP(A221,'0919門市清單主檔'!B:B,'0919門市清單主檔'!C:C,"")</f>
        <v>三重三民店</v>
      </c>
      <c r="C221" s="117" t="str">
        <f>_xlfn.XLOOKUP($A221,'0919門市清單主檔'!B:B,'0919門市清單主檔'!U:U,"")</f>
        <v>新北市</v>
      </c>
      <c r="D221" s="117" t="str">
        <f>_xlfn.XLOOKUP($A221,'0919門市清單主檔'!B:B,'0919門市清單主檔'!V:V,"")</f>
        <v>三重區</v>
      </c>
      <c r="E221" s="200" t="str">
        <f>_xlfn.XLOOKUP(D221,門市狀態!G:G,門市狀態!H:H,"")</f>
        <v>劉柏均</v>
      </c>
      <c r="F221" s="112" t="str">
        <f>IFERROR(IF(VLOOKUP(A221,門市狀態!A:D,4,FALSE)=0,"",VLOOKUP(A221,門市狀態!A:D,4,FALSE)),"")</f>
        <v/>
      </c>
      <c r="G221" s="113"/>
      <c r="H221" s="114" t="str">
        <f t="shared" si="35"/>
        <v>PMQ2-D024-三重三民店(定保)</v>
      </c>
      <c r="I221" s="251" t="str">
        <f t="array" ref="I221">IF(AND(SUMPRODUCT((IM!$F$2:$F$5000=A221)*(ISNUMBER(SEARCH($C$1, IM!$AC$2:$AC$5000))))&gt;0), $C$1, "")</f>
        <v>PMQ2</v>
      </c>
      <c r="J221" s="252">
        <f t="array" ref="J221">IFERROR(INDEX(IM!$AM$2:$AM$5000, MATCH(1, (IM!$F$2:$F$5000=A221) * (ISNUMBER(SEARCH($C$1, IM!$AC$2:$AC$5000))), 0)), "")</f>
        <v>46170</v>
      </c>
      <c r="K221" s="253">
        <f t="array" ref="K221">SUMPRODUCT((IM!$F$2:$F$5000=A221)*(IM!$AD$2:$AD$5000="O")*(ISNUMBER(SEARCH($C$1, IM!$AC$2:$AC$5000))))</f>
        <v>2</v>
      </c>
      <c r="L221" s="254" t="str">
        <f t="array" ref="L221">IF(K221&gt;0,IFERROR(HYPERLINK("#'IM'!AC"&amp;MATCH(1,(IM!$F$1:$F$5000=A221)*(ISNUMBER(SEARCH($C$1,IM!$AC$1:$AC$5000))),0),"檢核"),"未登錄"),"")</f>
        <v>檢核</v>
      </c>
      <c r="M221" s="255" t="str">
        <f t="shared" si="36"/>
        <v>+EDC</v>
      </c>
      <c r="N221" s="255" t="str">
        <f t="array" ref="N221">IF(AND(
    SUMPRODUCT(
        (IM!$F$2:$F$522=A221) *
        ISNUMBER(SEARCH("*HUB*", IM!$AC$2:$AC$522)) *
        (IM!$X$2:$X$522&gt;=$A$1) *
        (IM!$X$2:$X$522&lt;=$B$1)*(W221="HUB")
    ) &gt; 0
), "HUB", "")</f>
        <v/>
      </c>
      <c r="O221" s="256" t="str">
        <f>IF(
  IFERROR(VLOOKUP(A221,門市主檔!A:I,9,FALSE),"")&lt;&gt;$C$1,
  "未完工",
  IF(
    AND($D$1="--",$E$1="--",$F$1="--"),
    "已完工",
    IF(
      OR(
        AND($D$1&lt;&gt;"--", IFERROR(VLOOKUP(A221,'0919門市清單主檔'!B:AH,31,FALSE),"")=$D$1, IFERROR(VLOOKUP(A221,門市主檔!A:Q,17,FALSE),"")&lt;&gt;$D$1),
        AND($E$1&lt;&gt;"--", IFERROR(VLOOKUP(A221,'0919門市清單主檔'!B:AH,32,FALSE),"")=$E$1, IFERROR(VLOOKUP(A221,門市主檔!A:S,19,FALSE),"")&lt;&gt;$E$1),
        AND($F$1&lt;&gt;"--", IFERROR(VLOOKUP(A221,'0919門市清單主檔'!B:AH,33,FALSE),"")=$F$1, IFERROR(VLOOKUP(A221,門市主檔!A:U,21,FALSE),"")&lt;&gt;$F$1),
        AND(
          IFERROR(VLOOKUP(A221,'0919門市清單主檔'!B:AC,28,FALSE),"")="+HUB",
          IFERROR(VLOOKUP(A221,門市主檔!A:X,23,FALSE),"")&lt;&gt;"+HUB"
        ),
        AND(
          IFERROR(VLOOKUP(A221,'0919門市清單主檔'!B:AD,29,FALSE),"")="+EDC",
          IFERROR(VLOOKUP(A221,門市主檔!A:X,24,FALSE),"")&lt;&gt;"+EDC"
        )
      ),
      _xlfn.TEXTJOIN(
        "，",
        TRUE,
        IF(AND($D$1&lt;&gt;"--", IFERROR(VLOOKUP(A221,'0919門市清單主檔'!B:AH,31,FALSE),"")=$D$1, IFERROR(VLOOKUP(A221,門市主檔!A:Q,17,FALSE),"")&lt;&gt;$D$1), $D$1, ""),
        IF(AND($E$1&lt;&gt;"--", IFERROR(VLOOKUP(A221,'0919門市清單主檔'!B:AH,32,FALSE),"")=$E$1, IFERROR(VLOOKUP(A221,門市主檔!A:S,19,FALSE),"")&lt;&gt;$E$1), $E$1, ""),
        IF(AND($F$1&lt;&gt;"--", IFERROR(VLOOKUP(A221,'0919門市清單主檔'!B:AH,33,FALSE),"")=$F$1, IFERROR(VLOOKUP(A221,門市主檔!A:U,21,FALSE),"")&lt;&gt;$F$1), $F$1, ""),
        IF(AND(IFERROR(VLOOKUP(A221,'0919門市清單主檔'!B:AC,28,FALSE),"")="+HUB", IFERROR(VLOOKUP(A221,門市主檔!A:X,23,FALSE),"")&lt;&gt;"+HUB"), "+HUB", ""),
        IF(AND(IFERROR(VLOOKUP(A221,'0919門市清單主檔'!B:AD,29,FALSE),"")="+EDC", IFERROR(VLOOKUP(A221,門市主檔!A:X,24,FALSE),"")&lt;&gt;"+EDC"), "+EDC", "")
      ) &amp; "未完工",
      "已完工"
    )
  )
)</f>
        <v>已完工</v>
      </c>
      <c r="P221" s="542" t="str">
        <f t="shared" si="37"/>
        <v>PMQ2-D024-三重三民店(定保)</v>
      </c>
      <c r="Q221" s="178" t="str">
        <f t="array" ref="Q221">IF(AND(SUMPRODUCT((IM!$F$2:$F$5000=A221)*(ISNUMBER(SEARCH($D$1, IM!$AC$2:$AC$5000))))&gt;0), $D$1, "")</f>
        <v/>
      </c>
      <c r="R221" s="177" t="str">
        <f t="array" ref="R221">IFERROR(INDEX(IM!$AM$2:$AM$5000, MATCH(1, (IM!$F$2:$F$5000=A221) * (ISNUMBER(SEARCH($D$1, IM!$AC$2:$AC$5000))), 0)), "")</f>
        <v/>
      </c>
      <c r="S221" s="166" t="str">
        <f t="array" ref="S221">IF(AND(SUMPRODUCT((IM!$F$2:$F$5000=A221)*(ISNUMBER(SEARCH($E$1, IM!$AC$2:$AC$5000))))&gt;0), $E$1, "")</f>
        <v/>
      </c>
      <c r="T221" s="191" t="str">
        <f t="array" ref="T221">IFERROR(INDEX(IM!$AM$2:$AM$5000, MATCH(1, (IM!$F$2:$F$5000=A221) * (ISNUMBER(SEARCH($E$1, IM!$AC$2:$AC$5000))), 0)), "")</f>
        <v/>
      </c>
      <c r="U221" s="194" t="str">
        <f t="array" ref="U221">IF(AND(SUMPRODUCT((IM!$F$2:$F$5000=A221)*(ISNUMBER(SEARCH($F$1, IM!$AC$2:$AC$5000))))&gt;0), $F$1, "")</f>
        <v/>
      </c>
      <c r="V221" s="212" t="str">
        <f t="array" ref="V221">IFERROR(INDEX(IM!$AM$2:$AM$5000, MATCH(1, (IM!$F$2:$F$5000=A221) * (ISNUMBER(SEARCH($F$1, IM!$AC$2:$AC$5000))), 0)), "")</f>
        <v/>
      </c>
      <c r="W221" s="165" t="str">
        <f t="array" ref="W221">IF(
SUMPRODUCT(
(IM!$F$2:$F$5000=A221)*
(ISNUMBER(SEARCH($I$1,IM!$AC$2:$AC$5000)))*
(IM!$X$2:$X$5000&gt;=$A$1)*
(IM!$X$2:$X$5000&lt;=$B$1)
)&gt;0,
$I$1,
""
)</f>
        <v/>
      </c>
      <c r="X221" s="165" t="str">
        <f t="array" ref="X221">IF(AND(SUMPRODUCT((IM!$F$2:$F$5000=A221)*(ISNUMBER(SEARCH($J$1, IM!$AC$2:$AC$5000))))&gt;0), $J$1, "")</f>
        <v>+EDC</v>
      </c>
      <c r="Y221" s="425" t="str">
        <f t="shared" si="38"/>
        <v>D024</v>
      </c>
      <c r="Z221" s="425" t="str">
        <f t="shared" si="39"/>
        <v>三重三民店</v>
      </c>
      <c r="AA221" s="132"/>
    </row>
    <row r="222" spans="1:29" ht="21.6" customHeight="1">
      <c r="A222" s="236">
        <v>5451</v>
      </c>
      <c r="B222" s="160" t="str">
        <f>_xlfn.XLOOKUP(A222,'0919門市清單主檔'!B:B,'0919門市清單主檔'!C:C,"")</f>
        <v>板橋懷仁店</v>
      </c>
      <c r="C222" s="117" t="str">
        <f>_xlfn.XLOOKUP($A222,'0919門市清單主檔'!B:B,'0919門市清單主檔'!U:U,"")</f>
        <v>新北市</v>
      </c>
      <c r="D222" s="117" t="str">
        <f>_xlfn.XLOOKUP($A222,'0919門市清單主檔'!B:B,'0919門市清單主檔'!V:V,"")</f>
        <v>板橋區</v>
      </c>
      <c r="E222" s="200" t="str">
        <f>_xlfn.XLOOKUP(D222,門市狀態!G:G,門市狀態!H:H,"")</f>
        <v>狄澤洋</v>
      </c>
      <c r="F222" s="112" t="str">
        <f>IFERROR(IF(VLOOKUP(A222,門市狀態!A:D,4,FALSE)=0,"",VLOOKUP(A222,門市狀態!A:D,4,FALSE)),"")</f>
        <v/>
      </c>
      <c r="G222" s="116"/>
      <c r="H222" s="114" t="str">
        <f t="shared" si="35"/>
        <v>PMQ2-5451-板橋懷仁店(定保)</v>
      </c>
      <c r="I222" s="251" t="str">
        <f t="array" ref="I222">IF(AND(SUMPRODUCT((IM!$F$2:$F$5000=A222)*(ISNUMBER(SEARCH($C$1, IM!$AC$2:$AC$5000))))&gt;0), $C$1, "")</f>
        <v>PMQ2</v>
      </c>
      <c r="J222" s="252">
        <f t="array" ref="J222">IFERROR(INDEX(IM!$AM$2:$AM$5000, MATCH(1, (IM!$F$2:$F$5000=A222) * (ISNUMBER(SEARCH($C$1, IM!$AC$2:$AC$5000))), 0)), "")</f>
        <v>46175</v>
      </c>
      <c r="K222" s="253">
        <f t="array" ref="K222">SUMPRODUCT((IM!$F$2:$F$5000=A222)*(IM!$AD$2:$AD$5000="O")*(ISNUMBER(SEARCH($C$1, IM!$AC$2:$AC$5000))))</f>
        <v>1</v>
      </c>
      <c r="L222" s="254" t="str">
        <f t="array" ref="L222">IF(K222&gt;0,IFERROR(HYPERLINK("#'IM'!AC"&amp;MATCH(1,(IM!$F$1:$F$5000=A222)*(ISNUMBER(SEARCH($C$1,IM!$AC$1:$AC$5000))),0),"檢核"),"未登錄"),"")</f>
        <v>檢核</v>
      </c>
      <c r="M222" s="255" t="str">
        <f t="shared" si="36"/>
        <v>+EDC</v>
      </c>
      <c r="N222" s="255" t="str">
        <f t="array" ref="N222">IF(AND(
    SUMPRODUCT(
        (IM!$F$2:$F$522=A222) *
        ISNUMBER(SEARCH("*HUB*", IM!$AC$2:$AC$522)) *
        (IM!$X$2:$X$522&gt;=$A$1) *
        (IM!$X$2:$X$522&lt;=$B$1)*(W222="HUB")
    ) &gt; 0
), "HUB", "")</f>
        <v/>
      </c>
      <c r="O222" s="256" t="str">
        <f>IF(
  IFERROR(VLOOKUP(A222,門市主檔!A:I,9,FALSE),"")&lt;&gt;$C$1,
  "未完工",
  IF(
    AND($D$1="--",$E$1="--",$F$1="--"),
    "已完工",
    IF(
      OR(
        AND($D$1&lt;&gt;"--", IFERROR(VLOOKUP(A222,'0919門市清單主檔'!B:AH,31,FALSE),"")=$D$1, IFERROR(VLOOKUP(A222,門市主檔!A:Q,17,FALSE),"")&lt;&gt;$D$1),
        AND($E$1&lt;&gt;"--", IFERROR(VLOOKUP(A222,'0919門市清單主檔'!B:AH,32,FALSE),"")=$E$1, IFERROR(VLOOKUP(A222,門市主檔!A:S,19,FALSE),"")&lt;&gt;$E$1),
        AND($F$1&lt;&gt;"--", IFERROR(VLOOKUP(A222,'0919門市清單主檔'!B:AH,33,FALSE),"")=$F$1, IFERROR(VLOOKUP(A222,門市主檔!A:U,21,FALSE),"")&lt;&gt;$F$1),
        AND(
          IFERROR(VLOOKUP(A222,'0919門市清單主檔'!B:AC,28,FALSE),"")="+HUB",
          IFERROR(VLOOKUP(A222,門市主檔!A:X,23,FALSE),"")&lt;&gt;"+HUB"
        ),
        AND(
          IFERROR(VLOOKUP(A222,'0919門市清單主檔'!B:AD,29,FALSE),"")="+EDC",
          IFERROR(VLOOKUP(A222,門市主檔!A:X,24,FALSE),"")&lt;&gt;"+EDC"
        )
      ),
      _xlfn.TEXTJOIN(
        "，",
        TRUE,
        IF(AND($D$1&lt;&gt;"--", IFERROR(VLOOKUP(A222,'0919門市清單主檔'!B:AH,31,FALSE),"")=$D$1, IFERROR(VLOOKUP(A222,門市主檔!A:Q,17,FALSE),"")&lt;&gt;$D$1), $D$1, ""),
        IF(AND($E$1&lt;&gt;"--", IFERROR(VLOOKUP(A222,'0919門市清單主檔'!B:AH,32,FALSE),"")=$E$1, IFERROR(VLOOKUP(A222,門市主檔!A:S,19,FALSE),"")&lt;&gt;$E$1), $E$1, ""),
        IF(AND($F$1&lt;&gt;"--", IFERROR(VLOOKUP(A222,'0919門市清單主檔'!B:AH,33,FALSE),"")=$F$1, IFERROR(VLOOKUP(A222,門市主檔!A:U,21,FALSE),"")&lt;&gt;$F$1), $F$1, ""),
        IF(AND(IFERROR(VLOOKUP(A222,'0919門市清單主檔'!B:AC,28,FALSE),"")="+HUB", IFERROR(VLOOKUP(A222,門市主檔!A:X,23,FALSE),"")&lt;&gt;"+HUB"), "+HUB", ""),
        IF(AND(IFERROR(VLOOKUP(A222,'0919門市清單主檔'!B:AD,29,FALSE),"")="+EDC", IFERROR(VLOOKUP(A222,門市主檔!A:X,24,FALSE),"")&lt;&gt;"+EDC"), "+EDC", "")
      ) &amp; "未完工",
      "已完工"
    )
  )
)</f>
        <v>已完工</v>
      </c>
      <c r="P222" s="542" t="str">
        <f t="shared" si="37"/>
        <v>PMQ2-5451-板橋懷仁店(定保)</v>
      </c>
      <c r="Q222" s="178" t="str">
        <f t="array" ref="Q222">IF(AND(SUMPRODUCT((IM!$F$2:$F$5000=A222)*(ISNUMBER(SEARCH($D$1, IM!$AC$2:$AC$5000))))&gt;0), $D$1, "")</f>
        <v/>
      </c>
      <c r="R222" s="177" t="str">
        <f t="array" ref="R222">IFERROR(INDEX(IM!$AM$2:$AM$5000, MATCH(1, (IM!$F$2:$F$5000=A222) * (ISNUMBER(SEARCH($D$1, IM!$AC$2:$AC$5000))), 0)), "")</f>
        <v/>
      </c>
      <c r="S222" s="166" t="str">
        <f t="array" ref="S222">IF(AND(SUMPRODUCT((IM!$F$2:$F$5000=A222)*(ISNUMBER(SEARCH($E$1, IM!$AC$2:$AC$5000))))&gt;0), $E$1, "")</f>
        <v/>
      </c>
      <c r="T222" s="191" t="str">
        <f t="array" ref="T222">IFERROR(INDEX(IM!$AM$2:$AM$5000, MATCH(1, (IM!$F$2:$F$5000=A222) * (ISNUMBER(SEARCH($E$1, IM!$AC$2:$AC$5000))), 0)), "")</f>
        <v/>
      </c>
      <c r="U222" s="194" t="str">
        <f t="array" ref="U222">IF(AND(SUMPRODUCT((IM!$F$2:$F$5000=A222)*(ISNUMBER(SEARCH($F$1, IM!$AC$2:$AC$5000))))&gt;0), $F$1, "")</f>
        <v/>
      </c>
      <c r="V222" s="212" t="str">
        <f t="array" ref="V222">IFERROR(INDEX(IM!$AM$2:$AM$5000, MATCH(1, (IM!$F$2:$F$5000=A222) * (ISNUMBER(SEARCH($F$1, IM!$AC$2:$AC$5000))), 0)), "")</f>
        <v/>
      </c>
      <c r="W222" s="165" t="str">
        <f t="array" ref="W222">IF(
SUMPRODUCT(
(IM!$F$2:$F$5000=A222)*
(ISNUMBER(SEARCH($I$1,IM!$AC$2:$AC$5000)))*
(IM!$X$2:$X$5000&gt;=$A$1)*
(IM!$X$2:$X$5000&lt;=$B$1)
)&gt;0,
$I$1,
""
)</f>
        <v/>
      </c>
      <c r="X222" s="165" t="str">
        <f t="array" ref="X222">IF(AND(SUMPRODUCT((IM!$F$2:$F$5000=A222)*(ISNUMBER(SEARCH($J$1, IM!$AC$2:$AC$5000))))&gt;0), $J$1, "")</f>
        <v>+EDC</v>
      </c>
      <c r="Y222" s="425">
        <f t="shared" si="38"/>
        <v>5451</v>
      </c>
      <c r="Z222" s="425" t="str">
        <f t="shared" si="39"/>
        <v>板橋懷仁店</v>
      </c>
      <c r="AA222" s="365" t="s">
        <v>26</v>
      </c>
    </row>
    <row r="223" spans="1:29" s="132" customFormat="1" ht="21.6" customHeight="1">
      <c r="A223" s="160">
        <v>3551</v>
      </c>
      <c r="B223" s="160" t="str">
        <f>_xlfn.XLOOKUP(A223,'0919門市清單主檔'!B:B,'0919門市清單主檔'!C:C,"")</f>
        <v>板橋板豐店</v>
      </c>
      <c r="C223" s="117" t="str">
        <f>_xlfn.XLOOKUP($A223,'0919門市清單主檔'!B:B,'0919門市清單主檔'!U:U,"")</f>
        <v>新北市</v>
      </c>
      <c r="D223" s="117" t="str">
        <f>_xlfn.XLOOKUP($A223,'0919門市清單主檔'!B:B,'0919門市清單主檔'!V:V,"")</f>
        <v>板橋區</v>
      </c>
      <c r="E223" s="200" t="str">
        <f>_xlfn.XLOOKUP(D223,門市狀態!G:G,門市狀態!H:H,"")</f>
        <v>狄澤洋</v>
      </c>
      <c r="F223" s="112" t="str">
        <f>IFERROR(IF(VLOOKUP(A223,門市狀態!A:D,4,FALSE)=0,"",VLOOKUP(A223,門市狀態!A:D,4,FALSE)),"")</f>
        <v/>
      </c>
      <c r="G223" s="118"/>
      <c r="H223" s="114" t="str">
        <f t="shared" si="35"/>
        <v>PMQ2-3551-板橋板豐店(定保)</v>
      </c>
      <c r="I223" s="251" t="str">
        <f t="array" ref="I223">IF(AND(SUMPRODUCT((IM!$F$2:$F$5000=A223)*(ISNUMBER(SEARCH($C$1, IM!$AC$2:$AC$5000))))&gt;0), $C$1, "")</f>
        <v>PMQ2</v>
      </c>
      <c r="J223" s="252">
        <f t="array" ref="J223">IFERROR(INDEX(IM!$AM$2:$AM$5000, MATCH(1, (IM!$F$2:$F$5000=A223) * (ISNUMBER(SEARCH($C$1, IM!$AC$2:$AC$5000))), 0)), "")</f>
        <v>46175</v>
      </c>
      <c r="K223" s="253">
        <f t="array" ref="K223">SUMPRODUCT((IM!$F$2:$F$5000=A223)*(IM!$AD$2:$AD$5000="O")*(ISNUMBER(SEARCH($C$1, IM!$AC$2:$AC$5000))))</f>
        <v>1</v>
      </c>
      <c r="L223" s="254" t="str">
        <f t="array" ref="L223">IF(K223&gt;0,IFERROR(HYPERLINK("#'IM'!AC"&amp;MATCH(1,(IM!$F$1:$F$5000=A223)*(ISNUMBER(SEARCH($C$1,IM!$AC$1:$AC$5000))),0),"檢核"),"未登錄"),"")</f>
        <v>檢核</v>
      </c>
      <c r="M223" s="255" t="str">
        <f t="shared" si="36"/>
        <v>+EDC</v>
      </c>
      <c r="N223" s="255" t="str">
        <f t="array" ref="N223">IF(AND(
    SUMPRODUCT(
        (IM!$F$2:$F$522=A223) *
        ISNUMBER(SEARCH("*HUB*", IM!$AC$2:$AC$522)) *
        (IM!$X$2:$X$522&gt;=$A$1) *
        (IM!$X$2:$X$522&lt;=$B$1)*(W223="HUB")
    ) &gt; 0
), "HUB", "")</f>
        <v/>
      </c>
      <c r="O223" s="256" t="str">
        <f>IF(
  IFERROR(VLOOKUP(A223,門市主檔!A:I,9,FALSE),"")&lt;&gt;$C$1,
  "未完工",
  IF(
    AND($D$1="--",$E$1="--",$F$1="--"),
    "已完工",
    IF(
      OR(
        AND($D$1&lt;&gt;"--", IFERROR(VLOOKUP(A223,'0919門市清單主檔'!B:AH,31,FALSE),"")=$D$1, IFERROR(VLOOKUP(A223,門市主檔!A:Q,17,FALSE),"")&lt;&gt;$D$1),
        AND($E$1&lt;&gt;"--", IFERROR(VLOOKUP(A223,'0919門市清單主檔'!B:AH,32,FALSE),"")=$E$1, IFERROR(VLOOKUP(A223,門市主檔!A:S,19,FALSE),"")&lt;&gt;$E$1),
        AND($F$1&lt;&gt;"--", IFERROR(VLOOKUP(A223,'0919門市清單主檔'!B:AH,33,FALSE),"")=$F$1, IFERROR(VLOOKUP(A223,門市主檔!A:U,21,FALSE),"")&lt;&gt;$F$1),
        AND(
          IFERROR(VLOOKUP(A223,'0919門市清單主檔'!B:AC,28,FALSE),"")="+HUB",
          IFERROR(VLOOKUP(A223,門市主檔!A:X,23,FALSE),"")&lt;&gt;"+HUB"
        ),
        AND(
          IFERROR(VLOOKUP(A223,'0919門市清單主檔'!B:AD,29,FALSE),"")="+EDC",
          IFERROR(VLOOKUP(A223,門市主檔!A:X,24,FALSE),"")&lt;&gt;"+EDC"
        )
      ),
      _xlfn.TEXTJOIN(
        "，",
        TRUE,
        IF(AND($D$1&lt;&gt;"--", IFERROR(VLOOKUP(A223,'0919門市清單主檔'!B:AH,31,FALSE),"")=$D$1, IFERROR(VLOOKUP(A223,門市主檔!A:Q,17,FALSE),"")&lt;&gt;$D$1), $D$1, ""),
        IF(AND($E$1&lt;&gt;"--", IFERROR(VLOOKUP(A223,'0919門市清單主檔'!B:AH,32,FALSE),"")=$E$1, IFERROR(VLOOKUP(A223,門市主檔!A:S,19,FALSE),"")&lt;&gt;$E$1), $E$1, ""),
        IF(AND($F$1&lt;&gt;"--", IFERROR(VLOOKUP(A223,'0919門市清單主檔'!B:AH,33,FALSE),"")=$F$1, IFERROR(VLOOKUP(A223,門市主檔!A:U,21,FALSE),"")&lt;&gt;$F$1), $F$1, ""),
        IF(AND(IFERROR(VLOOKUP(A223,'0919門市清單主檔'!B:AC,28,FALSE),"")="+HUB", IFERROR(VLOOKUP(A223,門市主檔!A:X,23,FALSE),"")&lt;&gt;"+HUB"), "+HUB", ""),
        IF(AND(IFERROR(VLOOKUP(A223,'0919門市清單主檔'!B:AD,29,FALSE),"")="+EDC", IFERROR(VLOOKUP(A223,門市主檔!A:X,24,FALSE),"")&lt;&gt;"+EDC"), "+EDC", "")
      ) &amp; "未完工",
      "已完工"
    )
  )
)</f>
        <v>已完工</v>
      </c>
      <c r="P223" s="542" t="str">
        <f t="shared" si="37"/>
        <v>PMQ2-3551-板橋板豐店(定保)</v>
      </c>
      <c r="Q223" s="178" t="str">
        <f t="array" ref="Q223">IF(AND(SUMPRODUCT((IM!$F$2:$F$5000=A223)*(ISNUMBER(SEARCH($D$1, IM!$AC$2:$AC$5000))))&gt;0), $D$1, "")</f>
        <v/>
      </c>
      <c r="R223" s="177" t="str">
        <f t="array" ref="R223">IFERROR(INDEX(IM!$AM$2:$AM$5000, MATCH(1, (IM!$F$2:$F$5000=A223) * (ISNUMBER(SEARCH($D$1, IM!$AC$2:$AC$5000))), 0)), "")</f>
        <v/>
      </c>
      <c r="S223" s="166" t="str">
        <f t="array" ref="S223">IF(AND(SUMPRODUCT((IM!$F$2:$F$5000=A223)*(ISNUMBER(SEARCH($E$1, IM!$AC$2:$AC$5000))))&gt;0), $E$1, "")</f>
        <v/>
      </c>
      <c r="T223" s="191" t="str">
        <f t="array" ref="T223">IFERROR(INDEX(IM!$AM$2:$AM$5000, MATCH(1, (IM!$F$2:$F$5000=A223) * (ISNUMBER(SEARCH($E$1, IM!$AC$2:$AC$5000))), 0)), "")</f>
        <v/>
      </c>
      <c r="U223" s="194" t="str">
        <f t="array" ref="U223">IF(AND(SUMPRODUCT((IM!$F$2:$F$5000=A223)*(ISNUMBER(SEARCH($F$1, IM!$AC$2:$AC$5000))))&gt;0), $F$1, "")</f>
        <v/>
      </c>
      <c r="V223" s="212" t="str">
        <f t="array" ref="V223">IFERROR(INDEX(IM!$AM$2:$AM$5000, MATCH(1, (IM!$F$2:$F$5000=A223) * (ISNUMBER(SEARCH($F$1, IM!$AC$2:$AC$5000))), 0)), "")</f>
        <v/>
      </c>
      <c r="W223" s="165" t="str">
        <f t="array" ref="W223">IF(
SUMPRODUCT(
(IM!$F$2:$F$5000=A223)*
(ISNUMBER(SEARCH($I$1,IM!$AC$2:$AC$5000)))*
(IM!$X$2:$X$5000&gt;=$A$1)*
(IM!$X$2:$X$5000&lt;=$B$1)
)&gt;0,
$I$1,
""
)</f>
        <v/>
      </c>
      <c r="X223" s="165" t="str">
        <f t="array" ref="X223">IF(AND(SUMPRODUCT((IM!$F$2:$F$5000=A223)*(ISNUMBER(SEARCH($J$1, IM!$AC$2:$AC$5000))))&gt;0), $J$1, "")</f>
        <v>+EDC</v>
      </c>
      <c r="Y223" s="425">
        <f t="shared" si="38"/>
        <v>3551</v>
      </c>
      <c r="Z223" s="425" t="str">
        <f t="shared" si="39"/>
        <v>板橋板豐店</v>
      </c>
    </row>
    <row r="224" spans="1:29" s="132" customFormat="1" ht="21.6" customHeight="1">
      <c r="A224" s="160">
        <v>4184</v>
      </c>
      <c r="B224" s="160" t="str">
        <f>_xlfn.XLOOKUP(A224,'0919門市清單主檔'!B:B,'0919門市清單主檔'!C:C,"")</f>
        <v>三重今大店</v>
      </c>
      <c r="C224" s="117" t="str">
        <f>_xlfn.XLOOKUP($A224,'0919門市清單主檔'!B:B,'0919門市清單主檔'!U:U,"")</f>
        <v>新北市</v>
      </c>
      <c r="D224" s="117" t="str">
        <f>_xlfn.XLOOKUP($A224,'0919門市清單主檔'!B:B,'0919門市清單主檔'!V:V,"")</f>
        <v>三重區</v>
      </c>
      <c r="E224" s="200" t="str">
        <f>_xlfn.XLOOKUP(D224,門市狀態!G:G,門市狀態!H:H,"")</f>
        <v>劉柏均</v>
      </c>
      <c r="F224" s="112" t="str">
        <f>IFERROR(IF(VLOOKUP(A224,門市狀態!A:D,4,FALSE)=0,"",VLOOKUP(A224,門市狀態!A:D,4,FALSE)),"")</f>
        <v/>
      </c>
      <c r="G224" s="118"/>
      <c r="H224" s="114" t="str">
        <f t="shared" si="35"/>
        <v>PMQ2-4184-三重今大店(定保)</v>
      </c>
      <c r="I224" s="251" t="str">
        <f t="array" ref="I224">IF(AND(SUMPRODUCT((IM!$F$2:$F$5000=A224)*(ISNUMBER(SEARCH($C$1, IM!$AC$2:$AC$5000))))&gt;0), $C$1, "")</f>
        <v>PMQ2</v>
      </c>
      <c r="J224" s="252">
        <f t="array" ref="J224">IFERROR(INDEX(IM!$AM$2:$AM$5000, MATCH(1, (IM!$F$2:$F$5000=A224) * (ISNUMBER(SEARCH($C$1, IM!$AC$2:$AC$5000))), 0)), "")</f>
        <v>46176</v>
      </c>
      <c r="K224" s="253">
        <f t="array" ref="K224">SUMPRODUCT((IM!$F$2:$F$5000=A224)*(IM!$AD$2:$AD$5000="O")*(ISNUMBER(SEARCH($C$1, IM!$AC$2:$AC$5000))))</f>
        <v>1</v>
      </c>
      <c r="L224" s="254" t="str">
        <f t="array" ref="L224">IF(K224&gt;0,IFERROR(HYPERLINK("#'IM'!AC"&amp;MATCH(1,(IM!$F$1:$F$5000=A224)*(ISNUMBER(SEARCH($C$1,IM!$AC$1:$AC$5000))),0),"檢核"),"未登錄"),"")</f>
        <v>檢核</v>
      </c>
      <c r="M224" s="255" t="str">
        <f t="shared" si="36"/>
        <v>+EDC</v>
      </c>
      <c r="N224" s="255" t="str">
        <f t="array" ref="N224">IF(AND(
    SUMPRODUCT(
        (IM!$F$2:$F$522=A224) *
        ISNUMBER(SEARCH("*HUB*", IM!$AC$2:$AC$522)) *
        (IM!$X$2:$X$522&gt;=$A$1) *
        (IM!$X$2:$X$522&lt;=$B$1)*(W224="HUB")
    ) &gt; 0
), "HUB", "")</f>
        <v/>
      </c>
      <c r="O224" s="256" t="str">
        <f>IF(
  IFERROR(VLOOKUP(A224,門市主檔!A:I,9,FALSE),"")&lt;&gt;$C$1,
  "未完工",
  IF(
    AND($D$1="--",$E$1="--",$F$1="--"),
    "已完工",
    IF(
      OR(
        AND($D$1&lt;&gt;"--", IFERROR(VLOOKUP(A224,'0919門市清單主檔'!B:AH,31,FALSE),"")=$D$1, IFERROR(VLOOKUP(A224,門市主檔!A:Q,17,FALSE),"")&lt;&gt;$D$1),
        AND($E$1&lt;&gt;"--", IFERROR(VLOOKUP(A224,'0919門市清單主檔'!B:AH,32,FALSE),"")=$E$1, IFERROR(VLOOKUP(A224,門市主檔!A:S,19,FALSE),"")&lt;&gt;$E$1),
        AND($F$1&lt;&gt;"--", IFERROR(VLOOKUP(A224,'0919門市清單主檔'!B:AH,33,FALSE),"")=$F$1, IFERROR(VLOOKUP(A224,門市主檔!A:U,21,FALSE),"")&lt;&gt;$F$1),
        AND(
          IFERROR(VLOOKUP(A224,'0919門市清單主檔'!B:AC,28,FALSE),"")="+HUB",
          IFERROR(VLOOKUP(A224,門市主檔!A:X,23,FALSE),"")&lt;&gt;"+HUB"
        ),
        AND(
          IFERROR(VLOOKUP(A224,'0919門市清單主檔'!B:AD,29,FALSE),"")="+EDC",
          IFERROR(VLOOKUP(A224,門市主檔!A:X,24,FALSE),"")&lt;&gt;"+EDC"
        )
      ),
      _xlfn.TEXTJOIN(
        "，",
        TRUE,
        IF(AND($D$1&lt;&gt;"--", IFERROR(VLOOKUP(A224,'0919門市清單主檔'!B:AH,31,FALSE),"")=$D$1, IFERROR(VLOOKUP(A224,門市主檔!A:Q,17,FALSE),"")&lt;&gt;$D$1), $D$1, ""),
        IF(AND($E$1&lt;&gt;"--", IFERROR(VLOOKUP(A224,'0919門市清單主檔'!B:AH,32,FALSE),"")=$E$1, IFERROR(VLOOKUP(A224,門市主檔!A:S,19,FALSE),"")&lt;&gt;$E$1), $E$1, ""),
        IF(AND($F$1&lt;&gt;"--", IFERROR(VLOOKUP(A224,'0919門市清單主檔'!B:AH,33,FALSE),"")=$F$1, IFERROR(VLOOKUP(A224,門市主檔!A:U,21,FALSE),"")&lt;&gt;$F$1), $F$1, ""),
        IF(AND(IFERROR(VLOOKUP(A224,'0919門市清單主檔'!B:AC,28,FALSE),"")="+HUB", IFERROR(VLOOKUP(A224,門市主檔!A:X,23,FALSE),"")&lt;&gt;"+HUB"), "+HUB", ""),
        IF(AND(IFERROR(VLOOKUP(A224,'0919門市清單主檔'!B:AD,29,FALSE),"")="+EDC", IFERROR(VLOOKUP(A224,門市主檔!A:X,24,FALSE),"")&lt;&gt;"+EDC"), "+EDC", "")
      ) &amp; "未完工",
      "已完工"
    )
  )
)</f>
        <v>已完工</v>
      </c>
      <c r="P224" s="542" t="str">
        <f t="shared" si="37"/>
        <v>PMQ2-4184-三重今大店(定保)</v>
      </c>
      <c r="Q224" s="178" t="str">
        <f t="array" ref="Q224">IF(AND(SUMPRODUCT((IM!$F$2:$F$5000=A224)*(ISNUMBER(SEARCH($D$1, IM!$AC$2:$AC$5000))))&gt;0), $D$1, "")</f>
        <v/>
      </c>
      <c r="R224" s="177" t="str">
        <f t="array" ref="R224">IFERROR(INDEX(IM!$AM$2:$AM$5000, MATCH(1, (IM!$F$2:$F$5000=A224) * (ISNUMBER(SEARCH($D$1, IM!$AC$2:$AC$5000))), 0)), "")</f>
        <v/>
      </c>
      <c r="S224" s="166" t="str">
        <f t="array" ref="S224">IF(AND(SUMPRODUCT((IM!$F$2:$F$5000=A224)*(ISNUMBER(SEARCH($E$1, IM!$AC$2:$AC$5000))))&gt;0), $E$1, "")</f>
        <v/>
      </c>
      <c r="T224" s="191" t="str">
        <f t="array" ref="T224">IFERROR(INDEX(IM!$AM$2:$AM$5000, MATCH(1, (IM!$F$2:$F$5000=A224) * (ISNUMBER(SEARCH($E$1, IM!$AC$2:$AC$5000))), 0)), "")</f>
        <v/>
      </c>
      <c r="U224" s="194" t="str">
        <f t="array" ref="U224">IF(AND(SUMPRODUCT((IM!$F$2:$F$5000=A224)*(ISNUMBER(SEARCH($F$1, IM!$AC$2:$AC$5000))))&gt;0), $F$1, "")</f>
        <v/>
      </c>
      <c r="V224" s="212" t="str">
        <f t="array" ref="V224">IFERROR(INDEX(IM!$AM$2:$AM$5000, MATCH(1, (IM!$F$2:$F$5000=A224) * (ISNUMBER(SEARCH($F$1, IM!$AC$2:$AC$5000))), 0)), "")</f>
        <v/>
      </c>
      <c r="W224" s="165" t="str">
        <f t="array" ref="W224">IF(
SUMPRODUCT(
(IM!$F$2:$F$5000=A224)*
(ISNUMBER(SEARCH($I$1,IM!$AC$2:$AC$5000)))*
(IM!$X$2:$X$5000&gt;=$A$1)*
(IM!$X$2:$X$5000&lt;=$B$1)
)&gt;0,
$I$1,
""
)</f>
        <v/>
      </c>
      <c r="X224" s="165" t="str">
        <f t="array" ref="X224">IF(AND(SUMPRODUCT((IM!$F$2:$F$5000=A224)*(ISNUMBER(SEARCH($J$1, IM!$AC$2:$AC$5000))))&gt;0), $J$1, "")</f>
        <v>+EDC</v>
      </c>
      <c r="Y224" s="425">
        <f t="shared" si="38"/>
        <v>4184</v>
      </c>
      <c r="Z224" s="425" t="str">
        <f t="shared" si="39"/>
        <v>三重今大店</v>
      </c>
      <c r="AB224" s="131"/>
      <c r="AC224" s="131"/>
    </row>
    <row r="225" spans="1:29" s="464" customFormat="1" ht="21.6" customHeight="1">
      <c r="A225" s="167">
        <v>4804</v>
      </c>
      <c r="B225" s="160" t="str">
        <f>_xlfn.XLOOKUP(A225,'0919門市清單主檔'!B:B,'0919門市清單主檔'!C:C,"")</f>
        <v>三重國隆店</v>
      </c>
      <c r="C225" s="117" t="str">
        <f>_xlfn.XLOOKUP($A225,'0919門市清單主檔'!B:B,'0919門市清單主檔'!U:U,"")</f>
        <v>新北市</v>
      </c>
      <c r="D225" s="117" t="str">
        <f>_xlfn.XLOOKUP($A225,'0919門市清單主檔'!B:B,'0919門市清單主檔'!V:V,"")</f>
        <v>三重區</v>
      </c>
      <c r="E225" s="200" t="str">
        <f>_xlfn.XLOOKUP(D225,門市狀態!G:G,門市狀態!H:H,"")</f>
        <v>劉柏均</v>
      </c>
      <c r="F225" s="157" t="str">
        <f>IFERROR(IF(VLOOKUP(A225,門市狀態!A:D,4,FALSE)=0,"",VLOOKUP(A225,門市狀態!A:D,4,FALSE)),"")</f>
        <v/>
      </c>
      <c r="G225" s="158"/>
      <c r="H225" s="159" t="str">
        <f t="shared" si="35"/>
        <v>PMQ2-4804-三重國隆店(定保)</v>
      </c>
      <c r="I225" s="251" t="str">
        <f t="array" ref="I225">IF(AND(SUMPRODUCT((IM!$F$2:$F$5000=A225)*(ISNUMBER(SEARCH($C$1, IM!$AC$2:$AC$5000))))&gt;0), $C$1, "")</f>
        <v>PMQ2</v>
      </c>
      <c r="J225" s="252">
        <f t="array" ref="J225">IFERROR(INDEX(IM!$AM$2:$AM$5000, MATCH(1, (IM!$F$2:$F$5000=A225) * (ISNUMBER(SEARCH($C$1, IM!$AC$2:$AC$5000))), 0)), "")</f>
        <v>46176</v>
      </c>
      <c r="K225" s="253">
        <f t="array" ref="K225">SUMPRODUCT((IM!$F$2:$F$5000=A225)*(IM!$AD$2:$AD$5000="O")*(ISNUMBER(SEARCH($C$1, IM!$AC$2:$AC$5000))))</f>
        <v>1</v>
      </c>
      <c r="L225" s="254" t="str">
        <f t="array" ref="L225">IF(K225&gt;0,IFERROR(HYPERLINK("#'IM'!AC"&amp;MATCH(1,(IM!$F$1:$F$5000=A225)*(ISNUMBER(SEARCH($C$1,IM!$AC$1:$AC$5000))),0),"檢核"),"未登錄"),"")</f>
        <v>檢核</v>
      </c>
      <c r="M225" s="255" t="str">
        <f t="shared" si="36"/>
        <v>+EDC</v>
      </c>
      <c r="N225" s="255" t="str">
        <f t="array" ref="N225">IF(AND(
    SUMPRODUCT(
        (IM!$F$2:$F$522=A225) *
        ISNUMBER(SEARCH("*HUB*", IM!$AC$2:$AC$522)) *
        (IM!$X$2:$X$522&gt;=$A$1) *
        (IM!$X$2:$X$522&lt;=$B$1)*(W225="HUB")
    ) &gt; 0
), "HUB", "")</f>
        <v/>
      </c>
      <c r="O225" s="256" t="str">
        <f>IF(
  IFERROR(VLOOKUP(A225,門市主檔!A:I,9,FALSE),"")&lt;&gt;$C$1,
  "未完工",
  IF(
    AND($D$1="--",$E$1="--",$F$1="--"),
    "已完工",
    IF(
      OR(
        AND($D$1&lt;&gt;"--", IFERROR(VLOOKUP(A225,'0919門市清單主檔'!B:AH,31,FALSE),"")=$D$1, IFERROR(VLOOKUP(A225,門市主檔!A:Q,17,FALSE),"")&lt;&gt;$D$1),
        AND($E$1&lt;&gt;"--", IFERROR(VLOOKUP(A225,'0919門市清單主檔'!B:AH,32,FALSE),"")=$E$1, IFERROR(VLOOKUP(A225,門市主檔!A:S,19,FALSE),"")&lt;&gt;$E$1),
        AND($F$1&lt;&gt;"--", IFERROR(VLOOKUP(A225,'0919門市清單主檔'!B:AH,33,FALSE),"")=$F$1, IFERROR(VLOOKUP(A225,門市主檔!A:U,21,FALSE),"")&lt;&gt;$F$1),
        AND(
          IFERROR(VLOOKUP(A225,'0919門市清單主檔'!B:AC,28,FALSE),"")="+HUB",
          IFERROR(VLOOKUP(A225,門市主檔!A:X,23,FALSE),"")&lt;&gt;"+HUB"
        ),
        AND(
          IFERROR(VLOOKUP(A225,'0919門市清單主檔'!B:AD,29,FALSE),"")="+EDC",
          IFERROR(VLOOKUP(A225,門市主檔!A:X,24,FALSE),"")&lt;&gt;"+EDC"
        )
      ),
      _xlfn.TEXTJOIN(
        "，",
        TRUE,
        IF(AND($D$1&lt;&gt;"--", IFERROR(VLOOKUP(A225,'0919門市清單主檔'!B:AH,31,FALSE),"")=$D$1, IFERROR(VLOOKUP(A225,門市主檔!A:Q,17,FALSE),"")&lt;&gt;$D$1), $D$1, ""),
        IF(AND($E$1&lt;&gt;"--", IFERROR(VLOOKUP(A225,'0919門市清單主檔'!B:AH,32,FALSE),"")=$E$1, IFERROR(VLOOKUP(A225,門市主檔!A:S,19,FALSE),"")&lt;&gt;$E$1), $E$1, ""),
        IF(AND($F$1&lt;&gt;"--", IFERROR(VLOOKUP(A225,'0919門市清單主檔'!B:AH,33,FALSE),"")=$F$1, IFERROR(VLOOKUP(A225,門市主檔!A:U,21,FALSE),"")&lt;&gt;$F$1), $F$1, ""),
        IF(AND(IFERROR(VLOOKUP(A225,'0919門市清單主檔'!B:AC,28,FALSE),"")="+HUB", IFERROR(VLOOKUP(A225,門市主檔!A:X,23,FALSE),"")&lt;&gt;"+HUB"), "+HUB", ""),
        IF(AND(IFERROR(VLOOKUP(A225,'0919門市清單主檔'!B:AD,29,FALSE),"")="+EDC", IFERROR(VLOOKUP(A225,門市主檔!A:X,24,FALSE),"")&lt;&gt;"+EDC"), "+EDC", "")
      ) &amp; "未完工",
      "已完工"
    )
  )
)</f>
        <v>已完工</v>
      </c>
      <c r="P225" s="542" t="str">
        <f t="shared" si="37"/>
        <v>PMQ2-4804-三重國隆店(定保)</v>
      </c>
      <c r="Q225" s="178" t="str">
        <f t="array" ref="Q225">IF(AND(SUMPRODUCT((IM!$F$2:$F$5000=A225)*(ISNUMBER(SEARCH($D$1, IM!$AC$2:$AC$5000))))&gt;0), $D$1, "")</f>
        <v/>
      </c>
      <c r="R225" s="177" t="str">
        <f t="array" ref="R225">IFERROR(INDEX(IM!$AM$2:$AM$5000, MATCH(1, (IM!$F$2:$F$5000=A225) * (ISNUMBER(SEARCH($D$1, IM!$AC$2:$AC$5000))), 0)), "")</f>
        <v/>
      </c>
      <c r="S225" s="166" t="str">
        <f t="array" ref="S225">IF(AND(SUMPRODUCT((IM!$F$2:$F$5000=A225)*(ISNUMBER(SEARCH($E$1, IM!$AC$2:$AC$5000))))&gt;0), $E$1, "")</f>
        <v/>
      </c>
      <c r="T225" s="191" t="str">
        <f t="array" ref="T225">IFERROR(INDEX(IM!$AM$2:$AM$5000, MATCH(1, (IM!$F$2:$F$5000=A225) * (ISNUMBER(SEARCH($E$1, IM!$AC$2:$AC$5000))), 0)), "")</f>
        <v/>
      </c>
      <c r="U225" s="194" t="str">
        <f t="array" ref="U225">IF(AND(SUMPRODUCT((IM!$F$2:$F$5000=A225)*(ISNUMBER(SEARCH($F$1, IM!$AC$2:$AC$5000))))&gt;0), $F$1, "")</f>
        <v/>
      </c>
      <c r="V225" s="212" t="str">
        <f t="array" ref="V225">IFERROR(INDEX(IM!$AM$2:$AM$5000, MATCH(1, (IM!$F$2:$F$5000=A225) * (ISNUMBER(SEARCH($F$1, IM!$AC$2:$AC$5000))), 0)), "")</f>
        <v/>
      </c>
      <c r="W225" s="165" t="str">
        <f t="array" ref="W225">IF(
SUMPRODUCT(
(IM!$F$2:$F$5000=A225)*
(ISNUMBER(SEARCH($I$1,IM!$AC$2:$AC$5000)))*
(IM!$X$2:$X$5000&gt;=$A$1)*
(IM!$X$2:$X$5000&lt;=$B$1)
)&gt;0,
$I$1,
""
)</f>
        <v/>
      </c>
      <c r="X225" s="165" t="str">
        <f t="array" ref="X225">IF(AND(SUMPRODUCT((IM!$F$2:$F$5000=A225)*(ISNUMBER(SEARCH($J$1, IM!$AC$2:$AC$5000))))&gt;0), $J$1, "")</f>
        <v>+EDC</v>
      </c>
      <c r="Y225" s="425">
        <f t="shared" si="38"/>
        <v>4804</v>
      </c>
      <c r="Z225" s="425" t="str">
        <f t="shared" si="39"/>
        <v>三重國隆店</v>
      </c>
      <c r="AA225" s="132"/>
      <c r="AB225" s="543"/>
      <c r="AC225" s="543"/>
    </row>
    <row r="226" spans="1:29" s="464" customFormat="1" ht="21.6" customHeight="1">
      <c r="A226" s="160">
        <v>2322</v>
      </c>
      <c r="B226" s="160" t="str">
        <f>_xlfn.XLOOKUP(A226,'0919門市清單主檔'!B:B,'0919門市清單主檔'!C:C,"")</f>
        <v>蘆竹大華店</v>
      </c>
      <c r="C226" s="117" t="str">
        <f>_xlfn.XLOOKUP($A226,'0919門市清單主檔'!B:B,'0919門市清單主檔'!U:U,"")</f>
        <v>桃園市</v>
      </c>
      <c r="D226" s="117" t="str">
        <f>_xlfn.XLOOKUP($A226,'0919門市清單主檔'!B:B,'0919門市清單主檔'!V:V,"")</f>
        <v>蘆竹區</v>
      </c>
      <c r="E226" s="200" t="str">
        <f>_xlfn.XLOOKUP(D226,門市狀態!G:G,門市狀態!H:H,"")</f>
        <v>吳宗鴻</v>
      </c>
      <c r="F226" s="160" t="str">
        <f>IFERROR(IF(VLOOKUP(A226,門市狀態!A:D,4,FALSE)=0,"",VLOOKUP(A226,門市狀態!A:D,4,FALSE)),"")</f>
        <v/>
      </c>
      <c r="G226" s="118"/>
      <c r="H226" s="188" t="str">
        <f t="shared" si="35"/>
        <v>PMQ2-2322-蘆竹大華店(定保)</v>
      </c>
      <c r="I226" s="251" t="str">
        <f t="array" ref="I226">IF(AND(SUMPRODUCT((IM!$F$2:$F$5000=A226)*(ISNUMBER(SEARCH($C$1, IM!$AC$2:$AC$5000))))&gt;0), $C$1, "")</f>
        <v>PMQ2</v>
      </c>
      <c r="J226" s="252">
        <f t="array" ref="J226">IFERROR(INDEX(IM!$AM$2:$AM$5000, MATCH(1, (IM!$F$2:$F$5000=A226) * (ISNUMBER(SEARCH($C$1, IM!$AC$2:$AC$5000))), 0)), "")</f>
        <v>46176</v>
      </c>
      <c r="K226" s="253">
        <f t="array" ref="K226">SUMPRODUCT((IM!$F$2:$F$5000=A226)*(IM!$AD$2:$AD$5000="O")*(ISNUMBER(SEARCH($C$1, IM!$AC$2:$AC$5000))))</f>
        <v>1</v>
      </c>
      <c r="L226" s="254" t="str">
        <f t="array" ref="L226">IF(K226&gt;0,IFERROR(HYPERLINK("#'IM'!AC"&amp;MATCH(1,(IM!$F$1:$F$5000=A226)*(ISNUMBER(SEARCH($C$1,IM!$AC$1:$AC$5000))),0),"檢核"),"未登錄"),"")</f>
        <v>檢核</v>
      </c>
      <c r="M226" s="255" t="str">
        <f t="shared" si="36"/>
        <v>+EDC</v>
      </c>
      <c r="N226" s="255" t="str">
        <f t="array" ref="N226">IF(AND(
    SUMPRODUCT(
        (IM!$F$2:$F$522=A226) *
        ISNUMBER(SEARCH("*HUB*", IM!$AC$2:$AC$522)) *
        (IM!$X$2:$X$522&gt;=$A$1) *
        (IM!$X$2:$X$522&lt;=$B$1)*(W226="HUB")
    ) &gt; 0
), "HUB", "")</f>
        <v/>
      </c>
      <c r="O226" s="256" t="str">
        <f>IF(
  IFERROR(VLOOKUP(A226,門市主檔!A:I,9,FALSE),"")&lt;&gt;$C$1,
  "未完工",
  IF(
    AND($D$1="--",$E$1="--",$F$1="--"),
    "已完工",
    IF(
      OR(
        AND($D$1&lt;&gt;"--", IFERROR(VLOOKUP(A226,'0919門市清單主檔'!B:AH,31,FALSE),"")=$D$1, IFERROR(VLOOKUP(A226,門市主檔!A:Q,17,FALSE),"")&lt;&gt;$D$1),
        AND($E$1&lt;&gt;"--", IFERROR(VLOOKUP(A226,'0919門市清單主檔'!B:AH,32,FALSE),"")=$E$1, IFERROR(VLOOKUP(A226,門市主檔!A:S,19,FALSE),"")&lt;&gt;$E$1),
        AND($F$1&lt;&gt;"--", IFERROR(VLOOKUP(A226,'0919門市清單主檔'!B:AH,33,FALSE),"")=$F$1, IFERROR(VLOOKUP(A226,門市主檔!A:U,21,FALSE),"")&lt;&gt;$F$1),
        AND(
          IFERROR(VLOOKUP(A226,'0919門市清單主檔'!B:AC,28,FALSE),"")="+HUB",
          IFERROR(VLOOKUP(A226,門市主檔!A:X,23,FALSE),"")&lt;&gt;"+HUB"
        ),
        AND(
          IFERROR(VLOOKUP(A226,'0919門市清單主檔'!B:AD,29,FALSE),"")="+EDC",
          IFERROR(VLOOKUP(A226,門市主檔!A:X,24,FALSE),"")&lt;&gt;"+EDC"
        )
      ),
      _xlfn.TEXTJOIN(
        "，",
        TRUE,
        IF(AND($D$1&lt;&gt;"--", IFERROR(VLOOKUP(A226,'0919門市清單主檔'!B:AH,31,FALSE),"")=$D$1, IFERROR(VLOOKUP(A226,門市主檔!A:Q,17,FALSE),"")&lt;&gt;$D$1), $D$1, ""),
        IF(AND($E$1&lt;&gt;"--", IFERROR(VLOOKUP(A226,'0919門市清單主檔'!B:AH,32,FALSE),"")=$E$1, IFERROR(VLOOKUP(A226,門市主檔!A:S,19,FALSE),"")&lt;&gt;$E$1), $E$1, ""),
        IF(AND($F$1&lt;&gt;"--", IFERROR(VLOOKUP(A226,'0919門市清單主檔'!B:AH,33,FALSE),"")=$F$1, IFERROR(VLOOKUP(A226,門市主檔!A:U,21,FALSE),"")&lt;&gt;$F$1), $F$1, ""),
        IF(AND(IFERROR(VLOOKUP(A226,'0919門市清單主檔'!B:AC,28,FALSE),"")="+HUB", IFERROR(VLOOKUP(A226,門市主檔!A:X,23,FALSE),"")&lt;&gt;"+HUB"), "+HUB", ""),
        IF(AND(IFERROR(VLOOKUP(A226,'0919門市清單主檔'!B:AD,29,FALSE),"")="+EDC", IFERROR(VLOOKUP(A226,門市主檔!A:X,24,FALSE),"")&lt;&gt;"+EDC"), "+EDC", "")
      ) &amp; "未完工",
      "已完工"
    )
  )
)</f>
        <v>已完工</v>
      </c>
      <c r="P226" s="542" t="str">
        <f t="shared" si="37"/>
        <v>PMQ2-2322-蘆竹大華店(定保)</v>
      </c>
      <c r="Q226" s="178" t="str">
        <f t="array" ref="Q226">IF(AND(SUMPRODUCT((IM!$F$2:$F$5000=A226)*(ISNUMBER(SEARCH($D$1, IM!$AC$2:$AC$5000))))&gt;0), $D$1, "")</f>
        <v/>
      </c>
      <c r="R226" s="177" t="str">
        <f t="array" ref="R226">IFERROR(INDEX(IM!$AM$2:$AM$5000, MATCH(1, (IM!$F$2:$F$5000=A226) * (ISNUMBER(SEARCH($D$1, IM!$AC$2:$AC$5000))), 0)), "")</f>
        <v/>
      </c>
      <c r="S226" s="166" t="str">
        <f t="array" ref="S226">IF(AND(SUMPRODUCT((IM!$F$2:$F$5000=A226)*(ISNUMBER(SEARCH($E$1, IM!$AC$2:$AC$5000))))&gt;0), $E$1, "")</f>
        <v/>
      </c>
      <c r="T226" s="191" t="str">
        <f t="array" ref="T226">IFERROR(INDEX(IM!$AM$2:$AM$5000, MATCH(1, (IM!$F$2:$F$5000=A226) * (ISNUMBER(SEARCH($E$1, IM!$AC$2:$AC$5000))), 0)), "")</f>
        <v/>
      </c>
      <c r="U226" s="194" t="str">
        <f t="array" ref="U226">IF(AND(SUMPRODUCT((IM!$F$2:$F$5000=A226)*(ISNUMBER(SEARCH($F$1, IM!$AC$2:$AC$5000))))&gt;0), $F$1, "")</f>
        <v/>
      </c>
      <c r="V226" s="212" t="str">
        <f t="array" ref="V226">IFERROR(INDEX(IM!$AM$2:$AM$5000, MATCH(1, (IM!$F$2:$F$5000=A226) * (ISNUMBER(SEARCH($F$1, IM!$AC$2:$AC$5000))), 0)), "")</f>
        <v/>
      </c>
      <c r="W226" s="165" t="str">
        <f t="array" ref="W226">IF(
SUMPRODUCT(
(IM!$F$2:$F$5000=A226)*
(ISNUMBER(SEARCH($I$1,IM!$AC$2:$AC$5000)))*
(IM!$X$2:$X$5000&gt;=$A$1)*
(IM!$X$2:$X$5000&lt;=$B$1)
)&gt;0,
$I$1,
""
)</f>
        <v/>
      </c>
      <c r="X226" s="165" t="str">
        <f t="array" ref="X226">IF(AND(SUMPRODUCT((IM!$F$2:$F$5000=A226)*(ISNUMBER(SEARCH($J$1, IM!$AC$2:$AC$5000))))&gt;0), $J$1, "")</f>
        <v>+EDC</v>
      </c>
      <c r="Y226" s="425">
        <f t="shared" si="38"/>
        <v>2322</v>
      </c>
      <c r="Z226" s="425" t="str">
        <f t="shared" si="39"/>
        <v>蘆竹大華店</v>
      </c>
      <c r="AA226" s="132"/>
    </row>
    <row r="227" spans="1:29" s="464" customFormat="1" ht="21.6" customHeight="1">
      <c r="A227" s="160">
        <v>3556</v>
      </c>
      <c r="B227" s="160" t="str">
        <f>_xlfn.XLOOKUP(A227,'0919門市清單主檔'!B:B,'0919門市清單主檔'!C:C,"")</f>
        <v>桃縣蘆華店</v>
      </c>
      <c r="C227" s="117" t="str">
        <f>_xlfn.XLOOKUP($A227,'0919門市清單主檔'!B:B,'0919門市清單主檔'!U:U,"")</f>
        <v>桃園市</v>
      </c>
      <c r="D227" s="117" t="str">
        <f>_xlfn.XLOOKUP($A227,'0919門市清單主檔'!B:B,'0919門市清單主檔'!V:V,"")</f>
        <v>蘆竹區</v>
      </c>
      <c r="E227" s="200" t="str">
        <f>_xlfn.XLOOKUP(D227,門市狀態!G:G,門市狀態!H:H,"")</f>
        <v>吳宗鴻</v>
      </c>
      <c r="F227" s="160" t="str">
        <f>IFERROR(IF(VLOOKUP(A227,門市狀態!A:D,4,FALSE)=0,"",VLOOKUP(A227,門市狀態!A:D,4,FALSE)),"")</f>
        <v/>
      </c>
      <c r="G227" s="118"/>
      <c r="H227" s="188" t="str">
        <f t="shared" si="35"/>
        <v>PMQ2-3556-桃縣蘆華店(定保)</v>
      </c>
      <c r="I227" s="251" t="str">
        <f t="array" ref="I227">IF(AND(SUMPRODUCT((IM!$F$2:$F$5000=A227)*(ISNUMBER(SEARCH($C$1, IM!$AC$2:$AC$5000))))&gt;0), $C$1, "")</f>
        <v>PMQ2</v>
      </c>
      <c r="J227" s="252">
        <f t="array" ref="J227">IFERROR(INDEX(IM!$AM$2:$AM$5000, MATCH(1, (IM!$F$2:$F$5000=A227) * (ISNUMBER(SEARCH($C$1, IM!$AC$2:$AC$5000))), 0)), "")</f>
        <v>46176</v>
      </c>
      <c r="K227" s="253">
        <f t="array" ref="K227">SUMPRODUCT((IM!$F$2:$F$5000=A227)*(IM!$AD$2:$AD$5000="O")*(ISNUMBER(SEARCH($C$1, IM!$AC$2:$AC$5000))))</f>
        <v>1</v>
      </c>
      <c r="L227" s="254" t="str">
        <f t="array" ref="L227">IF(K227&gt;0,IFERROR(HYPERLINK("#'IM'!AC"&amp;MATCH(1,(IM!$F$1:$F$5000=A227)*(ISNUMBER(SEARCH($C$1,IM!$AC$1:$AC$5000))),0),"檢核"),"未登錄"),"")</f>
        <v>檢核</v>
      </c>
      <c r="M227" s="255" t="str">
        <f t="shared" si="36"/>
        <v>+EDC</v>
      </c>
      <c r="N227" s="255" t="str">
        <f t="array" ref="N227">IF(AND(
    SUMPRODUCT(
        (IM!$F$2:$F$522=A227) *
        ISNUMBER(SEARCH("*HUB*", IM!$AC$2:$AC$522)) *
        (IM!$X$2:$X$522&gt;=$A$1) *
        (IM!$X$2:$X$522&lt;=$B$1)*(W227="HUB")
    ) &gt; 0
), "HUB", "")</f>
        <v/>
      </c>
      <c r="O227" s="256" t="str">
        <f>IF(
  IFERROR(VLOOKUP(A227,門市主檔!A:I,9,FALSE),"")&lt;&gt;$C$1,
  "未完工",
  IF(
    AND($D$1="--",$E$1="--",$F$1="--"),
    "已完工",
    IF(
      OR(
        AND($D$1&lt;&gt;"--", IFERROR(VLOOKUP(A227,'0919門市清單主檔'!B:AH,31,FALSE),"")=$D$1, IFERROR(VLOOKUP(A227,門市主檔!A:Q,17,FALSE),"")&lt;&gt;$D$1),
        AND($E$1&lt;&gt;"--", IFERROR(VLOOKUP(A227,'0919門市清單主檔'!B:AH,32,FALSE),"")=$E$1, IFERROR(VLOOKUP(A227,門市主檔!A:S,19,FALSE),"")&lt;&gt;$E$1),
        AND($F$1&lt;&gt;"--", IFERROR(VLOOKUP(A227,'0919門市清單主檔'!B:AH,33,FALSE),"")=$F$1, IFERROR(VLOOKUP(A227,門市主檔!A:U,21,FALSE),"")&lt;&gt;$F$1),
        AND(
          IFERROR(VLOOKUP(A227,'0919門市清單主檔'!B:AC,28,FALSE),"")="+HUB",
          IFERROR(VLOOKUP(A227,門市主檔!A:X,23,FALSE),"")&lt;&gt;"+HUB"
        ),
        AND(
          IFERROR(VLOOKUP(A227,'0919門市清單主檔'!B:AD,29,FALSE),"")="+EDC",
          IFERROR(VLOOKUP(A227,門市主檔!A:X,24,FALSE),"")&lt;&gt;"+EDC"
        )
      ),
      _xlfn.TEXTJOIN(
        "，",
        TRUE,
        IF(AND($D$1&lt;&gt;"--", IFERROR(VLOOKUP(A227,'0919門市清單主檔'!B:AH,31,FALSE),"")=$D$1, IFERROR(VLOOKUP(A227,門市主檔!A:Q,17,FALSE),"")&lt;&gt;$D$1), $D$1, ""),
        IF(AND($E$1&lt;&gt;"--", IFERROR(VLOOKUP(A227,'0919門市清單主檔'!B:AH,32,FALSE),"")=$E$1, IFERROR(VLOOKUP(A227,門市主檔!A:S,19,FALSE),"")&lt;&gt;$E$1), $E$1, ""),
        IF(AND($F$1&lt;&gt;"--", IFERROR(VLOOKUP(A227,'0919門市清單主檔'!B:AH,33,FALSE),"")=$F$1, IFERROR(VLOOKUP(A227,門市主檔!A:U,21,FALSE),"")&lt;&gt;$F$1), $F$1, ""),
        IF(AND(IFERROR(VLOOKUP(A227,'0919門市清單主檔'!B:AC,28,FALSE),"")="+HUB", IFERROR(VLOOKUP(A227,門市主檔!A:X,23,FALSE),"")&lt;&gt;"+HUB"), "+HUB", ""),
        IF(AND(IFERROR(VLOOKUP(A227,'0919門市清單主檔'!B:AD,29,FALSE),"")="+EDC", IFERROR(VLOOKUP(A227,門市主檔!A:X,24,FALSE),"")&lt;&gt;"+EDC"), "+EDC", "")
      ) &amp; "未完工",
      "已完工"
    )
  )
)</f>
        <v>已完工</v>
      </c>
      <c r="P227" s="130" t="str">
        <f t="shared" si="37"/>
        <v>PMQ2-3556-桃縣蘆華店(定保)</v>
      </c>
      <c r="Q227" s="178" t="str">
        <f t="array" ref="Q227">IF(AND(SUMPRODUCT((IM!$F$2:$F$5000=A227)*(ISNUMBER(SEARCH($D$1, IM!$AC$2:$AC$5000))))&gt;0), $D$1, "")</f>
        <v/>
      </c>
      <c r="R227" s="177" t="str">
        <f t="array" ref="R227">IFERROR(INDEX(IM!$AM$2:$AM$5000, MATCH(1, (IM!$F$2:$F$5000=A227) * (ISNUMBER(SEARCH($D$1, IM!$AC$2:$AC$5000))), 0)), "")</f>
        <v/>
      </c>
      <c r="S227" s="166" t="str">
        <f t="array" ref="S227">IF(AND(SUMPRODUCT((IM!$F$2:$F$5000=A227)*(ISNUMBER(SEARCH($E$1, IM!$AC$2:$AC$5000))))&gt;0), $E$1, "")</f>
        <v/>
      </c>
      <c r="T227" s="191" t="str">
        <f t="array" ref="T227">IFERROR(INDEX(IM!$AM$2:$AM$5000, MATCH(1, (IM!$F$2:$F$5000=A227) * (ISNUMBER(SEARCH($E$1, IM!$AC$2:$AC$5000))), 0)), "")</f>
        <v/>
      </c>
      <c r="U227" s="194" t="str">
        <f t="array" ref="U227">IF(AND(SUMPRODUCT((IM!$F$2:$F$5000=A227)*(ISNUMBER(SEARCH($F$1, IM!$AC$2:$AC$5000))))&gt;0), $F$1, "")</f>
        <v/>
      </c>
      <c r="V227" s="212" t="str">
        <f t="array" ref="V227">IFERROR(INDEX(IM!$AM$2:$AM$5000, MATCH(1, (IM!$F$2:$F$5000=A227) * (ISNUMBER(SEARCH($F$1, IM!$AC$2:$AC$5000))), 0)), "")</f>
        <v/>
      </c>
      <c r="W227" s="165" t="str">
        <f t="array" ref="W227">IF(
SUMPRODUCT(
(IM!$F$2:$F$5000=A227)*
(ISNUMBER(SEARCH($I$1,IM!$AC$2:$AC$5000)))*
(IM!$X$2:$X$5000&gt;=$A$1)*
(IM!$X$2:$X$5000&lt;=$B$1)
)&gt;0,
$I$1,
""
)</f>
        <v/>
      </c>
      <c r="X227" s="165" t="str">
        <f t="array" ref="X227">IF(AND(SUMPRODUCT((IM!$F$2:$F$5000=A227)*(ISNUMBER(SEARCH($J$1, IM!$AC$2:$AC$5000))))&gt;0), $J$1, "")</f>
        <v>+EDC</v>
      </c>
      <c r="Y227" s="425">
        <f t="shared" si="38"/>
        <v>3556</v>
      </c>
      <c r="Z227" s="425" t="str">
        <f t="shared" si="39"/>
        <v>桃縣蘆華店</v>
      </c>
      <c r="AA227" s="132" t="s">
        <v>52</v>
      </c>
    </row>
    <row r="228" spans="1:29" s="464" customFormat="1" ht="21.6" customHeight="1">
      <c r="A228" s="160">
        <v>3880</v>
      </c>
      <c r="B228" s="160" t="str">
        <f>_xlfn.XLOOKUP(A228,'0919門市清單主檔'!B:B,'0919門市清單主檔'!C:C,"")</f>
        <v>桃縣富竹店</v>
      </c>
      <c r="C228" s="117" t="str">
        <f>_xlfn.XLOOKUP($A228,'0919門市清單主檔'!B:B,'0919門市清單主檔'!U:U,"")</f>
        <v>桃園市</v>
      </c>
      <c r="D228" s="117" t="str">
        <f>_xlfn.XLOOKUP($A228,'0919門市清單主檔'!B:B,'0919門市清單主檔'!V:V,"")</f>
        <v>蘆竹區</v>
      </c>
      <c r="E228" s="200" t="str">
        <f>_xlfn.XLOOKUP(D228,門市狀態!G:G,門市狀態!H:H,"")</f>
        <v>吳宗鴻</v>
      </c>
      <c r="F228" s="160" t="str">
        <f>IFERROR(IF(VLOOKUP(A228,門市狀態!A:D,4,FALSE)=0,"",VLOOKUP(A228,門市狀態!A:D,4,FALSE)),"")</f>
        <v/>
      </c>
      <c r="G228" s="118"/>
      <c r="H228" s="188" t="str">
        <f t="shared" si="35"/>
        <v>PMQ2-3880-桃縣富竹店(定保)</v>
      </c>
      <c r="I228" s="251" t="str">
        <f t="array" ref="I228">IF(AND(SUMPRODUCT((IM!$F$2:$F$5000=A228)*(ISNUMBER(SEARCH($C$1, IM!$AC$2:$AC$5000))))&gt;0), $C$1, "")</f>
        <v>PMQ2</v>
      </c>
      <c r="J228" s="252">
        <f t="array" ref="J228">IFERROR(INDEX(IM!$AM$2:$AM$5000, MATCH(1, (IM!$F$2:$F$5000=A228) * (ISNUMBER(SEARCH($C$1, IM!$AC$2:$AC$5000))), 0)), "")</f>
        <v>46176</v>
      </c>
      <c r="K228" s="253">
        <f t="array" ref="K228">SUMPRODUCT((IM!$F$2:$F$5000=A228)*(IM!$AD$2:$AD$5000="O")*(ISNUMBER(SEARCH($C$1, IM!$AC$2:$AC$5000))))</f>
        <v>1</v>
      </c>
      <c r="L228" s="254" t="str">
        <f t="array" ref="L228">IF(K228&gt;0,IFERROR(HYPERLINK("#'IM'!AC"&amp;MATCH(1,(IM!$F$1:$F$5000=A228)*(ISNUMBER(SEARCH($C$1,IM!$AC$1:$AC$5000))),0),"檢核"),"未登錄"),"")</f>
        <v>檢核</v>
      </c>
      <c r="M228" s="255" t="str">
        <f t="shared" si="36"/>
        <v>+EDC</v>
      </c>
      <c r="N228" s="255" t="str">
        <f t="array" ref="N228">IF(AND(
    SUMPRODUCT(
        (IM!$F$2:$F$522=A228) *
        ISNUMBER(SEARCH("*HUB*", IM!$AC$2:$AC$522)) *
        (IM!$X$2:$X$522&gt;=$A$1) *
        (IM!$X$2:$X$522&lt;=$B$1)*(W228="HUB")
    ) &gt; 0
), "HUB", "")</f>
        <v/>
      </c>
      <c r="O228" s="256" t="str">
        <f>IF(
  IFERROR(VLOOKUP(A228,門市主檔!A:I,9,FALSE),"")&lt;&gt;$C$1,
  "未完工",
  IF(
    AND($D$1="--",$E$1="--",$F$1="--"),
    "已完工",
    IF(
      OR(
        AND($D$1&lt;&gt;"--", IFERROR(VLOOKUP(A228,'0919門市清單主檔'!B:AH,31,FALSE),"")=$D$1, IFERROR(VLOOKUP(A228,門市主檔!A:Q,17,FALSE),"")&lt;&gt;$D$1),
        AND($E$1&lt;&gt;"--", IFERROR(VLOOKUP(A228,'0919門市清單主檔'!B:AH,32,FALSE),"")=$E$1, IFERROR(VLOOKUP(A228,門市主檔!A:S,19,FALSE),"")&lt;&gt;$E$1),
        AND($F$1&lt;&gt;"--", IFERROR(VLOOKUP(A228,'0919門市清單主檔'!B:AH,33,FALSE),"")=$F$1, IFERROR(VLOOKUP(A228,門市主檔!A:U,21,FALSE),"")&lt;&gt;$F$1),
        AND(
          IFERROR(VLOOKUP(A228,'0919門市清單主檔'!B:AC,28,FALSE),"")="+HUB",
          IFERROR(VLOOKUP(A228,門市主檔!A:X,23,FALSE),"")&lt;&gt;"+HUB"
        ),
        AND(
          IFERROR(VLOOKUP(A228,'0919門市清單主檔'!B:AD,29,FALSE),"")="+EDC",
          IFERROR(VLOOKUP(A228,門市主檔!A:X,24,FALSE),"")&lt;&gt;"+EDC"
        )
      ),
      _xlfn.TEXTJOIN(
        "，",
        TRUE,
        IF(AND($D$1&lt;&gt;"--", IFERROR(VLOOKUP(A228,'0919門市清單主檔'!B:AH,31,FALSE),"")=$D$1, IFERROR(VLOOKUP(A228,門市主檔!A:Q,17,FALSE),"")&lt;&gt;$D$1), $D$1, ""),
        IF(AND($E$1&lt;&gt;"--", IFERROR(VLOOKUP(A228,'0919門市清單主檔'!B:AH,32,FALSE),"")=$E$1, IFERROR(VLOOKUP(A228,門市主檔!A:S,19,FALSE),"")&lt;&gt;$E$1), $E$1, ""),
        IF(AND($F$1&lt;&gt;"--", IFERROR(VLOOKUP(A228,'0919門市清單主檔'!B:AH,33,FALSE),"")=$F$1, IFERROR(VLOOKUP(A228,門市主檔!A:U,21,FALSE),"")&lt;&gt;$F$1), $F$1, ""),
        IF(AND(IFERROR(VLOOKUP(A228,'0919門市清單主檔'!B:AC,28,FALSE),"")="+HUB", IFERROR(VLOOKUP(A228,門市主檔!A:X,23,FALSE),"")&lt;&gt;"+HUB"), "+HUB", ""),
        IF(AND(IFERROR(VLOOKUP(A228,'0919門市清單主檔'!B:AD,29,FALSE),"")="+EDC", IFERROR(VLOOKUP(A228,門市主檔!A:X,24,FALSE),"")&lt;&gt;"+EDC"), "+EDC", "")
      ) &amp; "未完工",
      "已完工"
    )
  )
)</f>
        <v>已完工</v>
      </c>
      <c r="P228" s="130" t="str">
        <f t="shared" si="37"/>
        <v>PMQ2-3880-桃縣富竹店(定保)</v>
      </c>
      <c r="Q228" s="178" t="str">
        <f t="array" ref="Q228">IF(AND(SUMPRODUCT((IM!$F$2:$F$5000=A228)*(ISNUMBER(SEARCH($D$1, IM!$AC$2:$AC$5000))))&gt;0), $D$1, "")</f>
        <v/>
      </c>
      <c r="R228" s="177" t="str">
        <f t="array" ref="R228">IFERROR(INDEX(IM!$AM$2:$AM$5000, MATCH(1, (IM!$F$2:$F$5000=A228) * (ISNUMBER(SEARCH($D$1, IM!$AC$2:$AC$5000))), 0)), "")</f>
        <v/>
      </c>
      <c r="S228" s="166" t="str">
        <f t="array" ref="S228">IF(AND(SUMPRODUCT((IM!$F$2:$F$5000=A228)*(ISNUMBER(SEARCH($E$1, IM!$AC$2:$AC$5000))))&gt;0), $E$1, "")</f>
        <v/>
      </c>
      <c r="T228" s="191" t="str">
        <f t="array" ref="T228">IFERROR(INDEX(IM!$AM$2:$AM$5000, MATCH(1, (IM!$F$2:$F$5000=A228) * (ISNUMBER(SEARCH($E$1, IM!$AC$2:$AC$5000))), 0)), "")</f>
        <v/>
      </c>
      <c r="U228" s="194" t="str">
        <f t="array" ref="U228">IF(AND(SUMPRODUCT((IM!$F$2:$F$5000=A228)*(ISNUMBER(SEARCH($F$1, IM!$AC$2:$AC$5000))))&gt;0), $F$1, "")</f>
        <v/>
      </c>
      <c r="V228" s="212" t="str">
        <f t="array" ref="V228">IFERROR(INDEX(IM!$AM$2:$AM$5000, MATCH(1, (IM!$F$2:$F$5000=A228) * (ISNUMBER(SEARCH($F$1, IM!$AC$2:$AC$5000))), 0)), "")</f>
        <v/>
      </c>
      <c r="W228" s="165" t="str">
        <f t="array" ref="W228">IF(
SUMPRODUCT(
(IM!$F$2:$F$5000=A228)*
(ISNUMBER(SEARCH($I$1,IM!$AC$2:$AC$5000)))*
(IM!$X$2:$X$5000&gt;=$A$1)*
(IM!$X$2:$X$5000&lt;=$B$1)
)&gt;0,
$I$1,
""
)</f>
        <v/>
      </c>
      <c r="X228" s="165" t="str">
        <f t="array" ref="X228">IF(AND(SUMPRODUCT((IM!$F$2:$F$5000=A228)*(ISNUMBER(SEARCH($J$1, IM!$AC$2:$AC$5000))))&gt;0), $J$1, "")</f>
        <v>+EDC</v>
      </c>
      <c r="Y228" s="425">
        <f t="shared" si="38"/>
        <v>3880</v>
      </c>
      <c r="Z228" s="425" t="str">
        <f t="shared" si="39"/>
        <v>桃縣富竹店</v>
      </c>
      <c r="AA228" s="132"/>
    </row>
    <row r="229" spans="1:29" s="464" customFormat="1" ht="21.6" customHeight="1">
      <c r="A229" s="160">
        <v>4289</v>
      </c>
      <c r="B229" s="160" t="str">
        <f>_xlfn.XLOOKUP(A229,'0919門市清單主檔'!B:B,'0919門市清單主檔'!C:C,"")</f>
        <v>蘆竹六股埤</v>
      </c>
      <c r="C229" s="117" t="str">
        <f>_xlfn.XLOOKUP($A229,'0919門市清單主檔'!B:B,'0919門市清單主檔'!U:U,"")</f>
        <v>桃園市</v>
      </c>
      <c r="D229" s="117" t="str">
        <f>_xlfn.XLOOKUP($A229,'0919門市清單主檔'!B:B,'0919門市清單主檔'!V:V,"")</f>
        <v>蘆竹區</v>
      </c>
      <c r="E229" s="200" t="str">
        <f>_xlfn.XLOOKUP(D229,門市狀態!G:G,門市狀態!H:H,"")</f>
        <v>吳宗鴻</v>
      </c>
      <c r="F229" s="160" t="str">
        <f>IFERROR(IF(VLOOKUP(A229,門市狀態!A:D,4,FALSE)=0,"",VLOOKUP(A229,門市狀態!A:D,4,FALSE)),"")</f>
        <v/>
      </c>
      <c r="G229" s="118"/>
      <c r="H229" s="188" t="str">
        <f t="shared" si="35"/>
        <v>PMQ2-4289-蘆竹六股埤(定保)</v>
      </c>
      <c r="I229" s="251" t="str">
        <f t="array" ref="I229">IF(AND(SUMPRODUCT((IM!$F$2:$F$5000=A229)*(ISNUMBER(SEARCH($C$1, IM!$AC$2:$AC$5000))))&gt;0), $C$1, "")</f>
        <v>PMQ2</v>
      </c>
      <c r="J229" s="252">
        <f t="array" ref="J229">IFERROR(INDEX(IM!$AM$2:$AM$5000, MATCH(1, (IM!$F$2:$F$5000=A229) * (ISNUMBER(SEARCH($C$1, IM!$AC$2:$AC$5000))), 0)), "")</f>
        <v>46176</v>
      </c>
      <c r="K229" s="253">
        <f t="array" ref="K229">SUMPRODUCT((IM!$F$2:$F$5000=A229)*(IM!$AD$2:$AD$5000="O")*(ISNUMBER(SEARCH($C$1, IM!$AC$2:$AC$5000))))</f>
        <v>1</v>
      </c>
      <c r="L229" s="254" t="str">
        <f t="array" ref="L229">IF(K229&gt;0,IFERROR(HYPERLINK("#'IM'!AC"&amp;MATCH(1,(IM!$F$1:$F$5000=A229)*(ISNUMBER(SEARCH($C$1,IM!$AC$1:$AC$5000))),0),"檢核"),"未登錄"),"")</f>
        <v>檢核</v>
      </c>
      <c r="M229" s="255" t="str">
        <f t="shared" si="36"/>
        <v>+EDC</v>
      </c>
      <c r="N229" s="255" t="str">
        <f t="array" ref="N229">IF(AND(
    SUMPRODUCT(
        (IM!$F$2:$F$522=A229) *
        ISNUMBER(SEARCH("*HUB*", IM!$AC$2:$AC$522)) *
        (IM!$X$2:$X$522&gt;=$A$1) *
        (IM!$X$2:$X$522&lt;=$B$1)*(W229="HUB")
    ) &gt; 0
), "HUB", "")</f>
        <v/>
      </c>
      <c r="O229" s="256" t="str">
        <f>IF(
  IFERROR(VLOOKUP(A229,門市主檔!A:I,9,FALSE),"")&lt;&gt;$C$1,
  "未完工",
  IF(
    AND($D$1="--",$E$1="--",$F$1="--"),
    "已完工",
    IF(
      OR(
        AND($D$1&lt;&gt;"--", IFERROR(VLOOKUP(A229,'0919門市清單主檔'!B:AH,31,FALSE),"")=$D$1, IFERROR(VLOOKUP(A229,門市主檔!A:Q,17,FALSE),"")&lt;&gt;$D$1),
        AND($E$1&lt;&gt;"--", IFERROR(VLOOKUP(A229,'0919門市清單主檔'!B:AH,32,FALSE),"")=$E$1, IFERROR(VLOOKUP(A229,門市主檔!A:S,19,FALSE),"")&lt;&gt;$E$1),
        AND($F$1&lt;&gt;"--", IFERROR(VLOOKUP(A229,'0919門市清單主檔'!B:AH,33,FALSE),"")=$F$1, IFERROR(VLOOKUP(A229,門市主檔!A:U,21,FALSE),"")&lt;&gt;$F$1),
        AND(
          IFERROR(VLOOKUP(A229,'0919門市清單主檔'!B:AC,28,FALSE),"")="+HUB",
          IFERROR(VLOOKUP(A229,門市主檔!A:X,23,FALSE),"")&lt;&gt;"+HUB"
        ),
        AND(
          IFERROR(VLOOKUP(A229,'0919門市清單主檔'!B:AD,29,FALSE),"")="+EDC",
          IFERROR(VLOOKUP(A229,門市主檔!A:X,24,FALSE),"")&lt;&gt;"+EDC"
        )
      ),
      _xlfn.TEXTJOIN(
        "，",
        TRUE,
        IF(AND($D$1&lt;&gt;"--", IFERROR(VLOOKUP(A229,'0919門市清單主檔'!B:AH,31,FALSE),"")=$D$1, IFERROR(VLOOKUP(A229,門市主檔!A:Q,17,FALSE),"")&lt;&gt;$D$1), $D$1, ""),
        IF(AND($E$1&lt;&gt;"--", IFERROR(VLOOKUP(A229,'0919門市清單主檔'!B:AH,32,FALSE),"")=$E$1, IFERROR(VLOOKUP(A229,門市主檔!A:S,19,FALSE),"")&lt;&gt;$E$1), $E$1, ""),
        IF(AND($F$1&lt;&gt;"--", IFERROR(VLOOKUP(A229,'0919門市清單主檔'!B:AH,33,FALSE),"")=$F$1, IFERROR(VLOOKUP(A229,門市主檔!A:U,21,FALSE),"")&lt;&gt;$F$1), $F$1, ""),
        IF(AND(IFERROR(VLOOKUP(A229,'0919門市清單主檔'!B:AC,28,FALSE),"")="+HUB", IFERROR(VLOOKUP(A229,門市主檔!A:X,23,FALSE),"")&lt;&gt;"+HUB"), "+HUB", ""),
        IF(AND(IFERROR(VLOOKUP(A229,'0919門市清單主檔'!B:AD,29,FALSE),"")="+EDC", IFERROR(VLOOKUP(A229,門市主檔!A:X,24,FALSE),"")&lt;&gt;"+EDC"), "+EDC", "")
      ) &amp; "未完工",
      "已完工"
    )
  )
)</f>
        <v>已完工</v>
      </c>
      <c r="P229" s="130" t="str">
        <f t="shared" si="37"/>
        <v>PMQ2-4289-蘆竹六股埤(定保)</v>
      </c>
      <c r="Q229" s="209" t="str">
        <f t="array" ref="Q229">IF(AND(SUMPRODUCT((IM!$F$2:$F$5000=A229)*(ISNUMBER(SEARCH($D$1, IM!$AC$2:$AC$5000))))&gt;0), $D$1, "")</f>
        <v/>
      </c>
      <c r="R229" s="210" t="str">
        <f t="array" ref="R229">IFERROR(INDEX(IM!$AM$2:$AM$5000, MATCH(1, (IM!$F$2:$F$5000=A229) * (ISNUMBER(SEARCH($D$1, IM!$AC$2:$AC$5000))), 0)), "")</f>
        <v/>
      </c>
      <c r="S229" s="211" t="str">
        <f t="array" ref="S229">IF(AND(SUMPRODUCT((IM!$F$2:$F$5000=A229)*(ISNUMBER(SEARCH($E$1, IM!$AC$2:$AC$5000))))&gt;0), $E$1, "")</f>
        <v/>
      </c>
      <c r="T229" s="210" t="str">
        <f t="array" ref="T229">IFERROR(INDEX(IM!$AM$2:$AM$5000, MATCH(1, (IM!$F$2:$F$5000=A229) * (ISNUMBER(SEARCH($E$1, IM!$AC$2:$AC$5000))), 0)), "")</f>
        <v/>
      </c>
      <c r="U229" s="211" t="str">
        <f t="array" ref="U229">IF(AND(SUMPRODUCT((IM!$F$2:$F$5000=A229)*(ISNUMBER(SEARCH($F$1, IM!$AC$2:$AC$5000))))&gt;0), $F$1, "")</f>
        <v/>
      </c>
      <c r="V229" s="210" t="str">
        <f t="array" ref="V229">IFERROR(INDEX(IM!$AM$2:$AM$5000, MATCH(1, (IM!$F$2:$F$5000=A229) * (ISNUMBER(SEARCH($F$1, IM!$AC$2:$AC$5000))), 0)), "")</f>
        <v/>
      </c>
      <c r="W229" s="165" t="str">
        <f t="array" ref="W229">IF(
SUMPRODUCT(
(IM!$F$2:$F$5000=A229)*
(ISNUMBER(SEARCH($I$1,IM!$AC$2:$AC$5000)))*
(IM!$X$2:$X$5000&gt;=$A$1)*
(IM!$X$2:$X$5000&lt;=$B$1)
)&gt;0,
$I$1,
""
)</f>
        <v/>
      </c>
      <c r="X229" s="165" t="str">
        <f t="array" ref="X229">IF(AND(SUMPRODUCT((IM!$F$2:$F$5000=A229)*(ISNUMBER(SEARCH($J$1, IM!$AC$2:$AC$5000))))&gt;0), $J$1, "")</f>
        <v>+EDC</v>
      </c>
      <c r="Y229" s="425">
        <f t="shared" si="38"/>
        <v>4289</v>
      </c>
      <c r="Z229" s="425" t="str">
        <f t="shared" si="39"/>
        <v>蘆竹六股埤</v>
      </c>
      <c r="AA229" s="132" t="s">
        <v>52</v>
      </c>
    </row>
    <row r="230" spans="1:29" s="464" customFormat="1" ht="21.6" customHeight="1">
      <c r="A230" s="160">
        <v>4406</v>
      </c>
      <c r="B230" s="160" t="str">
        <f>_xlfn.XLOOKUP(A230,'0919門市清單主檔'!B:B,'0919門市清單主檔'!C:C,"")</f>
        <v>板橋稚暉店</v>
      </c>
      <c r="C230" s="117" t="str">
        <f>_xlfn.XLOOKUP($A230,'0919門市清單主檔'!B:B,'0919門市清單主檔'!U:U,"")</f>
        <v>新北市</v>
      </c>
      <c r="D230" s="117" t="str">
        <f>_xlfn.XLOOKUP($A230,'0919門市清單主檔'!B:B,'0919門市清單主檔'!V:V,"")</f>
        <v>板橋區</v>
      </c>
      <c r="E230" s="200" t="str">
        <f>_xlfn.XLOOKUP(D230,門市狀態!G:G,門市狀態!H:H,"")</f>
        <v>狄澤洋</v>
      </c>
      <c r="F230" s="160" t="str">
        <f>IFERROR(IF(VLOOKUP(A230,門市狀態!A:D,4,FALSE)=0,"",VLOOKUP(A230,門市狀態!A:D,4,FALSE)),"")</f>
        <v/>
      </c>
      <c r="G230" s="118"/>
      <c r="H230" s="188" t="str">
        <f t="shared" si="35"/>
        <v>PMQ2-4406-板橋稚暉店(定保)</v>
      </c>
      <c r="I230" s="251" t="str">
        <f t="array" ref="I230">IF(AND(SUMPRODUCT((IM!$F$2:$F$5000=A230)*(ISNUMBER(SEARCH($C$1, IM!$AC$2:$AC$5000))))&gt;0), $C$1, "")</f>
        <v>PMQ2</v>
      </c>
      <c r="J230" s="252">
        <f t="array" ref="J230">IFERROR(INDEX(IM!$AM$2:$AM$5000, MATCH(1, (IM!$F$2:$F$5000=A230) * (ISNUMBER(SEARCH($C$1, IM!$AC$2:$AC$5000))), 0)), "")</f>
        <v>46176</v>
      </c>
      <c r="K230" s="253">
        <f t="array" ref="K230">SUMPRODUCT((IM!$F$2:$F$5000=A230)*(IM!$AD$2:$AD$5000="O")*(ISNUMBER(SEARCH($C$1, IM!$AC$2:$AC$5000))))</f>
        <v>1</v>
      </c>
      <c r="L230" s="254" t="str">
        <f t="array" ref="L230">IF(K230&gt;0,IFERROR(HYPERLINK("#'IM'!AC"&amp;MATCH(1,(IM!$F$1:$F$5000=A230)*(ISNUMBER(SEARCH($C$1,IM!$AC$1:$AC$5000))),0),"檢核"),"未登錄"),"")</f>
        <v>檢核</v>
      </c>
      <c r="M230" s="255" t="str">
        <f t="shared" si="36"/>
        <v>+SC7+EDC</v>
      </c>
      <c r="N230" s="255" t="str">
        <f t="array" ref="N230">IF(AND(
    SUMPRODUCT(
        (IM!$F$2:$F$522=A230) *
        ISNUMBER(SEARCH("*HUB*", IM!$AC$2:$AC$522)) *
        (IM!$X$2:$X$522&gt;=$A$1) *
        (IM!$X$2:$X$522&lt;=$B$1)*(W230="HUB")
    ) &gt; 0
), "HUB", "")</f>
        <v/>
      </c>
      <c r="O230" s="256" t="str">
        <f>IF(
  IFERROR(VLOOKUP(A230,門市主檔!A:I,9,FALSE),"")&lt;&gt;$C$1,
  "未完工",
  IF(
    AND($D$1="--",$E$1="--",$F$1="--"),
    "已完工",
    IF(
      OR(
        AND($D$1&lt;&gt;"--", IFERROR(VLOOKUP(A230,'0919門市清單主檔'!B:AH,31,FALSE),"")=$D$1, IFERROR(VLOOKUP(A230,門市主檔!A:Q,17,FALSE),"")&lt;&gt;$D$1),
        AND($E$1&lt;&gt;"--", IFERROR(VLOOKUP(A230,'0919門市清單主檔'!B:AH,32,FALSE),"")=$E$1, IFERROR(VLOOKUP(A230,門市主檔!A:S,19,FALSE),"")&lt;&gt;$E$1),
        AND($F$1&lt;&gt;"--", IFERROR(VLOOKUP(A230,'0919門市清單主檔'!B:AH,33,FALSE),"")=$F$1, IFERROR(VLOOKUP(A230,門市主檔!A:U,21,FALSE),"")&lt;&gt;$F$1),
        AND(
          IFERROR(VLOOKUP(A230,'0919門市清單主檔'!B:AC,28,FALSE),"")="+HUB",
          IFERROR(VLOOKUP(A230,門市主檔!A:X,23,FALSE),"")&lt;&gt;"+HUB"
        ),
        AND(
          IFERROR(VLOOKUP(A230,'0919門市清單主檔'!B:AD,29,FALSE),"")="+EDC",
          IFERROR(VLOOKUP(A230,門市主檔!A:X,24,FALSE),"")&lt;&gt;"+EDC"
        )
      ),
      _xlfn.TEXTJOIN(
        "，",
        TRUE,
        IF(AND($D$1&lt;&gt;"--", IFERROR(VLOOKUP(A230,'0919門市清單主檔'!B:AH,31,FALSE),"")=$D$1, IFERROR(VLOOKUP(A230,門市主檔!A:Q,17,FALSE),"")&lt;&gt;$D$1), $D$1, ""),
        IF(AND($E$1&lt;&gt;"--", IFERROR(VLOOKUP(A230,'0919門市清單主檔'!B:AH,32,FALSE),"")=$E$1, IFERROR(VLOOKUP(A230,門市主檔!A:S,19,FALSE),"")&lt;&gt;$E$1), $E$1, ""),
        IF(AND($F$1&lt;&gt;"--", IFERROR(VLOOKUP(A230,'0919門市清單主檔'!B:AH,33,FALSE),"")=$F$1, IFERROR(VLOOKUP(A230,門市主檔!A:U,21,FALSE),"")&lt;&gt;$F$1), $F$1, ""),
        IF(AND(IFERROR(VLOOKUP(A230,'0919門市清單主檔'!B:AC,28,FALSE),"")="+HUB", IFERROR(VLOOKUP(A230,門市主檔!A:X,23,FALSE),"")&lt;&gt;"+HUB"), "+HUB", ""),
        IF(AND(IFERROR(VLOOKUP(A230,'0919門市清單主檔'!B:AD,29,FALSE),"")="+EDC", IFERROR(VLOOKUP(A230,門市主檔!A:X,24,FALSE),"")&lt;&gt;"+EDC"), "+EDC", "")
      ) &amp; "未完工",
      "已完工"
    )
  )
)</f>
        <v>已完工</v>
      </c>
      <c r="P230" s="130" t="str">
        <f t="shared" si="37"/>
        <v>PMQ2-4406-板橋稚暉店(定保)</v>
      </c>
      <c r="Q230" s="209" t="str">
        <f t="array" ref="Q230">IF(AND(SUMPRODUCT((IM!$F$2:$F$5000=A230)*(ISNUMBER(SEARCH($D$1, IM!$AC$2:$AC$5000))))&gt;0), $D$1, "")</f>
        <v>+SC7</v>
      </c>
      <c r="R230" s="210">
        <f t="array" ref="R230">IFERROR(INDEX(IM!$AM$2:$AM$5000, MATCH(1, (IM!$F$2:$F$5000=A230) * (ISNUMBER(SEARCH($D$1, IM!$AC$2:$AC$5000))), 0)), "")</f>
        <v>46176</v>
      </c>
      <c r="S230" s="211" t="str">
        <f t="array" ref="S230">IF(AND(SUMPRODUCT((IM!$F$2:$F$5000=A230)*(ISNUMBER(SEARCH($E$1, IM!$AC$2:$AC$5000))))&gt;0), $E$1, "")</f>
        <v/>
      </c>
      <c r="T230" s="210" t="str">
        <f t="array" ref="T230">IFERROR(INDEX(IM!$AM$2:$AM$5000, MATCH(1, (IM!$F$2:$F$5000=A230) * (ISNUMBER(SEARCH($E$1, IM!$AC$2:$AC$5000))), 0)), "")</f>
        <v/>
      </c>
      <c r="U230" s="211" t="str">
        <f t="array" ref="U230">IF(AND(SUMPRODUCT((IM!$F$2:$F$5000=A230)*(ISNUMBER(SEARCH($F$1, IM!$AC$2:$AC$5000))))&gt;0), $F$1, "")</f>
        <v/>
      </c>
      <c r="V230" s="210" t="str">
        <f t="array" ref="V230">IFERROR(INDEX(IM!$AM$2:$AM$5000, MATCH(1, (IM!$F$2:$F$5000=A230) * (ISNUMBER(SEARCH($F$1, IM!$AC$2:$AC$5000))), 0)), "")</f>
        <v/>
      </c>
      <c r="W230" s="165" t="str">
        <f t="array" ref="W230">IF(
SUMPRODUCT(
(IM!$F$2:$F$5000=A230)*
(ISNUMBER(SEARCH($I$1,IM!$AC$2:$AC$5000)))*
(IM!$X$2:$X$5000&gt;=$A$1)*
(IM!$X$2:$X$5000&lt;=$B$1)
)&gt;0,
$I$1,
""
)</f>
        <v/>
      </c>
      <c r="X230" s="165" t="str">
        <f t="array" ref="X230">IF(AND(SUMPRODUCT((IM!$F$2:$F$5000=A230)*(ISNUMBER(SEARCH($J$1, IM!$AC$2:$AC$5000))))&gt;0), $J$1, "")</f>
        <v>+EDC</v>
      </c>
      <c r="Y230" s="425">
        <f t="shared" si="38"/>
        <v>4406</v>
      </c>
      <c r="Z230" s="425" t="str">
        <f t="shared" si="39"/>
        <v>板橋稚暉店</v>
      </c>
      <c r="AA230" s="132"/>
    </row>
    <row r="231" spans="1:29" s="464" customFormat="1" ht="21.6" customHeight="1">
      <c r="A231" s="160">
        <v>5003</v>
      </c>
      <c r="B231" s="160" t="str">
        <f>_xlfn.XLOOKUP(A231,'0919門市清單主檔'!B:B,'0919門市清單主檔'!C:C,"")</f>
        <v>五股更寮店</v>
      </c>
      <c r="C231" s="117" t="str">
        <f>_xlfn.XLOOKUP($A231,'0919門市清單主檔'!B:B,'0919門市清單主檔'!U:U,"")</f>
        <v>新北市</v>
      </c>
      <c r="D231" s="117" t="str">
        <f>_xlfn.XLOOKUP($A231,'0919門市清單主檔'!B:B,'0919門市清單主檔'!V:V,"")</f>
        <v>五股區</v>
      </c>
      <c r="E231" s="200" t="str">
        <f>_xlfn.XLOOKUP(D231,門市狀態!G:G,門市狀態!H:H,"")</f>
        <v>湯家瑋</v>
      </c>
      <c r="F231" s="160" t="str">
        <f>IFERROR(IF(VLOOKUP(A231,門市狀態!A:D,4,FALSE)=0,"",VLOOKUP(A231,門市狀態!A:D,4,FALSE)),"")</f>
        <v/>
      </c>
      <c r="G231" s="118"/>
      <c r="H231" s="188" t="str">
        <f t="shared" si="35"/>
        <v>PMQ2-5003-五股更寮店(定保)</v>
      </c>
      <c r="I231" s="251" t="str">
        <f t="array" ref="I231">IF(AND(SUMPRODUCT((IM!$F$2:$F$5000=A231)*(ISNUMBER(SEARCH($C$1, IM!$AC$2:$AC$5000))))&gt;0), $C$1, "")</f>
        <v>PMQ2</v>
      </c>
      <c r="J231" s="252">
        <f t="array" ref="J231">IFERROR(INDEX(IM!$AM$2:$AM$5000, MATCH(1, (IM!$F$2:$F$5000=A231) * (ISNUMBER(SEARCH($C$1, IM!$AC$2:$AC$5000))), 0)), "")</f>
        <v>46177</v>
      </c>
      <c r="K231" s="253">
        <f t="array" ref="K231">SUMPRODUCT((IM!$F$2:$F$5000=A231)*(IM!$AD$2:$AD$5000="O")*(ISNUMBER(SEARCH($C$1, IM!$AC$2:$AC$5000))))</f>
        <v>1</v>
      </c>
      <c r="L231" s="254" t="str">
        <f t="array" ref="L231">IF(K231&gt;0,IFERROR(HYPERLINK("#'IM'!AC"&amp;MATCH(1,(IM!$F$1:$F$5000=A231)*(ISNUMBER(SEARCH($C$1,IM!$AC$1:$AC$5000))),0),"檢核"),"未登錄"),"")</f>
        <v>檢核</v>
      </c>
      <c r="M231" s="255" t="str">
        <f t="shared" si="36"/>
        <v>+EDC</v>
      </c>
      <c r="N231" s="255" t="str">
        <f t="array" ref="N231">IF(AND(
    SUMPRODUCT(
        (IM!$F$2:$F$522=A231) *
        ISNUMBER(SEARCH("*HUB*", IM!$AC$2:$AC$522)) *
        (IM!$X$2:$X$522&gt;=$A$1) *
        (IM!$X$2:$X$522&lt;=$B$1)*(W231="HUB")
    ) &gt; 0
), "HUB", "")</f>
        <v/>
      </c>
      <c r="O231" s="256" t="str">
        <f>IF(
  IFERROR(VLOOKUP(A231,門市主檔!A:I,9,FALSE),"")&lt;&gt;$C$1,
  "未完工",
  IF(
    AND($D$1="--",$E$1="--",$F$1="--"),
    "已完工",
    IF(
      OR(
        AND($D$1&lt;&gt;"--", IFERROR(VLOOKUP(A231,'0919門市清單主檔'!B:AH,31,FALSE),"")=$D$1, IFERROR(VLOOKUP(A231,門市主檔!A:Q,17,FALSE),"")&lt;&gt;$D$1),
        AND($E$1&lt;&gt;"--", IFERROR(VLOOKUP(A231,'0919門市清單主檔'!B:AH,32,FALSE),"")=$E$1, IFERROR(VLOOKUP(A231,門市主檔!A:S,19,FALSE),"")&lt;&gt;$E$1),
        AND($F$1&lt;&gt;"--", IFERROR(VLOOKUP(A231,'0919門市清單主檔'!B:AH,33,FALSE),"")=$F$1, IFERROR(VLOOKUP(A231,門市主檔!A:U,21,FALSE),"")&lt;&gt;$F$1),
        AND(
          IFERROR(VLOOKUP(A231,'0919門市清單主檔'!B:AC,28,FALSE),"")="+HUB",
          IFERROR(VLOOKUP(A231,門市主檔!A:X,23,FALSE),"")&lt;&gt;"+HUB"
        ),
        AND(
          IFERROR(VLOOKUP(A231,'0919門市清單主檔'!B:AD,29,FALSE),"")="+EDC",
          IFERROR(VLOOKUP(A231,門市主檔!A:X,24,FALSE),"")&lt;&gt;"+EDC"
        )
      ),
      _xlfn.TEXTJOIN(
        "，",
        TRUE,
        IF(AND($D$1&lt;&gt;"--", IFERROR(VLOOKUP(A231,'0919門市清單主檔'!B:AH,31,FALSE),"")=$D$1, IFERROR(VLOOKUP(A231,門市主檔!A:Q,17,FALSE),"")&lt;&gt;$D$1), $D$1, ""),
        IF(AND($E$1&lt;&gt;"--", IFERROR(VLOOKUP(A231,'0919門市清單主檔'!B:AH,32,FALSE),"")=$E$1, IFERROR(VLOOKUP(A231,門市主檔!A:S,19,FALSE),"")&lt;&gt;$E$1), $E$1, ""),
        IF(AND($F$1&lt;&gt;"--", IFERROR(VLOOKUP(A231,'0919門市清單主檔'!B:AH,33,FALSE),"")=$F$1, IFERROR(VLOOKUP(A231,門市主檔!A:U,21,FALSE),"")&lt;&gt;$F$1), $F$1, ""),
        IF(AND(IFERROR(VLOOKUP(A231,'0919門市清單主檔'!B:AC,28,FALSE),"")="+HUB", IFERROR(VLOOKUP(A231,門市主檔!A:X,23,FALSE),"")&lt;&gt;"+HUB"), "+HUB", ""),
        IF(AND(IFERROR(VLOOKUP(A231,'0919門市清單主檔'!B:AD,29,FALSE),"")="+EDC", IFERROR(VLOOKUP(A231,門市主檔!A:X,24,FALSE),"")&lt;&gt;"+EDC"), "+EDC", "")
      ) &amp; "未完工",
      "已完工"
    )
  )
)</f>
        <v>已完工</v>
      </c>
      <c r="P231" s="130" t="str">
        <f t="shared" si="37"/>
        <v>PMQ2-5003-五股更寮店(定保)</v>
      </c>
      <c r="Q231" s="209" t="str">
        <f t="array" ref="Q231">IF(AND(SUMPRODUCT((IM!$F$2:$F$5000=A231)*(ISNUMBER(SEARCH($D$1, IM!$AC$2:$AC$5000))))&gt;0), $D$1, "")</f>
        <v/>
      </c>
      <c r="R231" s="210" t="str">
        <f t="array" ref="R231">IFERROR(INDEX(IM!$AM$2:$AM$5000, MATCH(1, (IM!$F$2:$F$5000=A231) * (ISNUMBER(SEARCH($D$1, IM!$AC$2:$AC$5000))), 0)), "")</f>
        <v/>
      </c>
      <c r="S231" s="211" t="str">
        <f t="array" ref="S231">IF(AND(SUMPRODUCT((IM!$F$2:$F$5000=A231)*(ISNUMBER(SEARCH($E$1, IM!$AC$2:$AC$5000))))&gt;0), $E$1, "")</f>
        <v/>
      </c>
      <c r="T231" s="210" t="str">
        <f t="array" ref="T231">IFERROR(INDEX(IM!$AM$2:$AM$5000, MATCH(1, (IM!$F$2:$F$5000=A231) * (ISNUMBER(SEARCH($E$1, IM!$AC$2:$AC$5000))), 0)), "")</f>
        <v/>
      </c>
      <c r="U231" s="211" t="str">
        <f t="array" ref="U231">IF(AND(SUMPRODUCT((IM!$F$2:$F$5000=A231)*(ISNUMBER(SEARCH($F$1, IM!$AC$2:$AC$5000))))&gt;0), $F$1, "")</f>
        <v/>
      </c>
      <c r="V231" s="210" t="str">
        <f t="array" ref="V231">IFERROR(INDEX(IM!$AM$2:$AM$5000, MATCH(1, (IM!$F$2:$F$5000=A231) * (ISNUMBER(SEARCH($F$1, IM!$AC$2:$AC$5000))), 0)), "")</f>
        <v/>
      </c>
      <c r="W231" s="165" t="str">
        <f t="array" ref="W231">IF(
SUMPRODUCT(
(IM!$F$2:$F$5000=A231)*
(ISNUMBER(SEARCH($I$1,IM!$AC$2:$AC$5000)))*
(IM!$X$2:$X$5000&gt;=$A$1)*
(IM!$X$2:$X$5000&lt;=$B$1)
)&gt;0,
$I$1,
""
)</f>
        <v/>
      </c>
      <c r="X231" s="165" t="str">
        <f t="array" ref="X231">IF(AND(SUMPRODUCT((IM!$F$2:$F$5000=A231)*(ISNUMBER(SEARCH($J$1, IM!$AC$2:$AC$5000))))&gt;0), $J$1, "")</f>
        <v>+EDC</v>
      </c>
      <c r="Y231" s="425">
        <f t="shared" si="38"/>
        <v>5003</v>
      </c>
      <c r="Z231" s="425" t="str">
        <f t="shared" si="39"/>
        <v>五股更寮店</v>
      </c>
      <c r="AA231" s="132"/>
    </row>
    <row r="232" spans="1:29" s="464" customFormat="1" ht="21.6" customHeight="1">
      <c r="A232" s="160">
        <v>3227</v>
      </c>
      <c r="B232" s="160" t="str">
        <f>_xlfn.XLOOKUP(A232,'0919門市清單主檔'!B:B,'0919門市清單主檔'!C:C,"")</f>
        <v>五股四維店</v>
      </c>
      <c r="C232" s="117" t="str">
        <f>_xlfn.XLOOKUP($A232,'0919門市清單主檔'!B:B,'0919門市清單主檔'!U:U,"")</f>
        <v>新北市</v>
      </c>
      <c r="D232" s="117" t="str">
        <f>_xlfn.XLOOKUP($A232,'0919門市清單主檔'!B:B,'0919門市清單主檔'!V:V,"")</f>
        <v>五股區</v>
      </c>
      <c r="E232" s="200" t="str">
        <f>_xlfn.XLOOKUP(D232,門市狀態!G:G,門市狀態!H:H,"")</f>
        <v>湯家瑋</v>
      </c>
      <c r="F232" s="160" t="str">
        <f>IFERROR(IF(VLOOKUP(A232,門市狀態!A:D,4,FALSE)=0,"",VLOOKUP(A232,門市狀態!A:D,4,FALSE)),"")</f>
        <v/>
      </c>
      <c r="G232" s="118"/>
      <c r="H232" s="188" t="str">
        <f t="shared" si="35"/>
        <v>PMQ2-3227-五股四維店(定保)</v>
      </c>
      <c r="I232" s="251" t="str">
        <f t="array" ref="I232">IF(AND(SUMPRODUCT((IM!$F$2:$F$5000=A232)*(ISNUMBER(SEARCH($C$1, IM!$AC$2:$AC$5000))))&gt;0), $C$1, "")</f>
        <v>PMQ2</v>
      </c>
      <c r="J232" s="252">
        <f t="array" ref="J232">IFERROR(INDEX(IM!$AM$2:$AM$5000, MATCH(1, (IM!$F$2:$F$5000=A232) * (ISNUMBER(SEARCH($C$1, IM!$AC$2:$AC$5000))), 0)), "")</f>
        <v>46177</v>
      </c>
      <c r="K232" s="253">
        <f t="array" ref="K232">SUMPRODUCT((IM!$F$2:$F$5000=A232)*(IM!$AD$2:$AD$5000="O")*(ISNUMBER(SEARCH($C$1, IM!$AC$2:$AC$5000))))</f>
        <v>1</v>
      </c>
      <c r="L232" s="254" t="str">
        <f t="array" ref="L232">IF(K232&gt;0,IFERROR(HYPERLINK("#'IM'!AC"&amp;MATCH(1,(IM!$F$1:$F$5000=A232)*(ISNUMBER(SEARCH($C$1,IM!$AC$1:$AC$5000))),0),"檢核"),"未登錄"),"")</f>
        <v>檢核</v>
      </c>
      <c r="M232" s="255" t="str">
        <f t="shared" si="36"/>
        <v>+EDC</v>
      </c>
      <c r="N232" s="255" t="str">
        <f t="array" ref="N232">IF(AND(
    SUMPRODUCT(
        (IM!$F$2:$F$522=A232) *
        ISNUMBER(SEARCH("*HUB*", IM!$AC$2:$AC$522)) *
        (IM!$X$2:$X$522&gt;=$A$1) *
        (IM!$X$2:$X$522&lt;=$B$1)*(W232="HUB")
    ) &gt; 0
), "HUB", "")</f>
        <v/>
      </c>
      <c r="O232" s="256" t="str">
        <f>IF(
  IFERROR(VLOOKUP(A232,門市主檔!A:I,9,FALSE),"")&lt;&gt;$C$1,
  "未完工",
  IF(
    AND($D$1="--",$E$1="--",$F$1="--"),
    "已完工",
    IF(
      OR(
        AND($D$1&lt;&gt;"--", IFERROR(VLOOKUP(A232,'0919門市清單主檔'!B:AH,31,FALSE),"")=$D$1, IFERROR(VLOOKUP(A232,門市主檔!A:Q,17,FALSE),"")&lt;&gt;$D$1),
        AND($E$1&lt;&gt;"--", IFERROR(VLOOKUP(A232,'0919門市清單主檔'!B:AH,32,FALSE),"")=$E$1, IFERROR(VLOOKUP(A232,門市主檔!A:S,19,FALSE),"")&lt;&gt;$E$1),
        AND($F$1&lt;&gt;"--", IFERROR(VLOOKUP(A232,'0919門市清單主檔'!B:AH,33,FALSE),"")=$F$1, IFERROR(VLOOKUP(A232,門市主檔!A:U,21,FALSE),"")&lt;&gt;$F$1),
        AND(
          IFERROR(VLOOKUP(A232,'0919門市清單主檔'!B:AC,28,FALSE),"")="+HUB",
          IFERROR(VLOOKUP(A232,門市主檔!A:X,23,FALSE),"")&lt;&gt;"+HUB"
        ),
        AND(
          IFERROR(VLOOKUP(A232,'0919門市清單主檔'!B:AD,29,FALSE),"")="+EDC",
          IFERROR(VLOOKUP(A232,門市主檔!A:X,24,FALSE),"")&lt;&gt;"+EDC"
        )
      ),
      _xlfn.TEXTJOIN(
        "，",
        TRUE,
        IF(AND($D$1&lt;&gt;"--", IFERROR(VLOOKUP(A232,'0919門市清單主檔'!B:AH,31,FALSE),"")=$D$1, IFERROR(VLOOKUP(A232,門市主檔!A:Q,17,FALSE),"")&lt;&gt;$D$1), $D$1, ""),
        IF(AND($E$1&lt;&gt;"--", IFERROR(VLOOKUP(A232,'0919門市清單主檔'!B:AH,32,FALSE),"")=$E$1, IFERROR(VLOOKUP(A232,門市主檔!A:S,19,FALSE),"")&lt;&gt;$E$1), $E$1, ""),
        IF(AND($F$1&lt;&gt;"--", IFERROR(VLOOKUP(A232,'0919門市清單主檔'!B:AH,33,FALSE),"")=$F$1, IFERROR(VLOOKUP(A232,門市主檔!A:U,21,FALSE),"")&lt;&gt;$F$1), $F$1, ""),
        IF(AND(IFERROR(VLOOKUP(A232,'0919門市清單主檔'!B:AC,28,FALSE),"")="+HUB", IFERROR(VLOOKUP(A232,門市主檔!A:X,23,FALSE),"")&lt;&gt;"+HUB"), "+HUB", ""),
        IF(AND(IFERROR(VLOOKUP(A232,'0919門市清單主檔'!B:AD,29,FALSE),"")="+EDC", IFERROR(VLOOKUP(A232,門市主檔!A:X,24,FALSE),"")&lt;&gt;"+EDC"), "+EDC", "")
      ) &amp; "未完工",
      "已完工"
    )
  )
)</f>
        <v>已完工</v>
      </c>
      <c r="P232" s="130" t="str">
        <f t="shared" si="37"/>
        <v>PMQ2-3227-五股四維店(定保)</v>
      </c>
      <c r="Q232" s="209" t="str">
        <f t="array" ref="Q232">IF(AND(SUMPRODUCT((IM!$F$2:$F$5000=A232)*(ISNUMBER(SEARCH($D$1, IM!$AC$2:$AC$5000))))&gt;0), $D$1, "")</f>
        <v/>
      </c>
      <c r="R232" s="210" t="str">
        <f t="array" ref="R232">IFERROR(INDEX(IM!$AM$2:$AM$5000, MATCH(1, (IM!$F$2:$F$5000=A232) * (ISNUMBER(SEARCH($D$1, IM!$AC$2:$AC$5000))), 0)), "")</f>
        <v/>
      </c>
      <c r="S232" s="211" t="str">
        <f t="array" ref="S232">IF(AND(SUMPRODUCT((IM!$F$2:$F$5000=A232)*(ISNUMBER(SEARCH($E$1, IM!$AC$2:$AC$5000))))&gt;0), $E$1, "")</f>
        <v/>
      </c>
      <c r="T232" s="210" t="str">
        <f t="array" ref="T232">IFERROR(INDEX(IM!$AM$2:$AM$5000, MATCH(1, (IM!$F$2:$F$5000=A232) * (ISNUMBER(SEARCH($E$1, IM!$AC$2:$AC$5000))), 0)), "")</f>
        <v/>
      </c>
      <c r="U232" s="211" t="str">
        <f t="array" ref="U232">IF(AND(SUMPRODUCT((IM!$F$2:$F$5000=A232)*(ISNUMBER(SEARCH($F$1, IM!$AC$2:$AC$5000))))&gt;0), $F$1, "")</f>
        <v/>
      </c>
      <c r="V232" s="210" t="str">
        <f t="array" ref="V232">IFERROR(INDEX(IM!$AM$2:$AM$5000, MATCH(1, (IM!$F$2:$F$5000=A232) * (ISNUMBER(SEARCH($F$1, IM!$AC$2:$AC$5000))), 0)), "")</f>
        <v/>
      </c>
      <c r="W232" s="165" t="str">
        <f t="array" ref="W232">IF(
SUMPRODUCT(
(IM!$F$2:$F$5000=A232)*
(ISNUMBER(SEARCH($I$1,IM!$AC$2:$AC$5000)))*
(IM!$X$2:$X$5000&gt;=$A$1)*
(IM!$X$2:$X$5000&lt;=$B$1)
)&gt;0,
$I$1,
""
)</f>
        <v/>
      </c>
      <c r="X232" s="165" t="str">
        <f t="array" ref="X232">IF(AND(SUMPRODUCT((IM!$F$2:$F$5000=A232)*(ISNUMBER(SEARCH($J$1, IM!$AC$2:$AC$5000))))&gt;0), $J$1, "")</f>
        <v>+EDC</v>
      </c>
      <c r="Y232" s="425">
        <f t="shared" si="38"/>
        <v>3227</v>
      </c>
      <c r="Z232" s="425" t="str">
        <f t="shared" si="39"/>
        <v>五股四維店</v>
      </c>
      <c r="AA232" s="132"/>
    </row>
    <row r="233" spans="1:29" s="464" customFormat="1" ht="21.6" customHeight="1">
      <c r="A233" s="160">
        <v>2691</v>
      </c>
      <c r="B233" s="160" t="str">
        <f>_xlfn.XLOOKUP(A233,'0919門市清單主檔'!B:B,'0919門市清單主檔'!C:C,"")</f>
        <v>五股興珍店</v>
      </c>
      <c r="C233" s="117" t="str">
        <f>_xlfn.XLOOKUP($A233,'0919門市清單主檔'!B:B,'0919門市清單主檔'!U:U,"")</f>
        <v>新北市</v>
      </c>
      <c r="D233" s="117" t="str">
        <f>_xlfn.XLOOKUP($A233,'0919門市清單主檔'!B:B,'0919門市清單主檔'!V:V,"")</f>
        <v>五股區</v>
      </c>
      <c r="E233" s="200" t="str">
        <f>_xlfn.XLOOKUP(D233,門市狀態!G:G,門市狀態!H:H,"")</f>
        <v>湯家瑋</v>
      </c>
      <c r="F233" s="160" t="str">
        <f>IFERROR(IF(VLOOKUP(A233,門市狀態!A:D,4,FALSE)=0,"",VLOOKUP(A233,門市狀態!A:D,4,FALSE)),"")</f>
        <v/>
      </c>
      <c r="G233" s="118"/>
      <c r="H233" s="188" t="str">
        <f t="shared" si="35"/>
        <v>PMQ2-2691-五股興珍店(定保)</v>
      </c>
      <c r="I233" s="251" t="str">
        <f t="array" ref="I233">IF(AND(SUMPRODUCT((IM!$F$2:$F$5000=A233)*(ISNUMBER(SEARCH($C$1, IM!$AC$2:$AC$5000))))&gt;0), $C$1, "")</f>
        <v>PMQ2</v>
      </c>
      <c r="J233" s="252">
        <f t="array" ref="J233">IFERROR(INDEX(IM!$AM$2:$AM$5000, MATCH(1, (IM!$F$2:$F$5000=A233) * (ISNUMBER(SEARCH($C$1, IM!$AC$2:$AC$5000))), 0)), "")</f>
        <v>46177</v>
      </c>
      <c r="K233" s="253">
        <f t="array" ref="K233">SUMPRODUCT((IM!$F$2:$F$5000=A233)*(IM!$AD$2:$AD$5000="O")*(ISNUMBER(SEARCH($C$1, IM!$AC$2:$AC$5000))))</f>
        <v>1</v>
      </c>
      <c r="L233" s="254" t="str">
        <f t="array" ref="L233">IF(K233&gt;0,IFERROR(HYPERLINK("#'IM'!AC"&amp;MATCH(1,(IM!$F$1:$F$5000=A233)*(ISNUMBER(SEARCH($C$1,IM!$AC$1:$AC$5000))),0),"檢核"),"未登錄"),"")</f>
        <v>檢核</v>
      </c>
      <c r="M233" s="255" t="str">
        <f t="shared" si="36"/>
        <v>+EDC</v>
      </c>
      <c r="N233" s="255" t="str">
        <f t="array" ref="N233">IF(AND(
    SUMPRODUCT(
        (IM!$F$2:$F$522=A233) *
        ISNUMBER(SEARCH("*HUB*", IM!$AC$2:$AC$522)) *
        (IM!$X$2:$X$522&gt;=$A$1) *
        (IM!$X$2:$X$522&lt;=$B$1)*(W233="HUB")
    ) &gt; 0
), "HUB", "")</f>
        <v/>
      </c>
      <c r="O233" s="256" t="str">
        <f>IF(
  IFERROR(VLOOKUP(A233,門市主檔!A:I,9,FALSE),"")&lt;&gt;$C$1,
  "未完工",
  IF(
    AND($D$1="--",$E$1="--",$F$1="--"),
    "已完工",
    IF(
      OR(
        AND($D$1&lt;&gt;"--", IFERROR(VLOOKUP(A233,'0919門市清單主檔'!B:AH,31,FALSE),"")=$D$1, IFERROR(VLOOKUP(A233,門市主檔!A:Q,17,FALSE),"")&lt;&gt;$D$1),
        AND($E$1&lt;&gt;"--", IFERROR(VLOOKUP(A233,'0919門市清單主檔'!B:AH,32,FALSE),"")=$E$1, IFERROR(VLOOKUP(A233,門市主檔!A:S,19,FALSE),"")&lt;&gt;$E$1),
        AND($F$1&lt;&gt;"--", IFERROR(VLOOKUP(A233,'0919門市清單主檔'!B:AH,33,FALSE),"")=$F$1, IFERROR(VLOOKUP(A233,門市主檔!A:U,21,FALSE),"")&lt;&gt;$F$1),
        AND(
          IFERROR(VLOOKUP(A233,'0919門市清單主檔'!B:AC,28,FALSE),"")="+HUB",
          IFERROR(VLOOKUP(A233,門市主檔!A:X,23,FALSE),"")&lt;&gt;"+HUB"
        ),
        AND(
          IFERROR(VLOOKUP(A233,'0919門市清單主檔'!B:AD,29,FALSE),"")="+EDC",
          IFERROR(VLOOKUP(A233,門市主檔!A:X,24,FALSE),"")&lt;&gt;"+EDC"
        )
      ),
      _xlfn.TEXTJOIN(
        "，",
        TRUE,
        IF(AND($D$1&lt;&gt;"--", IFERROR(VLOOKUP(A233,'0919門市清單主檔'!B:AH,31,FALSE),"")=$D$1, IFERROR(VLOOKUP(A233,門市主檔!A:Q,17,FALSE),"")&lt;&gt;$D$1), $D$1, ""),
        IF(AND($E$1&lt;&gt;"--", IFERROR(VLOOKUP(A233,'0919門市清單主檔'!B:AH,32,FALSE),"")=$E$1, IFERROR(VLOOKUP(A233,門市主檔!A:S,19,FALSE),"")&lt;&gt;$E$1), $E$1, ""),
        IF(AND($F$1&lt;&gt;"--", IFERROR(VLOOKUP(A233,'0919門市清單主檔'!B:AH,33,FALSE),"")=$F$1, IFERROR(VLOOKUP(A233,門市主檔!A:U,21,FALSE),"")&lt;&gt;$F$1), $F$1, ""),
        IF(AND(IFERROR(VLOOKUP(A233,'0919門市清單主檔'!B:AC,28,FALSE),"")="+HUB", IFERROR(VLOOKUP(A233,門市主檔!A:X,23,FALSE),"")&lt;&gt;"+HUB"), "+HUB", ""),
        IF(AND(IFERROR(VLOOKUP(A233,'0919門市清單主檔'!B:AD,29,FALSE),"")="+EDC", IFERROR(VLOOKUP(A233,門市主檔!A:X,24,FALSE),"")&lt;&gt;"+EDC"), "+EDC", "")
      ) &amp; "未完工",
      "已完工"
    )
  )
)</f>
        <v>已完工</v>
      </c>
      <c r="P233" s="130" t="str">
        <f t="shared" si="37"/>
        <v>PMQ2-2691-五股興珍店(定保)</v>
      </c>
      <c r="Q233" s="209" t="str">
        <f t="array" ref="Q233">IF(AND(SUMPRODUCT((IM!$F$2:$F$5000=A233)*(ISNUMBER(SEARCH($D$1, IM!$AC$2:$AC$5000))))&gt;0), $D$1, "")</f>
        <v/>
      </c>
      <c r="R233" s="210" t="str">
        <f t="array" ref="R233">IFERROR(INDEX(IM!$AM$2:$AM$5000, MATCH(1, (IM!$F$2:$F$5000=A233) * (ISNUMBER(SEARCH($D$1, IM!$AC$2:$AC$5000))), 0)), "")</f>
        <v/>
      </c>
      <c r="S233" s="211" t="str">
        <f t="array" ref="S233">IF(AND(SUMPRODUCT((IM!$F$2:$F$5000=A233)*(ISNUMBER(SEARCH($E$1, IM!$AC$2:$AC$5000))))&gt;0), $E$1, "")</f>
        <v/>
      </c>
      <c r="T233" s="210" t="str">
        <f t="array" ref="T233">IFERROR(INDEX(IM!$AM$2:$AM$5000, MATCH(1, (IM!$F$2:$F$5000=A233) * (ISNUMBER(SEARCH($E$1, IM!$AC$2:$AC$5000))), 0)), "")</f>
        <v/>
      </c>
      <c r="U233" s="211" t="str">
        <f t="array" ref="U233">IF(AND(SUMPRODUCT((IM!$F$2:$F$5000=A233)*(ISNUMBER(SEARCH($F$1, IM!$AC$2:$AC$5000))))&gt;0), $F$1, "")</f>
        <v/>
      </c>
      <c r="V233" s="210" t="str">
        <f t="array" ref="V233">IFERROR(INDEX(IM!$AM$2:$AM$5000, MATCH(1, (IM!$F$2:$F$5000=A233) * (ISNUMBER(SEARCH($F$1, IM!$AC$2:$AC$5000))), 0)), "")</f>
        <v/>
      </c>
      <c r="W233" s="165" t="str">
        <f t="array" ref="W233">IF(
SUMPRODUCT(
(IM!$F$2:$F$5000=A233)*
(ISNUMBER(SEARCH($I$1,IM!$AC$2:$AC$5000)))*
(IM!$X$2:$X$5000&gt;=$A$1)*
(IM!$X$2:$X$5000&lt;=$B$1)
)&gt;0,
$I$1,
""
)</f>
        <v/>
      </c>
      <c r="X233" s="165" t="str">
        <f t="array" ref="X233">IF(AND(SUMPRODUCT((IM!$F$2:$F$5000=A233)*(ISNUMBER(SEARCH($J$1, IM!$AC$2:$AC$5000))))&gt;0), $J$1, "")</f>
        <v>+EDC</v>
      </c>
      <c r="Y233" s="425">
        <f t="shared" si="38"/>
        <v>2691</v>
      </c>
      <c r="Z233" s="425" t="str">
        <f t="shared" si="39"/>
        <v>五股興珍店</v>
      </c>
      <c r="AA233" s="132"/>
    </row>
    <row r="234" spans="1:29" s="464" customFormat="1" ht="21.6" customHeight="1">
      <c r="A234" s="160">
        <v>2062</v>
      </c>
      <c r="B234" s="160" t="str">
        <f>_xlfn.XLOOKUP(A234,'0919門市清單主檔'!B:B,'0919門市清單主檔'!C:C,"")</f>
        <v>中和員山店</v>
      </c>
      <c r="C234" s="117" t="str">
        <f>_xlfn.XLOOKUP($A234,'0919門市清單主檔'!B:B,'0919門市清單主檔'!U:U,"")</f>
        <v>新北市</v>
      </c>
      <c r="D234" s="117" t="str">
        <f>_xlfn.XLOOKUP($A234,'0919門市清單主檔'!B:B,'0919門市清單主檔'!V:V,"")</f>
        <v>中和區</v>
      </c>
      <c r="E234" s="200" t="str">
        <f>_xlfn.XLOOKUP(D234,門市狀態!G:G,門市狀態!H:H,"")</f>
        <v>劉柏均</v>
      </c>
      <c r="F234" s="160" t="str">
        <f>IFERROR(IF(VLOOKUP(A234,門市狀態!A:D,4,FALSE)=0,"",VLOOKUP(A234,門市狀態!A:D,4,FALSE)),"")</f>
        <v/>
      </c>
      <c r="G234" s="118"/>
      <c r="H234" s="188" t="str">
        <f t="shared" si="35"/>
        <v>PMQ2-2062-中和員山店(定保)</v>
      </c>
      <c r="I234" s="251" t="str">
        <f t="array" ref="I234">IF(AND(SUMPRODUCT((IM!$F$2:$F$5000=A234)*(ISNUMBER(SEARCH($C$1, IM!$AC$2:$AC$5000))))&gt;0), $C$1, "")</f>
        <v>PMQ2</v>
      </c>
      <c r="J234" s="252">
        <f t="array" ref="J234">IFERROR(INDEX(IM!$AM$2:$AM$5000, MATCH(1, (IM!$F$2:$F$5000=A234) * (ISNUMBER(SEARCH($C$1, IM!$AC$2:$AC$5000))), 0)), "")</f>
        <v>46177</v>
      </c>
      <c r="K234" s="253">
        <f t="array" ref="K234">SUMPRODUCT((IM!$F$2:$F$5000=A234)*(IM!$AD$2:$AD$5000="O")*(ISNUMBER(SEARCH($C$1, IM!$AC$2:$AC$5000))))</f>
        <v>1</v>
      </c>
      <c r="L234" s="254" t="str">
        <f t="array" ref="L234">IF(K234&gt;0,IFERROR(HYPERLINK("#'IM'!AC"&amp;MATCH(1,(IM!$F$1:$F$5000=A234)*(ISNUMBER(SEARCH($C$1,IM!$AC$1:$AC$5000))),0),"檢核"),"未登錄"),"")</f>
        <v>檢核</v>
      </c>
      <c r="M234" s="255" t="str">
        <f t="shared" si="36"/>
        <v>+SC7+EDC</v>
      </c>
      <c r="N234" s="255" t="str">
        <f t="array" ref="N234">IF(AND(
    SUMPRODUCT(
        (IM!$F$2:$F$522=A234) *
        ISNUMBER(SEARCH("*HUB*", IM!$AC$2:$AC$522)) *
        (IM!$X$2:$X$522&gt;=$A$1) *
        (IM!$X$2:$X$522&lt;=$B$1)*(W234="HUB")
    ) &gt; 0
), "HUB", "")</f>
        <v/>
      </c>
      <c r="O234" s="256" t="str">
        <f>IF(
  IFERROR(VLOOKUP(A234,門市主檔!A:I,9,FALSE),"")&lt;&gt;$C$1,
  "未完工",
  IF(
    AND($D$1="--",$E$1="--",$F$1="--"),
    "已完工",
    IF(
      OR(
        AND($D$1&lt;&gt;"--", IFERROR(VLOOKUP(A234,'0919門市清單主檔'!B:AH,31,FALSE),"")=$D$1, IFERROR(VLOOKUP(A234,門市主檔!A:Q,17,FALSE),"")&lt;&gt;$D$1),
        AND($E$1&lt;&gt;"--", IFERROR(VLOOKUP(A234,'0919門市清單主檔'!B:AH,32,FALSE),"")=$E$1, IFERROR(VLOOKUP(A234,門市主檔!A:S,19,FALSE),"")&lt;&gt;$E$1),
        AND($F$1&lt;&gt;"--", IFERROR(VLOOKUP(A234,'0919門市清單主檔'!B:AH,33,FALSE),"")=$F$1, IFERROR(VLOOKUP(A234,門市主檔!A:U,21,FALSE),"")&lt;&gt;$F$1),
        AND(
          IFERROR(VLOOKUP(A234,'0919門市清單主檔'!B:AC,28,FALSE),"")="+HUB",
          IFERROR(VLOOKUP(A234,門市主檔!A:X,23,FALSE),"")&lt;&gt;"+HUB"
        ),
        AND(
          IFERROR(VLOOKUP(A234,'0919門市清單主檔'!B:AD,29,FALSE),"")="+EDC",
          IFERROR(VLOOKUP(A234,門市主檔!A:X,24,FALSE),"")&lt;&gt;"+EDC"
        )
      ),
      _xlfn.TEXTJOIN(
        "，",
        TRUE,
        IF(AND($D$1&lt;&gt;"--", IFERROR(VLOOKUP(A234,'0919門市清單主檔'!B:AH,31,FALSE),"")=$D$1, IFERROR(VLOOKUP(A234,門市主檔!A:Q,17,FALSE),"")&lt;&gt;$D$1), $D$1, ""),
        IF(AND($E$1&lt;&gt;"--", IFERROR(VLOOKUP(A234,'0919門市清單主檔'!B:AH,32,FALSE),"")=$E$1, IFERROR(VLOOKUP(A234,門市主檔!A:S,19,FALSE),"")&lt;&gt;$E$1), $E$1, ""),
        IF(AND($F$1&lt;&gt;"--", IFERROR(VLOOKUP(A234,'0919門市清單主檔'!B:AH,33,FALSE),"")=$F$1, IFERROR(VLOOKUP(A234,門市主檔!A:U,21,FALSE),"")&lt;&gt;$F$1), $F$1, ""),
        IF(AND(IFERROR(VLOOKUP(A234,'0919門市清單主檔'!B:AC,28,FALSE),"")="+HUB", IFERROR(VLOOKUP(A234,門市主檔!A:X,23,FALSE),"")&lt;&gt;"+HUB"), "+HUB", ""),
        IF(AND(IFERROR(VLOOKUP(A234,'0919門市清單主檔'!B:AD,29,FALSE),"")="+EDC", IFERROR(VLOOKUP(A234,門市主檔!A:X,24,FALSE),"")&lt;&gt;"+EDC"), "+EDC", "")
      ) &amp; "未完工",
      "已完工"
    )
  )
)</f>
        <v>已完工</v>
      </c>
      <c r="P234" s="130" t="str">
        <f t="shared" si="37"/>
        <v>PMQ2-2062-中和員山店(定保)</v>
      </c>
      <c r="Q234" s="209" t="str">
        <f t="array" ref="Q234">IF(AND(SUMPRODUCT((IM!$F$2:$F$5000=A234)*(ISNUMBER(SEARCH($D$1, IM!$AC$2:$AC$5000))))&gt;0), $D$1, "")</f>
        <v>+SC7</v>
      </c>
      <c r="R234" s="210">
        <f t="array" ref="R234">IFERROR(INDEX(IM!$AM$2:$AM$5000, MATCH(1, (IM!$F$2:$F$5000=A234) * (ISNUMBER(SEARCH($D$1, IM!$AC$2:$AC$5000))), 0)), "")</f>
        <v>46177</v>
      </c>
      <c r="S234" s="211" t="str">
        <f t="array" ref="S234">IF(AND(SUMPRODUCT((IM!$F$2:$F$5000=A234)*(ISNUMBER(SEARCH($E$1, IM!$AC$2:$AC$5000))))&gt;0), $E$1, "")</f>
        <v/>
      </c>
      <c r="T234" s="210" t="str">
        <f t="array" ref="T234">IFERROR(INDEX(IM!$AM$2:$AM$5000, MATCH(1, (IM!$F$2:$F$5000=A234) * (ISNUMBER(SEARCH($E$1, IM!$AC$2:$AC$5000))), 0)), "")</f>
        <v/>
      </c>
      <c r="U234" s="211" t="str">
        <f t="array" ref="U234">IF(AND(SUMPRODUCT((IM!$F$2:$F$5000=A234)*(ISNUMBER(SEARCH($F$1, IM!$AC$2:$AC$5000))))&gt;0), $F$1, "")</f>
        <v/>
      </c>
      <c r="V234" s="210" t="str">
        <f t="array" ref="V234">IFERROR(INDEX(IM!$AM$2:$AM$5000, MATCH(1, (IM!$F$2:$F$5000=A234) * (ISNUMBER(SEARCH($F$1, IM!$AC$2:$AC$5000))), 0)), "")</f>
        <v/>
      </c>
      <c r="W234" s="165" t="str">
        <f t="array" ref="W234">IF(
SUMPRODUCT(
(IM!$F$2:$F$5000=A234)*
(ISNUMBER(SEARCH($I$1,IM!$AC$2:$AC$5000)))*
(IM!$X$2:$X$5000&gt;=$A$1)*
(IM!$X$2:$X$5000&lt;=$B$1)
)&gt;0,
$I$1,
""
)</f>
        <v/>
      </c>
      <c r="X234" s="165" t="str">
        <f t="array" ref="X234">IF(AND(SUMPRODUCT((IM!$F$2:$F$5000=A234)*(ISNUMBER(SEARCH($J$1, IM!$AC$2:$AC$5000))))&gt;0), $J$1, "")</f>
        <v>+EDC</v>
      </c>
      <c r="Y234" s="425">
        <f t="shared" si="38"/>
        <v>2062</v>
      </c>
      <c r="Z234" s="425" t="str">
        <f t="shared" si="39"/>
        <v>中和員山店</v>
      </c>
      <c r="AA234" s="132" t="s">
        <v>52</v>
      </c>
      <c r="AB234" s="543"/>
      <c r="AC234" s="543"/>
    </row>
    <row r="235" spans="1:29" s="464" customFormat="1" ht="21.6" customHeight="1">
      <c r="A235" s="160">
        <v>2501</v>
      </c>
      <c r="B235" s="160" t="str">
        <f>_xlfn.XLOOKUP(A235,'0919門市清單主檔'!B:B,'0919門市清單主檔'!C:C,"")</f>
        <v>蘆竹南山店</v>
      </c>
      <c r="C235" s="117" t="str">
        <f>_xlfn.XLOOKUP($A235,'0919門市清單主檔'!B:B,'0919門市清單主檔'!U:U,"")</f>
        <v>桃園市</v>
      </c>
      <c r="D235" s="117" t="str">
        <f>_xlfn.XLOOKUP($A235,'0919門市清單主檔'!B:B,'0919門市清單主檔'!V:V,"")</f>
        <v>蘆竹區</v>
      </c>
      <c r="E235" s="200" t="str">
        <f>_xlfn.XLOOKUP(D235,門市狀態!G:G,門市狀態!H:H,"")</f>
        <v>吳宗鴻</v>
      </c>
      <c r="F235" s="160" t="str">
        <f>IFERROR(IF(VLOOKUP(A235,門市狀態!A:D,4,FALSE)=0,"",VLOOKUP(A235,門市狀態!A:D,4,FALSE)),"")</f>
        <v/>
      </c>
      <c r="G235" s="118"/>
      <c r="H235" s="188" t="str">
        <f t="shared" si="35"/>
        <v>PMQ2-2501-蘆竹南山店(定保)</v>
      </c>
      <c r="I235" s="251" t="str">
        <f t="array" ref="I235">IF(AND(SUMPRODUCT((IM!$F$2:$F$5000=A235)*(ISNUMBER(SEARCH($C$1, IM!$AC$2:$AC$5000))))&gt;0), $C$1, "")</f>
        <v>PMQ2</v>
      </c>
      <c r="J235" s="252">
        <f t="array" ref="J235">IFERROR(INDEX(IM!$AM$2:$AM$5000, MATCH(1, (IM!$F$2:$F$5000=A235) * (ISNUMBER(SEARCH($C$1, IM!$AC$2:$AC$5000))), 0)), "")</f>
        <v>46178</v>
      </c>
      <c r="K235" s="253">
        <f t="array" ref="K235">SUMPRODUCT((IM!$F$2:$F$5000=A235)*(IM!$AD$2:$AD$5000="O")*(ISNUMBER(SEARCH($C$1, IM!$AC$2:$AC$5000))))</f>
        <v>1</v>
      </c>
      <c r="L235" s="254" t="str">
        <f t="array" ref="L235">IF(K235&gt;0,IFERROR(HYPERLINK("#'IM'!AC"&amp;MATCH(1,(IM!$F$1:$F$5000=A235)*(ISNUMBER(SEARCH($C$1,IM!$AC$1:$AC$5000))),0),"檢核"),"未登錄"),"")</f>
        <v>檢核</v>
      </c>
      <c r="M235" s="255" t="str">
        <f t="shared" si="36"/>
        <v>+EDC</v>
      </c>
      <c r="N235" s="255" t="str">
        <f t="array" ref="N235">IF(AND(
    SUMPRODUCT(
        (IM!$F$2:$F$522=A235) *
        ISNUMBER(SEARCH("*HUB*", IM!$AC$2:$AC$522)) *
        (IM!$X$2:$X$522&gt;=$A$1) *
        (IM!$X$2:$X$522&lt;=$B$1)*(W235="HUB")
    ) &gt; 0
), "HUB", "")</f>
        <v/>
      </c>
      <c r="O235" s="256" t="str">
        <f>IF(
  IFERROR(VLOOKUP(A235,門市主檔!A:I,9,FALSE),"")&lt;&gt;$C$1,
  "未完工",
  IF(
    AND($D$1="--",$E$1="--",$F$1="--"),
    "已完工",
    IF(
      OR(
        AND($D$1&lt;&gt;"--", IFERROR(VLOOKUP(A235,'0919門市清單主檔'!B:AH,31,FALSE),"")=$D$1, IFERROR(VLOOKUP(A235,門市主檔!A:Q,17,FALSE),"")&lt;&gt;$D$1),
        AND($E$1&lt;&gt;"--", IFERROR(VLOOKUP(A235,'0919門市清單主檔'!B:AH,32,FALSE),"")=$E$1, IFERROR(VLOOKUP(A235,門市主檔!A:S,19,FALSE),"")&lt;&gt;$E$1),
        AND($F$1&lt;&gt;"--", IFERROR(VLOOKUP(A235,'0919門市清單主檔'!B:AH,33,FALSE),"")=$F$1, IFERROR(VLOOKUP(A235,門市主檔!A:U,21,FALSE),"")&lt;&gt;$F$1),
        AND(
          IFERROR(VLOOKUP(A235,'0919門市清單主檔'!B:AC,28,FALSE),"")="+HUB",
          IFERROR(VLOOKUP(A235,門市主檔!A:X,23,FALSE),"")&lt;&gt;"+HUB"
        ),
        AND(
          IFERROR(VLOOKUP(A235,'0919門市清單主檔'!B:AD,29,FALSE),"")="+EDC",
          IFERROR(VLOOKUP(A235,門市主檔!A:X,24,FALSE),"")&lt;&gt;"+EDC"
        )
      ),
      _xlfn.TEXTJOIN(
        "，",
        TRUE,
        IF(AND($D$1&lt;&gt;"--", IFERROR(VLOOKUP(A235,'0919門市清單主檔'!B:AH,31,FALSE),"")=$D$1, IFERROR(VLOOKUP(A235,門市主檔!A:Q,17,FALSE),"")&lt;&gt;$D$1), $D$1, ""),
        IF(AND($E$1&lt;&gt;"--", IFERROR(VLOOKUP(A235,'0919門市清單主檔'!B:AH,32,FALSE),"")=$E$1, IFERROR(VLOOKUP(A235,門市主檔!A:S,19,FALSE),"")&lt;&gt;$E$1), $E$1, ""),
        IF(AND($F$1&lt;&gt;"--", IFERROR(VLOOKUP(A235,'0919門市清單主檔'!B:AH,33,FALSE),"")=$F$1, IFERROR(VLOOKUP(A235,門市主檔!A:U,21,FALSE),"")&lt;&gt;$F$1), $F$1, ""),
        IF(AND(IFERROR(VLOOKUP(A235,'0919門市清單主檔'!B:AC,28,FALSE),"")="+HUB", IFERROR(VLOOKUP(A235,門市主檔!A:X,23,FALSE),"")&lt;&gt;"+HUB"), "+HUB", ""),
        IF(AND(IFERROR(VLOOKUP(A235,'0919門市清單主檔'!B:AD,29,FALSE),"")="+EDC", IFERROR(VLOOKUP(A235,門市主檔!A:X,24,FALSE),"")&lt;&gt;"+EDC"), "+EDC", "")
      ) &amp; "未完工",
      "已完工"
    )
  )
)</f>
        <v>已完工</v>
      </c>
      <c r="P235" s="130" t="str">
        <f t="shared" si="37"/>
        <v>PMQ2-2501-蘆竹南山店(定保)</v>
      </c>
      <c r="Q235" s="209" t="str">
        <f t="array" ref="Q235">IF(AND(SUMPRODUCT((IM!$F$2:$F$5000=A235)*(ISNUMBER(SEARCH($D$1, IM!$AC$2:$AC$5000))))&gt;0), $D$1, "")</f>
        <v/>
      </c>
      <c r="R235" s="210" t="str">
        <f t="array" ref="R235">IFERROR(INDEX(IM!$AM$2:$AM$5000, MATCH(1, (IM!$F$2:$F$5000=A235) * (ISNUMBER(SEARCH($D$1, IM!$AC$2:$AC$5000))), 0)), "")</f>
        <v/>
      </c>
      <c r="S235" s="211" t="str">
        <f t="array" ref="S235">IF(AND(SUMPRODUCT((IM!$F$2:$F$5000=A235)*(ISNUMBER(SEARCH($E$1, IM!$AC$2:$AC$5000))))&gt;0), $E$1, "")</f>
        <v/>
      </c>
      <c r="T235" s="210" t="str">
        <f t="array" ref="T235">IFERROR(INDEX(IM!$AM$2:$AM$5000, MATCH(1, (IM!$F$2:$F$5000=A235) * (ISNUMBER(SEARCH($E$1, IM!$AC$2:$AC$5000))), 0)), "")</f>
        <v/>
      </c>
      <c r="U235" s="211" t="str">
        <f t="array" ref="U235">IF(AND(SUMPRODUCT((IM!$F$2:$F$5000=A235)*(ISNUMBER(SEARCH($F$1, IM!$AC$2:$AC$5000))))&gt;0), $F$1, "")</f>
        <v/>
      </c>
      <c r="V235" s="210" t="str">
        <f t="array" ref="V235">IFERROR(INDEX(IM!$AM$2:$AM$5000, MATCH(1, (IM!$F$2:$F$5000=A235) * (ISNUMBER(SEARCH($F$1, IM!$AC$2:$AC$5000))), 0)), "")</f>
        <v/>
      </c>
      <c r="W235" s="165" t="str">
        <f t="array" ref="W235">IF(
SUMPRODUCT(
(IM!$F$2:$F$5000=A235)*
(ISNUMBER(SEARCH($I$1,IM!$AC$2:$AC$5000)))*
(IM!$X$2:$X$5000&gt;=$A$1)*
(IM!$X$2:$X$5000&lt;=$B$1)
)&gt;0,
$I$1,
""
)</f>
        <v/>
      </c>
      <c r="X235" s="165" t="str">
        <f t="array" ref="X235">IF(AND(SUMPRODUCT((IM!$F$2:$F$5000=A235)*(ISNUMBER(SEARCH($J$1, IM!$AC$2:$AC$5000))))&gt;0), $J$1, "")</f>
        <v>+EDC</v>
      </c>
      <c r="Y235" s="425">
        <f t="shared" si="38"/>
        <v>2501</v>
      </c>
      <c r="Z235" s="425" t="str">
        <f t="shared" si="39"/>
        <v>蘆竹南山店</v>
      </c>
      <c r="AA235" s="132" t="s">
        <v>52</v>
      </c>
    </row>
    <row r="236" spans="1:29" s="464" customFormat="1" ht="21.6" customHeight="1">
      <c r="A236" s="160">
        <v>2620</v>
      </c>
      <c r="B236" s="160" t="str">
        <f>_xlfn.XLOOKUP(A236,'0919門市清單主檔'!B:B,'0919門市清單主檔'!C:C,"")</f>
        <v>桃縣桃科店</v>
      </c>
      <c r="C236" s="117" t="str">
        <f>_xlfn.XLOOKUP($A236,'0919門市清單主檔'!B:B,'0919門市清單主檔'!U:U,"")</f>
        <v>桃園市</v>
      </c>
      <c r="D236" s="117" t="str">
        <f>_xlfn.XLOOKUP($A236,'0919門市清單主檔'!B:B,'0919門市清單主檔'!V:V,"")</f>
        <v>蘆竹區</v>
      </c>
      <c r="E236" s="200" t="str">
        <f>_xlfn.XLOOKUP(D236,門市狀態!G:G,門市狀態!H:H,"")</f>
        <v>吳宗鴻</v>
      </c>
      <c r="F236" s="160" t="str">
        <f>IFERROR(IF(VLOOKUP(A236,門市狀態!A:D,4,FALSE)=0,"",VLOOKUP(A236,門市狀態!A:D,4,FALSE)),"")</f>
        <v/>
      </c>
      <c r="G236" s="118"/>
      <c r="H236" s="188" t="str">
        <f t="shared" si="35"/>
        <v>PMQ2-2620-桃縣桃科店(定保)</v>
      </c>
      <c r="I236" s="251" t="str">
        <f t="array" ref="I236">IF(AND(SUMPRODUCT((IM!$F$2:$F$5000=A236)*(ISNUMBER(SEARCH($C$1, IM!$AC$2:$AC$5000))))&gt;0), $C$1, "")</f>
        <v>PMQ2</v>
      </c>
      <c r="J236" s="252">
        <f t="array" ref="J236">IFERROR(INDEX(IM!$AM$2:$AM$5000, MATCH(1, (IM!$F$2:$F$5000=A236) * (ISNUMBER(SEARCH($C$1, IM!$AC$2:$AC$5000))), 0)), "")</f>
        <v>46178</v>
      </c>
      <c r="K236" s="253">
        <f t="array" ref="K236">SUMPRODUCT((IM!$F$2:$F$5000=A236)*(IM!$AD$2:$AD$5000="O")*(ISNUMBER(SEARCH($C$1, IM!$AC$2:$AC$5000))))</f>
        <v>1</v>
      </c>
      <c r="L236" s="254" t="str">
        <f t="array" ref="L236">IF(K236&gt;0,IFERROR(HYPERLINK("#'IM'!AC"&amp;MATCH(1,(IM!$F$1:$F$5000=A236)*(ISNUMBER(SEARCH($C$1,IM!$AC$1:$AC$5000))),0),"檢核"),"未登錄"),"")</f>
        <v>檢核</v>
      </c>
      <c r="M236" s="255" t="str">
        <f t="shared" si="36"/>
        <v>+EDC</v>
      </c>
      <c r="N236" s="255" t="str">
        <f t="array" ref="N236">IF(AND(
    SUMPRODUCT(
        (IM!$F$2:$F$522=A236) *
        ISNUMBER(SEARCH("*HUB*", IM!$AC$2:$AC$522)) *
        (IM!$X$2:$X$522&gt;=$A$1) *
        (IM!$X$2:$X$522&lt;=$B$1)*(W236="HUB")
    ) &gt; 0
), "HUB", "")</f>
        <v/>
      </c>
      <c r="O236" s="256" t="str">
        <f>IF(
  IFERROR(VLOOKUP(A236,門市主檔!A:I,9,FALSE),"")&lt;&gt;$C$1,
  "未完工",
  IF(
    AND($D$1="--",$E$1="--",$F$1="--"),
    "已完工",
    IF(
      OR(
        AND($D$1&lt;&gt;"--", IFERROR(VLOOKUP(A236,'0919門市清單主檔'!B:AH,31,FALSE),"")=$D$1, IFERROR(VLOOKUP(A236,門市主檔!A:Q,17,FALSE),"")&lt;&gt;$D$1),
        AND($E$1&lt;&gt;"--", IFERROR(VLOOKUP(A236,'0919門市清單主檔'!B:AH,32,FALSE),"")=$E$1, IFERROR(VLOOKUP(A236,門市主檔!A:S,19,FALSE),"")&lt;&gt;$E$1),
        AND($F$1&lt;&gt;"--", IFERROR(VLOOKUP(A236,'0919門市清單主檔'!B:AH,33,FALSE),"")=$F$1, IFERROR(VLOOKUP(A236,門市主檔!A:U,21,FALSE),"")&lt;&gt;$F$1),
        AND(
          IFERROR(VLOOKUP(A236,'0919門市清單主檔'!B:AC,28,FALSE),"")="+HUB",
          IFERROR(VLOOKUP(A236,門市主檔!A:X,23,FALSE),"")&lt;&gt;"+HUB"
        ),
        AND(
          IFERROR(VLOOKUP(A236,'0919門市清單主檔'!B:AD,29,FALSE),"")="+EDC",
          IFERROR(VLOOKUP(A236,門市主檔!A:X,24,FALSE),"")&lt;&gt;"+EDC"
        )
      ),
      _xlfn.TEXTJOIN(
        "，",
        TRUE,
        IF(AND($D$1&lt;&gt;"--", IFERROR(VLOOKUP(A236,'0919門市清單主檔'!B:AH,31,FALSE),"")=$D$1, IFERROR(VLOOKUP(A236,門市主檔!A:Q,17,FALSE),"")&lt;&gt;$D$1), $D$1, ""),
        IF(AND($E$1&lt;&gt;"--", IFERROR(VLOOKUP(A236,'0919門市清單主檔'!B:AH,32,FALSE),"")=$E$1, IFERROR(VLOOKUP(A236,門市主檔!A:S,19,FALSE),"")&lt;&gt;$E$1), $E$1, ""),
        IF(AND($F$1&lt;&gt;"--", IFERROR(VLOOKUP(A236,'0919門市清單主檔'!B:AH,33,FALSE),"")=$F$1, IFERROR(VLOOKUP(A236,門市主檔!A:U,21,FALSE),"")&lt;&gt;$F$1), $F$1, ""),
        IF(AND(IFERROR(VLOOKUP(A236,'0919門市清單主檔'!B:AC,28,FALSE),"")="+HUB", IFERROR(VLOOKUP(A236,門市主檔!A:X,23,FALSE),"")&lt;&gt;"+HUB"), "+HUB", ""),
        IF(AND(IFERROR(VLOOKUP(A236,'0919門市清單主檔'!B:AD,29,FALSE),"")="+EDC", IFERROR(VLOOKUP(A236,門市主檔!A:X,24,FALSE),"")&lt;&gt;"+EDC"), "+EDC", "")
      ) &amp; "未完工",
      "已完工"
    )
  )
)</f>
        <v>已完工</v>
      </c>
      <c r="P236" s="130" t="str">
        <f t="shared" si="37"/>
        <v>PMQ2-2620-桃縣桃科店(定保)</v>
      </c>
      <c r="Q236" s="209" t="str">
        <f t="array" ref="Q236">IF(AND(SUMPRODUCT((IM!$F$2:$F$5000=A236)*(ISNUMBER(SEARCH($D$1, IM!$AC$2:$AC$5000))))&gt;0), $D$1, "")</f>
        <v/>
      </c>
      <c r="R236" s="210" t="str">
        <f t="array" ref="R236">IFERROR(INDEX(IM!$AM$2:$AM$5000, MATCH(1, (IM!$F$2:$F$5000=A236) * (ISNUMBER(SEARCH($D$1, IM!$AC$2:$AC$5000))), 0)), "")</f>
        <v/>
      </c>
      <c r="S236" s="211" t="str">
        <f t="array" ref="S236">IF(AND(SUMPRODUCT((IM!$F$2:$F$5000=A236)*(ISNUMBER(SEARCH($E$1, IM!$AC$2:$AC$5000))))&gt;0), $E$1, "")</f>
        <v/>
      </c>
      <c r="T236" s="210" t="str">
        <f t="array" ref="T236">IFERROR(INDEX(IM!$AM$2:$AM$5000, MATCH(1, (IM!$F$2:$F$5000=A236) * (ISNUMBER(SEARCH($E$1, IM!$AC$2:$AC$5000))), 0)), "")</f>
        <v/>
      </c>
      <c r="U236" s="211" t="str">
        <f t="array" ref="U236">IF(AND(SUMPRODUCT((IM!$F$2:$F$5000=A236)*(ISNUMBER(SEARCH($F$1, IM!$AC$2:$AC$5000))))&gt;0), $F$1, "")</f>
        <v/>
      </c>
      <c r="V236" s="210" t="str">
        <f t="array" ref="V236">IFERROR(INDEX(IM!$AM$2:$AM$5000, MATCH(1, (IM!$F$2:$F$5000=A236) * (ISNUMBER(SEARCH($F$1, IM!$AC$2:$AC$5000))), 0)), "")</f>
        <v/>
      </c>
      <c r="W236" s="165" t="str">
        <f t="array" ref="W236">IF(
SUMPRODUCT(
(IM!$F$2:$F$5000=A236)*
(ISNUMBER(SEARCH($I$1,IM!$AC$2:$AC$5000)))*
(IM!$X$2:$X$5000&gt;=$A$1)*
(IM!$X$2:$X$5000&lt;=$B$1)
)&gt;0,
$I$1,
""
)</f>
        <v/>
      </c>
      <c r="X236" s="165" t="str">
        <f t="array" ref="X236">IF(AND(SUMPRODUCT((IM!$F$2:$F$5000=A236)*(ISNUMBER(SEARCH($J$1, IM!$AC$2:$AC$5000))))&gt;0), $J$1, "")</f>
        <v>+EDC</v>
      </c>
      <c r="Y236" s="425">
        <f t="shared" si="38"/>
        <v>2620</v>
      </c>
      <c r="Z236" s="425" t="str">
        <f t="shared" si="39"/>
        <v>桃縣桃科店</v>
      </c>
      <c r="AA236" s="132"/>
    </row>
    <row r="237" spans="1:29" s="464" customFormat="1" ht="21.6" customHeight="1">
      <c r="A237" s="160">
        <v>2622</v>
      </c>
      <c r="B237" s="160" t="str">
        <f>_xlfn.XLOOKUP(A237,'0919門市清單主檔'!B:B,'0919門市清單主檔'!C:C,"")</f>
        <v>蘆竹君悅店</v>
      </c>
      <c r="C237" s="117" t="str">
        <f>_xlfn.XLOOKUP($A237,'0919門市清單主檔'!B:B,'0919門市清單主檔'!U:U,"")</f>
        <v>桃園市</v>
      </c>
      <c r="D237" s="117" t="str">
        <f>_xlfn.XLOOKUP($A237,'0919門市清單主檔'!B:B,'0919門市清單主檔'!V:V,"")</f>
        <v>蘆竹區</v>
      </c>
      <c r="E237" s="200" t="str">
        <f>_xlfn.XLOOKUP(D237,門市狀態!G:G,門市狀態!H:H,"")</f>
        <v>吳宗鴻</v>
      </c>
      <c r="F237" s="160" t="str">
        <f>IFERROR(IF(VLOOKUP(A237,門市狀態!A:D,4,FALSE)=0,"",VLOOKUP(A237,門市狀態!A:D,4,FALSE)),"")</f>
        <v>閉店不保養</v>
      </c>
      <c r="G237" s="118"/>
      <c r="H237" s="188" t="str">
        <f t="shared" si="35"/>
        <v>PMQ2-2622-蘆竹君悅店(定保)</v>
      </c>
      <c r="I237" s="251" t="str">
        <f t="array" ref="I237">IF(AND(SUMPRODUCT((IM!$F$2:$F$5000=A237)*(ISNUMBER(SEARCH($C$1, IM!$AC$2:$AC$5000))))&gt;0), $C$1, "")</f>
        <v>PMQ2</v>
      </c>
      <c r="J237" s="252">
        <f t="array" ref="J237">IFERROR(INDEX(IM!$AM$2:$AM$5000, MATCH(1, (IM!$F$2:$F$5000=A237) * (ISNUMBER(SEARCH($C$1, IM!$AC$2:$AC$5000))), 0)), "")</f>
        <v>46178</v>
      </c>
      <c r="K237" s="253">
        <f t="array" ref="K237">SUMPRODUCT((IM!$F$2:$F$5000=A237)*(IM!$AD$2:$AD$5000="O")*(ISNUMBER(SEARCH($C$1, IM!$AC$2:$AC$5000))))</f>
        <v>1</v>
      </c>
      <c r="L237" s="254" t="str">
        <f t="array" ref="L237">IF(K237&gt;0,IFERROR(HYPERLINK("#'IM'!AC"&amp;MATCH(1,(IM!$F$1:$F$5000=A237)*(ISNUMBER(SEARCH($C$1,IM!$AC$1:$AC$5000))),0),"檢核"),"未登錄"),"")</f>
        <v>檢核</v>
      </c>
      <c r="M237" s="255" t="str">
        <f t="shared" si="36"/>
        <v>+EDC</v>
      </c>
      <c r="N237" s="255" t="str">
        <f t="array" ref="N237">IF(AND(
    SUMPRODUCT(
        (IM!$F$2:$F$522=A237) *
        ISNUMBER(SEARCH("*HUB*", IM!$AC$2:$AC$522)) *
        (IM!$X$2:$X$522&gt;=$A$1) *
        (IM!$X$2:$X$522&lt;=$B$1)*(W237="HUB")
    ) &gt; 0
), "HUB", "")</f>
        <v/>
      </c>
      <c r="O237" s="256" t="str">
        <f>IF(
  IFERROR(VLOOKUP(A237,門市主檔!A:I,9,FALSE),"")&lt;&gt;$C$1,
  "未完工",
  IF(
    AND($D$1="--",$E$1="--",$F$1="--"),
    "已完工",
    IF(
      OR(
        AND($D$1&lt;&gt;"--", IFERROR(VLOOKUP(A237,'0919門市清單主檔'!B:AH,31,FALSE),"")=$D$1, IFERROR(VLOOKUP(A237,門市主檔!A:Q,17,FALSE),"")&lt;&gt;$D$1),
        AND($E$1&lt;&gt;"--", IFERROR(VLOOKUP(A237,'0919門市清單主檔'!B:AH,32,FALSE),"")=$E$1, IFERROR(VLOOKUP(A237,門市主檔!A:S,19,FALSE),"")&lt;&gt;$E$1),
        AND($F$1&lt;&gt;"--", IFERROR(VLOOKUP(A237,'0919門市清單主檔'!B:AH,33,FALSE),"")=$F$1, IFERROR(VLOOKUP(A237,門市主檔!A:U,21,FALSE),"")&lt;&gt;$F$1),
        AND(
          IFERROR(VLOOKUP(A237,'0919門市清單主檔'!B:AC,28,FALSE),"")="+HUB",
          IFERROR(VLOOKUP(A237,門市主檔!A:X,23,FALSE),"")&lt;&gt;"+HUB"
        ),
        AND(
          IFERROR(VLOOKUP(A237,'0919門市清單主檔'!B:AD,29,FALSE),"")="+EDC",
          IFERROR(VLOOKUP(A237,門市主檔!A:X,24,FALSE),"")&lt;&gt;"+EDC"
        )
      ),
      _xlfn.TEXTJOIN(
        "，",
        TRUE,
        IF(AND($D$1&lt;&gt;"--", IFERROR(VLOOKUP(A237,'0919門市清單主檔'!B:AH,31,FALSE),"")=$D$1, IFERROR(VLOOKUP(A237,門市主檔!A:Q,17,FALSE),"")&lt;&gt;$D$1), $D$1, ""),
        IF(AND($E$1&lt;&gt;"--", IFERROR(VLOOKUP(A237,'0919門市清單主檔'!B:AH,32,FALSE),"")=$E$1, IFERROR(VLOOKUP(A237,門市主檔!A:S,19,FALSE),"")&lt;&gt;$E$1), $E$1, ""),
        IF(AND($F$1&lt;&gt;"--", IFERROR(VLOOKUP(A237,'0919門市清單主檔'!B:AH,33,FALSE),"")=$F$1, IFERROR(VLOOKUP(A237,門市主檔!A:U,21,FALSE),"")&lt;&gt;$F$1), $F$1, ""),
        IF(AND(IFERROR(VLOOKUP(A237,'0919門市清單主檔'!B:AC,28,FALSE),"")="+HUB", IFERROR(VLOOKUP(A237,門市主檔!A:X,23,FALSE),"")&lt;&gt;"+HUB"), "+HUB", ""),
        IF(AND(IFERROR(VLOOKUP(A237,'0919門市清單主檔'!B:AD,29,FALSE),"")="+EDC", IFERROR(VLOOKUP(A237,門市主檔!A:X,24,FALSE),"")&lt;&gt;"+EDC"), "+EDC", "")
      ) &amp; "未完工",
      "已完工"
    )
  )
)</f>
        <v>已完工</v>
      </c>
      <c r="P237" s="130" t="str">
        <f t="shared" si="37"/>
        <v>PMQ2-2622-蘆竹君悅店(定保)</v>
      </c>
      <c r="Q237" s="209" t="str">
        <f t="array" ref="Q237">IF(AND(SUMPRODUCT((IM!$F$2:$F$5000=A237)*(ISNUMBER(SEARCH($D$1, IM!$AC$2:$AC$5000))))&gt;0), $D$1, "")</f>
        <v/>
      </c>
      <c r="R237" s="210" t="str">
        <f t="array" ref="R237">IFERROR(INDEX(IM!$AM$2:$AM$5000, MATCH(1, (IM!$F$2:$F$5000=A237) * (ISNUMBER(SEARCH($D$1, IM!$AC$2:$AC$5000))), 0)), "")</f>
        <v/>
      </c>
      <c r="S237" s="211" t="str">
        <f t="array" ref="S237">IF(AND(SUMPRODUCT((IM!$F$2:$F$5000=A237)*(ISNUMBER(SEARCH($E$1, IM!$AC$2:$AC$5000))))&gt;0), $E$1, "")</f>
        <v/>
      </c>
      <c r="T237" s="210" t="str">
        <f t="array" ref="T237">IFERROR(INDEX(IM!$AM$2:$AM$5000, MATCH(1, (IM!$F$2:$F$5000=A237) * (ISNUMBER(SEARCH($E$1, IM!$AC$2:$AC$5000))), 0)), "")</f>
        <v/>
      </c>
      <c r="U237" s="211" t="str">
        <f t="array" ref="U237">IF(AND(SUMPRODUCT((IM!$F$2:$F$5000=A237)*(ISNUMBER(SEARCH($F$1, IM!$AC$2:$AC$5000))))&gt;0), $F$1, "")</f>
        <v/>
      </c>
      <c r="V237" s="210" t="str">
        <f t="array" ref="V237">IFERROR(INDEX(IM!$AM$2:$AM$5000, MATCH(1, (IM!$F$2:$F$5000=A237) * (ISNUMBER(SEARCH($F$1, IM!$AC$2:$AC$5000))), 0)), "")</f>
        <v/>
      </c>
      <c r="W237" s="165" t="str">
        <f t="array" ref="W237">IF(
SUMPRODUCT(
(IM!$F$2:$F$5000=A237)*
(ISNUMBER(SEARCH($I$1,IM!$AC$2:$AC$5000)))*
(IM!$X$2:$X$5000&gt;=$A$1)*
(IM!$X$2:$X$5000&lt;=$B$1)
)&gt;0,
$I$1,
""
)</f>
        <v/>
      </c>
      <c r="X237" s="165" t="str">
        <f t="array" ref="X237">IF(AND(SUMPRODUCT((IM!$F$2:$F$5000=A237)*(ISNUMBER(SEARCH($J$1, IM!$AC$2:$AC$5000))))&gt;0), $J$1, "")</f>
        <v>+EDC</v>
      </c>
      <c r="Y237" s="425">
        <f t="shared" si="38"/>
        <v>2622</v>
      </c>
      <c r="Z237" s="425" t="str">
        <f t="shared" si="39"/>
        <v>蘆竹君悅店</v>
      </c>
      <c r="AA237" s="132"/>
    </row>
    <row r="238" spans="1:29" s="464" customFormat="1" ht="21.6" customHeight="1">
      <c r="A238" s="160">
        <v>2566</v>
      </c>
      <c r="B238" s="160" t="str">
        <f>_xlfn.XLOOKUP(A238,'0919門市清單主檔'!B:B,'0919門市清單主檔'!C:C,"")</f>
        <v>桃縣桃旺店</v>
      </c>
      <c r="C238" s="117" t="str">
        <f>_xlfn.XLOOKUP($A238,'0919門市清單主檔'!B:B,'0919門市清單主檔'!U:U,"")</f>
        <v>桃園市</v>
      </c>
      <c r="D238" s="117" t="str">
        <f>_xlfn.XLOOKUP($A238,'0919門市清單主檔'!B:B,'0919門市清單主檔'!V:V,"")</f>
        <v>蘆竹區</v>
      </c>
      <c r="E238" s="200" t="str">
        <f>_xlfn.XLOOKUP(D238,門市狀態!G:G,門市狀態!H:H,"")</f>
        <v>吳宗鴻</v>
      </c>
      <c r="F238" s="160" t="str">
        <f>IFERROR(IF(VLOOKUP(A238,門市狀態!A:D,4,FALSE)=0,"",VLOOKUP(A238,門市狀態!A:D,4,FALSE)),"")</f>
        <v/>
      </c>
      <c r="G238" s="118"/>
      <c r="H238" s="188" t="str">
        <f t="shared" si="35"/>
        <v>PMQ2-2566-桃縣桃旺店(定保)</v>
      </c>
      <c r="I238" s="251" t="str">
        <f t="array" ref="I238">IF(AND(SUMPRODUCT((IM!$F$2:$F$5000=A238)*(ISNUMBER(SEARCH($C$1, IM!$AC$2:$AC$5000))))&gt;0), $C$1, "")</f>
        <v>PMQ2</v>
      </c>
      <c r="J238" s="252">
        <f t="array" ref="J238">IFERROR(INDEX(IM!$AM$2:$AM$5000, MATCH(1, (IM!$F$2:$F$5000=A238) * (ISNUMBER(SEARCH($C$1, IM!$AC$2:$AC$5000))), 0)), "")</f>
        <v>46178</v>
      </c>
      <c r="K238" s="253">
        <f t="array" ref="K238">SUMPRODUCT((IM!$F$2:$F$5000=A238)*(IM!$AD$2:$AD$5000="O")*(ISNUMBER(SEARCH($C$1, IM!$AC$2:$AC$5000))))</f>
        <v>1</v>
      </c>
      <c r="L238" s="254" t="str">
        <f t="array" ref="L238">IF(K238&gt;0,IFERROR(HYPERLINK("#'IM'!AC"&amp;MATCH(1,(IM!$F$1:$F$5000=A238)*(ISNUMBER(SEARCH($C$1,IM!$AC$1:$AC$5000))),0),"檢核"),"未登錄"),"")</f>
        <v>檢核</v>
      </c>
      <c r="M238" s="255" t="str">
        <f t="shared" si="36"/>
        <v>+EDC</v>
      </c>
      <c r="N238" s="255" t="str">
        <f t="array" ref="N238">IF(AND(
    SUMPRODUCT(
        (IM!$F$2:$F$522=A238) *
        ISNUMBER(SEARCH("*HUB*", IM!$AC$2:$AC$522)) *
        (IM!$X$2:$X$522&gt;=$A$1) *
        (IM!$X$2:$X$522&lt;=$B$1)*(W238="HUB")
    ) &gt; 0
), "HUB", "")</f>
        <v/>
      </c>
      <c r="O238" s="256" t="str">
        <f>IF(
  IFERROR(VLOOKUP(A238,門市主檔!A:I,9,FALSE),"")&lt;&gt;$C$1,
  "未完工",
  IF(
    AND($D$1="--",$E$1="--",$F$1="--"),
    "已完工",
    IF(
      OR(
        AND($D$1&lt;&gt;"--", IFERROR(VLOOKUP(A238,'0919門市清單主檔'!B:AH,31,FALSE),"")=$D$1, IFERROR(VLOOKUP(A238,門市主檔!A:Q,17,FALSE),"")&lt;&gt;$D$1),
        AND($E$1&lt;&gt;"--", IFERROR(VLOOKUP(A238,'0919門市清單主檔'!B:AH,32,FALSE),"")=$E$1, IFERROR(VLOOKUP(A238,門市主檔!A:S,19,FALSE),"")&lt;&gt;$E$1),
        AND($F$1&lt;&gt;"--", IFERROR(VLOOKUP(A238,'0919門市清單主檔'!B:AH,33,FALSE),"")=$F$1, IFERROR(VLOOKUP(A238,門市主檔!A:U,21,FALSE),"")&lt;&gt;$F$1),
        AND(
          IFERROR(VLOOKUP(A238,'0919門市清單主檔'!B:AC,28,FALSE),"")="+HUB",
          IFERROR(VLOOKUP(A238,門市主檔!A:X,23,FALSE),"")&lt;&gt;"+HUB"
        ),
        AND(
          IFERROR(VLOOKUP(A238,'0919門市清單主檔'!B:AD,29,FALSE),"")="+EDC",
          IFERROR(VLOOKUP(A238,門市主檔!A:X,24,FALSE),"")&lt;&gt;"+EDC"
        )
      ),
      _xlfn.TEXTJOIN(
        "，",
        TRUE,
        IF(AND($D$1&lt;&gt;"--", IFERROR(VLOOKUP(A238,'0919門市清單主檔'!B:AH,31,FALSE),"")=$D$1, IFERROR(VLOOKUP(A238,門市主檔!A:Q,17,FALSE),"")&lt;&gt;$D$1), $D$1, ""),
        IF(AND($E$1&lt;&gt;"--", IFERROR(VLOOKUP(A238,'0919門市清單主檔'!B:AH,32,FALSE),"")=$E$1, IFERROR(VLOOKUP(A238,門市主檔!A:S,19,FALSE),"")&lt;&gt;$E$1), $E$1, ""),
        IF(AND($F$1&lt;&gt;"--", IFERROR(VLOOKUP(A238,'0919門市清單主檔'!B:AH,33,FALSE),"")=$F$1, IFERROR(VLOOKUP(A238,門市主檔!A:U,21,FALSE),"")&lt;&gt;$F$1), $F$1, ""),
        IF(AND(IFERROR(VLOOKUP(A238,'0919門市清單主檔'!B:AC,28,FALSE),"")="+HUB", IFERROR(VLOOKUP(A238,門市主檔!A:X,23,FALSE),"")&lt;&gt;"+HUB"), "+HUB", ""),
        IF(AND(IFERROR(VLOOKUP(A238,'0919門市清單主檔'!B:AD,29,FALSE),"")="+EDC", IFERROR(VLOOKUP(A238,門市主檔!A:X,24,FALSE),"")&lt;&gt;"+EDC"), "+EDC", "")
      ) &amp; "未完工",
      "已完工"
    )
  )
)</f>
        <v>已完工</v>
      </c>
      <c r="P238" s="130" t="str">
        <f t="shared" si="37"/>
        <v>PMQ2-2566-桃縣桃旺店(定保)</v>
      </c>
      <c r="Q238" s="209" t="str">
        <f t="array" ref="Q238">IF(AND(SUMPRODUCT((IM!$F$2:$F$5000=A238)*(ISNUMBER(SEARCH($D$1, IM!$AC$2:$AC$5000))))&gt;0), $D$1, "")</f>
        <v/>
      </c>
      <c r="R238" s="210" t="str">
        <f t="array" ref="R238">IFERROR(INDEX(IM!$AM$2:$AM$5000, MATCH(1, (IM!$F$2:$F$5000=A238) * (ISNUMBER(SEARCH($D$1, IM!$AC$2:$AC$5000))), 0)), "")</f>
        <v/>
      </c>
      <c r="S238" s="211" t="str">
        <f t="array" ref="S238">IF(AND(SUMPRODUCT((IM!$F$2:$F$5000=A238)*(ISNUMBER(SEARCH($E$1, IM!$AC$2:$AC$5000))))&gt;0), $E$1, "")</f>
        <v/>
      </c>
      <c r="T238" s="210" t="str">
        <f t="array" ref="T238">IFERROR(INDEX(IM!$AM$2:$AM$5000, MATCH(1, (IM!$F$2:$F$5000=A238) * (ISNUMBER(SEARCH($E$1, IM!$AC$2:$AC$5000))), 0)), "")</f>
        <v/>
      </c>
      <c r="U238" s="211" t="str">
        <f t="array" ref="U238">IF(AND(SUMPRODUCT((IM!$F$2:$F$5000=A238)*(ISNUMBER(SEARCH($F$1, IM!$AC$2:$AC$5000))))&gt;0), $F$1, "")</f>
        <v/>
      </c>
      <c r="V238" s="210" t="str">
        <f t="array" ref="V238">IFERROR(INDEX(IM!$AM$2:$AM$5000, MATCH(1, (IM!$F$2:$F$5000=A238) * (ISNUMBER(SEARCH($F$1, IM!$AC$2:$AC$5000))), 0)), "")</f>
        <v/>
      </c>
      <c r="W238" s="165" t="str">
        <f t="array" ref="W238">IF(
SUMPRODUCT(
(IM!$F$2:$F$5000=A238)*
(ISNUMBER(SEARCH($I$1,IM!$AC$2:$AC$5000)))*
(IM!$X$2:$X$5000&gt;=$A$1)*
(IM!$X$2:$X$5000&lt;=$B$1)
)&gt;0,
$I$1,
""
)</f>
        <v/>
      </c>
      <c r="X238" s="165" t="str">
        <f t="array" ref="X238">IF(AND(SUMPRODUCT((IM!$F$2:$F$5000=A238)*(ISNUMBER(SEARCH($J$1, IM!$AC$2:$AC$5000))))&gt;0), $J$1, "")</f>
        <v>+EDC</v>
      </c>
      <c r="Y238" s="425">
        <f t="shared" si="38"/>
        <v>2566</v>
      </c>
      <c r="Z238" s="425" t="str">
        <f t="shared" si="39"/>
        <v>桃縣桃旺店</v>
      </c>
      <c r="AA238" s="132"/>
    </row>
    <row r="239" spans="1:29" s="464" customFormat="1" ht="21.6" customHeight="1">
      <c r="A239" s="160">
        <v>3881</v>
      </c>
      <c r="B239" s="160" t="str">
        <f>_xlfn.XLOOKUP(A239,'0919門市清單主檔'!B:B,'0919門市清單主檔'!C:C,"")</f>
        <v>蘆竹興安店</v>
      </c>
      <c r="C239" s="117" t="str">
        <f>_xlfn.XLOOKUP($A239,'0919門市清單主檔'!B:B,'0919門市清單主檔'!U:U,"")</f>
        <v>桃園市</v>
      </c>
      <c r="D239" s="117" t="str">
        <f>_xlfn.XLOOKUP($A239,'0919門市清單主檔'!B:B,'0919門市清單主檔'!V:V,"")</f>
        <v>蘆竹區</v>
      </c>
      <c r="E239" s="200" t="str">
        <f>_xlfn.XLOOKUP(D239,門市狀態!G:G,門市狀態!H:H,"")</f>
        <v>吳宗鴻</v>
      </c>
      <c r="F239" s="160" t="str">
        <f>IFERROR(IF(VLOOKUP(A239,門市狀態!A:D,4,FALSE)=0,"",VLOOKUP(A239,門市狀態!A:D,4,FALSE)),"")</f>
        <v/>
      </c>
      <c r="G239" s="118"/>
      <c r="H239" s="188" t="str">
        <f t="shared" si="35"/>
        <v>PMQ2-3881-蘆竹興安店(定保)</v>
      </c>
      <c r="I239" s="251" t="str">
        <f t="array" ref="I239">IF(AND(SUMPRODUCT((IM!$F$2:$F$5000=A239)*(ISNUMBER(SEARCH($C$1, IM!$AC$2:$AC$5000))))&gt;0), $C$1, "")</f>
        <v>PMQ2</v>
      </c>
      <c r="J239" s="252">
        <f t="array" ref="J239">IFERROR(INDEX(IM!$AM$2:$AM$5000, MATCH(1, (IM!$F$2:$F$5000=A239) * (ISNUMBER(SEARCH($C$1, IM!$AC$2:$AC$5000))), 0)), "")</f>
        <v>46178</v>
      </c>
      <c r="K239" s="253">
        <f t="array" ref="K239">SUMPRODUCT((IM!$F$2:$F$5000=A239)*(IM!$AD$2:$AD$5000="O")*(ISNUMBER(SEARCH($C$1, IM!$AC$2:$AC$5000))))</f>
        <v>1</v>
      </c>
      <c r="L239" s="254" t="str">
        <f t="array" ref="L239">IF(K239&gt;0,IFERROR(HYPERLINK("#'IM'!AC"&amp;MATCH(1,(IM!$F$1:$F$5000=A239)*(ISNUMBER(SEARCH($C$1,IM!$AC$1:$AC$5000))),0),"檢核"),"未登錄"),"")</f>
        <v>檢核</v>
      </c>
      <c r="M239" s="255" t="str">
        <f t="shared" si="36"/>
        <v>+EDC</v>
      </c>
      <c r="N239" s="255" t="str">
        <f t="array" ref="N239">IF(AND(
    SUMPRODUCT(
        (IM!$F$2:$F$522=A239) *
        ISNUMBER(SEARCH("*HUB*", IM!$AC$2:$AC$522)) *
        (IM!$X$2:$X$522&gt;=$A$1) *
        (IM!$X$2:$X$522&lt;=$B$1)*(W239="HUB")
    ) &gt; 0
), "HUB", "")</f>
        <v/>
      </c>
      <c r="O239" s="256" t="str">
        <f>IF(
  IFERROR(VLOOKUP(A239,門市主檔!A:I,9,FALSE),"")&lt;&gt;$C$1,
  "未完工",
  IF(
    AND($D$1="--",$E$1="--",$F$1="--"),
    "已完工",
    IF(
      OR(
        AND($D$1&lt;&gt;"--", IFERROR(VLOOKUP(A239,'0919門市清單主檔'!B:AH,31,FALSE),"")=$D$1, IFERROR(VLOOKUP(A239,門市主檔!A:Q,17,FALSE),"")&lt;&gt;$D$1),
        AND($E$1&lt;&gt;"--", IFERROR(VLOOKUP(A239,'0919門市清單主檔'!B:AH,32,FALSE),"")=$E$1, IFERROR(VLOOKUP(A239,門市主檔!A:S,19,FALSE),"")&lt;&gt;$E$1),
        AND($F$1&lt;&gt;"--", IFERROR(VLOOKUP(A239,'0919門市清單主檔'!B:AH,33,FALSE),"")=$F$1, IFERROR(VLOOKUP(A239,門市主檔!A:U,21,FALSE),"")&lt;&gt;$F$1),
        AND(
          IFERROR(VLOOKUP(A239,'0919門市清單主檔'!B:AC,28,FALSE),"")="+HUB",
          IFERROR(VLOOKUP(A239,門市主檔!A:X,23,FALSE),"")&lt;&gt;"+HUB"
        ),
        AND(
          IFERROR(VLOOKUP(A239,'0919門市清單主檔'!B:AD,29,FALSE),"")="+EDC",
          IFERROR(VLOOKUP(A239,門市主檔!A:X,24,FALSE),"")&lt;&gt;"+EDC"
        )
      ),
      _xlfn.TEXTJOIN(
        "，",
        TRUE,
        IF(AND($D$1&lt;&gt;"--", IFERROR(VLOOKUP(A239,'0919門市清單主檔'!B:AH,31,FALSE),"")=$D$1, IFERROR(VLOOKUP(A239,門市主檔!A:Q,17,FALSE),"")&lt;&gt;$D$1), $D$1, ""),
        IF(AND($E$1&lt;&gt;"--", IFERROR(VLOOKUP(A239,'0919門市清單主檔'!B:AH,32,FALSE),"")=$E$1, IFERROR(VLOOKUP(A239,門市主檔!A:S,19,FALSE),"")&lt;&gt;$E$1), $E$1, ""),
        IF(AND($F$1&lt;&gt;"--", IFERROR(VLOOKUP(A239,'0919門市清單主檔'!B:AH,33,FALSE),"")=$F$1, IFERROR(VLOOKUP(A239,門市主檔!A:U,21,FALSE),"")&lt;&gt;$F$1), $F$1, ""),
        IF(AND(IFERROR(VLOOKUP(A239,'0919門市清單主檔'!B:AC,28,FALSE),"")="+HUB", IFERROR(VLOOKUP(A239,門市主檔!A:X,23,FALSE),"")&lt;&gt;"+HUB"), "+HUB", ""),
        IF(AND(IFERROR(VLOOKUP(A239,'0919門市清單主檔'!B:AD,29,FALSE),"")="+EDC", IFERROR(VLOOKUP(A239,門市主檔!A:X,24,FALSE),"")&lt;&gt;"+EDC"), "+EDC", "")
      ) &amp; "未完工",
      "已完工"
    )
  )
)</f>
        <v>已完工</v>
      </c>
      <c r="P239" s="130" t="str">
        <f t="shared" si="37"/>
        <v>PMQ2-3881-蘆竹興安店(定保)</v>
      </c>
      <c r="Q239" s="209" t="str">
        <f t="array" ref="Q239">IF(AND(SUMPRODUCT((IM!$F$2:$F$5000=A239)*(ISNUMBER(SEARCH($D$1, IM!$AC$2:$AC$5000))))&gt;0), $D$1, "")</f>
        <v/>
      </c>
      <c r="R239" s="210" t="str">
        <f t="array" ref="R239">IFERROR(INDEX(IM!$AM$2:$AM$5000, MATCH(1, (IM!$F$2:$F$5000=A239) * (ISNUMBER(SEARCH($D$1, IM!$AC$2:$AC$5000))), 0)), "")</f>
        <v/>
      </c>
      <c r="S239" s="211" t="str">
        <f t="array" ref="S239">IF(AND(SUMPRODUCT((IM!$F$2:$F$5000=A239)*(ISNUMBER(SEARCH($E$1, IM!$AC$2:$AC$5000))))&gt;0), $E$1, "")</f>
        <v/>
      </c>
      <c r="T239" s="210" t="str">
        <f t="array" ref="T239">IFERROR(INDEX(IM!$AM$2:$AM$5000, MATCH(1, (IM!$F$2:$F$5000=A239) * (ISNUMBER(SEARCH($E$1, IM!$AC$2:$AC$5000))), 0)), "")</f>
        <v/>
      </c>
      <c r="U239" s="211" t="str">
        <f t="array" ref="U239">IF(AND(SUMPRODUCT((IM!$F$2:$F$5000=A239)*(ISNUMBER(SEARCH($F$1, IM!$AC$2:$AC$5000))))&gt;0), $F$1, "")</f>
        <v/>
      </c>
      <c r="V239" s="210" t="str">
        <f t="array" ref="V239">IFERROR(INDEX(IM!$AM$2:$AM$5000, MATCH(1, (IM!$F$2:$F$5000=A239) * (ISNUMBER(SEARCH($F$1, IM!$AC$2:$AC$5000))), 0)), "")</f>
        <v/>
      </c>
      <c r="W239" s="165" t="str">
        <f t="array" ref="W239">IF(
SUMPRODUCT(
(IM!$F$2:$F$5000=A239)*
(ISNUMBER(SEARCH($I$1,IM!$AC$2:$AC$5000)))*
(IM!$X$2:$X$5000&gt;=$A$1)*
(IM!$X$2:$X$5000&lt;=$B$1)
)&gt;0,
$I$1,
""
)</f>
        <v/>
      </c>
      <c r="X239" s="165" t="str">
        <f t="array" ref="X239">IF(AND(SUMPRODUCT((IM!$F$2:$F$5000=A239)*(ISNUMBER(SEARCH($J$1, IM!$AC$2:$AC$5000))))&gt;0), $J$1, "")</f>
        <v>+EDC</v>
      </c>
      <c r="Y239" s="425">
        <f t="shared" si="38"/>
        <v>3881</v>
      </c>
      <c r="Z239" s="425" t="str">
        <f t="shared" si="39"/>
        <v>蘆竹興安店</v>
      </c>
      <c r="AA239" s="132" t="s">
        <v>52</v>
      </c>
    </row>
    <row r="240" spans="1:29" s="464" customFormat="1" ht="21.6" customHeight="1">
      <c r="A240" s="160">
        <v>2325</v>
      </c>
      <c r="B240" s="160" t="str">
        <f>_xlfn.XLOOKUP(A240,'0919門市清單主檔'!B:B,'0919門市清單主檔'!C:C,"")</f>
        <v>北縣五泰店</v>
      </c>
      <c r="C240" s="117" t="str">
        <f>_xlfn.XLOOKUP($A240,'0919門市清單主檔'!B:B,'0919門市清單主檔'!U:U,"")</f>
        <v>新北市</v>
      </c>
      <c r="D240" s="117" t="str">
        <f>_xlfn.XLOOKUP($A240,'0919門市清單主檔'!B:B,'0919門市清單主檔'!V:V,"")</f>
        <v>五股區</v>
      </c>
      <c r="E240" s="200" t="str">
        <f>_xlfn.XLOOKUP(D240,門市狀態!G:G,門市狀態!H:H,"")</f>
        <v>湯家瑋</v>
      </c>
      <c r="F240" s="160" t="str">
        <f>IFERROR(IF(VLOOKUP(A240,門市狀態!A:D,4,FALSE)=0,"",VLOOKUP(A240,門市狀態!A:D,4,FALSE)),"")</f>
        <v/>
      </c>
      <c r="G240" s="118"/>
      <c r="H240" s="188" t="str">
        <f t="shared" si="35"/>
        <v>PMQ2-2325-北縣五泰店(定保)</v>
      </c>
      <c r="I240" s="251" t="str">
        <f t="array" ref="I240">IF(AND(SUMPRODUCT((IM!$F$2:$F$5000=A240)*(ISNUMBER(SEARCH($C$1, IM!$AC$2:$AC$5000))))&gt;0), $C$1, "")</f>
        <v>PMQ2</v>
      </c>
      <c r="J240" s="252">
        <f t="array" ref="J240">IFERROR(INDEX(IM!$AM$2:$AM$5000, MATCH(1, (IM!$F$2:$F$5000=A240) * (ISNUMBER(SEARCH($C$1, IM!$AC$2:$AC$5000))), 0)), "")</f>
        <v>46181</v>
      </c>
      <c r="K240" s="253">
        <f t="array" ref="K240">SUMPRODUCT((IM!$F$2:$F$5000=A240)*(IM!$AD$2:$AD$5000="O")*(ISNUMBER(SEARCH($C$1, IM!$AC$2:$AC$5000))))</f>
        <v>1</v>
      </c>
      <c r="L240" s="254" t="str">
        <f t="array" ref="L240">IF(K240&gt;0,IFERROR(HYPERLINK("#'IM'!AC"&amp;MATCH(1,(IM!$F$1:$F$5000=A240)*(ISNUMBER(SEARCH($C$1,IM!$AC$1:$AC$5000))),0),"檢核"),"未登錄"),"")</f>
        <v>檢核</v>
      </c>
      <c r="M240" s="255" t="str">
        <f t="shared" si="36"/>
        <v>+EDC</v>
      </c>
      <c r="N240" s="255" t="str">
        <f t="array" ref="N240">IF(AND(
    SUMPRODUCT(
        (IM!$F$2:$F$522=A240) *
        ISNUMBER(SEARCH("*HUB*", IM!$AC$2:$AC$522)) *
        (IM!$X$2:$X$522&gt;=$A$1) *
        (IM!$X$2:$X$522&lt;=$B$1)*(W240="HUB")
    ) &gt; 0
), "HUB", "")</f>
        <v/>
      </c>
      <c r="O240" s="256" t="str">
        <f>IF(
  IFERROR(VLOOKUP(A240,門市主檔!A:I,9,FALSE),"")&lt;&gt;$C$1,
  "未完工",
  IF(
    AND($D$1="--",$E$1="--",$F$1="--"),
    "已完工",
    IF(
      OR(
        AND($D$1&lt;&gt;"--", IFERROR(VLOOKUP(A240,'0919門市清單主檔'!B:AH,31,FALSE),"")=$D$1, IFERROR(VLOOKUP(A240,門市主檔!A:Q,17,FALSE),"")&lt;&gt;$D$1),
        AND($E$1&lt;&gt;"--", IFERROR(VLOOKUP(A240,'0919門市清單主檔'!B:AH,32,FALSE),"")=$E$1, IFERROR(VLOOKUP(A240,門市主檔!A:S,19,FALSE),"")&lt;&gt;$E$1),
        AND($F$1&lt;&gt;"--", IFERROR(VLOOKUP(A240,'0919門市清單主檔'!B:AH,33,FALSE),"")=$F$1, IFERROR(VLOOKUP(A240,門市主檔!A:U,21,FALSE),"")&lt;&gt;$F$1),
        AND(
          IFERROR(VLOOKUP(A240,'0919門市清單主檔'!B:AC,28,FALSE),"")="+HUB",
          IFERROR(VLOOKUP(A240,門市主檔!A:X,23,FALSE),"")&lt;&gt;"+HUB"
        ),
        AND(
          IFERROR(VLOOKUP(A240,'0919門市清單主檔'!B:AD,29,FALSE),"")="+EDC",
          IFERROR(VLOOKUP(A240,門市主檔!A:X,24,FALSE),"")&lt;&gt;"+EDC"
        )
      ),
      _xlfn.TEXTJOIN(
        "，",
        TRUE,
        IF(AND($D$1&lt;&gt;"--", IFERROR(VLOOKUP(A240,'0919門市清單主檔'!B:AH,31,FALSE),"")=$D$1, IFERROR(VLOOKUP(A240,門市主檔!A:Q,17,FALSE),"")&lt;&gt;$D$1), $D$1, ""),
        IF(AND($E$1&lt;&gt;"--", IFERROR(VLOOKUP(A240,'0919門市清單主檔'!B:AH,32,FALSE),"")=$E$1, IFERROR(VLOOKUP(A240,門市主檔!A:S,19,FALSE),"")&lt;&gt;$E$1), $E$1, ""),
        IF(AND($F$1&lt;&gt;"--", IFERROR(VLOOKUP(A240,'0919門市清單主檔'!B:AH,33,FALSE),"")=$F$1, IFERROR(VLOOKUP(A240,門市主檔!A:U,21,FALSE),"")&lt;&gt;$F$1), $F$1, ""),
        IF(AND(IFERROR(VLOOKUP(A240,'0919門市清單主檔'!B:AC,28,FALSE),"")="+HUB", IFERROR(VLOOKUP(A240,門市主檔!A:X,23,FALSE),"")&lt;&gt;"+HUB"), "+HUB", ""),
        IF(AND(IFERROR(VLOOKUP(A240,'0919門市清單主檔'!B:AD,29,FALSE),"")="+EDC", IFERROR(VLOOKUP(A240,門市主檔!A:X,24,FALSE),"")&lt;&gt;"+EDC"), "+EDC", "")
      ) &amp; "未完工",
      "已完工"
    )
  )
)</f>
        <v>已完工</v>
      </c>
      <c r="P240" s="130" t="str">
        <f t="shared" si="37"/>
        <v>PMQ2-2325-北縣五泰店(定保)</v>
      </c>
      <c r="Q240" s="209" t="str">
        <f t="array" ref="Q240">IF(AND(SUMPRODUCT((IM!$F$2:$F$5000=A240)*(ISNUMBER(SEARCH($D$1, IM!$AC$2:$AC$5000))))&gt;0), $D$1, "")</f>
        <v/>
      </c>
      <c r="R240" s="210" t="str">
        <f t="array" ref="R240">IFERROR(INDEX(IM!$AM$2:$AM$5000, MATCH(1, (IM!$F$2:$F$5000=A240) * (ISNUMBER(SEARCH($D$1, IM!$AC$2:$AC$5000))), 0)), "")</f>
        <v/>
      </c>
      <c r="S240" s="211" t="str">
        <f t="array" ref="S240">IF(AND(SUMPRODUCT((IM!$F$2:$F$5000=A240)*(ISNUMBER(SEARCH($E$1, IM!$AC$2:$AC$5000))))&gt;0), $E$1, "")</f>
        <v/>
      </c>
      <c r="T240" s="210" t="str">
        <f t="array" ref="T240">IFERROR(INDEX(IM!$AM$2:$AM$5000, MATCH(1, (IM!$F$2:$F$5000=A240) * (ISNUMBER(SEARCH($E$1, IM!$AC$2:$AC$5000))), 0)), "")</f>
        <v/>
      </c>
      <c r="U240" s="211" t="str">
        <f t="array" ref="U240">IF(AND(SUMPRODUCT((IM!$F$2:$F$5000=A240)*(ISNUMBER(SEARCH($F$1, IM!$AC$2:$AC$5000))))&gt;0), $F$1, "")</f>
        <v/>
      </c>
      <c r="V240" s="210" t="str">
        <f t="array" ref="V240">IFERROR(INDEX(IM!$AM$2:$AM$5000, MATCH(1, (IM!$F$2:$F$5000=A240) * (ISNUMBER(SEARCH($F$1, IM!$AC$2:$AC$5000))), 0)), "")</f>
        <v/>
      </c>
      <c r="W240" s="165" t="str">
        <f t="array" ref="W240">IF(
SUMPRODUCT(
(IM!$F$2:$F$5000=A240)*
(ISNUMBER(SEARCH($I$1,IM!$AC$2:$AC$5000)))*
(IM!$X$2:$X$5000&gt;=$A$1)*
(IM!$X$2:$X$5000&lt;=$B$1)
)&gt;0,
$I$1,
""
)</f>
        <v/>
      </c>
      <c r="X240" s="165" t="str">
        <f t="array" ref="X240">IF(AND(SUMPRODUCT((IM!$F$2:$F$5000=A240)*(ISNUMBER(SEARCH($J$1, IM!$AC$2:$AC$5000))))&gt;0), $J$1, "")</f>
        <v>+EDC</v>
      </c>
      <c r="Y240" s="425">
        <f t="shared" si="38"/>
        <v>2325</v>
      </c>
      <c r="Z240" s="425" t="str">
        <f t="shared" si="39"/>
        <v>北縣五泰店</v>
      </c>
      <c r="AA240" s="132" t="s">
        <v>52</v>
      </c>
      <c r="AB240" s="543"/>
      <c r="AC240" s="543"/>
    </row>
    <row r="241" spans="1:29" s="464" customFormat="1" ht="21.6" customHeight="1">
      <c r="A241" s="160">
        <v>4801</v>
      </c>
      <c r="B241" s="160" t="str">
        <f>_xlfn.XLOOKUP(A241,'0919門市清單主檔'!B:B,'0919門市清單主檔'!C:C,"")</f>
        <v>五股成州店</v>
      </c>
      <c r="C241" s="117" t="str">
        <f>_xlfn.XLOOKUP($A241,'0919門市清單主檔'!B:B,'0919門市清單主檔'!U:U,"")</f>
        <v>新北市</v>
      </c>
      <c r="D241" s="117" t="str">
        <f>_xlfn.XLOOKUP($A241,'0919門市清單主檔'!B:B,'0919門市清單主檔'!V:V,"")</f>
        <v>五股區</v>
      </c>
      <c r="E241" s="200" t="str">
        <f>_xlfn.XLOOKUP(D241,門市狀態!G:G,門市狀態!H:H,"")</f>
        <v>湯家瑋</v>
      </c>
      <c r="F241" s="160" t="str">
        <f>IFERROR(IF(VLOOKUP(A241,門市狀態!A:D,4,FALSE)=0,"",VLOOKUP(A241,門市狀態!A:D,4,FALSE)),"")</f>
        <v/>
      </c>
      <c r="G241" s="118"/>
      <c r="H241" s="188" t="str">
        <f t="shared" si="35"/>
        <v>PMQ2-4801-五股成州店(定保)</v>
      </c>
      <c r="I241" s="251" t="str">
        <f t="array" ref="I241">IF(AND(SUMPRODUCT((IM!$F$2:$F$5000=A241)*(ISNUMBER(SEARCH($C$1, IM!$AC$2:$AC$5000))))&gt;0), $C$1, "")</f>
        <v>PMQ2</v>
      </c>
      <c r="J241" s="252">
        <f t="array" ref="J241">IFERROR(INDEX(IM!$AM$2:$AM$5000, MATCH(1, (IM!$F$2:$F$5000=A241) * (ISNUMBER(SEARCH($C$1, IM!$AC$2:$AC$5000))), 0)), "")</f>
        <v>46181</v>
      </c>
      <c r="K241" s="253">
        <f t="array" ref="K241">SUMPRODUCT((IM!$F$2:$F$5000=A241)*(IM!$AD$2:$AD$5000="O")*(ISNUMBER(SEARCH($C$1, IM!$AC$2:$AC$5000))))</f>
        <v>1</v>
      </c>
      <c r="L241" s="254" t="str">
        <f t="array" ref="L241">IF(K241&gt;0,IFERROR(HYPERLINK("#'IM'!AC"&amp;MATCH(1,(IM!$F$1:$F$5000=A241)*(ISNUMBER(SEARCH($C$1,IM!$AC$1:$AC$5000))),0),"檢核"),"未登錄"),"")</f>
        <v>檢核</v>
      </c>
      <c r="M241" s="255" t="str">
        <f t="shared" si="36"/>
        <v>+EDC</v>
      </c>
      <c r="N241" s="255" t="str">
        <f t="array" ref="N241">IF(AND(
    SUMPRODUCT(
        (IM!$F$2:$F$522=A241) *
        ISNUMBER(SEARCH("*HUB*", IM!$AC$2:$AC$522)) *
        (IM!$X$2:$X$522&gt;=$A$1) *
        (IM!$X$2:$X$522&lt;=$B$1)*(W241="HUB")
    ) &gt; 0
), "HUB", "")</f>
        <v/>
      </c>
      <c r="O241" s="256" t="str">
        <f>IF(
  IFERROR(VLOOKUP(A241,門市主檔!A:I,9,FALSE),"")&lt;&gt;$C$1,
  "未完工",
  IF(
    AND($D$1="--",$E$1="--",$F$1="--"),
    "已完工",
    IF(
      OR(
        AND($D$1&lt;&gt;"--", IFERROR(VLOOKUP(A241,'0919門市清單主檔'!B:AH,31,FALSE),"")=$D$1, IFERROR(VLOOKUP(A241,門市主檔!A:Q,17,FALSE),"")&lt;&gt;$D$1),
        AND($E$1&lt;&gt;"--", IFERROR(VLOOKUP(A241,'0919門市清單主檔'!B:AH,32,FALSE),"")=$E$1, IFERROR(VLOOKUP(A241,門市主檔!A:S,19,FALSE),"")&lt;&gt;$E$1),
        AND($F$1&lt;&gt;"--", IFERROR(VLOOKUP(A241,'0919門市清單主檔'!B:AH,33,FALSE),"")=$F$1, IFERROR(VLOOKUP(A241,門市主檔!A:U,21,FALSE),"")&lt;&gt;$F$1),
        AND(
          IFERROR(VLOOKUP(A241,'0919門市清單主檔'!B:AC,28,FALSE),"")="+HUB",
          IFERROR(VLOOKUP(A241,門市主檔!A:X,23,FALSE),"")&lt;&gt;"+HUB"
        ),
        AND(
          IFERROR(VLOOKUP(A241,'0919門市清單主檔'!B:AD,29,FALSE),"")="+EDC",
          IFERROR(VLOOKUP(A241,門市主檔!A:X,24,FALSE),"")&lt;&gt;"+EDC"
        )
      ),
      _xlfn.TEXTJOIN(
        "，",
        TRUE,
        IF(AND($D$1&lt;&gt;"--", IFERROR(VLOOKUP(A241,'0919門市清單主檔'!B:AH,31,FALSE),"")=$D$1, IFERROR(VLOOKUP(A241,門市主檔!A:Q,17,FALSE),"")&lt;&gt;$D$1), $D$1, ""),
        IF(AND($E$1&lt;&gt;"--", IFERROR(VLOOKUP(A241,'0919門市清單主檔'!B:AH,32,FALSE),"")=$E$1, IFERROR(VLOOKUP(A241,門市主檔!A:S,19,FALSE),"")&lt;&gt;$E$1), $E$1, ""),
        IF(AND($F$1&lt;&gt;"--", IFERROR(VLOOKUP(A241,'0919門市清單主檔'!B:AH,33,FALSE),"")=$F$1, IFERROR(VLOOKUP(A241,門市主檔!A:U,21,FALSE),"")&lt;&gt;$F$1), $F$1, ""),
        IF(AND(IFERROR(VLOOKUP(A241,'0919門市清單主檔'!B:AC,28,FALSE),"")="+HUB", IFERROR(VLOOKUP(A241,門市主檔!A:X,23,FALSE),"")&lt;&gt;"+HUB"), "+HUB", ""),
        IF(AND(IFERROR(VLOOKUP(A241,'0919門市清單主檔'!B:AD,29,FALSE),"")="+EDC", IFERROR(VLOOKUP(A241,門市主檔!A:X,24,FALSE),"")&lt;&gt;"+EDC"), "+EDC", "")
      ) &amp; "未完工",
      "已完工"
    )
  )
)</f>
        <v>已完工</v>
      </c>
      <c r="P241" s="130" t="str">
        <f t="shared" si="37"/>
        <v>PMQ2-4801-五股成州店(定保)</v>
      </c>
      <c r="Q241" s="209" t="str">
        <f t="array" ref="Q241">IF(AND(SUMPRODUCT((IM!$F$2:$F$5000=A241)*(ISNUMBER(SEARCH($D$1, IM!$AC$2:$AC$5000))))&gt;0), $D$1, "")</f>
        <v/>
      </c>
      <c r="R241" s="210" t="str">
        <f t="array" ref="R241">IFERROR(INDEX(IM!$AM$2:$AM$5000, MATCH(1, (IM!$F$2:$F$5000=A241) * (ISNUMBER(SEARCH($D$1, IM!$AC$2:$AC$5000))), 0)), "")</f>
        <v/>
      </c>
      <c r="S241" s="211" t="str">
        <f t="array" ref="S241">IF(AND(SUMPRODUCT((IM!$F$2:$F$5000=A241)*(ISNUMBER(SEARCH($E$1, IM!$AC$2:$AC$5000))))&gt;0), $E$1, "")</f>
        <v/>
      </c>
      <c r="T241" s="210" t="str">
        <f t="array" ref="T241">IFERROR(INDEX(IM!$AM$2:$AM$5000, MATCH(1, (IM!$F$2:$F$5000=A241) * (ISNUMBER(SEARCH($E$1, IM!$AC$2:$AC$5000))), 0)), "")</f>
        <v/>
      </c>
      <c r="U241" s="211" t="str">
        <f t="array" ref="U241">IF(AND(SUMPRODUCT((IM!$F$2:$F$5000=A241)*(ISNUMBER(SEARCH($F$1, IM!$AC$2:$AC$5000))))&gt;0), $F$1, "")</f>
        <v/>
      </c>
      <c r="V241" s="210" t="str">
        <f t="array" ref="V241">IFERROR(INDEX(IM!$AM$2:$AM$5000, MATCH(1, (IM!$F$2:$F$5000=A241) * (ISNUMBER(SEARCH($F$1, IM!$AC$2:$AC$5000))), 0)), "")</f>
        <v/>
      </c>
      <c r="W241" s="165" t="str">
        <f t="array" ref="W241">IF(
SUMPRODUCT(
(IM!$F$2:$F$5000=A241)*
(ISNUMBER(SEARCH($I$1,IM!$AC$2:$AC$5000)))*
(IM!$X$2:$X$5000&gt;=$A$1)*
(IM!$X$2:$X$5000&lt;=$B$1)
)&gt;0,
$I$1,
""
)</f>
        <v/>
      </c>
      <c r="X241" s="165" t="str">
        <f t="array" ref="X241">IF(AND(SUMPRODUCT((IM!$F$2:$F$5000=A241)*(ISNUMBER(SEARCH($J$1, IM!$AC$2:$AC$5000))))&gt;0), $J$1, "")</f>
        <v>+EDC</v>
      </c>
      <c r="Y241" s="425">
        <f t="shared" si="38"/>
        <v>4801</v>
      </c>
      <c r="Z241" s="425" t="str">
        <f t="shared" si="39"/>
        <v>五股成州店</v>
      </c>
      <c r="AA241" s="132" t="s">
        <v>52</v>
      </c>
      <c r="AB241" s="543"/>
      <c r="AC241" s="543"/>
    </row>
    <row r="242" spans="1:29" s="464" customFormat="1" ht="21.6" customHeight="1">
      <c r="A242" s="160">
        <v>4819</v>
      </c>
      <c r="B242" s="160" t="str">
        <f>_xlfn.XLOOKUP(A242,'0919門市清單主檔'!B:B,'0919門市清單主檔'!C:C,"")</f>
        <v>五股凌雲店</v>
      </c>
      <c r="C242" s="117" t="str">
        <f>_xlfn.XLOOKUP($A242,'0919門市清單主檔'!B:B,'0919門市清單主檔'!U:U,"")</f>
        <v>新北市</v>
      </c>
      <c r="D242" s="117" t="str">
        <f>_xlfn.XLOOKUP($A242,'0919門市清單主檔'!B:B,'0919門市清單主檔'!V:V,"")</f>
        <v>五股區</v>
      </c>
      <c r="E242" s="200" t="str">
        <f>_xlfn.XLOOKUP(D242,門市狀態!G:G,門市狀態!H:H,"")</f>
        <v>湯家瑋</v>
      </c>
      <c r="F242" s="160" t="str">
        <f>IFERROR(IF(VLOOKUP(A242,門市狀態!A:D,4,FALSE)=0,"",VLOOKUP(A242,門市狀態!A:D,4,FALSE)),"")</f>
        <v/>
      </c>
      <c r="G242" s="118"/>
      <c r="H242" s="188" t="str">
        <f t="shared" si="35"/>
        <v>PMQ2-4819-五股凌雲店(定保)</v>
      </c>
      <c r="I242" s="251" t="str">
        <f t="array" ref="I242">IF(AND(SUMPRODUCT((IM!$F$2:$F$5000=A242)*(ISNUMBER(SEARCH($C$1, IM!$AC$2:$AC$5000))))&gt;0), $C$1, "")</f>
        <v>PMQ2</v>
      </c>
      <c r="J242" s="252">
        <f t="array" ref="J242">IFERROR(INDEX(IM!$AM$2:$AM$5000, MATCH(1, (IM!$F$2:$F$5000=A242) * (ISNUMBER(SEARCH($C$1, IM!$AC$2:$AC$5000))), 0)), "")</f>
        <v>46181</v>
      </c>
      <c r="K242" s="253">
        <f t="array" ref="K242">SUMPRODUCT((IM!$F$2:$F$5000=A242)*(IM!$AD$2:$AD$5000="O")*(ISNUMBER(SEARCH($C$1, IM!$AC$2:$AC$5000))))</f>
        <v>1</v>
      </c>
      <c r="L242" s="254" t="str">
        <f t="array" ref="L242">IF(K242&gt;0,IFERROR(HYPERLINK("#'IM'!AC"&amp;MATCH(1,(IM!$F$1:$F$5000=A242)*(ISNUMBER(SEARCH($C$1,IM!$AC$1:$AC$5000))),0),"檢核"),"未登錄"),"")</f>
        <v>檢核</v>
      </c>
      <c r="M242" s="255" t="str">
        <f t="shared" si="36"/>
        <v>+EDC</v>
      </c>
      <c r="N242" s="255" t="str">
        <f t="array" ref="N242">IF(AND(
    SUMPRODUCT(
        (IM!$F$2:$F$522=A242) *
        ISNUMBER(SEARCH("*HUB*", IM!$AC$2:$AC$522)) *
        (IM!$X$2:$X$522&gt;=$A$1) *
        (IM!$X$2:$X$522&lt;=$B$1)*(W242="HUB")
    ) &gt; 0
), "HUB", "")</f>
        <v/>
      </c>
      <c r="O242" s="256" t="str">
        <f>IF(
  IFERROR(VLOOKUP(A242,門市主檔!A:I,9,FALSE),"")&lt;&gt;$C$1,
  "未完工",
  IF(
    AND($D$1="--",$E$1="--",$F$1="--"),
    "已完工",
    IF(
      OR(
        AND($D$1&lt;&gt;"--", IFERROR(VLOOKUP(A242,'0919門市清單主檔'!B:AH,31,FALSE),"")=$D$1, IFERROR(VLOOKUP(A242,門市主檔!A:Q,17,FALSE),"")&lt;&gt;$D$1),
        AND($E$1&lt;&gt;"--", IFERROR(VLOOKUP(A242,'0919門市清單主檔'!B:AH,32,FALSE),"")=$E$1, IFERROR(VLOOKUP(A242,門市主檔!A:S,19,FALSE),"")&lt;&gt;$E$1),
        AND($F$1&lt;&gt;"--", IFERROR(VLOOKUP(A242,'0919門市清單主檔'!B:AH,33,FALSE),"")=$F$1, IFERROR(VLOOKUP(A242,門市主檔!A:U,21,FALSE),"")&lt;&gt;$F$1),
        AND(
          IFERROR(VLOOKUP(A242,'0919門市清單主檔'!B:AC,28,FALSE),"")="+HUB",
          IFERROR(VLOOKUP(A242,門市主檔!A:X,23,FALSE),"")&lt;&gt;"+HUB"
        ),
        AND(
          IFERROR(VLOOKUP(A242,'0919門市清單主檔'!B:AD,29,FALSE),"")="+EDC",
          IFERROR(VLOOKUP(A242,門市主檔!A:X,24,FALSE),"")&lt;&gt;"+EDC"
        )
      ),
      _xlfn.TEXTJOIN(
        "，",
        TRUE,
        IF(AND($D$1&lt;&gt;"--", IFERROR(VLOOKUP(A242,'0919門市清單主檔'!B:AH,31,FALSE),"")=$D$1, IFERROR(VLOOKUP(A242,門市主檔!A:Q,17,FALSE),"")&lt;&gt;$D$1), $D$1, ""),
        IF(AND($E$1&lt;&gt;"--", IFERROR(VLOOKUP(A242,'0919門市清單主檔'!B:AH,32,FALSE),"")=$E$1, IFERROR(VLOOKUP(A242,門市主檔!A:S,19,FALSE),"")&lt;&gt;$E$1), $E$1, ""),
        IF(AND($F$1&lt;&gt;"--", IFERROR(VLOOKUP(A242,'0919門市清單主檔'!B:AH,33,FALSE),"")=$F$1, IFERROR(VLOOKUP(A242,門市主檔!A:U,21,FALSE),"")&lt;&gt;$F$1), $F$1, ""),
        IF(AND(IFERROR(VLOOKUP(A242,'0919門市清單主檔'!B:AC,28,FALSE),"")="+HUB", IFERROR(VLOOKUP(A242,門市主檔!A:X,23,FALSE),"")&lt;&gt;"+HUB"), "+HUB", ""),
        IF(AND(IFERROR(VLOOKUP(A242,'0919門市清單主檔'!B:AD,29,FALSE),"")="+EDC", IFERROR(VLOOKUP(A242,門市主檔!A:X,24,FALSE),"")&lt;&gt;"+EDC"), "+EDC", "")
      ) &amp; "未完工",
      "已完工"
    )
  )
)</f>
        <v>已完工</v>
      </c>
      <c r="P242" s="130" t="str">
        <f t="shared" si="37"/>
        <v>PMQ2-4819-五股凌雲店(定保)</v>
      </c>
      <c r="Q242" s="209" t="str">
        <f t="array" ref="Q242">IF(AND(SUMPRODUCT((IM!$F$2:$F$5000=A242)*(ISNUMBER(SEARCH($D$1, IM!$AC$2:$AC$5000))))&gt;0), $D$1, "")</f>
        <v/>
      </c>
      <c r="R242" s="210" t="str">
        <f t="array" ref="R242">IFERROR(INDEX(IM!$AM$2:$AM$5000, MATCH(1, (IM!$F$2:$F$5000=A242) * (ISNUMBER(SEARCH($D$1, IM!$AC$2:$AC$5000))), 0)), "")</f>
        <v/>
      </c>
      <c r="S242" s="211" t="str">
        <f t="array" ref="S242">IF(AND(SUMPRODUCT((IM!$F$2:$F$5000=A242)*(ISNUMBER(SEARCH($E$1, IM!$AC$2:$AC$5000))))&gt;0), $E$1, "")</f>
        <v/>
      </c>
      <c r="T242" s="210" t="str">
        <f t="array" ref="T242">IFERROR(INDEX(IM!$AM$2:$AM$5000, MATCH(1, (IM!$F$2:$F$5000=A242) * (ISNUMBER(SEARCH($E$1, IM!$AC$2:$AC$5000))), 0)), "")</f>
        <v/>
      </c>
      <c r="U242" s="211" t="str">
        <f t="array" ref="U242">IF(AND(SUMPRODUCT((IM!$F$2:$F$5000=A242)*(ISNUMBER(SEARCH($F$1, IM!$AC$2:$AC$5000))))&gt;0), $F$1, "")</f>
        <v/>
      </c>
      <c r="V242" s="210" t="str">
        <f t="array" ref="V242">IFERROR(INDEX(IM!$AM$2:$AM$5000, MATCH(1, (IM!$F$2:$F$5000=A242) * (ISNUMBER(SEARCH($F$1, IM!$AC$2:$AC$5000))), 0)), "")</f>
        <v/>
      </c>
      <c r="W242" s="165" t="str">
        <f t="array" ref="W242">IF(
SUMPRODUCT(
(IM!$F$2:$F$5000=A242)*
(ISNUMBER(SEARCH($I$1,IM!$AC$2:$AC$5000)))*
(IM!$X$2:$X$5000&gt;=$A$1)*
(IM!$X$2:$X$5000&lt;=$B$1)
)&gt;0,
$I$1,
""
)</f>
        <v/>
      </c>
      <c r="X242" s="165" t="str">
        <f t="array" ref="X242">IF(AND(SUMPRODUCT((IM!$F$2:$F$5000=A242)*(ISNUMBER(SEARCH($J$1, IM!$AC$2:$AC$5000))))&gt;0), $J$1, "")</f>
        <v>+EDC</v>
      </c>
      <c r="Y242" s="425">
        <f t="shared" si="38"/>
        <v>4819</v>
      </c>
      <c r="Z242" s="425" t="str">
        <f t="shared" si="39"/>
        <v>五股凌雲店</v>
      </c>
      <c r="AA242" s="132" t="s">
        <v>52</v>
      </c>
      <c r="AB242" s="543"/>
      <c r="AC242" s="543"/>
    </row>
    <row r="243" spans="1:29" s="464" customFormat="1" ht="21.6" customHeight="1">
      <c r="A243" s="160">
        <v>4536</v>
      </c>
      <c r="B243" s="160" t="str">
        <f>_xlfn.XLOOKUP(A243,'0919門市清單主檔'!B:B,'0919門市清單主檔'!C:C,"")</f>
        <v>中和景德店</v>
      </c>
      <c r="C243" s="117" t="str">
        <f>_xlfn.XLOOKUP($A243,'0919門市清單主檔'!B:B,'0919門市清單主檔'!U:U,"")</f>
        <v>新北市</v>
      </c>
      <c r="D243" s="117" t="str">
        <f>_xlfn.XLOOKUP($A243,'0919門市清單主檔'!B:B,'0919門市清單主檔'!V:V,"")</f>
        <v>中和區</v>
      </c>
      <c r="E243" s="200" t="str">
        <f>_xlfn.XLOOKUP(D243,門市狀態!G:G,門市狀態!H:H,"")</f>
        <v>劉柏均</v>
      </c>
      <c r="F243" s="160" t="str">
        <f>IFERROR(IF(VLOOKUP(A243,門市狀態!A:D,4,FALSE)=0,"",VLOOKUP(A243,門市狀態!A:D,4,FALSE)),"")</f>
        <v/>
      </c>
      <c r="G243" s="118"/>
      <c r="H243" s="188" t="str">
        <f t="shared" si="35"/>
        <v>PMQ2-4536-中和景德店(定保)</v>
      </c>
      <c r="I243" s="251" t="str">
        <f t="array" ref="I243">IF(AND(SUMPRODUCT((IM!$F$2:$F$5000=A243)*(ISNUMBER(SEARCH($C$1, IM!$AC$2:$AC$5000))))&gt;0), $C$1, "")</f>
        <v>PMQ2</v>
      </c>
      <c r="J243" s="252">
        <f t="array" ref="J243">IFERROR(INDEX(IM!$AM$2:$AM$5000, MATCH(1, (IM!$F$2:$F$5000=A243) * (ISNUMBER(SEARCH($C$1, IM!$AC$2:$AC$5000))), 0)), "")</f>
        <v>46182</v>
      </c>
      <c r="K243" s="253">
        <f t="array" ref="K243">SUMPRODUCT((IM!$F$2:$F$5000=A243)*(IM!$AD$2:$AD$5000="O")*(ISNUMBER(SEARCH($C$1, IM!$AC$2:$AC$5000))))</f>
        <v>1</v>
      </c>
      <c r="L243" s="254" t="str">
        <f t="array" ref="L243">IF(K243&gt;0,IFERROR(HYPERLINK("#'IM'!AC"&amp;MATCH(1,(IM!$F$1:$F$5000=A243)*(ISNUMBER(SEARCH($C$1,IM!$AC$1:$AC$5000))),0),"檢核"),"未登錄"),"")</f>
        <v>檢核</v>
      </c>
      <c r="M243" s="255" t="str">
        <f t="shared" si="36"/>
        <v>+SC7+EDC</v>
      </c>
      <c r="N243" s="255" t="str">
        <f t="array" ref="N243">IF(AND(
    SUMPRODUCT(
        (IM!$F$2:$F$522=A243) *
        ISNUMBER(SEARCH("*HUB*", IM!$AC$2:$AC$522)) *
        (IM!$X$2:$X$522&gt;=$A$1) *
        (IM!$X$2:$X$522&lt;=$B$1)*(W243="HUB")
    ) &gt; 0
), "HUB", "")</f>
        <v/>
      </c>
      <c r="O243" s="256" t="str">
        <f>IF(
  IFERROR(VLOOKUP(A243,門市主檔!A:I,9,FALSE),"")&lt;&gt;$C$1,
  "未完工",
  IF(
    AND($D$1="--",$E$1="--",$F$1="--"),
    "已完工",
    IF(
      OR(
        AND($D$1&lt;&gt;"--", IFERROR(VLOOKUP(A243,'0919門市清單主檔'!B:AH,31,FALSE),"")=$D$1, IFERROR(VLOOKUP(A243,門市主檔!A:Q,17,FALSE),"")&lt;&gt;$D$1),
        AND($E$1&lt;&gt;"--", IFERROR(VLOOKUP(A243,'0919門市清單主檔'!B:AH,32,FALSE),"")=$E$1, IFERROR(VLOOKUP(A243,門市主檔!A:S,19,FALSE),"")&lt;&gt;$E$1),
        AND($F$1&lt;&gt;"--", IFERROR(VLOOKUP(A243,'0919門市清單主檔'!B:AH,33,FALSE),"")=$F$1, IFERROR(VLOOKUP(A243,門市主檔!A:U,21,FALSE),"")&lt;&gt;$F$1),
        AND(
          IFERROR(VLOOKUP(A243,'0919門市清單主檔'!B:AC,28,FALSE),"")="+HUB",
          IFERROR(VLOOKUP(A243,門市主檔!A:X,23,FALSE),"")&lt;&gt;"+HUB"
        ),
        AND(
          IFERROR(VLOOKUP(A243,'0919門市清單主檔'!B:AD,29,FALSE),"")="+EDC",
          IFERROR(VLOOKUP(A243,門市主檔!A:X,24,FALSE),"")&lt;&gt;"+EDC"
        )
      ),
      _xlfn.TEXTJOIN(
        "，",
        TRUE,
        IF(AND($D$1&lt;&gt;"--", IFERROR(VLOOKUP(A243,'0919門市清單主檔'!B:AH,31,FALSE),"")=$D$1, IFERROR(VLOOKUP(A243,門市主檔!A:Q,17,FALSE),"")&lt;&gt;$D$1), $D$1, ""),
        IF(AND($E$1&lt;&gt;"--", IFERROR(VLOOKUP(A243,'0919門市清單主檔'!B:AH,32,FALSE),"")=$E$1, IFERROR(VLOOKUP(A243,門市主檔!A:S,19,FALSE),"")&lt;&gt;$E$1), $E$1, ""),
        IF(AND($F$1&lt;&gt;"--", IFERROR(VLOOKUP(A243,'0919門市清單主檔'!B:AH,33,FALSE),"")=$F$1, IFERROR(VLOOKUP(A243,門市主檔!A:U,21,FALSE),"")&lt;&gt;$F$1), $F$1, ""),
        IF(AND(IFERROR(VLOOKUP(A243,'0919門市清單主檔'!B:AC,28,FALSE),"")="+HUB", IFERROR(VLOOKUP(A243,門市主檔!A:X,23,FALSE),"")&lt;&gt;"+HUB"), "+HUB", ""),
        IF(AND(IFERROR(VLOOKUP(A243,'0919門市清單主檔'!B:AD,29,FALSE),"")="+EDC", IFERROR(VLOOKUP(A243,門市主檔!A:X,24,FALSE),"")&lt;&gt;"+EDC"), "+EDC", "")
      ) &amp; "未完工",
      "已完工"
    )
  )
)</f>
        <v>已完工</v>
      </c>
      <c r="P243" s="130" t="str">
        <f t="shared" si="37"/>
        <v>PMQ2-4536-中和景德店(定保)</v>
      </c>
      <c r="Q243" s="209" t="str">
        <f t="array" ref="Q243">IF(AND(SUMPRODUCT((IM!$F$2:$F$5000=A243)*(ISNUMBER(SEARCH($D$1, IM!$AC$2:$AC$5000))))&gt;0), $D$1, "")</f>
        <v>+SC7</v>
      </c>
      <c r="R243" s="210">
        <f t="array" ref="R243">IFERROR(INDEX(IM!$AM$2:$AM$5000, MATCH(1, (IM!$F$2:$F$5000=A243) * (ISNUMBER(SEARCH($D$1, IM!$AC$2:$AC$5000))), 0)), "")</f>
        <v>46182</v>
      </c>
      <c r="S243" s="211" t="str">
        <f t="array" ref="S243">IF(AND(SUMPRODUCT((IM!$F$2:$F$5000=A243)*(ISNUMBER(SEARCH($E$1, IM!$AC$2:$AC$5000))))&gt;0), $E$1, "")</f>
        <v/>
      </c>
      <c r="T243" s="210" t="str">
        <f t="array" ref="T243">IFERROR(INDEX(IM!$AM$2:$AM$5000, MATCH(1, (IM!$F$2:$F$5000=A243) * (ISNUMBER(SEARCH($E$1, IM!$AC$2:$AC$5000))), 0)), "")</f>
        <v/>
      </c>
      <c r="U243" s="211" t="str">
        <f t="array" ref="U243">IF(AND(SUMPRODUCT((IM!$F$2:$F$5000=A243)*(ISNUMBER(SEARCH($F$1, IM!$AC$2:$AC$5000))))&gt;0), $F$1, "")</f>
        <v/>
      </c>
      <c r="V243" s="210" t="str">
        <f t="array" ref="V243">IFERROR(INDEX(IM!$AM$2:$AM$5000, MATCH(1, (IM!$F$2:$F$5000=A243) * (ISNUMBER(SEARCH($F$1, IM!$AC$2:$AC$5000))), 0)), "")</f>
        <v/>
      </c>
      <c r="W243" s="165" t="str">
        <f t="array" ref="W243">IF(
SUMPRODUCT(
(IM!$F$2:$F$5000=A243)*
(ISNUMBER(SEARCH($I$1,IM!$AC$2:$AC$5000)))*
(IM!$X$2:$X$5000&gt;=$A$1)*
(IM!$X$2:$X$5000&lt;=$B$1)
)&gt;0,
$I$1,
""
)</f>
        <v/>
      </c>
      <c r="X243" s="165" t="str">
        <f t="array" ref="X243">IF(AND(SUMPRODUCT((IM!$F$2:$F$5000=A243)*(ISNUMBER(SEARCH($J$1, IM!$AC$2:$AC$5000))))&gt;0), $J$1, "")</f>
        <v>+EDC</v>
      </c>
      <c r="Y243" s="425">
        <f t="shared" si="38"/>
        <v>4536</v>
      </c>
      <c r="Z243" s="425" t="str">
        <f t="shared" si="39"/>
        <v>中和景德店</v>
      </c>
      <c r="AA243" s="132" t="s">
        <v>52</v>
      </c>
      <c r="AB243" s="543"/>
      <c r="AC243" s="543"/>
    </row>
    <row r="244" spans="1:29" s="464" customFormat="1" ht="21.6" customHeight="1">
      <c r="A244" s="160">
        <v>4917</v>
      </c>
      <c r="B244" s="160" t="str">
        <f>_xlfn.XLOOKUP(A244,'0919門市清單主檔'!B:B,'0919門市清單主檔'!C:C,"")</f>
        <v>板橋翠華店</v>
      </c>
      <c r="C244" s="117" t="str">
        <f>_xlfn.XLOOKUP($A244,'0919門市清單主檔'!B:B,'0919門市清單主檔'!U:U,"")</f>
        <v>新北市</v>
      </c>
      <c r="D244" s="117" t="str">
        <f>_xlfn.XLOOKUP($A244,'0919門市清單主檔'!B:B,'0919門市清單主檔'!V:V,"")</f>
        <v>板橋區</v>
      </c>
      <c r="E244" s="200" t="str">
        <f>_xlfn.XLOOKUP(D244,門市狀態!G:G,門市狀態!H:H,"")</f>
        <v>狄澤洋</v>
      </c>
      <c r="F244" s="160" t="str">
        <f>IFERROR(IF(VLOOKUP(A244,門市狀態!A:D,4,FALSE)=0,"",VLOOKUP(A244,門市狀態!A:D,4,FALSE)),"")</f>
        <v/>
      </c>
      <c r="G244" s="118"/>
      <c r="H244" s="188" t="str">
        <f t="shared" si="35"/>
        <v>PMQ2-4917-板橋翠華店(定保)</v>
      </c>
      <c r="I244" s="251" t="str">
        <f t="array" ref="I244">IF(AND(SUMPRODUCT((IM!$F$2:$F$5000=A244)*(ISNUMBER(SEARCH($C$1, IM!$AC$2:$AC$5000))))&gt;0), $C$1, "")</f>
        <v>PMQ2</v>
      </c>
      <c r="J244" s="252">
        <f t="array" ref="J244">IFERROR(INDEX(IM!$AM$2:$AM$5000, MATCH(1, (IM!$F$2:$F$5000=A244) * (ISNUMBER(SEARCH($C$1, IM!$AC$2:$AC$5000))), 0)), "")</f>
        <v>46182</v>
      </c>
      <c r="K244" s="253">
        <f t="array" ref="K244">SUMPRODUCT((IM!$F$2:$F$5000=A244)*(IM!$AD$2:$AD$5000="O")*(ISNUMBER(SEARCH($C$1, IM!$AC$2:$AC$5000))))</f>
        <v>1</v>
      </c>
      <c r="L244" s="254" t="str">
        <f t="array" ref="L244">IF(K244&gt;0,IFERROR(HYPERLINK("#'IM'!AC"&amp;MATCH(1,(IM!$F$1:$F$5000=A244)*(ISNUMBER(SEARCH($C$1,IM!$AC$1:$AC$5000))),0),"檢核"),"未登錄"),"")</f>
        <v>檢核</v>
      </c>
      <c r="M244" s="255" t="str">
        <f t="shared" si="36"/>
        <v>+EDC</v>
      </c>
      <c r="N244" s="255" t="str">
        <f t="array" ref="N244">IF(AND(
    SUMPRODUCT(
        (IM!$F$2:$F$522=A244) *
        ISNUMBER(SEARCH("*HUB*", IM!$AC$2:$AC$522)) *
        (IM!$X$2:$X$522&gt;=$A$1) *
        (IM!$X$2:$X$522&lt;=$B$1)*(W244="HUB")
    ) &gt; 0
), "HUB", "")</f>
        <v/>
      </c>
      <c r="O244" s="256" t="str">
        <f>IF(
  IFERROR(VLOOKUP(A244,門市主檔!A:I,9,FALSE),"")&lt;&gt;$C$1,
  "未完工",
  IF(
    AND($D$1="--",$E$1="--",$F$1="--"),
    "已完工",
    IF(
      OR(
        AND($D$1&lt;&gt;"--", IFERROR(VLOOKUP(A244,'0919門市清單主檔'!B:AH,31,FALSE),"")=$D$1, IFERROR(VLOOKUP(A244,門市主檔!A:Q,17,FALSE),"")&lt;&gt;$D$1),
        AND($E$1&lt;&gt;"--", IFERROR(VLOOKUP(A244,'0919門市清單主檔'!B:AH,32,FALSE),"")=$E$1, IFERROR(VLOOKUP(A244,門市主檔!A:S,19,FALSE),"")&lt;&gt;$E$1),
        AND($F$1&lt;&gt;"--", IFERROR(VLOOKUP(A244,'0919門市清單主檔'!B:AH,33,FALSE),"")=$F$1, IFERROR(VLOOKUP(A244,門市主檔!A:U,21,FALSE),"")&lt;&gt;$F$1),
        AND(
          IFERROR(VLOOKUP(A244,'0919門市清單主檔'!B:AC,28,FALSE),"")="+HUB",
          IFERROR(VLOOKUP(A244,門市主檔!A:X,23,FALSE),"")&lt;&gt;"+HUB"
        ),
        AND(
          IFERROR(VLOOKUP(A244,'0919門市清單主檔'!B:AD,29,FALSE),"")="+EDC",
          IFERROR(VLOOKUP(A244,門市主檔!A:X,24,FALSE),"")&lt;&gt;"+EDC"
        )
      ),
      _xlfn.TEXTJOIN(
        "，",
        TRUE,
        IF(AND($D$1&lt;&gt;"--", IFERROR(VLOOKUP(A244,'0919門市清單主檔'!B:AH,31,FALSE),"")=$D$1, IFERROR(VLOOKUP(A244,門市主檔!A:Q,17,FALSE),"")&lt;&gt;$D$1), $D$1, ""),
        IF(AND($E$1&lt;&gt;"--", IFERROR(VLOOKUP(A244,'0919門市清單主檔'!B:AH,32,FALSE),"")=$E$1, IFERROR(VLOOKUP(A244,門市主檔!A:S,19,FALSE),"")&lt;&gt;$E$1), $E$1, ""),
        IF(AND($F$1&lt;&gt;"--", IFERROR(VLOOKUP(A244,'0919門市清單主檔'!B:AH,33,FALSE),"")=$F$1, IFERROR(VLOOKUP(A244,門市主檔!A:U,21,FALSE),"")&lt;&gt;$F$1), $F$1, ""),
        IF(AND(IFERROR(VLOOKUP(A244,'0919門市清單主檔'!B:AC,28,FALSE),"")="+HUB", IFERROR(VLOOKUP(A244,門市主檔!A:X,23,FALSE),"")&lt;&gt;"+HUB"), "+HUB", ""),
        IF(AND(IFERROR(VLOOKUP(A244,'0919門市清單主檔'!B:AD,29,FALSE),"")="+EDC", IFERROR(VLOOKUP(A244,門市主檔!A:X,24,FALSE),"")&lt;&gt;"+EDC"), "+EDC", "")
      ) &amp; "未完工",
      "已完工"
    )
  )
)</f>
        <v>已完工</v>
      </c>
      <c r="P244" s="130" t="str">
        <f t="shared" si="37"/>
        <v>PMQ2-4917-板橋翠華店(定保)</v>
      </c>
      <c r="Q244" s="209" t="str">
        <f t="array" ref="Q244">IF(AND(SUMPRODUCT((IM!$F$2:$F$5000=A244)*(ISNUMBER(SEARCH($D$1, IM!$AC$2:$AC$5000))))&gt;0), $D$1, "")</f>
        <v/>
      </c>
      <c r="R244" s="210" t="str">
        <f t="array" ref="R244">IFERROR(INDEX(IM!$AM$2:$AM$5000, MATCH(1, (IM!$F$2:$F$5000=A244) * (ISNUMBER(SEARCH($D$1, IM!$AC$2:$AC$5000))), 0)), "")</f>
        <v/>
      </c>
      <c r="S244" s="211" t="str">
        <f t="array" ref="S244">IF(AND(SUMPRODUCT((IM!$F$2:$F$5000=A244)*(ISNUMBER(SEARCH($E$1, IM!$AC$2:$AC$5000))))&gt;0), $E$1, "")</f>
        <v/>
      </c>
      <c r="T244" s="210" t="str">
        <f t="array" ref="T244">IFERROR(INDEX(IM!$AM$2:$AM$5000, MATCH(1, (IM!$F$2:$F$5000=A244) * (ISNUMBER(SEARCH($E$1, IM!$AC$2:$AC$5000))), 0)), "")</f>
        <v/>
      </c>
      <c r="U244" s="211" t="str">
        <f t="array" ref="U244">IF(AND(SUMPRODUCT((IM!$F$2:$F$5000=A244)*(ISNUMBER(SEARCH($F$1, IM!$AC$2:$AC$5000))))&gt;0), $F$1, "")</f>
        <v/>
      </c>
      <c r="V244" s="210" t="str">
        <f t="array" ref="V244">IFERROR(INDEX(IM!$AM$2:$AM$5000, MATCH(1, (IM!$F$2:$F$5000=A244) * (ISNUMBER(SEARCH($F$1, IM!$AC$2:$AC$5000))), 0)), "")</f>
        <v/>
      </c>
      <c r="W244" s="165" t="str">
        <f t="array" ref="W244">IF(
SUMPRODUCT(
(IM!$F$2:$F$5000=A244)*
(ISNUMBER(SEARCH($I$1,IM!$AC$2:$AC$5000)))*
(IM!$X$2:$X$5000&gt;=$A$1)*
(IM!$X$2:$X$5000&lt;=$B$1)
)&gt;0,
$I$1,
""
)</f>
        <v/>
      </c>
      <c r="X244" s="165" t="str">
        <f t="array" ref="X244">IF(AND(SUMPRODUCT((IM!$F$2:$F$5000=A244)*(ISNUMBER(SEARCH($J$1, IM!$AC$2:$AC$5000))))&gt;0), $J$1, "")</f>
        <v>+EDC</v>
      </c>
      <c r="Y244" s="425">
        <f t="shared" si="38"/>
        <v>4917</v>
      </c>
      <c r="Z244" s="425" t="str">
        <f t="shared" si="39"/>
        <v>板橋翠華店</v>
      </c>
      <c r="AA244" s="132"/>
    </row>
    <row r="245" spans="1:29" s="464" customFormat="1" ht="21.6" customHeight="1">
      <c r="A245" s="160">
        <v>4503</v>
      </c>
      <c r="B245" s="160" t="str">
        <f>_xlfn.XLOOKUP(A245,'0919門市清單主檔'!B:B,'0919門市清單主檔'!C:C,"")</f>
        <v>龜山復恆店</v>
      </c>
      <c r="C245" s="117" t="str">
        <f>_xlfn.XLOOKUP($A245,'0919門市清單主檔'!B:B,'0919門市清單主檔'!U:U,"")</f>
        <v>桃園市</v>
      </c>
      <c r="D245" s="117" t="str">
        <f>_xlfn.XLOOKUP($A245,'0919門市清單主檔'!B:B,'0919門市清單主檔'!V:V,"")</f>
        <v>龜山區</v>
      </c>
      <c r="E245" s="200" t="str">
        <f>_xlfn.XLOOKUP(D245,門市狀態!G:G,門市狀態!H:H,"")</f>
        <v>吳宗鴻</v>
      </c>
      <c r="F245" s="160" t="str">
        <f>IFERROR(IF(VLOOKUP(A245,門市狀態!A:D,4,FALSE)=0,"",VLOOKUP(A245,門市狀態!A:D,4,FALSE)),"")</f>
        <v/>
      </c>
      <c r="G245" s="118"/>
      <c r="H245" s="188" t="str">
        <f t="shared" si="35"/>
        <v>PMQ2-4503-龜山復恆店(定保)</v>
      </c>
      <c r="I245" s="251" t="str">
        <f t="array" ref="I245">IF(AND(SUMPRODUCT((IM!$F$2:$F$5000=A245)*(ISNUMBER(SEARCH($C$1, IM!$AC$2:$AC$5000))))&gt;0), $C$1, "")</f>
        <v>PMQ2</v>
      </c>
      <c r="J245" s="252">
        <f t="array" ref="J245">IFERROR(INDEX(IM!$AM$2:$AM$5000, MATCH(1, (IM!$F$2:$F$5000=A245) * (ISNUMBER(SEARCH($C$1, IM!$AC$2:$AC$5000))), 0)), "")</f>
        <v>46183</v>
      </c>
      <c r="K245" s="253">
        <f t="array" ref="K245">SUMPRODUCT((IM!$F$2:$F$5000=A245)*(IM!$AD$2:$AD$5000="O")*(ISNUMBER(SEARCH($C$1, IM!$AC$2:$AC$5000))))</f>
        <v>1</v>
      </c>
      <c r="L245" s="254" t="str">
        <f t="array" ref="L245">IF(K245&gt;0,IFERROR(HYPERLINK("#'IM'!AC"&amp;MATCH(1,(IM!$F$1:$F$5000=A245)*(ISNUMBER(SEARCH($C$1,IM!$AC$1:$AC$5000))),0),"檢核"),"未登錄"),"")</f>
        <v>檢核</v>
      </c>
      <c r="M245" s="255" t="str">
        <f t="shared" si="36"/>
        <v>+EDC</v>
      </c>
      <c r="N245" s="255" t="str">
        <f t="array" ref="N245">IF(AND(
    SUMPRODUCT(
        (IM!$F$2:$F$522=A245) *
        ISNUMBER(SEARCH("*HUB*", IM!$AC$2:$AC$522)) *
        (IM!$X$2:$X$522&gt;=$A$1) *
        (IM!$X$2:$X$522&lt;=$B$1)*(W245="HUB")
    ) &gt; 0
), "HUB", "")</f>
        <v/>
      </c>
      <c r="O245" s="256" t="str">
        <f>IF(
  IFERROR(VLOOKUP(A245,門市主檔!A:I,9,FALSE),"")&lt;&gt;$C$1,
  "未完工",
  IF(
    AND($D$1="--",$E$1="--",$F$1="--"),
    "已完工",
    IF(
      OR(
        AND($D$1&lt;&gt;"--", IFERROR(VLOOKUP(A245,'0919門市清單主檔'!B:AH,31,FALSE),"")=$D$1, IFERROR(VLOOKUP(A245,門市主檔!A:Q,17,FALSE),"")&lt;&gt;$D$1),
        AND($E$1&lt;&gt;"--", IFERROR(VLOOKUP(A245,'0919門市清單主檔'!B:AH,32,FALSE),"")=$E$1, IFERROR(VLOOKUP(A245,門市主檔!A:S,19,FALSE),"")&lt;&gt;$E$1),
        AND($F$1&lt;&gt;"--", IFERROR(VLOOKUP(A245,'0919門市清單主檔'!B:AH,33,FALSE),"")=$F$1, IFERROR(VLOOKUP(A245,門市主檔!A:U,21,FALSE),"")&lt;&gt;$F$1),
        AND(
          IFERROR(VLOOKUP(A245,'0919門市清單主檔'!B:AC,28,FALSE),"")="+HUB",
          IFERROR(VLOOKUP(A245,門市主檔!A:X,23,FALSE),"")&lt;&gt;"+HUB"
        ),
        AND(
          IFERROR(VLOOKUP(A245,'0919門市清單主檔'!B:AD,29,FALSE),"")="+EDC",
          IFERROR(VLOOKUP(A245,門市主檔!A:X,24,FALSE),"")&lt;&gt;"+EDC"
        )
      ),
      _xlfn.TEXTJOIN(
        "，",
        TRUE,
        IF(AND($D$1&lt;&gt;"--", IFERROR(VLOOKUP(A245,'0919門市清單主檔'!B:AH,31,FALSE),"")=$D$1, IFERROR(VLOOKUP(A245,門市主檔!A:Q,17,FALSE),"")&lt;&gt;$D$1), $D$1, ""),
        IF(AND($E$1&lt;&gt;"--", IFERROR(VLOOKUP(A245,'0919門市清單主檔'!B:AH,32,FALSE),"")=$E$1, IFERROR(VLOOKUP(A245,門市主檔!A:S,19,FALSE),"")&lt;&gt;$E$1), $E$1, ""),
        IF(AND($F$1&lt;&gt;"--", IFERROR(VLOOKUP(A245,'0919門市清單主檔'!B:AH,33,FALSE),"")=$F$1, IFERROR(VLOOKUP(A245,門市主檔!A:U,21,FALSE),"")&lt;&gt;$F$1), $F$1, ""),
        IF(AND(IFERROR(VLOOKUP(A245,'0919門市清單主檔'!B:AC,28,FALSE),"")="+HUB", IFERROR(VLOOKUP(A245,門市主檔!A:X,23,FALSE),"")&lt;&gt;"+HUB"), "+HUB", ""),
        IF(AND(IFERROR(VLOOKUP(A245,'0919門市清單主檔'!B:AD,29,FALSE),"")="+EDC", IFERROR(VLOOKUP(A245,門市主檔!A:X,24,FALSE),"")&lt;&gt;"+EDC"), "+EDC", "")
      ) &amp; "未完工",
      "已完工"
    )
  )
)</f>
        <v>已完工</v>
      </c>
      <c r="P245" s="130" t="str">
        <f t="shared" si="37"/>
        <v>PMQ2-4503-龜山復恆店(定保)</v>
      </c>
      <c r="Q245" s="209" t="str">
        <f t="array" ref="Q245">IF(AND(SUMPRODUCT((IM!$F$2:$F$5000=A245)*(ISNUMBER(SEARCH($D$1, IM!$AC$2:$AC$5000))))&gt;0), $D$1, "")</f>
        <v/>
      </c>
      <c r="R245" s="210" t="str">
        <f t="array" ref="R245">IFERROR(INDEX(IM!$AM$2:$AM$5000, MATCH(1, (IM!$F$2:$F$5000=A245) * (ISNUMBER(SEARCH($D$1, IM!$AC$2:$AC$5000))), 0)), "")</f>
        <v/>
      </c>
      <c r="S245" s="211" t="str">
        <f t="array" ref="S245">IF(AND(SUMPRODUCT((IM!$F$2:$F$5000=A245)*(ISNUMBER(SEARCH($E$1, IM!$AC$2:$AC$5000))))&gt;0), $E$1, "")</f>
        <v/>
      </c>
      <c r="T245" s="210" t="str">
        <f t="array" ref="T245">IFERROR(INDEX(IM!$AM$2:$AM$5000, MATCH(1, (IM!$F$2:$F$5000=A245) * (ISNUMBER(SEARCH($E$1, IM!$AC$2:$AC$5000))), 0)), "")</f>
        <v/>
      </c>
      <c r="U245" s="211" t="str">
        <f t="array" ref="U245">IF(AND(SUMPRODUCT((IM!$F$2:$F$5000=A245)*(ISNUMBER(SEARCH($F$1, IM!$AC$2:$AC$5000))))&gt;0), $F$1, "")</f>
        <v/>
      </c>
      <c r="V245" s="210" t="str">
        <f t="array" ref="V245">IFERROR(INDEX(IM!$AM$2:$AM$5000, MATCH(1, (IM!$F$2:$F$5000=A245) * (ISNUMBER(SEARCH($F$1, IM!$AC$2:$AC$5000))), 0)), "")</f>
        <v/>
      </c>
      <c r="W245" s="165" t="str">
        <f t="array" ref="W245">IF(
SUMPRODUCT(
(IM!$F$2:$F$5000=A245)*
(ISNUMBER(SEARCH($I$1,IM!$AC$2:$AC$5000)))*
(IM!$X$2:$X$5000&gt;=$A$1)*
(IM!$X$2:$X$5000&lt;=$B$1)
)&gt;0,
$I$1,
""
)</f>
        <v/>
      </c>
      <c r="X245" s="165" t="str">
        <f t="array" ref="X245">IF(AND(SUMPRODUCT((IM!$F$2:$F$5000=A245)*(ISNUMBER(SEARCH($J$1, IM!$AC$2:$AC$5000))))&gt;0), $J$1, "")</f>
        <v>+EDC</v>
      </c>
      <c r="Y245" s="425">
        <f t="shared" si="38"/>
        <v>4503</v>
      </c>
      <c r="Z245" s="425" t="str">
        <f t="shared" si="39"/>
        <v>龜山復恆店</v>
      </c>
      <c r="AA245" s="132"/>
      <c r="AB245" s="543"/>
      <c r="AC245" s="543"/>
    </row>
    <row r="246" spans="1:29" s="464" customFormat="1" ht="21.6" customHeight="1">
      <c r="A246" s="160">
        <v>5031</v>
      </c>
      <c r="B246" s="160" t="str">
        <f>_xlfn.XLOOKUP(A246,'0919門市清單主檔'!B:B,'0919門市清單主檔'!C:C,"")</f>
        <v>龜山文化七</v>
      </c>
      <c r="C246" s="117" t="str">
        <f>_xlfn.XLOOKUP($A246,'0919門市清單主檔'!B:B,'0919門市清單主檔'!U:U,"")</f>
        <v>桃園市</v>
      </c>
      <c r="D246" s="117" t="str">
        <f>_xlfn.XLOOKUP($A246,'0919門市清單主檔'!B:B,'0919門市清單主檔'!V:V,"")</f>
        <v>龜山區</v>
      </c>
      <c r="E246" s="200" t="str">
        <f>_xlfn.XLOOKUP(D246,門市狀態!G:G,門市狀態!H:H,"")</f>
        <v>吳宗鴻</v>
      </c>
      <c r="F246" s="160" t="str">
        <f>IFERROR(IF(VLOOKUP(A246,門市狀態!A:D,4,FALSE)=0,"",VLOOKUP(A246,門市狀態!A:D,4,FALSE)),"")</f>
        <v/>
      </c>
      <c r="G246" s="118"/>
      <c r="H246" s="188" t="str">
        <f t="shared" si="35"/>
        <v>PMQ2-5031-龜山文化七(定保)</v>
      </c>
      <c r="I246" s="251" t="str">
        <f t="array" ref="I246">IF(AND(SUMPRODUCT((IM!$F$2:$F$5000=A246)*(ISNUMBER(SEARCH($C$1, IM!$AC$2:$AC$5000))))&gt;0), $C$1, "")</f>
        <v>PMQ2</v>
      </c>
      <c r="J246" s="252">
        <f t="array" ref="J246">IFERROR(INDEX(IM!$AM$2:$AM$5000, MATCH(1, (IM!$F$2:$F$5000=A246) * (ISNUMBER(SEARCH($C$1, IM!$AC$2:$AC$5000))), 0)), "")</f>
        <v>46183</v>
      </c>
      <c r="K246" s="253">
        <f t="array" ref="K246">SUMPRODUCT((IM!$F$2:$F$5000=A246)*(IM!$AD$2:$AD$5000="O")*(ISNUMBER(SEARCH($C$1, IM!$AC$2:$AC$5000))))</f>
        <v>1</v>
      </c>
      <c r="L246" s="254" t="str">
        <f t="array" ref="L246">IF(K246&gt;0,IFERROR(HYPERLINK("#'IM'!AC"&amp;MATCH(1,(IM!$F$1:$F$5000=A246)*(ISNUMBER(SEARCH($C$1,IM!$AC$1:$AC$5000))),0),"檢核"),"未登錄"),"")</f>
        <v>檢核</v>
      </c>
      <c r="M246" s="255" t="str">
        <f t="shared" si="36"/>
        <v>+EDC</v>
      </c>
      <c r="N246" s="255" t="str">
        <f t="array" ref="N246">IF(AND(
    SUMPRODUCT(
        (IM!$F$2:$F$522=A246) *
        ISNUMBER(SEARCH("*HUB*", IM!$AC$2:$AC$522)) *
        (IM!$X$2:$X$522&gt;=$A$1) *
        (IM!$X$2:$X$522&lt;=$B$1)*(W246="HUB")
    ) &gt; 0
), "HUB", "")</f>
        <v/>
      </c>
      <c r="O246" s="256" t="str">
        <f>IF(
  IFERROR(VLOOKUP(A246,門市主檔!A:I,9,FALSE),"")&lt;&gt;$C$1,
  "未完工",
  IF(
    AND($D$1="--",$E$1="--",$F$1="--"),
    "已完工",
    IF(
      OR(
        AND($D$1&lt;&gt;"--", IFERROR(VLOOKUP(A246,'0919門市清單主檔'!B:AH,31,FALSE),"")=$D$1, IFERROR(VLOOKUP(A246,門市主檔!A:Q,17,FALSE),"")&lt;&gt;$D$1),
        AND($E$1&lt;&gt;"--", IFERROR(VLOOKUP(A246,'0919門市清單主檔'!B:AH,32,FALSE),"")=$E$1, IFERROR(VLOOKUP(A246,門市主檔!A:S,19,FALSE),"")&lt;&gt;$E$1),
        AND($F$1&lt;&gt;"--", IFERROR(VLOOKUP(A246,'0919門市清單主檔'!B:AH,33,FALSE),"")=$F$1, IFERROR(VLOOKUP(A246,門市主檔!A:U,21,FALSE),"")&lt;&gt;$F$1),
        AND(
          IFERROR(VLOOKUP(A246,'0919門市清單主檔'!B:AC,28,FALSE),"")="+HUB",
          IFERROR(VLOOKUP(A246,門市主檔!A:X,23,FALSE),"")&lt;&gt;"+HUB"
        ),
        AND(
          IFERROR(VLOOKUP(A246,'0919門市清單主檔'!B:AD,29,FALSE),"")="+EDC",
          IFERROR(VLOOKUP(A246,門市主檔!A:X,24,FALSE),"")&lt;&gt;"+EDC"
        )
      ),
      _xlfn.TEXTJOIN(
        "，",
        TRUE,
        IF(AND($D$1&lt;&gt;"--", IFERROR(VLOOKUP(A246,'0919門市清單主檔'!B:AH,31,FALSE),"")=$D$1, IFERROR(VLOOKUP(A246,門市主檔!A:Q,17,FALSE),"")&lt;&gt;$D$1), $D$1, ""),
        IF(AND($E$1&lt;&gt;"--", IFERROR(VLOOKUP(A246,'0919門市清單主檔'!B:AH,32,FALSE),"")=$E$1, IFERROR(VLOOKUP(A246,門市主檔!A:S,19,FALSE),"")&lt;&gt;$E$1), $E$1, ""),
        IF(AND($F$1&lt;&gt;"--", IFERROR(VLOOKUP(A246,'0919門市清單主檔'!B:AH,33,FALSE),"")=$F$1, IFERROR(VLOOKUP(A246,門市主檔!A:U,21,FALSE),"")&lt;&gt;$F$1), $F$1, ""),
        IF(AND(IFERROR(VLOOKUP(A246,'0919門市清單主檔'!B:AC,28,FALSE),"")="+HUB", IFERROR(VLOOKUP(A246,門市主檔!A:X,23,FALSE),"")&lt;&gt;"+HUB"), "+HUB", ""),
        IF(AND(IFERROR(VLOOKUP(A246,'0919門市清單主檔'!B:AD,29,FALSE),"")="+EDC", IFERROR(VLOOKUP(A246,門市主檔!A:X,24,FALSE),"")&lt;&gt;"+EDC"), "+EDC", "")
      ) &amp; "未完工",
      "已完工"
    )
  )
)</f>
        <v>已完工</v>
      </c>
      <c r="P246" s="130" t="str">
        <f t="shared" si="37"/>
        <v>PMQ2-5031-龜山文化七(定保)</v>
      </c>
      <c r="Q246" s="209" t="str">
        <f t="array" ref="Q246">IF(AND(SUMPRODUCT((IM!$F$2:$F$5000=A246)*(ISNUMBER(SEARCH($D$1, IM!$AC$2:$AC$5000))))&gt;0), $D$1, "")</f>
        <v/>
      </c>
      <c r="R246" s="210" t="str">
        <f t="array" ref="R246">IFERROR(INDEX(IM!$AM$2:$AM$5000, MATCH(1, (IM!$F$2:$F$5000=A246) * (ISNUMBER(SEARCH($D$1, IM!$AC$2:$AC$5000))), 0)), "")</f>
        <v/>
      </c>
      <c r="S246" s="211" t="str">
        <f t="array" ref="S246">IF(AND(SUMPRODUCT((IM!$F$2:$F$5000=A246)*(ISNUMBER(SEARCH($E$1, IM!$AC$2:$AC$5000))))&gt;0), $E$1, "")</f>
        <v/>
      </c>
      <c r="T246" s="210" t="str">
        <f t="array" ref="T246">IFERROR(INDEX(IM!$AM$2:$AM$5000, MATCH(1, (IM!$F$2:$F$5000=A246) * (ISNUMBER(SEARCH($E$1, IM!$AC$2:$AC$5000))), 0)), "")</f>
        <v/>
      </c>
      <c r="U246" s="211" t="str">
        <f t="array" ref="U246">IF(AND(SUMPRODUCT((IM!$F$2:$F$5000=A246)*(ISNUMBER(SEARCH($F$1, IM!$AC$2:$AC$5000))))&gt;0), $F$1, "")</f>
        <v/>
      </c>
      <c r="V246" s="210" t="str">
        <f t="array" ref="V246">IFERROR(INDEX(IM!$AM$2:$AM$5000, MATCH(1, (IM!$F$2:$F$5000=A246) * (ISNUMBER(SEARCH($F$1, IM!$AC$2:$AC$5000))), 0)), "")</f>
        <v/>
      </c>
      <c r="W246" s="165" t="str">
        <f t="array" ref="W246">IF(
SUMPRODUCT(
(IM!$F$2:$F$5000=A246)*
(ISNUMBER(SEARCH($I$1,IM!$AC$2:$AC$5000)))*
(IM!$X$2:$X$5000&gt;=$A$1)*
(IM!$X$2:$X$5000&lt;=$B$1)
)&gt;0,
$I$1,
""
)</f>
        <v/>
      </c>
      <c r="X246" s="165" t="str">
        <f t="array" ref="X246">IF(AND(SUMPRODUCT((IM!$F$2:$F$5000=A246)*(ISNUMBER(SEARCH($J$1, IM!$AC$2:$AC$5000))))&gt;0), $J$1, "")</f>
        <v>+EDC</v>
      </c>
      <c r="Y246" s="425">
        <f t="shared" si="38"/>
        <v>5031</v>
      </c>
      <c r="Z246" s="425" t="str">
        <f t="shared" si="39"/>
        <v>龜山文化七</v>
      </c>
      <c r="AA246" s="132" t="s">
        <v>52</v>
      </c>
      <c r="AB246" s="543"/>
      <c r="AC246" s="543"/>
    </row>
    <row r="247" spans="1:29" s="464" customFormat="1" ht="21.6" customHeight="1">
      <c r="A247" s="160" t="s">
        <v>81</v>
      </c>
      <c r="B247" s="160" t="str">
        <f>_xlfn.XLOOKUP(A247,'0919門市清單主檔'!B:B,'0919門市清單主檔'!C:C,"")</f>
        <v>田倉復興店</v>
      </c>
      <c r="C247" s="117" t="str">
        <f>_xlfn.XLOOKUP($A247,'0919門市清單主檔'!B:B,'0919門市清單主檔'!U:U,"")</f>
        <v>桃園市</v>
      </c>
      <c r="D247" s="117" t="str">
        <f>_xlfn.XLOOKUP($A247,'0919門市清單主檔'!B:B,'0919門市清單主檔'!V:V,"")</f>
        <v>龜山區</v>
      </c>
      <c r="E247" s="200" t="str">
        <f>_xlfn.XLOOKUP(D247,門市狀態!G:G,門市狀態!H:H,"")</f>
        <v>吳宗鴻</v>
      </c>
      <c r="F247" s="160" t="str">
        <f>IFERROR(IF(VLOOKUP(A247,門市狀態!A:D,4,FALSE)=0,"",VLOOKUP(A247,門市狀態!A:D,4,FALSE)),"")</f>
        <v/>
      </c>
      <c r="G247" s="118"/>
      <c r="H247" s="188" t="str">
        <f t="shared" si="35"/>
        <v>PMQ2-L533-田倉復興店(定保)</v>
      </c>
      <c r="I247" s="251" t="str">
        <f t="array" ref="I247">IF(AND(SUMPRODUCT((IM!$F$2:$F$5000=A247)*(ISNUMBER(SEARCH($C$1, IM!$AC$2:$AC$5000))))&gt;0), $C$1, "")</f>
        <v>PMQ2</v>
      </c>
      <c r="J247" s="252">
        <f t="array" ref="J247">IFERROR(INDEX(IM!$AM$2:$AM$5000, MATCH(1, (IM!$F$2:$F$5000=A247) * (ISNUMBER(SEARCH($C$1, IM!$AC$2:$AC$5000))), 0)), "")</f>
        <v>46183</v>
      </c>
      <c r="K247" s="253">
        <f t="array" ref="K247">SUMPRODUCT((IM!$F$2:$F$5000=A247)*(IM!$AD$2:$AD$5000="O")*(ISNUMBER(SEARCH($C$1, IM!$AC$2:$AC$5000))))</f>
        <v>1</v>
      </c>
      <c r="L247" s="254" t="str">
        <f t="array" ref="L247">IF(K247&gt;0,IFERROR(HYPERLINK("#'IM'!AC"&amp;MATCH(1,(IM!$F$1:$F$5000=A247)*(ISNUMBER(SEARCH($C$1,IM!$AC$1:$AC$5000))),0),"檢核"),"未登錄"),"")</f>
        <v>檢核</v>
      </c>
      <c r="M247" s="255" t="str">
        <f t="shared" si="36"/>
        <v/>
      </c>
      <c r="N247" s="255" t="str">
        <f t="array" ref="N247">IF(AND(
    SUMPRODUCT(
        (IM!$F$2:$F$522=A247) *
        ISNUMBER(SEARCH("*HUB*", IM!$AC$2:$AC$522)) *
        (IM!$X$2:$X$522&gt;=$A$1) *
        (IM!$X$2:$X$522&lt;=$B$1)*(W247="HUB")
    ) &gt; 0
), "HUB", "")</f>
        <v/>
      </c>
      <c r="O247" s="256" t="str">
        <f>IF(
  IFERROR(VLOOKUP(A247,門市主檔!A:I,9,FALSE),"")&lt;&gt;$C$1,
  "未完工",
  IF(
    AND($D$1="--",$E$1="--",$F$1="--"),
    "已完工",
    IF(
      OR(
        AND($D$1&lt;&gt;"--", IFERROR(VLOOKUP(A247,'0919門市清單主檔'!B:AH,31,FALSE),"")=$D$1, IFERROR(VLOOKUP(A247,門市主檔!A:Q,17,FALSE),"")&lt;&gt;$D$1),
        AND($E$1&lt;&gt;"--", IFERROR(VLOOKUP(A247,'0919門市清單主檔'!B:AH,32,FALSE),"")=$E$1, IFERROR(VLOOKUP(A247,門市主檔!A:S,19,FALSE),"")&lt;&gt;$E$1),
        AND($F$1&lt;&gt;"--", IFERROR(VLOOKUP(A247,'0919門市清單主檔'!B:AH,33,FALSE),"")=$F$1, IFERROR(VLOOKUP(A247,門市主檔!A:U,21,FALSE),"")&lt;&gt;$F$1),
        AND(
          IFERROR(VLOOKUP(A247,'0919門市清單主檔'!B:AC,28,FALSE),"")="+HUB",
          IFERROR(VLOOKUP(A247,門市主檔!A:X,23,FALSE),"")&lt;&gt;"+HUB"
        ),
        AND(
          IFERROR(VLOOKUP(A247,'0919門市清單主檔'!B:AD,29,FALSE),"")="+EDC",
          IFERROR(VLOOKUP(A247,門市主檔!A:X,24,FALSE),"")&lt;&gt;"+EDC"
        )
      ),
      _xlfn.TEXTJOIN(
        "，",
        TRUE,
        IF(AND($D$1&lt;&gt;"--", IFERROR(VLOOKUP(A247,'0919門市清單主檔'!B:AH,31,FALSE),"")=$D$1, IFERROR(VLOOKUP(A247,門市主檔!A:Q,17,FALSE),"")&lt;&gt;$D$1), $D$1, ""),
        IF(AND($E$1&lt;&gt;"--", IFERROR(VLOOKUP(A247,'0919門市清單主檔'!B:AH,32,FALSE),"")=$E$1, IFERROR(VLOOKUP(A247,門市主檔!A:S,19,FALSE),"")&lt;&gt;$E$1), $E$1, ""),
        IF(AND($F$1&lt;&gt;"--", IFERROR(VLOOKUP(A247,'0919門市清單主檔'!B:AH,33,FALSE),"")=$F$1, IFERROR(VLOOKUP(A247,門市主檔!A:U,21,FALSE),"")&lt;&gt;$F$1), $F$1, ""),
        IF(AND(IFERROR(VLOOKUP(A247,'0919門市清單主檔'!B:AC,28,FALSE),"")="+HUB", IFERROR(VLOOKUP(A247,門市主檔!A:X,23,FALSE),"")&lt;&gt;"+HUB"), "+HUB", ""),
        IF(AND(IFERROR(VLOOKUP(A247,'0919門市清單主檔'!B:AD,29,FALSE),"")="+EDC", IFERROR(VLOOKUP(A247,門市主檔!A:X,24,FALSE),"")&lt;&gt;"+EDC"), "+EDC", "")
      ) &amp; "未完工",
      "已完工"
    )
  )
)</f>
        <v>已完工</v>
      </c>
      <c r="P247" s="130" t="str">
        <f t="shared" si="37"/>
        <v>PMQ2-L533-田倉復興店(定保)</v>
      </c>
      <c r="Q247" s="209" t="str">
        <f t="array" ref="Q247">IF(AND(SUMPRODUCT((IM!$F$2:$F$5000=A247)*(ISNUMBER(SEARCH($D$1, IM!$AC$2:$AC$5000))))&gt;0), $D$1, "")</f>
        <v/>
      </c>
      <c r="R247" s="210" t="str">
        <f t="array" ref="R247">IFERROR(INDEX(IM!$AM$2:$AM$5000, MATCH(1, (IM!$F$2:$F$5000=A247) * (ISNUMBER(SEARCH($D$1, IM!$AC$2:$AC$5000))), 0)), "")</f>
        <v/>
      </c>
      <c r="S247" s="211" t="str">
        <f t="array" ref="S247">IF(AND(SUMPRODUCT((IM!$F$2:$F$5000=A247)*(ISNUMBER(SEARCH($E$1, IM!$AC$2:$AC$5000))))&gt;0), $E$1, "")</f>
        <v/>
      </c>
      <c r="T247" s="210" t="str">
        <f t="array" ref="T247">IFERROR(INDEX(IM!$AM$2:$AM$5000, MATCH(1, (IM!$F$2:$F$5000=A247) * (ISNUMBER(SEARCH($E$1, IM!$AC$2:$AC$5000))), 0)), "")</f>
        <v/>
      </c>
      <c r="U247" s="211" t="str">
        <f t="array" ref="U247">IF(AND(SUMPRODUCT((IM!$F$2:$F$5000=A247)*(ISNUMBER(SEARCH($F$1, IM!$AC$2:$AC$5000))))&gt;0), $F$1, "")</f>
        <v/>
      </c>
      <c r="V247" s="210" t="str">
        <f t="array" ref="V247">IFERROR(INDEX(IM!$AM$2:$AM$5000, MATCH(1, (IM!$F$2:$F$5000=A247) * (ISNUMBER(SEARCH($F$1, IM!$AC$2:$AC$5000))), 0)), "")</f>
        <v/>
      </c>
      <c r="W247" s="165" t="str">
        <f t="array" ref="W247">IF(
SUMPRODUCT(
(IM!$F$2:$F$5000=A247)*
(ISNUMBER(SEARCH($I$1,IM!$AC$2:$AC$5000)))*
(IM!$X$2:$X$5000&gt;=$A$1)*
(IM!$X$2:$X$5000&lt;=$B$1)
)&gt;0,
$I$1,
""
)</f>
        <v/>
      </c>
      <c r="X247" s="165" t="str">
        <f t="array" ref="X247">IF(AND(SUMPRODUCT((IM!$F$2:$F$5000=A247)*(ISNUMBER(SEARCH($J$1, IM!$AC$2:$AC$5000))))&gt;0), $J$1, "")</f>
        <v/>
      </c>
      <c r="Y247" s="425" t="str">
        <f t="shared" si="38"/>
        <v>L533</v>
      </c>
      <c r="Z247" s="425" t="str">
        <f t="shared" si="39"/>
        <v>田倉復興店</v>
      </c>
      <c r="AA247" s="365" t="s">
        <v>55</v>
      </c>
      <c r="AB247" s="543"/>
      <c r="AC247" s="543"/>
    </row>
    <row r="248" spans="1:29" s="464" customFormat="1" ht="21.6" customHeight="1">
      <c r="A248" s="160">
        <v>2763</v>
      </c>
      <c r="B248" s="160" t="str">
        <f>_xlfn.XLOOKUP(A248,'0919門市清單主檔'!B:B,'0919門市清單主檔'!C:C,"")</f>
        <v>桃縣桃燿店</v>
      </c>
      <c r="C248" s="117" t="str">
        <f>_xlfn.XLOOKUP($A248,'0919門市清單主檔'!B:B,'0919門市清單主檔'!U:U,"")</f>
        <v>桃園市</v>
      </c>
      <c r="D248" s="117" t="str">
        <f>_xlfn.XLOOKUP($A248,'0919門市清單主檔'!B:B,'0919門市清單主檔'!V:V,"")</f>
        <v>龜山區</v>
      </c>
      <c r="E248" s="200" t="str">
        <f>_xlfn.XLOOKUP(D248,門市狀態!G:G,門市狀態!H:H,"")</f>
        <v>吳宗鴻</v>
      </c>
      <c r="F248" s="160" t="str">
        <f>IFERROR(IF(VLOOKUP(A248,門市狀態!A:D,4,FALSE)=0,"",VLOOKUP(A248,門市狀態!A:D,4,FALSE)),"")</f>
        <v/>
      </c>
      <c r="G248" s="118"/>
      <c r="H248" s="188" t="str">
        <f t="shared" si="35"/>
        <v>PMQ2-2763-桃縣桃燿店(定保)</v>
      </c>
      <c r="I248" s="251" t="str">
        <f t="array" ref="I248">IF(AND(SUMPRODUCT((IM!$F$2:$F$5000=A248)*(ISNUMBER(SEARCH($C$1, IM!$AC$2:$AC$5000))))&gt;0), $C$1, "")</f>
        <v>PMQ2</v>
      </c>
      <c r="J248" s="252">
        <f t="array" ref="J248">IFERROR(INDEX(IM!$AM$2:$AM$5000, MATCH(1, (IM!$F$2:$F$5000=A248) * (ISNUMBER(SEARCH($C$1, IM!$AC$2:$AC$5000))), 0)), "")</f>
        <v>46183</v>
      </c>
      <c r="K248" s="253">
        <f t="array" ref="K248">SUMPRODUCT((IM!$F$2:$F$5000=A248)*(IM!$AD$2:$AD$5000="O")*(ISNUMBER(SEARCH($C$1, IM!$AC$2:$AC$5000))))</f>
        <v>1</v>
      </c>
      <c r="L248" s="254" t="str">
        <f t="array" ref="L248">IF(K248&gt;0,IFERROR(HYPERLINK("#'IM'!AC"&amp;MATCH(1,(IM!$F$1:$F$5000=A248)*(ISNUMBER(SEARCH($C$1,IM!$AC$1:$AC$5000))),0),"檢核"),"未登錄"),"")</f>
        <v>檢核</v>
      </c>
      <c r="M248" s="255" t="str">
        <f t="shared" si="36"/>
        <v>+EDC</v>
      </c>
      <c r="N248" s="255" t="str">
        <f t="array" ref="N248">IF(AND(
    SUMPRODUCT(
        (IM!$F$2:$F$522=A248) *
        ISNUMBER(SEARCH("*HUB*", IM!$AC$2:$AC$522)) *
        (IM!$X$2:$X$522&gt;=$A$1) *
        (IM!$X$2:$X$522&lt;=$B$1)*(W248="HUB")
    ) &gt; 0
), "HUB", "")</f>
        <v/>
      </c>
      <c r="O248" s="256" t="str">
        <f>IF(
  IFERROR(VLOOKUP(A248,門市主檔!A:I,9,FALSE),"")&lt;&gt;$C$1,
  "未完工",
  IF(
    AND($D$1="--",$E$1="--",$F$1="--"),
    "已完工",
    IF(
      OR(
        AND($D$1&lt;&gt;"--", IFERROR(VLOOKUP(A248,'0919門市清單主檔'!B:AH,31,FALSE),"")=$D$1, IFERROR(VLOOKUP(A248,門市主檔!A:Q,17,FALSE),"")&lt;&gt;$D$1),
        AND($E$1&lt;&gt;"--", IFERROR(VLOOKUP(A248,'0919門市清單主檔'!B:AH,32,FALSE),"")=$E$1, IFERROR(VLOOKUP(A248,門市主檔!A:S,19,FALSE),"")&lt;&gt;$E$1),
        AND($F$1&lt;&gt;"--", IFERROR(VLOOKUP(A248,'0919門市清單主檔'!B:AH,33,FALSE),"")=$F$1, IFERROR(VLOOKUP(A248,門市主檔!A:U,21,FALSE),"")&lt;&gt;$F$1),
        AND(
          IFERROR(VLOOKUP(A248,'0919門市清單主檔'!B:AC,28,FALSE),"")="+HUB",
          IFERROR(VLOOKUP(A248,門市主檔!A:X,23,FALSE),"")&lt;&gt;"+HUB"
        ),
        AND(
          IFERROR(VLOOKUP(A248,'0919門市清單主檔'!B:AD,29,FALSE),"")="+EDC",
          IFERROR(VLOOKUP(A248,門市主檔!A:X,24,FALSE),"")&lt;&gt;"+EDC"
        )
      ),
      _xlfn.TEXTJOIN(
        "，",
        TRUE,
        IF(AND($D$1&lt;&gt;"--", IFERROR(VLOOKUP(A248,'0919門市清單主檔'!B:AH,31,FALSE),"")=$D$1, IFERROR(VLOOKUP(A248,門市主檔!A:Q,17,FALSE),"")&lt;&gt;$D$1), $D$1, ""),
        IF(AND($E$1&lt;&gt;"--", IFERROR(VLOOKUP(A248,'0919門市清單主檔'!B:AH,32,FALSE),"")=$E$1, IFERROR(VLOOKUP(A248,門市主檔!A:S,19,FALSE),"")&lt;&gt;$E$1), $E$1, ""),
        IF(AND($F$1&lt;&gt;"--", IFERROR(VLOOKUP(A248,'0919門市清單主檔'!B:AH,33,FALSE),"")=$F$1, IFERROR(VLOOKUP(A248,門市主檔!A:U,21,FALSE),"")&lt;&gt;$F$1), $F$1, ""),
        IF(AND(IFERROR(VLOOKUP(A248,'0919門市清單主檔'!B:AC,28,FALSE),"")="+HUB", IFERROR(VLOOKUP(A248,門市主檔!A:X,23,FALSE),"")&lt;&gt;"+HUB"), "+HUB", ""),
        IF(AND(IFERROR(VLOOKUP(A248,'0919門市清單主檔'!B:AD,29,FALSE),"")="+EDC", IFERROR(VLOOKUP(A248,門市主檔!A:X,24,FALSE),"")&lt;&gt;"+EDC"), "+EDC", "")
      ) &amp; "未完工",
      "已完工"
    )
  )
)</f>
        <v>已完工</v>
      </c>
      <c r="P248" s="130" t="str">
        <f t="shared" si="37"/>
        <v>PMQ2-2763-桃縣桃燿店(定保)</v>
      </c>
      <c r="Q248" s="209" t="str">
        <f t="array" ref="Q248">IF(AND(SUMPRODUCT((IM!$F$2:$F$5000=A248)*(ISNUMBER(SEARCH($D$1, IM!$AC$2:$AC$5000))))&gt;0), $D$1, "")</f>
        <v/>
      </c>
      <c r="R248" s="210" t="str">
        <f t="array" ref="R248">IFERROR(INDEX(IM!$AM$2:$AM$5000, MATCH(1, (IM!$F$2:$F$5000=A248) * (ISNUMBER(SEARCH($D$1, IM!$AC$2:$AC$5000))), 0)), "")</f>
        <v/>
      </c>
      <c r="S248" s="211" t="str">
        <f t="array" ref="S248">IF(AND(SUMPRODUCT((IM!$F$2:$F$5000=A248)*(ISNUMBER(SEARCH($E$1, IM!$AC$2:$AC$5000))))&gt;0), $E$1, "")</f>
        <v/>
      </c>
      <c r="T248" s="210" t="str">
        <f t="array" ref="T248">IFERROR(INDEX(IM!$AM$2:$AM$5000, MATCH(1, (IM!$F$2:$F$5000=A248) * (ISNUMBER(SEARCH($E$1, IM!$AC$2:$AC$5000))), 0)), "")</f>
        <v/>
      </c>
      <c r="U248" s="211" t="str">
        <f t="array" ref="U248">IF(AND(SUMPRODUCT((IM!$F$2:$F$5000=A248)*(ISNUMBER(SEARCH($F$1, IM!$AC$2:$AC$5000))))&gt;0), $F$1, "")</f>
        <v/>
      </c>
      <c r="V248" s="210" t="str">
        <f t="array" ref="V248">IFERROR(INDEX(IM!$AM$2:$AM$5000, MATCH(1, (IM!$F$2:$F$5000=A248) * (ISNUMBER(SEARCH($F$1, IM!$AC$2:$AC$5000))), 0)), "")</f>
        <v/>
      </c>
      <c r="W248" s="165" t="str">
        <f t="array" ref="W248">IF(
SUMPRODUCT(
(IM!$F$2:$F$5000=A248)*
(ISNUMBER(SEARCH($I$1,IM!$AC$2:$AC$5000)))*
(IM!$X$2:$X$5000&gt;=$A$1)*
(IM!$X$2:$X$5000&lt;=$B$1)
)&gt;0,
$I$1,
""
)</f>
        <v/>
      </c>
      <c r="X248" s="165" t="str">
        <f t="array" ref="X248">IF(AND(SUMPRODUCT((IM!$F$2:$F$5000=A248)*(ISNUMBER(SEARCH($J$1, IM!$AC$2:$AC$5000))))&gt;0), $J$1, "")</f>
        <v>+EDC</v>
      </c>
      <c r="Y248" s="425">
        <f t="shared" si="38"/>
        <v>2763</v>
      </c>
      <c r="Z248" s="425" t="str">
        <f t="shared" si="39"/>
        <v>桃縣桃燿店</v>
      </c>
      <c r="AA248" s="132"/>
      <c r="AB248" s="543"/>
      <c r="AC248" s="543"/>
    </row>
    <row r="249" spans="1:29" s="464" customFormat="1" ht="21.6" customHeight="1">
      <c r="A249" s="160">
        <v>3692</v>
      </c>
      <c r="B249" s="160" t="str">
        <f>_xlfn.XLOOKUP(A249,'0919門市清單主檔'!B:B,'0919門市清單主檔'!C:C,"")</f>
        <v>龜山頂湖店</v>
      </c>
      <c r="C249" s="117" t="str">
        <f>_xlfn.XLOOKUP($A249,'0919門市清單主檔'!B:B,'0919門市清單主檔'!U:U,"")</f>
        <v>桃園市</v>
      </c>
      <c r="D249" s="117" t="str">
        <f>_xlfn.XLOOKUP($A249,'0919門市清單主檔'!B:B,'0919門市清單主檔'!V:V,"")</f>
        <v>龜山區</v>
      </c>
      <c r="E249" s="200" t="str">
        <f>_xlfn.XLOOKUP(D249,門市狀態!G:G,門市狀態!H:H,"")</f>
        <v>吳宗鴻</v>
      </c>
      <c r="F249" s="160" t="str">
        <f>IFERROR(IF(VLOOKUP(A249,門市狀態!A:D,4,FALSE)=0,"",VLOOKUP(A249,門市狀態!A:D,4,FALSE)),"")</f>
        <v/>
      </c>
      <c r="G249" s="118"/>
      <c r="H249" s="188" t="str">
        <f t="shared" si="35"/>
        <v>PMQ2-3692-龜山頂湖店(定保)</v>
      </c>
      <c r="I249" s="251" t="str">
        <f t="array" ref="I249">IF(AND(SUMPRODUCT((IM!$F$2:$F$5000=A249)*(ISNUMBER(SEARCH($C$1, IM!$AC$2:$AC$5000))))&gt;0), $C$1, "")</f>
        <v>PMQ2</v>
      </c>
      <c r="J249" s="252">
        <f t="array" ref="J249">IFERROR(INDEX(IM!$AM$2:$AM$5000, MATCH(1, (IM!$F$2:$F$5000=A249) * (ISNUMBER(SEARCH($C$1, IM!$AC$2:$AC$5000))), 0)), "")</f>
        <v>46183</v>
      </c>
      <c r="K249" s="253">
        <f t="array" ref="K249">SUMPRODUCT((IM!$F$2:$F$5000=A249)*(IM!$AD$2:$AD$5000="O")*(ISNUMBER(SEARCH($C$1, IM!$AC$2:$AC$5000))))</f>
        <v>1</v>
      </c>
      <c r="L249" s="254" t="str">
        <f t="array" ref="L249">IF(K249&gt;0,IFERROR(HYPERLINK("#'IM'!AC"&amp;MATCH(1,(IM!$F$1:$F$5000=A249)*(ISNUMBER(SEARCH($C$1,IM!$AC$1:$AC$5000))),0),"檢核"),"未登錄"),"")</f>
        <v>檢核</v>
      </c>
      <c r="M249" s="255" t="str">
        <f t="shared" si="36"/>
        <v>+EDC</v>
      </c>
      <c r="N249" s="255" t="str">
        <f t="array" ref="N249">IF(AND(
    SUMPRODUCT(
        (IM!$F$2:$F$522=A249) *
        ISNUMBER(SEARCH("*HUB*", IM!$AC$2:$AC$522)) *
        (IM!$X$2:$X$522&gt;=$A$1) *
        (IM!$X$2:$X$522&lt;=$B$1)*(W249="HUB")
    ) &gt; 0
), "HUB", "")</f>
        <v/>
      </c>
      <c r="O249" s="256" t="str">
        <f>IF(
  IFERROR(VLOOKUP(A249,門市主檔!A:I,9,FALSE),"")&lt;&gt;$C$1,
  "未完工",
  IF(
    AND($D$1="--",$E$1="--",$F$1="--"),
    "已完工",
    IF(
      OR(
        AND($D$1&lt;&gt;"--", IFERROR(VLOOKUP(A249,'0919門市清單主檔'!B:AH,31,FALSE),"")=$D$1, IFERROR(VLOOKUP(A249,門市主檔!A:Q,17,FALSE),"")&lt;&gt;$D$1),
        AND($E$1&lt;&gt;"--", IFERROR(VLOOKUP(A249,'0919門市清單主檔'!B:AH,32,FALSE),"")=$E$1, IFERROR(VLOOKUP(A249,門市主檔!A:S,19,FALSE),"")&lt;&gt;$E$1),
        AND($F$1&lt;&gt;"--", IFERROR(VLOOKUP(A249,'0919門市清單主檔'!B:AH,33,FALSE),"")=$F$1, IFERROR(VLOOKUP(A249,門市主檔!A:U,21,FALSE),"")&lt;&gt;$F$1),
        AND(
          IFERROR(VLOOKUP(A249,'0919門市清單主檔'!B:AC,28,FALSE),"")="+HUB",
          IFERROR(VLOOKUP(A249,門市主檔!A:X,23,FALSE),"")&lt;&gt;"+HUB"
        ),
        AND(
          IFERROR(VLOOKUP(A249,'0919門市清單主檔'!B:AD,29,FALSE),"")="+EDC",
          IFERROR(VLOOKUP(A249,門市主檔!A:X,24,FALSE),"")&lt;&gt;"+EDC"
        )
      ),
      _xlfn.TEXTJOIN(
        "，",
        TRUE,
        IF(AND($D$1&lt;&gt;"--", IFERROR(VLOOKUP(A249,'0919門市清單主檔'!B:AH,31,FALSE),"")=$D$1, IFERROR(VLOOKUP(A249,門市主檔!A:Q,17,FALSE),"")&lt;&gt;$D$1), $D$1, ""),
        IF(AND($E$1&lt;&gt;"--", IFERROR(VLOOKUP(A249,'0919門市清單主檔'!B:AH,32,FALSE),"")=$E$1, IFERROR(VLOOKUP(A249,門市主檔!A:S,19,FALSE),"")&lt;&gt;$E$1), $E$1, ""),
        IF(AND($F$1&lt;&gt;"--", IFERROR(VLOOKUP(A249,'0919門市清單主檔'!B:AH,33,FALSE),"")=$F$1, IFERROR(VLOOKUP(A249,門市主檔!A:U,21,FALSE),"")&lt;&gt;$F$1), $F$1, ""),
        IF(AND(IFERROR(VLOOKUP(A249,'0919門市清單主檔'!B:AC,28,FALSE),"")="+HUB", IFERROR(VLOOKUP(A249,門市主檔!A:X,23,FALSE),"")&lt;&gt;"+HUB"), "+HUB", ""),
        IF(AND(IFERROR(VLOOKUP(A249,'0919門市清單主檔'!B:AD,29,FALSE),"")="+EDC", IFERROR(VLOOKUP(A249,門市主檔!A:X,24,FALSE),"")&lt;&gt;"+EDC"), "+EDC", "")
      ) &amp; "未完工",
      "已完工"
    )
  )
)</f>
        <v>已完工</v>
      </c>
      <c r="P249" s="130" t="str">
        <f t="shared" si="37"/>
        <v>PMQ2-3692-龜山頂湖店(定保)</v>
      </c>
      <c r="Q249" s="209" t="str">
        <f t="array" ref="Q249">IF(AND(SUMPRODUCT((IM!$F$2:$F$5000=A249)*(ISNUMBER(SEARCH($D$1, IM!$AC$2:$AC$5000))))&gt;0), $D$1, "")</f>
        <v/>
      </c>
      <c r="R249" s="210" t="str">
        <f t="array" ref="R249">IFERROR(INDEX(IM!$AM$2:$AM$5000, MATCH(1, (IM!$F$2:$F$5000=A249) * (ISNUMBER(SEARCH($D$1, IM!$AC$2:$AC$5000))), 0)), "")</f>
        <v/>
      </c>
      <c r="S249" s="211" t="str">
        <f t="array" ref="S249">IF(AND(SUMPRODUCT((IM!$F$2:$F$5000=A249)*(ISNUMBER(SEARCH($E$1, IM!$AC$2:$AC$5000))))&gt;0), $E$1, "")</f>
        <v/>
      </c>
      <c r="T249" s="210" t="str">
        <f t="array" ref="T249">IFERROR(INDEX(IM!$AM$2:$AM$5000, MATCH(1, (IM!$F$2:$F$5000=A249) * (ISNUMBER(SEARCH($E$1, IM!$AC$2:$AC$5000))), 0)), "")</f>
        <v/>
      </c>
      <c r="U249" s="211" t="str">
        <f t="array" ref="U249">IF(AND(SUMPRODUCT((IM!$F$2:$F$5000=A249)*(ISNUMBER(SEARCH($F$1, IM!$AC$2:$AC$5000))))&gt;0), $F$1, "")</f>
        <v/>
      </c>
      <c r="V249" s="210" t="str">
        <f t="array" ref="V249">IFERROR(INDEX(IM!$AM$2:$AM$5000, MATCH(1, (IM!$F$2:$F$5000=A249) * (ISNUMBER(SEARCH($F$1, IM!$AC$2:$AC$5000))), 0)), "")</f>
        <v/>
      </c>
      <c r="W249" s="165" t="str">
        <f t="array" ref="W249">IF(
SUMPRODUCT(
(IM!$F$2:$F$5000=A249)*
(ISNUMBER(SEARCH($I$1,IM!$AC$2:$AC$5000)))*
(IM!$X$2:$X$5000&gt;=$A$1)*
(IM!$X$2:$X$5000&lt;=$B$1)
)&gt;0,
$I$1,
""
)</f>
        <v/>
      </c>
      <c r="X249" s="165" t="str">
        <f t="array" ref="X249">IF(AND(SUMPRODUCT((IM!$F$2:$F$5000=A249)*(ISNUMBER(SEARCH($J$1, IM!$AC$2:$AC$5000))))&gt;0), $J$1, "")</f>
        <v>+EDC</v>
      </c>
      <c r="Y249" s="425">
        <f t="shared" si="38"/>
        <v>3692</v>
      </c>
      <c r="Z249" s="425" t="str">
        <f t="shared" si="39"/>
        <v>龜山頂湖店</v>
      </c>
      <c r="AA249" s="132"/>
      <c r="AB249" s="543"/>
      <c r="AC249" s="543"/>
    </row>
    <row r="250" spans="1:29" s="464" customFormat="1" ht="21.6" customHeight="1">
      <c r="A250" s="160">
        <v>2401</v>
      </c>
      <c r="B250" s="160" t="str">
        <f>_xlfn.XLOOKUP(A250,'0919門市清單主檔'!B:B,'0919門市清單主檔'!C:C,"")</f>
        <v>蘆竹南工店</v>
      </c>
      <c r="C250" s="117" t="str">
        <f>_xlfn.XLOOKUP($A250,'0919門市清單主檔'!B:B,'0919門市清單主檔'!U:U,"")</f>
        <v>桃園市</v>
      </c>
      <c r="D250" s="117" t="str">
        <f>_xlfn.XLOOKUP($A250,'0919門市清單主檔'!B:B,'0919門市清單主檔'!V:V,"")</f>
        <v>蘆竹區</v>
      </c>
      <c r="E250" s="200" t="str">
        <f>_xlfn.XLOOKUP(D250,門市狀態!G:G,門市狀態!H:H,"")</f>
        <v>吳宗鴻</v>
      </c>
      <c r="F250" s="160" t="str">
        <f>IFERROR(IF(VLOOKUP(A250,門市狀態!A:D,4,FALSE)=0,"",VLOOKUP(A250,門市狀態!A:D,4,FALSE)),"")</f>
        <v/>
      </c>
      <c r="G250" s="118"/>
      <c r="H250" s="188" t="str">
        <f t="shared" si="35"/>
        <v>PMQ2-2401-蘆竹南工店(定保)</v>
      </c>
      <c r="I250" s="251" t="str">
        <f t="array" ref="I250">IF(AND(SUMPRODUCT((IM!$F$2:$F$5000=A250)*(ISNUMBER(SEARCH($C$1, IM!$AC$2:$AC$5000))))&gt;0), $C$1, "")</f>
        <v>PMQ2</v>
      </c>
      <c r="J250" s="252">
        <f t="array" ref="J250">IFERROR(INDEX(IM!$AM$2:$AM$5000, MATCH(1, (IM!$F$2:$F$5000=A250) * (ISNUMBER(SEARCH($C$1, IM!$AC$2:$AC$5000))), 0)), "")</f>
        <v>46183</v>
      </c>
      <c r="K250" s="253">
        <f t="array" ref="K250">SUMPRODUCT((IM!$F$2:$F$5000=A250)*(IM!$AD$2:$AD$5000="O")*(ISNUMBER(SEARCH($C$1, IM!$AC$2:$AC$5000))))</f>
        <v>1</v>
      </c>
      <c r="L250" s="254" t="str">
        <f t="array" ref="L250">IF(K250&gt;0,IFERROR(HYPERLINK("#'IM'!AC"&amp;MATCH(1,(IM!$F$1:$F$5000=A250)*(ISNUMBER(SEARCH($C$1,IM!$AC$1:$AC$5000))),0),"檢核"),"未登錄"),"")</f>
        <v>檢核</v>
      </c>
      <c r="M250" s="255" t="str">
        <f t="shared" si="36"/>
        <v>+EDC</v>
      </c>
      <c r="N250" s="255" t="str">
        <f t="array" ref="N250">IF(AND(
    SUMPRODUCT(
        (IM!$F$2:$F$522=A250) *
        ISNUMBER(SEARCH("*HUB*", IM!$AC$2:$AC$522)) *
        (IM!$X$2:$X$522&gt;=$A$1) *
        (IM!$X$2:$X$522&lt;=$B$1)*(W250="HUB")
    ) &gt; 0
), "HUB", "")</f>
        <v/>
      </c>
      <c r="O250" s="256" t="str">
        <f>IF(
  IFERROR(VLOOKUP(A250,門市主檔!A:I,9,FALSE),"")&lt;&gt;$C$1,
  "未完工",
  IF(
    AND($D$1="--",$E$1="--",$F$1="--"),
    "已完工",
    IF(
      OR(
        AND($D$1&lt;&gt;"--", IFERROR(VLOOKUP(A250,'0919門市清單主檔'!B:AH,31,FALSE),"")=$D$1, IFERROR(VLOOKUP(A250,門市主檔!A:Q,17,FALSE),"")&lt;&gt;$D$1),
        AND($E$1&lt;&gt;"--", IFERROR(VLOOKUP(A250,'0919門市清單主檔'!B:AH,32,FALSE),"")=$E$1, IFERROR(VLOOKUP(A250,門市主檔!A:S,19,FALSE),"")&lt;&gt;$E$1),
        AND($F$1&lt;&gt;"--", IFERROR(VLOOKUP(A250,'0919門市清單主檔'!B:AH,33,FALSE),"")=$F$1, IFERROR(VLOOKUP(A250,門市主檔!A:U,21,FALSE),"")&lt;&gt;$F$1),
        AND(
          IFERROR(VLOOKUP(A250,'0919門市清單主檔'!B:AC,28,FALSE),"")="+HUB",
          IFERROR(VLOOKUP(A250,門市主檔!A:X,23,FALSE),"")&lt;&gt;"+HUB"
        ),
        AND(
          IFERROR(VLOOKUP(A250,'0919門市清單主檔'!B:AD,29,FALSE),"")="+EDC",
          IFERROR(VLOOKUP(A250,門市主檔!A:X,24,FALSE),"")&lt;&gt;"+EDC"
        )
      ),
      _xlfn.TEXTJOIN(
        "，",
        TRUE,
        IF(AND($D$1&lt;&gt;"--", IFERROR(VLOOKUP(A250,'0919門市清單主檔'!B:AH,31,FALSE),"")=$D$1, IFERROR(VLOOKUP(A250,門市主檔!A:Q,17,FALSE),"")&lt;&gt;$D$1), $D$1, ""),
        IF(AND($E$1&lt;&gt;"--", IFERROR(VLOOKUP(A250,'0919門市清單主檔'!B:AH,32,FALSE),"")=$E$1, IFERROR(VLOOKUP(A250,門市主檔!A:S,19,FALSE),"")&lt;&gt;$E$1), $E$1, ""),
        IF(AND($F$1&lt;&gt;"--", IFERROR(VLOOKUP(A250,'0919門市清單主檔'!B:AH,33,FALSE),"")=$F$1, IFERROR(VLOOKUP(A250,門市主檔!A:U,21,FALSE),"")&lt;&gt;$F$1), $F$1, ""),
        IF(AND(IFERROR(VLOOKUP(A250,'0919門市清單主檔'!B:AC,28,FALSE),"")="+HUB", IFERROR(VLOOKUP(A250,門市主檔!A:X,23,FALSE),"")&lt;&gt;"+HUB"), "+HUB", ""),
        IF(AND(IFERROR(VLOOKUP(A250,'0919門市清單主檔'!B:AD,29,FALSE),"")="+EDC", IFERROR(VLOOKUP(A250,門市主檔!A:X,24,FALSE),"")&lt;&gt;"+EDC"), "+EDC", "")
      ) &amp; "未完工",
      "已完工"
    )
  )
)</f>
        <v>已完工</v>
      </c>
      <c r="P250" s="130" t="str">
        <f t="shared" si="37"/>
        <v>PMQ2-2401-蘆竹南工店(定保)</v>
      </c>
      <c r="Q250" s="209" t="str">
        <f t="array" ref="Q250">IF(AND(SUMPRODUCT((IM!$F$2:$F$5000=A250)*(ISNUMBER(SEARCH($D$1, IM!$AC$2:$AC$5000))))&gt;0), $D$1, "")</f>
        <v/>
      </c>
      <c r="R250" s="210" t="str">
        <f t="array" ref="R250">IFERROR(INDEX(IM!$AM$2:$AM$5000, MATCH(1, (IM!$F$2:$F$5000=A250) * (ISNUMBER(SEARCH($D$1, IM!$AC$2:$AC$5000))), 0)), "")</f>
        <v/>
      </c>
      <c r="S250" s="211" t="str">
        <f t="array" ref="S250">IF(AND(SUMPRODUCT((IM!$F$2:$F$5000=A250)*(ISNUMBER(SEARCH($E$1, IM!$AC$2:$AC$5000))))&gt;0), $E$1, "")</f>
        <v/>
      </c>
      <c r="T250" s="210" t="str">
        <f t="array" ref="T250">IFERROR(INDEX(IM!$AM$2:$AM$5000, MATCH(1, (IM!$F$2:$F$5000=A250) * (ISNUMBER(SEARCH($E$1, IM!$AC$2:$AC$5000))), 0)), "")</f>
        <v/>
      </c>
      <c r="U250" s="211" t="str">
        <f t="array" ref="U250">IF(AND(SUMPRODUCT((IM!$F$2:$F$5000=A250)*(ISNUMBER(SEARCH($F$1, IM!$AC$2:$AC$5000))))&gt;0), $F$1, "")</f>
        <v/>
      </c>
      <c r="V250" s="210" t="str">
        <f t="array" ref="V250">IFERROR(INDEX(IM!$AM$2:$AM$5000, MATCH(1, (IM!$F$2:$F$5000=A250) * (ISNUMBER(SEARCH($F$1, IM!$AC$2:$AC$5000))), 0)), "")</f>
        <v/>
      </c>
      <c r="W250" s="165" t="str">
        <f t="array" ref="W250">IF(
SUMPRODUCT(
(IM!$F$2:$F$5000=A250)*
(ISNUMBER(SEARCH($I$1,IM!$AC$2:$AC$5000)))*
(IM!$X$2:$X$5000&gt;=$A$1)*
(IM!$X$2:$X$5000&lt;=$B$1)
)&gt;0,
$I$1,
""
)</f>
        <v/>
      </c>
      <c r="X250" s="165" t="str">
        <f t="array" ref="X250">IF(AND(SUMPRODUCT((IM!$F$2:$F$5000=A250)*(ISNUMBER(SEARCH($J$1, IM!$AC$2:$AC$5000))))&gt;0), $J$1, "")</f>
        <v>+EDC</v>
      </c>
      <c r="Y250" s="425">
        <f t="shared" si="38"/>
        <v>2401</v>
      </c>
      <c r="Z250" s="425" t="str">
        <f t="shared" si="39"/>
        <v>蘆竹南工店</v>
      </c>
      <c r="AA250" s="132" t="s">
        <v>52</v>
      </c>
    </row>
    <row r="251" spans="1:29" s="464" customFormat="1" ht="21.6" customHeight="1">
      <c r="A251" s="160">
        <v>2988</v>
      </c>
      <c r="B251" s="160" t="str">
        <f>_xlfn.XLOOKUP(A251,'0919門市清單主檔'!B:B,'0919門市清單主檔'!C:C,"")</f>
        <v>蘆竹蘆興店</v>
      </c>
      <c r="C251" s="117" t="str">
        <f>_xlfn.XLOOKUP($A251,'0919門市清單主檔'!B:B,'0919門市清單主檔'!U:U,"")</f>
        <v>桃園市</v>
      </c>
      <c r="D251" s="117" t="str">
        <f>_xlfn.XLOOKUP($A251,'0919門市清單主檔'!B:B,'0919門市清單主檔'!V:V,"")</f>
        <v>蘆竹區</v>
      </c>
      <c r="E251" s="200" t="str">
        <f>_xlfn.XLOOKUP(D251,門市狀態!G:G,門市狀態!H:H,"")</f>
        <v>吳宗鴻</v>
      </c>
      <c r="F251" s="160" t="str">
        <f>IFERROR(IF(VLOOKUP(A251,門市狀態!A:D,4,FALSE)=0,"",VLOOKUP(A251,門市狀態!A:D,4,FALSE)),"")</f>
        <v/>
      </c>
      <c r="G251" s="118"/>
      <c r="H251" s="188" t="str">
        <f t="shared" si="35"/>
        <v>PMQ2-2988-蘆竹蘆興店(定保)</v>
      </c>
      <c r="I251" s="251" t="str">
        <f t="array" ref="I251">IF(AND(SUMPRODUCT((IM!$F$2:$F$5000=A251)*(ISNUMBER(SEARCH($C$1, IM!$AC$2:$AC$5000))))&gt;0), $C$1, "")</f>
        <v>PMQ2</v>
      </c>
      <c r="J251" s="252">
        <f t="array" ref="J251">IFERROR(INDEX(IM!$AM$2:$AM$5000, MATCH(1, (IM!$F$2:$F$5000=A251) * (ISNUMBER(SEARCH($C$1, IM!$AC$2:$AC$5000))), 0)), "")</f>
        <v>46183</v>
      </c>
      <c r="K251" s="253">
        <f t="array" ref="K251">SUMPRODUCT((IM!$F$2:$F$5000=A251)*(IM!$AD$2:$AD$5000="O")*(ISNUMBER(SEARCH($C$1, IM!$AC$2:$AC$5000))))</f>
        <v>1</v>
      </c>
      <c r="L251" s="254" t="str">
        <f t="array" ref="L251">IF(K251&gt;0,IFERROR(HYPERLINK("#'IM'!AC"&amp;MATCH(1,(IM!$F$1:$F$5000=A251)*(ISNUMBER(SEARCH($C$1,IM!$AC$1:$AC$5000))),0),"檢核"),"未登錄"),"")</f>
        <v>檢核</v>
      </c>
      <c r="M251" s="255" t="str">
        <f t="shared" si="36"/>
        <v>+EDC</v>
      </c>
      <c r="N251" s="255" t="str">
        <f t="array" ref="N251">IF(AND(
    SUMPRODUCT(
        (IM!$F$2:$F$522=A251) *
        ISNUMBER(SEARCH("*HUB*", IM!$AC$2:$AC$522)) *
        (IM!$X$2:$X$522&gt;=$A$1) *
        (IM!$X$2:$X$522&lt;=$B$1)*(W251="HUB")
    ) &gt; 0
), "HUB", "")</f>
        <v/>
      </c>
      <c r="O251" s="256" t="str">
        <f>IF(
  IFERROR(VLOOKUP(A251,門市主檔!A:I,9,FALSE),"")&lt;&gt;$C$1,
  "未完工",
  IF(
    AND($D$1="--",$E$1="--",$F$1="--"),
    "已完工",
    IF(
      OR(
        AND($D$1&lt;&gt;"--", IFERROR(VLOOKUP(A251,'0919門市清單主檔'!B:AH,31,FALSE),"")=$D$1, IFERROR(VLOOKUP(A251,門市主檔!A:Q,17,FALSE),"")&lt;&gt;$D$1),
        AND($E$1&lt;&gt;"--", IFERROR(VLOOKUP(A251,'0919門市清單主檔'!B:AH,32,FALSE),"")=$E$1, IFERROR(VLOOKUP(A251,門市主檔!A:S,19,FALSE),"")&lt;&gt;$E$1),
        AND($F$1&lt;&gt;"--", IFERROR(VLOOKUP(A251,'0919門市清單主檔'!B:AH,33,FALSE),"")=$F$1, IFERROR(VLOOKUP(A251,門市主檔!A:U,21,FALSE),"")&lt;&gt;$F$1),
        AND(
          IFERROR(VLOOKUP(A251,'0919門市清單主檔'!B:AC,28,FALSE),"")="+HUB",
          IFERROR(VLOOKUP(A251,門市主檔!A:X,23,FALSE),"")&lt;&gt;"+HUB"
        ),
        AND(
          IFERROR(VLOOKUP(A251,'0919門市清單主檔'!B:AD,29,FALSE),"")="+EDC",
          IFERROR(VLOOKUP(A251,門市主檔!A:X,24,FALSE),"")&lt;&gt;"+EDC"
        )
      ),
      _xlfn.TEXTJOIN(
        "，",
        TRUE,
        IF(AND($D$1&lt;&gt;"--", IFERROR(VLOOKUP(A251,'0919門市清單主檔'!B:AH,31,FALSE),"")=$D$1, IFERROR(VLOOKUP(A251,門市主檔!A:Q,17,FALSE),"")&lt;&gt;$D$1), $D$1, ""),
        IF(AND($E$1&lt;&gt;"--", IFERROR(VLOOKUP(A251,'0919門市清單主檔'!B:AH,32,FALSE),"")=$E$1, IFERROR(VLOOKUP(A251,門市主檔!A:S,19,FALSE),"")&lt;&gt;$E$1), $E$1, ""),
        IF(AND($F$1&lt;&gt;"--", IFERROR(VLOOKUP(A251,'0919門市清單主檔'!B:AH,33,FALSE),"")=$F$1, IFERROR(VLOOKUP(A251,門市主檔!A:U,21,FALSE),"")&lt;&gt;$F$1), $F$1, ""),
        IF(AND(IFERROR(VLOOKUP(A251,'0919門市清單主檔'!B:AC,28,FALSE),"")="+HUB", IFERROR(VLOOKUP(A251,門市主檔!A:X,23,FALSE),"")&lt;&gt;"+HUB"), "+HUB", ""),
        IF(AND(IFERROR(VLOOKUP(A251,'0919門市清單主檔'!B:AD,29,FALSE),"")="+EDC", IFERROR(VLOOKUP(A251,門市主檔!A:X,24,FALSE),"")&lt;&gt;"+EDC"), "+EDC", "")
      ) &amp; "未完工",
      "已完工"
    )
  )
)</f>
        <v>已完工</v>
      </c>
      <c r="P251" s="130" t="str">
        <f t="shared" si="37"/>
        <v>PMQ2-2988-蘆竹蘆興店(定保)</v>
      </c>
      <c r="Q251" s="209" t="str">
        <f t="array" ref="Q251">IF(AND(SUMPRODUCT((IM!$F$2:$F$5000=A251)*(ISNUMBER(SEARCH($D$1, IM!$AC$2:$AC$5000))))&gt;0), $D$1, "")</f>
        <v/>
      </c>
      <c r="R251" s="210" t="str">
        <f t="array" ref="R251">IFERROR(INDEX(IM!$AM$2:$AM$5000, MATCH(1, (IM!$F$2:$F$5000=A251) * (ISNUMBER(SEARCH($D$1, IM!$AC$2:$AC$5000))), 0)), "")</f>
        <v/>
      </c>
      <c r="S251" s="211" t="str">
        <f t="array" ref="S251">IF(AND(SUMPRODUCT((IM!$F$2:$F$5000=A251)*(ISNUMBER(SEARCH($E$1, IM!$AC$2:$AC$5000))))&gt;0), $E$1, "")</f>
        <v/>
      </c>
      <c r="T251" s="210" t="str">
        <f t="array" ref="T251">IFERROR(INDEX(IM!$AM$2:$AM$5000, MATCH(1, (IM!$F$2:$F$5000=A251) * (ISNUMBER(SEARCH($E$1, IM!$AC$2:$AC$5000))), 0)), "")</f>
        <v/>
      </c>
      <c r="U251" s="211" t="str">
        <f t="array" ref="U251">IF(AND(SUMPRODUCT((IM!$F$2:$F$5000=A251)*(ISNUMBER(SEARCH($F$1, IM!$AC$2:$AC$5000))))&gt;0), $F$1, "")</f>
        <v/>
      </c>
      <c r="V251" s="210" t="str">
        <f t="array" ref="V251">IFERROR(INDEX(IM!$AM$2:$AM$5000, MATCH(1, (IM!$F$2:$F$5000=A251) * (ISNUMBER(SEARCH($F$1, IM!$AC$2:$AC$5000))), 0)), "")</f>
        <v/>
      </c>
      <c r="W251" s="165" t="str">
        <f t="array" ref="W251">IF(
SUMPRODUCT(
(IM!$F$2:$F$5000=A251)*
(ISNUMBER(SEARCH($I$1,IM!$AC$2:$AC$5000)))*
(IM!$X$2:$X$5000&gt;=$A$1)*
(IM!$X$2:$X$5000&lt;=$B$1)
)&gt;0,
$I$1,
""
)</f>
        <v/>
      </c>
      <c r="X251" s="165" t="str">
        <f t="array" ref="X251">IF(AND(SUMPRODUCT((IM!$F$2:$F$5000=A251)*(ISNUMBER(SEARCH($J$1, IM!$AC$2:$AC$5000))))&gt;0), $J$1, "")</f>
        <v>+EDC</v>
      </c>
      <c r="Y251" s="425">
        <f t="shared" si="38"/>
        <v>2988</v>
      </c>
      <c r="Z251" s="425" t="str">
        <f t="shared" si="39"/>
        <v>蘆竹蘆興店</v>
      </c>
      <c r="AA251" s="132" t="s">
        <v>52</v>
      </c>
    </row>
    <row r="252" spans="1:29" s="464" customFormat="1" ht="21.6" customHeight="1">
      <c r="A252" s="160">
        <v>4748</v>
      </c>
      <c r="B252" s="160" t="str">
        <f>_xlfn.XLOOKUP(A252,'0919門市清單主檔'!B:B,'0919門市清單主檔'!C:C,"")</f>
        <v>中和霸氣店</v>
      </c>
      <c r="C252" s="117" t="str">
        <f>_xlfn.XLOOKUP($A252,'0919門市清單主檔'!B:B,'0919門市清單主檔'!U:U,"")</f>
        <v>新北市</v>
      </c>
      <c r="D252" s="117" t="str">
        <f>_xlfn.XLOOKUP($A252,'0919門市清單主檔'!B:B,'0919門市清單主檔'!V:V,"")</f>
        <v>中和區</v>
      </c>
      <c r="E252" s="200" t="str">
        <f>_xlfn.XLOOKUP(D252,門市狀態!G:G,門市狀態!H:H,"")</f>
        <v>劉柏均</v>
      </c>
      <c r="F252" s="160" t="str">
        <f>IFERROR(IF(VLOOKUP(A252,門市狀態!A:D,4,FALSE)=0,"",VLOOKUP(A252,門市狀態!A:D,4,FALSE)),"")</f>
        <v/>
      </c>
      <c r="G252" s="118"/>
      <c r="H252" s="188" t="str">
        <f t="shared" si="35"/>
        <v>PMQ2-4748-中和霸氣店(定保)</v>
      </c>
      <c r="I252" s="251" t="str">
        <f t="array" ref="I252">IF(AND(SUMPRODUCT((IM!$F$2:$F$5000=A252)*(ISNUMBER(SEARCH($C$1, IM!$AC$2:$AC$5000))))&gt;0), $C$1, "")</f>
        <v>PMQ2</v>
      </c>
      <c r="J252" s="252">
        <f t="array" ref="J252">IFERROR(INDEX(IM!$AM$2:$AM$5000, MATCH(1, (IM!$F$2:$F$5000=A252) * (ISNUMBER(SEARCH($C$1, IM!$AC$2:$AC$5000))), 0)), "")</f>
        <v>46184</v>
      </c>
      <c r="K252" s="253">
        <f t="array" ref="K252">SUMPRODUCT((IM!$F$2:$F$5000=A252)*(IM!$AD$2:$AD$5000="O")*(ISNUMBER(SEARCH($C$1, IM!$AC$2:$AC$5000))))</f>
        <v>1</v>
      </c>
      <c r="L252" s="254" t="str">
        <f t="array" ref="L252">IF(K252&gt;0,IFERROR(HYPERLINK("#'IM'!AC"&amp;MATCH(1,(IM!$F$1:$F$5000=A252)*(ISNUMBER(SEARCH($C$1,IM!$AC$1:$AC$5000))),0),"檢核"),"未登錄"),"")</f>
        <v>檢核</v>
      </c>
      <c r="M252" s="255" t="str">
        <f t="shared" si="36"/>
        <v>+SC7+EDC</v>
      </c>
      <c r="N252" s="255" t="str">
        <f t="array" ref="N252">IF(AND(
    SUMPRODUCT(
        (IM!$F$2:$F$522=A252) *
        ISNUMBER(SEARCH("*HUB*", IM!$AC$2:$AC$522)) *
        (IM!$X$2:$X$522&gt;=$A$1) *
        (IM!$X$2:$X$522&lt;=$B$1)*(W252="HUB")
    ) &gt; 0
), "HUB", "")</f>
        <v/>
      </c>
      <c r="O252" s="256" t="str">
        <f>IF(
  IFERROR(VLOOKUP(A252,門市主檔!A:I,9,FALSE),"")&lt;&gt;$C$1,
  "未完工",
  IF(
    AND($D$1="--",$E$1="--",$F$1="--"),
    "已完工",
    IF(
      OR(
        AND($D$1&lt;&gt;"--", IFERROR(VLOOKUP(A252,'0919門市清單主檔'!B:AH,31,FALSE),"")=$D$1, IFERROR(VLOOKUP(A252,門市主檔!A:Q,17,FALSE),"")&lt;&gt;$D$1),
        AND($E$1&lt;&gt;"--", IFERROR(VLOOKUP(A252,'0919門市清單主檔'!B:AH,32,FALSE),"")=$E$1, IFERROR(VLOOKUP(A252,門市主檔!A:S,19,FALSE),"")&lt;&gt;$E$1),
        AND($F$1&lt;&gt;"--", IFERROR(VLOOKUP(A252,'0919門市清單主檔'!B:AH,33,FALSE),"")=$F$1, IFERROR(VLOOKUP(A252,門市主檔!A:U,21,FALSE),"")&lt;&gt;$F$1),
        AND(
          IFERROR(VLOOKUP(A252,'0919門市清單主檔'!B:AC,28,FALSE),"")="+HUB",
          IFERROR(VLOOKUP(A252,門市主檔!A:X,23,FALSE),"")&lt;&gt;"+HUB"
        ),
        AND(
          IFERROR(VLOOKUP(A252,'0919門市清單主檔'!B:AD,29,FALSE),"")="+EDC",
          IFERROR(VLOOKUP(A252,門市主檔!A:X,24,FALSE),"")&lt;&gt;"+EDC"
        )
      ),
      _xlfn.TEXTJOIN(
        "，",
        TRUE,
        IF(AND($D$1&lt;&gt;"--", IFERROR(VLOOKUP(A252,'0919門市清單主檔'!B:AH,31,FALSE),"")=$D$1, IFERROR(VLOOKUP(A252,門市主檔!A:Q,17,FALSE),"")&lt;&gt;$D$1), $D$1, ""),
        IF(AND($E$1&lt;&gt;"--", IFERROR(VLOOKUP(A252,'0919門市清單主檔'!B:AH,32,FALSE),"")=$E$1, IFERROR(VLOOKUP(A252,門市主檔!A:S,19,FALSE),"")&lt;&gt;$E$1), $E$1, ""),
        IF(AND($F$1&lt;&gt;"--", IFERROR(VLOOKUP(A252,'0919門市清單主檔'!B:AH,33,FALSE),"")=$F$1, IFERROR(VLOOKUP(A252,門市主檔!A:U,21,FALSE),"")&lt;&gt;$F$1), $F$1, ""),
        IF(AND(IFERROR(VLOOKUP(A252,'0919門市清單主檔'!B:AC,28,FALSE),"")="+HUB", IFERROR(VLOOKUP(A252,門市主檔!A:X,23,FALSE),"")&lt;&gt;"+HUB"), "+HUB", ""),
        IF(AND(IFERROR(VLOOKUP(A252,'0919門市清單主檔'!B:AD,29,FALSE),"")="+EDC", IFERROR(VLOOKUP(A252,門市主檔!A:X,24,FALSE),"")&lt;&gt;"+EDC"), "+EDC", "")
      ) &amp; "未完工",
      "已完工"
    )
  )
)</f>
        <v>已完工</v>
      </c>
      <c r="P252" s="130" t="str">
        <f t="shared" si="37"/>
        <v>PMQ2-4748-中和霸氣店(定保)</v>
      </c>
      <c r="Q252" s="209" t="str">
        <f t="array" ref="Q252">IF(AND(SUMPRODUCT((IM!$F$2:$F$5000=A252)*(ISNUMBER(SEARCH($D$1, IM!$AC$2:$AC$5000))))&gt;0), $D$1, "")</f>
        <v>+SC7</v>
      </c>
      <c r="R252" s="210">
        <f t="array" ref="R252">IFERROR(INDEX(IM!$AM$2:$AM$5000, MATCH(1, (IM!$F$2:$F$5000=A252) * (ISNUMBER(SEARCH($D$1, IM!$AC$2:$AC$5000))), 0)), "")</f>
        <v>46184</v>
      </c>
      <c r="S252" s="211" t="str">
        <f t="array" ref="S252">IF(AND(SUMPRODUCT((IM!$F$2:$F$5000=A252)*(ISNUMBER(SEARCH($E$1, IM!$AC$2:$AC$5000))))&gt;0), $E$1, "")</f>
        <v/>
      </c>
      <c r="T252" s="210" t="str">
        <f t="array" ref="T252">IFERROR(INDEX(IM!$AM$2:$AM$5000, MATCH(1, (IM!$F$2:$F$5000=A252) * (ISNUMBER(SEARCH($E$1, IM!$AC$2:$AC$5000))), 0)), "")</f>
        <v/>
      </c>
      <c r="U252" s="211" t="str">
        <f t="array" ref="U252">IF(AND(SUMPRODUCT((IM!$F$2:$F$5000=A252)*(ISNUMBER(SEARCH($F$1, IM!$AC$2:$AC$5000))))&gt;0), $F$1, "")</f>
        <v/>
      </c>
      <c r="V252" s="210" t="str">
        <f t="array" ref="V252">IFERROR(INDEX(IM!$AM$2:$AM$5000, MATCH(1, (IM!$F$2:$F$5000=A252) * (ISNUMBER(SEARCH($F$1, IM!$AC$2:$AC$5000))), 0)), "")</f>
        <v/>
      </c>
      <c r="W252" s="165" t="str">
        <f t="array" ref="W252">IF(
SUMPRODUCT(
(IM!$F$2:$F$5000=A252)*
(ISNUMBER(SEARCH($I$1,IM!$AC$2:$AC$5000)))*
(IM!$X$2:$X$5000&gt;=$A$1)*
(IM!$X$2:$X$5000&lt;=$B$1)
)&gt;0,
$I$1,
""
)</f>
        <v/>
      </c>
      <c r="X252" s="165" t="str">
        <f t="array" ref="X252">IF(AND(SUMPRODUCT((IM!$F$2:$F$5000=A252)*(ISNUMBER(SEARCH($J$1, IM!$AC$2:$AC$5000))))&gt;0), $J$1, "")</f>
        <v>+EDC</v>
      </c>
      <c r="Y252" s="425">
        <f t="shared" si="38"/>
        <v>4748</v>
      </c>
      <c r="Z252" s="425" t="str">
        <f t="shared" si="39"/>
        <v>中和霸氣店</v>
      </c>
      <c r="AA252" s="132" t="s">
        <v>52</v>
      </c>
      <c r="AB252" s="543"/>
      <c r="AC252" s="543"/>
    </row>
    <row r="253" spans="1:29" s="464" customFormat="1" ht="21.6" customHeight="1">
      <c r="A253" s="160">
        <v>5248</v>
      </c>
      <c r="B253" s="160" t="str">
        <f>_xlfn.XLOOKUP(A253,'0919門市清單主檔'!B:B,'0919門市清單主檔'!C:C,"")</f>
        <v>龜山慧敏店</v>
      </c>
      <c r="C253" s="117" t="str">
        <f>_xlfn.XLOOKUP($A253,'0919門市清單主檔'!B:B,'0919門市清單主檔'!U:U,"")</f>
        <v>桃園市</v>
      </c>
      <c r="D253" s="117" t="str">
        <f>_xlfn.XLOOKUP($A253,'0919門市清單主檔'!B:B,'0919門市清單主檔'!V:V,"")</f>
        <v>龜山區</v>
      </c>
      <c r="E253" s="200" t="str">
        <f>_xlfn.XLOOKUP(D253,門市狀態!G:G,門市狀態!H:H,"")</f>
        <v>吳宗鴻</v>
      </c>
      <c r="F253" s="160" t="str">
        <f ca="1">IFERROR(IF(VLOOKUP(A253,門市狀態!A:D,4,FALSE)=0,"",VLOOKUP(A253,門市狀態!A:D,4,FALSE)),"")</f>
        <v>暫歇中</v>
      </c>
      <c r="G253" s="118"/>
      <c r="H253" s="188" t="str">
        <f t="shared" si="35"/>
        <v>PMQ2-5248-龜山慧敏店(定保)</v>
      </c>
      <c r="I253" s="251" t="str">
        <f t="array" ref="I253">IF(AND(SUMPRODUCT((IM!$F$2:$F$5000=A253)*(ISNUMBER(SEARCH($C$1, IM!$AC$2:$AC$5000))))&gt;0), $C$1, "")</f>
        <v>PMQ2</v>
      </c>
      <c r="J253" s="252">
        <f t="array" ref="J253">IFERROR(INDEX(IM!$AM$2:$AM$5000, MATCH(1, (IM!$F$2:$F$5000=A253) * (ISNUMBER(SEARCH($C$1, IM!$AC$2:$AC$5000))), 0)), "")</f>
        <v>46184</v>
      </c>
      <c r="K253" s="253">
        <f t="array" ref="K253">SUMPRODUCT((IM!$F$2:$F$5000=A253)*(IM!$AD$2:$AD$5000="O")*(ISNUMBER(SEARCH($C$1, IM!$AC$2:$AC$5000))))</f>
        <v>1</v>
      </c>
      <c r="L253" s="254" t="str">
        <f t="array" ref="L253">IF(K253&gt;0,IFERROR(HYPERLINK("#'IM'!AC"&amp;MATCH(1,(IM!$F$1:$F$5000=A253)*(ISNUMBER(SEARCH($C$1,IM!$AC$1:$AC$5000))),0),"檢核"),"未登錄"),"")</f>
        <v>檢核</v>
      </c>
      <c r="M253" s="255" t="str">
        <f t="shared" si="36"/>
        <v>+EDC</v>
      </c>
      <c r="N253" s="255" t="str">
        <f t="array" ref="N253">IF(AND(
    SUMPRODUCT(
        (IM!$F$2:$F$522=A253) *
        ISNUMBER(SEARCH("*HUB*", IM!$AC$2:$AC$522)) *
        (IM!$X$2:$X$522&gt;=$A$1) *
        (IM!$X$2:$X$522&lt;=$B$1)*(W253="HUB")
    ) &gt; 0
), "HUB", "")</f>
        <v/>
      </c>
      <c r="O253" s="256" t="str">
        <f>IF(
  IFERROR(VLOOKUP(A253,門市主檔!A:I,9,FALSE),"")&lt;&gt;$C$1,
  "未完工",
  IF(
    AND($D$1="--",$E$1="--",$F$1="--"),
    "已完工",
    IF(
      OR(
        AND($D$1&lt;&gt;"--", IFERROR(VLOOKUP(A253,'0919門市清單主檔'!B:AH,31,FALSE),"")=$D$1, IFERROR(VLOOKUP(A253,門市主檔!A:Q,17,FALSE),"")&lt;&gt;$D$1),
        AND($E$1&lt;&gt;"--", IFERROR(VLOOKUP(A253,'0919門市清單主檔'!B:AH,32,FALSE),"")=$E$1, IFERROR(VLOOKUP(A253,門市主檔!A:S,19,FALSE),"")&lt;&gt;$E$1),
        AND($F$1&lt;&gt;"--", IFERROR(VLOOKUP(A253,'0919門市清單主檔'!B:AH,33,FALSE),"")=$F$1, IFERROR(VLOOKUP(A253,門市主檔!A:U,21,FALSE),"")&lt;&gt;$F$1),
        AND(
          IFERROR(VLOOKUP(A253,'0919門市清單主檔'!B:AC,28,FALSE),"")="+HUB",
          IFERROR(VLOOKUP(A253,門市主檔!A:X,23,FALSE),"")&lt;&gt;"+HUB"
        ),
        AND(
          IFERROR(VLOOKUP(A253,'0919門市清單主檔'!B:AD,29,FALSE),"")="+EDC",
          IFERROR(VLOOKUP(A253,門市主檔!A:X,24,FALSE),"")&lt;&gt;"+EDC"
        )
      ),
      _xlfn.TEXTJOIN(
        "，",
        TRUE,
        IF(AND($D$1&lt;&gt;"--", IFERROR(VLOOKUP(A253,'0919門市清單主檔'!B:AH,31,FALSE),"")=$D$1, IFERROR(VLOOKUP(A253,門市主檔!A:Q,17,FALSE),"")&lt;&gt;$D$1), $D$1, ""),
        IF(AND($E$1&lt;&gt;"--", IFERROR(VLOOKUP(A253,'0919門市清單主檔'!B:AH,32,FALSE),"")=$E$1, IFERROR(VLOOKUP(A253,門市主檔!A:S,19,FALSE),"")&lt;&gt;$E$1), $E$1, ""),
        IF(AND($F$1&lt;&gt;"--", IFERROR(VLOOKUP(A253,'0919門市清單主檔'!B:AH,33,FALSE),"")=$F$1, IFERROR(VLOOKUP(A253,門市主檔!A:U,21,FALSE),"")&lt;&gt;$F$1), $F$1, ""),
        IF(AND(IFERROR(VLOOKUP(A253,'0919門市清單主檔'!B:AC,28,FALSE),"")="+HUB", IFERROR(VLOOKUP(A253,門市主檔!A:X,23,FALSE),"")&lt;&gt;"+HUB"), "+HUB", ""),
        IF(AND(IFERROR(VLOOKUP(A253,'0919門市清單主檔'!B:AD,29,FALSE),"")="+EDC", IFERROR(VLOOKUP(A253,門市主檔!A:X,24,FALSE),"")&lt;&gt;"+EDC"), "+EDC", "")
      ) &amp; "未完工",
      "已完工"
    )
  )
)</f>
        <v>已完工</v>
      </c>
      <c r="P253" s="130" t="str">
        <f t="shared" si="37"/>
        <v>PMQ2-5248-龜山慧敏店(定保)</v>
      </c>
      <c r="Q253" s="209" t="str">
        <f t="array" ref="Q253">IF(AND(SUMPRODUCT((IM!$F$2:$F$5000=A253)*(ISNUMBER(SEARCH($D$1, IM!$AC$2:$AC$5000))))&gt;0), $D$1, "")</f>
        <v/>
      </c>
      <c r="R253" s="210" t="str">
        <f t="array" ref="R253">IFERROR(INDEX(IM!$AM$2:$AM$5000, MATCH(1, (IM!$F$2:$F$5000=A253) * (ISNUMBER(SEARCH($D$1, IM!$AC$2:$AC$5000))), 0)), "")</f>
        <v/>
      </c>
      <c r="S253" s="211" t="str">
        <f t="array" ref="S253">IF(AND(SUMPRODUCT((IM!$F$2:$F$5000=A253)*(ISNUMBER(SEARCH($E$1, IM!$AC$2:$AC$5000))))&gt;0), $E$1, "")</f>
        <v/>
      </c>
      <c r="T253" s="210" t="str">
        <f t="array" ref="T253">IFERROR(INDEX(IM!$AM$2:$AM$5000, MATCH(1, (IM!$F$2:$F$5000=A253) * (ISNUMBER(SEARCH($E$1, IM!$AC$2:$AC$5000))), 0)), "")</f>
        <v/>
      </c>
      <c r="U253" s="211" t="str">
        <f t="array" ref="U253">IF(AND(SUMPRODUCT((IM!$F$2:$F$5000=A253)*(ISNUMBER(SEARCH($F$1, IM!$AC$2:$AC$5000))))&gt;0), $F$1, "")</f>
        <v/>
      </c>
      <c r="V253" s="210" t="str">
        <f t="array" ref="V253">IFERROR(INDEX(IM!$AM$2:$AM$5000, MATCH(1, (IM!$F$2:$F$5000=A253) * (ISNUMBER(SEARCH($F$1, IM!$AC$2:$AC$5000))), 0)), "")</f>
        <v/>
      </c>
      <c r="W253" s="165" t="str">
        <f t="array" ref="W253">IF(
SUMPRODUCT(
(IM!$F$2:$F$5000=A253)*
(ISNUMBER(SEARCH($I$1,IM!$AC$2:$AC$5000)))*
(IM!$X$2:$X$5000&gt;=$A$1)*
(IM!$X$2:$X$5000&lt;=$B$1)
)&gt;0,
$I$1,
""
)</f>
        <v/>
      </c>
      <c r="X253" s="165" t="str">
        <f t="array" ref="X253">IF(AND(SUMPRODUCT((IM!$F$2:$F$5000=A253)*(ISNUMBER(SEARCH($J$1, IM!$AC$2:$AC$5000))))&gt;0), $J$1, "")</f>
        <v>+EDC</v>
      </c>
      <c r="Y253" s="425">
        <f t="shared" si="38"/>
        <v>5248</v>
      </c>
      <c r="Z253" s="425" t="str">
        <f t="shared" si="39"/>
        <v>龜山慧敏店</v>
      </c>
      <c r="AA253" s="132"/>
      <c r="AB253" s="543"/>
      <c r="AC253" s="543"/>
    </row>
    <row r="254" spans="1:29" s="464" customFormat="1" ht="21.6" customHeight="1">
      <c r="A254" s="160" t="s">
        <v>82</v>
      </c>
      <c r="B254" s="160" t="str">
        <f>_xlfn.XLOOKUP(A254,'0919門市清單主檔'!B:B,'0919門市清單主檔'!C:C,"")</f>
        <v>板橋寶翠店</v>
      </c>
      <c r="C254" s="117" t="str">
        <f>_xlfn.XLOOKUP($A254,'0919門市清單主檔'!B:B,'0919門市清單主檔'!U:U,"")</f>
        <v>新北市</v>
      </c>
      <c r="D254" s="117" t="str">
        <f>_xlfn.XLOOKUP($A254,'0919門市清單主檔'!B:B,'0919門市清單主檔'!V:V,"")</f>
        <v>板橋區</v>
      </c>
      <c r="E254" s="200" t="str">
        <f>_xlfn.XLOOKUP(D254,門市狀態!G:G,門市狀態!H:H,"")</f>
        <v>狄澤洋</v>
      </c>
      <c r="F254" s="160" t="str">
        <f>IFERROR(IF(VLOOKUP(A254,門市狀態!A:D,4,FALSE)=0,"",VLOOKUP(A254,門市狀態!A:D,4,FALSE)),"")</f>
        <v/>
      </c>
      <c r="G254" s="118"/>
      <c r="H254" s="188" t="str">
        <f t="shared" si="35"/>
        <v>PMQ2-D767-板橋寶翠店(定保)</v>
      </c>
      <c r="I254" s="251" t="str">
        <f t="array" ref="I254">IF(AND(SUMPRODUCT((IM!$F$2:$F$5000=A254)*(ISNUMBER(SEARCH($C$1, IM!$AC$2:$AC$5000))))&gt;0), $C$1, "")</f>
        <v>PMQ2</v>
      </c>
      <c r="J254" s="252">
        <f t="array" ref="J254">IFERROR(INDEX(IM!$AM$2:$AM$5000, MATCH(1, (IM!$F$2:$F$5000=A254) * (ISNUMBER(SEARCH($C$1, IM!$AC$2:$AC$5000))), 0)), "")</f>
        <v>46184</v>
      </c>
      <c r="K254" s="253">
        <f t="array" ref="K254">SUMPRODUCT((IM!$F$2:$F$5000=A254)*(IM!$AD$2:$AD$5000="O")*(ISNUMBER(SEARCH($C$1, IM!$AC$2:$AC$5000))))</f>
        <v>1</v>
      </c>
      <c r="L254" s="254" t="str">
        <f t="array" ref="L254">IF(K254&gt;0,IFERROR(HYPERLINK("#'IM'!AC"&amp;MATCH(1,(IM!$F$1:$F$5000=A254)*(ISNUMBER(SEARCH($C$1,IM!$AC$1:$AC$5000))),0),"檢核"),"未登錄"),"")</f>
        <v>檢核</v>
      </c>
      <c r="M254" s="255" t="str">
        <f t="shared" si="36"/>
        <v>+EDC</v>
      </c>
      <c r="N254" s="255" t="str">
        <f t="array" ref="N254">IF(AND(
    SUMPRODUCT(
        (IM!$F$2:$F$522=A254) *
        ISNUMBER(SEARCH("*HUB*", IM!$AC$2:$AC$522)) *
        (IM!$X$2:$X$522&gt;=$A$1) *
        (IM!$X$2:$X$522&lt;=$B$1)*(W254="HUB")
    ) &gt; 0
), "HUB", "")</f>
        <v/>
      </c>
      <c r="O254" s="256" t="str">
        <f>IF(
  IFERROR(VLOOKUP(A254,門市主檔!A:I,9,FALSE),"")&lt;&gt;$C$1,
  "未完工",
  IF(
    AND($D$1="--",$E$1="--",$F$1="--"),
    "已完工",
    IF(
      OR(
        AND($D$1&lt;&gt;"--", IFERROR(VLOOKUP(A254,'0919門市清單主檔'!B:AH,31,FALSE),"")=$D$1, IFERROR(VLOOKUP(A254,門市主檔!A:Q,17,FALSE),"")&lt;&gt;$D$1),
        AND($E$1&lt;&gt;"--", IFERROR(VLOOKUP(A254,'0919門市清單主檔'!B:AH,32,FALSE),"")=$E$1, IFERROR(VLOOKUP(A254,門市主檔!A:S,19,FALSE),"")&lt;&gt;$E$1),
        AND($F$1&lt;&gt;"--", IFERROR(VLOOKUP(A254,'0919門市清單主檔'!B:AH,33,FALSE),"")=$F$1, IFERROR(VLOOKUP(A254,門市主檔!A:U,21,FALSE),"")&lt;&gt;$F$1),
        AND(
          IFERROR(VLOOKUP(A254,'0919門市清單主檔'!B:AC,28,FALSE),"")="+HUB",
          IFERROR(VLOOKUP(A254,門市主檔!A:X,23,FALSE),"")&lt;&gt;"+HUB"
        ),
        AND(
          IFERROR(VLOOKUP(A254,'0919門市清單主檔'!B:AD,29,FALSE),"")="+EDC",
          IFERROR(VLOOKUP(A254,門市主檔!A:X,24,FALSE),"")&lt;&gt;"+EDC"
        )
      ),
      _xlfn.TEXTJOIN(
        "，",
        TRUE,
        IF(AND($D$1&lt;&gt;"--", IFERROR(VLOOKUP(A254,'0919門市清單主檔'!B:AH,31,FALSE),"")=$D$1, IFERROR(VLOOKUP(A254,門市主檔!A:Q,17,FALSE),"")&lt;&gt;$D$1), $D$1, ""),
        IF(AND($E$1&lt;&gt;"--", IFERROR(VLOOKUP(A254,'0919門市清單主檔'!B:AH,32,FALSE),"")=$E$1, IFERROR(VLOOKUP(A254,門市主檔!A:S,19,FALSE),"")&lt;&gt;$E$1), $E$1, ""),
        IF(AND($F$1&lt;&gt;"--", IFERROR(VLOOKUP(A254,'0919門市清單主檔'!B:AH,33,FALSE),"")=$F$1, IFERROR(VLOOKUP(A254,門市主檔!A:U,21,FALSE),"")&lt;&gt;$F$1), $F$1, ""),
        IF(AND(IFERROR(VLOOKUP(A254,'0919門市清單主檔'!B:AC,28,FALSE),"")="+HUB", IFERROR(VLOOKUP(A254,門市主檔!A:X,23,FALSE),"")&lt;&gt;"+HUB"), "+HUB", ""),
        IF(AND(IFERROR(VLOOKUP(A254,'0919門市清單主檔'!B:AD,29,FALSE),"")="+EDC", IFERROR(VLOOKUP(A254,門市主檔!A:X,24,FALSE),"")&lt;&gt;"+EDC"), "+EDC", "")
      ) &amp; "未完工",
      "已完工"
    )
  )
)</f>
        <v>已完工</v>
      </c>
      <c r="P254" s="130" t="str">
        <f t="shared" si="37"/>
        <v>PMQ2-D767-板橋寶翠店(定保)</v>
      </c>
      <c r="Q254" s="209" t="str">
        <f t="array" ref="Q254">IF(AND(SUMPRODUCT((IM!$F$2:$F$5000=A254)*(ISNUMBER(SEARCH($D$1, IM!$AC$2:$AC$5000))))&gt;0), $D$1, "")</f>
        <v/>
      </c>
      <c r="R254" s="210" t="str">
        <f t="array" ref="R254">IFERROR(INDEX(IM!$AM$2:$AM$5000, MATCH(1, (IM!$F$2:$F$5000=A254) * (ISNUMBER(SEARCH($D$1, IM!$AC$2:$AC$5000))), 0)), "")</f>
        <v/>
      </c>
      <c r="S254" s="211" t="str">
        <f t="array" ref="S254">IF(AND(SUMPRODUCT((IM!$F$2:$F$5000=A254)*(ISNUMBER(SEARCH($E$1, IM!$AC$2:$AC$5000))))&gt;0), $E$1, "")</f>
        <v/>
      </c>
      <c r="T254" s="210" t="str">
        <f t="array" ref="T254">IFERROR(INDEX(IM!$AM$2:$AM$5000, MATCH(1, (IM!$F$2:$F$5000=A254) * (ISNUMBER(SEARCH($E$1, IM!$AC$2:$AC$5000))), 0)), "")</f>
        <v/>
      </c>
      <c r="U254" s="211" t="str">
        <f t="array" ref="U254">IF(AND(SUMPRODUCT((IM!$F$2:$F$5000=A254)*(ISNUMBER(SEARCH($F$1, IM!$AC$2:$AC$5000))))&gt;0), $F$1, "")</f>
        <v/>
      </c>
      <c r="V254" s="210" t="str">
        <f t="array" ref="V254">IFERROR(INDEX(IM!$AM$2:$AM$5000, MATCH(1, (IM!$F$2:$F$5000=A254) * (ISNUMBER(SEARCH($F$1, IM!$AC$2:$AC$5000))), 0)), "")</f>
        <v/>
      </c>
      <c r="W254" s="165" t="str">
        <f t="array" ref="W254">IF(
SUMPRODUCT(
(IM!$F$2:$F$5000=A254)*
(ISNUMBER(SEARCH($I$1,IM!$AC$2:$AC$5000)))*
(IM!$X$2:$X$5000&gt;=$A$1)*
(IM!$X$2:$X$5000&lt;=$B$1)
)&gt;0,
$I$1,
""
)</f>
        <v/>
      </c>
      <c r="X254" s="165" t="str">
        <f t="array" ref="X254">IF(AND(SUMPRODUCT((IM!$F$2:$F$5000=A254)*(ISNUMBER(SEARCH($J$1, IM!$AC$2:$AC$5000))))&gt;0), $J$1, "")</f>
        <v>+EDC</v>
      </c>
      <c r="Y254" s="425" t="str">
        <f t="shared" si="38"/>
        <v>D767</v>
      </c>
      <c r="Z254" s="425" t="str">
        <f t="shared" si="39"/>
        <v>板橋寶翠店</v>
      </c>
      <c r="AA254" s="132"/>
    </row>
    <row r="255" spans="1:29" s="464" customFormat="1" ht="21.6" customHeight="1">
      <c r="A255" s="160">
        <v>4422</v>
      </c>
      <c r="B255" s="160" t="str">
        <f>_xlfn.XLOOKUP(A255,'0919門市清單主檔'!B:B,'0919門市清單主檔'!C:C,"")</f>
        <v>板橋合安店</v>
      </c>
      <c r="C255" s="117" t="str">
        <f>_xlfn.XLOOKUP($A255,'0919門市清單主檔'!B:B,'0919門市清單主檔'!U:U,"")</f>
        <v>新北市</v>
      </c>
      <c r="D255" s="117" t="str">
        <f>_xlfn.XLOOKUP($A255,'0919門市清單主檔'!B:B,'0919門市清單主檔'!V:V,"")</f>
        <v>板橋區</v>
      </c>
      <c r="E255" s="200" t="str">
        <f>_xlfn.XLOOKUP(D255,門市狀態!G:G,門市狀態!H:H,"")</f>
        <v>狄澤洋</v>
      </c>
      <c r="F255" s="160" t="str">
        <f>IFERROR(IF(VLOOKUP(A255,門市狀態!A:D,4,FALSE)=0,"",VLOOKUP(A255,門市狀態!A:D,4,FALSE)),"")</f>
        <v/>
      </c>
      <c r="G255" s="118"/>
      <c r="H255" s="188" t="str">
        <f t="shared" si="35"/>
        <v>PMQ2-4422-板橋合安店(定保)</v>
      </c>
      <c r="I255" s="251" t="str">
        <f t="array" ref="I255">IF(AND(SUMPRODUCT((IM!$F$2:$F$5000=A255)*(ISNUMBER(SEARCH($C$1, IM!$AC$2:$AC$5000))))&gt;0), $C$1, "")</f>
        <v>PMQ2</v>
      </c>
      <c r="J255" s="252">
        <f t="array" ref="J255">IFERROR(INDEX(IM!$AM$2:$AM$5000, MATCH(1, (IM!$F$2:$F$5000=A255) * (ISNUMBER(SEARCH($C$1, IM!$AC$2:$AC$5000))), 0)), "")</f>
        <v>46184</v>
      </c>
      <c r="K255" s="253">
        <f t="array" ref="K255">SUMPRODUCT((IM!$F$2:$F$5000=A255)*(IM!$AD$2:$AD$5000="O")*(ISNUMBER(SEARCH($C$1, IM!$AC$2:$AC$5000))))</f>
        <v>1</v>
      </c>
      <c r="L255" s="254" t="str">
        <f t="array" ref="L255">IF(K255&gt;0,IFERROR(HYPERLINK("#'IM'!AC"&amp;MATCH(1,(IM!$F$1:$F$5000=A255)*(ISNUMBER(SEARCH($C$1,IM!$AC$1:$AC$5000))),0),"檢核"),"未登錄"),"")</f>
        <v>檢核</v>
      </c>
      <c r="M255" s="255" t="str">
        <f t="shared" si="36"/>
        <v>+EDC</v>
      </c>
      <c r="N255" s="255" t="str">
        <f t="array" ref="N255">IF(AND(
    SUMPRODUCT(
        (IM!$F$2:$F$522=A255) *
        ISNUMBER(SEARCH("*HUB*", IM!$AC$2:$AC$522)) *
        (IM!$X$2:$X$522&gt;=$A$1) *
        (IM!$X$2:$X$522&lt;=$B$1)*(W255="HUB")
    ) &gt; 0
), "HUB", "")</f>
        <v/>
      </c>
      <c r="O255" s="256" t="str">
        <f>IF(
  IFERROR(VLOOKUP(A255,門市主檔!A:I,9,FALSE),"")&lt;&gt;$C$1,
  "未完工",
  IF(
    AND($D$1="--",$E$1="--",$F$1="--"),
    "已完工",
    IF(
      OR(
        AND($D$1&lt;&gt;"--", IFERROR(VLOOKUP(A255,'0919門市清單主檔'!B:AH,31,FALSE),"")=$D$1, IFERROR(VLOOKUP(A255,門市主檔!A:Q,17,FALSE),"")&lt;&gt;$D$1),
        AND($E$1&lt;&gt;"--", IFERROR(VLOOKUP(A255,'0919門市清單主檔'!B:AH,32,FALSE),"")=$E$1, IFERROR(VLOOKUP(A255,門市主檔!A:S,19,FALSE),"")&lt;&gt;$E$1),
        AND($F$1&lt;&gt;"--", IFERROR(VLOOKUP(A255,'0919門市清單主檔'!B:AH,33,FALSE),"")=$F$1, IFERROR(VLOOKUP(A255,門市主檔!A:U,21,FALSE),"")&lt;&gt;$F$1),
        AND(
          IFERROR(VLOOKUP(A255,'0919門市清單主檔'!B:AC,28,FALSE),"")="+HUB",
          IFERROR(VLOOKUP(A255,門市主檔!A:X,23,FALSE),"")&lt;&gt;"+HUB"
        ),
        AND(
          IFERROR(VLOOKUP(A255,'0919門市清單主檔'!B:AD,29,FALSE),"")="+EDC",
          IFERROR(VLOOKUP(A255,門市主檔!A:X,24,FALSE),"")&lt;&gt;"+EDC"
        )
      ),
      _xlfn.TEXTJOIN(
        "，",
        TRUE,
        IF(AND($D$1&lt;&gt;"--", IFERROR(VLOOKUP(A255,'0919門市清單主檔'!B:AH,31,FALSE),"")=$D$1, IFERROR(VLOOKUP(A255,門市主檔!A:Q,17,FALSE),"")&lt;&gt;$D$1), $D$1, ""),
        IF(AND($E$1&lt;&gt;"--", IFERROR(VLOOKUP(A255,'0919門市清單主檔'!B:AH,32,FALSE),"")=$E$1, IFERROR(VLOOKUP(A255,門市主檔!A:S,19,FALSE),"")&lt;&gt;$E$1), $E$1, ""),
        IF(AND($F$1&lt;&gt;"--", IFERROR(VLOOKUP(A255,'0919門市清單主檔'!B:AH,33,FALSE),"")=$F$1, IFERROR(VLOOKUP(A255,門市主檔!A:U,21,FALSE),"")&lt;&gt;$F$1), $F$1, ""),
        IF(AND(IFERROR(VLOOKUP(A255,'0919門市清單主檔'!B:AC,28,FALSE),"")="+HUB", IFERROR(VLOOKUP(A255,門市主檔!A:X,23,FALSE),"")&lt;&gt;"+HUB"), "+HUB", ""),
        IF(AND(IFERROR(VLOOKUP(A255,'0919門市清單主檔'!B:AD,29,FALSE),"")="+EDC", IFERROR(VLOOKUP(A255,門市主檔!A:X,24,FALSE),"")&lt;&gt;"+EDC"), "+EDC", "")
      ) &amp; "未完工",
      "已完工"
    )
  )
)</f>
        <v>已完工</v>
      </c>
      <c r="P255" s="130" t="str">
        <f t="shared" si="37"/>
        <v>PMQ2-4422-板橋合安店(定保)</v>
      </c>
      <c r="Q255" s="209" t="str">
        <f t="array" ref="Q255">IF(AND(SUMPRODUCT((IM!$F$2:$F$5000=A255)*(ISNUMBER(SEARCH($D$1, IM!$AC$2:$AC$5000))))&gt;0), $D$1, "")</f>
        <v/>
      </c>
      <c r="R255" s="210" t="str">
        <f t="array" ref="R255">IFERROR(INDEX(IM!$AM$2:$AM$5000, MATCH(1, (IM!$F$2:$F$5000=A255) * (ISNUMBER(SEARCH($D$1, IM!$AC$2:$AC$5000))), 0)), "")</f>
        <v/>
      </c>
      <c r="S255" s="211" t="str">
        <f t="array" ref="S255">IF(AND(SUMPRODUCT((IM!$F$2:$F$5000=A255)*(ISNUMBER(SEARCH($E$1, IM!$AC$2:$AC$5000))))&gt;0), $E$1, "")</f>
        <v/>
      </c>
      <c r="T255" s="210" t="str">
        <f t="array" ref="T255">IFERROR(INDEX(IM!$AM$2:$AM$5000, MATCH(1, (IM!$F$2:$F$5000=A255) * (ISNUMBER(SEARCH($E$1, IM!$AC$2:$AC$5000))), 0)), "")</f>
        <v/>
      </c>
      <c r="U255" s="211" t="str">
        <f t="array" ref="U255">IF(AND(SUMPRODUCT((IM!$F$2:$F$5000=A255)*(ISNUMBER(SEARCH($F$1, IM!$AC$2:$AC$5000))))&gt;0), $F$1, "")</f>
        <v/>
      </c>
      <c r="V255" s="210" t="str">
        <f t="array" ref="V255">IFERROR(INDEX(IM!$AM$2:$AM$5000, MATCH(1, (IM!$F$2:$F$5000=A255) * (ISNUMBER(SEARCH($F$1, IM!$AC$2:$AC$5000))), 0)), "")</f>
        <v/>
      </c>
      <c r="W255" s="165" t="str">
        <f t="array" ref="W255">IF(
SUMPRODUCT(
(IM!$F$2:$F$5000=A255)*
(ISNUMBER(SEARCH($I$1,IM!$AC$2:$AC$5000)))*
(IM!$X$2:$X$5000&gt;=$A$1)*
(IM!$X$2:$X$5000&lt;=$B$1)
)&gt;0,
$I$1,
""
)</f>
        <v/>
      </c>
      <c r="X255" s="165" t="str">
        <f t="array" ref="X255">IF(AND(SUMPRODUCT((IM!$F$2:$F$5000=A255)*(ISNUMBER(SEARCH($J$1, IM!$AC$2:$AC$5000))))&gt;0), $J$1, "")</f>
        <v>+EDC</v>
      </c>
      <c r="Y255" s="425">
        <f t="shared" si="38"/>
        <v>4422</v>
      </c>
      <c r="Z255" s="425" t="str">
        <f t="shared" si="39"/>
        <v>板橋合安店</v>
      </c>
      <c r="AA255" s="132"/>
    </row>
    <row r="256" spans="1:29" s="464" customFormat="1" ht="21.6" customHeight="1">
      <c r="A256" s="160">
        <v>5197</v>
      </c>
      <c r="B256" s="160" t="str">
        <f>_xlfn.XLOOKUP(A256,'0919門市清單主檔'!B:B,'0919門市清單主檔'!C:C,"")</f>
        <v>蘆洲鴻悅店</v>
      </c>
      <c r="C256" s="117" t="str">
        <f>_xlfn.XLOOKUP($A256,'0919門市清單主檔'!B:B,'0919門市清單主檔'!U:U,"")</f>
        <v>新北市</v>
      </c>
      <c r="D256" s="117" t="str">
        <f>_xlfn.XLOOKUP($A256,'0919門市清單主檔'!B:B,'0919門市清單主檔'!V:V,"")</f>
        <v>蘆洲區</v>
      </c>
      <c r="E256" s="200" t="str">
        <f>_xlfn.XLOOKUP(D256,門市狀態!G:G,門市狀態!H:H,"")</f>
        <v>湯家瑋</v>
      </c>
      <c r="F256" s="160" t="str">
        <f>IFERROR(IF(VLOOKUP(A256,門市狀態!A:D,4,FALSE)=0,"",VLOOKUP(A256,門市狀態!A:D,4,FALSE)),"")</f>
        <v/>
      </c>
      <c r="G256" s="118"/>
      <c r="H256" s="188" t="str">
        <f t="shared" si="35"/>
        <v>PMQ2-5197-蘆洲鴻悅店(定保)</v>
      </c>
      <c r="I256" s="251" t="str">
        <f t="array" ref="I256">IF(AND(SUMPRODUCT((IM!$F$2:$F$5000=A256)*(ISNUMBER(SEARCH($C$1, IM!$AC$2:$AC$5000))))&gt;0), $C$1, "")</f>
        <v>PMQ2</v>
      </c>
      <c r="J256" s="252">
        <f t="array" ref="J256">IFERROR(INDEX(IM!$AM$2:$AM$5000, MATCH(1, (IM!$F$2:$F$5000=A256) * (ISNUMBER(SEARCH($C$1, IM!$AC$2:$AC$5000))), 0)), "")</f>
        <v>46185</v>
      </c>
      <c r="K256" s="253">
        <f t="array" ref="K256">SUMPRODUCT((IM!$F$2:$F$5000=A256)*(IM!$AD$2:$AD$5000="O")*(ISNUMBER(SEARCH($C$1, IM!$AC$2:$AC$5000))))</f>
        <v>1</v>
      </c>
      <c r="L256" s="254" t="str">
        <f t="array" ref="L256">IF(K256&gt;0,IFERROR(HYPERLINK("#'IM'!AC"&amp;MATCH(1,(IM!$F$1:$F$5000=A256)*(ISNUMBER(SEARCH($C$1,IM!$AC$1:$AC$5000))),0),"檢核"),"未登錄"),"")</f>
        <v>檢核</v>
      </c>
      <c r="M256" s="255" t="str">
        <f t="shared" si="36"/>
        <v>+EDC</v>
      </c>
      <c r="N256" s="255" t="str">
        <f t="array" ref="N256">IF(AND(
    SUMPRODUCT(
        (IM!$F$2:$F$522=A256) *
        ISNUMBER(SEARCH("*HUB*", IM!$AC$2:$AC$522)) *
        (IM!$X$2:$X$522&gt;=$A$1) *
        (IM!$X$2:$X$522&lt;=$B$1)*(W256="HUB")
    ) &gt; 0
), "HUB", "")</f>
        <v/>
      </c>
      <c r="O256" s="256" t="str">
        <f>IF(
  IFERROR(VLOOKUP(A256,門市主檔!A:I,9,FALSE),"")&lt;&gt;$C$1,
  "未完工",
  IF(
    AND($D$1="--",$E$1="--",$F$1="--"),
    "已完工",
    IF(
      OR(
        AND($D$1&lt;&gt;"--", IFERROR(VLOOKUP(A256,'0919門市清單主檔'!B:AH,31,FALSE),"")=$D$1, IFERROR(VLOOKUP(A256,門市主檔!A:Q,17,FALSE),"")&lt;&gt;$D$1),
        AND($E$1&lt;&gt;"--", IFERROR(VLOOKUP(A256,'0919門市清單主檔'!B:AH,32,FALSE),"")=$E$1, IFERROR(VLOOKUP(A256,門市主檔!A:S,19,FALSE),"")&lt;&gt;$E$1),
        AND($F$1&lt;&gt;"--", IFERROR(VLOOKUP(A256,'0919門市清單主檔'!B:AH,33,FALSE),"")=$F$1, IFERROR(VLOOKUP(A256,門市主檔!A:U,21,FALSE),"")&lt;&gt;$F$1),
        AND(
          IFERROR(VLOOKUP(A256,'0919門市清單主檔'!B:AC,28,FALSE),"")="+HUB",
          IFERROR(VLOOKUP(A256,門市主檔!A:X,23,FALSE),"")&lt;&gt;"+HUB"
        ),
        AND(
          IFERROR(VLOOKUP(A256,'0919門市清單主檔'!B:AD,29,FALSE),"")="+EDC",
          IFERROR(VLOOKUP(A256,門市主檔!A:X,24,FALSE),"")&lt;&gt;"+EDC"
        )
      ),
      _xlfn.TEXTJOIN(
        "，",
        TRUE,
        IF(AND($D$1&lt;&gt;"--", IFERROR(VLOOKUP(A256,'0919門市清單主檔'!B:AH,31,FALSE),"")=$D$1, IFERROR(VLOOKUP(A256,門市主檔!A:Q,17,FALSE),"")&lt;&gt;$D$1), $D$1, ""),
        IF(AND($E$1&lt;&gt;"--", IFERROR(VLOOKUP(A256,'0919門市清單主檔'!B:AH,32,FALSE),"")=$E$1, IFERROR(VLOOKUP(A256,門市主檔!A:S,19,FALSE),"")&lt;&gt;$E$1), $E$1, ""),
        IF(AND($F$1&lt;&gt;"--", IFERROR(VLOOKUP(A256,'0919門市清單主檔'!B:AH,33,FALSE),"")=$F$1, IFERROR(VLOOKUP(A256,門市主檔!A:U,21,FALSE),"")&lt;&gt;$F$1), $F$1, ""),
        IF(AND(IFERROR(VLOOKUP(A256,'0919門市清單主檔'!B:AC,28,FALSE),"")="+HUB", IFERROR(VLOOKUP(A256,門市主檔!A:X,23,FALSE),"")&lt;&gt;"+HUB"), "+HUB", ""),
        IF(AND(IFERROR(VLOOKUP(A256,'0919門市清單主檔'!B:AD,29,FALSE),"")="+EDC", IFERROR(VLOOKUP(A256,門市主檔!A:X,24,FALSE),"")&lt;&gt;"+EDC"), "+EDC", "")
      ) &amp; "未完工",
      "已完工"
    )
  )
)</f>
        <v>已完工</v>
      </c>
      <c r="P256" s="130" t="str">
        <f t="shared" si="37"/>
        <v>PMQ2-5197-蘆洲鴻悅店(定保)</v>
      </c>
      <c r="Q256" s="209" t="str">
        <f t="array" ref="Q256">IF(AND(SUMPRODUCT((IM!$F$2:$F$5000=A256)*(ISNUMBER(SEARCH($D$1, IM!$AC$2:$AC$5000))))&gt;0), $D$1, "")</f>
        <v/>
      </c>
      <c r="R256" s="210" t="str">
        <f t="array" ref="R256">IFERROR(INDEX(IM!$AM$2:$AM$5000, MATCH(1, (IM!$F$2:$F$5000=A256) * (ISNUMBER(SEARCH($D$1, IM!$AC$2:$AC$5000))), 0)), "")</f>
        <v/>
      </c>
      <c r="S256" s="211" t="str">
        <f t="array" ref="S256">IF(AND(SUMPRODUCT((IM!$F$2:$F$5000=A256)*(ISNUMBER(SEARCH($E$1, IM!$AC$2:$AC$5000))))&gt;0), $E$1, "")</f>
        <v/>
      </c>
      <c r="T256" s="210" t="str">
        <f t="array" ref="T256">IFERROR(INDEX(IM!$AM$2:$AM$5000, MATCH(1, (IM!$F$2:$F$5000=A256) * (ISNUMBER(SEARCH($E$1, IM!$AC$2:$AC$5000))), 0)), "")</f>
        <v/>
      </c>
      <c r="U256" s="211" t="str">
        <f t="array" ref="U256">IF(AND(SUMPRODUCT((IM!$F$2:$F$5000=A256)*(ISNUMBER(SEARCH($F$1, IM!$AC$2:$AC$5000))))&gt;0), $F$1, "")</f>
        <v/>
      </c>
      <c r="V256" s="210" t="str">
        <f t="array" ref="V256">IFERROR(INDEX(IM!$AM$2:$AM$5000, MATCH(1, (IM!$F$2:$F$5000=A256) * (ISNUMBER(SEARCH($F$1, IM!$AC$2:$AC$5000))), 0)), "")</f>
        <v/>
      </c>
      <c r="W256" s="165" t="str">
        <f t="array" ref="W256">IF(
SUMPRODUCT(
(IM!$F$2:$F$5000=A256)*
(ISNUMBER(SEARCH($I$1,IM!$AC$2:$AC$5000)))*
(IM!$X$2:$X$5000&gt;=$A$1)*
(IM!$X$2:$X$5000&lt;=$B$1)
)&gt;0,
$I$1,
""
)</f>
        <v/>
      </c>
      <c r="X256" s="165" t="str">
        <f t="array" ref="X256">IF(AND(SUMPRODUCT((IM!$F$2:$F$5000=A256)*(ISNUMBER(SEARCH($J$1, IM!$AC$2:$AC$5000))))&gt;0), $J$1, "")</f>
        <v>+EDC</v>
      </c>
      <c r="Y256" s="425">
        <f t="shared" si="38"/>
        <v>5197</v>
      </c>
      <c r="Z256" s="425" t="str">
        <f t="shared" si="39"/>
        <v>蘆洲鴻悅店</v>
      </c>
      <c r="AA256" s="132"/>
      <c r="AB256" s="543"/>
      <c r="AC256" s="543"/>
    </row>
    <row r="257" spans="1:29" s="464" customFormat="1" ht="21.6" customHeight="1">
      <c r="A257" s="160" t="s">
        <v>83</v>
      </c>
      <c r="B257" s="160" t="str">
        <f>_xlfn.XLOOKUP(A257,'0919門市清單主檔'!B:B,'0919門市清單主檔'!C:C,"")</f>
        <v>北縣溪尾二店</v>
      </c>
      <c r="C257" s="117" t="str">
        <f>_xlfn.XLOOKUP($A257,'0919門市清單主檔'!B:B,'0919門市清單主檔'!U:U,"")</f>
        <v>新北市</v>
      </c>
      <c r="D257" s="117" t="str">
        <f>_xlfn.XLOOKUP($A257,'0919門市清單主檔'!B:B,'0919門市清單主檔'!V:V,"")</f>
        <v>三重區</v>
      </c>
      <c r="E257" s="200" t="str">
        <f>_xlfn.XLOOKUP(D257,門市狀態!G:G,門市狀態!H:H,"")</f>
        <v>劉柏均</v>
      </c>
      <c r="F257" s="160" t="str">
        <f>IFERROR(IF(VLOOKUP(A257,門市狀態!A:D,4,FALSE)=0,"",VLOOKUP(A257,門市狀態!A:D,4,FALSE)),"")</f>
        <v/>
      </c>
      <c r="G257" s="118"/>
      <c r="H257" s="188" t="str">
        <f t="shared" si="35"/>
        <v>PMQ2-D057-北縣溪尾二店(定保)</v>
      </c>
      <c r="I257" s="251" t="str">
        <f t="array" ref="I257">IF(AND(SUMPRODUCT((IM!$F$2:$F$5000=A257)*(ISNUMBER(SEARCH($C$1, IM!$AC$2:$AC$5000))))&gt;0), $C$1, "")</f>
        <v>PMQ2</v>
      </c>
      <c r="J257" s="252">
        <f t="array" ref="J257">IFERROR(INDEX(IM!$AM$2:$AM$5000, MATCH(1, (IM!$F$2:$F$5000=A257) * (ISNUMBER(SEARCH($C$1, IM!$AC$2:$AC$5000))), 0)), "")</f>
        <v>46185</v>
      </c>
      <c r="K257" s="253">
        <f t="array" ref="K257">SUMPRODUCT((IM!$F$2:$F$5000=A257)*(IM!$AD$2:$AD$5000="O")*(ISNUMBER(SEARCH($C$1, IM!$AC$2:$AC$5000))))</f>
        <v>1</v>
      </c>
      <c r="L257" s="254" t="str">
        <f t="array" ref="L257">IF(K257&gt;0,IFERROR(HYPERLINK("#'IM'!AC"&amp;MATCH(1,(IM!$F$1:$F$5000=A257)*(ISNUMBER(SEARCH($C$1,IM!$AC$1:$AC$5000))),0),"檢核"),"未登錄"),"")</f>
        <v>檢核</v>
      </c>
      <c r="M257" s="255" t="str">
        <f t="shared" si="36"/>
        <v>+EDC</v>
      </c>
      <c r="N257" s="255" t="str">
        <f t="array" ref="N257">IF(AND(
    SUMPRODUCT(
        (IM!$F$2:$F$522=A257) *
        ISNUMBER(SEARCH("*HUB*", IM!$AC$2:$AC$522)) *
        (IM!$X$2:$X$522&gt;=$A$1) *
        (IM!$X$2:$X$522&lt;=$B$1)*(W257="HUB")
    ) &gt; 0
), "HUB", "")</f>
        <v/>
      </c>
      <c r="O257" s="256" t="str">
        <f>IF(
  IFERROR(VLOOKUP(A257,門市主檔!A:I,9,FALSE),"")&lt;&gt;$C$1,
  "未完工",
  IF(
    AND($D$1="--",$E$1="--",$F$1="--"),
    "已完工",
    IF(
      OR(
        AND($D$1&lt;&gt;"--", IFERROR(VLOOKUP(A257,'0919門市清單主檔'!B:AH,31,FALSE),"")=$D$1, IFERROR(VLOOKUP(A257,門市主檔!A:Q,17,FALSE),"")&lt;&gt;$D$1),
        AND($E$1&lt;&gt;"--", IFERROR(VLOOKUP(A257,'0919門市清單主檔'!B:AH,32,FALSE),"")=$E$1, IFERROR(VLOOKUP(A257,門市主檔!A:S,19,FALSE),"")&lt;&gt;$E$1),
        AND($F$1&lt;&gt;"--", IFERROR(VLOOKUP(A257,'0919門市清單主檔'!B:AH,33,FALSE),"")=$F$1, IFERROR(VLOOKUP(A257,門市主檔!A:U,21,FALSE),"")&lt;&gt;$F$1),
        AND(
          IFERROR(VLOOKUP(A257,'0919門市清單主檔'!B:AC,28,FALSE),"")="+HUB",
          IFERROR(VLOOKUP(A257,門市主檔!A:X,23,FALSE),"")&lt;&gt;"+HUB"
        ),
        AND(
          IFERROR(VLOOKUP(A257,'0919門市清單主檔'!B:AD,29,FALSE),"")="+EDC",
          IFERROR(VLOOKUP(A257,門市主檔!A:X,24,FALSE),"")&lt;&gt;"+EDC"
        )
      ),
      _xlfn.TEXTJOIN(
        "，",
        TRUE,
        IF(AND($D$1&lt;&gt;"--", IFERROR(VLOOKUP(A257,'0919門市清單主檔'!B:AH,31,FALSE),"")=$D$1, IFERROR(VLOOKUP(A257,門市主檔!A:Q,17,FALSE),"")&lt;&gt;$D$1), $D$1, ""),
        IF(AND($E$1&lt;&gt;"--", IFERROR(VLOOKUP(A257,'0919門市清單主檔'!B:AH,32,FALSE),"")=$E$1, IFERROR(VLOOKUP(A257,門市主檔!A:S,19,FALSE),"")&lt;&gt;$E$1), $E$1, ""),
        IF(AND($F$1&lt;&gt;"--", IFERROR(VLOOKUP(A257,'0919門市清單主檔'!B:AH,33,FALSE),"")=$F$1, IFERROR(VLOOKUP(A257,門市主檔!A:U,21,FALSE),"")&lt;&gt;$F$1), $F$1, ""),
        IF(AND(IFERROR(VLOOKUP(A257,'0919門市清單主檔'!B:AC,28,FALSE),"")="+HUB", IFERROR(VLOOKUP(A257,門市主檔!A:X,23,FALSE),"")&lt;&gt;"+HUB"), "+HUB", ""),
        IF(AND(IFERROR(VLOOKUP(A257,'0919門市清單主檔'!B:AD,29,FALSE),"")="+EDC", IFERROR(VLOOKUP(A257,門市主檔!A:X,24,FALSE),"")&lt;&gt;"+EDC"), "+EDC", "")
      ) &amp; "未完工",
      "已完工"
    )
  )
)</f>
        <v>已完工</v>
      </c>
      <c r="P257" s="130" t="str">
        <f t="shared" si="37"/>
        <v>PMQ2-D057-北縣溪尾二店(定保)</v>
      </c>
      <c r="Q257" s="209" t="str">
        <f t="array" ref="Q257">IF(AND(SUMPRODUCT((IM!$F$2:$F$5000=A257)*(ISNUMBER(SEARCH($D$1, IM!$AC$2:$AC$5000))))&gt;0), $D$1, "")</f>
        <v/>
      </c>
      <c r="R257" s="210" t="str">
        <f t="array" ref="R257">IFERROR(INDEX(IM!$AM$2:$AM$5000, MATCH(1, (IM!$F$2:$F$5000=A257) * (ISNUMBER(SEARCH($D$1, IM!$AC$2:$AC$5000))), 0)), "")</f>
        <v/>
      </c>
      <c r="S257" s="211" t="str">
        <f t="array" ref="S257">IF(AND(SUMPRODUCT((IM!$F$2:$F$5000=A257)*(ISNUMBER(SEARCH($E$1, IM!$AC$2:$AC$5000))))&gt;0), $E$1, "")</f>
        <v/>
      </c>
      <c r="T257" s="210" t="str">
        <f t="array" ref="T257">IFERROR(INDEX(IM!$AM$2:$AM$5000, MATCH(1, (IM!$F$2:$F$5000=A257) * (ISNUMBER(SEARCH($E$1, IM!$AC$2:$AC$5000))), 0)), "")</f>
        <v/>
      </c>
      <c r="U257" s="211" t="str">
        <f t="array" ref="U257">IF(AND(SUMPRODUCT((IM!$F$2:$F$5000=A257)*(ISNUMBER(SEARCH($F$1, IM!$AC$2:$AC$5000))))&gt;0), $F$1, "")</f>
        <v/>
      </c>
      <c r="V257" s="210" t="str">
        <f t="array" ref="V257">IFERROR(INDEX(IM!$AM$2:$AM$5000, MATCH(1, (IM!$F$2:$F$5000=A257) * (ISNUMBER(SEARCH($F$1, IM!$AC$2:$AC$5000))), 0)), "")</f>
        <v/>
      </c>
      <c r="W257" s="165" t="str">
        <f t="array" ref="W257">IF(
SUMPRODUCT(
(IM!$F$2:$F$5000=A257)*
(ISNUMBER(SEARCH($I$1,IM!$AC$2:$AC$5000)))*
(IM!$X$2:$X$5000&gt;=$A$1)*
(IM!$X$2:$X$5000&lt;=$B$1)
)&gt;0,
$I$1,
""
)</f>
        <v/>
      </c>
      <c r="X257" s="165" t="str">
        <f t="array" ref="X257">IF(AND(SUMPRODUCT((IM!$F$2:$F$5000=A257)*(ISNUMBER(SEARCH($J$1, IM!$AC$2:$AC$5000))))&gt;0), $J$1, "")</f>
        <v>+EDC</v>
      </c>
      <c r="Y257" s="425" t="str">
        <f t="shared" si="38"/>
        <v>D057</v>
      </c>
      <c r="Z257" s="425" t="str">
        <f t="shared" si="39"/>
        <v>北縣溪尾二店</v>
      </c>
      <c r="AA257" s="132"/>
      <c r="AB257" s="543"/>
      <c r="AC257" s="543"/>
    </row>
    <row r="258" spans="1:29" s="464" customFormat="1" ht="21.6" customHeight="1">
      <c r="A258" s="160">
        <v>5245</v>
      </c>
      <c r="B258" s="160" t="str">
        <f>_xlfn.XLOOKUP(A258,'0919門市清單主檔'!B:B,'0919門市清單主檔'!C:C,"")</f>
        <v>三重護山店</v>
      </c>
      <c r="C258" s="117" t="str">
        <f>_xlfn.XLOOKUP($A258,'0919門市清單主檔'!B:B,'0919門市清單主檔'!U:U,"")</f>
        <v>新北市</v>
      </c>
      <c r="D258" s="117" t="str">
        <f>_xlfn.XLOOKUP($A258,'0919門市清單主檔'!B:B,'0919門市清單主檔'!V:V,"")</f>
        <v>三重區</v>
      </c>
      <c r="E258" s="200" t="str">
        <f>_xlfn.XLOOKUP(D258,門市狀態!G:G,門市狀態!H:H,"")</f>
        <v>劉柏均</v>
      </c>
      <c r="F258" s="160" t="str">
        <f>IFERROR(IF(VLOOKUP(A258,門市狀態!A:D,4,FALSE)=0,"",VLOOKUP(A258,門市狀態!A:D,4,FALSE)),"")</f>
        <v/>
      </c>
      <c r="G258" s="118"/>
      <c r="H258" s="188" t="str">
        <f t="shared" si="35"/>
        <v>PMQ2-5245-三重護山店(定保)</v>
      </c>
      <c r="I258" s="251" t="str">
        <f t="array" ref="I258">IF(AND(SUMPRODUCT((IM!$F$2:$F$5000=A258)*(ISNUMBER(SEARCH($C$1, IM!$AC$2:$AC$5000))))&gt;0), $C$1, "")</f>
        <v>PMQ2</v>
      </c>
      <c r="J258" s="252">
        <f t="array" ref="J258">IFERROR(INDEX(IM!$AM$2:$AM$5000, MATCH(1, (IM!$F$2:$F$5000=A258) * (ISNUMBER(SEARCH($C$1, IM!$AC$2:$AC$5000))), 0)), "")</f>
        <v>46185</v>
      </c>
      <c r="K258" s="253">
        <f t="array" ref="K258">SUMPRODUCT((IM!$F$2:$F$5000=A258)*(IM!$AD$2:$AD$5000="O")*(ISNUMBER(SEARCH($C$1, IM!$AC$2:$AC$5000))))</f>
        <v>1</v>
      </c>
      <c r="L258" s="254" t="str">
        <f t="array" ref="L258">IF(K258&gt;0,IFERROR(HYPERLINK("#'IM'!AC"&amp;MATCH(1,(IM!$F$1:$F$5000=A258)*(ISNUMBER(SEARCH($C$1,IM!$AC$1:$AC$5000))),0),"檢核"),"未登錄"),"")</f>
        <v>檢核</v>
      </c>
      <c r="M258" s="255" t="str">
        <f t="shared" si="36"/>
        <v>+EDC</v>
      </c>
      <c r="N258" s="255" t="str">
        <f t="array" ref="N258">IF(AND(
    SUMPRODUCT(
        (IM!$F$2:$F$522=A258) *
        ISNUMBER(SEARCH("*HUB*", IM!$AC$2:$AC$522)) *
        (IM!$X$2:$X$522&gt;=$A$1) *
        (IM!$X$2:$X$522&lt;=$B$1)*(W258="HUB")
    ) &gt; 0
), "HUB", "")</f>
        <v/>
      </c>
      <c r="O258" s="256" t="str">
        <f>IF(
  IFERROR(VLOOKUP(A258,門市主檔!A:I,9,FALSE),"")&lt;&gt;$C$1,
  "未完工",
  IF(
    AND($D$1="--",$E$1="--",$F$1="--"),
    "已完工",
    IF(
      OR(
        AND($D$1&lt;&gt;"--", IFERROR(VLOOKUP(A258,'0919門市清單主檔'!B:AH,31,FALSE),"")=$D$1, IFERROR(VLOOKUP(A258,門市主檔!A:Q,17,FALSE),"")&lt;&gt;$D$1),
        AND($E$1&lt;&gt;"--", IFERROR(VLOOKUP(A258,'0919門市清單主檔'!B:AH,32,FALSE),"")=$E$1, IFERROR(VLOOKUP(A258,門市主檔!A:S,19,FALSE),"")&lt;&gt;$E$1),
        AND($F$1&lt;&gt;"--", IFERROR(VLOOKUP(A258,'0919門市清單主檔'!B:AH,33,FALSE),"")=$F$1, IFERROR(VLOOKUP(A258,門市主檔!A:U,21,FALSE),"")&lt;&gt;$F$1),
        AND(
          IFERROR(VLOOKUP(A258,'0919門市清單主檔'!B:AC,28,FALSE),"")="+HUB",
          IFERROR(VLOOKUP(A258,門市主檔!A:X,23,FALSE),"")&lt;&gt;"+HUB"
        ),
        AND(
          IFERROR(VLOOKUP(A258,'0919門市清單主檔'!B:AD,29,FALSE),"")="+EDC",
          IFERROR(VLOOKUP(A258,門市主檔!A:X,24,FALSE),"")&lt;&gt;"+EDC"
        )
      ),
      _xlfn.TEXTJOIN(
        "，",
        TRUE,
        IF(AND($D$1&lt;&gt;"--", IFERROR(VLOOKUP(A258,'0919門市清單主檔'!B:AH,31,FALSE),"")=$D$1, IFERROR(VLOOKUP(A258,門市主檔!A:Q,17,FALSE),"")&lt;&gt;$D$1), $D$1, ""),
        IF(AND($E$1&lt;&gt;"--", IFERROR(VLOOKUP(A258,'0919門市清單主檔'!B:AH,32,FALSE),"")=$E$1, IFERROR(VLOOKUP(A258,門市主檔!A:S,19,FALSE),"")&lt;&gt;$E$1), $E$1, ""),
        IF(AND($F$1&lt;&gt;"--", IFERROR(VLOOKUP(A258,'0919門市清單主檔'!B:AH,33,FALSE),"")=$F$1, IFERROR(VLOOKUP(A258,門市主檔!A:U,21,FALSE),"")&lt;&gt;$F$1), $F$1, ""),
        IF(AND(IFERROR(VLOOKUP(A258,'0919門市清單主檔'!B:AC,28,FALSE),"")="+HUB", IFERROR(VLOOKUP(A258,門市主檔!A:X,23,FALSE),"")&lt;&gt;"+HUB"), "+HUB", ""),
        IF(AND(IFERROR(VLOOKUP(A258,'0919門市清單主檔'!B:AD,29,FALSE),"")="+EDC", IFERROR(VLOOKUP(A258,門市主檔!A:X,24,FALSE),"")&lt;&gt;"+EDC"), "+EDC", "")
      ) &amp; "未完工",
      "已完工"
    )
  )
)</f>
        <v>已完工</v>
      </c>
      <c r="P258" s="130" t="str">
        <f t="shared" si="37"/>
        <v>PMQ2-5245-三重護山店(定保)</v>
      </c>
      <c r="Q258" s="209" t="str">
        <f t="array" ref="Q258">IF(AND(SUMPRODUCT((IM!$F$2:$F$5000=A258)*(ISNUMBER(SEARCH($D$1, IM!$AC$2:$AC$5000))))&gt;0), $D$1, "")</f>
        <v/>
      </c>
      <c r="R258" s="210" t="str">
        <f t="array" ref="R258">IFERROR(INDEX(IM!$AM$2:$AM$5000, MATCH(1, (IM!$F$2:$F$5000=A258) * (ISNUMBER(SEARCH($D$1, IM!$AC$2:$AC$5000))), 0)), "")</f>
        <v/>
      </c>
      <c r="S258" s="211" t="str">
        <f t="array" ref="S258">IF(AND(SUMPRODUCT((IM!$F$2:$F$5000=A258)*(ISNUMBER(SEARCH($E$1, IM!$AC$2:$AC$5000))))&gt;0), $E$1, "")</f>
        <v/>
      </c>
      <c r="T258" s="210" t="str">
        <f t="array" ref="T258">IFERROR(INDEX(IM!$AM$2:$AM$5000, MATCH(1, (IM!$F$2:$F$5000=A258) * (ISNUMBER(SEARCH($E$1, IM!$AC$2:$AC$5000))), 0)), "")</f>
        <v/>
      </c>
      <c r="U258" s="211" t="str">
        <f t="array" ref="U258">IF(AND(SUMPRODUCT((IM!$F$2:$F$5000=A258)*(ISNUMBER(SEARCH($F$1, IM!$AC$2:$AC$5000))))&gt;0), $F$1, "")</f>
        <v/>
      </c>
      <c r="V258" s="210" t="str">
        <f t="array" ref="V258">IFERROR(INDEX(IM!$AM$2:$AM$5000, MATCH(1, (IM!$F$2:$F$5000=A258) * (ISNUMBER(SEARCH($F$1, IM!$AC$2:$AC$5000))), 0)), "")</f>
        <v/>
      </c>
      <c r="W258" s="165" t="str">
        <f t="array" ref="W258">IF(
SUMPRODUCT(
(IM!$F$2:$F$5000=A258)*
(ISNUMBER(SEARCH($I$1,IM!$AC$2:$AC$5000)))*
(IM!$X$2:$X$5000&gt;=$A$1)*
(IM!$X$2:$X$5000&lt;=$B$1)
)&gt;0,
$I$1,
""
)</f>
        <v/>
      </c>
      <c r="X258" s="165" t="str">
        <f t="array" ref="X258">IF(AND(SUMPRODUCT((IM!$F$2:$F$5000=A258)*(ISNUMBER(SEARCH($J$1, IM!$AC$2:$AC$5000))))&gt;0), $J$1, "")</f>
        <v>+EDC</v>
      </c>
      <c r="Y258" s="425">
        <f t="shared" si="38"/>
        <v>5245</v>
      </c>
      <c r="Z258" s="425" t="str">
        <f t="shared" si="39"/>
        <v>三重護山店</v>
      </c>
      <c r="AA258" s="132"/>
      <c r="AB258" s="543"/>
      <c r="AC258" s="543"/>
    </row>
    <row r="259" spans="1:29" s="464" customFormat="1" ht="21.6" customHeight="1">
      <c r="A259" s="160">
        <v>3853</v>
      </c>
      <c r="B259" s="160" t="str">
        <f>_xlfn.XLOOKUP(A259,'0919門市清單主檔'!B:B,'0919門市清單主檔'!C:C,"")</f>
        <v>板橋互助店</v>
      </c>
      <c r="C259" s="117" t="str">
        <f>_xlfn.XLOOKUP($A259,'0919門市清單主檔'!B:B,'0919門市清單主檔'!U:U,"")</f>
        <v>新北市</v>
      </c>
      <c r="D259" s="117" t="str">
        <f>_xlfn.XLOOKUP($A259,'0919門市清單主檔'!B:B,'0919門市清單主檔'!V:V,"")</f>
        <v>板橋區</v>
      </c>
      <c r="E259" s="200" t="str">
        <f>_xlfn.XLOOKUP(D259,門市狀態!G:G,門市狀態!H:H,"")</f>
        <v>狄澤洋</v>
      </c>
      <c r="F259" s="160" t="str">
        <f>IFERROR(IF(VLOOKUP(A259,門市狀態!A:D,4,FALSE)=0,"",VLOOKUP(A259,門市狀態!A:D,4,FALSE)),"")</f>
        <v/>
      </c>
      <c r="G259" s="118"/>
      <c r="H259" s="188" t="str">
        <f t="shared" si="35"/>
        <v>PMQ2-3853-板橋互助店(定保)</v>
      </c>
      <c r="I259" s="251" t="str">
        <f t="array" ref="I259">IF(AND(SUMPRODUCT((IM!$F$2:$F$5000=A259)*(ISNUMBER(SEARCH($C$1, IM!$AC$2:$AC$5000))))&gt;0), $C$1, "")</f>
        <v>PMQ2</v>
      </c>
      <c r="J259" s="252">
        <f t="array" ref="J259">IFERROR(INDEX(IM!$AM$2:$AM$5000, MATCH(1, (IM!$F$2:$F$5000=A259) * (ISNUMBER(SEARCH($C$1, IM!$AC$2:$AC$5000))), 0)), "")</f>
        <v>46185</v>
      </c>
      <c r="K259" s="253">
        <f t="array" ref="K259">SUMPRODUCT((IM!$F$2:$F$5000=A259)*(IM!$AD$2:$AD$5000="O")*(ISNUMBER(SEARCH($C$1, IM!$AC$2:$AC$5000))))</f>
        <v>1</v>
      </c>
      <c r="L259" s="254" t="str">
        <f t="array" ref="L259">IF(K259&gt;0,IFERROR(HYPERLINK("#'IM'!AC"&amp;MATCH(1,(IM!$F$1:$F$5000=A259)*(ISNUMBER(SEARCH($C$1,IM!$AC$1:$AC$5000))),0),"檢核"),"未登錄"),"")</f>
        <v>檢核</v>
      </c>
      <c r="M259" s="255" t="str">
        <f t="shared" si="36"/>
        <v>+EDC</v>
      </c>
      <c r="N259" s="255" t="str">
        <f t="array" ref="N259">IF(AND(
    SUMPRODUCT(
        (IM!$F$2:$F$522=A259) *
        ISNUMBER(SEARCH("*HUB*", IM!$AC$2:$AC$522)) *
        (IM!$X$2:$X$522&gt;=$A$1) *
        (IM!$X$2:$X$522&lt;=$B$1)*(W259="HUB")
    ) &gt; 0
), "HUB", "")</f>
        <v/>
      </c>
      <c r="O259" s="256" t="str">
        <f>IF(
  IFERROR(VLOOKUP(A259,門市主檔!A:I,9,FALSE),"")&lt;&gt;$C$1,
  "未完工",
  IF(
    AND($D$1="--",$E$1="--",$F$1="--"),
    "已完工",
    IF(
      OR(
        AND($D$1&lt;&gt;"--", IFERROR(VLOOKUP(A259,'0919門市清單主檔'!B:AH,31,FALSE),"")=$D$1, IFERROR(VLOOKUP(A259,門市主檔!A:Q,17,FALSE),"")&lt;&gt;$D$1),
        AND($E$1&lt;&gt;"--", IFERROR(VLOOKUP(A259,'0919門市清單主檔'!B:AH,32,FALSE),"")=$E$1, IFERROR(VLOOKUP(A259,門市主檔!A:S,19,FALSE),"")&lt;&gt;$E$1),
        AND($F$1&lt;&gt;"--", IFERROR(VLOOKUP(A259,'0919門市清單主檔'!B:AH,33,FALSE),"")=$F$1, IFERROR(VLOOKUP(A259,門市主檔!A:U,21,FALSE),"")&lt;&gt;$F$1),
        AND(
          IFERROR(VLOOKUP(A259,'0919門市清單主檔'!B:AC,28,FALSE),"")="+HUB",
          IFERROR(VLOOKUP(A259,門市主檔!A:X,23,FALSE),"")&lt;&gt;"+HUB"
        ),
        AND(
          IFERROR(VLOOKUP(A259,'0919門市清單主檔'!B:AD,29,FALSE),"")="+EDC",
          IFERROR(VLOOKUP(A259,門市主檔!A:X,24,FALSE),"")&lt;&gt;"+EDC"
        )
      ),
      _xlfn.TEXTJOIN(
        "，",
        TRUE,
        IF(AND($D$1&lt;&gt;"--", IFERROR(VLOOKUP(A259,'0919門市清單主檔'!B:AH,31,FALSE),"")=$D$1, IFERROR(VLOOKUP(A259,門市主檔!A:Q,17,FALSE),"")&lt;&gt;$D$1), $D$1, ""),
        IF(AND($E$1&lt;&gt;"--", IFERROR(VLOOKUP(A259,'0919門市清單主檔'!B:AH,32,FALSE),"")=$E$1, IFERROR(VLOOKUP(A259,門市主檔!A:S,19,FALSE),"")&lt;&gt;$E$1), $E$1, ""),
        IF(AND($F$1&lt;&gt;"--", IFERROR(VLOOKUP(A259,'0919門市清單主檔'!B:AH,33,FALSE),"")=$F$1, IFERROR(VLOOKUP(A259,門市主檔!A:U,21,FALSE),"")&lt;&gt;$F$1), $F$1, ""),
        IF(AND(IFERROR(VLOOKUP(A259,'0919門市清單主檔'!B:AC,28,FALSE),"")="+HUB", IFERROR(VLOOKUP(A259,門市主檔!A:X,23,FALSE),"")&lt;&gt;"+HUB"), "+HUB", ""),
        IF(AND(IFERROR(VLOOKUP(A259,'0919門市清單主檔'!B:AD,29,FALSE),"")="+EDC", IFERROR(VLOOKUP(A259,門市主檔!A:X,24,FALSE),"")&lt;&gt;"+EDC"), "+EDC", "")
      ) &amp; "未完工",
      "已完工"
    )
  )
)</f>
        <v>已完工</v>
      </c>
      <c r="P259" s="130" t="str">
        <f t="shared" si="37"/>
        <v>PMQ2-3853-板橋互助店(定保)</v>
      </c>
      <c r="Q259" s="209" t="str">
        <f t="array" ref="Q259">IF(AND(SUMPRODUCT((IM!$F$2:$F$5000=A259)*(ISNUMBER(SEARCH($D$1, IM!$AC$2:$AC$5000))))&gt;0), $D$1, "")</f>
        <v/>
      </c>
      <c r="R259" s="210" t="str">
        <f t="array" ref="R259">IFERROR(INDEX(IM!$AM$2:$AM$5000, MATCH(1, (IM!$F$2:$F$5000=A259) * (ISNUMBER(SEARCH($D$1, IM!$AC$2:$AC$5000))), 0)), "")</f>
        <v/>
      </c>
      <c r="S259" s="211" t="str">
        <f t="array" ref="S259">IF(AND(SUMPRODUCT((IM!$F$2:$F$5000=A259)*(ISNUMBER(SEARCH($E$1, IM!$AC$2:$AC$5000))))&gt;0), $E$1, "")</f>
        <v/>
      </c>
      <c r="T259" s="210" t="str">
        <f t="array" ref="T259">IFERROR(INDEX(IM!$AM$2:$AM$5000, MATCH(1, (IM!$F$2:$F$5000=A259) * (ISNUMBER(SEARCH($E$1, IM!$AC$2:$AC$5000))), 0)), "")</f>
        <v/>
      </c>
      <c r="U259" s="211" t="str">
        <f t="array" ref="U259">IF(AND(SUMPRODUCT((IM!$F$2:$F$5000=A259)*(ISNUMBER(SEARCH($F$1, IM!$AC$2:$AC$5000))))&gt;0), $F$1, "")</f>
        <v/>
      </c>
      <c r="V259" s="210" t="str">
        <f t="array" ref="V259">IFERROR(INDEX(IM!$AM$2:$AM$5000, MATCH(1, (IM!$F$2:$F$5000=A259) * (ISNUMBER(SEARCH($F$1, IM!$AC$2:$AC$5000))), 0)), "")</f>
        <v/>
      </c>
      <c r="W259" s="165" t="str">
        <f t="array" ref="W259">IF(
SUMPRODUCT(
(IM!$F$2:$F$5000=A259)*
(ISNUMBER(SEARCH($I$1,IM!$AC$2:$AC$5000)))*
(IM!$X$2:$X$5000&gt;=$A$1)*
(IM!$X$2:$X$5000&lt;=$B$1)
)&gt;0,
$I$1,
""
)</f>
        <v/>
      </c>
      <c r="X259" s="165" t="str">
        <f t="array" ref="X259">IF(AND(SUMPRODUCT((IM!$F$2:$F$5000=A259)*(ISNUMBER(SEARCH($J$1, IM!$AC$2:$AC$5000))))&gt;0), $J$1, "")</f>
        <v>+EDC</v>
      </c>
      <c r="Y259" s="425">
        <f t="shared" si="38"/>
        <v>3853</v>
      </c>
      <c r="Z259" s="425" t="str">
        <f t="shared" si="39"/>
        <v>板橋互助店</v>
      </c>
      <c r="AA259" s="132"/>
      <c r="AB259" s="543"/>
      <c r="AC259" s="543"/>
    </row>
    <row r="260" spans="1:29" s="464" customFormat="1" ht="21.6" customHeight="1">
      <c r="A260" s="160">
        <v>3965</v>
      </c>
      <c r="B260" s="160" t="str">
        <f>_xlfn.XLOOKUP(A260,'0919門市清單主檔'!B:B,'0919門市清單主檔'!C:C,"")</f>
        <v>板橋民治店</v>
      </c>
      <c r="C260" s="117" t="str">
        <f>_xlfn.XLOOKUP($A260,'0919門市清單主檔'!B:B,'0919門市清單主檔'!U:U,"")</f>
        <v>新北市</v>
      </c>
      <c r="D260" s="117" t="str">
        <f>_xlfn.XLOOKUP($A260,'0919門市清單主檔'!B:B,'0919門市清單主檔'!V:V,"")</f>
        <v>板橋區</v>
      </c>
      <c r="E260" s="200" t="str">
        <f>_xlfn.XLOOKUP(D260,門市狀態!G:G,門市狀態!H:H,"")</f>
        <v>狄澤洋</v>
      </c>
      <c r="F260" s="160" t="str">
        <f>IFERROR(IF(VLOOKUP(A260,門市狀態!A:D,4,FALSE)=0,"",VLOOKUP(A260,門市狀態!A:D,4,FALSE)),"")</f>
        <v/>
      </c>
      <c r="G260" s="118"/>
      <c r="H260" s="188" t="str">
        <f t="shared" si="35"/>
        <v>PMQ2-3965-板橋民治店(定保)</v>
      </c>
      <c r="I260" s="251" t="str">
        <f t="array" ref="I260">IF(AND(SUMPRODUCT((IM!$F$2:$F$5000=A260)*(ISNUMBER(SEARCH($C$1, IM!$AC$2:$AC$5000))))&gt;0), $C$1, "")</f>
        <v>PMQ2</v>
      </c>
      <c r="J260" s="252">
        <f t="array" ref="J260">IFERROR(INDEX(IM!$AM$2:$AM$5000, MATCH(1, (IM!$F$2:$F$5000=A260) * (ISNUMBER(SEARCH($C$1, IM!$AC$2:$AC$5000))), 0)), "")</f>
        <v>46185</v>
      </c>
      <c r="K260" s="253">
        <f t="array" ref="K260">SUMPRODUCT((IM!$F$2:$F$5000=A260)*(IM!$AD$2:$AD$5000="O")*(ISNUMBER(SEARCH($C$1, IM!$AC$2:$AC$5000))))</f>
        <v>1</v>
      </c>
      <c r="L260" s="254" t="str">
        <f t="array" ref="L260">IF(K260&gt;0,IFERROR(HYPERLINK("#'IM'!AC"&amp;MATCH(1,(IM!$F$1:$F$5000=A260)*(ISNUMBER(SEARCH($C$1,IM!$AC$1:$AC$5000))),0),"檢核"),"未登錄"),"")</f>
        <v>檢核</v>
      </c>
      <c r="M260" s="255" t="str">
        <f t="shared" si="36"/>
        <v>+EDC</v>
      </c>
      <c r="N260" s="255" t="str">
        <f t="array" ref="N260">IF(AND(
    SUMPRODUCT(
        (IM!$F$2:$F$522=A260) *
        ISNUMBER(SEARCH("*HUB*", IM!$AC$2:$AC$522)) *
        (IM!$X$2:$X$522&gt;=$A$1) *
        (IM!$X$2:$X$522&lt;=$B$1)*(W260="HUB")
    ) &gt; 0
), "HUB", "")</f>
        <v/>
      </c>
      <c r="O260" s="256" t="str">
        <f>IF(
  IFERROR(VLOOKUP(A260,門市主檔!A:I,9,FALSE),"")&lt;&gt;$C$1,
  "未完工",
  IF(
    AND($D$1="--",$E$1="--",$F$1="--"),
    "已完工",
    IF(
      OR(
        AND($D$1&lt;&gt;"--", IFERROR(VLOOKUP(A260,'0919門市清單主檔'!B:AH,31,FALSE),"")=$D$1, IFERROR(VLOOKUP(A260,門市主檔!A:Q,17,FALSE),"")&lt;&gt;$D$1),
        AND($E$1&lt;&gt;"--", IFERROR(VLOOKUP(A260,'0919門市清單主檔'!B:AH,32,FALSE),"")=$E$1, IFERROR(VLOOKUP(A260,門市主檔!A:S,19,FALSE),"")&lt;&gt;$E$1),
        AND($F$1&lt;&gt;"--", IFERROR(VLOOKUP(A260,'0919門市清單主檔'!B:AH,33,FALSE),"")=$F$1, IFERROR(VLOOKUP(A260,門市主檔!A:U,21,FALSE),"")&lt;&gt;$F$1),
        AND(
          IFERROR(VLOOKUP(A260,'0919門市清單主檔'!B:AC,28,FALSE),"")="+HUB",
          IFERROR(VLOOKUP(A260,門市主檔!A:X,23,FALSE),"")&lt;&gt;"+HUB"
        ),
        AND(
          IFERROR(VLOOKUP(A260,'0919門市清單主檔'!B:AD,29,FALSE),"")="+EDC",
          IFERROR(VLOOKUP(A260,門市主檔!A:X,24,FALSE),"")&lt;&gt;"+EDC"
        )
      ),
      _xlfn.TEXTJOIN(
        "，",
        TRUE,
        IF(AND($D$1&lt;&gt;"--", IFERROR(VLOOKUP(A260,'0919門市清單主檔'!B:AH,31,FALSE),"")=$D$1, IFERROR(VLOOKUP(A260,門市主檔!A:Q,17,FALSE),"")&lt;&gt;$D$1), $D$1, ""),
        IF(AND($E$1&lt;&gt;"--", IFERROR(VLOOKUP(A260,'0919門市清單主檔'!B:AH,32,FALSE),"")=$E$1, IFERROR(VLOOKUP(A260,門市主檔!A:S,19,FALSE),"")&lt;&gt;$E$1), $E$1, ""),
        IF(AND($F$1&lt;&gt;"--", IFERROR(VLOOKUP(A260,'0919門市清單主檔'!B:AH,33,FALSE),"")=$F$1, IFERROR(VLOOKUP(A260,門市主檔!A:U,21,FALSE),"")&lt;&gt;$F$1), $F$1, ""),
        IF(AND(IFERROR(VLOOKUP(A260,'0919門市清單主檔'!B:AC,28,FALSE),"")="+HUB", IFERROR(VLOOKUP(A260,門市主檔!A:X,23,FALSE),"")&lt;&gt;"+HUB"), "+HUB", ""),
        IF(AND(IFERROR(VLOOKUP(A260,'0919門市清單主檔'!B:AD,29,FALSE),"")="+EDC", IFERROR(VLOOKUP(A260,門市主檔!A:X,24,FALSE),"")&lt;&gt;"+EDC"), "+EDC", "")
      ) &amp; "未完工",
      "已完工"
    )
  )
)</f>
        <v>已完工</v>
      </c>
      <c r="P260" s="130" t="str">
        <f t="shared" si="37"/>
        <v>PMQ2-3965-板橋民治店(定保)</v>
      </c>
      <c r="Q260" s="209" t="str">
        <f t="array" ref="Q260">IF(AND(SUMPRODUCT((IM!$F$2:$F$5000=A260)*(ISNUMBER(SEARCH($D$1, IM!$AC$2:$AC$5000))))&gt;0), $D$1, "")</f>
        <v/>
      </c>
      <c r="R260" s="210" t="str">
        <f t="array" ref="R260">IFERROR(INDEX(IM!$AM$2:$AM$5000, MATCH(1, (IM!$F$2:$F$5000=A260) * (ISNUMBER(SEARCH($D$1, IM!$AC$2:$AC$5000))), 0)), "")</f>
        <v/>
      </c>
      <c r="S260" s="211" t="str">
        <f t="array" ref="S260">IF(AND(SUMPRODUCT((IM!$F$2:$F$5000=A260)*(ISNUMBER(SEARCH($E$1, IM!$AC$2:$AC$5000))))&gt;0), $E$1, "")</f>
        <v/>
      </c>
      <c r="T260" s="210" t="str">
        <f t="array" ref="T260">IFERROR(INDEX(IM!$AM$2:$AM$5000, MATCH(1, (IM!$F$2:$F$5000=A260) * (ISNUMBER(SEARCH($E$1, IM!$AC$2:$AC$5000))), 0)), "")</f>
        <v/>
      </c>
      <c r="U260" s="211" t="str">
        <f t="array" ref="U260">IF(AND(SUMPRODUCT((IM!$F$2:$F$5000=A260)*(ISNUMBER(SEARCH($F$1, IM!$AC$2:$AC$5000))))&gt;0), $F$1, "")</f>
        <v/>
      </c>
      <c r="V260" s="210" t="str">
        <f t="array" ref="V260">IFERROR(INDEX(IM!$AM$2:$AM$5000, MATCH(1, (IM!$F$2:$F$5000=A260) * (ISNUMBER(SEARCH($F$1, IM!$AC$2:$AC$5000))), 0)), "")</f>
        <v/>
      </c>
      <c r="W260" s="165" t="str">
        <f t="array" ref="W260">IF(
SUMPRODUCT(
(IM!$F$2:$F$5000=A260)*
(ISNUMBER(SEARCH($I$1,IM!$AC$2:$AC$5000)))*
(IM!$X$2:$X$5000&gt;=$A$1)*
(IM!$X$2:$X$5000&lt;=$B$1)
)&gt;0,
$I$1,
""
)</f>
        <v/>
      </c>
      <c r="X260" s="165" t="str">
        <f t="array" ref="X260">IF(AND(SUMPRODUCT((IM!$F$2:$F$5000=A260)*(ISNUMBER(SEARCH($J$1, IM!$AC$2:$AC$5000))))&gt;0), $J$1, "")</f>
        <v>+EDC</v>
      </c>
      <c r="Y260" s="425">
        <f t="shared" si="38"/>
        <v>3965</v>
      </c>
      <c r="Z260" s="425" t="str">
        <f t="shared" si="39"/>
        <v>板橋民治店</v>
      </c>
      <c r="AA260" s="132"/>
      <c r="AB260" s="543"/>
      <c r="AC260" s="543"/>
    </row>
    <row r="261" spans="1:29" s="464" customFormat="1" ht="21.6" customHeight="1">
      <c r="A261" s="160">
        <v>3957</v>
      </c>
      <c r="B261" s="160" t="str">
        <f>_xlfn.XLOOKUP(A261,'0919門市清單主檔'!B:B,'0919門市清單主檔'!C:C,"")</f>
        <v>三重福仁店</v>
      </c>
      <c r="C261" s="117" t="str">
        <f>_xlfn.XLOOKUP($A261,'0919門市清單主檔'!B:B,'0919門市清單主檔'!U:U,"")</f>
        <v>新北市</v>
      </c>
      <c r="D261" s="117" t="str">
        <f>_xlfn.XLOOKUP($A261,'0919門市清單主檔'!B:B,'0919門市清單主檔'!V:V,"")</f>
        <v>三重區</v>
      </c>
      <c r="E261" s="200" t="str">
        <f>_xlfn.XLOOKUP(D261,門市狀態!G:G,門市狀態!H:H,"")</f>
        <v>劉柏均</v>
      </c>
      <c r="F261" s="160" t="str">
        <f>IFERROR(IF(VLOOKUP(A261,門市狀態!A:D,4,FALSE)=0,"",VLOOKUP(A261,門市狀態!A:D,4,FALSE)),"")</f>
        <v/>
      </c>
      <c r="G261" s="118"/>
      <c r="H261" s="188" t="str">
        <f t="shared" si="35"/>
        <v>PMQ2-3957-三重福仁店(定保)</v>
      </c>
      <c r="I261" s="251" t="str">
        <f t="array" ref="I261">IF(AND(SUMPRODUCT((IM!$F$2:$F$5000=A261)*(ISNUMBER(SEARCH($C$1, IM!$AC$2:$AC$5000))))&gt;0), $C$1, "")</f>
        <v>PMQ2</v>
      </c>
      <c r="J261" s="252">
        <f t="array" ref="J261">IFERROR(INDEX(IM!$AM$2:$AM$5000, MATCH(1, (IM!$F$2:$F$5000=A261) * (ISNUMBER(SEARCH($C$1, IM!$AC$2:$AC$5000))), 0)), "")</f>
        <v>46185</v>
      </c>
      <c r="K261" s="253">
        <f t="array" ref="K261">SUMPRODUCT((IM!$F$2:$F$5000=A261)*(IM!$AD$2:$AD$5000="O")*(ISNUMBER(SEARCH($C$1, IM!$AC$2:$AC$5000))))</f>
        <v>1</v>
      </c>
      <c r="L261" s="254" t="str">
        <f t="array" ref="L261">IF(K261&gt;0,IFERROR(HYPERLINK("#'IM'!AC"&amp;MATCH(1,(IM!$F$1:$F$5000=A261)*(ISNUMBER(SEARCH($C$1,IM!$AC$1:$AC$5000))),0),"檢核"),"未登錄"),"")</f>
        <v>檢核</v>
      </c>
      <c r="M261" s="255" t="str">
        <f t="shared" si="36"/>
        <v>+EDC</v>
      </c>
      <c r="N261" s="255" t="str">
        <f t="array" ref="N261">IF(AND(
    SUMPRODUCT(
        (IM!$F$2:$F$522=A261) *
        ISNUMBER(SEARCH("*HUB*", IM!$AC$2:$AC$522)) *
        (IM!$X$2:$X$522&gt;=$A$1) *
        (IM!$X$2:$X$522&lt;=$B$1)*(W261="HUB")
    ) &gt; 0
), "HUB", "")</f>
        <v/>
      </c>
      <c r="O261" s="256" t="str">
        <f>IF(
  IFERROR(VLOOKUP(A261,門市主檔!A:I,9,FALSE),"")&lt;&gt;$C$1,
  "未完工",
  IF(
    AND($D$1="--",$E$1="--",$F$1="--"),
    "已完工",
    IF(
      OR(
        AND($D$1&lt;&gt;"--", IFERROR(VLOOKUP(A261,'0919門市清單主檔'!B:AH,31,FALSE),"")=$D$1, IFERROR(VLOOKUP(A261,門市主檔!A:Q,17,FALSE),"")&lt;&gt;$D$1),
        AND($E$1&lt;&gt;"--", IFERROR(VLOOKUP(A261,'0919門市清單主檔'!B:AH,32,FALSE),"")=$E$1, IFERROR(VLOOKUP(A261,門市主檔!A:S,19,FALSE),"")&lt;&gt;$E$1),
        AND($F$1&lt;&gt;"--", IFERROR(VLOOKUP(A261,'0919門市清單主檔'!B:AH,33,FALSE),"")=$F$1, IFERROR(VLOOKUP(A261,門市主檔!A:U,21,FALSE),"")&lt;&gt;$F$1),
        AND(
          IFERROR(VLOOKUP(A261,'0919門市清單主檔'!B:AC,28,FALSE),"")="+HUB",
          IFERROR(VLOOKUP(A261,門市主檔!A:X,23,FALSE),"")&lt;&gt;"+HUB"
        ),
        AND(
          IFERROR(VLOOKUP(A261,'0919門市清單主檔'!B:AD,29,FALSE),"")="+EDC",
          IFERROR(VLOOKUP(A261,門市主檔!A:X,24,FALSE),"")&lt;&gt;"+EDC"
        )
      ),
      _xlfn.TEXTJOIN(
        "，",
        TRUE,
        IF(AND($D$1&lt;&gt;"--", IFERROR(VLOOKUP(A261,'0919門市清單主檔'!B:AH,31,FALSE),"")=$D$1, IFERROR(VLOOKUP(A261,門市主檔!A:Q,17,FALSE),"")&lt;&gt;$D$1), $D$1, ""),
        IF(AND($E$1&lt;&gt;"--", IFERROR(VLOOKUP(A261,'0919門市清單主檔'!B:AH,32,FALSE),"")=$E$1, IFERROR(VLOOKUP(A261,門市主檔!A:S,19,FALSE),"")&lt;&gt;$E$1), $E$1, ""),
        IF(AND($F$1&lt;&gt;"--", IFERROR(VLOOKUP(A261,'0919門市清單主檔'!B:AH,33,FALSE),"")=$F$1, IFERROR(VLOOKUP(A261,門市主檔!A:U,21,FALSE),"")&lt;&gt;$F$1), $F$1, ""),
        IF(AND(IFERROR(VLOOKUP(A261,'0919門市清單主檔'!B:AC,28,FALSE),"")="+HUB", IFERROR(VLOOKUP(A261,門市主檔!A:X,23,FALSE),"")&lt;&gt;"+HUB"), "+HUB", ""),
        IF(AND(IFERROR(VLOOKUP(A261,'0919門市清單主檔'!B:AD,29,FALSE),"")="+EDC", IFERROR(VLOOKUP(A261,門市主檔!A:X,24,FALSE),"")&lt;&gt;"+EDC"), "+EDC", "")
      ) &amp; "未完工",
      "已完工"
    )
  )
)</f>
        <v>已完工</v>
      </c>
      <c r="P261" s="130" t="str">
        <f t="shared" si="37"/>
        <v>PMQ2-3957-三重福仁店(定保)</v>
      </c>
      <c r="Q261" s="209" t="str">
        <f t="array" ref="Q261">IF(AND(SUMPRODUCT((IM!$F$2:$F$5000=A261)*(ISNUMBER(SEARCH($D$1, IM!$AC$2:$AC$5000))))&gt;0), $D$1, "")</f>
        <v/>
      </c>
      <c r="R261" s="210" t="str">
        <f t="array" ref="R261">IFERROR(INDEX(IM!$AM$2:$AM$5000, MATCH(1, (IM!$F$2:$F$5000=A261) * (ISNUMBER(SEARCH($D$1, IM!$AC$2:$AC$5000))), 0)), "")</f>
        <v/>
      </c>
      <c r="S261" s="211" t="str">
        <f t="array" ref="S261">IF(AND(SUMPRODUCT((IM!$F$2:$F$5000=A261)*(ISNUMBER(SEARCH($E$1, IM!$AC$2:$AC$5000))))&gt;0), $E$1, "")</f>
        <v/>
      </c>
      <c r="T261" s="210" t="str">
        <f t="array" ref="T261">IFERROR(INDEX(IM!$AM$2:$AM$5000, MATCH(1, (IM!$F$2:$F$5000=A261) * (ISNUMBER(SEARCH($E$1, IM!$AC$2:$AC$5000))), 0)), "")</f>
        <v/>
      </c>
      <c r="U261" s="211" t="str">
        <f t="array" ref="U261">IF(AND(SUMPRODUCT((IM!$F$2:$F$5000=A261)*(ISNUMBER(SEARCH($F$1, IM!$AC$2:$AC$5000))))&gt;0), $F$1, "")</f>
        <v/>
      </c>
      <c r="V261" s="210" t="str">
        <f t="array" ref="V261">IFERROR(INDEX(IM!$AM$2:$AM$5000, MATCH(1, (IM!$F$2:$F$5000=A261) * (ISNUMBER(SEARCH($F$1, IM!$AC$2:$AC$5000))), 0)), "")</f>
        <v/>
      </c>
      <c r="W261" s="165" t="str">
        <f t="array" ref="W261">IF(
SUMPRODUCT(
(IM!$F$2:$F$5000=A261)*
(ISNUMBER(SEARCH($I$1,IM!$AC$2:$AC$5000)))*
(IM!$X$2:$X$5000&gt;=$A$1)*
(IM!$X$2:$X$5000&lt;=$B$1)
)&gt;0,
$I$1,
""
)</f>
        <v/>
      </c>
      <c r="X261" s="165" t="str">
        <f t="array" ref="X261">IF(AND(SUMPRODUCT((IM!$F$2:$F$5000=A261)*(ISNUMBER(SEARCH($J$1, IM!$AC$2:$AC$5000))))&gt;0), $J$1, "")</f>
        <v>+EDC</v>
      </c>
      <c r="Y261" s="425">
        <f t="shared" si="38"/>
        <v>3957</v>
      </c>
      <c r="Z261" s="425" t="str">
        <f t="shared" si="39"/>
        <v>三重福仁店</v>
      </c>
      <c r="AA261" s="132"/>
      <c r="AB261" s="543"/>
      <c r="AC261" s="543"/>
    </row>
    <row r="262" spans="1:29" s="464" customFormat="1" ht="21.6" customHeight="1">
      <c r="A262" s="160" t="s">
        <v>84</v>
      </c>
      <c r="B262" s="160" t="str">
        <f>_xlfn.XLOOKUP(A262,'0919門市清單主檔'!B:B,'0919門市清單主檔'!C:C,"")</f>
        <v>三重車路頭</v>
      </c>
      <c r="C262" s="117" t="str">
        <f>_xlfn.XLOOKUP($A262,'0919門市清單主檔'!B:B,'0919門市清單主檔'!U:U,"")</f>
        <v>新北市</v>
      </c>
      <c r="D262" s="117" t="str">
        <f>_xlfn.XLOOKUP($A262,'0919門市清單主檔'!B:B,'0919門市清單主檔'!V:V,"")</f>
        <v>三重區</v>
      </c>
      <c r="E262" s="200" t="str">
        <f>_xlfn.XLOOKUP(D262,門市狀態!G:G,門市狀態!H:H,"")</f>
        <v>劉柏均</v>
      </c>
      <c r="F262" s="160" t="str">
        <f>IFERROR(IF(VLOOKUP(A262,門市狀態!A:D,4,FALSE)=0,"",VLOOKUP(A262,門市狀態!A:D,4,FALSE)),"")</f>
        <v/>
      </c>
      <c r="G262" s="118"/>
      <c r="H262" s="188" t="str">
        <f t="shared" si="35"/>
        <v>PMQ2-D195-三重車路頭(定保)</v>
      </c>
      <c r="I262" s="251" t="str">
        <f t="array" ref="I262">IF(AND(SUMPRODUCT((IM!$F$2:$F$5000=A262)*(ISNUMBER(SEARCH($C$1, IM!$AC$2:$AC$5000))))&gt;0), $C$1, "")</f>
        <v>PMQ2</v>
      </c>
      <c r="J262" s="252">
        <f t="array" ref="J262">IFERROR(INDEX(IM!$AM$2:$AM$5000, MATCH(1, (IM!$F$2:$F$5000=A262) * (ISNUMBER(SEARCH($C$1, IM!$AC$2:$AC$5000))), 0)), "")</f>
        <v>46185</v>
      </c>
      <c r="K262" s="253">
        <f t="array" ref="K262">SUMPRODUCT((IM!$F$2:$F$5000=A262)*(IM!$AD$2:$AD$5000="O")*(ISNUMBER(SEARCH($C$1, IM!$AC$2:$AC$5000))))</f>
        <v>1</v>
      </c>
      <c r="L262" s="254" t="str">
        <f t="array" ref="L262">IF(K262&gt;0,IFERROR(HYPERLINK("#'IM'!AC"&amp;MATCH(1,(IM!$F$1:$F$5000=A262)*(ISNUMBER(SEARCH($C$1,IM!$AC$1:$AC$5000))),0),"檢核"),"未登錄"),"")</f>
        <v>檢核</v>
      </c>
      <c r="M262" s="255" t="str">
        <f t="shared" si="36"/>
        <v>+EDC</v>
      </c>
      <c r="N262" s="255" t="str">
        <f t="array" ref="N262">IF(AND(
    SUMPRODUCT(
        (IM!$F$2:$F$522=A262) *
        ISNUMBER(SEARCH("*HUB*", IM!$AC$2:$AC$522)) *
        (IM!$X$2:$X$522&gt;=$A$1) *
        (IM!$X$2:$X$522&lt;=$B$1)*(W262="HUB")
    ) &gt; 0
), "HUB", "")</f>
        <v/>
      </c>
      <c r="O262" s="256" t="str">
        <f>IF(
  IFERROR(VLOOKUP(A262,門市主檔!A:I,9,FALSE),"")&lt;&gt;$C$1,
  "未完工",
  IF(
    AND($D$1="--",$E$1="--",$F$1="--"),
    "已完工",
    IF(
      OR(
        AND($D$1&lt;&gt;"--", IFERROR(VLOOKUP(A262,'0919門市清單主檔'!B:AH,31,FALSE),"")=$D$1, IFERROR(VLOOKUP(A262,門市主檔!A:Q,17,FALSE),"")&lt;&gt;$D$1),
        AND($E$1&lt;&gt;"--", IFERROR(VLOOKUP(A262,'0919門市清單主檔'!B:AH,32,FALSE),"")=$E$1, IFERROR(VLOOKUP(A262,門市主檔!A:S,19,FALSE),"")&lt;&gt;$E$1),
        AND($F$1&lt;&gt;"--", IFERROR(VLOOKUP(A262,'0919門市清單主檔'!B:AH,33,FALSE),"")=$F$1, IFERROR(VLOOKUP(A262,門市主檔!A:U,21,FALSE),"")&lt;&gt;$F$1),
        AND(
          IFERROR(VLOOKUP(A262,'0919門市清單主檔'!B:AC,28,FALSE),"")="+HUB",
          IFERROR(VLOOKUP(A262,門市主檔!A:X,23,FALSE),"")&lt;&gt;"+HUB"
        ),
        AND(
          IFERROR(VLOOKUP(A262,'0919門市清單主檔'!B:AD,29,FALSE),"")="+EDC",
          IFERROR(VLOOKUP(A262,門市主檔!A:X,24,FALSE),"")&lt;&gt;"+EDC"
        )
      ),
      _xlfn.TEXTJOIN(
        "，",
        TRUE,
        IF(AND($D$1&lt;&gt;"--", IFERROR(VLOOKUP(A262,'0919門市清單主檔'!B:AH,31,FALSE),"")=$D$1, IFERROR(VLOOKUP(A262,門市主檔!A:Q,17,FALSE),"")&lt;&gt;$D$1), $D$1, ""),
        IF(AND($E$1&lt;&gt;"--", IFERROR(VLOOKUP(A262,'0919門市清單主檔'!B:AH,32,FALSE),"")=$E$1, IFERROR(VLOOKUP(A262,門市主檔!A:S,19,FALSE),"")&lt;&gt;$E$1), $E$1, ""),
        IF(AND($F$1&lt;&gt;"--", IFERROR(VLOOKUP(A262,'0919門市清單主檔'!B:AH,33,FALSE),"")=$F$1, IFERROR(VLOOKUP(A262,門市主檔!A:U,21,FALSE),"")&lt;&gt;$F$1), $F$1, ""),
        IF(AND(IFERROR(VLOOKUP(A262,'0919門市清單主檔'!B:AC,28,FALSE),"")="+HUB", IFERROR(VLOOKUP(A262,門市主檔!A:X,23,FALSE),"")&lt;&gt;"+HUB"), "+HUB", ""),
        IF(AND(IFERROR(VLOOKUP(A262,'0919門市清單主檔'!B:AD,29,FALSE),"")="+EDC", IFERROR(VLOOKUP(A262,門市主檔!A:X,24,FALSE),"")&lt;&gt;"+EDC"), "+EDC", "")
      ) &amp; "未完工",
      "已完工"
    )
  )
)</f>
        <v>已完工</v>
      </c>
      <c r="P262" s="130" t="str">
        <f t="shared" si="37"/>
        <v>PMQ2-D195-三重車路頭(定保)</v>
      </c>
      <c r="Q262" s="209" t="str">
        <f t="array" ref="Q262">IF(AND(SUMPRODUCT((IM!$F$2:$F$5000=A262)*(ISNUMBER(SEARCH($D$1, IM!$AC$2:$AC$5000))))&gt;0), $D$1, "")</f>
        <v/>
      </c>
      <c r="R262" s="210" t="str">
        <f t="array" ref="R262">IFERROR(INDEX(IM!$AM$2:$AM$5000, MATCH(1, (IM!$F$2:$F$5000=A262) * (ISNUMBER(SEARCH($D$1, IM!$AC$2:$AC$5000))), 0)), "")</f>
        <v/>
      </c>
      <c r="S262" s="211" t="str">
        <f t="array" ref="S262">IF(AND(SUMPRODUCT((IM!$F$2:$F$5000=A262)*(ISNUMBER(SEARCH($E$1, IM!$AC$2:$AC$5000))))&gt;0), $E$1, "")</f>
        <v/>
      </c>
      <c r="T262" s="210" t="str">
        <f t="array" ref="T262">IFERROR(INDEX(IM!$AM$2:$AM$5000, MATCH(1, (IM!$F$2:$F$5000=A262) * (ISNUMBER(SEARCH($E$1, IM!$AC$2:$AC$5000))), 0)), "")</f>
        <v/>
      </c>
      <c r="U262" s="211" t="str">
        <f t="array" ref="U262">IF(AND(SUMPRODUCT((IM!$F$2:$F$5000=A262)*(ISNUMBER(SEARCH($F$1, IM!$AC$2:$AC$5000))))&gt;0), $F$1, "")</f>
        <v/>
      </c>
      <c r="V262" s="210" t="str">
        <f t="array" ref="V262">IFERROR(INDEX(IM!$AM$2:$AM$5000, MATCH(1, (IM!$F$2:$F$5000=A262) * (ISNUMBER(SEARCH($F$1, IM!$AC$2:$AC$5000))), 0)), "")</f>
        <v/>
      </c>
      <c r="W262" s="165" t="str">
        <f t="array" ref="W262">IF(
SUMPRODUCT(
(IM!$F$2:$F$5000=A262)*
(ISNUMBER(SEARCH($I$1,IM!$AC$2:$AC$5000)))*
(IM!$X$2:$X$5000&gt;=$A$1)*
(IM!$X$2:$X$5000&lt;=$B$1)
)&gt;0,
$I$1,
""
)</f>
        <v/>
      </c>
      <c r="X262" s="165" t="str">
        <f t="array" ref="X262">IF(AND(SUMPRODUCT((IM!$F$2:$F$5000=A262)*(ISNUMBER(SEARCH($J$1, IM!$AC$2:$AC$5000))))&gt;0), $J$1, "")</f>
        <v>+EDC</v>
      </c>
      <c r="Y262" s="425" t="str">
        <f t="shared" si="38"/>
        <v>D195</v>
      </c>
      <c r="Z262" s="425" t="str">
        <f t="shared" si="39"/>
        <v>三重車路頭</v>
      </c>
      <c r="AA262" s="132"/>
      <c r="AB262" s="543"/>
      <c r="AC262" s="543"/>
    </row>
    <row r="263" spans="1:29" s="464" customFormat="1" ht="21.6" customHeight="1">
      <c r="A263" s="160">
        <v>5384</v>
      </c>
      <c r="B263" s="160" t="str">
        <f>_xlfn.XLOOKUP(A263,'0919門市清單主檔'!B:B,'0919門市清單主檔'!C:C,"")</f>
        <v>板橋民生站</v>
      </c>
      <c r="C263" s="117" t="str">
        <f>_xlfn.XLOOKUP($A263,'0919門市清單主檔'!B:B,'0919門市清單主檔'!U:U,"")</f>
        <v>新北市</v>
      </c>
      <c r="D263" s="117" t="str">
        <f>_xlfn.XLOOKUP($A263,'0919門市清單主檔'!B:B,'0919門市清單主檔'!V:V,"")</f>
        <v>板橋區</v>
      </c>
      <c r="E263" s="200" t="str">
        <f>_xlfn.XLOOKUP(D263,門市狀態!G:G,門市狀態!H:H,"")</f>
        <v>狄澤洋</v>
      </c>
      <c r="F263" s="160" t="str">
        <f>IFERROR(IF(VLOOKUP(A263,門市狀態!A:D,4,FALSE)=0,"",VLOOKUP(A263,門市狀態!A:D,4,FALSE)),"")</f>
        <v/>
      </c>
      <c r="G263" s="118"/>
      <c r="H263" s="188" t="str">
        <f t="shared" si="35"/>
        <v>PMQ2-5384-板橋民生站(定保)</v>
      </c>
      <c r="I263" s="251" t="str">
        <f t="array" ref="I263">IF(AND(SUMPRODUCT((IM!$F$2:$F$5000=A263)*(ISNUMBER(SEARCH($C$1, IM!$AC$2:$AC$5000))))&gt;0), $C$1, "")</f>
        <v>PMQ2</v>
      </c>
      <c r="J263" s="252">
        <f t="array" ref="J263">IFERROR(INDEX(IM!$AM$2:$AM$5000, MATCH(1, (IM!$F$2:$F$5000=A263) * (ISNUMBER(SEARCH($C$1, IM!$AC$2:$AC$5000))), 0)), "")</f>
        <v>46185</v>
      </c>
      <c r="K263" s="253">
        <f t="array" ref="K263">SUMPRODUCT((IM!$F$2:$F$5000=A263)*(IM!$AD$2:$AD$5000="O")*(ISNUMBER(SEARCH($C$1, IM!$AC$2:$AC$5000))))</f>
        <v>1</v>
      </c>
      <c r="L263" s="254" t="str">
        <f t="array" ref="L263">IF(K263&gt;0,IFERROR(HYPERLINK("#'IM'!AC"&amp;MATCH(1,(IM!$F$1:$F$5000=A263)*(ISNUMBER(SEARCH($C$1,IM!$AC$1:$AC$5000))),0),"檢核"),"未登錄"),"")</f>
        <v>檢核</v>
      </c>
      <c r="M263" s="255" t="str">
        <f t="shared" si="36"/>
        <v>+EDC</v>
      </c>
      <c r="N263" s="255" t="str">
        <f t="array" ref="N263">IF(AND(
    SUMPRODUCT(
        (IM!$F$2:$F$522=A263) *
        ISNUMBER(SEARCH("*HUB*", IM!$AC$2:$AC$522)) *
        (IM!$X$2:$X$522&gt;=$A$1) *
        (IM!$X$2:$X$522&lt;=$B$1)*(W263="HUB")
    ) &gt; 0
), "HUB", "")</f>
        <v/>
      </c>
      <c r="O263" s="256" t="str">
        <f>IF(
  IFERROR(VLOOKUP(A263,門市主檔!A:I,9,FALSE),"")&lt;&gt;$C$1,
  "未完工",
  IF(
    AND($D$1="--",$E$1="--",$F$1="--"),
    "已完工",
    IF(
      OR(
        AND($D$1&lt;&gt;"--", IFERROR(VLOOKUP(A263,'0919門市清單主檔'!B:AH,31,FALSE),"")=$D$1, IFERROR(VLOOKUP(A263,門市主檔!A:Q,17,FALSE),"")&lt;&gt;$D$1),
        AND($E$1&lt;&gt;"--", IFERROR(VLOOKUP(A263,'0919門市清單主檔'!B:AH,32,FALSE),"")=$E$1, IFERROR(VLOOKUP(A263,門市主檔!A:S,19,FALSE),"")&lt;&gt;$E$1),
        AND($F$1&lt;&gt;"--", IFERROR(VLOOKUP(A263,'0919門市清單主檔'!B:AH,33,FALSE),"")=$F$1, IFERROR(VLOOKUP(A263,門市主檔!A:U,21,FALSE),"")&lt;&gt;$F$1),
        AND(
          IFERROR(VLOOKUP(A263,'0919門市清單主檔'!B:AC,28,FALSE),"")="+HUB",
          IFERROR(VLOOKUP(A263,門市主檔!A:X,23,FALSE),"")&lt;&gt;"+HUB"
        ),
        AND(
          IFERROR(VLOOKUP(A263,'0919門市清單主檔'!B:AD,29,FALSE),"")="+EDC",
          IFERROR(VLOOKUP(A263,門市主檔!A:X,24,FALSE),"")&lt;&gt;"+EDC"
        )
      ),
      _xlfn.TEXTJOIN(
        "，",
        TRUE,
        IF(AND($D$1&lt;&gt;"--", IFERROR(VLOOKUP(A263,'0919門市清單主檔'!B:AH,31,FALSE),"")=$D$1, IFERROR(VLOOKUP(A263,門市主檔!A:Q,17,FALSE),"")&lt;&gt;$D$1), $D$1, ""),
        IF(AND($E$1&lt;&gt;"--", IFERROR(VLOOKUP(A263,'0919門市清單主檔'!B:AH,32,FALSE),"")=$E$1, IFERROR(VLOOKUP(A263,門市主檔!A:S,19,FALSE),"")&lt;&gt;$E$1), $E$1, ""),
        IF(AND($F$1&lt;&gt;"--", IFERROR(VLOOKUP(A263,'0919門市清單主檔'!B:AH,33,FALSE),"")=$F$1, IFERROR(VLOOKUP(A263,門市主檔!A:U,21,FALSE),"")&lt;&gt;$F$1), $F$1, ""),
        IF(AND(IFERROR(VLOOKUP(A263,'0919門市清單主檔'!B:AC,28,FALSE),"")="+HUB", IFERROR(VLOOKUP(A263,門市主檔!A:X,23,FALSE),"")&lt;&gt;"+HUB"), "+HUB", ""),
        IF(AND(IFERROR(VLOOKUP(A263,'0919門市清單主檔'!B:AD,29,FALSE),"")="+EDC", IFERROR(VLOOKUP(A263,門市主檔!A:X,24,FALSE),"")&lt;&gt;"+EDC"), "+EDC", "")
      ) &amp; "未完工",
      "已完工"
    )
  )
)</f>
        <v>已完工</v>
      </c>
      <c r="P263" s="130" t="str">
        <f t="shared" si="37"/>
        <v>PMQ2-5384-板橋民生站(定保)</v>
      </c>
      <c r="Q263" s="209" t="str">
        <f t="array" ref="Q263">IF(AND(SUMPRODUCT((IM!$F$2:$F$5000=A263)*(ISNUMBER(SEARCH($D$1, IM!$AC$2:$AC$5000))))&gt;0), $D$1, "")</f>
        <v/>
      </c>
      <c r="R263" s="210" t="str">
        <f t="array" ref="R263">IFERROR(INDEX(IM!$AM$2:$AM$5000, MATCH(1, (IM!$F$2:$F$5000=A263) * (ISNUMBER(SEARCH($D$1, IM!$AC$2:$AC$5000))), 0)), "")</f>
        <v/>
      </c>
      <c r="S263" s="211" t="str">
        <f t="array" ref="S263">IF(AND(SUMPRODUCT((IM!$F$2:$F$5000=A263)*(ISNUMBER(SEARCH($E$1, IM!$AC$2:$AC$5000))))&gt;0), $E$1, "")</f>
        <v/>
      </c>
      <c r="T263" s="210" t="str">
        <f t="array" ref="T263">IFERROR(INDEX(IM!$AM$2:$AM$5000, MATCH(1, (IM!$F$2:$F$5000=A263) * (ISNUMBER(SEARCH($E$1, IM!$AC$2:$AC$5000))), 0)), "")</f>
        <v/>
      </c>
      <c r="U263" s="211" t="str">
        <f t="array" ref="U263">IF(AND(SUMPRODUCT((IM!$F$2:$F$5000=A263)*(ISNUMBER(SEARCH($F$1, IM!$AC$2:$AC$5000))))&gt;0), $F$1, "")</f>
        <v/>
      </c>
      <c r="V263" s="210" t="str">
        <f t="array" ref="V263">IFERROR(INDEX(IM!$AM$2:$AM$5000, MATCH(1, (IM!$F$2:$F$5000=A263) * (ISNUMBER(SEARCH($F$1, IM!$AC$2:$AC$5000))), 0)), "")</f>
        <v/>
      </c>
      <c r="W263" s="165" t="str">
        <f t="array" ref="W263">IF(
SUMPRODUCT(
(IM!$F$2:$F$5000=A263)*
(ISNUMBER(SEARCH($I$1,IM!$AC$2:$AC$5000)))*
(IM!$X$2:$X$5000&gt;=$A$1)*
(IM!$X$2:$X$5000&lt;=$B$1)
)&gt;0,
$I$1,
""
)</f>
        <v/>
      </c>
      <c r="X263" s="165" t="str">
        <f t="array" ref="X263">IF(AND(SUMPRODUCT((IM!$F$2:$F$5000=A263)*(ISNUMBER(SEARCH($J$1, IM!$AC$2:$AC$5000))))&gt;0), $J$1, "")</f>
        <v>+EDC</v>
      </c>
      <c r="Y263" s="425">
        <f t="shared" si="38"/>
        <v>5384</v>
      </c>
      <c r="Z263" s="425" t="str">
        <f t="shared" si="39"/>
        <v>板橋民生站</v>
      </c>
      <c r="AA263" s="132"/>
      <c r="AB263" s="543"/>
      <c r="AC263" s="543"/>
    </row>
    <row r="264" spans="1:29" s="464" customFormat="1" ht="21.6" customHeight="1">
      <c r="A264" s="160" t="s">
        <v>85</v>
      </c>
      <c r="B264" s="160" t="str">
        <f>_xlfn.XLOOKUP(A264,'0919門市清單主檔'!B:B,'0919門市清單主檔'!C:C,"")</f>
        <v>三重溪尾店</v>
      </c>
      <c r="C264" s="117" t="str">
        <f>_xlfn.XLOOKUP($A264,'0919門市清單主檔'!B:B,'0919門市清單主檔'!U:U,"")</f>
        <v>新北市</v>
      </c>
      <c r="D264" s="117" t="str">
        <f>_xlfn.XLOOKUP($A264,'0919門市清單主檔'!B:B,'0919門市清單主檔'!V:V,"")</f>
        <v>三重區</v>
      </c>
      <c r="E264" s="200" t="str">
        <f>_xlfn.XLOOKUP(D264,門市狀態!G:G,門市狀態!H:H,"")</f>
        <v>劉柏均</v>
      </c>
      <c r="F264" s="160" t="str">
        <f>IFERROR(IF(VLOOKUP(A264,門市狀態!A:D,4,FALSE)=0,"",VLOOKUP(A264,門市狀態!A:D,4,FALSE)),"")</f>
        <v/>
      </c>
      <c r="G264" s="118"/>
      <c r="H264" s="188" t="str">
        <f t="shared" si="35"/>
        <v>PMQ2-D022-三重溪尾店(定保)</v>
      </c>
      <c r="I264" s="251" t="str">
        <f t="array" ref="I264">IF(AND(SUMPRODUCT((IM!$F$2:$F$5000=A264)*(ISNUMBER(SEARCH($C$1, IM!$AC$2:$AC$5000))))&gt;0), $C$1, "")</f>
        <v>PMQ2</v>
      </c>
      <c r="J264" s="252">
        <f t="array" ref="J264">IFERROR(INDEX(IM!$AM$2:$AM$5000, MATCH(1, (IM!$F$2:$F$5000=A264) * (ISNUMBER(SEARCH($C$1, IM!$AC$2:$AC$5000))), 0)), "")</f>
        <v>46185</v>
      </c>
      <c r="K264" s="253">
        <f t="array" ref="K264">SUMPRODUCT((IM!$F$2:$F$5000=A264)*(IM!$AD$2:$AD$5000="O")*(ISNUMBER(SEARCH($C$1, IM!$AC$2:$AC$5000))))</f>
        <v>1</v>
      </c>
      <c r="L264" s="254" t="str">
        <f t="array" ref="L264">IF(K264&gt;0,IFERROR(HYPERLINK("#'IM'!AC"&amp;MATCH(1,(IM!$F$1:$F$5000=A264)*(ISNUMBER(SEARCH($C$1,IM!$AC$1:$AC$5000))),0),"檢核"),"未登錄"),"")</f>
        <v>檢核</v>
      </c>
      <c r="M264" s="255" t="str">
        <f t="shared" si="36"/>
        <v>+EDC</v>
      </c>
      <c r="N264" s="255" t="str">
        <f t="array" ref="N264">IF(AND(
    SUMPRODUCT(
        (IM!$F$2:$F$522=A264) *
        ISNUMBER(SEARCH("*HUB*", IM!$AC$2:$AC$522)) *
        (IM!$X$2:$X$522&gt;=$A$1) *
        (IM!$X$2:$X$522&lt;=$B$1)*(W264="HUB")
    ) &gt; 0
), "HUB", "")</f>
        <v/>
      </c>
      <c r="O264" s="256" t="str">
        <f>IF(
  IFERROR(VLOOKUP(A264,門市主檔!A:I,9,FALSE),"")&lt;&gt;$C$1,
  "未完工",
  IF(
    AND($D$1="--",$E$1="--",$F$1="--"),
    "已完工",
    IF(
      OR(
        AND($D$1&lt;&gt;"--", IFERROR(VLOOKUP(A264,'0919門市清單主檔'!B:AH,31,FALSE),"")=$D$1, IFERROR(VLOOKUP(A264,門市主檔!A:Q,17,FALSE),"")&lt;&gt;$D$1),
        AND($E$1&lt;&gt;"--", IFERROR(VLOOKUP(A264,'0919門市清單主檔'!B:AH,32,FALSE),"")=$E$1, IFERROR(VLOOKUP(A264,門市主檔!A:S,19,FALSE),"")&lt;&gt;$E$1),
        AND($F$1&lt;&gt;"--", IFERROR(VLOOKUP(A264,'0919門市清單主檔'!B:AH,33,FALSE),"")=$F$1, IFERROR(VLOOKUP(A264,門市主檔!A:U,21,FALSE),"")&lt;&gt;$F$1),
        AND(
          IFERROR(VLOOKUP(A264,'0919門市清單主檔'!B:AC,28,FALSE),"")="+HUB",
          IFERROR(VLOOKUP(A264,門市主檔!A:X,23,FALSE),"")&lt;&gt;"+HUB"
        ),
        AND(
          IFERROR(VLOOKUP(A264,'0919門市清單主檔'!B:AD,29,FALSE),"")="+EDC",
          IFERROR(VLOOKUP(A264,門市主檔!A:X,24,FALSE),"")&lt;&gt;"+EDC"
        )
      ),
      _xlfn.TEXTJOIN(
        "，",
        TRUE,
        IF(AND($D$1&lt;&gt;"--", IFERROR(VLOOKUP(A264,'0919門市清單主檔'!B:AH,31,FALSE),"")=$D$1, IFERROR(VLOOKUP(A264,門市主檔!A:Q,17,FALSE),"")&lt;&gt;$D$1), $D$1, ""),
        IF(AND($E$1&lt;&gt;"--", IFERROR(VLOOKUP(A264,'0919門市清單主檔'!B:AH,32,FALSE),"")=$E$1, IFERROR(VLOOKUP(A264,門市主檔!A:S,19,FALSE),"")&lt;&gt;$E$1), $E$1, ""),
        IF(AND($F$1&lt;&gt;"--", IFERROR(VLOOKUP(A264,'0919門市清單主檔'!B:AH,33,FALSE),"")=$F$1, IFERROR(VLOOKUP(A264,門市主檔!A:U,21,FALSE),"")&lt;&gt;$F$1), $F$1, ""),
        IF(AND(IFERROR(VLOOKUP(A264,'0919門市清單主檔'!B:AC,28,FALSE),"")="+HUB", IFERROR(VLOOKUP(A264,門市主檔!A:X,23,FALSE),"")&lt;&gt;"+HUB"), "+HUB", ""),
        IF(AND(IFERROR(VLOOKUP(A264,'0919門市清單主檔'!B:AD,29,FALSE),"")="+EDC", IFERROR(VLOOKUP(A264,門市主檔!A:X,24,FALSE),"")&lt;&gt;"+EDC"), "+EDC", "")
      ) &amp; "未完工",
      "已完工"
    )
  )
)</f>
        <v>已完工</v>
      </c>
      <c r="P264" s="130" t="str">
        <f t="shared" si="37"/>
        <v>PMQ2-D022-三重溪尾店(定保)</v>
      </c>
      <c r="Q264" s="209" t="str">
        <f t="array" ref="Q264">IF(AND(SUMPRODUCT((IM!$F$2:$F$5000=A264)*(ISNUMBER(SEARCH($D$1, IM!$AC$2:$AC$5000))))&gt;0), $D$1, "")</f>
        <v/>
      </c>
      <c r="R264" s="210" t="str">
        <f t="array" ref="R264">IFERROR(INDEX(IM!$AM$2:$AM$5000, MATCH(1, (IM!$F$2:$F$5000=A264) * (ISNUMBER(SEARCH($D$1, IM!$AC$2:$AC$5000))), 0)), "")</f>
        <v/>
      </c>
      <c r="S264" s="211" t="str">
        <f t="array" ref="S264">IF(AND(SUMPRODUCT((IM!$F$2:$F$5000=A264)*(ISNUMBER(SEARCH($E$1, IM!$AC$2:$AC$5000))))&gt;0), $E$1, "")</f>
        <v/>
      </c>
      <c r="T264" s="210" t="str">
        <f t="array" ref="T264">IFERROR(INDEX(IM!$AM$2:$AM$5000, MATCH(1, (IM!$F$2:$F$5000=A264) * (ISNUMBER(SEARCH($E$1, IM!$AC$2:$AC$5000))), 0)), "")</f>
        <v/>
      </c>
      <c r="U264" s="211" t="str">
        <f t="array" ref="U264">IF(AND(SUMPRODUCT((IM!$F$2:$F$5000=A264)*(ISNUMBER(SEARCH($F$1, IM!$AC$2:$AC$5000))))&gt;0), $F$1, "")</f>
        <v/>
      </c>
      <c r="V264" s="210" t="str">
        <f t="array" ref="V264">IFERROR(INDEX(IM!$AM$2:$AM$5000, MATCH(1, (IM!$F$2:$F$5000=A264) * (ISNUMBER(SEARCH($F$1, IM!$AC$2:$AC$5000))), 0)), "")</f>
        <v/>
      </c>
      <c r="W264" s="165" t="str">
        <f t="array" ref="W264">IF(
SUMPRODUCT(
(IM!$F$2:$F$5000=A264)*
(ISNUMBER(SEARCH($I$1,IM!$AC$2:$AC$5000)))*
(IM!$X$2:$X$5000&gt;=$A$1)*
(IM!$X$2:$X$5000&lt;=$B$1)
)&gt;0,
$I$1,
""
)</f>
        <v/>
      </c>
      <c r="X264" s="165" t="str">
        <f t="array" ref="X264">IF(AND(SUMPRODUCT((IM!$F$2:$F$5000=A264)*(ISNUMBER(SEARCH($J$1, IM!$AC$2:$AC$5000))))&gt;0), $J$1, "")</f>
        <v>+EDC</v>
      </c>
      <c r="Y264" s="425" t="str">
        <f t="shared" si="38"/>
        <v>D022</v>
      </c>
      <c r="Z264" s="425" t="str">
        <f t="shared" si="39"/>
        <v>三重溪尾店</v>
      </c>
      <c r="AA264" s="132"/>
    </row>
    <row r="265" spans="1:29" s="464" customFormat="1" ht="21.6" customHeight="1">
      <c r="A265" s="160">
        <v>4098</v>
      </c>
      <c r="B265" s="160" t="str">
        <f>_xlfn.XLOOKUP(A265,'0919門市清單主檔'!B:B,'0919門市清單主檔'!C:C,"")</f>
        <v>三重仁美店</v>
      </c>
      <c r="C265" s="117" t="str">
        <f>_xlfn.XLOOKUP($A265,'0919門市清單主檔'!B:B,'0919門市清單主檔'!U:U,"")</f>
        <v>新北市</v>
      </c>
      <c r="D265" s="117" t="str">
        <f>_xlfn.XLOOKUP($A265,'0919門市清單主檔'!B:B,'0919門市清單主檔'!V:V,"")</f>
        <v>三重區</v>
      </c>
      <c r="E265" s="200" t="str">
        <f>_xlfn.XLOOKUP(D265,門市狀態!G:G,門市狀態!H:H,"")</f>
        <v>劉柏均</v>
      </c>
      <c r="F265" s="160" t="str">
        <f ca="1">IFERROR(IF(VLOOKUP(A265,門市狀態!A:D,4,FALSE)=0,"",VLOOKUP(A265,門市狀態!A:D,4,FALSE)),"")</f>
        <v>裝潢中</v>
      </c>
      <c r="G265" s="118"/>
      <c r="H265" s="188" t="str">
        <f t="shared" si="35"/>
        <v>PMQ2-4098-三重仁美店(定保)</v>
      </c>
      <c r="I265" s="251" t="str">
        <f t="array" ref="I265">IF(AND(SUMPRODUCT((IM!$F$2:$F$5000=A265)*(ISNUMBER(SEARCH($C$1, IM!$AC$2:$AC$5000))))&gt;0), $C$1, "")</f>
        <v>PMQ2</v>
      </c>
      <c r="J265" s="252">
        <f t="array" ref="J265">IFERROR(INDEX(IM!$AM$2:$AM$5000, MATCH(1, (IM!$F$2:$F$5000=A265) * (ISNUMBER(SEARCH($C$1, IM!$AC$2:$AC$5000))), 0)), "")</f>
        <v>46185</v>
      </c>
      <c r="K265" s="253">
        <f t="array" ref="K265">SUMPRODUCT((IM!$F$2:$F$5000=A265)*(IM!$AD$2:$AD$5000="O")*(ISNUMBER(SEARCH($C$1, IM!$AC$2:$AC$5000))))</f>
        <v>1</v>
      </c>
      <c r="L265" s="254" t="str">
        <f t="array" ref="L265">IF(K265&gt;0,IFERROR(HYPERLINK("#'IM'!AC"&amp;MATCH(1,(IM!$F$1:$F$5000=A265)*(ISNUMBER(SEARCH($C$1,IM!$AC$1:$AC$5000))),0),"檢核"),"未登錄"),"")</f>
        <v>檢核</v>
      </c>
      <c r="M265" s="255" t="str">
        <f t="shared" si="36"/>
        <v>+EDC</v>
      </c>
      <c r="N265" s="255" t="str">
        <f t="array" ref="N265">IF(AND(
    SUMPRODUCT(
        (IM!$F$2:$F$522=A265) *
        ISNUMBER(SEARCH("*HUB*", IM!$AC$2:$AC$522)) *
        (IM!$X$2:$X$522&gt;=$A$1) *
        (IM!$X$2:$X$522&lt;=$B$1)*(W265="HUB")
    ) &gt; 0
), "HUB", "")</f>
        <v/>
      </c>
      <c r="O265" s="256" t="str">
        <f>IF(
  IFERROR(VLOOKUP(A265,門市主檔!A:I,9,FALSE),"")&lt;&gt;$C$1,
  "未完工",
  IF(
    AND($D$1="--",$E$1="--",$F$1="--"),
    "已完工",
    IF(
      OR(
        AND($D$1&lt;&gt;"--", IFERROR(VLOOKUP(A265,'0919門市清單主檔'!B:AH,31,FALSE),"")=$D$1, IFERROR(VLOOKUP(A265,門市主檔!A:Q,17,FALSE),"")&lt;&gt;$D$1),
        AND($E$1&lt;&gt;"--", IFERROR(VLOOKUP(A265,'0919門市清單主檔'!B:AH,32,FALSE),"")=$E$1, IFERROR(VLOOKUP(A265,門市主檔!A:S,19,FALSE),"")&lt;&gt;$E$1),
        AND($F$1&lt;&gt;"--", IFERROR(VLOOKUP(A265,'0919門市清單主檔'!B:AH,33,FALSE),"")=$F$1, IFERROR(VLOOKUP(A265,門市主檔!A:U,21,FALSE),"")&lt;&gt;$F$1),
        AND(
          IFERROR(VLOOKUP(A265,'0919門市清單主檔'!B:AC,28,FALSE),"")="+HUB",
          IFERROR(VLOOKUP(A265,門市主檔!A:X,23,FALSE),"")&lt;&gt;"+HUB"
        ),
        AND(
          IFERROR(VLOOKUP(A265,'0919門市清單主檔'!B:AD,29,FALSE),"")="+EDC",
          IFERROR(VLOOKUP(A265,門市主檔!A:X,24,FALSE),"")&lt;&gt;"+EDC"
        )
      ),
      _xlfn.TEXTJOIN(
        "，",
        TRUE,
        IF(AND($D$1&lt;&gt;"--", IFERROR(VLOOKUP(A265,'0919門市清單主檔'!B:AH,31,FALSE),"")=$D$1, IFERROR(VLOOKUP(A265,門市主檔!A:Q,17,FALSE),"")&lt;&gt;$D$1), $D$1, ""),
        IF(AND($E$1&lt;&gt;"--", IFERROR(VLOOKUP(A265,'0919門市清單主檔'!B:AH,32,FALSE),"")=$E$1, IFERROR(VLOOKUP(A265,門市主檔!A:S,19,FALSE),"")&lt;&gt;$E$1), $E$1, ""),
        IF(AND($F$1&lt;&gt;"--", IFERROR(VLOOKUP(A265,'0919門市清單主檔'!B:AH,33,FALSE),"")=$F$1, IFERROR(VLOOKUP(A265,門市主檔!A:U,21,FALSE),"")&lt;&gt;$F$1), $F$1, ""),
        IF(AND(IFERROR(VLOOKUP(A265,'0919門市清單主檔'!B:AC,28,FALSE),"")="+HUB", IFERROR(VLOOKUP(A265,門市主檔!A:X,23,FALSE),"")&lt;&gt;"+HUB"), "+HUB", ""),
        IF(AND(IFERROR(VLOOKUP(A265,'0919門市清單主檔'!B:AD,29,FALSE),"")="+EDC", IFERROR(VLOOKUP(A265,門市主檔!A:X,24,FALSE),"")&lt;&gt;"+EDC"), "+EDC", "")
      ) &amp; "未完工",
      "已完工"
    )
  )
)</f>
        <v>已完工</v>
      </c>
      <c r="P265" s="130" t="str">
        <f t="shared" si="37"/>
        <v>PMQ2-4098-三重仁美店(定保)</v>
      </c>
      <c r="Q265" s="209" t="str">
        <f t="array" ref="Q265">IF(AND(SUMPRODUCT((IM!$F$2:$F$5000=A265)*(ISNUMBER(SEARCH($D$1, IM!$AC$2:$AC$5000))))&gt;0), $D$1, "")</f>
        <v/>
      </c>
      <c r="R265" s="210" t="str">
        <f t="array" ref="R265">IFERROR(INDEX(IM!$AM$2:$AM$5000, MATCH(1, (IM!$F$2:$F$5000=A265) * (ISNUMBER(SEARCH($D$1, IM!$AC$2:$AC$5000))), 0)), "")</f>
        <v/>
      </c>
      <c r="S265" s="211" t="str">
        <f t="array" ref="S265">IF(AND(SUMPRODUCT((IM!$F$2:$F$5000=A265)*(ISNUMBER(SEARCH($E$1, IM!$AC$2:$AC$5000))))&gt;0), $E$1, "")</f>
        <v/>
      </c>
      <c r="T265" s="210" t="str">
        <f t="array" ref="T265">IFERROR(INDEX(IM!$AM$2:$AM$5000, MATCH(1, (IM!$F$2:$F$5000=A265) * (ISNUMBER(SEARCH($E$1, IM!$AC$2:$AC$5000))), 0)), "")</f>
        <v/>
      </c>
      <c r="U265" s="211" t="str">
        <f t="array" ref="U265">IF(AND(SUMPRODUCT((IM!$F$2:$F$5000=A265)*(ISNUMBER(SEARCH($F$1, IM!$AC$2:$AC$5000))))&gt;0), $F$1, "")</f>
        <v/>
      </c>
      <c r="V265" s="210" t="str">
        <f t="array" ref="V265">IFERROR(INDEX(IM!$AM$2:$AM$5000, MATCH(1, (IM!$F$2:$F$5000=A265) * (ISNUMBER(SEARCH($F$1, IM!$AC$2:$AC$5000))), 0)), "")</f>
        <v/>
      </c>
      <c r="W265" s="165" t="str">
        <f t="array" ref="W265">IF(
SUMPRODUCT(
(IM!$F$2:$F$5000=A265)*
(ISNUMBER(SEARCH($I$1,IM!$AC$2:$AC$5000)))*
(IM!$X$2:$X$5000&gt;=$A$1)*
(IM!$X$2:$X$5000&lt;=$B$1)
)&gt;0,
$I$1,
""
)</f>
        <v/>
      </c>
      <c r="X265" s="165" t="str">
        <f t="array" ref="X265">IF(AND(SUMPRODUCT((IM!$F$2:$F$5000=A265)*(ISNUMBER(SEARCH($J$1, IM!$AC$2:$AC$5000))))&gt;0), $J$1, "")</f>
        <v>+EDC</v>
      </c>
      <c r="Y265" s="425">
        <f t="shared" si="38"/>
        <v>4098</v>
      </c>
      <c r="Z265" s="425" t="str">
        <f t="shared" si="39"/>
        <v>三重仁美店</v>
      </c>
      <c r="AA265" s="132"/>
    </row>
    <row r="266" spans="1:29" s="464" customFormat="1" ht="21.6" customHeight="1">
      <c r="A266" s="160" t="s">
        <v>86</v>
      </c>
      <c r="B266" s="160" t="str">
        <f>_xlfn.XLOOKUP(A266,'0919門市清單主檔'!B:B,'0919門市清單主檔'!C:C,"")</f>
        <v>板橋僑福店</v>
      </c>
      <c r="C266" s="117" t="str">
        <f>_xlfn.XLOOKUP($A266,'0919門市清單主檔'!B:B,'0919門市清單主檔'!U:U,"")</f>
        <v>新北市</v>
      </c>
      <c r="D266" s="117" t="str">
        <f>_xlfn.XLOOKUP($A266,'0919門市清單主檔'!B:B,'0919門市清單主檔'!V:V,"")</f>
        <v>板橋區</v>
      </c>
      <c r="E266" s="200" t="str">
        <f>_xlfn.XLOOKUP(D266,門市狀態!G:G,門市狀態!H:H,"")</f>
        <v>狄澤洋</v>
      </c>
      <c r="F266" s="160" t="str">
        <f>IFERROR(IF(VLOOKUP(A266,門市狀態!A:D,4,FALSE)=0,"",VLOOKUP(A266,門市狀態!A:D,4,FALSE)),"")</f>
        <v/>
      </c>
      <c r="G266" s="118"/>
      <c r="H266" s="188" t="str">
        <f t="shared" si="35"/>
        <v>PMQ2-D072-板橋僑福店(定保)</v>
      </c>
      <c r="I266" s="251" t="str">
        <f t="array" ref="I266">IF(AND(SUMPRODUCT((IM!$F$2:$F$5000=A266)*(ISNUMBER(SEARCH($C$1, IM!$AC$2:$AC$5000))))&gt;0), $C$1, "")</f>
        <v>PMQ2</v>
      </c>
      <c r="J266" s="252">
        <f t="array" ref="J266">IFERROR(INDEX(IM!$AM$2:$AM$5000, MATCH(1, (IM!$F$2:$F$5000=A266) * (ISNUMBER(SEARCH($C$1, IM!$AC$2:$AC$5000))), 0)), "")</f>
        <v>46185</v>
      </c>
      <c r="K266" s="253">
        <f t="array" ref="K266">SUMPRODUCT((IM!$F$2:$F$5000=A266)*(IM!$AD$2:$AD$5000="O")*(ISNUMBER(SEARCH($C$1, IM!$AC$2:$AC$5000))))</f>
        <v>1</v>
      </c>
      <c r="L266" s="254" t="str">
        <f t="array" ref="L266">IF(K266&gt;0,IFERROR(HYPERLINK("#'IM'!AC"&amp;MATCH(1,(IM!$F$1:$F$5000=A266)*(ISNUMBER(SEARCH($C$1,IM!$AC$1:$AC$5000))),0),"檢核"),"未登錄"),"")</f>
        <v>檢核</v>
      </c>
      <c r="M266" s="255" t="str">
        <f t="shared" si="36"/>
        <v>+EDC</v>
      </c>
      <c r="N266" s="255" t="str">
        <f t="array" ref="N266">IF(AND(
    SUMPRODUCT(
        (IM!$F$2:$F$522=A266) *
        ISNUMBER(SEARCH("*HUB*", IM!$AC$2:$AC$522)) *
        (IM!$X$2:$X$522&gt;=$A$1) *
        (IM!$X$2:$X$522&lt;=$B$1)*(W266="HUB")
    ) &gt; 0
), "HUB", "")</f>
        <v/>
      </c>
      <c r="O266" s="256" t="str">
        <f>IF(
  IFERROR(VLOOKUP(A266,門市主檔!A:I,9,FALSE),"")&lt;&gt;$C$1,
  "未完工",
  IF(
    AND($D$1="--",$E$1="--",$F$1="--"),
    "已完工",
    IF(
      OR(
        AND($D$1&lt;&gt;"--", IFERROR(VLOOKUP(A266,'0919門市清單主檔'!B:AH,31,FALSE),"")=$D$1, IFERROR(VLOOKUP(A266,門市主檔!A:Q,17,FALSE),"")&lt;&gt;$D$1),
        AND($E$1&lt;&gt;"--", IFERROR(VLOOKUP(A266,'0919門市清單主檔'!B:AH,32,FALSE),"")=$E$1, IFERROR(VLOOKUP(A266,門市主檔!A:S,19,FALSE),"")&lt;&gt;$E$1),
        AND($F$1&lt;&gt;"--", IFERROR(VLOOKUP(A266,'0919門市清單主檔'!B:AH,33,FALSE),"")=$F$1, IFERROR(VLOOKUP(A266,門市主檔!A:U,21,FALSE),"")&lt;&gt;$F$1),
        AND(
          IFERROR(VLOOKUP(A266,'0919門市清單主檔'!B:AC,28,FALSE),"")="+HUB",
          IFERROR(VLOOKUP(A266,門市主檔!A:X,23,FALSE),"")&lt;&gt;"+HUB"
        ),
        AND(
          IFERROR(VLOOKUP(A266,'0919門市清單主檔'!B:AD,29,FALSE),"")="+EDC",
          IFERROR(VLOOKUP(A266,門市主檔!A:X,24,FALSE),"")&lt;&gt;"+EDC"
        )
      ),
      _xlfn.TEXTJOIN(
        "，",
        TRUE,
        IF(AND($D$1&lt;&gt;"--", IFERROR(VLOOKUP(A266,'0919門市清單主檔'!B:AH,31,FALSE),"")=$D$1, IFERROR(VLOOKUP(A266,門市主檔!A:Q,17,FALSE),"")&lt;&gt;$D$1), $D$1, ""),
        IF(AND($E$1&lt;&gt;"--", IFERROR(VLOOKUP(A266,'0919門市清單主檔'!B:AH,32,FALSE),"")=$E$1, IFERROR(VLOOKUP(A266,門市主檔!A:S,19,FALSE),"")&lt;&gt;$E$1), $E$1, ""),
        IF(AND($F$1&lt;&gt;"--", IFERROR(VLOOKUP(A266,'0919門市清單主檔'!B:AH,33,FALSE),"")=$F$1, IFERROR(VLOOKUP(A266,門市主檔!A:U,21,FALSE),"")&lt;&gt;$F$1), $F$1, ""),
        IF(AND(IFERROR(VLOOKUP(A266,'0919門市清單主檔'!B:AC,28,FALSE),"")="+HUB", IFERROR(VLOOKUP(A266,門市主檔!A:X,23,FALSE),"")&lt;&gt;"+HUB"), "+HUB", ""),
        IF(AND(IFERROR(VLOOKUP(A266,'0919門市清單主檔'!B:AD,29,FALSE),"")="+EDC", IFERROR(VLOOKUP(A266,門市主檔!A:X,24,FALSE),"")&lt;&gt;"+EDC"), "+EDC", "")
      ) &amp; "未完工",
      "已完工"
    )
  )
)</f>
        <v>已完工</v>
      </c>
      <c r="P266" s="130" t="str">
        <f t="shared" si="37"/>
        <v>PMQ2-D072-板橋僑福店(定保)</v>
      </c>
      <c r="Q266" s="209" t="str">
        <f t="array" ref="Q266">IF(AND(SUMPRODUCT((IM!$F$2:$F$5000=A266)*(ISNUMBER(SEARCH($D$1, IM!$AC$2:$AC$5000))))&gt;0), $D$1, "")</f>
        <v/>
      </c>
      <c r="R266" s="210" t="str">
        <f t="array" ref="R266">IFERROR(INDEX(IM!$AM$2:$AM$5000, MATCH(1, (IM!$F$2:$F$5000=A266) * (ISNUMBER(SEARCH($D$1, IM!$AC$2:$AC$5000))), 0)), "")</f>
        <v/>
      </c>
      <c r="S266" s="211" t="str">
        <f t="array" ref="S266">IF(AND(SUMPRODUCT((IM!$F$2:$F$5000=A266)*(ISNUMBER(SEARCH($E$1, IM!$AC$2:$AC$5000))))&gt;0), $E$1, "")</f>
        <v/>
      </c>
      <c r="T266" s="210" t="str">
        <f t="array" ref="T266">IFERROR(INDEX(IM!$AM$2:$AM$5000, MATCH(1, (IM!$F$2:$F$5000=A266) * (ISNUMBER(SEARCH($E$1, IM!$AC$2:$AC$5000))), 0)), "")</f>
        <v/>
      </c>
      <c r="U266" s="211" t="str">
        <f t="array" ref="U266">IF(AND(SUMPRODUCT((IM!$F$2:$F$5000=A266)*(ISNUMBER(SEARCH($F$1, IM!$AC$2:$AC$5000))))&gt;0), $F$1, "")</f>
        <v/>
      </c>
      <c r="V266" s="210" t="str">
        <f t="array" ref="V266">IFERROR(INDEX(IM!$AM$2:$AM$5000, MATCH(1, (IM!$F$2:$F$5000=A266) * (ISNUMBER(SEARCH($F$1, IM!$AC$2:$AC$5000))), 0)), "")</f>
        <v/>
      </c>
      <c r="W266" s="165" t="str">
        <f t="array" ref="W266">IF(
SUMPRODUCT(
(IM!$F$2:$F$5000=A266)*
(ISNUMBER(SEARCH($I$1,IM!$AC$2:$AC$5000)))*
(IM!$X$2:$X$5000&gt;=$A$1)*
(IM!$X$2:$X$5000&lt;=$B$1)
)&gt;0,
$I$1,
""
)</f>
        <v/>
      </c>
      <c r="X266" s="165" t="str">
        <f t="array" ref="X266">IF(AND(SUMPRODUCT((IM!$F$2:$F$5000=A266)*(ISNUMBER(SEARCH($J$1, IM!$AC$2:$AC$5000))))&gt;0), $J$1, "")</f>
        <v>+EDC</v>
      </c>
      <c r="Y266" s="425" t="str">
        <f t="shared" si="38"/>
        <v>D072</v>
      </c>
      <c r="Z266" s="425" t="str">
        <f t="shared" si="39"/>
        <v>板橋僑福店</v>
      </c>
      <c r="AA266" s="132"/>
    </row>
    <row r="267" spans="1:29" s="464" customFormat="1" ht="21.6" customHeight="1">
      <c r="A267" s="160">
        <v>2958</v>
      </c>
      <c r="B267" s="160" t="str">
        <f>_xlfn.XLOOKUP(A267,'0919門市清單主檔'!B:B,'0919門市清單主檔'!C:C,"")</f>
        <v>北縣蘆旺店</v>
      </c>
      <c r="C267" s="117" t="str">
        <f>_xlfn.XLOOKUP($A267,'0919門市清單主檔'!B:B,'0919門市清單主檔'!U:U,"")</f>
        <v>新北市</v>
      </c>
      <c r="D267" s="117" t="str">
        <f>_xlfn.XLOOKUP($A267,'0919門市清單主檔'!B:B,'0919門市清單主檔'!V:V,"")</f>
        <v>蘆洲區</v>
      </c>
      <c r="E267" s="200" t="str">
        <f>_xlfn.XLOOKUP(D267,門市狀態!G:G,門市狀態!H:H,"")</f>
        <v>湯家瑋</v>
      </c>
      <c r="F267" s="160" t="str">
        <f>IFERROR(IF(VLOOKUP(A267,門市狀態!A:D,4,FALSE)=0,"",VLOOKUP(A267,門市狀態!A:D,4,FALSE)),"")</f>
        <v/>
      </c>
      <c r="G267" s="118"/>
      <c r="H267" s="188" t="str">
        <f t="shared" si="35"/>
        <v>PMQ2-2958-北縣蘆旺店(定保)</v>
      </c>
      <c r="I267" s="251" t="str">
        <f t="array" ref="I267">IF(AND(SUMPRODUCT((IM!$F$2:$F$5000=A267)*(ISNUMBER(SEARCH($C$1, IM!$AC$2:$AC$5000))))&gt;0), $C$1, "")</f>
        <v>PMQ2</v>
      </c>
      <c r="J267" s="252">
        <f t="array" ref="J267">IFERROR(INDEX(IM!$AM$2:$AM$5000, MATCH(1, (IM!$F$2:$F$5000=A267) * (ISNUMBER(SEARCH($C$1, IM!$AC$2:$AC$5000))), 0)), "")</f>
        <v>46185</v>
      </c>
      <c r="K267" s="253">
        <f t="array" ref="K267">SUMPRODUCT((IM!$F$2:$F$5000=A267)*(IM!$AD$2:$AD$5000="O")*(ISNUMBER(SEARCH($C$1, IM!$AC$2:$AC$5000))))</f>
        <v>1</v>
      </c>
      <c r="L267" s="254" t="str">
        <f t="array" ref="L267">IF(K267&gt;0,IFERROR(HYPERLINK("#'IM'!AC"&amp;MATCH(1,(IM!$F$1:$F$5000=A267)*(ISNUMBER(SEARCH($C$1,IM!$AC$1:$AC$5000))),0),"檢核"),"未登錄"),"")</f>
        <v>檢核</v>
      </c>
      <c r="M267" s="255" t="str">
        <f t="shared" si="36"/>
        <v>+EDC</v>
      </c>
      <c r="N267" s="255" t="str">
        <f t="array" ref="N267">IF(AND(
    SUMPRODUCT(
        (IM!$F$2:$F$522=A267) *
        ISNUMBER(SEARCH("*HUB*", IM!$AC$2:$AC$522)) *
        (IM!$X$2:$X$522&gt;=$A$1) *
        (IM!$X$2:$X$522&lt;=$B$1)*(W267="HUB")
    ) &gt; 0
), "HUB", "")</f>
        <v/>
      </c>
      <c r="O267" s="256" t="str">
        <f>IF(
  IFERROR(VLOOKUP(A267,門市主檔!A:I,9,FALSE),"")&lt;&gt;$C$1,
  "未完工",
  IF(
    AND($D$1="--",$E$1="--",$F$1="--"),
    "已完工",
    IF(
      OR(
        AND($D$1&lt;&gt;"--", IFERROR(VLOOKUP(A267,'0919門市清單主檔'!B:AH,31,FALSE),"")=$D$1, IFERROR(VLOOKUP(A267,門市主檔!A:Q,17,FALSE),"")&lt;&gt;$D$1),
        AND($E$1&lt;&gt;"--", IFERROR(VLOOKUP(A267,'0919門市清單主檔'!B:AH,32,FALSE),"")=$E$1, IFERROR(VLOOKUP(A267,門市主檔!A:S,19,FALSE),"")&lt;&gt;$E$1),
        AND($F$1&lt;&gt;"--", IFERROR(VLOOKUP(A267,'0919門市清單主檔'!B:AH,33,FALSE),"")=$F$1, IFERROR(VLOOKUP(A267,門市主檔!A:U,21,FALSE),"")&lt;&gt;$F$1),
        AND(
          IFERROR(VLOOKUP(A267,'0919門市清單主檔'!B:AC,28,FALSE),"")="+HUB",
          IFERROR(VLOOKUP(A267,門市主檔!A:X,23,FALSE),"")&lt;&gt;"+HUB"
        ),
        AND(
          IFERROR(VLOOKUP(A267,'0919門市清單主檔'!B:AD,29,FALSE),"")="+EDC",
          IFERROR(VLOOKUP(A267,門市主檔!A:X,24,FALSE),"")&lt;&gt;"+EDC"
        )
      ),
      _xlfn.TEXTJOIN(
        "，",
        TRUE,
        IF(AND($D$1&lt;&gt;"--", IFERROR(VLOOKUP(A267,'0919門市清單主檔'!B:AH,31,FALSE),"")=$D$1, IFERROR(VLOOKUP(A267,門市主檔!A:Q,17,FALSE),"")&lt;&gt;$D$1), $D$1, ""),
        IF(AND($E$1&lt;&gt;"--", IFERROR(VLOOKUP(A267,'0919門市清單主檔'!B:AH,32,FALSE),"")=$E$1, IFERROR(VLOOKUP(A267,門市主檔!A:S,19,FALSE),"")&lt;&gt;$E$1), $E$1, ""),
        IF(AND($F$1&lt;&gt;"--", IFERROR(VLOOKUP(A267,'0919門市清單主檔'!B:AH,33,FALSE),"")=$F$1, IFERROR(VLOOKUP(A267,門市主檔!A:U,21,FALSE),"")&lt;&gt;$F$1), $F$1, ""),
        IF(AND(IFERROR(VLOOKUP(A267,'0919門市清單主檔'!B:AC,28,FALSE),"")="+HUB", IFERROR(VLOOKUP(A267,門市主檔!A:X,23,FALSE),"")&lt;&gt;"+HUB"), "+HUB", ""),
        IF(AND(IFERROR(VLOOKUP(A267,'0919門市清單主檔'!B:AD,29,FALSE),"")="+EDC", IFERROR(VLOOKUP(A267,門市主檔!A:X,24,FALSE),"")&lt;&gt;"+EDC"), "+EDC", "")
      ) &amp; "未完工",
      "已完工"
    )
  )
)</f>
        <v>已完工</v>
      </c>
      <c r="P267" s="130" t="str">
        <f t="shared" si="37"/>
        <v>PMQ2-2958-北縣蘆旺店(定保)</v>
      </c>
      <c r="Q267" s="209" t="str">
        <f t="array" ref="Q267">IF(AND(SUMPRODUCT((IM!$F$2:$F$5000=A267)*(ISNUMBER(SEARCH($D$1, IM!$AC$2:$AC$5000))))&gt;0), $D$1, "")</f>
        <v/>
      </c>
      <c r="R267" s="210" t="str">
        <f t="array" ref="R267">IFERROR(INDEX(IM!$AM$2:$AM$5000, MATCH(1, (IM!$F$2:$F$5000=A267) * (ISNUMBER(SEARCH($D$1, IM!$AC$2:$AC$5000))), 0)), "")</f>
        <v/>
      </c>
      <c r="S267" s="211" t="str">
        <f t="array" ref="S267">IF(AND(SUMPRODUCT((IM!$F$2:$F$5000=A267)*(ISNUMBER(SEARCH($E$1, IM!$AC$2:$AC$5000))))&gt;0), $E$1, "")</f>
        <v/>
      </c>
      <c r="T267" s="210" t="str">
        <f t="array" ref="T267">IFERROR(INDEX(IM!$AM$2:$AM$5000, MATCH(1, (IM!$F$2:$F$5000=A267) * (ISNUMBER(SEARCH($E$1, IM!$AC$2:$AC$5000))), 0)), "")</f>
        <v/>
      </c>
      <c r="U267" s="211" t="str">
        <f t="array" ref="U267">IF(AND(SUMPRODUCT((IM!$F$2:$F$5000=A267)*(ISNUMBER(SEARCH($F$1, IM!$AC$2:$AC$5000))))&gt;0), $F$1, "")</f>
        <v/>
      </c>
      <c r="V267" s="210" t="str">
        <f t="array" ref="V267">IFERROR(INDEX(IM!$AM$2:$AM$5000, MATCH(1, (IM!$F$2:$F$5000=A267) * (ISNUMBER(SEARCH($F$1, IM!$AC$2:$AC$5000))), 0)), "")</f>
        <v/>
      </c>
      <c r="W267" s="165" t="str">
        <f t="array" ref="W267">IF(
SUMPRODUCT(
(IM!$F$2:$F$5000=A267)*
(ISNUMBER(SEARCH($I$1,IM!$AC$2:$AC$5000)))*
(IM!$X$2:$X$5000&gt;=$A$1)*
(IM!$X$2:$X$5000&lt;=$B$1)
)&gt;0,
$I$1,
""
)</f>
        <v/>
      </c>
      <c r="X267" s="165" t="str">
        <f t="array" ref="X267">IF(AND(SUMPRODUCT((IM!$F$2:$F$5000=A267)*(ISNUMBER(SEARCH($J$1, IM!$AC$2:$AC$5000))))&gt;0), $J$1, "")</f>
        <v>+EDC</v>
      </c>
      <c r="Y267" s="425">
        <f t="shared" si="38"/>
        <v>2958</v>
      </c>
      <c r="Z267" s="425" t="str">
        <f t="shared" si="39"/>
        <v>北縣蘆旺店</v>
      </c>
      <c r="AA267" s="132"/>
    </row>
    <row r="268" spans="1:29" s="464" customFormat="1" ht="21.6" customHeight="1">
      <c r="A268" s="160">
        <v>2154</v>
      </c>
      <c r="B268" s="160" t="str">
        <f>_xlfn.XLOOKUP(A268,'0919門市清單主檔'!B:B,'0919門市清單主檔'!C:C,"")</f>
        <v>北縣板莊店</v>
      </c>
      <c r="C268" s="117" t="str">
        <f>_xlfn.XLOOKUP($A268,'0919門市清單主檔'!B:B,'0919門市清單主檔'!U:U,"")</f>
        <v>新北市</v>
      </c>
      <c r="D268" s="117" t="str">
        <f>_xlfn.XLOOKUP($A268,'0919門市清單主檔'!B:B,'0919門市清單主檔'!V:V,"")</f>
        <v>板橋區</v>
      </c>
      <c r="E268" s="200" t="str">
        <f>_xlfn.XLOOKUP(D268,門市狀態!G:G,門市狀態!H:H,"")</f>
        <v>狄澤洋</v>
      </c>
      <c r="F268" s="160" t="str">
        <f>IFERROR(IF(VLOOKUP(A268,門市狀態!A:D,4,FALSE)=0,"",VLOOKUP(A268,門市狀態!A:D,4,FALSE)),"")</f>
        <v/>
      </c>
      <c r="G268" s="118"/>
      <c r="H268" s="188" t="str">
        <f t="shared" si="35"/>
        <v>PMQ2-2154-北縣板莊店(定保)</v>
      </c>
      <c r="I268" s="251" t="str">
        <f t="array" ref="I268">IF(AND(SUMPRODUCT((IM!$F$2:$F$5000=A268)*(ISNUMBER(SEARCH($C$1, IM!$AC$2:$AC$5000))))&gt;0), $C$1, "")</f>
        <v>PMQ2</v>
      </c>
      <c r="J268" s="252">
        <f t="array" ref="J268">IFERROR(INDEX(IM!$AM$2:$AM$5000, MATCH(1, (IM!$F$2:$F$5000=A268) * (ISNUMBER(SEARCH($C$1, IM!$AC$2:$AC$5000))), 0)), "")</f>
        <v>46185</v>
      </c>
      <c r="K268" s="253">
        <f t="array" ref="K268">SUMPRODUCT((IM!$F$2:$F$5000=A268)*(IM!$AD$2:$AD$5000="O")*(ISNUMBER(SEARCH($C$1, IM!$AC$2:$AC$5000))))</f>
        <v>1</v>
      </c>
      <c r="L268" s="254" t="str">
        <f t="array" ref="L268">IF(K268&gt;0,IFERROR(HYPERLINK("#'IM'!AC"&amp;MATCH(1,(IM!$F$1:$F$5000=A268)*(ISNUMBER(SEARCH($C$1,IM!$AC$1:$AC$5000))),0),"檢核"),"未登錄"),"")</f>
        <v>檢核</v>
      </c>
      <c r="M268" s="255" t="str">
        <f t="shared" si="36"/>
        <v>+EDC</v>
      </c>
      <c r="N268" s="255" t="str">
        <f t="array" ref="N268">IF(AND(
    SUMPRODUCT(
        (IM!$F$2:$F$522=A268) *
        ISNUMBER(SEARCH("*HUB*", IM!$AC$2:$AC$522)) *
        (IM!$X$2:$X$522&gt;=$A$1) *
        (IM!$X$2:$X$522&lt;=$B$1)*(W268="HUB")
    ) &gt; 0
), "HUB", "")</f>
        <v/>
      </c>
      <c r="O268" s="256" t="str">
        <f>IF(
  IFERROR(VLOOKUP(A268,門市主檔!A:I,9,FALSE),"")&lt;&gt;$C$1,
  "未完工",
  IF(
    AND($D$1="--",$E$1="--",$F$1="--"),
    "已完工",
    IF(
      OR(
        AND($D$1&lt;&gt;"--", IFERROR(VLOOKUP(A268,'0919門市清單主檔'!B:AH,31,FALSE),"")=$D$1, IFERROR(VLOOKUP(A268,門市主檔!A:Q,17,FALSE),"")&lt;&gt;$D$1),
        AND($E$1&lt;&gt;"--", IFERROR(VLOOKUP(A268,'0919門市清單主檔'!B:AH,32,FALSE),"")=$E$1, IFERROR(VLOOKUP(A268,門市主檔!A:S,19,FALSE),"")&lt;&gt;$E$1),
        AND($F$1&lt;&gt;"--", IFERROR(VLOOKUP(A268,'0919門市清單主檔'!B:AH,33,FALSE),"")=$F$1, IFERROR(VLOOKUP(A268,門市主檔!A:U,21,FALSE),"")&lt;&gt;$F$1),
        AND(
          IFERROR(VLOOKUP(A268,'0919門市清單主檔'!B:AC,28,FALSE),"")="+HUB",
          IFERROR(VLOOKUP(A268,門市主檔!A:X,23,FALSE),"")&lt;&gt;"+HUB"
        ),
        AND(
          IFERROR(VLOOKUP(A268,'0919門市清單主檔'!B:AD,29,FALSE),"")="+EDC",
          IFERROR(VLOOKUP(A268,門市主檔!A:X,24,FALSE),"")&lt;&gt;"+EDC"
        )
      ),
      _xlfn.TEXTJOIN(
        "，",
        TRUE,
        IF(AND($D$1&lt;&gt;"--", IFERROR(VLOOKUP(A268,'0919門市清單主檔'!B:AH,31,FALSE),"")=$D$1, IFERROR(VLOOKUP(A268,門市主檔!A:Q,17,FALSE),"")&lt;&gt;$D$1), $D$1, ""),
        IF(AND($E$1&lt;&gt;"--", IFERROR(VLOOKUP(A268,'0919門市清單主檔'!B:AH,32,FALSE),"")=$E$1, IFERROR(VLOOKUP(A268,門市主檔!A:S,19,FALSE),"")&lt;&gt;$E$1), $E$1, ""),
        IF(AND($F$1&lt;&gt;"--", IFERROR(VLOOKUP(A268,'0919門市清單主檔'!B:AH,33,FALSE),"")=$F$1, IFERROR(VLOOKUP(A268,門市主檔!A:U,21,FALSE),"")&lt;&gt;$F$1), $F$1, ""),
        IF(AND(IFERROR(VLOOKUP(A268,'0919門市清單主檔'!B:AC,28,FALSE),"")="+HUB", IFERROR(VLOOKUP(A268,門市主檔!A:X,23,FALSE),"")&lt;&gt;"+HUB"), "+HUB", ""),
        IF(AND(IFERROR(VLOOKUP(A268,'0919門市清單主檔'!B:AD,29,FALSE),"")="+EDC", IFERROR(VLOOKUP(A268,門市主檔!A:X,24,FALSE),"")&lt;&gt;"+EDC"), "+EDC", "")
      ) &amp; "未完工",
      "已完工"
    )
  )
)</f>
        <v>已完工</v>
      </c>
      <c r="P268" s="130" t="str">
        <f t="shared" si="37"/>
        <v>PMQ2-2154-北縣板莊店(定保)</v>
      </c>
      <c r="Q268" s="209" t="str">
        <f t="array" ref="Q268">IF(AND(SUMPRODUCT((IM!$F$2:$F$5000=A268)*(ISNUMBER(SEARCH($D$1, IM!$AC$2:$AC$5000))))&gt;0), $D$1, "")</f>
        <v/>
      </c>
      <c r="R268" s="210" t="str">
        <f t="array" ref="R268">IFERROR(INDEX(IM!$AM$2:$AM$5000, MATCH(1, (IM!$F$2:$F$5000=A268) * (ISNUMBER(SEARCH($D$1, IM!$AC$2:$AC$5000))), 0)), "")</f>
        <v/>
      </c>
      <c r="S268" s="211" t="str">
        <f t="array" ref="S268">IF(AND(SUMPRODUCT((IM!$F$2:$F$5000=A268)*(ISNUMBER(SEARCH($E$1, IM!$AC$2:$AC$5000))))&gt;0), $E$1, "")</f>
        <v/>
      </c>
      <c r="T268" s="210" t="str">
        <f t="array" ref="T268">IFERROR(INDEX(IM!$AM$2:$AM$5000, MATCH(1, (IM!$F$2:$F$5000=A268) * (ISNUMBER(SEARCH($E$1, IM!$AC$2:$AC$5000))), 0)), "")</f>
        <v/>
      </c>
      <c r="U268" s="211" t="str">
        <f t="array" ref="U268">IF(AND(SUMPRODUCT((IM!$F$2:$F$5000=A268)*(ISNUMBER(SEARCH($F$1, IM!$AC$2:$AC$5000))))&gt;0), $F$1, "")</f>
        <v/>
      </c>
      <c r="V268" s="210" t="str">
        <f t="array" ref="V268">IFERROR(INDEX(IM!$AM$2:$AM$5000, MATCH(1, (IM!$F$2:$F$5000=A268) * (ISNUMBER(SEARCH($F$1, IM!$AC$2:$AC$5000))), 0)), "")</f>
        <v/>
      </c>
      <c r="W268" s="165" t="str">
        <f t="array" ref="W268">IF(
SUMPRODUCT(
(IM!$F$2:$F$5000=A268)*
(ISNUMBER(SEARCH($I$1,IM!$AC$2:$AC$5000)))*
(IM!$X$2:$X$5000&gt;=$A$1)*
(IM!$X$2:$X$5000&lt;=$B$1)
)&gt;0,
$I$1,
""
)</f>
        <v/>
      </c>
      <c r="X268" s="165" t="str">
        <f t="array" ref="X268">IF(AND(SUMPRODUCT((IM!$F$2:$F$5000=A268)*(ISNUMBER(SEARCH($J$1, IM!$AC$2:$AC$5000))))&gt;0), $J$1, "")</f>
        <v>+EDC</v>
      </c>
      <c r="Y268" s="425">
        <f t="shared" si="38"/>
        <v>2154</v>
      </c>
      <c r="Z268" s="425" t="str">
        <f t="shared" si="39"/>
        <v>北縣板莊店</v>
      </c>
      <c r="AA268" s="132"/>
    </row>
    <row r="269" spans="1:29" s="464" customFormat="1" ht="21.6" customHeight="1">
      <c r="A269" s="160">
        <v>5430</v>
      </c>
      <c r="B269" s="160" t="str">
        <f>_xlfn.XLOOKUP(A269,'0919門市清單主檔'!B:B,'0919門市清單主檔'!C:C,"")</f>
        <v>蘆洲河上洲</v>
      </c>
      <c r="C269" s="117" t="str">
        <f>_xlfn.XLOOKUP($A269,'0919門市清單主檔'!B:B,'0919門市清單主檔'!U:U,"")</f>
        <v>新北市</v>
      </c>
      <c r="D269" s="117" t="str">
        <f>_xlfn.XLOOKUP($A269,'0919門市清單主檔'!B:B,'0919門市清單主檔'!V:V,"")</f>
        <v>蘆洲區</v>
      </c>
      <c r="E269" s="200" t="str">
        <f>_xlfn.XLOOKUP(D269,門市狀態!G:G,門市狀態!H:H,"")</f>
        <v>湯家瑋</v>
      </c>
      <c r="F269" s="160" t="str">
        <f>IFERROR(IF(VLOOKUP(A269,門市狀態!A:D,4,FALSE)=0,"",VLOOKUP(A269,門市狀態!A:D,4,FALSE)),"")</f>
        <v/>
      </c>
      <c r="G269" s="118"/>
      <c r="H269" s="188" t="str">
        <f t="shared" si="35"/>
        <v>PMQ2-5430-蘆洲河上洲(定保)</v>
      </c>
      <c r="I269" s="251" t="str">
        <f t="array" ref="I269">IF(AND(SUMPRODUCT((IM!$F$2:$F$5000=A269)*(ISNUMBER(SEARCH($C$1, IM!$AC$2:$AC$5000))))&gt;0), $C$1, "")</f>
        <v>PMQ2</v>
      </c>
      <c r="J269" s="252">
        <f t="array" ref="J269">IFERROR(INDEX(IM!$AM$2:$AM$5000, MATCH(1, (IM!$F$2:$F$5000=A269) * (ISNUMBER(SEARCH($C$1, IM!$AC$2:$AC$5000))), 0)), "")</f>
        <v>46188</v>
      </c>
      <c r="K269" s="253">
        <f t="array" ref="K269">SUMPRODUCT((IM!$F$2:$F$5000=A269)*(IM!$AD$2:$AD$5000="O")*(ISNUMBER(SEARCH($C$1, IM!$AC$2:$AC$5000))))</f>
        <v>1</v>
      </c>
      <c r="L269" s="254" t="str">
        <f t="array" ref="L269">IF(K269&gt;0,IFERROR(HYPERLINK("#'IM'!AC"&amp;MATCH(1,(IM!$F$1:$F$5000=A269)*(ISNUMBER(SEARCH($C$1,IM!$AC$1:$AC$5000))),0),"檢核"),"未登錄"),"")</f>
        <v>檢核</v>
      </c>
      <c r="M269" s="255" t="str">
        <f t="shared" si="36"/>
        <v>+EDC</v>
      </c>
      <c r="N269" s="255" t="str">
        <f t="array" ref="N269">IF(AND(
    SUMPRODUCT(
        (IM!$F$2:$F$522=A269) *
        ISNUMBER(SEARCH("*HUB*", IM!$AC$2:$AC$522)) *
        (IM!$X$2:$X$522&gt;=$A$1) *
        (IM!$X$2:$X$522&lt;=$B$1)*(W269="HUB")
    ) &gt; 0
), "HUB", "")</f>
        <v/>
      </c>
      <c r="O269" s="256" t="str">
        <f>IF(
  IFERROR(VLOOKUP(A269,門市主檔!A:I,9,FALSE),"")&lt;&gt;$C$1,
  "未完工",
  IF(
    AND($D$1="--",$E$1="--",$F$1="--"),
    "已完工",
    IF(
      OR(
        AND($D$1&lt;&gt;"--", IFERROR(VLOOKUP(A269,'0919門市清單主檔'!B:AH,31,FALSE),"")=$D$1, IFERROR(VLOOKUP(A269,門市主檔!A:Q,17,FALSE),"")&lt;&gt;$D$1),
        AND($E$1&lt;&gt;"--", IFERROR(VLOOKUP(A269,'0919門市清單主檔'!B:AH,32,FALSE),"")=$E$1, IFERROR(VLOOKUP(A269,門市主檔!A:S,19,FALSE),"")&lt;&gt;$E$1),
        AND($F$1&lt;&gt;"--", IFERROR(VLOOKUP(A269,'0919門市清單主檔'!B:AH,33,FALSE),"")=$F$1, IFERROR(VLOOKUP(A269,門市主檔!A:U,21,FALSE),"")&lt;&gt;$F$1),
        AND(
          IFERROR(VLOOKUP(A269,'0919門市清單主檔'!B:AC,28,FALSE),"")="+HUB",
          IFERROR(VLOOKUP(A269,門市主檔!A:X,23,FALSE),"")&lt;&gt;"+HUB"
        ),
        AND(
          IFERROR(VLOOKUP(A269,'0919門市清單主檔'!B:AD,29,FALSE),"")="+EDC",
          IFERROR(VLOOKUP(A269,門市主檔!A:X,24,FALSE),"")&lt;&gt;"+EDC"
        )
      ),
      _xlfn.TEXTJOIN(
        "，",
        TRUE,
        IF(AND($D$1&lt;&gt;"--", IFERROR(VLOOKUP(A269,'0919門市清單主檔'!B:AH,31,FALSE),"")=$D$1, IFERROR(VLOOKUP(A269,門市主檔!A:Q,17,FALSE),"")&lt;&gt;$D$1), $D$1, ""),
        IF(AND($E$1&lt;&gt;"--", IFERROR(VLOOKUP(A269,'0919門市清單主檔'!B:AH,32,FALSE),"")=$E$1, IFERROR(VLOOKUP(A269,門市主檔!A:S,19,FALSE),"")&lt;&gt;$E$1), $E$1, ""),
        IF(AND($F$1&lt;&gt;"--", IFERROR(VLOOKUP(A269,'0919門市清單主檔'!B:AH,33,FALSE),"")=$F$1, IFERROR(VLOOKUP(A269,門市主檔!A:U,21,FALSE),"")&lt;&gt;$F$1), $F$1, ""),
        IF(AND(IFERROR(VLOOKUP(A269,'0919門市清單主檔'!B:AC,28,FALSE),"")="+HUB", IFERROR(VLOOKUP(A269,門市主檔!A:X,23,FALSE),"")&lt;&gt;"+HUB"), "+HUB", ""),
        IF(AND(IFERROR(VLOOKUP(A269,'0919門市清單主檔'!B:AD,29,FALSE),"")="+EDC", IFERROR(VLOOKUP(A269,門市主檔!A:X,24,FALSE),"")&lt;&gt;"+EDC"), "+EDC", "")
      ) &amp; "未完工",
      "已完工"
    )
  )
)</f>
        <v>已完工</v>
      </c>
      <c r="P269" s="130" t="str">
        <f t="shared" si="37"/>
        <v>PMQ2-5430-蘆洲河上洲(定保)</v>
      </c>
      <c r="Q269" s="209" t="str">
        <f t="array" ref="Q269">IF(AND(SUMPRODUCT((IM!$F$2:$F$5000=A269)*(ISNUMBER(SEARCH($D$1, IM!$AC$2:$AC$5000))))&gt;0), $D$1, "")</f>
        <v/>
      </c>
      <c r="R269" s="210" t="str">
        <f t="array" ref="R269">IFERROR(INDEX(IM!$AM$2:$AM$5000, MATCH(1, (IM!$F$2:$F$5000=A269) * (ISNUMBER(SEARCH($D$1, IM!$AC$2:$AC$5000))), 0)), "")</f>
        <v/>
      </c>
      <c r="S269" s="211" t="str">
        <f t="array" ref="S269">IF(AND(SUMPRODUCT((IM!$F$2:$F$5000=A269)*(ISNUMBER(SEARCH($E$1, IM!$AC$2:$AC$5000))))&gt;0), $E$1, "")</f>
        <v/>
      </c>
      <c r="T269" s="210" t="str">
        <f t="array" ref="T269">IFERROR(INDEX(IM!$AM$2:$AM$5000, MATCH(1, (IM!$F$2:$F$5000=A269) * (ISNUMBER(SEARCH($E$1, IM!$AC$2:$AC$5000))), 0)), "")</f>
        <v/>
      </c>
      <c r="U269" s="211" t="str">
        <f t="array" ref="U269">IF(AND(SUMPRODUCT((IM!$F$2:$F$5000=A269)*(ISNUMBER(SEARCH($F$1, IM!$AC$2:$AC$5000))))&gt;0), $F$1, "")</f>
        <v/>
      </c>
      <c r="V269" s="210" t="str">
        <f t="array" ref="V269">IFERROR(INDEX(IM!$AM$2:$AM$5000, MATCH(1, (IM!$F$2:$F$5000=A269) * (ISNUMBER(SEARCH($F$1, IM!$AC$2:$AC$5000))), 0)), "")</f>
        <v/>
      </c>
      <c r="W269" s="165" t="str">
        <f t="array" ref="W269">IF(
SUMPRODUCT(
(IM!$F$2:$F$5000=A269)*
(ISNUMBER(SEARCH($I$1,IM!$AC$2:$AC$5000)))*
(IM!$X$2:$X$5000&gt;=$A$1)*
(IM!$X$2:$X$5000&lt;=$B$1)
)&gt;0,
$I$1,
""
)</f>
        <v/>
      </c>
      <c r="X269" s="165" t="str">
        <f t="array" ref="X269">IF(AND(SUMPRODUCT((IM!$F$2:$F$5000=A269)*(ISNUMBER(SEARCH($J$1, IM!$AC$2:$AC$5000))))&gt;0), $J$1, "")</f>
        <v>+EDC</v>
      </c>
      <c r="Y269" s="425">
        <f t="shared" si="38"/>
        <v>5430</v>
      </c>
      <c r="Z269" s="425" t="str">
        <f t="shared" si="39"/>
        <v>蘆洲河上洲</v>
      </c>
      <c r="AA269" s="365" t="s">
        <v>26</v>
      </c>
      <c r="AB269" s="543"/>
      <c r="AC269" s="543"/>
    </row>
    <row r="270" spans="1:29" s="464" customFormat="1" ht="21.6" customHeight="1">
      <c r="A270" s="160" t="s">
        <v>87</v>
      </c>
      <c r="B270" s="160" t="str">
        <f>_xlfn.XLOOKUP(A270,'0919門市清單主檔'!B:B,'0919門市清單主檔'!C:C,"")</f>
        <v>三重正義北店</v>
      </c>
      <c r="C270" s="117" t="str">
        <f>_xlfn.XLOOKUP($A270,'0919門市清單主檔'!B:B,'0919門市清單主檔'!U:U,"")</f>
        <v>新北市</v>
      </c>
      <c r="D270" s="117" t="str">
        <f>_xlfn.XLOOKUP($A270,'0919門市清單主檔'!B:B,'0919門市清單主檔'!V:V,"")</f>
        <v>三重區</v>
      </c>
      <c r="E270" s="200" t="str">
        <f>_xlfn.XLOOKUP(D270,門市狀態!G:G,門市狀態!H:H,"")</f>
        <v>劉柏均</v>
      </c>
      <c r="F270" s="160" t="str">
        <f>IFERROR(IF(VLOOKUP(A270,門市狀態!A:D,4,FALSE)=0,"",VLOOKUP(A270,門市狀態!A:D,4,FALSE)),"")</f>
        <v/>
      </c>
      <c r="G270" s="118"/>
      <c r="H270" s="188" t="str">
        <f t="shared" si="35"/>
        <v>PMQ2-D028-三重正義北店(定保)</v>
      </c>
      <c r="I270" s="251" t="str">
        <f t="array" ref="I270">IF(AND(SUMPRODUCT((IM!$F$2:$F$5000=A270)*(ISNUMBER(SEARCH($C$1, IM!$AC$2:$AC$5000))))&gt;0), $C$1, "")</f>
        <v>PMQ2</v>
      </c>
      <c r="J270" s="252">
        <f t="array" ref="J270">IFERROR(INDEX(IM!$AM$2:$AM$5000, MATCH(1, (IM!$F$2:$F$5000=A270) * (ISNUMBER(SEARCH($C$1, IM!$AC$2:$AC$5000))), 0)), "")</f>
        <v>46188</v>
      </c>
      <c r="K270" s="253">
        <f t="array" ref="K270">SUMPRODUCT((IM!$F$2:$F$5000=A270)*(IM!$AD$2:$AD$5000="O")*(ISNUMBER(SEARCH($C$1, IM!$AC$2:$AC$5000))))</f>
        <v>1</v>
      </c>
      <c r="L270" s="254" t="str">
        <f t="array" ref="L270">IF(K270&gt;0,IFERROR(HYPERLINK("#'IM'!AC"&amp;MATCH(1,(IM!$F$1:$F$5000=A270)*(ISNUMBER(SEARCH($C$1,IM!$AC$1:$AC$5000))),0),"檢核"),"未登錄"),"")</f>
        <v>檢核</v>
      </c>
      <c r="M270" s="255" t="str">
        <f t="shared" si="36"/>
        <v>+EDC</v>
      </c>
      <c r="N270" s="255" t="str">
        <f t="array" ref="N270">IF(AND(
    SUMPRODUCT(
        (IM!$F$2:$F$522=A270) *
        ISNUMBER(SEARCH("*HUB*", IM!$AC$2:$AC$522)) *
        (IM!$X$2:$X$522&gt;=$A$1) *
        (IM!$X$2:$X$522&lt;=$B$1)*(W270="HUB")
    ) &gt; 0
), "HUB", "")</f>
        <v/>
      </c>
      <c r="O270" s="256" t="str">
        <f>IF(
  IFERROR(VLOOKUP(A270,門市主檔!A:I,9,FALSE),"")&lt;&gt;$C$1,
  "未完工",
  IF(
    AND($D$1="--",$E$1="--",$F$1="--"),
    "已完工",
    IF(
      OR(
        AND($D$1&lt;&gt;"--", IFERROR(VLOOKUP(A270,'0919門市清單主檔'!B:AH,31,FALSE),"")=$D$1, IFERROR(VLOOKUP(A270,門市主檔!A:Q,17,FALSE),"")&lt;&gt;$D$1),
        AND($E$1&lt;&gt;"--", IFERROR(VLOOKUP(A270,'0919門市清單主檔'!B:AH,32,FALSE),"")=$E$1, IFERROR(VLOOKUP(A270,門市主檔!A:S,19,FALSE),"")&lt;&gt;$E$1),
        AND($F$1&lt;&gt;"--", IFERROR(VLOOKUP(A270,'0919門市清單主檔'!B:AH,33,FALSE),"")=$F$1, IFERROR(VLOOKUP(A270,門市主檔!A:U,21,FALSE),"")&lt;&gt;$F$1),
        AND(
          IFERROR(VLOOKUP(A270,'0919門市清單主檔'!B:AC,28,FALSE),"")="+HUB",
          IFERROR(VLOOKUP(A270,門市主檔!A:X,23,FALSE),"")&lt;&gt;"+HUB"
        ),
        AND(
          IFERROR(VLOOKUP(A270,'0919門市清單主檔'!B:AD,29,FALSE),"")="+EDC",
          IFERROR(VLOOKUP(A270,門市主檔!A:X,24,FALSE),"")&lt;&gt;"+EDC"
        )
      ),
      _xlfn.TEXTJOIN(
        "，",
        TRUE,
        IF(AND($D$1&lt;&gt;"--", IFERROR(VLOOKUP(A270,'0919門市清單主檔'!B:AH,31,FALSE),"")=$D$1, IFERROR(VLOOKUP(A270,門市主檔!A:Q,17,FALSE),"")&lt;&gt;$D$1), $D$1, ""),
        IF(AND($E$1&lt;&gt;"--", IFERROR(VLOOKUP(A270,'0919門市清單主檔'!B:AH,32,FALSE),"")=$E$1, IFERROR(VLOOKUP(A270,門市主檔!A:S,19,FALSE),"")&lt;&gt;$E$1), $E$1, ""),
        IF(AND($F$1&lt;&gt;"--", IFERROR(VLOOKUP(A270,'0919門市清單主檔'!B:AH,33,FALSE),"")=$F$1, IFERROR(VLOOKUP(A270,門市主檔!A:U,21,FALSE),"")&lt;&gt;$F$1), $F$1, ""),
        IF(AND(IFERROR(VLOOKUP(A270,'0919門市清單主檔'!B:AC,28,FALSE),"")="+HUB", IFERROR(VLOOKUP(A270,門市主檔!A:X,23,FALSE),"")&lt;&gt;"+HUB"), "+HUB", ""),
        IF(AND(IFERROR(VLOOKUP(A270,'0919門市清單主檔'!B:AD,29,FALSE),"")="+EDC", IFERROR(VLOOKUP(A270,門市主檔!A:X,24,FALSE),"")&lt;&gt;"+EDC"), "+EDC", "")
      ) &amp; "未完工",
      "已完工"
    )
  )
)</f>
        <v>已完工</v>
      </c>
      <c r="P270" s="130" t="str">
        <f t="shared" si="37"/>
        <v>PMQ2-D028-三重正義北店(定保)</v>
      </c>
      <c r="Q270" s="209" t="str">
        <f t="array" ref="Q270">IF(AND(SUMPRODUCT((IM!$F$2:$F$5000=A270)*(ISNUMBER(SEARCH($D$1, IM!$AC$2:$AC$5000))))&gt;0), $D$1, "")</f>
        <v/>
      </c>
      <c r="R270" s="210" t="str">
        <f t="array" ref="R270">IFERROR(INDEX(IM!$AM$2:$AM$5000, MATCH(1, (IM!$F$2:$F$5000=A270) * (ISNUMBER(SEARCH($D$1, IM!$AC$2:$AC$5000))), 0)), "")</f>
        <v/>
      </c>
      <c r="S270" s="211" t="str">
        <f t="array" ref="S270">IF(AND(SUMPRODUCT((IM!$F$2:$F$5000=A270)*(ISNUMBER(SEARCH($E$1, IM!$AC$2:$AC$5000))))&gt;0), $E$1, "")</f>
        <v/>
      </c>
      <c r="T270" s="210" t="str">
        <f t="array" ref="T270">IFERROR(INDEX(IM!$AM$2:$AM$5000, MATCH(1, (IM!$F$2:$F$5000=A270) * (ISNUMBER(SEARCH($E$1, IM!$AC$2:$AC$5000))), 0)), "")</f>
        <v/>
      </c>
      <c r="U270" s="211" t="str">
        <f t="array" ref="U270">IF(AND(SUMPRODUCT((IM!$F$2:$F$5000=A270)*(ISNUMBER(SEARCH($F$1, IM!$AC$2:$AC$5000))))&gt;0), $F$1, "")</f>
        <v/>
      </c>
      <c r="V270" s="210" t="str">
        <f t="array" ref="V270">IFERROR(INDEX(IM!$AM$2:$AM$5000, MATCH(1, (IM!$F$2:$F$5000=A270) * (ISNUMBER(SEARCH($F$1, IM!$AC$2:$AC$5000))), 0)), "")</f>
        <v/>
      </c>
      <c r="W270" s="165" t="str">
        <f t="array" ref="W270">IF(
SUMPRODUCT(
(IM!$F$2:$F$5000=A270)*
(ISNUMBER(SEARCH($I$1,IM!$AC$2:$AC$5000)))*
(IM!$X$2:$X$5000&gt;=$A$1)*
(IM!$X$2:$X$5000&lt;=$B$1)
)&gt;0,
$I$1,
""
)</f>
        <v/>
      </c>
      <c r="X270" s="165" t="str">
        <f t="array" ref="X270">IF(AND(SUMPRODUCT((IM!$F$2:$F$5000=A270)*(ISNUMBER(SEARCH($J$1, IM!$AC$2:$AC$5000))))&gt;0), $J$1, "")</f>
        <v>+EDC</v>
      </c>
      <c r="Y270" s="425" t="str">
        <f t="shared" si="38"/>
        <v>D028</v>
      </c>
      <c r="Z270" s="425" t="str">
        <f t="shared" si="39"/>
        <v>三重正義北店</v>
      </c>
      <c r="AA270" s="132"/>
      <c r="AB270" s="543"/>
      <c r="AC270" s="543"/>
    </row>
    <row r="271" spans="1:29" s="464" customFormat="1" ht="21.6" customHeight="1">
      <c r="A271" s="160">
        <v>5082</v>
      </c>
      <c r="B271" s="160" t="str">
        <f>_xlfn.XLOOKUP(A271,'0919門市清單主檔'!B:B,'0919門市清單主檔'!C:C,"")</f>
        <v>蘆洲水湳店</v>
      </c>
      <c r="C271" s="117" t="str">
        <f>_xlfn.XLOOKUP($A271,'0919門市清單主檔'!B:B,'0919門市清單主檔'!U:U,"")</f>
        <v>新北市</v>
      </c>
      <c r="D271" s="117" t="str">
        <f>_xlfn.XLOOKUP($A271,'0919門市清單主檔'!B:B,'0919門市清單主檔'!V:V,"")</f>
        <v>蘆洲區</v>
      </c>
      <c r="E271" s="200" t="str">
        <f>_xlfn.XLOOKUP(D271,門市狀態!G:G,門市狀態!H:H,"")</f>
        <v>湯家瑋</v>
      </c>
      <c r="F271" s="160" t="str">
        <f>IFERROR(IF(VLOOKUP(A271,門市狀態!A:D,4,FALSE)=0,"",VLOOKUP(A271,門市狀態!A:D,4,FALSE)),"")</f>
        <v/>
      </c>
      <c r="G271" s="118"/>
      <c r="H271" s="188" t="str">
        <f t="shared" si="35"/>
        <v>PMQ2-5082-蘆洲水湳店(定保)</v>
      </c>
      <c r="I271" s="251" t="str">
        <f t="array" ref="I271">IF(AND(SUMPRODUCT((IM!$F$2:$F$5000=A271)*(ISNUMBER(SEARCH($C$1, IM!$AC$2:$AC$5000))))&gt;0), $C$1, "")</f>
        <v>PMQ2</v>
      </c>
      <c r="J271" s="252">
        <f t="array" ref="J271">IFERROR(INDEX(IM!$AM$2:$AM$5000, MATCH(1, (IM!$F$2:$F$5000=A271) * (ISNUMBER(SEARCH($C$1, IM!$AC$2:$AC$5000))), 0)), "")</f>
        <v>46188</v>
      </c>
      <c r="K271" s="253">
        <f t="array" ref="K271">SUMPRODUCT((IM!$F$2:$F$5000=A271)*(IM!$AD$2:$AD$5000="O")*(ISNUMBER(SEARCH($C$1, IM!$AC$2:$AC$5000))))</f>
        <v>1</v>
      </c>
      <c r="L271" s="254" t="str">
        <f t="array" ref="L271">IF(K271&gt;0,IFERROR(HYPERLINK("#'IM'!AC"&amp;MATCH(1,(IM!$F$1:$F$5000=A271)*(ISNUMBER(SEARCH($C$1,IM!$AC$1:$AC$5000))),0),"檢核"),"未登錄"),"")</f>
        <v>檢核</v>
      </c>
      <c r="M271" s="255" t="str">
        <f t="shared" si="36"/>
        <v>+EDC</v>
      </c>
      <c r="N271" s="255" t="str">
        <f t="array" ref="N271">IF(AND(
    SUMPRODUCT(
        (IM!$F$2:$F$522=A271) *
        ISNUMBER(SEARCH("*HUB*", IM!$AC$2:$AC$522)) *
        (IM!$X$2:$X$522&gt;=$A$1) *
        (IM!$X$2:$X$522&lt;=$B$1)*(W271="HUB")
    ) &gt; 0
), "HUB", "")</f>
        <v/>
      </c>
      <c r="O271" s="256" t="str">
        <f>IF(
  IFERROR(VLOOKUP(A271,門市主檔!A:I,9,FALSE),"")&lt;&gt;$C$1,
  "未完工",
  IF(
    AND($D$1="--",$E$1="--",$F$1="--"),
    "已完工",
    IF(
      OR(
        AND($D$1&lt;&gt;"--", IFERROR(VLOOKUP(A271,'0919門市清單主檔'!B:AH,31,FALSE),"")=$D$1, IFERROR(VLOOKUP(A271,門市主檔!A:Q,17,FALSE),"")&lt;&gt;$D$1),
        AND($E$1&lt;&gt;"--", IFERROR(VLOOKUP(A271,'0919門市清單主檔'!B:AH,32,FALSE),"")=$E$1, IFERROR(VLOOKUP(A271,門市主檔!A:S,19,FALSE),"")&lt;&gt;$E$1),
        AND($F$1&lt;&gt;"--", IFERROR(VLOOKUP(A271,'0919門市清單主檔'!B:AH,33,FALSE),"")=$F$1, IFERROR(VLOOKUP(A271,門市主檔!A:U,21,FALSE),"")&lt;&gt;$F$1),
        AND(
          IFERROR(VLOOKUP(A271,'0919門市清單主檔'!B:AC,28,FALSE),"")="+HUB",
          IFERROR(VLOOKUP(A271,門市主檔!A:X,23,FALSE),"")&lt;&gt;"+HUB"
        ),
        AND(
          IFERROR(VLOOKUP(A271,'0919門市清單主檔'!B:AD,29,FALSE),"")="+EDC",
          IFERROR(VLOOKUP(A271,門市主檔!A:X,24,FALSE),"")&lt;&gt;"+EDC"
        )
      ),
      _xlfn.TEXTJOIN(
        "，",
        TRUE,
        IF(AND($D$1&lt;&gt;"--", IFERROR(VLOOKUP(A271,'0919門市清單主檔'!B:AH,31,FALSE),"")=$D$1, IFERROR(VLOOKUP(A271,門市主檔!A:Q,17,FALSE),"")&lt;&gt;$D$1), $D$1, ""),
        IF(AND($E$1&lt;&gt;"--", IFERROR(VLOOKUP(A271,'0919門市清單主檔'!B:AH,32,FALSE),"")=$E$1, IFERROR(VLOOKUP(A271,門市主檔!A:S,19,FALSE),"")&lt;&gt;$E$1), $E$1, ""),
        IF(AND($F$1&lt;&gt;"--", IFERROR(VLOOKUP(A271,'0919門市清單主檔'!B:AH,33,FALSE),"")=$F$1, IFERROR(VLOOKUP(A271,門市主檔!A:U,21,FALSE),"")&lt;&gt;$F$1), $F$1, ""),
        IF(AND(IFERROR(VLOOKUP(A271,'0919門市清單主檔'!B:AC,28,FALSE),"")="+HUB", IFERROR(VLOOKUP(A271,門市主檔!A:X,23,FALSE),"")&lt;&gt;"+HUB"), "+HUB", ""),
        IF(AND(IFERROR(VLOOKUP(A271,'0919門市清單主檔'!B:AD,29,FALSE),"")="+EDC", IFERROR(VLOOKUP(A271,門市主檔!A:X,24,FALSE),"")&lt;&gt;"+EDC"), "+EDC", "")
      ) &amp; "未完工",
      "已完工"
    )
  )
)</f>
        <v>已完工</v>
      </c>
      <c r="P271" s="130" t="str">
        <f t="shared" si="37"/>
        <v>PMQ2-5082-蘆洲水湳店(定保)</v>
      </c>
      <c r="Q271" s="209" t="str">
        <f t="array" ref="Q271">IF(AND(SUMPRODUCT((IM!$F$2:$F$5000=A271)*(ISNUMBER(SEARCH($D$1, IM!$AC$2:$AC$5000))))&gt;0), $D$1, "")</f>
        <v/>
      </c>
      <c r="R271" s="210" t="str">
        <f t="array" ref="R271">IFERROR(INDEX(IM!$AM$2:$AM$5000, MATCH(1, (IM!$F$2:$F$5000=A271) * (ISNUMBER(SEARCH($D$1, IM!$AC$2:$AC$5000))), 0)), "")</f>
        <v/>
      </c>
      <c r="S271" s="211" t="str">
        <f t="array" ref="S271">IF(AND(SUMPRODUCT((IM!$F$2:$F$5000=A271)*(ISNUMBER(SEARCH($E$1, IM!$AC$2:$AC$5000))))&gt;0), $E$1, "")</f>
        <v/>
      </c>
      <c r="T271" s="210" t="str">
        <f t="array" ref="T271">IFERROR(INDEX(IM!$AM$2:$AM$5000, MATCH(1, (IM!$F$2:$F$5000=A271) * (ISNUMBER(SEARCH($E$1, IM!$AC$2:$AC$5000))), 0)), "")</f>
        <v/>
      </c>
      <c r="U271" s="211" t="str">
        <f t="array" ref="U271">IF(AND(SUMPRODUCT((IM!$F$2:$F$5000=A271)*(ISNUMBER(SEARCH($F$1, IM!$AC$2:$AC$5000))))&gt;0), $F$1, "")</f>
        <v/>
      </c>
      <c r="V271" s="210" t="str">
        <f t="array" ref="V271">IFERROR(INDEX(IM!$AM$2:$AM$5000, MATCH(1, (IM!$F$2:$F$5000=A271) * (ISNUMBER(SEARCH($F$1, IM!$AC$2:$AC$5000))), 0)), "")</f>
        <v/>
      </c>
      <c r="W271" s="165" t="str">
        <f t="array" ref="W271">IF(
SUMPRODUCT(
(IM!$F$2:$F$5000=A271)*
(ISNUMBER(SEARCH($I$1,IM!$AC$2:$AC$5000)))*
(IM!$X$2:$X$5000&gt;=$A$1)*
(IM!$X$2:$X$5000&lt;=$B$1)
)&gt;0,
$I$1,
""
)</f>
        <v/>
      </c>
      <c r="X271" s="165" t="str">
        <f t="array" ref="X271">IF(AND(SUMPRODUCT((IM!$F$2:$F$5000=A271)*(ISNUMBER(SEARCH($J$1, IM!$AC$2:$AC$5000))))&gt;0), $J$1, "")</f>
        <v>+EDC</v>
      </c>
      <c r="Y271" s="425">
        <f t="shared" si="38"/>
        <v>5082</v>
      </c>
      <c r="Z271" s="425" t="str">
        <f t="shared" si="39"/>
        <v>蘆洲水湳店</v>
      </c>
      <c r="AA271" s="132"/>
    </row>
    <row r="272" spans="1:29" s="464" customFormat="1" ht="21.6" customHeight="1">
      <c r="A272" s="160">
        <v>4586</v>
      </c>
      <c r="B272" s="160" t="str">
        <f>_xlfn.XLOOKUP(A272,'0919門市清單主檔'!B:B,'0919門市清單主檔'!C:C,"")</f>
        <v>三重三文店</v>
      </c>
      <c r="C272" s="117" t="str">
        <f>_xlfn.XLOOKUP($A272,'0919門市清單主檔'!B:B,'0919門市清單主檔'!U:U,"")</f>
        <v>新北市</v>
      </c>
      <c r="D272" s="117" t="str">
        <f>_xlfn.XLOOKUP($A272,'0919門市清單主檔'!B:B,'0919門市清單主檔'!V:V,"")</f>
        <v>三重區</v>
      </c>
      <c r="E272" s="200" t="str">
        <f>_xlfn.XLOOKUP(D272,門市狀態!G:G,門市狀態!H:H,"")</f>
        <v>劉柏均</v>
      </c>
      <c r="F272" s="160" t="str">
        <f>IFERROR(IF(VLOOKUP(A272,門市狀態!A:D,4,FALSE)=0,"",VLOOKUP(A272,門市狀態!A:D,4,FALSE)),"")</f>
        <v/>
      </c>
      <c r="G272" s="118"/>
      <c r="H272" s="188" t="str">
        <f t="shared" si="35"/>
        <v>PMQ2-4586-三重三文店(定保)</v>
      </c>
      <c r="I272" s="251" t="str">
        <f t="array" ref="I272">IF(AND(SUMPRODUCT((IM!$F$2:$F$5000=A272)*(ISNUMBER(SEARCH($C$1, IM!$AC$2:$AC$5000))))&gt;0), $C$1, "")</f>
        <v>PMQ2</v>
      </c>
      <c r="J272" s="252">
        <f t="array" ref="J272">IFERROR(INDEX(IM!$AM$2:$AM$5000, MATCH(1, (IM!$F$2:$F$5000=A272) * (ISNUMBER(SEARCH($C$1, IM!$AC$2:$AC$5000))), 0)), "")</f>
        <v>46188</v>
      </c>
      <c r="K272" s="253">
        <f t="array" ref="K272">SUMPRODUCT((IM!$F$2:$F$5000=A272)*(IM!$AD$2:$AD$5000="O")*(ISNUMBER(SEARCH($C$1, IM!$AC$2:$AC$5000))))</f>
        <v>1</v>
      </c>
      <c r="L272" s="254" t="str">
        <f t="array" ref="L272">IF(K272&gt;0,IFERROR(HYPERLINK("#'IM'!AC"&amp;MATCH(1,(IM!$F$1:$F$5000=A272)*(ISNUMBER(SEARCH($C$1,IM!$AC$1:$AC$5000))),0),"檢核"),"未登錄"),"")</f>
        <v>檢核</v>
      </c>
      <c r="M272" s="255" t="str">
        <f t="shared" si="36"/>
        <v>+EDC</v>
      </c>
      <c r="N272" s="255" t="str">
        <f t="array" ref="N272">IF(AND(
    SUMPRODUCT(
        (IM!$F$2:$F$522=A272) *
        ISNUMBER(SEARCH("*HUB*", IM!$AC$2:$AC$522)) *
        (IM!$X$2:$X$522&gt;=$A$1) *
        (IM!$X$2:$X$522&lt;=$B$1)*(W272="HUB")
    ) &gt; 0
), "HUB", "")</f>
        <v/>
      </c>
      <c r="O272" s="256" t="str">
        <f>IF(
  IFERROR(VLOOKUP(A272,門市主檔!A:I,9,FALSE),"")&lt;&gt;$C$1,
  "未完工",
  IF(
    AND($D$1="--",$E$1="--",$F$1="--"),
    "已完工",
    IF(
      OR(
        AND($D$1&lt;&gt;"--", IFERROR(VLOOKUP(A272,'0919門市清單主檔'!B:AH,31,FALSE),"")=$D$1, IFERROR(VLOOKUP(A272,門市主檔!A:Q,17,FALSE),"")&lt;&gt;$D$1),
        AND($E$1&lt;&gt;"--", IFERROR(VLOOKUP(A272,'0919門市清單主檔'!B:AH,32,FALSE),"")=$E$1, IFERROR(VLOOKUP(A272,門市主檔!A:S,19,FALSE),"")&lt;&gt;$E$1),
        AND($F$1&lt;&gt;"--", IFERROR(VLOOKUP(A272,'0919門市清單主檔'!B:AH,33,FALSE),"")=$F$1, IFERROR(VLOOKUP(A272,門市主檔!A:U,21,FALSE),"")&lt;&gt;$F$1),
        AND(
          IFERROR(VLOOKUP(A272,'0919門市清單主檔'!B:AC,28,FALSE),"")="+HUB",
          IFERROR(VLOOKUP(A272,門市主檔!A:X,23,FALSE),"")&lt;&gt;"+HUB"
        ),
        AND(
          IFERROR(VLOOKUP(A272,'0919門市清單主檔'!B:AD,29,FALSE),"")="+EDC",
          IFERROR(VLOOKUP(A272,門市主檔!A:X,24,FALSE),"")&lt;&gt;"+EDC"
        )
      ),
      _xlfn.TEXTJOIN(
        "，",
        TRUE,
        IF(AND($D$1&lt;&gt;"--", IFERROR(VLOOKUP(A272,'0919門市清單主檔'!B:AH,31,FALSE),"")=$D$1, IFERROR(VLOOKUP(A272,門市主檔!A:Q,17,FALSE),"")&lt;&gt;$D$1), $D$1, ""),
        IF(AND($E$1&lt;&gt;"--", IFERROR(VLOOKUP(A272,'0919門市清單主檔'!B:AH,32,FALSE),"")=$E$1, IFERROR(VLOOKUP(A272,門市主檔!A:S,19,FALSE),"")&lt;&gt;$E$1), $E$1, ""),
        IF(AND($F$1&lt;&gt;"--", IFERROR(VLOOKUP(A272,'0919門市清單主檔'!B:AH,33,FALSE),"")=$F$1, IFERROR(VLOOKUP(A272,門市主檔!A:U,21,FALSE),"")&lt;&gt;$F$1), $F$1, ""),
        IF(AND(IFERROR(VLOOKUP(A272,'0919門市清單主檔'!B:AC,28,FALSE),"")="+HUB", IFERROR(VLOOKUP(A272,門市主檔!A:X,23,FALSE),"")&lt;&gt;"+HUB"), "+HUB", ""),
        IF(AND(IFERROR(VLOOKUP(A272,'0919門市清單主檔'!B:AD,29,FALSE),"")="+EDC", IFERROR(VLOOKUP(A272,門市主檔!A:X,24,FALSE),"")&lt;&gt;"+EDC"), "+EDC", "")
      ) &amp; "未完工",
      "已完工"
    )
  )
)</f>
        <v>+SC7未完工</v>
      </c>
      <c r="P272" s="130" t="str">
        <f t="shared" si="37"/>
        <v>PMQ2-4586-三重三文店(定保)</v>
      </c>
      <c r="Q272" s="209" t="str">
        <f t="array" ref="Q272">IF(AND(SUMPRODUCT((IM!$F$2:$F$5000=A272)*(ISNUMBER(SEARCH($D$1, IM!$AC$2:$AC$5000))))&gt;0), $D$1, "")</f>
        <v/>
      </c>
      <c r="R272" s="210" t="str">
        <f t="array" ref="R272">IFERROR(INDEX(IM!$AM$2:$AM$5000, MATCH(1, (IM!$F$2:$F$5000=A272) * (ISNUMBER(SEARCH($D$1, IM!$AC$2:$AC$5000))), 0)), "")</f>
        <v/>
      </c>
      <c r="S272" s="211" t="str">
        <f t="array" ref="S272">IF(AND(SUMPRODUCT((IM!$F$2:$F$5000=A272)*(ISNUMBER(SEARCH($E$1, IM!$AC$2:$AC$5000))))&gt;0), $E$1, "")</f>
        <v/>
      </c>
      <c r="T272" s="210" t="str">
        <f t="array" ref="T272">IFERROR(INDEX(IM!$AM$2:$AM$5000, MATCH(1, (IM!$F$2:$F$5000=A272) * (ISNUMBER(SEARCH($E$1, IM!$AC$2:$AC$5000))), 0)), "")</f>
        <v/>
      </c>
      <c r="U272" s="211" t="str">
        <f t="array" ref="U272">IF(AND(SUMPRODUCT((IM!$F$2:$F$5000=A272)*(ISNUMBER(SEARCH($F$1, IM!$AC$2:$AC$5000))))&gt;0), $F$1, "")</f>
        <v/>
      </c>
      <c r="V272" s="210" t="str">
        <f t="array" ref="V272">IFERROR(INDEX(IM!$AM$2:$AM$5000, MATCH(1, (IM!$F$2:$F$5000=A272) * (ISNUMBER(SEARCH($F$1, IM!$AC$2:$AC$5000))), 0)), "")</f>
        <v/>
      </c>
      <c r="W272" s="165" t="str">
        <f t="array" ref="W272">IF(
SUMPRODUCT(
(IM!$F$2:$F$5000=A272)*
(ISNUMBER(SEARCH($I$1,IM!$AC$2:$AC$5000)))*
(IM!$X$2:$X$5000&gt;=$A$1)*
(IM!$X$2:$X$5000&lt;=$B$1)
)&gt;0,
$I$1,
""
)</f>
        <v/>
      </c>
      <c r="X272" s="165" t="str">
        <f t="array" ref="X272">IF(AND(SUMPRODUCT((IM!$F$2:$F$5000=A272)*(ISNUMBER(SEARCH($J$1, IM!$AC$2:$AC$5000))))&gt;0), $J$1, "")</f>
        <v>+EDC</v>
      </c>
      <c r="Y272" s="425">
        <f t="shared" si="38"/>
        <v>4586</v>
      </c>
      <c r="Z272" s="425" t="str">
        <f t="shared" si="39"/>
        <v>三重三文店</v>
      </c>
      <c r="AA272" s="132"/>
    </row>
    <row r="273" spans="1:29" s="464" customFormat="1" ht="21.6" customHeight="1">
      <c r="A273" s="160">
        <v>5352</v>
      </c>
      <c r="B273" s="160" t="str">
        <f>_xlfn.XLOOKUP(A273,'0919門市清單主檔'!B:B,'0919門市清單主檔'!C:C,"")</f>
        <v>三重重陽店</v>
      </c>
      <c r="C273" s="117" t="str">
        <f>_xlfn.XLOOKUP($A273,'0919門市清單主檔'!B:B,'0919門市清單主檔'!U:U,"")</f>
        <v>新北市</v>
      </c>
      <c r="D273" s="117" t="str">
        <f>_xlfn.XLOOKUP($A273,'0919門市清單主檔'!B:B,'0919門市清單主檔'!V:V,"")</f>
        <v>三重區</v>
      </c>
      <c r="E273" s="200" t="str">
        <f>_xlfn.XLOOKUP(D273,門市狀態!G:G,門市狀態!H:H,"")</f>
        <v>劉柏均</v>
      </c>
      <c r="F273" s="160" t="str">
        <f>IFERROR(IF(VLOOKUP(A273,門市狀態!A:D,4,FALSE)=0,"",VLOOKUP(A273,門市狀態!A:D,4,FALSE)),"")</f>
        <v/>
      </c>
      <c r="G273" s="118"/>
      <c r="H273" s="188" t="str">
        <f t="shared" si="35"/>
        <v>PMQ2-5352-三重重陽店(定保)</v>
      </c>
      <c r="I273" s="251" t="str">
        <f t="array" ref="I273">IF(AND(SUMPRODUCT((IM!$F$2:$F$5000=A273)*(ISNUMBER(SEARCH($C$1, IM!$AC$2:$AC$5000))))&gt;0), $C$1, "")</f>
        <v>PMQ2</v>
      </c>
      <c r="J273" s="252">
        <f t="array" ref="J273">IFERROR(INDEX(IM!$AM$2:$AM$5000, MATCH(1, (IM!$F$2:$F$5000=A273) * (ISNUMBER(SEARCH($C$1, IM!$AC$2:$AC$5000))), 0)), "")</f>
        <v>46188</v>
      </c>
      <c r="K273" s="253">
        <f t="array" ref="K273">SUMPRODUCT((IM!$F$2:$F$5000=A273)*(IM!$AD$2:$AD$5000="O")*(ISNUMBER(SEARCH($C$1, IM!$AC$2:$AC$5000))))</f>
        <v>1</v>
      </c>
      <c r="L273" s="254" t="str">
        <f t="array" ref="L273">IF(K273&gt;0,IFERROR(HYPERLINK("#'IM'!AC"&amp;MATCH(1,(IM!$F$1:$F$5000=A273)*(ISNUMBER(SEARCH($C$1,IM!$AC$1:$AC$5000))),0),"檢核"),"未登錄"),"")</f>
        <v>檢核</v>
      </c>
      <c r="M273" s="255" t="str">
        <f t="shared" si="36"/>
        <v>+EDC</v>
      </c>
      <c r="N273" s="255" t="str">
        <f t="array" ref="N273">IF(AND(
    SUMPRODUCT(
        (IM!$F$2:$F$522=A273) *
        ISNUMBER(SEARCH("*HUB*", IM!$AC$2:$AC$522)) *
        (IM!$X$2:$X$522&gt;=$A$1) *
        (IM!$X$2:$X$522&lt;=$B$1)*(W273="HUB")
    ) &gt; 0
), "HUB", "")</f>
        <v/>
      </c>
      <c r="O273" s="256" t="str">
        <f>IF(
  IFERROR(VLOOKUP(A273,門市主檔!A:I,9,FALSE),"")&lt;&gt;$C$1,
  "未完工",
  IF(
    AND($D$1="--",$E$1="--",$F$1="--"),
    "已完工",
    IF(
      OR(
        AND($D$1&lt;&gt;"--", IFERROR(VLOOKUP(A273,'0919門市清單主檔'!B:AH,31,FALSE),"")=$D$1, IFERROR(VLOOKUP(A273,門市主檔!A:Q,17,FALSE),"")&lt;&gt;$D$1),
        AND($E$1&lt;&gt;"--", IFERROR(VLOOKUP(A273,'0919門市清單主檔'!B:AH,32,FALSE),"")=$E$1, IFERROR(VLOOKUP(A273,門市主檔!A:S,19,FALSE),"")&lt;&gt;$E$1),
        AND($F$1&lt;&gt;"--", IFERROR(VLOOKUP(A273,'0919門市清單主檔'!B:AH,33,FALSE),"")=$F$1, IFERROR(VLOOKUP(A273,門市主檔!A:U,21,FALSE),"")&lt;&gt;$F$1),
        AND(
          IFERROR(VLOOKUP(A273,'0919門市清單主檔'!B:AC,28,FALSE),"")="+HUB",
          IFERROR(VLOOKUP(A273,門市主檔!A:X,23,FALSE),"")&lt;&gt;"+HUB"
        ),
        AND(
          IFERROR(VLOOKUP(A273,'0919門市清單主檔'!B:AD,29,FALSE),"")="+EDC",
          IFERROR(VLOOKUP(A273,門市主檔!A:X,24,FALSE),"")&lt;&gt;"+EDC"
        )
      ),
      _xlfn.TEXTJOIN(
        "，",
        TRUE,
        IF(AND($D$1&lt;&gt;"--", IFERROR(VLOOKUP(A273,'0919門市清單主檔'!B:AH,31,FALSE),"")=$D$1, IFERROR(VLOOKUP(A273,門市主檔!A:Q,17,FALSE),"")&lt;&gt;$D$1), $D$1, ""),
        IF(AND($E$1&lt;&gt;"--", IFERROR(VLOOKUP(A273,'0919門市清單主檔'!B:AH,32,FALSE),"")=$E$1, IFERROR(VLOOKUP(A273,門市主檔!A:S,19,FALSE),"")&lt;&gt;$E$1), $E$1, ""),
        IF(AND($F$1&lt;&gt;"--", IFERROR(VLOOKUP(A273,'0919門市清單主檔'!B:AH,33,FALSE),"")=$F$1, IFERROR(VLOOKUP(A273,門市主檔!A:U,21,FALSE),"")&lt;&gt;$F$1), $F$1, ""),
        IF(AND(IFERROR(VLOOKUP(A273,'0919門市清單主檔'!B:AC,28,FALSE),"")="+HUB", IFERROR(VLOOKUP(A273,門市主檔!A:X,23,FALSE),"")&lt;&gt;"+HUB"), "+HUB", ""),
        IF(AND(IFERROR(VLOOKUP(A273,'0919門市清單主檔'!B:AD,29,FALSE),"")="+EDC", IFERROR(VLOOKUP(A273,門市主檔!A:X,24,FALSE),"")&lt;&gt;"+EDC"), "+EDC", "")
      ) &amp; "未完工",
      "已完工"
    )
  )
)</f>
        <v>已完工</v>
      </c>
      <c r="P273" s="130" t="str">
        <f t="shared" si="37"/>
        <v>PMQ2-5352-三重重陽店(定保)</v>
      </c>
      <c r="Q273" s="209" t="str">
        <f t="array" ref="Q273">IF(AND(SUMPRODUCT((IM!$F$2:$F$5000=A273)*(ISNUMBER(SEARCH($D$1, IM!$AC$2:$AC$5000))))&gt;0), $D$1, "")</f>
        <v/>
      </c>
      <c r="R273" s="210" t="str">
        <f t="array" ref="R273">IFERROR(INDEX(IM!$AM$2:$AM$5000, MATCH(1, (IM!$F$2:$F$5000=A273) * (ISNUMBER(SEARCH($D$1, IM!$AC$2:$AC$5000))), 0)), "")</f>
        <v/>
      </c>
      <c r="S273" s="211" t="str">
        <f t="array" ref="S273">IF(AND(SUMPRODUCT((IM!$F$2:$F$5000=A273)*(ISNUMBER(SEARCH($E$1, IM!$AC$2:$AC$5000))))&gt;0), $E$1, "")</f>
        <v/>
      </c>
      <c r="T273" s="210" t="str">
        <f t="array" ref="T273">IFERROR(INDEX(IM!$AM$2:$AM$5000, MATCH(1, (IM!$F$2:$F$5000=A273) * (ISNUMBER(SEARCH($E$1, IM!$AC$2:$AC$5000))), 0)), "")</f>
        <v/>
      </c>
      <c r="U273" s="211" t="str">
        <f t="array" ref="U273">IF(AND(SUMPRODUCT((IM!$F$2:$F$5000=A273)*(ISNUMBER(SEARCH($F$1, IM!$AC$2:$AC$5000))))&gt;0), $F$1, "")</f>
        <v/>
      </c>
      <c r="V273" s="210" t="str">
        <f t="array" ref="V273">IFERROR(INDEX(IM!$AM$2:$AM$5000, MATCH(1, (IM!$F$2:$F$5000=A273) * (ISNUMBER(SEARCH($F$1, IM!$AC$2:$AC$5000))), 0)), "")</f>
        <v/>
      </c>
      <c r="W273" s="165" t="str">
        <f t="array" ref="W273">IF(
SUMPRODUCT(
(IM!$F$2:$F$5000=A273)*
(ISNUMBER(SEARCH($I$1,IM!$AC$2:$AC$5000)))*
(IM!$X$2:$X$5000&gt;=$A$1)*
(IM!$X$2:$X$5000&lt;=$B$1)
)&gt;0,
$I$1,
""
)</f>
        <v/>
      </c>
      <c r="X273" s="165" t="str">
        <f t="array" ref="X273">IF(AND(SUMPRODUCT((IM!$F$2:$F$5000=A273)*(ISNUMBER(SEARCH($J$1, IM!$AC$2:$AC$5000))))&gt;0), $J$1, "")</f>
        <v>+EDC</v>
      </c>
      <c r="Y273" s="425">
        <f t="shared" si="38"/>
        <v>5352</v>
      </c>
      <c r="Z273" s="425" t="str">
        <f t="shared" si="39"/>
        <v>三重重陽店</v>
      </c>
      <c r="AA273" s="132"/>
    </row>
    <row r="274" spans="1:29" s="464" customFormat="1" ht="21.6" customHeight="1">
      <c r="A274" s="160">
        <v>5341</v>
      </c>
      <c r="B274" s="160" t="str">
        <f>_xlfn.XLOOKUP(A274,'0919門市清單主檔'!B:B,'0919門市清單主檔'!C:C,"")</f>
        <v>蘆洲切仔麵</v>
      </c>
      <c r="C274" s="117" t="str">
        <f>_xlfn.XLOOKUP($A274,'0919門市清單主檔'!B:B,'0919門市清單主檔'!U:U,"")</f>
        <v>新北市</v>
      </c>
      <c r="D274" s="117" t="str">
        <f>_xlfn.XLOOKUP($A274,'0919門市清單主檔'!B:B,'0919門市清單主檔'!V:V,"")</f>
        <v>蘆洲區</v>
      </c>
      <c r="E274" s="200" t="str">
        <f>_xlfn.XLOOKUP(D274,門市狀態!G:G,門市狀態!H:H,"")</f>
        <v>湯家瑋</v>
      </c>
      <c r="F274" s="160" t="str">
        <f>IFERROR(IF(VLOOKUP(A274,門市狀態!A:D,4,FALSE)=0,"",VLOOKUP(A274,門市狀態!A:D,4,FALSE)),"")</f>
        <v/>
      </c>
      <c r="G274" s="118"/>
      <c r="H274" s="188" t="str">
        <f t="shared" si="35"/>
        <v>PMQ2-5341-蘆洲切仔麵(定保)</v>
      </c>
      <c r="I274" s="251" t="str">
        <f t="array" ref="I274">IF(AND(SUMPRODUCT((IM!$F$2:$F$5000=A274)*(ISNUMBER(SEARCH($C$1, IM!$AC$2:$AC$5000))))&gt;0), $C$1, "")</f>
        <v>PMQ2</v>
      </c>
      <c r="J274" s="252">
        <f t="array" ref="J274">IFERROR(INDEX(IM!$AM$2:$AM$5000, MATCH(1, (IM!$F$2:$F$5000=A274) * (ISNUMBER(SEARCH($C$1, IM!$AC$2:$AC$5000))), 0)), "")</f>
        <v>46188</v>
      </c>
      <c r="K274" s="253">
        <f t="array" ref="K274">SUMPRODUCT((IM!$F$2:$F$5000=A274)*(IM!$AD$2:$AD$5000="O")*(ISNUMBER(SEARCH($C$1, IM!$AC$2:$AC$5000))))</f>
        <v>1</v>
      </c>
      <c r="L274" s="254" t="str">
        <f t="array" ref="L274">IF(K274&gt;0,IFERROR(HYPERLINK("#'IM'!AC"&amp;MATCH(1,(IM!$F$1:$F$5000=A274)*(ISNUMBER(SEARCH($C$1,IM!$AC$1:$AC$5000))),0),"檢核"),"未登錄"),"")</f>
        <v>檢核</v>
      </c>
      <c r="M274" s="255" t="str">
        <f t="shared" si="36"/>
        <v>+EDC</v>
      </c>
      <c r="N274" s="255" t="str">
        <f t="array" ref="N274">IF(AND(
    SUMPRODUCT(
        (IM!$F$2:$F$522=A274) *
        ISNUMBER(SEARCH("*HUB*", IM!$AC$2:$AC$522)) *
        (IM!$X$2:$X$522&gt;=$A$1) *
        (IM!$X$2:$X$522&lt;=$B$1)*(W274="HUB")
    ) &gt; 0
), "HUB", "")</f>
        <v/>
      </c>
      <c r="O274" s="256" t="str">
        <f>IF(
  IFERROR(VLOOKUP(A274,門市主檔!A:I,9,FALSE),"")&lt;&gt;$C$1,
  "未完工",
  IF(
    AND($D$1="--",$E$1="--",$F$1="--"),
    "已完工",
    IF(
      OR(
        AND($D$1&lt;&gt;"--", IFERROR(VLOOKUP(A274,'0919門市清單主檔'!B:AH,31,FALSE),"")=$D$1, IFERROR(VLOOKUP(A274,門市主檔!A:Q,17,FALSE),"")&lt;&gt;$D$1),
        AND($E$1&lt;&gt;"--", IFERROR(VLOOKUP(A274,'0919門市清單主檔'!B:AH,32,FALSE),"")=$E$1, IFERROR(VLOOKUP(A274,門市主檔!A:S,19,FALSE),"")&lt;&gt;$E$1),
        AND($F$1&lt;&gt;"--", IFERROR(VLOOKUP(A274,'0919門市清單主檔'!B:AH,33,FALSE),"")=$F$1, IFERROR(VLOOKUP(A274,門市主檔!A:U,21,FALSE),"")&lt;&gt;$F$1),
        AND(
          IFERROR(VLOOKUP(A274,'0919門市清單主檔'!B:AC,28,FALSE),"")="+HUB",
          IFERROR(VLOOKUP(A274,門市主檔!A:X,23,FALSE),"")&lt;&gt;"+HUB"
        ),
        AND(
          IFERROR(VLOOKUP(A274,'0919門市清單主檔'!B:AD,29,FALSE),"")="+EDC",
          IFERROR(VLOOKUP(A274,門市主檔!A:X,24,FALSE),"")&lt;&gt;"+EDC"
        )
      ),
      _xlfn.TEXTJOIN(
        "，",
        TRUE,
        IF(AND($D$1&lt;&gt;"--", IFERROR(VLOOKUP(A274,'0919門市清單主檔'!B:AH,31,FALSE),"")=$D$1, IFERROR(VLOOKUP(A274,門市主檔!A:Q,17,FALSE),"")&lt;&gt;$D$1), $D$1, ""),
        IF(AND($E$1&lt;&gt;"--", IFERROR(VLOOKUP(A274,'0919門市清單主檔'!B:AH,32,FALSE),"")=$E$1, IFERROR(VLOOKUP(A274,門市主檔!A:S,19,FALSE),"")&lt;&gt;$E$1), $E$1, ""),
        IF(AND($F$1&lt;&gt;"--", IFERROR(VLOOKUP(A274,'0919門市清單主檔'!B:AH,33,FALSE),"")=$F$1, IFERROR(VLOOKUP(A274,門市主檔!A:U,21,FALSE),"")&lt;&gt;$F$1), $F$1, ""),
        IF(AND(IFERROR(VLOOKUP(A274,'0919門市清單主檔'!B:AC,28,FALSE),"")="+HUB", IFERROR(VLOOKUP(A274,門市主檔!A:X,23,FALSE),"")&lt;&gt;"+HUB"), "+HUB", ""),
        IF(AND(IFERROR(VLOOKUP(A274,'0919門市清單主檔'!B:AD,29,FALSE),"")="+EDC", IFERROR(VLOOKUP(A274,門市主檔!A:X,24,FALSE),"")&lt;&gt;"+EDC"), "+EDC", "")
      ) &amp; "未完工",
      "已完工"
    )
  )
)</f>
        <v>已完工</v>
      </c>
      <c r="P274" s="130" t="str">
        <f t="shared" si="37"/>
        <v>PMQ2-5341-蘆洲切仔麵(定保)</v>
      </c>
      <c r="Q274" s="209" t="str">
        <f t="array" ref="Q274">IF(AND(SUMPRODUCT((IM!$F$2:$F$5000=A274)*(ISNUMBER(SEARCH($D$1, IM!$AC$2:$AC$5000))))&gt;0), $D$1, "")</f>
        <v/>
      </c>
      <c r="R274" s="210" t="str">
        <f t="array" ref="R274">IFERROR(INDEX(IM!$AM$2:$AM$5000, MATCH(1, (IM!$F$2:$F$5000=A274) * (ISNUMBER(SEARCH($D$1, IM!$AC$2:$AC$5000))), 0)), "")</f>
        <v/>
      </c>
      <c r="S274" s="211" t="str">
        <f t="array" ref="S274">IF(AND(SUMPRODUCT((IM!$F$2:$F$5000=A274)*(ISNUMBER(SEARCH($E$1, IM!$AC$2:$AC$5000))))&gt;0), $E$1, "")</f>
        <v/>
      </c>
      <c r="T274" s="210" t="str">
        <f t="array" ref="T274">IFERROR(INDEX(IM!$AM$2:$AM$5000, MATCH(1, (IM!$F$2:$F$5000=A274) * (ISNUMBER(SEARCH($E$1, IM!$AC$2:$AC$5000))), 0)), "")</f>
        <v/>
      </c>
      <c r="U274" s="211" t="str">
        <f t="array" ref="U274">IF(AND(SUMPRODUCT((IM!$F$2:$F$5000=A274)*(ISNUMBER(SEARCH($F$1, IM!$AC$2:$AC$5000))))&gt;0), $F$1, "")</f>
        <v/>
      </c>
      <c r="V274" s="210" t="str">
        <f t="array" ref="V274">IFERROR(INDEX(IM!$AM$2:$AM$5000, MATCH(1, (IM!$F$2:$F$5000=A274) * (ISNUMBER(SEARCH($F$1, IM!$AC$2:$AC$5000))), 0)), "")</f>
        <v/>
      </c>
      <c r="W274" s="165" t="str">
        <f t="array" ref="W274">IF(
SUMPRODUCT(
(IM!$F$2:$F$5000=A274)*
(ISNUMBER(SEARCH($I$1,IM!$AC$2:$AC$5000)))*
(IM!$X$2:$X$5000&gt;=$A$1)*
(IM!$X$2:$X$5000&lt;=$B$1)
)&gt;0,
$I$1,
""
)</f>
        <v/>
      </c>
      <c r="X274" s="165" t="str">
        <f t="array" ref="X274">IF(AND(SUMPRODUCT((IM!$F$2:$F$5000=A274)*(ISNUMBER(SEARCH($J$1, IM!$AC$2:$AC$5000))))&gt;0), $J$1, "")</f>
        <v>+EDC</v>
      </c>
      <c r="Y274" s="425">
        <f t="shared" si="38"/>
        <v>5341</v>
      </c>
      <c r="Z274" s="425" t="str">
        <f t="shared" si="39"/>
        <v>蘆洲切仔麵</v>
      </c>
      <c r="AA274" s="132"/>
    </row>
    <row r="275" spans="1:29" s="464" customFormat="1" ht="21.6" customHeight="1">
      <c r="A275" s="160">
        <v>3623</v>
      </c>
      <c r="B275" s="160" t="str">
        <f>_xlfn.XLOOKUP(A275,'0919門市清單主檔'!B:B,'0919門市清單主檔'!C:C,"")</f>
        <v>三重自強店</v>
      </c>
      <c r="C275" s="117" t="str">
        <f>_xlfn.XLOOKUP($A275,'0919門市清單主檔'!B:B,'0919門市清單主檔'!U:U,"")</f>
        <v>新北市</v>
      </c>
      <c r="D275" s="117" t="str">
        <f>_xlfn.XLOOKUP($A275,'0919門市清單主檔'!B:B,'0919門市清單主檔'!V:V,"")</f>
        <v>三重區</v>
      </c>
      <c r="E275" s="200" t="str">
        <f>_xlfn.XLOOKUP(D275,門市狀態!G:G,門市狀態!H:H,"")</f>
        <v>劉柏均</v>
      </c>
      <c r="F275" s="160" t="str">
        <f>IFERROR(IF(VLOOKUP(A275,門市狀態!A:D,4,FALSE)=0,"",VLOOKUP(A275,門市狀態!A:D,4,FALSE)),"")</f>
        <v/>
      </c>
      <c r="G275" s="118"/>
      <c r="H275" s="188" t="str">
        <f t="shared" si="35"/>
        <v>PMQ2-3623-三重自強店(定保)</v>
      </c>
      <c r="I275" s="251" t="str">
        <f t="array" ref="I275">IF(AND(SUMPRODUCT((IM!$F$2:$F$5000=A275)*(ISNUMBER(SEARCH($C$1, IM!$AC$2:$AC$5000))))&gt;0), $C$1, "")</f>
        <v>PMQ2</v>
      </c>
      <c r="J275" s="252">
        <f t="array" ref="J275">IFERROR(INDEX(IM!$AM$2:$AM$5000, MATCH(1, (IM!$F$2:$F$5000=A275) * (ISNUMBER(SEARCH($C$1, IM!$AC$2:$AC$5000))), 0)), "")</f>
        <v>46188</v>
      </c>
      <c r="K275" s="253">
        <f t="array" ref="K275">SUMPRODUCT((IM!$F$2:$F$5000=A275)*(IM!$AD$2:$AD$5000="O")*(ISNUMBER(SEARCH($C$1, IM!$AC$2:$AC$5000))))</f>
        <v>1</v>
      </c>
      <c r="L275" s="254" t="str">
        <f t="array" ref="L275">IF(K275&gt;0,IFERROR(HYPERLINK("#'IM'!AC"&amp;MATCH(1,(IM!$F$1:$F$5000=A275)*(ISNUMBER(SEARCH($C$1,IM!$AC$1:$AC$5000))),0),"檢核"),"未登錄"),"")</f>
        <v>檢核</v>
      </c>
      <c r="M275" s="255" t="str">
        <f t="shared" si="36"/>
        <v>+EDC</v>
      </c>
      <c r="N275" s="255" t="str">
        <f t="array" ref="N275">IF(AND(
    SUMPRODUCT(
        (IM!$F$2:$F$522=A275) *
        ISNUMBER(SEARCH("*HUB*", IM!$AC$2:$AC$522)) *
        (IM!$X$2:$X$522&gt;=$A$1) *
        (IM!$X$2:$X$522&lt;=$B$1)*(W275="HUB")
    ) &gt; 0
), "HUB", "")</f>
        <v/>
      </c>
      <c r="O275" s="256" t="str">
        <f>IF(
  IFERROR(VLOOKUP(A275,門市主檔!A:I,9,FALSE),"")&lt;&gt;$C$1,
  "未完工",
  IF(
    AND($D$1="--",$E$1="--",$F$1="--"),
    "已完工",
    IF(
      OR(
        AND($D$1&lt;&gt;"--", IFERROR(VLOOKUP(A275,'0919門市清單主檔'!B:AH,31,FALSE),"")=$D$1, IFERROR(VLOOKUP(A275,門市主檔!A:Q,17,FALSE),"")&lt;&gt;$D$1),
        AND($E$1&lt;&gt;"--", IFERROR(VLOOKUP(A275,'0919門市清單主檔'!B:AH,32,FALSE),"")=$E$1, IFERROR(VLOOKUP(A275,門市主檔!A:S,19,FALSE),"")&lt;&gt;$E$1),
        AND($F$1&lt;&gt;"--", IFERROR(VLOOKUP(A275,'0919門市清單主檔'!B:AH,33,FALSE),"")=$F$1, IFERROR(VLOOKUP(A275,門市主檔!A:U,21,FALSE),"")&lt;&gt;$F$1),
        AND(
          IFERROR(VLOOKUP(A275,'0919門市清單主檔'!B:AC,28,FALSE),"")="+HUB",
          IFERROR(VLOOKUP(A275,門市主檔!A:X,23,FALSE),"")&lt;&gt;"+HUB"
        ),
        AND(
          IFERROR(VLOOKUP(A275,'0919門市清單主檔'!B:AD,29,FALSE),"")="+EDC",
          IFERROR(VLOOKUP(A275,門市主檔!A:X,24,FALSE),"")&lt;&gt;"+EDC"
        )
      ),
      _xlfn.TEXTJOIN(
        "，",
        TRUE,
        IF(AND($D$1&lt;&gt;"--", IFERROR(VLOOKUP(A275,'0919門市清單主檔'!B:AH,31,FALSE),"")=$D$1, IFERROR(VLOOKUP(A275,門市主檔!A:Q,17,FALSE),"")&lt;&gt;$D$1), $D$1, ""),
        IF(AND($E$1&lt;&gt;"--", IFERROR(VLOOKUP(A275,'0919門市清單主檔'!B:AH,32,FALSE),"")=$E$1, IFERROR(VLOOKUP(A275,門市主檔!A:S,19,FALSE),"")&lt;&gt;$E$1), $E$1, ""),
        IF(AND($F$1&lt;&gt;"--", IFERROR(VLOOKUP(A275,'0919門市清單主檔'!B:AH,33,FALSE),"")=$F$1, IFERROR(VLOOKUP(A275,門市主檔!A:U,21,FALSE),"")&lt;&gt;$F$1), $F$1, ""),
        IF(AND(IFERROR(VLOOKUP(A275,'0919門市清單主檔'!B:AC,28,FALSE),"")="+HUB", IFERROR(VLOOKUP(A275,門市主檔!A:X,23,FALSE),"")&lt;&gt;"+HUB"), "+HUB", ""),
        IF(AND(IFERROR(VLOOKUP(A275,'0919門市清單主檔'!B:AD,29,FALSE),"")="+EDC", IFERROR(VLOOKUP(A275,門市主檔!A:X,24,FALSE),"")&lt;&gt;"+EDC"), "+EDC", "")
      ) &amp; "未完工",
      "已完工"
    )
  )
)</f>
        <v>已完工</v>
      </c>
      <c r="P275" s="130" t="str">
        <f t="shared" si="37"/>
        <v>PMQ2-3623-三重自強店(定保)</v>
      </c>
      <c r="Q275" s="209" t="str">
        <f t="array" ref="Q275">IF(AND(SUMPRODUCT((IM!$F$2:$F$5000=A275)*(ISNUMBER(SEARCH($D$1, IM!$AC$2:$AC$5000))))&gt;0), $D$1, "")</f>
        <v/>
      </c>
      <c r="R275" s="210" t="str">
        <f t="array" ref="R275">IFERROR(INDEX(IM!$AM$2:$AM$5000, MATCH(1, (IM!$F$2:$F$5000=A275) * (ISNUMBER(SEARCH($D$1, IM!$AC$2:$AC$5000))), 0)), "")</f>
        <v/>
      </c>
      <c r="S275" s="211" t="str">
        <f t="array" ref="S275">IF(AND(SUMPRODUCT((IM!$F$2:$F$5000=A275)*(ISNUMBER(SEARCH($E$1, IM!$AC$2:$AC$5000))))&gt;0), $E$1, "")</f>
        <v/>
      </c>
      <c r="T275" s="210" t="str">
        <f t="array" ref="T275">IFERROR(INDEX(IM!$AM$2:$AM$5000, MATCH(1, (IM!$F$2:$F$5000=A275) * (ISNUMBER(SEARCH($E$1, IM!$AC$2:$AC$5000))), 0)), "")</f>
        <v/>
      </c>
      <c r="U275" s="211" t="str">
        <f t="array" ref="U275">IF(AND(SUMPRODUCT((IM!$F$2:$F$5000=A275)*(ISNUMBER(SEARCH($F$1, IM!$AC$2:$AC$5000))))&gt;0), $F$1, "")</f>
        <v/>
      </c>
      <c r="V275" s="210" t="str">
        <f t="array" ref="V275">IFERROR(INDEX(IM!$AM$2:$AM$5000, MATCH(1, (IM!$F$2:$F$5000=A275) * (ISNUMBER(SEARCH($F$1, IM!$AC$2:$AC$5000))), 0)), "")</f>
        <v/>
      </c>
      <c r="W275" s="165" t="str">
        <f t="array" ref="W275">IF(
SUMPRODUCT(
(IM!$F$2:$F$5000=A275)*
(ISNUMBER(SEARCH($I$1,IM!$AC$2:$AC$5000)))*
(IM!$X$2:$X$5000&gt;=$A$1)*
(IM!$X$2:$X$5000&lt;=$B$1)
)&gt;0,
$I$1,
""
)</f>
        <v/>
      </c>
      <c r="X275" s="165" t="str">
        <f t="array" ref="X275">IF(AND(SUMPRODUCT((IM!$F$2:$F$5000=A275)*(ISNUMBER(SEARCH($J$1, IM!$AC$2:$AC$5000))))&gt;0), $J$1, "")</f>
        <v>+EDC</v>
      </c>
      <c r="Y275" s="425">
        <f t="shared" si="38"/>
        <v>3623</v>
      </c>
      <c r="Z275" s="425" t="str">
        <f t="shared" si="39"/>
        <v>三重自強店</v>
      </c>
      <c r="AA275" s="132" t="s">
        <v>52</v>
      </c>
    </row>
    <row r="276" spans="1:29" s="464" customFormat="1" ht="21.6" customHeight="1">
      <c r="A276" s="160">
        <v>4770</v>
      </c>
      <c r="B276" s="160" t="str">
        <f>_xlfn.XLOOKUP(A276,'0919門市清單主檔'!B:B,'0919門市清單主檔'!C:C,"")</f>
        <v>中和嘉德店</v>
      </c>
      <c r="C276" s="117" t="str">
        <f>_xlfn.XLOOKUP($A276,'0919門市清單主檔'!B:B,'0919門市清單主檔'!U:U,"")</f>
        <v>新北市</v>
      </c>
      <c r="D276" s="117" t="str">
        <f>_xlfn.XLOOKUP($A276,'0919門市清單主檔'!B:B,'0919門市清單主檔'!V:V,"")</f>
        <v>中和區</v>
      </c>
      <c r="E276" s="200" t="str">
        <f>_xlfn.XLOOKUP(D276,門市狀態!G:G,門市狀態!H:H,"")</f>
        <v>劉柏均</v>
      </c>
      <c r="F276" s="160" t="str">
        <f>IFERROR(IF(VLOOKUP(A276,門市狀態!A:D,4,FALSE)=0,"",VLOOKUP(A276,門市狀態!A:D,4,FALSE)),"")</f>
        <v/>
      </c>
      <c r="G276" s="118"/>
      <c r="H276" s="188" t="str">
        <f t="shared" si="35"/>
        <v>PMQ2-4770-中和嘉德店(定保)</v>
      </c>
      <c r="I276" s="251" t="str">
        <f t="array" ref="I276">IF(AND(SUMPRODUCT((IM!$F$2:$F$5000=A276)*(ISNUMBER(SEARCH($C$1, IM!$AC$2:$AC$5000))))&gt;0), $C$1, "")</f>
        <v>PMQ2</v>
      </c>
      <c r="J276" s="252">
        <f t="array" ref="J276">IFERROR(INDEX(IM!$AM$2:$AM$5000, MATCH(1, (IM!$F$2:$F$5000=A276) * (ISNUMBER(SEARCH($C$1, IM!$AC$2:$AC$5000))), 0)), "")</f>
        <v>46189</v>
      </c>
      <c r="K276" s="253">
        <f t="array" ref="K276">SUMPRODUCT((IM!$F$2:$F$5000=A276)*(IM!$AD$2:$AD$5000="O")*(ISNUMBER(SEARCH($C$1, IM!$AC$2:$AC$5000))))</f>
        <v>1</v>
      </c>
      <c r="L276" s="254" t="str">
        <f t="array" ref="L276">IF(K276&gt;0,IFERROR(HYPERLINK("#'IM'!AC"&amp;MATCH(1,(IM!$F$1:$F$5000=A276)*(ISNUMBER(SEARCH($C$1,IM!$AC$1:$AC$5000))),0),"檢核"),"未登錄"),"")</f>
        <v>檢核</v>
      </c>
      <c r="M276" s="255" t="str">
        <f t="shared" si="36"/>
        <v>+SC7+EDC</v>
      </c>
      <c r="N276" s="255" t="str">
        <f t="array" ref="N276">IF(AND(
    SUMPRODUCT(
        (IM!$F$2:$F$522=A276) *
        ISNUMBER(SEARCH("*HUB*", IM!$AC$2:$AC$522)) *
        (IM!$X$2:$X$522&gt;=$A$1) *
        (IM!$X$2:$X$522&lt;=$B$1)*(W276="HUB")
    ) &gt; 0
), "HUB", "")</f>
        <v/>
      </c>
      <c r="O276" s="256" t="str">
        <f>IF(
  IFERROR(VLOOKUP(A276,門市主檔!A:I,9,FALSE),"")&lt;&gt;$C$1,
  "未完工",
  IF(
    AND($D$1="--",$E$1="--",$F$1="--"),
    "已完工",
    IF(
      OR(
        AND($D$1&lt;&gt;"--", IFERROR(VLOOKUP(A276,'0919門市清單主檔'!B:AH,31,FALSE),"")=$D$1, IFERROR(VLOOKUP(A276,門市主檔!A:Q,17,FALSE),"")&lt;&gt;$D$1),
        AND($E$1&lt;&gt;"--", IFERROR(VLOOKUP(A276,'0919門市清單主檔'!B:AH,32,FALSE),"")=$E$1, IFERROR(VLOOKUP(A276,門市主檔!A:S,19,FALSE),"")&lt;&gt;$E$1),
        AND($F$1&lt;&gt;"--", IFERROR(VLOOKUP(A276,'0919門市清單主檔'!B:AH,33,FALSE),"")=$F$1, IFERROR(VLOOKUP(A276,門市主檔!A:U,21,FALSE),"")&lt;&gt;$F$1),
        AND(
          IFERROR(VLOOKUP(A276,'0919門市清單主檔'!B:AC,28,FALSE),"")="+HUB",
          IFERROR(VLOOKUP(A276,門市主檔!A:X,23,FALSE),"")&lt;&gt;"+HUB"
        ),
        AND(
          IFERROR(VLOOKUP(A276,'0919門市清單主檔'!B:AD,29,FALSE),"")="+EDC",
          IFERROR(VLOOKUP(A276,門市主檔!A:X,24,FALSE),"")&lt;&gt;"+EDC"
        )
      ),
      _xlfn.TEXTJOIN(
        "，",
        TRUE,
        IF(AND($D$1&lt;&gt;"--", IFERROR(VLOOKUP(A276,'0919門市清單主檔'!B:AH,31,FALSE),"")=$D$1, IFERROR(VLOOKUP(A276,門市主檔!A:Q,17,FALSE),"")&lt;&gt;$D$1), $D$1, ""),
        IF(AND($E$1&lt;&gt;"--", IFERROR(VLOOKUP(A276,'0919門市清單主檔'!B:AH,32,FALSE),"")=$E$1, IFERROR(VLOOKUP(A276,門市主檔!A:S,19,FALSE),"")&lt;&gt;$E$1), $E$1, ""),
        IF(AND($F$1&lt;&gt;"--", IFERROR(VLOOKUP(A276,'0919門市清單主檔'!B:AH,33,FALSE),"")=$F$1, IFERROR(VLOOKUP(A276,門市主檔!A:U,21,FALSE),"")&lt;&gt;$F$1), $F$1, ""),
        IF(AND(IFERROR(VLOOKUP(A276,'0919門市清單主檔'!B:AC,28,FALSE),"")="+HUB", IFERROR(VLOOKUP(A276,門市主檔!A:X,23,FALSE),"")&lt;&gt;"+HUB"), "+HUB", ""),
        IF(AND(IFERROR(VLOOKUP(A276,'0919門市清單主檔'!B:AD,29,FALSE),"")="+EDC", IFERROR(VLOOKUP(A276,門市主檔!A:X,24,FALSE),"")&lt;&gt;"+EDC"), "+EDC", "")
      ) &amp; "未完工",
      "已完工"
    )
  )
)</f>
        <v>已完工</v>
      </c>
      <c r="P276" s="130" t="str">
        <f t="shared" si="37"/>
        <v>PMQ2-4770-中和嘉德店(定保)</v>
      </c>
      <c r="Q276" s="209" t="str">
        <f t="array" ref="Q276">IF(AND(SUMPRODUCT((IM!$F$2:$F$5000=A276)*(ISNUMBER(SEARCH($D$1, IM!$AC$2:$AC$5000))))&gt;0), $D$1, "")</f>
        <v>+SC7</v>
      </c>
      <c r="R276" s="210">
        <f t="array" ref="R276">IFERROR(INDEX(IM!$AM$2:$AM$5000, MATCH(1, (IM!$F$2:$F$5000=A276) * (ISNUMBER(SEARCH($D$1, IM!$AC$2:$AC$5000))), 0)), "")</f>
        <v>46189</v>
      </c>
      <c r="S276" s="211" t="str">
        <f t="array" ref="S276">IF(AND(SUMPRODUCT((IM!$F$2:$F$5000=A276)*(ISNUMBER(SEARCH($E$1, IM!$AC$2:$AC$5000))))&gt;0), $E$1, "")</f>
        <v/>
      </c>
      <c r="T276" s="210" t="str">
        <f t="array" ref="T276">IFERROR(INDEX(IM!$AM$2:$AM$5000, MATCH(1, (IM!$F$2:$F$5000=A276) * (ISNUMBER(SEARCH($E$1, IM!$AC$2:$AC$5000))), 0)), "")</f>
        <v/>
      </c>
      <c r="U276" s="211" t="str">
        <f t="array" ref="U276">IF(AND(SUMPRODUCT((IM!$F$2:$F$5000=A276)*(ISNUMBER(SEARCH($F$1, IM!$AC$2:$AC$5000))))&gt;0), $F$1, "")</f>
        <v/>
      </c>
      <c r="V276" s="210" t="str">
        <f t="array" ref="V276">IFERROR(INDEX(IM!$AM$2:$AM$5000, MATCH(1, (IM!$F$2:$F$5000=A276) * (ISNUMBER(SEARCH($F$1, IM!$AC$2:$AC$5000))), 0)), "")</f>
        <v/>
      </c>
      <c r="W276" s="165" t="str">
        <f t="array" ref="W276">IF(
SUMPRODUCT(
(IM!$F$2:$F$5000=A276)*
(ISNUMBER(SEARCH($I$1,IM!$AC$2:$AC$5000)))*
(IM!$X$2:$X$5000&gt;=$A$1)*
(IM!$X$2:$X$5000&lt;=$B$1)
)&gt;0,
$I$1,
""
)</f>
        <v/>
      </c>
      <c r="X276" s="165" t="str">
        <f t="array" ref="X276">IF(AND(SUMPRODUCT((IM!$F$2:$F$5000=A276)*(ISNUMBER(SEARCH($J$1, IM!$AC$2:$AC$5000))))&gt;0), $J$1, "")</f>
        <v>+EDC</v>
      </c>
      <c r="Y276" s="425">
        <f t="shared" si="38"/>
        <v>4770</v>
      </c>
      <c r="Z276" s="425" t="str">
        <f t="shared" si="39"/>
        <v>中和嘉德店</v>
      </c>
      <c r="AA276" s="132" t="s">
        <v>52</v>
      </c>
      <c r="AB276" s="543"/>
      <c r="AC276" s="543"/>
    </row>
    <row r="277" spans="1:29" s="464" customFormat="1" ht="21.6" customHeight="1">
      <c r="A277" s="160">
        <v>3452</v>
      </c>
      <c r="B277" s="160" t="str">
        <f>_xlfn.XLOOKUP(A277,'0919門市清單主檔'!B:B,'0919門市清單主檔'!C:C,"")</f>
        <v>蘆洲信義店</v>
      </c>
      <c r="C277" s="117" t="str">
        <f>_xlfn.XLOOKUP($A277,'0919門市清單主檔'!B:B,'0919門市清單主檔'!U:U,"")</f>
        <v>新北市</v>
      </c>
      <c r="D277" s="117" t="str">
        <f>_xlfn.XLOOKUP($A277,'0919門市清單主檔'!B:B,'0919門市清單主檔'!V:V,"")</f>
        <v>蘆洲區</v>
      </c>
      <c r="E277" s="200" t="str">
        <f>_xlfn.XLOOKUP(D277,門市狀態!G:G,門市狀態!H:H,"")</f>
        <v>湯家瑋</v>
      </c>
      <c r="F277" s="160" t="str">
        <f>IFERROR(IF(VLOOKUP(A277,門市狀態!A:D,4,FALSE)=0,"",VLOOKUP(A277,門市狀態!A:D,4,FALSE)),"")</f>
        <v/>
      </c>
      <c r="G277" s="118"/>
      <c r="H277" s="188" t="str">
        <f t="shared" si="35"/>
        <v>PMQ2-3452-蘆洲信義店(定保)</v>
      </c>
      <c r="I277" s="251" t="str">
        <f t="array" ref="I277">IF(AND(SUMPRODUCT((IM!$F$2:$F$5000=A277)*(ISNUMBER(SEARCH($C$1, IM!$AC$2:$AC$5000))))&gt;0), $C$1, "")</f>
        <v>PMQ2</v>
      </c>
      <c r="J277" s="252">
        <f t="array" ref="J277">IFERROR(INDEX(IM!$AM$2:$AM$5000, MATCH(1, (IM!$F$2:$F$5000=A277) * (ISNUMBER(SEARCH($C$1, IM!$AC$2:$AC$5000))), 0)), "")</f>
        <v>46189</v>
      </c>
      <c r="K277" s="253">
        <f t="array" ref="K277">SUMPRODUCT((IM!$F$2:$F$5000=A277)*(IM!$AD$2:$AD$5000="O")*(ISNUMBER(SEARCH($C$1, IM!$AC$2:$AC$5000))))</f>
        <v>1</v>
      </c>
      <c r="L277" s="254" t="str">
        <f t="array" ref="L277">IF(K277&gt;0,IFERROR(HYPERLINK("#'IM'!AC"&amp;MATCH(1,(IM!$F$1:$F$5000=A277)*(ISNUMBER(SEARCH($C$1,IM!$AC$1:$AC$5000))),0),"檢核"),"未登錄"),"")</f>
        <v>檢核</v>
      </c>
      <c r="M277" s="255" t="str">
        <f t="shared" si="36"/>
        <v>+EDC</v>
      </c>
      <c r="N277" s="255" t="str">
        <f t="array" ref="N277">IF(AND(
    SUMPRODUCT(
        (IM!$F$2:$F$522=A277) *
        ISNUMBER(SEARCH("*HUB*", IM!$AC$2:$AC$522)) *
        (IM!$X$2:$X$522&gt;=$A$1) *
        (IM!$X$2:$X$522&lt;=$B$1)*(W277="HUB")
    ) &gt; 0
), "HUB", "")</f>
        <v/>
      </c>
      <c r="O277" s="256" t="str">
        <f>IF(
  IFERROR(VLOOKUP(A277,門市主檔!A:I,9,FALSE),"")&lt;&gt;$C$1,
  "未完工",
  IF(
    AND($D$1="--",$E$1="--",$F$1="--"),
    "已完工",
    IF(
      OR(
        AND($D$1&lt;&gt;"--", IFERROR(VLOOKUP(A277,'0919門市清單主檔'!B:AH,31,FALSE),"")=$D$1, IFERROR(VLOOKUP(A277,門市主檔!A:Q,17,FALSE),"")&lt;&gt;$D$1),
        AND($E$1&lt;&gt;"--", IFERROR(VLOOKUP(A277,'0919門市清單主檔'!B:AH,32,FALSE),"")=$E$1, IFERROR(VLOOKUP(A277,門市主檔!A:S,19,FALSE),"")&lt;&gt;$E$1),
        AND($F$1&lt;&gt;"--", IFERROR(VLOOKUP(A277,'0919門市清單主檔'!B:AH,33,FALSE),"")=$F$1, IFERROR(VLOOKUP(A277,門市主檔!A:U,21,FALSE),"")&lt;&gt;$F$1),
        AND(
          IFERROR(VLOOKUP(A277,'0919門市清單主檔'!B:AC,28,FALSE),"")="+HUB",
          IFERROR(VLOOKUP(A277,門市主檔!A:X,23,FALSE),"")&lt;&gt;"+HUB"
        ),
        AND(
          IFERROR(VLOOKUP(A277,'0919門市清單主檔'!B:AD,29,FALSE),"")="+EDC",
          IFERROR(VLOOKUP(A277,門市主檔!A:X,24,FALSE),"")&lt;&gt;"+EDC"
        )
      ),
      _xlfn.TEXTJOIN(
        "，",
        TRUE,
        IF(AND($D$1&lt;&gt;"--", IFERROR(VLOOKUP(A277,'0919門市清單主檔'!B:AH,31,FALSE),"")=$D$1, IFERROR(VLOOKUP(A277,門市主檔!A:Q,17,FALSE),"")&lt;&gt;$D$1), $D$1, ""),
        IF(AND($E$1&lt;&gt;"--", IFERROR(VLOOKUP(A277,'0919門市清單主檔'!B:AH,32,FALSE),"")=$E$1, IFERROR(VLOOKUP(A277,門市主檔!A:S,19,FALSE),"")&lt;&gt;$E$1), $E$1, ""),
        IF(AND($F$1&lt;&gt;"--", IFERROR(VLOOKUP(A277,'0919門市清單主檔'!B:AH,33,FALSE),"")=$F$1, IFERROR(VLOOKUP(A277,門市主檔!A:U,21,FALSE),"")&lt;&gt;$F$1), $F$1, ""),
        IF(AND(IFERROR(VLOOKUP(A277,'0919門市清單主檔'!B:AC,28,FALSE),"")="+HUB", IFERROR(VLOOKUP(A277,門市主檔!A:X,23,FALSE),"")&lt;&gt;"+HUB"), "+HUB", ""),
        IF(AND(IFERROR(VLOOKUP(A277,'0919門市清單主檔'!B:AD,29,FALSE),"")="+EDC", IFERROR(VLOOKUP(A277,門市主檔!A:X,24,FALSE),"")&lt;&gt;"+EDC"), "+EDC", "")
      ) &amp; "未完工",
      "已完工"
    )
  )
)</f>
        <v>已完工</v>
      </c>
      <c r="P277" s="130" t="str">
        <f t="shared" si="37"/>
        <v>PMQ2-3452-蘆洲信義店(定保)</v>
      </c>
      <c r="Q277" s="209" t="str">
        <f t="array" ref="Q277">IF(AND(SUMPRODUCT((IM!$F$2:$F$5000=A277)*(ISNUMBER(SEARCH($D$1, IM!$AC$2:$AC$5000))))&gt;0), $D$1, "")</f>
        <v/>
      </c>
      <c r="R277" s="210" t="str">
        <f t="array" ref="R277">IFERROR(INDEX(IM!$AM$2:$AM$5000, MATCH(1, (IM!$F$2:$F$5000=A277) * (ISNUMBER(SEARCH($D$1, IM!$AC$2:$AC$5000))), 0)), "")</f>
        <v/>
      </c>
      <c r="S277" s="211" t="str">
        <f t="array" ref="S277">IF(AND(SUMPRODUCT((IM!$F$2:$F$5000=A277)*(ISNUMBER(SEARCH($E$1, IM!$AC$2:$AC$5000))))&gt;0), $E$1, "")</f>
        <v/>
      </c>
      <c r="T277" s="210" t="str">
        <f t="array" ref="T277">IFERROR(INDEX(IM!$AM$2:$AM$5000, MATCH(1, (IM!$F$2:$F$5000=A277) * (ISNUMBER(SEARCH($E$1, IM!$AC$2:$AC$5000))), 0)), "")</f>
        <v/>
      </c>
      <c r="U277" s="211" t="str">
        <f t="array" ref="U277">IF(AND(SUMPRODUCT((IM!$F$2:$F$5000=A277)*(ISNUMBER(SEARCH($F$1, IM!$AC$2:$AC$5000))))&gt;0), $F$1, "")</f>
        <v/>
      </c>
      <c r="V277" s="210" t="str">
        <f t="array" ref="V277">IFERROR(INDEX(IM!$AM$2:$AM$5000, MATCH(1, (IM!$F$2:$F$5000=A277) * (ISNUMBER(SEARCH($F$1, IM!$AC$2:$AC$5000))), 0)), "")</f>
        <v/>
      </c>
      <c r="W277" s="165" t="str">
        <f t="array" ref="W277">IF(
SUMPRODUCT(
(IM!$F$2:$F$5000=A277)*
(ISNUMBER(SEARCH($I$1,IM!$AC$2:$AC$5000)))*
(IM!$X$2:$X$5000&gt;=$A$1)*
(IM!$X$2:$X$5000&lt;=$B$1)
)&gt;0,
$I$1,
""
)</f>
        <v/>
      </c>
      <c r="X277" s="165" t="str">
        <f t="array" ref="X277">IF(AND(SUMPRODUCT((IM!$F$2:$F$5000=A277)*(ISNUMBER(SEARCH($J$1, IM!$AC$2:$AC$5000))))&gt;0), $J$1, "")</f>
        <v>+EDC</v>
      </c>
      <c r="Y277" s="425">
        <f t="shared" si="38"/>
        <v>3452</v>
      </c>
      <c r="Z277" s="425" t="str">
        <f t="shared" si="39"/>
        <v>蘆洲信義店</v>
      </c>
      <c r="AA277" s="132"/>
      <c r="AB277" s="543"/>
      <c r="AC277" s="543"/>
    </row>
    <row r="278" spans="1:29" s="464" customFormat="1" ht="21.6" customHeight="1">
      <c r="A278" s="160">
        <v>2221</v>
      </c>
      <c r="B278" s="160" t="str">
        <f>_xlfn.XLOOKUP(A278,'0919門市清單主檔'!B:B,'0919門市清單主檔'!C:C,"")</f>
        <v>板橋雙十店</v>
      </c>
      <c r="C278" s="117" t="str">
        <f>_xlfn.XLOOKUP($A278,'0919門市清單主檔'!B:B,'0919門市清單主檔'!U:U,"")</f>
        <v>新北市</v>
      </c>
      <c r="D278" s="117" t="str">
        <f>_xlfn.XLOOKUP($A278,'0919門市清單主檔'!B:B,'0919門市清單主檔'!V:V,"")</f>
        <v>板橋區</v>
      </c>
      <c r="E278" s="200" t="str">
        <f>_xlfn.XLOOKUP(D278,門市狀態!G:G,門市狀態!H:H,"")</f>
        <v>狄澤洋</v>
      </c>
      <c r="F278" s="160" t="str">
        <f>IFERROR(IF(VLOOKUP(A278,門市狀態!A:D,4,FALSE)=0,"",VLOOKUP(A278,門市狀態!A:D,4,FALSE)),"")</f>
        <v/>
      </c>
      <c r="G278" s="118"/>
      <c r="H278" s="188" t="str">
        <f t="shared" si="35"/>
        <v>PMQ2-2221-板橋雙十店(定保)</v>
      </c>
      <c r="I278" s="251" t="str">
        <f t="array" ref="I278">IF(AND(SUMPRODUCT((IM!$F$2:$F$5000=A278)*(ISNUMBER(SEARCH($C$1, IM!$AC$2:$AC$5000))))&gt;0), $C$1, "")</f>
        <v>PMQ2</v>
      </c>
      <c r="J278" s="252">
        <f t="array" ref="J278">IFERROR(INDEX(IM!$AM$2:$AM$5000, MATCH(1, (IM!$F$2:$F$5000=A278) * (ISNUMBER(SEARCH($C$1, IM!$AC$2:$AC$5000))), 0)), "")</f>
        <v>46189</v>
      </c>
      <c r="K278" s="253">
        <f t="array" ref="K278">SUMPRODUCT((IM!$F$2:$F$5000=A278)*(IM!$AD$2:$AD$5000="O")*(ISNUMBER(SEARCH($C$1, IM!$AC$2:$AC$5000))))</f>
        <v>1</v>
      </c>
      <c r="L278" s="254" t="str">
        <f t="array" ref="L278">IF(K278&gt;0,IFERROR(HYPERLINK("#'IM'!AC"&amp;MATCH(1,(IM!$F$1:$F$5000=A278)*(ISNUMBER(SEARCH($C$1,IM!$AC$1:$AC$5000))),0),"檢核"),"未登錄"),"")</f>
        <v>檢核</v>
      </c>
      <c r="M278" s="255" t="str">
        <f t="shared" si="36"/>
        <v>+EDC</v>
      </c>
      <c r="N278" s="255" t="str">
        <f t="array" ref="N278">IF(AND(
    SUMPRODUCT(
        (IM!$F$2:$F$522=A278) *
        ISNUMBER(SEARCH("*HUB*", IM!$AC$2:$AC$522)) *
        (IM!$X$2:$X$522&gt;=$A$1) *
        (IM!$X$2:$X$522&lt;=$B$1)*(W278="HUB")
    ) &gt; 0
), "HUB", "")</f>
        <v/>
      </c>
      <c r="O278" s="256" t="str">
        <f>IF(
  IFERROR(VLOOKUP(A278,門市主檔!A:I,9,FALSE),"")&lt;&gt;$C$1,
  "未完工",
  IF(
    AND($D$1="--",$E$1="--",$F$1="--"),
    "已完工",
    IF(
      OR(
        AND($D$1&lt;&gt;"--", IFERROR(VLOOKUP(A278,'0919門市清單主檔'!B:AH,31,FALSE),"")=$D$1, IFERROR(VLOOKUP(A278,門市主檔!A:Q,17,FALSE),"")&lt;&gt;$D$1),
        AND($E$1&lt;&gt;"--", IFERROR(VLOOKUP(A278,'0919門市清單主檔'!B:AH,32,FALSE),"")=$E$1, IFERROR(VLOOKUP(A278,門市主檔!A:S,19,FALSE),"")&lt;&gt;$E$1),
        AND($F$1&lt;&gt;"--", IFERROR(VLOOKUP(A278,'0919門市清單主檔'!B:AH,33,FALSE),"")=$F$1, IFERROR(VLOOKUP(A278,門市主檔!A:U,21,FALSE),"")&lt;&gt;$F$1),
        AND(
          IFERROR(VLOOKUP(A278,'0919門市清單主檔'!B:AC,28,FALSE),"")="+HUB",
          IFERROR(VLOOKUP(A278,門市主檔!A:X,23,FALSE),"")&lt;&gt;"+HUB"
        ),
        AND(
          IFERROR(VLOOKUP(A278,'0919門市清單主檔'!B:AD,29,FALSE),"")="+EDC",
          IFERROR(VLOOKUP(A278,門市主檔!A:X,24,FALSE),"")&lt;&gt;"+EDC"
        )
      ),
      _xlfn.TEXTJOIN(
        "，",
        TRUE,
        IF(AND($D$1&lt;&gt;"--", IFERROR(VLOOKUP(A278,'0919門市清單主檔'!B:AH,31,FALSE),"")=$D$1, IFERROR(VLOOKUP(A278,門市主檔!A:Q,17,FALSE),"")&lt;&gt;$D$1), $D$1, ""),
        IF(AND($E$1&lt;&gt;"--", IFERROR(VLOOKUP(A278,'0919門市清單主檔'!B:AH,32,FALSE),"")=$E$1, IFERROR(VLOOKUP(A278,門市主檔!A:S,19,FALSE),"")&lt;&gt;$E$1), $E$1, ""),
        IF(AND($F$1&lt;&gt;"--", IFERROR(VLOOKUP(A278,'0919門市清單主檔'!B:AH,33,FALSE),"")=$F$1, IFERROR(VLOOKUP(A278,門市主檔!A:U,21,FALSE),"")&lt;&gt;$F$1), $F$1, ""),
        IF(AND(IFERROR(VLOOKUP(A278,'0919門市清單主檔'!B:AC,28,FALSE),"")="+HUB", IFERROR(VLOOKUP(A278,門市主檔!A:X,23,FALSE),"")&lt;&gt;"+HUB"), "+HUB", ""),
        IF(AND(IFERROR(VLOOKUP(A278,'0919門市清單主檔'!B:AD,29,FALSE),"")="+EDC", IFERROR(VLOOKUP(A278,門市主檔!A:X,24,FALSE),"")&lt;&gt;"+EDC"), "+EDC", "")
      ) &amp; "未完工",
      "已完工"
    )
  )
)</f>
        <v>已完工</v>
      </c>
      <c r="P278" s="130" t="str">
        <f t="shared" si="37"/>
        <v>PMQ2-2221-板橋雙十店(定保)</v>
      </c>
      <c r="Q278" s="209" t="str">
        <f t="array" ref="Q278">IF(AND(SUMPRODUCT((IM!$F$2:$F$5000=A278)*(ISNUMBER(SEARCH($D$1, IM!$AC$2:$AC$5000))))&gt;0), $D$1, "")</f>
        <v/>
      </c>
      <c r="R278" s="210" t="str">
        <f t="array" ref="R278">IFERROR(INDEX(IM!$AM$2:$AM$5000, MATCH(1, (IM!$F$2:$F$5000=A278) * (ISNUMBER(SEARCH($D$1, IM!$AC$2:$AC$5000))), 0)), "")</f>
        <v/>
      </c>
      <c r="S278" s="211" t="str">
        <f t="array" ref="S278">IF(AND(SUMPRODUCT((IM!$F$2:$F$5000=A278)*(ISNUMBER(SEARCH($E$1, IM!$AC$2:$AC$5000))))&gt;0), $E$1, "")</f>
        <v/>
      </c>
      <c r="T278" s="210" t="str">
        <f t="array" ref="T278">IFERROR(INDEX(IM!$AM$2:$AM$5000, MATCH(1, (IM!$F$2:$F$5000=A278) * (ISNUMBER(SEARCH($E$1, IM!$AC$2:$AC$5000))), 0)), "")</f>
        <v/>
      </c>
      <c r="U278" s="211" t="str">
        <f t="array" ref="U278">IF(AND(SUMPRODUCT((IM!$F$2:$F$5000=A278)*(ISNUMBER(SEARCH($F$1, IM!$AC$2:$AC$5000))))&gt;0), $F$1, "")</f>
        <v/>
      </c>
      <c r="V278" s="210" t="str">
        <f t="array" ref="V278">IFERROR(INDEX(IM!$AM$2:$AM$5000, MATCH(1, (IM!$F$2:$F$5000=A278) * (ISNUMBER(SEARCH($F$1, IM!$AC$2:$AC$5000))), 0)), "")</f>
        <v/>
      </c>
      <c r="W278" s="165" t="str">
        <f t="array" ref="W278">IF(
SUMPRODUCT(
(IM!$F$2:$F$5000=A278)*
(ISNUMBER(SEARCH($I$1,IM!$AC$2:$AC$5000)))*
(IM!$X$2:$X$5000&gt;=$A$1)*
(IM!$X$2:$X$5000&lt;=$B$1)
)&gt;0,
$I$1,
""
)</f>
        <v/>
      </c>
      <c r="X278" s="165" t="str">
        <f t="array" ref="X278">IF(AND(SUMPRODUCT((IM!$F$2:$F$5000=A278)*(ISNUMBER(SEARCH($J$1, IM!$AC$2:$AC$5000))))&gt;0), $J$1, "")</f>
        <v>+EDC</v>
      </c>
      <c r="Y278" s="425">
        <f t="shared" si="38"/>
        <v>2221</v>
      </c>
      <c r="Z278" s="425" t="str">
        <f t="shared" si="39"/>
        <v>板橋雙十店</v>
      </c>
      <c r="AA278" s="132"/>
    </row>
    <row r="279" spans="1:29" s="464" customFormat="1" ht="21.6" customHeight="1">
      <c r="A279" s="160">
        <v>2746</v>
      </c>
      <c r="B279" s="160" t="str">
        <f>_xlfn.XLOOKUP(A279,'0919門市清單主檔'!B:B,'0919門市清單主檔'!C:C,"")</f>
        <v>北縣板嘉店</v>
      </c>
      <c r="C279" s="117" t="str">
        <f>_xlfn.XLOOKUP($A279,'0919門市清單主檔'!B:B,'0919門市清單主檔'!U:U,"")</f>
        <v>新北市</v>
      </c>
      <c r="D279" s="117" t="str">
        <f>_xlfn.XLOOKUP($A279,'0919門市清單主檔'!B:B,'0919門市清單主檔'!V:V,"")</f>
        <v>板橋區</v>
      </c>
      <c r="E279" s="200" t="str">
        <f>_xlfn.XLOOKUP(D279,門市狀態!G:G,門市狀態!H:H,"")</f>
        <v>狄澤洋</v>
      </c>
      <c r="F279" s="160" t="str">
        <f>IFERROR(IF(VLOOKUP(A279,門市狀態!A:D,4,FALSE)=0,"",VLOOKUP(A279,門市狀態!A:D,4,FALSE)),"")</f>
        <v/>
      </c>
      <c r="G279" s="118"/>
      <c r="H279" s="188" t="str">
        <f t="shared" ref="H279:H325" si="40">IF(I279&gt;0,(TEXT(I279,"yyyymmdd")&amp;$V$2&amp;A279&amp;$V$2&amp;B279&amp;$S$2),"")</f>
        <v>PMQ2-2746-北縣板嘉店(定保)</v>
      </c>
      <c r="I279" s="251" t="str">
        <f t="array" ref="I279">IF(AND(SUMPRODUCT((IM!$F$2:$F$5000=A279)*(ISNUMBER(SEARCH($C$1, IM!$AC$2:$AC$5000))))&gt;0), $C$1, "")</f>
        <v>PMQ2</v>
      </c>
      <c r="J279" s="252">
        <f t="array" ref="J279">IFERROR(INDEX(IM!$AM$2:$AM$5000, MATCH(1, (IM!$F$2:$F$5000=A279) * (ISNUMBER(SEARCH($C$1, IM!$AC$2:$AC$5000))), 0)), "")</f>
        <v>46189</v>
      </c>
      <c r="K279" s="253">
        <f t="array" ref="K279">SUMPRODUCT((IM!$F$2:$F$5000=A279)*(IM!$AD$2:$AD$5000="O")*(ISNUMBER(SEARCH($C$1, IM!$AC$2:$AC$5000))))</f>
        <v>1</v>
      </c>
      <c r="L279" s="254" t="str">
        <f t="array" ref="L279">IF(K279&gt;0,IFERROR(HYPERLINK("#'IM'!AC"&amp;MATCH(1,(IM!$F$1:$F$5000=A279)*(ISNUMBER(SEARCH($C$1,IM!$AC$1:$AC$5000))),0),"檢核"),"未登錄"),"")</f>
        <v>檢核</v>
      </c>
      <c r="M279" s="255" t="str">
        <f t="shared" ref="M279:M325" si="41">Q279&amp;S279&amp;U279&amp;W279&amp;X279</f>
        <v>+EDC</v>
      </c>
      <c r="N279" s="255" t="str">
        <f t="array" ref="N279">IF(AND(
    SUMPRODUCT(
        (IM!$F$2:$F$522=A279) *
        ISNUMBER(SEARCH("*HUB*", IM!$AC$2:$AC$522)) *
        (IM!$X$2:$X$522&gt;=$A$1) *
        (IM!$X$2:$X$522&lt;=$B$1)*(W279="HUB")
    ) &gt; 0
), "HUB", "")</f>
        <v/>
      </c>
      <c r="O279" s="256" t="str">
        <f>IF(
  IFERROR(VLOOKUP(A279,門市主檔!A:I,9,FALSE),"")&lt;&gt;$C$1,
  "未完工",
  IF(
    AND($D$1="--",$E$1="--",$F$1="--"),
    "已完工",
    IF(
      OR(
        AND($D$1&lt;&gt;"--", IFERROR(VLOOKUP(A279,'0919門市清單主檔'!B:AH,31,FALSE),"")=$D$1, IFERROR(VLOOKUP(A279,門市主檔!A:Q,17,FALSE),"")&lt;&gt;$D$1),
        AND($E$1&lt;&gt;"--", IFERROR(VLOOKUP(A279,'0919門市清單主檔'!B:AH,32,FALSE),"")=$E$1, IFERROR(VLOOKUP(A279,門市主檔!A:S,19,FALSE),"")&lt;&gt;$E$1),
        AND($F$1&lt;&gt;"--", IFERROR(VLOOKUP(A279,'0919門市清單主檔'!B:AH,33,FALSE),"")=$F$1, IFERROR(VLOOKUP(A279,門市主檔!A:U,21,FALSE),"")&lt;&gt;$F$1),
        AND(
          IFERROR(VLOOKUP(A279,'0919門市清單主檔'!B:AC,28,FALSE),"")="+HUB",
          IFERROR(VLOOKUP(A279,門市主檔!A:X,23,FALSE),"")&lt;&gt;"+HUB"
        ),
        AND(
          IFERROR(VLOOKUP(A279,'0919門市清單主檔'!B:AD,29,FALSE),"")="+EDC",
          IFERROR(VLOOKUP(A279,門市主檔!A:X,24,FALSE),"")&lt;&gt;"+EDC"
        )
      ),
      _xlfn.TEXTJOIN(
        "，",
        TRUE,
        IF(AND($D$1&lt;&gt;"--", IFERROR(VLOOKUP(A279,'0919門市清單主檔'!B:AH,31,FALSE),"")=$D$1, IFERROR(VLOOKUP(A279,門市主檔!A:Q,17,FALSE),"")&lt;&gt;$D$1), $D$1, ""),
        IF(AND($E$1&lt;&gt;"--", IFERROR(VLOOKUP(A279,'0919門市清單主檔'!B:AH,32,FALSE),"")=$E$1, IFERROR(VLOOKUP(A279,門市主檔!A:S,19,FALSE),"")&lt;&gt;$E$1), $E$1, ""),
        IF(AND($F$1&lt;&gt;"--", IFERROR(VLOOKUP(A279,'0919門市清單主檔'!B:AH,33,FALSE),"")=$F$1, IFERROR(VLOOKUP(A279,門市主檔!A:U,21,FALSE),"")&lt;&gt;$F$1), $F$1, ""),
        IF(AND(IFERROR(VLOOKUP(A279,'0919門市清單主檔'!B:AC,28,FALSE),"")="+HUB", IFERROR(VLOOKUP(A279,門市主檔!A:X,23,FALSE),"")&lt;&gt;"+HUB"), "+HUB", ""),
        IF(AND(IFERROR(VLOOKUP(A279,'0919門市清單主檔'!B:AD,29,FALSE),"")="+EDC", IFERROR(VLOOKUP(A279,門市主檔!A:X,24,FALSE),"")&lt;&gt;"+EDC"), "+EDC", "")
      ) &amp; "未完工",
      "已完工"
    )
  )
)</f>
        <v>已完工</v>
      </c>
      <c r="P279" s="130" t="str">
        <f t="shared" ref="P279:P325" si="42">(TEXT(I279,"yyyymmdd"))&amp;$V$2&amp;A279&amp;$V$2&amp;B279&amp;$S$2</f>
        <v>PMQ2-2746-北縣板嘉店(定保)</v>
      </c>
      <c r="Q279" s="209" t="str">
        <f t="array" ref="Q279">IF(AND(SUMPRODUCT((IM!$F$2:$F$5000=A279)*(ISNUMBER(SEARCH($D$1, IM!$AC$2:$AC$5000))))&gt;0), $D$1, "")</f>
        <v/>
      </c>
      <c r="R279" s="210" t="str">
        <f t="array" ref="R279">IFERROR(INDEX(IM!$AM$2:$AM$5000, MATCH(1, (IM!$F$2:$F$5000=A279) * (ISNUMBER(SEARCH($D$1, IM!$AC$2:$AC$5000))), 0)), "")</f>
        <v/>
      </c>
      <c r="S279" s="211" t="str">
        <f t="array" ref="S279">IF(AND(SUMPRODUCT((IM!$F$2:$F$5000=A279)*(ISNUMBER(SEARCH($E$1, IM!$AC$2:$AC$5000))))&gt;0), $E$1, "")</f>
        <v/>
      </c>
      <c r="T279" s="210" t="str">
        <f t="array" ref="T279">IFERROR(INDEX(IM!$AM$2:$AM$5000, MATCH(1, (IM!$F$2:$F$5000=A279) * (ISNUMBER(SEARCH($E$1, IM!$AC$2:$AC$5000))), 0)), "")</f>
        <v/>
      </c>
      <c r="U279" s="211" t="str">
        <f t="array" ref="U279">IF(AND(SUMPRODUCT((IM!$F$2:$F$5000=A279)*(ISNUMBER(SEARCH($F$1, IM!$AC$2:$AC$5000))))&gt;0), $F$1, "")</f>
        <v/>
      </c>
      <c r="V279" s="210" t="str">
        <f t="array" ref="V279">IFERROR(INDEX(IM!$AM$2:$AM$5000, MATCH(1, (IM!$F$2:$F$5000=A279) * (ISNUMBER(SEARCH($F$1, IM!$AC$2:$AC$5000))), 0)), "")</f>
        <v/>
      </c>
      <c r="W279" s="165" t="str">
        <f t="array" ref="W279">IF(
SUMPRODUCT(
(IM!$F$2:$F$5000=A279)*
(ISNUMBER(SEARCH($I$1,IM!$AC$2:$AC$5000)))*
(IM!$X$2:$X$5000&gt;=$A$1)*
(IM!$X$2:$X$5000&lt;=$B$1)
)&gt;0,
$I$1,
""
)</f>
        <v/>
      </c>
      <c r="X279" s="165" t="str">
        <f t="array" ref="X279">IF(AND(SUMPRODUCT((IM!$F$2:$F$5000=A279)*(ISNUMBER(SEARCH($J$1, IM!$AC$2:$AC$5000))))&gt;0), $J$1, "")</f>
        <v>+EDC</v>
      </c>
      <c r="Y279" s="425">
        <f t="shared" ref="Y279:Y325" si="43">A279</f>
        <v>2746</v>
      </c>
      <c r="Z279" s="425" t="str">
        <f t="shared" ref="Z279:Z325" si="44">B279</f>
        <v>北縣板嘉店</v>
      </c>
      <c r="AA279" s="132"/>
    </row>
    <row r="280" spans="1:29" s="464" customFormat="1" ht="21.6" customHeight="1">
      <c r="A280" s="160">
        <v>3772</v>
      </c>
      <c r="B280" s="160" t="str">
        <f>_xlfn.XLOOKUP(A280,'0919門市清單主檔'!B:B,'0919門市清單主檔'!C:C,"")</f>
        <v>三重美溪店</v>
      </c>
      <c r="C280" s="117" t="str">
        <f>_xlfn.XLOOKUP($A280,'0919門市清單主檔'!B:B,'0919門市清單主檔'!U:U,"")</f>
        <v>新北市</v>
      </c>
      <c r="D280" s="117" t="str">
        <f>_xlfn.XLOOKUP($A280,'0919門市清單主檔'!B:B,'0919門市清單主檔'!V:V,"")</f>
        <v>三重區</v>
      </c>
      <c r="E280" s="200" t="str">
        <f>_xlfn.XLOOKUP(D280,門市狀態!G:G,門市狀態!H:H,"")</f>
        <v>劉柏均</v>
      </c>
      <c r="F280" s="160" t="str">
        <f>IFERROR(IF(VLOOKUP(A280,門市狀態!A:D,4,FALSE)=0,"",VLOOKUP(A280,門市狀態!A:D,4,FALSE)),"")</f>
        <v/>
      </c>
      <c r="G280" s="118"/>
      <c r="H280" s="188" t="str">
        <f t="shared" si="40"/>
        <v>PMQ2-3772-三重美溪店(定保)</v>
      </c>
      <c r="I280" s="251" t="str">
        <f t="array" ref="I280">IF(AND(SUMPRODUCT((IM!$F$2:$F$5000=A280)*(ISNUMBER(SEARCH($C$1, IM!$AC$2:$AC$5000))))&gt;0), $C$1, "")</f>
        <v>PMQ2</v>
      </c>
      <c r="J280" s="252">
        <f t="array" ref="J280">IFERROR(INDEX(IM!$AM$2:$AM$5000, MATCH(1, (IM!$F$2:$F$5000=A280) * (ISNUMBER(SEARCH($C$1, IM!$AC$2:$AC$5000))), 0)), "")</f>
        <v>46189</v>
      </c>
      <c r="K280" s="253">
        <f t="array" ref="K280">SUMPRODUCT((IM!$F$2:$F$5000=A280)*(IM!$AD$2:$AD$5000="O")*(ISNUMBER(SEARCH($C$1, IM!$AC$2:$AC$5000))))</f>
        <v>1</v>
      </c>
      <c r="L280" s="254" t="str">
        <f t="array" ref="L280">IF(K280&gt;0,IFERROR(HYPERLINK("#'IM'!AC"&amp;MATCH(1,(IM!$F$1:$F$5000=A280)*(ISNUMBER(SEARCH($C$1,IM!$AC$1:$AC$5000))),0),"檢核"),"未登錄"),"")</f>
        <v>檢核</v>
      </c>
      <c r="M280" s="255" t="str">
        <f t="shared" si="41"/>
        <v>+EDC</v>
      </c>
      <c r="N280" s="255" t="str">
        <f t="array" ref="N280">IF(AND(
    SUMPRODUCT(
        (IM!$F$2:$F$522=A280) *
        ISNUMBER(SEARCH("*HUB*", IM!$AC$2:$AC$522)) *
        (IM!$X$2:$X$522&gt;=$A$1) *
        (IM!$X$2:$X$522&lt;=$B$1)*(W280="HUB")
    ) &gt; 0
), "HUB", "")</f>
        <v/>
      </c>
      <c r="O280" s="256" t="str">
        <f>IF(
  IFERROR(VLOOKUP(A280,門市主檔!A:I,9,FALSE),"")&lt;&gt;$C$1,
  "未完工",
  IF(
    AND($D$1="--",$E$1="--",$F$1="--"),
    "已完工",
    IF(
      OR(
        AND($D$1&lt;&gt;"--", IFERROR(VLOOKUP(A280,'0919門市清單主檔'!B:AH,31,FALSE),"")=$D$1, IFERROR(VLOOKUP(A280,門市主檔!A:Q,17,FALSE),"")&lt;&gt;$D$1),
        AND($E$1&lt;&gt;"--", IFERROR(VLOOKUP(A280,'0919門市清單主檔'!B:AH,32,FALSE),"")=$E$1, IFERROR(VLOOKUP(A280,門市主檔!A:S,19,FALSE),"")&lt;&gt;$E$1),
        AND($F$1&lt;&gt;"--", IFERROR(VLOOKUP(A280,'0919門市清單主檔'!B:AH,33,FALSE),"")=$F$1, IFERROR(VLOOKUP(A280,門市主檔!A:U,21,FALSE),"")&lt;&gt;$F$1),
        AND(
          IFERROR(VLOOKUP(A280,'0919門市清單主檔'!B:AC,28,FALSE),"")="+HUB",
          IFERROR(VLOOKUP(A280,門市主檔!A:X,23,FALSE),"")&lt;&gt;"+HUB"
        ),
        AND(
          IFERROR(VLOOKUP(A280,'0919門市清單主檔'!B:AD,29,FALSE),"")="+EDC",
          IFERROR(VLOOKUP(A280,門市主檔!A:X,24,FALSE),"")&lt;&gt;"+EDC"
        )
      ),
      _xlfn.TEXTJOIN(
        "，",
        TRUE,
        IF(AND($D$1&lt;&gt;"--", IFERROR(VLOOKUP(A280,'0919門市清單主檔'!B:AH,31,FALSE),"")=$D$1, IFERROR(VLOOKUP(A280,門市主檔!A:Q,17,FALSE),"")&lt;&gt;$D$1), $D$1, ""),
        IF(AND($E$1&lt;&gt;"--", IFERROR(VLOOKUP(A280,'0919門市清單主檔'!B:AH,32,FALSE),"")=$E$1, IFERROR(VLOOKUP(A280,門市主檔!A:S,19,FALSE),"")&lt;&gt;$E$1), $E$1, ""),
        IF(AND($F$1&lt;&gt;"--", IFERROR(VLOOKUP(A280,'0919門市清單主檔'!B:AH,33,FALSE),"")=$F$1, IFERROR(VLOOKUP(A280,門市主檔!A:U,21,FALSE),"")&lt;&gt;$F$1), $F$1, ""),
        IF(AND(IFERROR(VLOOKUP(A280,'0919門市清單主檔'!B:AC,28,FALSE),"")="+HUB", IFERROR(VLOOKUP(A280,門市主檔!A:X,23,FALSE),"")&lt;&gt;"+HUB"), "+HUB", ""),
        IF(AND(IFERROR(VLOOKUP(A280,'0919門市清單主檔'!B:AD,29,FALSE),"")="+EDC", IFERROR(VLOOKUP(A280,門市主檔!A:X,24,FALSE),"")&lt;&gt;"+EDC"), "+EDC", "")
      ) &amp; "未完工",
      "已完工"
    )
  )
)</f>
        <v>已完工</v>
      </c>
      <c r="P280" s="130" t="str">
        <f t="shared" si="42"/>
        <v>PMQ2-3772-三重美溪店(定保)</v>
      </c>
      <c r="Q280" s="209" t="str">
        <f t="array" ref="Q280">IF(AND(SUMPRODUCT((IM!$F$2:$F$5000=A280)*(ISNUMBER(SEARCH($D$1, IM!$AC$2:$AC$5000))))&gt;0), $D$1, "")</f>
        <v/>
      </c>
      <c r="R280" s="210" t="str">
        <f t="array" ref="R280">IFERROR(INDEX(IM!$AM$2:$AM$5000, MATCH(1, (IM!$F$2:$F$5000=A280) * (ISNUMBER(SEARCH($D$1, IM!$AC$2:$AC$5000))), 0)), "")</f>
        <v/>
      </c>
      <c r="S280" s="211" t="str">
        <f t="array" ref="S280">IF(AND(SUMPRODUCT((IM!$F$2:$F$5000=A280)*(ISNUMBER(SEARCH($E$1, IM!$AC$2:$AC$5000))))&gt;0), $E$1, "")</f>
        <v/>
      </c>
      <c r="T280" s="210" t="str">
        <f t="array" ref="T280">IFERROR(INDEX(IM!$AM$2:$AM$5000, MATCH(1, (IM!$F$2:$F$5000=A280) * (ISNUMBER(SEARCH($E$1, IM!$AC$2:$AC$5000))), 0)), "")</f>
        <v/>
      </c>
      <c r="U280" s="211" t="str">
        <f t="array" ref="U280">IF(AND(SUMPRODUCT((IM!$F$2:$F$5000=A280)*(ISNUMBER(SEARCH($F$1, IM!$AC$2:$AC$5000))))&gt;0), $F$1, "")</f>
        <v/>
      </c>
      <c r="V280" s="210" t="str">
        <f t="array" ref="V280">IFERROR(INDEX(IM!$AM$2:$AM$5000, MATCH(1, (IM!$F$2:$F$5000=A280) * (ISNUMBER(SEARCH($F$1, IM!$AC$2:$AC$5000))), 0)), "")</f>
        <v/>
      </c>
      <c r="W280" s="165" t="str">
        <f t="array" ref="W280">IF(
SUMPRODUCT(
(IM!$F$2:$F$5000=A280)*
(ISNUMBER(SEARCH($I$1,IM!$AC$2:$AC$5000)))*
(IM!$X$2:$X$5000&gt;=$A$1)*
(IM!$X$2:$X$5000&lt;=$B$1)
)&gt;0,
$I$1,
""
)</f>
        <v/>
      </c>
      <c r="X280" s="165" t="str">
        <f t="array" ref="X280">IF(AND(SUMPRODUCT((IM!$F$2:$F$5000=A280)*(ISNUMBER(SEARCH($J$1, IM!$AC$2:$AC$5000))))&gt;0), $J$1, "")</f>
        <v>+EDC</v>
      </c>
      <c r="Y280" s="425">
        <f t="shared" si="43"/>
        <v>3772</v>
      </c>
      <c r="Z280" s="425" t="str">
        <f t="shared" si="44"/>
        <v>三重美溪店</v>
      </c>
      <c r="AA280" s="132"/>
    </row>
    <row r="281" spans="1:29" s="464" customFormat="1" ht="21.6" customHeight="1">
      <c r="A281" s="160">
        <v>2422</v>
      </c>
      <c r="B281" s="160" t="str">
        <f>_xlfn.XLOOKUP(A281,'0919門市清單主檔'!B:B,'0919門市清單主檔'!C:C,"")</f>
        <v>北縣板億店</v>
      </c>
      <c r="C281" s="117" t="str">
        <f>_xlfn.XLOOKUP($A281,'0919門市清單主檔'!B:B,'0919門市清單主檔'!U:U,"")</f>
        <v>新北市</v>
      </c>
      <c r="D281" s="117" t="str">
        <f>_xlfn.XLOOKUP($A281,'0919門市清單主檔'!B:B,'0919門市清單主檔'!V:V,"")</f>
        <v>板橋區</v>
      </c>
      <c r="E281" s="200" t="str">
        <f>_xlfn.XLOOKUP(D281,門市狀態!G:G,門市狀態!H:H,"")</f>
        <v>狄澤洋</v>
      </c>
      <c r="F281" s="160" t="str">
        <f>IFERROR(IF(VLOOKUP(A281,門市狀態!A:D,4,FALSE)=0,"",VLOOKUP(A281,門市狀態!A:D,4,FALSE)),"")</f>
        <v/>
      </c>
      <c r="G281" s="118"/>
      <c r="H281" s="188" t="str">
        <f t="shared" si="40"/>
        <v>PMQ2-2422-北縣板億店(定保)</v>
      </c>
      <c r="I281" s="251" t="str">
        <f t="array" ref="I281">IF(AND(SUMPRODUCT((IM!$F$2:$F$5000=A281)*(ISNUMBER(SEARCH($C$1, IM!$AC$2:$AC$5000))))&gt;0), $C$1, "")</f>
        <v>PMQ2</v>
      </c>
      <c r="J281" s="252">
        <f t="array" ref="J281">IFERROR(INDEX(IM!$AM$2:$AM$5000, MATCH(1, (IM!$F$2:$F$5000=A281) * (ISNUMBER(SEARCH($C$1, IM!$AC$2:$AC$5000))), 0)), "")</f>
        <v>46190</v>
      </c>
      <c r="K281" s="253">
        <f t="array" ref="K281">SUMPRODUCT((IM!$F$2:$F$5000=A281)*(IM!$AD$2:$AD$5000="O")*(ISNUMBER(SEARCH($C$1, IM!$AC$2:$AC$5000))))</f>
        <v>1</v>
      </c>
      <c r="L281" s="254" t="str">
        <f t="array" ref="L281">IF(K281&gt;0,IFERROR(HYPERLINK("#'IM'!AC"&amp;MATCH(1,(IM!$F$1:$F$5000=A281)*(ISNUMBER(SEARCH($C$1,IM!$AC$1:$AC$5000))),0),"檢核"),"未登錄"),"")</f>
        <v>檢核</v>
      </c>
      <c r="M281" s="255" t="str">
        <f t="shared" si="41"/>
        <v>+EDC</v>
      </c>
      <c r="N281" s="255" t="str">
        <f t="array" ref="N281">IF(AND(
    SUMPRODUCT(
        (IM!$F$2:$F$522=A281) *
        ISNUMBER(SEARCH("*HUB*", IM!$AC$2:$AC$522)) *
        (IM!$X$2:$X$522&gt;=$A$1) *
        (IM!$X$2:$X$522&lt;=$B$1)*(W281="HUB")
    ) &gt; 0
), "HUB", "")</f>
        <v/>
      </c>
      <c r="O281" s="256" t="str">
        <f>IF(
  IFERROR(VLOOKUP(A281,門市主檔!A:I,9,FALSE),"")&lt;&gt;$C$1,
  "未完工",
  IF(
    AND($D$1="--",$E$1="--",$F$1="--"),
    "已完工",
    IF(
      OR(
        AND($D$1&lt;&gt;"--", IFERROR(VLOOKUP(A281,'0919門市清單主檔'!B:AH,31,FALSE),"")=$D$1, IFERROR(VLOOKUP(A281,門市主檔!A:Q,17,FALSE),"")&lt;&gt;$D$1),
        AND($E$1&lt;&gt;"--", IFERROR(VLOOKUP(A281,'0919門市清單主檔'!B:AH,32,FALSE),"")=$E$1, IFERROR(VLOOKUP(A281,門市主檔!A:S,19,FALSE),"")&lt;&gt;$E$1),
        AND($F$1&lt;&gt;"--", IFERROR(VLOOKUP(A281,'0919門市清單主檔'!B:AH,33,FALSE),"")=$F$1, IFERROR(VLOOKUP(A281,門市主檔!A:U,21,FALSE),"")&lt;&gt;$F$1),
        AND(
          IFERROR(VLOOKUP(A281,'0919門市清單主檔'!B:AC,28,FALSE),"")="+HUB",
          IFERROR(VLOOKUP(A281,門市主檔!A:X,23,FALSE),"")&lt;&gt;"+HUB"
        ),
        AND(
          IFERROR(VLOOKUP(A281,'0919門市清單主檔'!B:AD,29,FALSE),"")="+EDC",
          IFERROR(VLOOKUP(A281,門市主檔!A:X,24,FALSE),"")&lt;&gt;"+EDC"
        )
      ),
      _xlfn.TEXTJOIN(
        "，",
        TRUE,
        IF(AND($D$1&lt;&gt;"--", IFERROR(VLOOKUP(A281,'0919門市清單主檔'!B:AH,31,FALSE),"")=$D$1, IFERROR(VLOOKUP(A281,門市主檔!A:Q,17,FALSE),"")&lt;&gt;$D$1), $D$1, ""),
        IF(AND($E$1&lt;&gt;"--", IFERROR(VLOOKUP(A281,'0919門市清單主檔'!B:AH,32,FALSE),"")=$E$1, IFERROR(VLOOKUP(A281,門市主檔!A:S,19,FALSE),"")&lt;&gt;$E$1), $E$1, ""),
        IF(AND($F$1&lt;&gt;"--", IFERROR(VLOOKUP(A281,'0919門市清單主檔'!B:AH,33,FALSE),"")=$F$1, IFERROR(VLOOKUP(A281,門市主檔!A:U,21,FALSE),"")&lt;&gt;$F$1), $F$1, ""),
        IF(AND(IFERROR(VLOOKUP(A281,'0919門市清單主檔'!B:AC,28,FALSE),"")="+HUB", IFERROR(VLOOKUP(A281,門市主檔!A:X,23,FALSE),"")&lt;&gt;"+HUB"), "+HUB", ""),
        IF(AND(IFERROR(VLOOKUP(A281,'0919門市清單主檔'!B:AD,29,FALSE),"")="+EDC", IFERROR(VLOOKUP(A281,門市主檔!A:X,24,FALSE),"")&lt;&gt;"+EDC"), "+EDC", "")
      ) &amp; "未完工",
      "已完工"
    )
  )
)</f>
        <v>已完工</v>
      </c>
      <c r="P281" s="130" t="str">
        <f t="shared" si="42"/>
        <v>PMQ2-2422-北縣板億店(定保)</v>
      </c>
      <c r="Q281" s="209" t="str">
        <f t="array" ref="Q281">IF(AND(SUMPRODUCT((IM!$F$2:$F$5000=A281)*(ISNUMBER(SEARCH($D$1, IM!$AC$2:$AC$5000))))&gt;0), $D$1, "")</f>
        <v/>
      </c>
      <c r="R281" s="210" t="str">
        <f t="array" ref="R281">IFERROR(INDEX(IM!$AM$2:$AM$5000, MATCH(1, (IM!$F$2:$F$5000=A281) * (ISNUMBER(SEARCH($D$1, IM!$AC$2:$AC$5000))), 0)), "")</f>
        <v/>
      </c>
      <c r="S281" s="211" t="str">
        <f t="array" ref="S281">IF(AND(SUMPRODUCT((IM!$F$2:$F$5000=A281)*(ISNUMBER(SEARCH($E$1, IM!$AC$2:$AC$5000))))&gt;0), $E$1, "")</f>
        <v/>
      </c>
      <c r="T281" s="210" t="str">
        <f t="array" ref="T281">IFERROR(INDEX(IM!$AM$2:$AM$5000, MATCH(1, (IM!$F$2:$F$5000=A281) * (ISNUMBER(SEARCH($E$1, IM!$AC$2:$AC$5000))), 0)), "")</f>
        <v/>
      </c>
      <c r="U281" s="211" t="str">
        <f t="array" ref="U281">IF(AND(SUMPRODUCT((IM!$F$2:$F$5000=A281)*(ISNUMBER(SEARCH($F$1, IM!$AC$2:$AC$5000))))&gt;0), $F$1, "")</f>
        <v/>
      </c>
      <c r="V281" s="210" t="str">
        <f t="array" ref="V281">IFERROR(INDEX(IM!$AM$2:$AM$5000, MATCH(1, (IM!$F$2:$F$5000=A281) * (ISNUMBER(SEARCH($F$1, IM!$AC$2:$AC$5000))), 0)), "")</f>
        <v/>
      </c>
      <c r="W281" s="165" t="str">
        <f t="array" ref="W281">IF(
SUMPRODUCT(
(IM!$F$2:$F$5000=A281)*
(ISNUMBER(SEARCH($I$1,IM!$AC$2:$AC$5000)))*
(IM!$X$2:$X$5000&gt;=$A$1)*
(IM!$X$2:$X$5000&lt;=$B$1)
)&gt;0,
$I$1,
""
)</f>
        <v/>
      </c>
      <c r="X281" s="165" t="str">
        <f t="array" ref="X281">IF(AND(SUMPRODUCT((IM!$F$2:$F$5000=A281)*(ISNUMBER(SEARCH($J$1, IM!$AC$2:$AC$5000))))&gt;0), $J$1, "")</f>
        <v>+EDC</v>
      </c>
      <c r="Y281" s="425">
        <f t="shared" si="43"/>
        <v>2422</v>
      </c>
      <c r="Z281" s="425" t="str">
        <f t="shared" si="44"/>
        <v>北縣板億店</v>
      </c>
      <c r="AA281" s="132"/>
      <c r="AB281" s="543"/>
      <c r="AC281" s="543"/>
    </row>
    <row r="282" spans="1:29" s="464" customFormat="1" ht="21.6" customHeight="1">
      <c r="A282" s="160" t="s">
        <v>88</v>
      </c>
      <c r="B282" s="160" t="str">
        <f>_xlfn.XLOOKUP(A282,'0919門市清單主檔'!B:B,'0919門市清單主檔'!C:C,"")</f>
        <v>板橋成都店</v>
      </c>
      <c r="C282" s="117" t="str">
        <f>_xlfn.XLOOKUP($A282,'0919門市清單主檔'!B:B,'0919門市清單主檔'!U:U,"")</f>
        <v>新北市</v>
      </c>
      <c r="D282" s="117" t="str">
        <f>_xlfn.XLOOKUP($A282,'0919門市清單主檔'!B:B,'0919門市清單主檔'!V:V,"")</f>
        <v>板橋區</v>
      </c>
      <c r="E282" s="200" t="str">
        <f>_xlfn.XLOOKUP(D282,門市狀態!G:G,門市狀態!H:H,"")</f>
        <v>狄澤洋</v>
      </c>
      <c r="F282" s="160" t="str">
        <f>IFERROR(IF(VLOOKUP(A282,門市狀態!A:D,4,FALSE)=0,"",VLOOKUP(A282,門市狀態!A:D,4,FALSE)),"")</f>
        <v/>
      </c>
      <c r="G282" s="118"/>
      <c r="H282" s="188" t="str">
        <f t="shared" si="40"/>
        <v>PMQ2-D349-板橋成都店(定保)</v>
      </c>
      <c r="I282" s="251" t="str">
        <f t="array" ref="I282">IF(AND(SUMPRODUCT((IM!$F$2:$F$5000=A282)*(ISNUMBER(SEARCH($C$1, IM!$AC$2:$AC$5000))))&gt;0), $C$1, "")</f>
        <v>PMQ2</v>
      </c>
      <c r="J282" s="252">
        <f t="array" ref="J282">IFERROR(INDEX(IM!$AM$2:$AM$5000, MATCH(1, (IM!$F$2:$F$5000=A282) * (ISNUMBER(SEARCH($C$1, IM!$AC$2:$AC$5000))), 0)), "")</f>
        <v>46190</v>
      </c>
      <c r="K282" s="253">
        <f t="array" ref="K282">SUMPRODUCT((IM!$F$2:$F$5000=A282)*(IM!$AD$2:$AD$5000="O")*(ISNUMBER(SEARCH($C$1, IM!$AC$2:$AC$5000))))</f>
        <v>1</v>
      </c>
      <c r="L282" s="254" t="str">
        <f t="array" ref="L282">IF(K282&gt;0,IFERROR(HYPERLINK("#'IM'!AC"&amp;MATCH(1,(IM!$F$1:$F$5000=A282)*(ISNUMBER(SEARCH($C$1,IM!$AC$1:$AC$5000))),0),"檢核"),"未登錄"),"")</f>
        <v>檢核</v>
      </c>
      <c r="M282" s="255" t="str">
        <f t="shared" si="41"/>
        <v>+EDC</v>
      </c>
      <c r="N282" s="255" t="str">
        <f t="array" ref="N282">IF(AND(
    SUMPRODUCT(
        (IM!$F$2:$F$522=A282) *
        ISNUMBER(SEARCH("*HUB*", IM!$AC$2:$AC$522)) *
        (IM!$X$2:$X$522&gt;=$A$1) *
        (IM!$X$2:$X$522&lt;=$B$1)*(W282="HUB")
    ) &gt; 0
), "HUB", "")</f>
        <v/>
      </c>
      <c r="O282" s="256" t="str">
        <f>IF(
  IFERROR(VLOOKUP(A282,門市主檔!A:I,9,FALSE),"")&lt;&gt;$C$1,
  "未完工",
  IF(
    AND($D$1="--",$E$1="--",$F$1="--"),
    "已完工",
    IF(
      OR(
        AND($D$1&lt;&gt;"--", IFERROR(VLOOKUP(A282,'0919門市清單主檔'!B:AH,31,FALSE),"")=$D$1, IFERROR(VLOOKUP(A282,門市主檔!A:Q,17,FALSE),"")&lt;&gt;$D$1),
        AND($E$1&lt;&gt;"--", IFERROR(VLOOKUP(A282,'0919門市清單主檔'!B:AH,32,FALSE),"")=$E$1, IFERROR(VLOOKUP(A282,門市主檔!A:S,19,FALSE),"")&lt;&gt;$E$1),
        AND($F$1&lt;&gt;"--", IFERROR(VLOOKUP(A282,'0919門市清單主檔'!B:AH,33,FALSE),"")=$F$1, IFERROR(VLOOKUP(A282,門市主檔!A:U,21,FALSE),"")&lt;&gt;$F$1),
        AND(
          IFERROR(VLOOKUP(A282,'0919門市清單主檔'!B:AC,28,FALSE),"")="+HUB",
          IFERROR(VLOOKUP(A282,門市主檔!A:X,23,FALSE),"")&lt;&gt;"+HUB"
        ),
        AND(
          IFERROR(VLOOKUP(A282,'0919門市清單主檔'!B:AD,29,FALSE),"")="+EDC",
          IFERROR(VLOOKUP(A282,門市主檔!A:X,24,FALSE),"")&lt;&gt;"+EDC"
        )
      ),
      _xlfn.TEXTJOIN(
        "，",
        TRUE,
        IF(AND($D$1&lt;&gt;"--", IFERROR(VLOOKUP(A282,'0919門市清單主檔'!B:AH,31,FALSE),"")=$D$1, IFERROR(VLOOKUP(A282,門市主檔!A:Q,17,FALSE),"")&lt;&gt;$D$1), $D$1, ""),
        IF(AND($E$1&lt;&gt;"--", IFERROR(VLOOKUP(A282,'0919門市清單主檔'!B:AH,32,FALSE),"")=$E$1, IFERROR(VLOOKUP(A282,門市主檔!A:S,19,FALSE),"")&lt;&gt;$E$1), $E$1, ""),
        IF(AND($F$1&lt;&gt;"--", IFERROR(VLOOKUP(A282,'0919門市清單主檔'!B:AH,33,FALSE),"")=$F$1, IFERROR(VLOOKUP(A282,門市主檔!A:U,21,FALSE),"")&lt;&gt;$F$1), $F$1, ""),
        IF(AND(IFERROR(VLOOKUP(A282,'0919門市清單主檔'!B:AC,28,FALSE),"")="+HUB", IFERROR(VLOOKUP(A282,門市主檔!A:X,23,FALSE),"")&lt;&gt;"+HUB"), "+HUB", ""),
        IF(AND(IFERROR(VLOOKUP(A282,'0919門市清單主檔'!B:AD,29,FALSE),"")="+EDC", IFERROR(VLOOKUP(A282,門市主檔!A:X,24,FALSE),"")&lt;&gt;"+EDC"), "+EDC", "")
      ) &amp; "未完工",
      "已完工"
    )
  )
)</f>
        <v>已完工</v>
      </c>
      <c r="P282" s="130" t="str">
        <f t="shared" si="42"/>
        <v>PMQ2-D349-板橋成都店(定保)</v>
      </c>
      <c r="Q282" s="209" t="str">
        <f t="array" ref="Q282">IF(AND(SUMPRODUCT((IM!$F$2:$F$5000=A282)*(ISNUMBER(SEARCH($D$1, IM!$AC$2:$AC$5000))))&gt;0), $D$1, "")</f>
        <v/>
      </c>
      <c r="R282" s="210" t="str">
        <f t="array" ref="R282">IFERROR(INDEX(IM!$AM$2:$AM$5000, MATCH(1, (IM!$F$2:$F$5000=A282) * (ISNUMBER(SEARCH($D$1, IM!$AC$2:$AC$5000))), 0)), "")</f>
        <v/>
      </c>
      <c r="S282" s="211" t="str">
        <f t="array" ref="S282">IF(AND(SUMPRODUCT((IM!$F$2:$F$5000=A282)*(ISNUMBER(SEARCH($E$1, IM!$AC$2:$AC$5000))))&gt;0), $E$1, "")</f>
        <v/>
      </c>
      <c r="T282" s="210" t="str">
        <f t="array" ref="T282">IFERROR(INDEX(IM!$AM$2:$AM$5000, MATCH(1, (IM!$F$2:$F$5000=A282) * (ISNUMBER(SEARCH($E$1, IM!$AC$2:$AC$5000))), 0)), "")</f>
        <v/>
      </c>
      <c r="U282" s="211" t="str">
        <f t="array" ref="U282">IF(AND(SUMPRODUCT((IM!$F$2:$F$5000=A282)*(ISNUMBER(SEARCH($F$1, IM!$AC$2:$AC$5000))))&gt;0), $F$1, "")</f>
        <v/>
      </c>
      <c r="V282" s="210" t="str">
        <f t="array" ref="V282">IFERROR(INDEX(IM!$AM$2:$AM$5000, MATCH(1, (IM!$F$2:$F$5000=A282) * (ISNUMBER(SEARCH($F$1, IM!$AC$2:$AC$5000))), 0)), "")</f>
        <v/>
      </c>
      <c r="W282" s="165" t="str">
        <f t="array" ref="W282">IF(
SUMPRODUCT(
(IM!$F$2:$F$5000=A282)*
(ISNUMBER(SEARCH($I$1,IM!$AC$2:$AC$5000)))*
(IM!$X$2:$X$5000&gt;=$A$1)*
(IM!$X$2:$X$5000&lt;=$B$1)
)&gt;0,
$I$1,
""
)</f>
        <v/>
      </c>
      <c r="X282" s="165" t="str">
        <f t="array" ref="X282">IF(AND(SUMPRODUCT((IM!$F$2:$F$5000=A282)*(ISNUMBER(SEARCH($J$1, IM!$AC$2:$AC$5000))))&gt;0), $J$1, "")</f>
        <v>+EDC</v>
      </c>
      <c r="Y282" s="425" t="str">
        <f t="shared" si="43"/>
        <v>D349</v>
      </c>
      <c r="Z282" s="425" t="str">
        <f t="shared" si="44"/>
        <v>板橋成都店</v>
      </c>
      <c r="AA282" s="132"/>
    </row>
    <row r="283" spans="1:29" s="464" customFormat="1" ht="21.6" customHeight="1">
      <c r="A283" s="160">
        <v>2995</v>
      </c>
      <c r="B283" s="160" t="str">
        <f>_xlfn.XLOOKUP(A283,'0919門市清單主檔'!B:B,'0919門市清單主檔'!C:C,"")</f>
        <v>板橋湳雅夜市</v>
      </c>
      <c r="C283" s="117" t="str">
        <f>_xlfn.XLOOKUP($A283,'0919門市清單主檔'!B:B,'0919門市清單主檔'!U:U,"")</f>
        <v>新北市</v>
      </c>
      <c r="D283" s="117" t="str">
        <f>_xlfn.XLOOKUP($A283,'0919門市清單主檔'!B:B,'0919門市清單主檔'!V:V,"")</f>
        <v>板橋區</v>
      </c>
      <c r="E283" s="200" t="str">
        <f>_xlfn.XLOOKUP(D283,門市狀態!G:G,門市狀態!H:H,"")</f>
        <v>狄澤洋</v>
      </c>
      <c r="F283" s="160" t="str">
        <f>IFERROR(IF(VLOOKUP(A283,門市狀態!A:D,4,FALSE)=0,"",VLOOKUP(A283,門市狀態!A:D,4,FALSE)),"")</f>
        <v/>
      </c>
      <c r="G283" s="118"/>
      <c r="H283" s="188" t="str">
        <f t="shared" si="40"/>
        <v>PMQ2-2995-板橋湳雅夜市(定保)</v>
      </c>
      <c r="I283" s="251" t="str">
        <f t="array" ref="I283">IF(AND(SUMPRODUCT((IM!$F$2:$F$5000=A283)*(ISNUMBER(SEARCH($C$1, IM!$AC$2:$AC$5000))))&gt;0), $C$1, "")</f>
        <v>PMQ2</v>
      </c>
      <c r="J283" s="252">
        <f t="array" ref="J283">IFERROR(INDEX(IM!$AM$2:$AM$5000, MATCH(1, (IM!$F$2:$F$5000=A283) * (ISNUMBER(SEARCH($C$1, IM!$AC$2:$AC$5000))), 0)), "")</f>
        <v>46190</v>
      </c>
      <c r="K283" s="253">
        <f t="array" ref="K283">SUMPRODUCT((IM!$F$2:$F$5000=A283)*(IM!$AD$2:$AD$5000="O")*(ISNUMBER(SEARCH($C$1, IM!$AC$2:$AC$5000))))</f>
        <v>1</v>
      </c>
      <c r="L283" s="254" t="str">
        <f t="array" ref="L283">IF(K283&gt;0,IFERROR(HYPERLINK("#'IM'!AC"&amp;MATCH(1,(IM!$F$1:$F$5000=A283)*(ISNUMBER(SEARCH($C$1,IM!$AC$1:$AC$5000))),0),"檢核"),"未登錄"),"")</f>
        <v>檢核</v>
      </c>
      <c r="M283" s="255" t="str">
        <f t="shared" si="41"/>
        <v>+EDC</v>
      </c>
      <c r="N283" s="255" t="str">
        <f t="array" ref="N283">IF(AND(
    SUMPRODUCT(
        (IM!$F$2:$F$522=A283) *
        ISNUMBER(SEARCH("*HUB*", IM!$AC$2:$AC$522)) *
        (IM!$X$2:$X$522&gt;=$A$1) *
        (IM!$X$2:$X$522&lt;=$B$1)*(W283="HUB")
    ) &gt; 0
), "HUB", "")</f>
        <v/>
      </c>
      <c r="O283" s="256" t="str">
        <f>IF(
  IFERROR(VLOOKUP(A283,門市主檔!A:I,9,FALSE),"")&lt;&gt;$C$1,
  "未完工",
  IF(
    AND($D$1="--",$E$1="--",$F$1="--"),
    "已完工",
    IF(
      OR(
        AND($D$1&lt;&gt;"--", IFERROR(VLOOKUP(A283,'0919門市清單主檔'!B:AH,31,FALSE),"")=$D$1, IFERROR(VLOOKUP(A283,門市主檔!A:Q,17,FALSE),"")&lt;&gt;$D$1),
        AND($E$1&lt;&gt;"--", IFERROR(VLOOKUP(A283,'0919門市清單主檔'!B:AH,32,FALSE),"")=$E$1, IFERROR(VLOOKUP(A283,門市主檔!A:S,19,FALSE),"")&lt;&gt;$E$1),
        AND($F$1&lt;&gt;"--", IFERROR(VLOOKUP(A283,'0919門市清單主檔'!B:AH,33,FALSE),"")=$F$1, IFERROR(VLOOKUP(A283,門市主檔!A:U,21,FALSE),"")&lt;&gt;$F$1),
        AND(
          IFERROR(VLOOKUP(A283,'0919門市清單主檔'!B:AC,28,FALSE),"")="+HUB",
          IFERROR(VLOOKUP(A283,門市主檔!A:X,23,FALSE),"")&lt;&gt;"+HUB"
        ),
        AND(
          IFERROR(VLOOKUP(A283,'0919門市清單主檔'!B:AD,29,FALSE),"")="+EDC",
          IFERROR(VLOOKUP(A283,門市主檔!A:X,24,FALSE),"")&lt;&gt;"+EDC"
        )
      ),
      _xlfn.TEXTJOIN(
        "，",
        TRUE,
        IF(AND($D$1&lt;&gt;"--", IFERROR(VLOOKUP(A283,'0919門市清單主檔'!B:AH,31,FALSE),"")=$D$1, IFERROR(VLOOKUP(A283,門市主檔!A:Q,17,FALSE),"")&lt;&gt;$D$1), $D$1, ""),
        IF(AND($E$1&lt;&gt;"--", IFERROR(VLOOKUP(A283,'0919門市清單主檔'!B:AH,32,FALSE),"")=$E$1, IFERROR(VLOOKUP(A283,門市主檔!A:S,19,FALSE),"")&lt;&gt;$E$1), $E$1, ""),
        IF(AND($F$1&lt;&gt;"--", IFERROR(VLOOKUP(A283,'0919門市清單主檔'!B:AH,33,FALSE),"")=$F$1, IFERROR(VLOOKUP(A283,門市主檔!A:U,21,FALSE),"")&lt;&gt;$F$1), $F$1, ""),
        IF(AND(IFERROR(VLOOKUP(A283,'0919門市清單主檔'!B:AC,28,FALSE),"")="+HUB", IFERROR(VLOOKUP(A283,門市主檔!A:X,23,FALSE),"")&lt;&gt;"+HUB"), "+HUB", ""),
        IF(AND(IFERROR(VLOOKUP(A283,'0919門市清單主檔'!B:AD,29,FALSE),"")="+EDC", IFERROR(VLOOKUP(A283,門市主檔!A:X,24,FALSE),"")&lt;&gt;"+EDC"), "+EDC", "")
      ) &amp; "未完工",
      "已完工"
    )
  )
)</f>
        <v>已完工</v>
      </c>
      <c r="P283" s="130" t="str">
        <f t="shared" si="42"/>
        <v>PMQ2-2995-板橋湳雅夜市(定保)</v>
      </c>
      <c r="Q283" s="209" t="str">
        <f t="array" ref="Q283">IF(AND(SUMPRODUCT((IM!$F$2:$F$5000=A283)*(ISNUMBER(SEARCH($D$1, IM!$AC$2:$AC$5000))))&gt;0), $D$1, "")</f>
        <v/>
      </c>
      <c r="R283" s="210" t="str">
        <f t="array" ref="R283">IFERROR(INDEX(IM!$AM$2:$AM$5000, MATCH(1, (IM!$F$2:$F$5000=A283) * (ISNUMBER(SEARCH($D$1, IM!$AC$2:$AC$5000))), 0)), "")</f>
        <v/>
      </c>
      <c r="S283" s="211" t="str">
        <f t="array" ref="S283">IF(AND(SUMPRODUCT((IM!$F$2:$F$5000=A283)*(ISNUMBER(SEARCH($E$1, IM!$AC$2:$AC$5000))))&gt;0), $E$1, "")</f>
        <v/>
      </c>
      <c r="T283" s="210" t="str">
        <f t="array" ref="T283">IFERROR(INDEX(IM!$AM$2:$AM$5000, MATCH(1, (IM!$F$2:$F$5000=A283) * (ISNUMBER(SEARCH($E$1, IM!$AC$2:$AC$5000))), 0)), "")</f>
        <v/>
      </c>
      <c r="U283" s="211" t="str">
        <f t="array" ref="U283">IF(AND(SUMPRODUCT((IM!$F$2:$F$5000=A283)*(ISNUMBER(SEARCH($F$1, IM!$AC$2:$AC$5000))))&gt;0), $F$1, "")</f>
        <v/>
      </c>
      <c r="V283" s="210" t="str">
        <f t="array" ref="V283">IFERROR(INDEX(IM!$AM$2:$AM$5000, MATCH(1, (IM!$F$2:$F$5000=A283) * (ISNUMBER(SEARCH($F$1, IM!$AC$2:$AC$5000))), 0)), "")</f>
        <v/>
      </c>
      <c r="W283" s="165" t="str">
        <f t="array" ref="W283">IF(
SUMPRODUCT(
(IM!$F$2:$F$5000=A283)*
(ISNUMBER(SEARCH($I$1,IM!$AC$2:$AC$5000)))*
(IM!$X$2:$X$5000&gt;=$A$1)*
(IM!$X$2:$X$5000&lt;=$B$1)
)&gt;0,
$I$1,
""
)</f>
        <v/>
      </c>
      <c r="X283" s="165" t="str">
        <f t="array" ref="X283">IF(AND(SUMPRODUCT((IM!$F$2:$F$5000=A283)*(ISNUMBER(SEARCH($J$1, IM!$AC$2:$AC$5000))))&gt;0), $J$1, "")</f>
        <v>+EDC</v>
      </c>
      <c r="Y283" s="425">
        <f t="shared" si="43"/>
        <v>2995</v>
      </c>
      <c r="Z283" s="425" t="str">
        <f t="shared" si="44"/>
        <v>板橋湳雅夜市</v>
      </c>
      <c r="AA283" s="132"/>
    </row>
    <row r="284" spans="1:29" s="464" customFormat="1" ht="21.6" customHeight="1">
      <c r="A284" s="160" t="s">
        <v>89</v>
      </c>
      <c r="B284" s="160" t="str">
        <f>_xlfn.XLOOKUP(A284,'0919門市清單主檔'!B:B,'0919門市清單主檔'!C:C,"")</f>
        <v>車麗屋板橋店</v>
      </c>
      <c r="C284" s="117" t="str">
        <f>_xlfn.XLOOKUP($A284,'0919門市清單主檔'!B:B,'0919門市清單主檔'!U:U,"")</f>
        <v>新北市</v>
      </c>
      <c r="D284" s="117" t="str">
        <f>_xlfn.XLOOKUP($A284,'0919門市清單主檔'!B:B,'0919門市清單主檔'!V:V,"")</f>
        <v>板橋區</v>
      </c>
      <c r="E284" s="200" t="str">
        <f>_xlfn.XLOOKUP(D284,門市狀態!G:G,門市狀態!H:H,"")</f>
        <v>狄澤洋</v>
      </c>
      <c r="F284" s="160" t="str">
        <f>IFERROR(IF(VLOOKUP(A284,門市狀態!A:D,4,FALSE)=0,"",VLOOKUP(A284,門市狀態!A:D,4,FALSE)),"")</f>
        <v/>
      </c>
      <c r="G284" s="118" t="s">
        <v>61</v>
      </c>
      <c r="H284" s="188" t="str">
        <f t="shared" si="40"/>
        <v>PMQ2-L501-車麗屋板橋店(定保)</v>
      </c>
      <c r="I284" s="251" t="str">
        <f t="array" ref="I284">IF(AND(SUMPRODUCT((IM!$F$2:$F$5000=A284)*(ISNUMBER(SEARCH($C$1, IM!$AC$2:$AC$5000))))&gt;0), $C$1, "")</f>
        <v>PMQ2</v>
      </c>
      <c r="J284" s="252">
        <f t="array" ref="J284">IFERROR(INDEX(IM!$AM$2:$AM$5000, MATCH(1, (IM!$F$2:$F$5000=A284) * (ISNUMBER(SEARCH($C$1, IM!$AC$2:$AC$5000))), 0)), "")</f>
        <v>46190</v>
      </c>
      <c r="K284" s="253">
        <f t="array" ref="K284">SUMPRODUCT((IM!$F$2:$F$5000=A284)*(IM!$AD$2:$AD$5000="O")*(ISNUMBER(SEARCH($C$1, IM!$AC$2:$AC$5000))))</f>
        <v>1</v>
      </c>
      <c r="L284" s="254" t="str">
        <f t="array" ref="L284">IF(K284&gt;0,IFERROR(HYPERLINK("#'IM'!AC"&amp;MATCH(1,(IM!$F$1:$F$5000=A284)*(ISNUMBER(SEARCH($C$1,IM!$AC$1:$AC$5000))),0),"檢核"),"未登錄"),"")</f>
        <v>檢核</v>
      </c>
      <c r="M284" s="255" t="str">
        <f t="shared" si="41"/>
        <v/>
      </c>
      <c r="N284" s="255" t="str">
        <f t="array" ref="N284">IF(AND(
    SUMPRODUCT(
        (IM!$F$2:$F$522=A284) *
        ISNUMBER(SEARCH("*HUB*", IM!$AC$2:$AC$522)) *
        (IM!$X$2:$X$522&gt;=$A$1) *
        (IM!$X$2:$X$522&lt;=$B$1)*(W284="HUB")
    ) &gt; 0
), "HUB", "")</f>
        <v/>
      </c>
      <c r="O284" s="256" t="str">
        <f>IF(
  IFERROR(VLOOKUP(A284,門市主檔!A:I,9,FALSE),"")&lt;&gt;$C$1,
  "未完工",
  IF(
    AND($D$1="--",$E$1="--",$F$1="--"),
    "已完工",
    IF(
      OR(
        AND($D$1&lt;&gt;"--", IFERROR(VLOOKUP(A284,'0919門市清單主檔'!B:AH,31,FALSE),"")=$D$1, IFERROR(VLOOKUP(A284,門市主檔!A:Q,17,FALSE),"")&lt;&gt;$D$1),
        AND($E$1&lt;&gt;"--", IFERROR(VLOOKUP(A284,'0919門市清單主檔'!B:AH,32,FALSE),"")=$E$1, IFERROR(VLOOKUP(A284,門市主檔!A:S,19,FALSE),"")&lt;&gt;$E$1),
        AND($F$1&lt;&gt;"--", IFERROR(VLOOKUP(A284,'0919門市清單主檔'!B:AH,33,FALSE),"")=$F$1, IFERROR(VLOOKUP(A284,門市主檔!A:U,21,FALSE),"")&lt;&gt;$F$1),
        AND(
          IFERROR(VLOOKUP(A284,'0919門市清單主檔'!B:AC,28,FALSE),"")="+HUB",
          IFERROR(VLOOKUP(A284,門市主檔!A:X,23,FALSE),"")&lt;&gt;"+HUB"
        ),
        AND(
          IFERROR(VLOOKUP(A284,'0919門市清單主檔'!B:AD,29,FALSE),"")="+EDC",
          IFERROR(VLOOKUP(A284,門市主檔!A:X,24,FALSE),"")&lt;&gt;"+EDC"
        )
      ),
      _xlfn.TEXTJOIN(
        "，",
        TRUE,
        IF(AND($D$1&lt;&gt;"--", IFERROR(VLOOKUP(A284,'0919門市清單主檔'!B:AH,31,FALSE),"")=$D$1, IFERROR(VLOOKUP(A284,門市主檔!A:Q,17,FALSE),"")&lt;&gt;$D$1), $D$1, ""),
        IF(AND($E$1&lt;&gt;"--", IFERROR(VLOOKUP(A284,'0919門市清單主檔'!B:AH,32,FALSE),"")=$E$1, IFERROR(VLOOKUP(A284,門市主檔!A:S,19,FALSE),"")&lt;&gt;$E$1), $E$1, ""),
        IF(AND($F$1&lt;&gt;"--", IFERROR(VLOOKUP(A284,'0919門市清單主檔'!B:AH,33,FALSE),"")=$F$1, IFERROR(VLOOKUP(A284,門市主檔!A:U,21,FALSE),"")&lt;&gt;$F$1), $F$1, ""),
        IF(AND(IFERROR(VLOOKUP(A284,'0919門市清單主檔'!B:AC,28,FALSE),"")="+HUB", IFERROR(VLOOKUP(A284,門市主檔!A:X,23,FALSE),"")&lt;&gt;"+HUB"), "+HUB", ""),
        IF(AND(IFERROR(VLOOKUP(A284,'0919門市清單主檔'!B:AD,29,FALSE),"")="+EDC", IFERROR(VLOOKUP(A284,門市主檔!A:X,24,FALSE),"")&lt;&gt;"+EDC"), "+EDC", "")
      ) &amp; "未完工",
      "已完工"
    )
  )
)</f>
        <v>已完工</v>
      </c>
      <c r="P284" s="130" t="str">
        <f t="shared" si="42"/>
        <v>PMQ2-L501-車麗屋板橋店(定保)</v>
      </c>
      <c r="Q284" s="209" t="str">
        <f t="array" ref="Q284">IF(AND(SUMPRODUCT((IM!$F$2:$F$5000=A284)*(ISNUMBER(SEARCH($D$1, IM!$AC$2:$AC$5000))))&gt;0), $D$1, "")</f>
        <v/>
      </c>
      <c r="R284" s="210" t="str">
        <f t="array" ref="R284">IFERROR(INDEX(IM!$AM$2:$AM$5000, MATCH(1, (IM!$F$2:$F$5000=A284) * (ISNUMBER(SEARCH($D$1, IM!$AC$2:$AC$5000))), 0)), "")</f>
        <v/>
      </c>
      <c r="S284" s="211" t="str">
        <f t="array" ref="S284">IF(AND(SUMPRODUCT((IM!$F$2:$F$5000=A284)*(ISNUMBER(SEARCH($E$1, IM!$AC$2:$AC$5000))))&gt;0), $E$1, "")</f>
        <v/>
      </c>
      <c r="T284" s="210" t="str">
        <f t="array" ref="T284">IFERROR(INDEX(IM!$AM$2:$AM$5000, MATCH(1, (IM!$F$2:$F$5000=A284) * (ISNUMBER(SEARCH($E$1, IM!$AC$2:$AC$5000))), 0)), "")</f>
        <v/>
      </c>
      <c r="U284" s="211" t="str">
        <f t="array" ref="U284">IF(AND(SUMPRODUCT((IM!$F$2:$F$5000=A284)*(ISNUMBER(SEARCH($F$1, IM!$AC$2:$AC$5000))))&gt;0), $F$1, "")</f>
        <v/>
      </c>
      <c r="V284" s="210" t="str">
        <f t="array" ref="V284">IFERROR(INDEX(IM!$AM$2:$AM$5000, MATCH(1, (IM!$F$2:$F$5000=A284) * (ISNUMBER(SEARCH($F$1, IM!$AC$2:$AC$5000))), 0)), "")</f>
        <v/>
      </c>
      <c r="W284" s="165" t="str">
        <f t="array" ref="W284">IF(
SUMPRODUCT(
(IM!$F$2:$F$5000=A284)*
(ISNUMBER(SEARCH($I$1,IM!$AC$2:$AC$5000)))*
(IM!$X$2:$X$5000&gt;=$A$1)*
(IM!$X$2:$X$5000&lt;=$B$1)
)&gt;0,
$I$1,
""
)</f>
        <v/>
      </c>
      <c r="X284" s="165" t="str">
        <f t="array" ref="X284">IF(AND(SUMPRODUCT((IM!$F$2:$F$5000=A284)*(ISNUMBER(SEARCH($J$1, IM!$AC$2:$AC$5000))))&gt;0), $J$1, "")</f>
        <v/>
      </c>
      <c r="Y284" s="425" t="str">
        <f t="shared" si="43"/>
        <v>L501</v>
      </c>
      <c r="Z284" s="425" t="str">
        <f t="shared" si="44"/>
        <v>車麗屋板橋店</v>
      </c>
      <c r="AA284" s="365" t="s">
        <v>55</v>
      </c>
    </row>
    <row r="285" spans="1:29" s="464" customFormat="1" ht="21.6" customHeight="1">
      <c r="A285" s="160">
        <v>5496</v>
      </c>
      <c r="B285" s="160" t="str">
        <f>_xlfn.XLOOKUP(A285,'0919門市清單主檔'!B:B,'0919門市清單主檔'!C:C,"")</f>
        <v>新北市民廣場</v>
      </c>
      <c r="C285" s="117" t="str">
        <f>_xlfn.XLOOKUP($A285,'0919門市清單主檔'!B:B,'0919門市清單主檔'!U:U,"")</f>
        <v>新北市</v>
      </c>
      <c r="D285" s="117" t="str">
        <f>_xlfn.XLOOKUP($A285,'0919門市清單主檔'!B:B,'0919門市清單主檔'!V:V,"")</f>
        <v>板橋區</v>
      </c>
      <c r="E285" s="200" t="str">
        <f>_xlfn.XLOOKUP(D285,門市狀態!G:G,門市狀態!H:H,"")</f>
        <v>狄澤洋</v>
      </c>
      <c r="F285" s="160" t="str">
        <f>IFERROR(IF(VLOOKUP(A285,門市狀態!A:D,4,FALSE)=0,"",VLOOKUP(A285,門市狀態!A:D,4,FALSE)),"")</f>
        <v/>
      </c>
      <c r="G285" s="118"/>
      <c r="H285" s="188" t="str">
        <f t="shared" si="40"/>
        <v>PMQ2-5496-新北市民廣場(定保)</v>
      </c>
      <c r="I285" s="251" t="str">
        <f t="array" ref="I285">IF(AND(SUMPRODUCT((IM!$F$2:$F$5000=A285)*(ISNUMBER(SEARCH($C$1, IM!$AC$2:$AC$5000))))&gt;0), $C$1, "")</f>
        <v>PMQ2</v>
      </c>
      <c r="J285" s="252">
        <f t="array" ref="J285">IFERROR(INDEX(IM!$AM$2:$AM$5000, MATCH(1, (IM!$F$2:$F$5000=A285) * (ISNUMBER(SEARCH($C$1, IM!$AC$2:$AC$5000))), 0)), "")</f>
        <v>46190</v>
      </c>
      <c r="K285" s="253">
        <f t="array" ref="K285">SUMPRODUCT((IM!$F$2:$F$5000=A285)*(IM!$AD$2:$AD$5000="O")*(ISNUMBER(SEARCH($C$1, IM!$AC$2:$AC$5000))))</f>
        <v>1</v>
      </c>
      <c r="L285" s="254" t="str">
        <f t="array" ref="L285">IF(K285&gt;0,IFERROR(HYPERLINK("#'IM'!AC"&amp;MATCH(1,(IM!$F$1:$F$5000=A285)*(ISNUMBER(SEARCH($C$1,IM!$AC$1:$AC$5000))),0),"檢核"),"未登錄"),"")</f>
        <v>檢核</v>
      </c>
      <c r="M285" s="255" t="str">
        <f t="shared" si="41"/>
        <v>+EDC</v>
      </c>
      <c r="N285" s="255" t="str">
        <f t="array" ref="N285">IF(AND(
    SUMPRODUCT(
        (IM!$F$2:$F$522=A285) *
        ISNUMBER(SEARCH("*HUB*", IM!$AC$2:$AC$522)) *
        (IM!$X$2:$X$522&gt;=$A$1) *
        (IM!$X$2:$X$522&lt;=$B$1)*(W285="HUB")
    ) &gt; 0
), "HUB", "")</f>
        <v/>
      </c>
      <c r="O285" s="256" t="str">
        <f>IF(
  IFERROR(VLOOKUP(A285,門市主檔!A:I,9,FALSE),"")&lt;&gt;$C$1,
  "未完工",
  IF(
    AND($D$1="--",$E$1="--",$F$1="--"),
    "已完工",
    IF(
      OR(
        AND($D$1&lt;&gt;"--", IFERROR(VLOOKUP(A285,'0919門市清單主檔'!B:AH,31,FALSE),"")=$D$1, IFERROR(VLOOKUP(A285,門市主檔!A:Q,17,FALSE),"")&lt;&gt;$D$1),
        AND($E$1&lt;&gt;"--", IFERROR(VLOOKUP(A285,'0919門市清單主檔'!B:AH,32,FALSE),"")=$E$1, IFERROR(VLOOKUP(A285,門市主檔!A:S,19,FALSE),"")&lt;&gt;$E$1),
        AND($F$1&lt;&gt;"--", IFERROR(VLOOKUP(A285,'0919門市清單主檔'!B:AH,33,FALSE),"")=$F$1, IFERROR(VLOOKUP(A285,門市主檔!A:U,21,FALSE),"")&lt;&gt;$F$1),
        AND(
          IFERROR(VLOOKUP(A285,'0919門市清單主檔'!B:AC,28,FALSE),"")="+HUB",
          IFERROR(VLOOKUP(A285,門市主檔!A:X,23,FALSE),"")&lt;&gt;"+HUB"
        ),
        AND(
          IFERROR(VLOOKUP(A285,'0919門市清單主檔'!B:AD,29,FALSE),"")="+EDC",
          IFERROR(VLOOKUP(A285,門市主檔!A:X,24,FALSE),"")&lt;&gt;"+EDC"
        )
      ),
      _xlfn.TEXTJOIN(
        "，",
        TRUE,
        IF(AND($D$1&lt;&gt;"--", IFERROR(VLOOKUP(A285,'0919門市清單主檔'!B:AH,31,FALSE),"")=$D$1, IFERROR(VLOOKUP(A285,門市主檔!A:Q,17,FALSE),"")&lt;&gt;$D$1), $D$1, ""),
        IF(AND($E$1&lt;&gt;"--", IFERROR(VLOOKUP(A285,'0919門市清單主檔'!B:AH,32,FALSE),"")=$E$1, IFERROR(VLOOKUP(A285,門市主檔!A:S,19,FALSE),"")&lt;&gt;$E$1), $E$1, ""),
        IF(AND($F$1&lt;&gt;"--", IFERROR(VLOOKUP(A285,'0919門市清單主檔'!B:AH,33,FALSE),"")=$F$1, IFERROR(VLOOKUP(A285,門市主檔!A:U,21,FALSE),"")&lt;&gt;$F$1), $F$1, ""),
        IF(AND(IFERROR(VLOOKUP(A285,'0919門市清單主檔'!B:AC,28,FALSE),"")="+HUB", IFERROR(VLOOKUP(A285,門市主檔!A:X,23,FALSE),"")&lt;&gt;"+HUB"), "+HUB", ""),
        IF(AND(IFERROR(VLOOKUP(A285,'0919門市清單主檔'!B:AD,29,FALSE),"")="+EDC", IFERROR(VLOOKUP(A285,門市主檔!A:X,24,FALSE),"")&lt;&gt;"+EDC"), "+EDC", "")
      ) &amp; "未完工",
      "已完工"
    )
  )
)</f>
        <v>已完工</v>
      </c>
      <c r="P285" s="130" t="str">
        <f t="shared" si="42"/>
        <v>PMQ2-5496-新北市民廣場(定保)</v>
      </c>
      <c r="Q285" s="209" t="str">
        <f t="array" ref="Q285">IF(AND(SUMPRODUCT((IM!$F$2:$F$5000=A285)*(ISNUMBER(SEARCH($D$1, IM!$AC$2:$AC$5000))))&gt;0), $D$1, "")</f>
        <v/>
      </c>
      <c r="R285" s="210" t="str">
        <f t="array" ref="R285">IFERROR(INDEX(IM!$AM$2:$AM$5000, MATCH(1, (IM!$F$2:$F$5000=A285) * (ISNUMBER(SEARCH($D$1, IM!$AC$2:$AC$5000))), 0)), "")</f>
        <v/>
      </c>
      <c r="S285" s="211" t="str">
        <f t="array" ref="S285">IF(AND(SUMPRODUCT((IM!$F$2:$F$5000=A285)*(ISNUMBER(SEARCH($E$1, IM!$AC$2:$AC$5000))))&gt;0), $E$1, "")</f>
        <v/>
      </c>
      <c r="T285" s="210" t="str">
        <f t="array" ref="T285">IFERROR(INDEX(IM!$AM$2:$AM$5000, MATCH(1, (IM!$F$2:$F$5000=A285) * (ISNUMBER(SEARCH($E$1, IM!$AC$2:$AC$5000))), 0)), "")</f>
        <v/>
      </c>
      <c r="U285" s="211" t="str">
        <f t="array" ref="U285">IF(AND(SUMPRODUCT((IM!$F$2:$F$5000=A285)*(ISNUMBER(SEARCH($F$1, IM!$AC$2:$AC$5000))))&gt;0), $F$1, "")</f>
        <v/>
      </c>
      <c r="V285" s="210" t="str">
        <f t="array" ref="V285">IFERROR(INDEX(IM!$AM$2:$AM$5000, MATCH(1, (IM!$F$2:$F$5000=A285) * (ISNUMBER(SEARCH($F$1, IM!$AC$2:$AC$5000))), 0)), "")</f>
        <v/>
      </c>
      <c r="W285" s="165" t="str">
        <f t="array" ref="W285">IF(
SUMPRODUCT(
(IM!$F$2:$F$5000=A285)*
(ISNUMBER(SEARCH($I$1,IM!$AC$2:$AC$5000)))*
(IM!$X$2:$X$5000&gt;=$A$1)*
(IM!$X$2:$X$5000&lt;=$B$1)
)&gt;0,
$I$1,
""
)</f>
        <v/>
      </c>
      <c r="X285" s="165" t="str">
        <f t="array" ref="X285">IF(AND(SUMPRODUCT((IM!$F$2:$F$5000=A285)*(ISNUMBER(SEARCH($J$1, IM!$AC$2:$AC$5000))))&gt;0), $J$1, "")</f>
        <v>+EDC</v>
      </c>
      <c r="Y285" s="425">
        <f t="shared" si="43"/>
        <v>5496</v>
      </c>
      <c r="Z285" s="425" t="str">
        <f t="shared" si="44"/>
        <v>新北市民廣場</v>
      </c>
      <c r="AA285" s="132"/>
    </row>
    <row r="286" spans="1:29" s="464" customFormat="1" ht="21.6" customHeight="1">
      <c r="A286" s="160">
        <v>2380</v>
      </c>
      <c r="B286" s="160" t="str">
        <f>_xlfn.XLOOKUP(A286,'0919門市清單主檔'!B:B,'0919門市清單主檔'!C:C,"")</f>
        <v>永和樂華夜市</v>
      </c>
      <c r="C286" s="117" t="str">
        <f>_xlfn.XLOOKUP($A286,'0919門市清單主檔'!B:B,'0919門市清單主檔'!U:U,"")</f>
        <v>新北市</v>
      </c>
      <c r="D286" s="117" t="str">
        <f>_xlfn.XLOOKUP($A286,'0919門市清單主檔'!B:B,'0919門市清單主檔'!V:V,"")</f>
        <v>永和區</v>
      </c>
      <c r="E286" s="200" t="str">
        <f>_xlfn.XLOOKUP(D286,門市狀態!G:G,門市狀態!H:H,"")</f>
        <v>劉柏均</v>
      </c>
      <c r="F286" s="160" t="str">
        <f>IFERROR(IF(VLOOKUP(A286,門市狀態!A:D,4,FALSE)=0,"",VLOOKUP(A286,門市狀態!A:D,4,FALSE)),"")</f>
        <v/>
      </c>
      <c r="G286" s="118"/>
      <c r="H286" s="188" t="str">
        <f t="shared" si="40"/>
        <v>PMQ2-2380-永和樂華夜市(定保)</v>
      </c>
      <c r="I286" s="251" t="str">
        <f t="array" ref="I286">IF(AND(SUMPRODUCT((IM!$F$2:$F$5000=A286)*(ISNUMBER(SEARCH($C$1, IM!$AC$2:$AC$5000))))&gt;0), $C$1, "")</f>
        <v>PMQ2</v>
      </c>
      <c r="J286" s="252">
        <f t="array" ref="J286">IFERROR(INDEX(IM!$AM$2:$AM$5000, MATCH(1, (IM!$F$2:$F$5000=A286) * (ISNUMBER(SEARCH($C$1, IM!$AC$2:$AC$5000))), 0)), "")</f>
        <v>46191</v>
      </c>
      <c r="K286" s="253">
        <f t="array" ref="K286">SUMPRODUCT((IM!$F$2:$F$5000=A286)*(IM!$AD$2:$AD$5000="O")*(ISNUMBER(SEARCH($C$1, IM!$AC$2:$AC$5000))))</f>
        <v>1</v>
      </c>
      <c r="L286" s="254" t="str">
        <f t="array" ref="L286">IF(K286&gt;0,IFERROR(HYPERLINK("#'IM'!AC"&amp;MATCH(1,(IM!$F$1:$F$5000=A286)*(ISNUMBER(SEARCH($C$1,IM!$AC$1:$AC$5000))),0),"檢核"),"未登錄"),"")</f>
        <v>檢核</v>
      </c>
      <c r="M286" s="255" t="str">
        <f t="shared" si="41"/>
        <v>+SC7+EDC</v>
      </c>
      <c r="N286" s="255" t="str">
        <f t="array" ref="N286">IF(AND(
    SUMPRODUCT(
        (IM!$F$2:$F$522=A286) *
        ISNUMBER(SEARCH("*HUB*", IM!$AC$2:$AC$522)) *
        (IM!$X$2:$X$522&gt;=$A$1) *
        (IM!$X$2:$X$522&lt;=$B$1)*(W286="HUB")
    ) &gt; 0
), "HUB", "")</f>
        <v/>
      </c>
      <c r="O286" s="256" t="str">
        <f>IF(
  IFERROR(VLOOKUP(A286,門市主檔!A:I,9,FALSE),"")&lt;&gt;$C$1,
  "未完工",
  IF(
    AND($D$1="--",$E$1="--",$F$1="--"),
    "已完工",
    IF(
      OR(
        AND($D$1&lt;&gt;"--", IFERROR(VLOOKUP(A286,'0919門市清單主檔'!B:AH,31,FALSE),"")=$D$1, IFERROR(VLOOKUP(A286,門市主檔!A:Q,17,FALSE),"")&lt;&gt;$D$1),
        AND($E$1&lt;&gt;"--", IFERROR(VLOOKUP(A286,'0919門市清單主檔'!B:AH,32,FALSE),"")=$E$1, IFERROR(VLOOKUP(A286,門市主檔!A:S,19,FALSE),"")&lt;&gt;$E$1),
        AND($F$1&lt;&gt;"--", IFERROR(VLOOKUP(A286,'0919門市清單主檔'!B:AH,33,FALSE),"")=$F$1, IFERROR(VLOOKUP(A286,門市主檔!A:U,21,FALSE),"")&lt;&gt;$F$1),
        AND(
          IFERROR(VLOOKUP(A286,'0919門市清單主檔'!B:AC,28,FALSE),"")="+HUB",
          IFERROR(VLOOKUP(A286,門市主檔!A:X,23,FALSE),"")&lt;&gt;"+HUB"
        ),
        AND(
          IFERROR(VLOOKUP(A286,'0919門市清單主檔'!B:AD,29,FALSE),"")="+EDC",
          IFERROR(VLOOKUP(A286,門市主檔!A:X,24,FALSE),"")&lt;&gt;"+EDC"
        )
      ),
      _xlfn.TEXTJOIN(
        "，",
        TRUE,
        IF(AND($D$1&lt;&gt;"--", IFERROR(VLOOKUP(A286,'0919門市清單主檔'!B:AH,31,FALSE),"")=$D$1, IFERROR(VLOOKUP(A286,門市主檔!A:Q,17,FALSE),"")&lt;&gt;$D$1), $D$1, ""),
        IF(AND($E$1&lt;&gt;"--", IFERROR(VLOOKUP(A286,'0919門市清單主檔'!B:AH,32,FALSE),"")=$E$1, IFERROR(VLOOKUP(A286,門市主檔!A:S,19,FALSE),"")&lt;&gt;$E$1), $E$1, ""),
        IF(AND($F$1&lt;&gt;"--", IFERROR(VLOOKUP(A286,'0919門市清單主檔'!B:AH,33,FALSE),"")=$F$1, IFERROR(VLOOKUP(A286,門市主檔!A:U,21,FALSE),"")&lt;&gt;$F$1), $F$1, ""),
        IF(AND(IFERROR(VLOOKUP(A286,'0919門市清單主檔'!B:AC,28,FALSE),"")="+HUB", IFERROR(VLOOKUP(A286,門市主檔!A:X,23,FALSE),"")&lt;&gt;"+HUB"), "+HUB", ""),
        IF(AND(IFERROR(VLOOKUP(A286,'0919門市清單主檔'!B:AD,29,FALSE),"")="+EDC", IFERROR(VLOOKUP(A286,門市主檔!A:X,24,FALSE),"")&lt;&gt;"+EDC"), "+EDC", "")
      ) &amp; "未完工",
      "已完工"
    )
  )
)</f>
        <v>已完工</v>
      </c>
      <c r="P286" s="130" t="str">
        <f t="shared" si="42"/>
        <v>PMQ2-2380-永和樂華夜市(定保)</v>
      </c>
      <c r="Q286" s="209" t="str">
        <f t="array" ref="Q286">IF(AND(SUMPRODUCT((IM!$F$2:$F$5000=A286)*(ISNUMBER(SEARCH($D$1, IM!$AC$2:$AC$5000))))&gt;0), $D$1, "")</f>
        <v>+SC7</v>
      </c>
      <c r="R286" s="210">
        <f t="array" ref="R286">IFERROR(INDEX(IM!$AM$2:$AM$5000, MATCH(1, (IM!$F$2:$F$5000=A286) * (ISNUMBER(SEARCH($D$1, IM!$AC$2:$AC$5000))), 0)), "")</f>
        <v>46191</v>
      </c>
      <c r="S286" s="211" t="str">
        <f t="array" ref="S286">IF(AND(SUMPRODUCT((IM!$F$2:$F$5000=A286)*(ISNUMBER(SEARCH($E$1, IM!$AC$2:$AC$5000))))&gt;0), $E$1, "")</f>
        <v/>
      </c>
      <c r="T286" s="210" t="str">
        <f t="array" ref="T286">IFERROR(INDEX(IM!$AM$2:$AM$5000, MATCH(1, (IM!$F$2:$F$5000=A286) * (ISNUMBER(SEARCH($E$1, IM!$AC$2:$AC$5000))), 0)), "")</f>
        <v/>
      </c>
      <c r="U286" s="211" t="str">
        <f t="array" ref="U286">IF(AND(SUMPRODUCT((IM!$F$2:$F$5000=A286)*(ISNUMBER(SEARCH($F$1, IM!$AC$2:$AC$5000))))&gt;0), $F$1, "")</f>
        <v/>
      </c>
      <c r="V286" s="210" t="str">
        <f t="array" ref="V286">IFERROR(INDEX(IM!$AM$2:$AM$5000, MATCH(1, (IM!$F$2:$F$5000=A286) * (ISNUMBER(SEARCH($F$1, IM!$AC$2:$AC$5000))), 0)), "")</f>
        <v/>
      </c>
      <c r="W286" s="165" t="str">
        <f t="array" ref="W286">IF(
SUMPRODUCT(
(IM!$F$2:$F$5000=A286)*
(ISNUMBER(SEARCH($I$1,IM!$AC$2:$AC$5000)))*
(IM!$X$2:$X$5000&gt;=$A$1)*
(IM!$X$2:$X$5000&lt;=$B$1)
)&gt;0,
$I$1,
""
)</f>
        <v/>
      </c>
      <c r="X286" s="165" t="str">
        <f t="array" ref="X286">IF(AND(SUMPRODUCT((IM!$F$2:$F$5000=A286)*(ISNUMBER(SEARCH($J$1, IM!$AC$2:$AC$5000))))&gt;0), $J$1, "")</f>
        <v>+EDC</v>
      </c>
      <c r="Y286" s="425">
        <f t="shared" si="43"/>
        <v>2380</v>
      </c>
      <c r="Z286" s="425" t="str">
        <f t="shared" si="44"/>
        <v>永和樂華夜市</v>
      </c>
      <c r="AA286" s="132" t="s">
        <v>52</v>
      </c>
      <c r="AB286" s="543"/>
      <c r="AC286" s="543"/>
    </row>
    <row r="287" spans="1:29" s="464" customFormat="1" ht="21.6" customHeight="1">
      <c r="A287" s="160">
        <v>4241</v>
      </c>
      <c r="B287" s="160" t="str">
        <f>_xlfn.XLOOKUP(A287,'0919門市清單主檔'!B:B,'0919門市清單主檔'!C:C,"")</f>
        <v>三重仁義店</v>
      </c>
      <c r="C287" s="117" t="str">
        <f>_xlfn.XLOOKUP($A287,'0919門市清單主檔'!B:B,'0919門市清單主檔'!U:U,"")</f>
        <v>新北市</v>
      </c>
      <c r="D287" s="117" t="str">
        <f>_xlfn.XLOOKUP($A287,'0919門市清單主檔'!B:B,'0919門市清單主檔'!V:V,"")</f>
        <v>三重區</v>
      </c>
      <c r="E287" s="200" t="str">
        <f>_xlfn.XLOOKUP(D287,門市狀態!G:G,門市狀態!H:H,"")</f>
        <v>劉柏均</v>
      </c>
      <c r="F287" s="160" t="str">
        <f>IFERROR(IF(VLOOKUP(A287,門市狀態!A:D,4,FALSE)=0,"",VLOOKUP(A287,門市狀態!A:D,4,FALSE)),"")</f>
        <v/>
      </c>
      <c r="G287" s="118"/>
      <c r="H287" s="188" t="str">
        <f t="shared" si="40"/>
        <v>PMQ2-4241-三重仁義店(定保)</v>
      </c>
      <c r="I287" s="251" t="str">
        <f t="array" ref="I287">IF(AND(SUMPRODUCT((IM!$F$2:$F$5000=A287)*(ISNUMBER(SEARCH($C$1, IM!$AC$2:$AC$5000))))&gt;0), $C$1, "")</f>
        <v>PMQ2</v>
      </c>
      <c r="J287" s="252">
        <f t="array" ref="J287">IFERROR(INDEX(IM!$AM$2:$AM$5000, MATCH(1, (IM!$F$2:$F$5000=A287) * (ISNUMBER(SEARCH($C$1, IM!$AC$2:$AC$5000))), 0)), "")</f>
        <v>46195</v>
      </c>
      <c r="K287" s="253">
        <f t="array" ref="K287">SUMPRODUCT((IM!$F$2:$F$5000=A287)*(IM!$AD$2:$AD$5000="O")*(ISNUMBER(SEARCH($C$1, IM!$AC$2:$AC$5000))))</f>
        <v>1</v>
      </c>
      <c r="L287" s="254" t="str">
        <f t="array" ref="L287">IF(K287&gt;0,IFERROR(HYPERLINK("#'IM'!AC"&amp;MATCH(1,(IM!$F$1:$F$5000=A287)*(ISNUMBER(SEARCH($C$1,IM!$AC$1:$AC$5000))),0),"檢核"),"未登錄"),"")</f>
        <v>檢核</v>
      </c>
      <c r="M287" s="255" t="str">
        <f t="shared" si="41"/>
        <v>+EDC</v>
      </c>
      <c r="N287" s="255" t="str">
        <f t="array" ref="N287">IF(AND(
    SUMPRODUCT(
        (IM!$F$2:$F$522=A287) *
        ISNUMBER(SEARCH("*HUB*", IM!$AC$2:$AC$522)) *
        (IM!$X$2:$X$522&gt;=$A$1) *
        (IM!$X$2:$X$522&lt;=$B$1)*(W287="HUB")
    ) &gt; 0
), "HUB", "")</f>
        <v/>
      </c>
      <c r="O287" s="256" t="str">
        <f>IF(
  IFERROR(VLOOKUP(A287,門市主檔!A:I,9,FALSE),"")&lt;&gt;$C$1,
  "未完工",
  IF(
    AND($D$1="--",$E$1="--",$F$1="--"),
    "已完工",
    IF(
      OR(
        AND($D$1&lt;&gt;"--", IFERROR(VLOOKUP(A287,'0919門市清單主檔'!B:AH,31,FALSE),"")=$D$1, IFERROR(VLOOKUP(A287,門市主檔!A:Q,17,FALSE),"")&lt;&gt;$D$1),
        AND($E$1&lt;&gt;"--", IFERROR(VLOOKUP(A287,'0919門市清單主檔'!B:AH,32,FALSE),"")=$E$1, IFERROR(VLOOKUP(A287,門市主檔!A:S,19,FALSE),"")&lt;&gt;$E$1),
        AND($F$1&lt;&gt;"--", IFERROR(VLOOKUP(A287,'0919門市清單主檔'!B:AH,33,FALSE),"")=$F$1, IFERROR(VLOOKUP(A287,門市主檔!A:U,21,FALSE),"")&lt;&gt;$F$1),
        AND(
          IFERROR(VLOOKUP(A287,'0919門市清單主檔'!B:AC,28,FALSE),"")="+HUB",
          IFERROR(VLOOKUP(A287,門市主檔!A:X,23,FALSE),"")&lt;&gt;"+HUB"
        ),
        AND(
          IFERROR(VLOOKUP(A287,'0919門市清單主檔'!B:AD,29,FALSE),"")="+EDC",
          IFERROR(VLOOKUP(A287,門市主檔!A:X,24,FALSE),"")&lt;&gt;"+EDC"
        )
      ),
      _xlfn.TEXTJOIN(
        "，",
        TRUE,
        IF(AND($D$1&lt;&gt;"--", IFERROR(VLOOKUP(A287,'0919門市清單主檔'!B:AH,31,FALSE),"")=$D$1, IFERROR(VLOOKUP(A287,門市主檔!A:Q,17,FALSE),"")&lt;&gt;$D$1), $D$1, ""),
        IF(AND($E$1&lt;&gt;"--", IFERROR(VLOOKUP(A287,'0919門市清單主檔'!B:AH,32,FALSE),"")=$E$1, IFERROR(VLOOKUP(A287,門市主檔!A:S,19,FALSE),"")&lt;&gt;$E$1), $E$1, ""),
        IF(AND($F$1&lt;&gt;"--", IFERROR(VLOOKUP(A287,'0919門市清單主檔'!B:AH,33,FALSE),"")=$F$1, IFERROR(VLOOKUP(A287,門市主檔!A:U,21,FALSE),"")&lt;&gt;$F$1), $F$1, ""),
        IF(AND(IFERROR(VLOOKUP(A287,'0919門市清單主檔'!B:AC,28,FALSE),"")="+HUB", IFERROR(VLOOKUP(A287,門市主檔!A:X,23,FALSE),"")&lt;&gt;"+HUB"), "+HUB", ""),
        IF(AND(IFERROR(VLOOKUP(A287,'0919門市清單主檔'!B:AD,29,FALSE),"")="+EDC", IFERROR(VLOOKUP(A287,門市主檔!A:X,24,FALSE),"")&lt;&gt;"+EDC"), "+EDC", "")
      ) &amp; "未完工",
      "已完工"
    )
  )
)</f>
        <v>已完工</v>
      </c>
      <c r="P287" s="130" t="str">
        <f t="shared" si="42"/>
        <v>PMQ2-4241-三重仁義店(定保)</v>
      </c>
      <c r="Q287" s="209" t="str">
        <f t="array" ref="Q287">IF(AND(SUMPRODUCT((IM!$F$2:$F$5000=A287)*(ISNUMBER(SEARCH($D$1, IM!$AC$2:$AC$5000))))&gt;0), $D$1, "")</f>
        <v/>
      </c>
      <c r="R287" s="210" t="str">
        <f t="array" ref="R287">IFERROR(INDEX(IM!$AM$2:$AM$5000, MATCH(1, (IM!$F$2:$F$5000=A287) * (ISNUMBER(SEARCH($D$1, IM!$AC$2:$AC$5000))), 0)), "")</f>
        <v/>
      </c>
      <c r="S287" s="211" t="str">
        <f t="array" ref="S287">IF(AND(SUMPRODUCT((IM!$F$2:$F$5000=A287)*(ISNUMBER(SEARCH($E$1, IM!$AC$2:$AC$5000))))&gt;0), $E$1, "")</f>
        <v/>
      </c>
      <c r="T287" s="210" t="str">
        <f t="array" ref="T287">IFERROR(INDEX(IM!$AM$2:$AM$5000, MATCH(1, (IM!$F$2:$F$5000=A287) * (ISNUMBER(SEARCH($E$1, IM!$AC$2:$AC$5000))), 0)), "")</f>
        <v/>
      </c>
      <c r="U287" s="211" t="str">
        <f t="array" ref="U287">IF(AND(SUMPRODUCT((IM!$F$2:$F$5000=A287)*(ISNUMBER(SEARCH($F$1, IM!$AC$2:$AC$5000))))&gt;0), $F$1, "")</f>
        <v/>
      </c>
      <c r="V287" s="210" t="str">
        <f t="array" ref="V287">IFERROR(INDEX(IM!$AM$2:$AM$5000, MATCH(1, (IM!$F$2:$F$5000=A287) * (ISNUMBER(SEARCH($F$1, IM!$AC$2:$AC$5000))), 0)), "")</f>
        <v/>
      </c>
      <c r="W287" s="165" t="str">
        <f t="array" ref="W287">IF(
SUMPRODUCT(
(IM!$F$2:$F$5000=A287)*
(ISNUMBER(SEARCH($I$1,IM!$AC$2:$AC$5000)))*
(IM!$X$2:$X$5000&gt;=$A$1)*
(IM!$X$2:$X$5000&lt;=$B$1)
)&gt;0,
$I$1,
""
)</f>
        <v/>
      </c>
      <c r="X287" s="165" t="str">
        <f t="array" ref="X287">IF(AND(SUMPRODUCT((IM!$F$2:$F$5000=A287)*(ISNUMBER(SEARCH($J$1, IM!$AC$2:$AC$5000))))&gt;0), $J$1, "")</f>
        <v>+EDC</v>
      </c>
      <c r="Y287" s="425">
        <f t="shared" si="43"/>
        <v>4241</v>
      </c>
      <c r="Z287" s="425" t="str">
        <f t="shared" si="44"/>
        <v>三重仁義店</v>
      </c>
      <c r="AA287" s="132"/>
      <c r="AB287" s="543"/>
      <c r="AC287" s="543"/>
    </row>
    <row r="288" spans="1:29" s="464" customFormat="1" ht="21.6" customHeight="1">
      <c r="A288" s="160">
        <v>2890</v>
      </c>
      <c r="B288" s="160" t="str">
        <f>_xlfn.XLOOKUP(A288,'0919門市清單主檔'!B:B,'0919門市清單主檔'!C:C,"")</f>
        <v>蘆洲鷺江店</v>
      </c>
      <c r="C288" s="117" t="str">
        <f>_xlfn.XLOOKUP($A288,'0919門市清單主檔'!B:B,'0919門市清單主檔'!U:U,"")</f>
        <v>新北市</v>
      </c>
      <c r="D288" s="117" t="str">
        <f>_xlfn.XLOOKUP($A288,'0919門市清單主檔'!B:B,'0919門市清單主檔'!V:V,"")</f>
        <v>蘆洲區</v>
      </c>
      <c r="E288" s="200" t="str">
        <f>_xlfn.XLOOKUP(D288,門市狀態!G:G,門市狀態!H:H,"")</f>
        <v>湯家瑋</v>
      </c>
      <c r="F288" s="160" t="str">
        <f>IFERROR(IF(VLOOKUP(A288,門市狀態!A:D,4,FALSE)=0,"",VLOOKUP(A288,門市狀態!A:D,4,FALSE)),"")</f>
        <v/>
      </c>
      <c r="G288" s="118"/>
      <c r="H288" s="188" t="str">
        <f t="shared" si="40"/>
        <v>PMQ2-2890-蘆洲鷺江店(定保)</v>
      </c>
      <c r="I288" s="251" t="str">
        <f t="array" ref="I288">IF(AND(SUMPRODUCT((IM!$F$2:$F$5000=A288)*(ISNUMBER(SEARCH($C$1, IM!$AC$2:$AC$5000))))&gt;0), $C$1, "")</f>
        <v>PMQ2</v>
      </c>
      <c r="J288" s="252">
        <f t="array" ref="J288">IFERROR(INDEX(IM!$AM$2:$AM$5000, MATCH(1, (IM!$F$2:$F$5000=A288) * (ISNUMBER(SEARCH($C$1, IM!$AC$2:$AC$5000))), 0)), "")</f>
        <v>46195</v>
      </c>
      <c r="K288" s="253">
        <f t="array" ref="K288">SUMPRODUCT((IM!$F$2:$F$5000=A288)*(IM!$AD$2:$AD$5000="O")*(ISNUMBER(SEARCH($C$1, IM!$AC$2:$AC$5000))))</f>
        <v>1</v>
      </c>
      <c r="L288" s="254" t="str">
        <f t="array" ref="L288">IF(K288&gt;0,IFERROR(HYPERLINK("#'IM'!AC"&amp;MATCH(1,(IM!$F$1:$F$5000=A288)*(ISNUMBER(SEARCH($C$1,IM!$AC$1:$AC$5000))),0),"檢核"),"未登錄"),"")</f>
        <v>檢核</v>
      </c>
      <c r="M288" s="255" t="str">
        <f t="shared" si="41"/>
        <v>+EDC</v>
      </c>
      <c r="N288" s="255" t="str">
        <f t="array" ref="N288">IF(AND(
    SUMPRODUCT(
        (IM!$F$2:$F$522=A288) *
        ISNUMBER(SEARCH("*HUB*", IM!$AC$2:$AC$522)) *
        (IM!$X$2:$X$522&gt;=$A$1) *
        (IM!$X$2:$X$522&lt;=$B$1)*(W288="HUB")
    ) &gt; 0
), "HUB", "")</f>
        <v/>
      </c>
      <c r="O288" s="256" t="str">
        <f>IF(
  IFERROR(VLOOKUP(A288,門市主檔!A:I,9,FALSE),"")&lt;&gt;$C$1,
  "未完工",
  IF(
    AND($D$1="--",$E$1="--",$F$1="--"),
    "已完工",
    IF(
      OR(
        AND($D$1&lt;&gt;"--", IFERROR(VLOOKUP(A288,'0919門市清單主檔'!B:AH,31,FALSE),"")=$D$1, IFERROR(VLOOKUP(A288,門市主檔!A:Q,17,FALSE),"")&lt;&gt;$D$1),
        AND($E$1&lt;&gt;"--", IFERROR(VLOOKUP(A288,'0919門市清單主檔'!B:AH,32,FALSE),"")=$E$1, IFERROR(VLOOKUP(A288,門市主檔!A:S,19,FALSE),"")&lt;&gt;$E$1),
        AND($F$1&lt;&gt;"--", IFERROR(VLOOKUP(A288,'0919門市清單主檔'!B:AH,33,FALSE),"")=$F$1, IFERROR(VLOOKUP(A288,門市主檔!A:U,21,FALSE),"")&lt;&gt;$F$1),
        AND(
          IFERROR(VLOOKUP(A288,'0919門市清單主檔'!B:AC,28,FALSE),"")="+HUB",
          IFERROR(VLOOKUP(A288,門市主檔!A:X,23,FALSE),"")&lt;&gt;"+HUB"
        ),
        AND(
          IFERROR(VLOOKUP(A288,'0919門市清單主檔'!B:AD,29,FALSE),"")="+EDC",
          IFERROR(VLOOKUP(A288,門市主檔!A:X,24,FALSE),"")&lt;&gt;"+EDC"
        )
      ),
      _xlfn.TEXTJOIN(
        "，",
        TRUE,
        IF(AND($D$1&lt;&gt;"--", IFERROR(VLOOKUP(A288,'0919門市清單主檔'!B:AH,31,FALSE),"")=$D$1, IFERROR(VLOOKUP(A288,門市主檔!A:Q,17,FALSE),"")&lt;&gt;$D$1), $D$1, ""),
        IF(AND($E$1&lt;&gt;"--", IFERROR(VLOOKUP(A288,'0919門市清單主檔'!B:AH,32,FALSE),"")=$E$1, IFERROR(VLOOKUP(A288,門市主檔!A:S,19,FALSE),"")&lt;&gt;$E$1), $E$1, ""),
        IF(AND($F$1&lt;&gt;"--", IFERROR(VLOOKUP(A288,'0919門市清單主檔'!B:AH,33,FALSE),"")=$F$1, IFERROR(VLOOKUP(A288,門市主檔!A:U,21,FALSE),"")&lt;&gt;$F$1), $F$1, ""),
        IF(AND(IFERROR(VLOOKUP(A288,'0919門市清單主檔'!B:AC,28,FALSE),"")="+HUB", IFERROR(VLOOKUP(A288,門市主檔!A:X,23,FALSE),"")&lt;&gt;"+HUB"), "+HUB", ""),
        IF(AND(IFERROR(VLOOKUP(A288,'0919門市清單主檔'!B:AD,29,FALSE),"")="+EDC", IFERROR(VLOOKUP(A288,門市主檔!A:X,24,FALSE),"")&lt;&gt;"+EDC"), "+EDC", "")
      ) &amp; "未完工",
      "已完工"
    )
  )
)</f>
        <v>已完工</v>
      </c>
      <c r="P288" s="130" t="str">
        <f t="shared" si="42"/>
        <v>PMQ2-2890-蘆洲鷺江店(定保)</v>
      </c>
      <c r="Q288" s="209" t="str">
        <f t="array" ref="Q288">IF(AND(SUMPRODUCT((IM!$F$2:$F$5000=A288)*(ISNUMBER(SEARCH($D$1, IM!$AC$2:$AC$5000))))&gt;0), $D$1, "")</f>
        <v/>
      </c>
      <c r="R288" s="210" t="str">
        <f t="array" ref="R288">IFERROR(INDEX(IM!$AM$2:$AM$5000, MATCH(1, (IM!$F$2:$F$5000=A288) * (ISNUMBER(SEARCH($D$1, IM!$AC$2:$AC$5000))), 0)), "")</f>
        <v/>
      </c>
      <c r="S288" s="211" t="str">
        <f t="array" ref="S288">IF(AND(SUMPRODUCT((IM!$F$2:$F$5000=A288)*(ISNUMBER(SEARCH($E$1, IM!$AC$2:$AC$5000))))&gt;0), $E$1, "")</f>
        <v/>
      </c>
      <c r="T288" s="210" t="str">
        <f t="array" ref="T288">IFERROR(INDEX(IM!$AM$2:$AM$5000, MATCH(1, (IM!$F$2:$F$5000=A288) * (ISNUMBER(SEARCH($E$1, IM!$AC$2:$AC$5000))), 0)), "")</f>
        <v/>
      </c>
      <c r="U288" s="211" t="str">
        <f t="array" ref="U288">IF(AND(SUMPRODUCT((IM!$F$2:$F$5000=A288)*(ISNUMBER(SEARCH($F$1, IM!$AC$2:$AC$5000))))&gt;0), $F$1, "")</f>
        <v/>
      </c>
      <c r="V288" s="210" t="str">
        <f t="array" ref="V288">IFERROR(INDEX(IM!$AM$2:$AM$5000, MATCH(1, (IM!$F$2:$F$5000=A288) * (ISNUMBER(SEARCH($F$1, IM!$AC$2:$AC$5000))), 0)), "")</f>
        <v/>
      </c>
      <c r="W288" s="165" t="str">
        <f t="array" ref="W288">IF(
SUMPRODUCT(
(IM!$F$2:$F$5000=A288)*
(ISNUMBER(SEARCH($I$1,IM!$AC$2:$AC$5000)))*
(IM!$X$2:$X$5000&gt;=$A$1)*
(IM!$X$2:$X$5000&lt;=$B$1)
)&gt;0,
$I$1,
""
)</f>
        <v/>
      </c>
      <c r="X288" s="165" t="str">
        <f t="array" ref="X288">IF(AND(SUMPRODUCT((IM!$F$2:$F$5000=A288)*(ISNUMBER(SEARCH($J$1, IM!$AC$2:$AC$5000))))&gt;0), $J$1, "")</f>
        <v>+EDC</v>
      </c>
      <c r="Y288" s="425">
        <f t="shared" si="43"/>
        <v>2890</v>
      </c>
      <c r="Z288" s="425" t="str">
        <f t="shared" si="44"/>
        <v>蘆洲鷺江店</v>
      </c>
      <c r="AA288" s="132"/>
      <c r="AB288" s="543"/>
      <c r="AC288" s="543"/>
    </row>
    <row r="289" spans="1:29" s="464" customFormat="1" ht="21.6" customHeight="1">
      <c r="A289" s="160">
        <v>5354</v>
      </c>
      <c r="B289" s="160" t="str">
        <f>_xlfn.XLOOKUP(A289,'0919門市清單主檔'!B:B,'0919門市清單主檔'!C:C,"")</f>
        <v>蘆洲希望店</v>
      </c>
      <c r="C289" s="117" t="str">
        <f>_xlfn.XLOOKUP($A289,'0919門市清單主檔'!B:B,'0919門市清單主檔'!U:U,"")</f>
        <v>新北市</v>
      </c>
      <c r="D289" s="117" t="str">
        <f>_xlfn.XLOOKUP($A289,'0919門市清單主檔'!B:B,'0919門市清單主檔'!V:V,"")</f>
        <v>蘆洲區</v>
      </c>
      <c r="E289" s="200" t="str">
        <f>_xlfn.XLOOKUP(D289,門市狀態!G:G,門市狀態!H:H,"")</f>
        <v>湯家瑋</v>
      </c>
      <c r="F289" s="160" t="str">
        <f>IFERROR(IF(VLOOKUP(A289,門市狀態!A:D,4,FALSE)=0,"",VLOOKUP(A289,門市狀態!A:D,4,FALSE)),"")</f>
        <v/>
      </c>
      <c r="G289" s="118"/>
      <c r="H289" s="188" t="str">
        <f t="shared" si="40"/>
        <v>PMQ2-5354-蘆洲希望店(定保)</v>
      </c>
      <c r="I289" s="251" t="str">
        <f t="array" ref="I289">IF(AND(SUMPRODUCT((IM!$F$2:$F$5000=A289)*(ISNUMBER(SEARCH($C$1, IM!$AC$2:$AC$5000))))&gt;0), $C$1, "")</f>
        <v>PMQ2</v>
      </c>
      <c r="J289" s="252">
        <f t="array" ref="J289">IFERROR(INDEX(IM!$AM$2:$AM$5000, MATCH(1, (IM!$F$2:$F$5000=A289) * (ISNUMBER(SEARCH($C$1, IM!$AC$2:$AC$5000))), 0)), "")</f>
        <v>46195</v>
      </c>
      <c r="K289" s="253">
        <f t="array" ref="K289">SUMPRODUCT((IM!$F$2:$F$5000=A289)*(IM!$AD$2:$AD$5000="O")*(ISNUMBER(SEARCH($C$1, IM!$AC$2:$AC$5000))))</f>
        <v>1</v>
      </c>
      <c r="L289" s="254" t="str">
        <f t="array" ref="L289">IF(K289&gt;0,IFERROR(HYPERLINK("#'IM'!AC"&amp;MATCH(1,(IM!$F$1:$F$5000=A289)*(ISNUMBER(SEARCH($C$1,IM!$AC$1:$AC$5000))),0),"檢核"),"未登錄"),"")</f>
        <v>檢核</v>
      </c>
      <c r="M289" s="255" t="str">
        <f t="shared" si="41"/>
        <v>+EDC</v>
      </c>
      <c r="N289" s="255" t="str">
        <f t="array" ref="N289">IF(AND(
    SUMPRODUCT(
        (IM!$F$2:$F$522=A289) *
        ISNUMBER(SEARCH("*HUB*", IM!$AC$2:$AC$522)) *
        (IM!$X$2:$X$522&gt;=$A$1) *
        (IM!$X$2:$X$522&lt;=$B$1)*(W289="HUB")
    ) &gt; 0
), "HUB", "")</f>
        <v/>
      </c>
      <c r="O289" s="256" t="str">
        <f>IF(
  IFERROR(VLOOKUP(A289,門市主檔!A:I,9,FALSE),"")&lt;&gt;$C$1,
  "未完工",
  IF(
    AND($D$1="--",$E$1="--",$F$1="--"),
    "已完工",
    IF(
      OR(
        AND($D$1&lt;&gt;"--", IFERROR(VLOOKUP(A289,'0919門市清單主檔'!B:AH,31,FALSE),"")=$D$1, IFERROR(VLOOKUP(A289,門市主檔!A:Q,17,FALSE),"")&lt;&gt;$D$1),
        AND($E$1&lt;&gt;"--", IFERROR(VLOOKUP(A289,'0919門市清單主檔'!B:AH,32,FALSE),"")=$E$1, IFERROR(VLOOKUP(A289,門市主檔!A:S,19,FALSE),"")&lt;&gt;$E$1),
        AND($F$1&lt;&gt;"--", IFERROR(VLOOKUP(A289,'0919門市清單主檔'!B:AH,33,FALSE),"")=$F$1, IFERROR(VLOOKUP(A289,門市主檔!A:U,21,FALSE),"")&lt;&gt;$F$1),
        AND(
          IFERROR(VLOOKUP(A289,'0919門市清單主檔'!B:AC,28,FALSE),"")="+HUB",
          IFERROR(VLOOKUP(A289,門市主檔!A:X,23,FALSE),"")&lt;&gt;"+HUB"
        ),
        AND(
          IFERROR(VLOOKUP(A289,'0919門市清單主檔'!B:AD,29,FALSE),"")="+EDC",
          IFERROR(VLOOKUP(A289,門市主檔!A:X,24,FALSE),"")&lt;&gt;"+EDC"
        )
      ),
      _xlfn.TEXTJOIN(
        "，",
        TRUE,
        IF(AND($D$1&lt;&gt;"--", IFERROR(VLOOKUP(A289,'0919門市清單主檔'!B:AH,31,FALSE),"")=$D$1, IFERROR(VLOOKUP(A289,門市主檔!A:Q,17,FALSE),"")&lt;&gt;$D$1), $D$1, ""),
        IF(AND($E$1&lt;&gt;"--", IFERROR(VLOOKUP(A289,'0919門市清單主檔'!B:AH,32,FALSE),"")=$E$1, IFERROR(VLOOKUP(A289,門市主檔!A:S,19,FALSE),"")&lt;&gt;$E$1), $E$1, ""),
        IF(AND($F$1&lt;&gt;"--", IFERROR(VLOOKUP(A289,'0919門市清單主檔'!B:AH,33,FALSE),"")=$F$1, IFERROR(VLOOKUP(A289,門市主檔!A:U,21,FALSE),"")&lt;&gt;$F$1), $F$1, ""),
        IF(AND(IFERROR(VLOOKUP(A289,'0919門市清單主檔'!B:AC,28,FALSE),"")="+HUB", IFERROR(VLOOKUP(A289,門市主檔!A:X,23,FALSE),"")&lt;&gt;"+HUB"), "+HUB", ""),
        IF(AND(IFERROR(VLOOKUP(A289,'0919門市清單主檔'!B:AD,29,FALSE),"")="+EDC", IFERROR(VLOOKUP(A289,門市主檔!A:X,24,FALSE),"")&lt;&gt;"+EDC"), "+EDC", "")
      ) &amp; "未完工",
      "已完工"
    )
  )
)</f>
        <v>已完工</v>
      </c>
      <c r="P289" s="130" t="str">
        <f t="shared" si="42"/>
        <v>PMQ2-5354-蘆洲希望店(定保)</v>
      </c>
      <c r="Q289" s="209" t="str">
        <f t="array" ref="Q289">IF(AND(SUMPRODUCT((IM!$F$2:$F$5000=A289)*(ISNUMBER(SEARCH($D$1, IM!$AC$2:$AC$5000))))&gt;0), $D$1, "")</f>
        <v/>
      </c>
      <c r="R289" s="210" t="str">
        <f t="array" ref="R289">IFERROR(INDEX(IM!$AM$2:$AM$5000, MATCH(1, (IM!$F$2:$F$5000=A289) * (ISNUMBER(SEARCH($D$1, IM!$AC$2:$AC$5000))), 0)), "")</f>
        <v/>
      </c>
      <c r="S289" s="211" t="str">
        <f t="array" ref="S289">IF(AND(SUMPRODUCT((IM!$F$2:$F$5000=A289)*(ISNUMBER(SEARCH($E$1, IM!$AC$2:$AC$5000))))&gt;0), $E$1, "")</f>
        <v/>
      </c>
      <c r="T289" s="210" t="str">
        <f t="array" ref="T289">IFERROR(INDEX(IM!$AM$2:$AM$5000, MATCH(1, (IM!$F$2:$F$5000=A289) * (ISNUMBER(SEARCH($E$1, IM!$AC$2:$AC$5000))), 0)), "")</f>
        <v/>
      </c>
      <c r="U289" s="211" t="str">
        <f t="array" ref="U289">IF(AND(SUMPRODUCT((IM!$F$2:$F$5000=A289)*(ISNUMBER(SEARCH($F$1, IM!$AC$2:$AC$5000))))&gt;0), $F$1, "")</f>
        <v/>
      </c>
      <c r="V289" s="210" t="str">
        <f t="array" ref="V289">IFERROR(INDEX(IM!$AM$2:$AM$5000, MATCH(1, (IM!$F$2:$F$5000=A289) * (ISNUMBER(SEARCH($F$1, IM!$AC$2:$AC$5000))), 0)), "")</f>
        <v/>
      </c>
      <c r="W289" s="165" t="str">
        <f t="array" ref="W289">IF(
SUMPRODUCT(
(IM!$F$2:$F$5000=A289)*
(ISNUMBER(SEARCH($I$1,IM!$AC$2:$AC$5000)))*
(IM!$X$2:$X$5000&gt;=$A$1)*
(IM!$X$2:$X$5000&lt;=$B$1)
)&gt;0,
$I$1,
""
)</f>
        <v/>
      </c>
      <c r="X289" s="165" t="str">
        <f t="array" ref="X289">IF(AND(SUMPRODUCT((IM!$F$2:$F$5000=A289)*(ISNUMBER(SEARCH($J$1, IM!$AC$2:$AC$5000))))&gt;0), $J$1, "")</f>
        <v>+EDC</v>
      </c>
      <c r="Y289" s="425">
        <f t="shared" si="43"/>
        <v>5354</v>
      </c>
      <c r="Z289" s="425" t="str">
        <f t="shared" si="44"/>
        <v>蘆洲希望店</v>
      </c>
      <c r="AA289" s="132"/>
      <c r="AB289" s="543"/>
      <c r="AC289" s="543"/>
    </row>
    <row r="290" spans="1:29" s="464" customFormat="1" ht="21.6" customHeight="1">
      <c r="A290" s="160" t="s">
        <v>90</v>
      </c>
      <c r="B290" s="160" t="str">
        <f>_xlfn.XLOOKUP(A290,'0919門市清單主檔'!B:B,'0919門市清單主檔'!C:C,"")</f>
        <v>三重福隆店</v>
      </c>
      <c r="C290" s="117" t="str">
        <f>_xlfn.XLOOKUP($A290,'0919門市清單主檔'!B:B,'0919門市清單主檔'!U:U,"")</f>
        <v>新北市</v>
      </c>
      <c r="D290" s="117" t="str">
        <f>_xlfn.XLOOKUP($A290,'0919門市清單主檔'!B:B,'0919門市清單主檔'!V:V,"")</f>
        <v>三重區</v>
      </c>
      <c r="E290" s="200" t="str">
        <f>_xlfn.XLOOKUP(D290,門市狀態!G:G,門市狀態!H:H,"")</f>
        <v>劉柏均</v>
      </c>
      <c r="F290" s="160" t="str">
        <f>IFERROR(IF(VLOOKUP(A290,門市狀態!A:D,4,FALSE)=0,"",VLOOKUP(A290,門市狀態!A:D,4,FALSE)),"")</f>
        <v/>
      </c>
      <c r="G290" s="118"/>
      <c r="H290" s="188" t="str">
        <f t="shared" si="40"/>
        <v>PMQ2-D620-三重福隆店(定保)</v>
      </c>
      <c r="I290" s="251" t="str">
        <f t="array" ref="I290">IF(AND(SUMPRODUCT((IM!$F$2:$F$5000=A290)*(ISNUMBER(SEARCH($C$1, IM!$AC$2:$AC$5000))))&gt;0), $C$1, "")</f>
        <v>PMQ2</v>
      </c>
      <c r="J290" s="252">
        <f t="array" ref="J290">IFERROR(INDEX(IM!$AM$2:$AM$5000, MATCH(1, (IM!$F$2:$F$5000=A290) * (ISNUMBER(SEARCH($C$1, IM!$AC$2:$AC$5000))), 0)), "")</f>
        <v>46195</v>
      </c>
      <c r="K290" s="253">
        <f t="array" ref="K290">SUMPRODUCT((IM!$F$2:$F$5000=A290)*(IM!$AD$2:$AD$5000="O")*(ISNUMBER(SEARCH($C$1, IM!$AC$2:$AC$5000))))</f>
        <v>1</v>
      </c>
      <c r="L290" s="254" t="str">
        <f t="array" ref="L290">IF(K290&gt;0,IFERROR(HYPERLINK("#'IM'!AC"&amp;MATCH(1,(IM!$F$1:$F$5000=A290)*(ISNUMBER(SEARCH($C$1,IM!$AC$1:$AC$5000))),0),"檢核"),"未登錄"),"")</f>
        <v>檢核</v>
      </c>
      <c r="M290" s="255" t="str">
        <f t="shared" si="41"/>
        <v>+EDC</v>
      </c>
      <c r="N290" s="255" t="str">
        <f t="array" ref="N290">IF(AND(
    SUMPRODUCT(
        (IM!$F$2:$F$522=A290) *
        ISNUMBER(SEARCH("*HUB*", IM!$AC$2:$AC$522)) *
        (IM!$X$2:$X$522&gt;=$A$1) *
        (IM!$X$2:$X$522&lt;=$B$1)*(W290="HUB")
    ) &gt; 0
), "HUB", "")</f>
        <v/>
      </c>
      <c r="O290" s="256" t="str">
        <f>IF(
  IFERROR(VLOOKUP(A290,門市主檔!A:I,9,FALSE),"")&lt;&gt;$C$1,
  "未完工",
  IF(
    AND($D$1="--",$E$1="--",$F$1="--"),
    "已完工",
    IF(
      OR(
        AND($D$1&lt;&gt;"--", IFERROR(VLOOKUP(A290,'0919門市清單主檔'!B:AH,31,FALSE),"")=$D$1, IFERROR(VLOOKUP(A290,門市主檔!A:Q,17,FALSE),"")&lt;&gt;$D$1),
        AND($E$1&lt;&gt;"--", IFERROR(VLOOKUP(A290,'0919門市清單主檔'!B:AH,32,FALSE),"")=$E$1, IFERROR(VLOOKUP(A290,門市主檔!A:S,19,FALSE),"")&lt;&gt;$E$1),
        AND($F$1&lt;&gt;"--", IFERROR(VLOOKUP(A290,'0919門市清單主檔'!B:AH,33,FALSE),"")=$F$1, IFERROR(VLOOKUP(A290,門市主檔!A:U,21,FALSE),"")&lt;&gt;$F$1),
        AND(
          IFERROR(VLOOKUP(A290,'0919門市清單主檔'!B:AC,28,FALSE),"")="+HUB",
          IFERROR(VLOOKUP(A290,門市主檔!A:X,23,FALSE),"")&lt;&gt;"+HUB"
        ),
        AND(
          IFERROR(VLOOKUP(A290,'0919門市清單主檔'!B:AD,29,FALSE),"")="+EDC",
          IFERROR(VLOOKUP(A290,門市主檔!A:X,24,FALSE),"")&lt;&gt;"+EDC"
        )
      ),
      _xlfn.TEXTJOIN(
        "，",
        TRUE,
        IF(AND($D$1&lt;&gt;"--", IFERROR(VLOOKUP(A290,'0919門市清單主檔'!B:AH,31,FALSE),"")=$D$1, IFERROR(VLOOKUP(A290,門市主檔!A:Q,17,FALSE),"")&lt;&gt;$D$1), $D$1, ""),
        IF(AND($E$1&lt;&gt;"--", IFERROR(VLOOKUP(A290,'0919門市清單主檔'!B:AH,32,FALSE),"")=$E$1, IFERROR(VLOOKUP(A290,門市主檔!A:S,19,FALSE),"")&lt;&gt;$E$1), $E$1, ""),
        IF(AND($F$1&lt;&gt;"--", IFERROR(VLOOKUP(A290,'0919門市清單主檔'!B:AH,33,FALSE),"")=$F$1, IFERROR(VLOOKUP(A290,門市主檔!A:U,21,FALSE),"")&lt;&gt;$F$1), $F$1, ""),
        IF(AND(IFERROR(VLOOKUP(A290,'0919門市清單主檔'!B:AC,28,FALSE),"")="+HUB", IFERROR(VLOOKUP(A290,門市主檔!A:X,23,FALSE),"")&lt;&gt;"+HUB"), "+HUB", ""),
        IF(AND(IFERROR(VLOOKUP(A290,'0919門市清單主檔'!B:AD,29,FALSE),"")="+EDC", IFERROR(VLOOKUP(A290,門市主檔!A:X,24,FALSE),"")&lt;&gt;"+EDC"), "+EDC", "")
      ) &amp; "未完工",
      "已完工"
    )
  )
)</f>
        <v>已完工</v>
      </c>
      <c r="P290" s="130" t="str">
        <f t="shared" si="42"/>
        <v>PMQ2-D620-三重福隆店(定保)</v>
      </c>
      <c r="Q290" s="209" t="str">
        <f t="array" ref="Q290">IF(AND(SUMPRODUCT((IM!$F$2:$F$5000=A290)*(ISNUMBER(SEARCH($D$1, IM!$AC$2:$AC$5000))))&gt;0), $D$1, "")</f>
        <v/>
      </c>
      <c r="R290" s="210" t="str">
        <f t="array" ref="R290">IFERROR(INDEX(IM!$AM$2:$AM$5000, MATCH(1, (IM!$F$2:$F$5000=A290) * (ISNUMBER(SEARCH($D$1, IM!$AC$2:$AC$5000))), 0)), "")</f>
        <v/>
      </c>
      <c r="S290" s="211" t="str">
        <f t="array" ref="S290">IF(AND(SUMPRODUCT((IM!$F$2:$F$5000=A290)*(ISNUMBER(SEARCH($E$1, IM!$AC$2:$AC$5000))))&gt;0), $E$1, "")</f>
        <v/>
      </c>
      <c r="T290" s="210" t="str">
        <f t="array" ref="T290">IFERROR(INDEX(IM!$AM$2:$AM$5000, MATCH(1, (IM!$F$2:$F$5000=A290) * (ISNUMBER(SEARCH($E$1, IM!$AC$2:$AC$5000))), 0)), "")</f>
        <v/>
      </c>
      <c r="U290" s="211" t="str">
        <f t="array" ref="U290">IF(AND(SUMPRODUCT((IM!$F$2:$F$5000=A290)*(ISNUMBER(SEARCH($F$1, IM!$AC$2:$AC$5000))))&gt;0), $F$1, "")</f>
        <v/>
      </c>
      <c r="V290" s="210" t="str">
        <f t="array" ref="V290">IFERROR(INDEX(IM!$AM$2:$AM$5000, MATCH(1, (IM!$F$2:$F$5000=A290) * (ISNUMBER(SEARCH($F$1, IM!$AC$2:$AC$5000))), 0)), "")</f>
        <v/>
      </c>
      <c r="W290" s="165" t="str">
        <f t="array" ref="W290">IF(
SUMPRODUCT(
(IM!$F$2:$F$5000=A290)*
(ISNUMBER(SEARCH($I$1,IM!$AC$2:$AC$5000)))*
(IM!$X$2:$X$5000&gt;=$A$1)*
(IM!$X$2:$X$5000&lt;=$B$1)
)&gt;0,
$I$1,
""
)</f>
        <v/>
      </c>
      <c r="X290" s="165" t="str">
        <f t="array" ref="X290">IF(AND(SUMPRODUCT((IM!$F$2:$F$5000=A290)*(ISNUMBER(SEARCH($J$1, IM!$AC$2:$AC$5000))))&gt;0), $J$1, "")</f>
        <v>+EDC</v>
      </c>
      <c r="Y290" s="425" t="str">
        <f t="shared" si="43"/>
        <v>D620</v>
      </c>
      <c r="Z290" s="425" t="str">
        <f t="shared" si="44"/>
        <v>三重福隆店</v>
      </c>
      <c r="AA290" s="132"/>
    </row>
    <row r="291" spans="1:29" s="464" customFormat="1" ht="21.6" customHeight="1">
      <c r="A291" s="160" t="s">
        <v>91</v>
      </c>
      <c r="B291" s="160" t="str">
        <f>_xlfn.XLOOKUP(A291,'0919門市清單主檔'!B:B,'0919門市清單主檔'!C:C,"")</f>
        <v>車麗屋蘆洲店</v>
      </c>
      <c r="C291" s="117" t="str">
        <f>_xlfn.XLOOKUP($A291,'0919門市清單主檔'!B:B,'0919門市清單主檔'!U:U,"")</f>
        <v>新北市</v>
      </c>
      <c r="D291" s="117" t="str">
        <f>_xlfn.XLOOKUP($A291,'0919門市清單主檔'!B:B,'0919門市清單主檔'!V:V,"")</f>
        <v>蘆洲區</v>
      </c>
      <c r="E291" s="200" t="str">
        <f>_xlfn.XLOOKUP(D291,門市狀態!G:G,門市狀態!H:H,"")</f>
        <v>湯家瑋</v>
      </c>
      <c r="F291" s="160" t="str">
        <f>IFERROR(IF(VLOOKUP(A291,門市狀態!A:D,4,FALSE)=0,"",VLOOKUP(A291,門市狀態!A:D,4,FALSE)),"")</f>
        <v/>
      </c>
      <c r="G291" s="118" t="s">
        <v>61</v>
      </c>
      <c r="H291" s="188" t="str">
        <f t="shared" si="40"/>
        <v>PMQ2-L517-車麗屋蘆洲店(定保)</v>
      </c>
      <c r="I291" s="251" t="str">
        <f t="array" ref="I291">IF(AND(SUMPRODUCT((IM!$F$2:$F$5000=A291)*(ISNUMBER(SEARCH($C$1, IM!$AC$2:$AC$5000))))&gt;0), $C$1, "")</f>
        <v>PMQ2</v>
      </c>
      <c r="J291" s="252">
        <f t="array" ref="J291">IFERROR(INDEX(IM!$AM$2:$AM$5000, MATCH(1, (IM!$F$2:$F$5000=A291) * (ISNUMBER(SEARCH($C$1, IM!$AC$2:$AC$5000))), 0)), "")</f>
        <v>46195</v>
      </c>
      <c r="K291" s="253">
        <f t="array" ref="K291">SUMPRODUCT((IM!$F$2:$F$5000=A291)*(IM!$AD$2:$AD$5000="O")*(ISNUMBER(SEARCH($C$1, IM!$AC$2:$AC$5000))))</f>
        <v>1</v>
      </c>
      <c r="L291" s="254" t="str">
        <f t="array" ref="L291">IF(K291&gt;0,IFERROR(HYPERLINK("#'IM'!AC"&amp;MATCH(1,(IM!$F$1:$F$5000=A291)*(ISNUMBER(SEARCH($C$1,IM!$AC$1:$AC$5000))),0),"檢核"),"未登錄"),"")</f>
        <v>檢核</v>
      </c>
      <c r="M291" s="255" t="str">
        <f t="shared" si="41"/>
        <v/>
      </c>
      <c r="N291" s="255" t="str">
        <f t="array" ref="N291">IF(AND(
    SUMPRODUCT(
        (IM!$F$2:$F$522=A291) *
        ISNUMBER(SEARCH("*HUB*", IM!$AC$2:$AC$522)) *
        (IM!$X$2:$X$522&gt;=$A$1) *
        (IM!$X$2:$X$522&lt;=$B$1)*(W291="HUB")
    ) &gt; 0
), "HUB", "")</f>
        <v/>
      </c>
      <c r="O291" s="256" t="str">
        <f>IF(
  IFERROR(VLOOKUP(A291,門市主檔!A:I,9,FALSE),"")&lt;&gt;$C$1,
  "未完工",
  IF(
    AND($D$1="--",$E$1="--",$F$1="--"),
    "已完工",
    IF(
      OR(
        AND($D$1&lt;&gt;"--", IFERROR(VLOOKUP(A291,'0919門市清單主檔'!B:AH,31,FALSE),"")=$D$1, IFERROR(VLOOKUP(A291,門市主檔!A:Q,17,FALSE),"")&lt;&gt;$D$1),
        AND($E$1&lt;&gt;"--", IFERROR(VLOOKUP(A291,'0919門市清單主檔'!B:AH,32,FALSE),"")=$E$1, IFERROR(VLOOKUP(A291,門市主檔!A:S,19,FALSE),"")&lt;&gt;$E$1),
        AND($F$1&lt;&gt;"--", IFERROR(VLOOKUP(A291,'0919門市清單主檔'!B:AH,33,FALSE),"")=$F$1, IFERROR(VLOOKUP(A291,門市主檔!A:U,21,FALSE),"")&lt;&gt;$F$1),
        AND(
          IFERROR(VLOOKUP(A291,'0919門市清單主檔'!B:AC,28,FALSE),"")="+HUB",
          IFERROR(VLOOKUP(A291,門市主檔!A:X,23,FALSE),"")&lt;&gt;"+HUB"
        ),
        AND(
          IFERROR(VLOOKUP(A291,'0919門市清單主檔'!B:AD,29,FALSE),"")="+EDC",
          IFERROR(VLOOKUP(A291,門市主檔!A:X,24,FALSE),"")&lt;&gt;"+EDC"
        )
      ),
      _xlfn.TEXTJOIN(
        "，",
        TRUE,
        IF(AND($D$1&lt;&gt;"--", IFERROR(VLOOKUP(A291,'0919門市清單主檔'!B:AH,31,FALSE),"")=$D$1, IFERROR(VLOOKUP(A291,門市主檔!A:Q,17,FALSE),"")&lt;&gt;$D$1), $D$1, ""),
        IF(AND($E$1&lt;&gt;"--", IFERROR(VLOOKUP(A291,'0919門市清單主檔'!B:AH,32,FALSE),"")=$E$1, IFERROR(VLOOKUP(A291,門市主檔!A:S,19,FALSE),"")&lt;&gt;$E$1), $E$1, ""),
        IF(AND($F$1&lt;&gt;"--", IFERROR(VLOOKUP(A291,'0919門市清單主檔'!B:AH,33,FALSE),"")=$F$1, IFERROR(VLOOKUP(A291,門市主檔!A:U,21,FALSE),"")&lt;&gt;$F$1), $F$1, ""),
        IF(AND(IFERROR(VLOOKUP(A291,'0919門市清單主檔'!B:AC,28,FALSE),"")="+HUB", IFERROR(VLOOKUP(A291,門市主檔!A:X,23,FALSE),"")&lt;&gt;"+HUB"), "+HUB", ""),
        IF(AND(IFERROR(VLOOKUP(A291,'0919門市清單主檔'!B:AD,29,FALSE),"")="+EDC", IFERROR(VLOOKUP(A291,門市主檔!A:X,24,FALSE),"")&lt;&gt;"+EDC"), "+EDC", "")
      ) &amp; "未完工",
      "已完工"
    )
  )
)</f>
        <v>已完工</v>
      </c>
      <c r="P291" s="130" t="str">
        <f t="shared" si="42"/>
        <v>PMQ2-L517-車麗屋蘆洲店(定保)</v>
      </c>
      <c r="Q291" s="209" t="str">
        <f t="array" ref="Q291">IF(AND(SUMPRODUCT((IM!$F$2:$F$5000=A291)*(ISNUMBER(SEARCH($D$1, IM!$AC$2:$AC$5000))))&gt;0), $D$1, "")</f>
        <v/>
      </c>
      <c r="R291" s="210" t="str">
        <f t="array" ref="R291">IFERROR(INDEX(IM!$AM$2:$AM$5000, MATCH(1, (IM!$F$2:$F$5000=A291) * (ISNUMBER(SEARCH($D$1, IM!$AC$2:$AC$5000))), 0)), "")</f>
        <v/>
      </c>
      <c r="S291" s="211" t="str">
        <f t="array" ref="S291">IF(AND(SUMPRODUCT((IM!$F$2:$F$5000=A291)*(ISNUMBER(SEARCH($E$1, IM!$AC$2:$AC$5000))))&gt;0), $E$1, "")</f>
        <v/>
      </c>
      <c r="T291" s="210" t="str">
        <f t="array" ref="T291">IFERROR(INDEX(IM!$AM$2:$AM$5000, MATCH(1, (IM!$F$2:$F$5000=A291) * (ISNUMBER(SEARCH($E$1, IM!$AC$2:$AC$5000))), 0)), "")</f>
        <v/>
      </c>
      <c r="U291" s="211" t="str">
        <f t="array" ref="U291">IF(AND(SUMPRODUCT((IM!$F$2:$F$5000=A291)*(ISNUMBER(SEARCH($F$1, IM!$AC$2:$AC$5000))))&gt;0), $F$1, "")</f>
        <v/>
      </c>
      <c r="V291" s="210" t="str">
        <f t="array" ref="V291">IFERROR(INDEX(IM!$AM$2:$AM$5000, MATCH(1, (IM!$F$2:$F$5000=A291) * (ISNUMBER(SEARCH($F$1, IM!$AC$2:$AC$5000))), 0)), "")</f>
        <v/>
      </c>
      <c r="W291" s="165" t="str">
        <f t="array" ref="W291">IF(
SUMPRODUCT(
(IM!$F$2:$F$5000=A291)*
(ISNUMBER(SEARCH($I$1,IM!$AC$2:$AC$5000)))*
(IM!$X$2:$X$5000&gt;=$A$1)*
(IM!$X$2:$X$5000&lt;=$B$1)
)&gt;0,
$I$1,
""
)</f>
        <v/>
      </c>
      <c r="X291" s="165" t="str">
        <f t="array" ref="X291">IF(AND(SUMPRODUCT((IM!$F$2:$F$5000=A291)*(ISNUMBER(SEARCH($J$1, IM!$AC$2:$AC$5000))))&gt;0), $J$1, "")</f>
        <v/>
      </c>
      <c r="Y291" s="425" t="str">
        <f t="shared" si="43"/>
        <v>L517</v>
      </c>
      <c r="Z291" s="425" t="str">
        <f t="shared" si="44"/>
        <v>車麗屋蘆洲店</v>
      </c>
      <c r="AA291" s="365" t="s">
        <v>55</v>
      </c>
    </row>
    <row r="292" spans="1:29" s="464" customFormat="1" ht="21.6" customHeight="1">
      <c r="A292" s="160">
        <v>5399</v>
      </c>
      <c r="B292" s="160" t="str">
        <f>_xlfn.XLOOKUP(A292,'0919門市清單主檔'!B:B,'0919門市清單主檔'!C:C,"")</f>
        <v>中和世紀店</v>
      </c>
      <c r="C292" s="117" t="str">
        <f>_xlfn.XLOOKUP($A292,'0919門市清單主檔'!B:B,'0919門市清單主檔'!U:U,"")</f>
        <v>新北市</v>
      </c>
      <c r="D292" s="117" t="str">
        <f>_xlfn.XLOOKUP($A292,'0919門市清單主檔'!B:B,'0919門市清單主檔'!V:V,"")</f>
        <v>中和區</v>
      </c>
      <c r="E292" s="200" t="str">
        <f>_xlfn.XLOOKUP(D292,門市狀態!G:G,門市狀態!H:H,"")</f>
        <v>劉柏均</v>
      </c>
      <c r="F292" s="160" t="str">
        <f>IFERROR(IF(VLOOKUP(A292,門市狀態!A:D,4,FALSE)=0,"",VLOOKUP(A292,門市狀態!A:D,4,FALSE)),"")</f>
        <v/>
      </c>
      <c r="G292" s="118"/>
      <c r="H292" s="188" t="str">
        <f t="shared" si="40"/>
        <v>PMQ2-5399-中和世紀店(定保)</v>
      </c>
      <c r="I292" s="251" t="str">
        <f t="array" ref="I292">IF(AND(SUMPRODUCT((IM!$F$2:$F$5000=A292)*(ISNUMBER(SEARCH($C$1, IM!$AC$2:$AC$5000))))&gt;0), $C$1, "")</f>
        <v>PMQ2</v>
      </c>
      <c r="J292" s="252">
        <f t="array" ref="J292">IFERROR(INDEX(IM!$AM$2:$AM$5000, MATCH(1, (IM!$F$2:$F$5000=A292) * (ISNUMBER(SEARCH($C$1, IM!$AC$2:$AC$5000))), 0)), "")</f>
        <v>46196</v>
      </c>
      <c r="K292" s="253">
        <f t="array" ref="K292">SUMPRODUCT((IM!$F$2:$F$5000=A292)*(IM!$AD$2:$AD$5000="O")*(ISNUMBER(SEARCH($C$1, IM!$AC$2:$AC$5000))))</f>
        <v>1</v>
      </c>
      <c r="L292" s="254" t="str">
        <f t="array" ref="L292">IF(K292&gt;0,IFERROR(HYPERLINK("#'IM'!AC"&amp;MATCH(1,(IM!$F$1:$F$5000=A292)*(ISNUMBER(SEARCH($C$1,IM!$AC$1:$AC$5000))),0),"檢核"),"未登錄"),"")</f>
        <v>檢核</v>
      </c>
      <c r="M292" s="255" t="str">
        <f t="shared" si="41"/>
        <v>+EDC</v>
      </c>
      <c r="N292" s="255" t="str">
        <f t="array" ref="N292">IF(AND(
    SUMPRODUCT(
        (IM!$F$2:$F$522=A292) *
        ISNUMBER(SEARCH("*HUB*", IM!$AC$2:$AC$522)) *
        (IM!$X$2:$X$522&gt;=$A$1) *
        (IM!$X$2:$X$522&lt;=$B$1)*(W292="HUB")
    ) &gt; 0
), "HUB", "")</f>
        <v/>
      </c>
      <c r="O292" s="256" t="str">
        <f>IF(
  IFERROR(VLOOKUP(A292,門市主檔!A:I,9,FALSE),"")&lt;&gt;$C$1,
  "未完工",
  IF(
    AND($D$1="--",$E$1="--",$F$1="--"),
    "已完工",
    IF(
      OR(
        AND($D$1&lt;&gt;"--", IFERROR(VLOOKUP(A292,'0919門市清單主檔'!B:AH,31,FALSE),"")=$D$1, IFERROR(VLOOKUP(A292,門市主檔!A:Q,17,FALSE),"")&lt;&gt;$D$1),
        AND($E$1&lt;&gt;"--", IFERROR(VLOOKUP(A292,'0919門市清單主檔'!B:AH,32,FALSE),"")=$E$1, IFERROR(VLOOKUP(A292,門市主檔!A:S,19,FALSE),"")&lt;&gt;$E$1),
        AND($F$1&lt;&gt;"--", IFERROR(VLOOKUP(A292,'0919門市清單主檔'!B:AH,33,FALSE),"")=$F$1, IFERROR(VLOOKUP(A292,門市主檔!A:U,21,FALSE),"")&lt;&gt;$F$1),
        AND(
          IFERROR(VLOOKUP(A292,'0919門市清單主檔'!B:AC,28,FALSE),"")="+HUB",
          IFERROR(VLOOKUP(A292,門市主檔!A:X,23,FALSE),"")&lt;&gt;"+HUB"
        ),
        AND(
          IFERROR(VLOOKUP(A292,'0919門市清單主檔'!B:AD,29,FALSE),"")="+EDC",
          IFERROR(VLOOKUP(A292,門市主檔!A:X,24,FALSE),"")&lt;&gt;"+EDC"
        )
      ),
      _xlfn.TEXTJOIN(
        "，",
        TRUE,
        IF(AND($D$1&lt;&gt;"--", IFERROR(VLOOKUP(A292,'0919門市清單主檔'!B:AH,31,FALSE),"")=$D$1, IFERROR(VLOOKUP(A292,門市主檔!A:Q,17,FALSE),"")&lt;&gt;$D$1), $D$1, ""),
        IF(AND($E$1&lt;&gt;"--", IFERROR(VLOOKUP(A292,'0919門市清單主檔'!B:AH,32,FALSE),"")=$E$1, IFERROR(VLOOKUP(A292,門市主檔!A:S,19,FALSE),"")&lt;&gt;$E$1), $E$1, ""),
        IF(AND($F$1&lt;&gt;"--", IFERROR(VLOOKUP(A292,'0919門市清單主檔'!B:AH,33,FALSE),"")=$F$1, IFERROR(VLOOKUP(A292,門市主檔!A:U,21,FALSE),"")&lt;&gt;$F$1), $F$1, ""),
        IF(AND(IFERROR(VLOOKUP(A292,'0919門市清單主檔'!B:AC,28,FALSE),"")="+HUB", IFERROR(VLOOKUP(A292,門市主檔!A:X,23,FALSE),"")&lt;&gt;"+HUB"), "+HUB", ""),
        IF(AND(IFERROR(VLOOKUP(A292,'0919門市清單主檔'!B:AD,29,FALSE),"")="+EDC", IFERROR(VLOOKUP(A292,門市主檔!A:X,24,FALSE),"")&lt;&gt;"+EDC"), "+EDC", "")
      ) &amp; "未完工",
      "已完工"
    )
  )
)</f>
        <v>已完工</v>
      </c>
      <c r="P292" s="130" t="str">
        <f t="shared" si="42"/>
        <v>PMQ2-5399-中和世紀店(定保)</v>
      </c>
      <c r="Q292" s="209" t="str">
        <f t="array" ref="Q292">IF(AND(SUMPRODUCT((IM!$F$2:$F$5000=A292)*(ISNUMBER(SEARCH($D$1, IM!$AC$2:$AC$5000))))&gt;0), $D$1, "")</f>
        <v/>
      </c>
      <c r="R292" s="210" t="str">
        <f t="array" ref="R292">IFERROR(INDEX(IM!$AM$2:$AM$5000, MATCH(1, (IM!$F$2:$F$5000=A292) * (ISNUMBER(SEARCH($D$1, IM!$AC$2:$AC$5000))), 0)), "")</f>
        <v/>
      </c>
      <c r="S292" s="211" t="str">
        <f t="array" ref="S292">IF(AND(SUMPRODUCT((IM!$F$2:$F$5000=A292)*(ISNUMBER(SEARCH($E$1, IM!$AC$2:$AC$5000))))&gt;0), $E$1, "")</f>
        <v/>
      </c>
      <c r="T292" s="210" t="str">
        <f t="array" ref="T292">IFERROR(INDEX(IM!$AM$2:$AM$5000, MATCH(1, (IM!$F$2:$F$5000=A292) * (ISNUMBER(SEARCH($E$1, IM!$AC$2:$AC$5000))), 0)), "")</f>
        <v/>
      </c>
      <c r="U292" s="211" t="str">
        <f t="array" ref="U292">IF(AND(SUMPRODUCT((IM!$F$2:$F$5000=A292)*(ISNUMBER(SEARCH($F$1, IM!$AC$2:$AC$5000))))&gt;0), $F$1, "")</f>
        <v/>
      </c>
      <c r="V292" s="210" t="str">
        <f t="array" ref="V292">IFERROR(INDEX(IM!$AM$2:$AM$5000, MATCH(1, (IM!$F$2:$F$5000=A292) * (ISNUMBER(SEARCH($F$1, IM!$AC$2:$AC$5000))), 0)), "")</f>
        <v/>
      </c>
      <c r="W292" s="165" t="str">
        <f t="array" ref="W292">IF(
SUMPRODUCT(
(IM!$F$2:$F$5000=A292)*
(ISNUMBER(SEARCH($I$1,IM!$AC$2:$AC$5000)))*
(IM!$X$2:$X$5000&gt;=$A$1)*
(IM!$X$2:$X$5000&lt;=$B$1)
)&gt;0,
$I$1,
""
)</f>
        <v/>
      </c>
      <c r="X292" s="165" t="str">
        <f t="array" ref="X292">IF(AND(SUMPRODUCT((IM!$F$2:$F$5000=A292)*(ISNUMBER(SEARCH($J$1, IM!$AC$2:$AC$5000))))&gt;0), $J$1, "")</f>
        <v>+EDC</v>
      </c>
      <c r="Y292" s="425">
        <f t="shared" si="43"/>
        <v>5399</v>
      </c>
      <c r="Z292" s="425" t="str">
        <f t="shared" si="44"/>
        <v>中和世紀店</v>
      </c>
      <c r="AA292" s="365" t="s">
        <v>26</v>
      </c>
    </row>
    <row r="293" spans="1:29" s="464" customFormat="1" ht="21.6" customHeight="1">
      <c r="A293" s="160">
        <v>4191</v>
      </c>
      <c r="B293" s="160" t="str">
        <f>_xlfn.XLOOKUP(A293,'0919門市清單主檔'!B:B,'0919門市清單主檔'!C:C,"")</f>
        <v>三重溪美店</v>
      </c>
      <c r="C293" s="117" t="str">
        <f>_xlfn.XLOOKUP($A293,'0919門市清單主檔'!B:B,'0919門市清單主檔'!U:U,"")</f>
        <v>新北市</v>
      </c>
      <c r="D293" s="117" t="str">
        <f>_xlfn.XLOOKUP($A293,'0919門市清單主檔'!B:B,'0919門市清單主檔'!V:V,"")</f>
        <v>三重區</v>
      </c>
      <c r="E293" s="200" t="str">
        <f>_xlfn.XLOOKUP(D293,門市狀態!G:G,門市狀態!H:H,"")</f>
        <v>劉柏均</v>
      </c>
      <c r="F293" s="160" t="str">
        <f>IFERROR(IF(VLOOKUP(A293,門市狀態!A:D,4,FALSE)=0,"",VLOOKUP(A293,門市狀態!A:D,4,FALSE)),"")</f>
        <v/>
      </c>
      <c r="G293" s="118"/>
      <c r="H293" s="188" t="str">
        <f t="shared" si="40"/>
        <v>PMQ2-4191-三重溪美店(定保)</v>
      </c>
      <c r="I293" s="251" t="str">
        <f t="array" ref="I293">IF(AND(SUMPRODUCT((IM!$F$2:$F$5000=A293)*(ISNUMBER(SEARCH($C$1, IM!$AC$2:$AC$5000))))&gt;0), $C$1, "")</f>
        <v>PMQ2</v>
      </c>
      <c r="J293" s="252">
        <f t="array" ref="J293">IFERROR(INDEX(IM!$AM$2:$AM$5000, MATCH(1, (IM!$F$2:$F$5000=A293) * (ISNUMBER(SEARCH($C$1, IM!$AC$2:$AC$5000))), 0)), "")</f>
        <v>46197</v>
      </c>
      <c r="K293" s="253">
        <f t="array" ref="K293">SUMPRODUCT((IM!$F$2:$F$5000=A293)*(IM!$AD$2:$AD$5000="O")*(ISNUMBER(SEARCH($C$1, IM!$AC$2:$AC$5000))))</f>
        <v>1</v>
      </c>
      <c r="L293" s="254" t="str">
        <f t="array" ref="L293">IF(K293&gt;0,IFERROR(HYPERLINK("#'IM'!AC"&amp;MATCH(1,(IM!$F$1:$F$5000=A293)*(ISNUMBER(SEARCH($C$1,IM!$AC$1:$AC$5000))),0),"檢核"),"未登錄"),"")</f>
        <v>檢核</v>
      </c>
      <c r="M293" s="255" t="str">
        <f t="shared" si="41"/>
        <v>+EDC</v>
      </c>
      <c r="N293" s="255" t="str">
        <f t="array" ref="N293">IF(AND(
    SUMPRODUCT(
        (IM!$F$2:$F$522=A293) *
        ISNUMBER(SEARCH("*HUB*", IM!$AC$2:$AC$522)) *
        (IM!$X$2:$X$522&gt;=$A$1) *
        (IM!$X$2:$X$522&lt;=$B$1)*(W293="HUB")
    ) &gt; 0
), "HUB", "")</f>
        <v/>
      </c>
      <c r="O293" s="256" t="str">
        <f>IF(
  IFERROR(VLOOKUP(A293,門市主檔!A:I,9,FALSE),"")&lt;&gt;$C$1,
  "未完工",
  IF(
    AND($D$1="--",$E$1="--",$F$1="--"),
    "已完工",
    IF(
      OR(
        AND($D$1&lt;&gt;"--", IFERROR(VLOOKUP(A293,'0919門市清單主檔'!B:AH,31,FALSE),"")=$D$1, IFERROR(VLOOKUP(A293,門市主檔!A:Q,17,FALSE),"")&lt;&gt;$D$1),
        AND($E$1&lt;&gt;"--", IFERROR(VLOOKUP(A293,'0919門市清單主檔'!B:AH,32,FALSE),"")=$E$1, IFERROR(VLOOKUP(A293,門市主檔!A:S,19,FALSE),"")&lt;&gt;$E$1),
        AND($F$1&lt;&gt;"--", IFERROR(VLOOKUP(A293,'0919門市清單主檔'!B:AH,33,FALSE),"")=$F$1, IFERROR(VLOOKUP(A293,門市主檔!A:U,21,FALSE),"")&lt;&gt;$F$1),
        AND(
          IFERROR(VLOOKUP(A293,'0919門市清單主檔'!B:AC,28,FALSE),"")="+HUB",
          IFERROR(VLOOKUP(A293,門市主檔!A:X,23,FALSE),"")&lt;&gt;"+HUB"
        ),
        AND(
          IFERROR(VLOOKUP(A293,'0919門市清單主檔'!B:AD,29,FALSE),"")="+EDC",
          IFERROR(VLOOKUP(A293,門市主檔!A:X,24,FALSE),"")&lt;&gt;"+EDC"
        )
      ),
      _xlfn.TEXTJOIN(
        "，",
        TRUE,
        IF(AND($D$1&lt;&gt;"--", IFERROR(VLOOKUP(A293,'0919門市清單主檔'!B:AH,31,FALSE),"")=$D$1, IFERROR(VLOOKUP(A293,門市主檔!A:Q,17,FALSE),"")&lt;&gt;$D$1), $D$1, ""),
        IF(AND($E$1&lt;&gt;"--", IFERROR(VLOOKUP(A293,'0919門市清單主檔'!B:AH,32,FALSE),"")=$E$1, IFERROR(VLOOKUP(A293,門市主檔!A:S,19,FALSE),"")&lt;&gt;$E$1), $E$1, ""),
        IF(AND($F$1&lt;&gt;"--", IFERROR(VLOOKUP(A293,'0919門市清單主檔'!B:AH,33,FALSE),"")=$F$1, IFERROR(VLOOKUP(A293,門市主檔!A:U,21,FALSE),"")&lt;&gt;$F$1), $F$1, ""),
        IF(AND(IFERROR(VLOOKUP(A293,'0919門市清單主檔'!B:AC,28,FALSE),"")="+HUB", IFERROR(VLOOKUP(A293,門市主檔!A:X,23,FALSE),"")&lt;&gt;"+HUB"), "+HUB", ""),
        IF(AND(IFERROR(VLOOKUP(A293,'0919門市清單主檔'!B:AD,29,FALSE),"")="+EDC", IFERROR(VLOOKUP(A293,門市主檔!A:X,24,FALSE),"")&lt;&gt;"+EDC"), "+EDC", "")
      ) &amp; "未完工",
      "已完工"
    )
  )
)</f>
        <v>已完工</v>
      </c>
      <c r="P293" s="130" t="str">
        <f t="shared" si="42"/>
        <v>PMQ2-4191-三重溪美店(定保)</v>
      </c>
      <c r="Q293" s="209" t="str">
        <f t="array" ref="Q293">IF(AND(SUMPRODUCT((IM!$F$2:$F$5000=A293)*(ISNUMBER(SEARCH($D$1, IM!$AC$2:$AC$5000))))&gt;0), $D$1, "")</f>
        <v/>
      </c>
      <c r="R293" s="210" t="str">
        <f t="array" ref="R293">IFERROR(INDEX(IM!$AM$2:$AM$5000, MATCH(1, (IM!$F$2:$F$5000=A293) * (ISNUMBER(SEARCH($D$1, IM!$AC$2:$AC$5000))), 0)), "")</f>
        <v/>
      </c>
      <c r="S293" s="211" t="str">
        <f t="array" ref="S293">IF(AND(SUMPRODUCT((IM!$F$2:$F$5000=A293)*(ISNUMBER(SEARCH($E$1, IM!$AC$2:$AC$5000))))&gt;0), $E$1, "")</f>
        <v/>
      </c>
      <c r="T293" s="210" t="str">
        <f t="array" ref="T293">IFERROR(INDEX(IM!$AM$2:$AM$5000, MATCH(1, (IM!$F$2:$F$5000=A293) * (ISNUMBER(SEARCH($E$1, IM!$AC$2:$AC$5000))), 0)), "")</f>
        <v/>
      </c>
      <c r="U293" s="211" t="str">
        <f t="array" ref="U293">IF(AND(SUMPRODUCT((IM!$F$2:$F$5000=A293)*(ISNUMBER(SEARCH($F$1, IM!$AC$2:$AC$5000))))&gt;0), $F$1, "")</f>
        <v/>
      </c>
      <c r="V293" s="210" t="str">
        <f t="array" ref="V293">IFERROR(INDEX(IM!$AM$2:$AM$5000, MATCH(1, (IM!$F$2:$F$5000=A293) * (ISNUMBER(SEARCH($F$1, IM!$AC$2:$AC$5000))), 0)), "")</f>
        <v/>
      </c>
      <c r="W293" s="165" t="str">
        <f t="array" ref="W293">IF(
SUMPRODUCT(
(IM!$F$2:$F$5000=A293)*
(ISNUMBER(SEARCH($I$1,IM!$AC$2:$AC$5000)))*
(IM!$X$2:$X$5000&gt;=$A$1)*
(IM!$X$2:$X$5000&lt;=$B$1)
)&gt;0,
$I$1,
""
)</f>
        <v/>
      </c>
      <c r="X293" s="165" t="str">
        <f t="array" ref="X293">IF(AND(SUMPRODUCT((IM!$F$2:$F$5000=A293)*(ISNUMBER(SEARCH($J$1, IM!$AC$2:$AC$5000))))&gt;0), $J$1, "")</f>
        <v>+EDC</v>
      </c>
      <c r="Y293" s="425">
        <f t="shared" si="43"/>
        <v>4191</v>
      </c>
      <c r="Z293" s="425" t="str">
        <f t="shared" si="44"/>
        <v>三重溪美店</v>
      </c>
      <c r="AA293" s="132"/>
      <c r="AB293" s="543"/>
      <c r="AC293" s="543"/>
    </row>
    <row r="294" spans="1:29" s="464" customFormat="1" ht="21.6" customHeight="1">
      <c r="A294" s="160">
        <v>5457</v>
      </c>
      <c r="B294" s="160" t="str">
        <f>_xlfn.XLOOKUP(A294,'0919門市清單主檔'!B:B,'0919門市清單主檔'!C:C,"")</f>
        <v>三重鑫五華</v>
      </c>
      <c r="C294" s="117" t="str">
        <f>_xlfn.XLOOKUP($A294,'0919門市清單主檔'!B:B,'0919門市清單主檔'!U:U,"")</f>
        <v>新北市</v>
      </c>
      <c r="D294" s="117" t="str">
        <f>_xlfn.XLOOKUP($A294,'0919門市清單主檔'!B:B,'0919門市清單主檔'!V:V,"")</f>
        <v>三重區</v>
      </c>
      <c r="E294" s="200" t="str">
        <f>_xlfn.XLOOKUP(D294,門市狀態!G:G,門市狀態!H:H,"")</f>
        <v>劉柏均</v>
      </c>
      <c r="F294" s="160" t="str">
        <f>IFERROR(IF(VLOOKUP(A294,門市狀態!A:D,4,FALSE)=0,"",VLOOKUP(A294,門市狀態!A:D,4,FALSE)),"")</f>
        <v/>
      </c>
      <c r="G294" s="118"/>
      <c r="H294" s="188" t="str">
        <f t="shared" si="40"/>
        <v>PMQ2-5457-三重鑫五華(定保)</v>
      </c>
      <c r="I294" s="251" t="str">
        <f t="array" ref="I294">IF(AND(SUMPRODUCT((IM!$F$2:$F$5000=A294)*(ISNUMBER(SEARCH($C$1, IM!$AC$2:$AC$5000))))&gt;0), $C$1, "")</f>
        <v>PMQ2</v>
      </c>
      <c r="J294" s="252">
        <f t="array" ref="J294">IFERROR(INDEX(IM!$AM$2:$AM$5000, MATCH(1, (IM!$F$2:$F$5000=A294) * (ISNUMBER(SEARCH($C$1, IM!$AC$2:$AC$5000))), 0)), "")</f>
        <v>46197</v>
      </c>
      <c r="K294" s="253">
        <f t="array" ref="K294">SUMPRODUCT((IM!$F$2:$F$5000=A294)*(IM!$AD$2:$AD$5000="O")*(ISNUMBER(SEARCH($C$1, IM!$AC$2:$AC$5000))))</f>
        <v>1</v>
      </c>
      <c r="L294" s="254" t="str">
        <f t="array" ref="L294">IF(K294&gt;0,IFERROR(HYPERLINK("#'IM'!AC"&amp;MATCH(1,(IM!$F$1:$F$5000=A294)*(ISNUMBER(SEARCH($C$1,IM!$AC$1:$AC$5000))),0),"檢核"),"未登錄"),"")</f>
        <v>檢核</v>
      </c>
      <c r="M294" s="255" t="str">
        <f t="shared" si="41"/>
        <v>+EDC</v>
      </c>
      <c r="N294" s="255" t="str">
        <f t="array" ref="N294">IF(AND(
    SUMPRODUCT(
        (IM!$F$2:$F$522=A294) *
        ISNUMBER(SEARCH("*HUB*", IM!$AC$2:$AC$522)) *
        (IM!$X$2:$X$522&gt;=$A$1) *
        (IM!$X$2:$X$522&lt;=$B$1)*(W294="HUB")
    ) &gt; 0
), "HUB", "")</f>
        <v/>
      </c>
      <c r="O294" s="256" t="str">
        <f>IF(
  IFERROR(VLOOKUP(A294,門市主檔!A:I,9,FALSE),"")&lt;&gt;$C$1,
  "未完工",
  IF(
    AND($D$1="--",$E$1="--",$F$1="--"),
    "已完工",
    IF(
      OR(
        AND($D$1&lt;&gt;"--", IFERROR(VLOOKUP(A294,'0919門市清單主檔'!B:AH,31,FALSE),"")=$D$1, IFERROR(VLOOKUP(A294,門市主檔!A:Q,17,FALSE),"")&lt;&gt;$D$1),
        AND($E$1&lt;&gt;"--", IFERROR(VLOOKUP(A294,'0919門市清單主檔'!B:AH,32,FALSE),"")=$E$1, IFERROR(VLOOKUP(A294,門市主檔!A:S,19,FALSE),"")&lt;&gt;$E$1),
        AND($F$1&lt;&gt;"--", IFERROR(VLOOKUP(A294,'0919門市清單主檔'!B:AH,33,FALSE),"")=$F$1, IFERROR(VLOOKUP(A294,門市主檔!A:U,21,FALSE),"")&lt;&gt;$F$1),
        AND(
          IFERROR(VLOOKUP(A294,'0919門市清單主檔'!B:AC,28,FALSE),"")="+HUB",
          IFERROR(VLOOKUP(A294,門市主檔!A:X,23,FALSE),"")&lt;&gt;"+HUB"
        ),
        AND(
          IFERROR(VLOOKUP(A294,'0919門市清單主檔'!B:AD,29,FALSE),"")="+EDC",
          IFERROR(VLOOKUP(A294,門市主檔!A:X,24,FALSE),"")&lt;&gt;"+EDC"
        )
      ),
      _xlfn.TEXTJOIN(
        "，",
        TRUE,
        IF(AND($D$1&lt;&gt;"--", IFERROR(VLOOKUP(A294,'0919門市清單主檔'!B:AH,31,FALSE),"")=$D$1, IFERROR(VLOOKUP(A294,門市主檔!A:Q,17,FALSE),"")&lt;&gt;$D$1), $D$1, ""),
        IF(AND($E$1&lt;&gt;"--", IFERROR(VLOOKUP(A294,'0919門市清單主檔'!B:AH,32,FALSE),"")=$E$1, IFERROR(VLOOKUP(A294,門市主檔!A:S,19,FALSE),"")&lt;&gt;$E$1), $E$1, ""),
        IF(AND($F$1&lt;&gt;"--", IFERROR(VLOOKUP(A294,'0919門市清單主檔'!B:AH,33,FALSE),"")=$F$1, IFERROR(VLOOKUP(A294,門市主檔!A:U,21,FALSE),"")&lt;&gt;$F$1), $F$1, ""),
        IF(AND(IFERROR(VLOOKUP(A294,'0919門市清單主檔'!B:AC,28,FALSE),"")="+HUB", IFERROR(VLOOKUP(A294,門市主檔!A:X,23,FALSE),"")&lt;&gt;"+HUB"), "+HUB", ""),
        IF(AND(IFERROR(VLOOKUP(A294,'0919門市清單主檔'!B:AD,29,FALSE),"")="+EDC", IFERROR(VLOOKUP(A294,門市主檔!A:X,24,FALSE),"")&lt;&gt;"+EDC"), "+EDC", "")
      ) &amp; "未完工",
      "已完工"
    )
  )
)</f>
        <v>已完工</v>
      </c>
      <c r="P294" s="130" t="str">
        <f t="shared" si="42"/>
        <v>PMQ2-5457-三重鑫五華(定保)</v>
      </c>
      <c r="Q294" s="209" t="str">
        <f t="array" ref="Q294">IF(AND(SUMPRODUCT((IM!$F$2:$F$5000=A294)*(ISNUMBER(SEARCH($D$1, IM!$AC$2:$AC$5000))))&gt;0), $D$1, "")</f>
        <v/>
      </c>
      <c r="R294" s="210" t="str">
        <f t="array" ref="R294">IFERROR(INDEX(IM!$AM$2:$AM$5000, MATCH(1, (IM!$F$2:$F$5000=A294) * (ISNUMBER(SEARCH($D$1, IM!$AC$2:$AC$5000))), 0)), "")</f>
        <v/>
      </c>
      <c r="S294" s="211" t="str">
        <f t="array" ref="S294">IF(AND(SUMPRODUCT((IM!$F$2:$F$5000=A294)*(ISNUMBER(SEARCH($E$1, IM!$AC$2:$AC$5000))))&gt;0), $E$1, "")</f>
        <v/>
      </c>
      <c r="T294" s="210" t="str">
        <f t="array" ref="T294">IFERROR(INDEX(IM!$AM$2:$AM$5000, MATCH(1, (IM!$F$2:$F$5000=A294) * (ISNUMBER(SEARCH($E$1, IM!$AC$2:$AC$5000))), 0)), "")</f>
        <v/>
      </c>
      <c r="U294" s="211" t="str">
        <f t="array" ref="U294">IF(AND(SUMPRODUCT((IM!$F$2:$F$5000=A294)*(ISNUMBER(SEARCH($F$1, IM!$AC$2:$AC$5000))))&gt;0), $F$1, "")</f>
        <v/>
      </c>
      <c r="V294" s="210" t="str">
        <f t="array" ref="V294">IFERROR(INDEX(IM!$AM$2:$AM$5000, MATCH(1, (IM!$F$2:$F$5000=A294) * (ISNUMBER(SEARCH($F$1, IM!$AC$2:$AC$5000))), 0)), "")</f>
        <v/>
      </c>
      <c r="W294" s="165" t="str">
        <f t="array" ref="W294">IF(
SUMPRODUCT(
(IM!$F$2:$F$5000=A294)*
(ISNUMBER(SEARCH($I$1,IM!$AC$2:$AC$5000)))*
(IM!$X$2:$X$5000&gt;=$A$1)*
(IM!$X$2:$X$5000&lt;=$B$1)
)&gt;0,
$I$1,
""
)</f>
        <v/>
      </c>
      <c r="X294" s="165" t="str">
        <f t="array" ref="X294">IF(AND(SUMPRODUCT((IM!$F$2:$F$5000=A294)*(ISNUMBER(SEARCH($J$1, IM!$AC$2:$AC$5000))))&gt;0), $J$1, "")</f>
        <v>+EDC</v>
      </c>
      <c r="Y294" s="425">
        <f t="shared" si="43"/>
        <v>5457</v>
      </c>
      <c r="Z294" s="425" t="str">
        <f t="shared" si="44"/>
        <v>三重鑫五華</v>
      </c>
      <c r="AA294" s="365" t="s">
        <v>26</v>
      </c>
      <c r="AB294" s="543"/>
      <c r="AC294" s="543"/>
    </row>
    <row r="295" spans="1:29" s="464" customFormat="1" ht="21.6" customHeight="1">
      <c r="A295" s="160">
        <v>3796</v>
      </c>
      <c r="B295" s="160" t="str">
        <f>_xlfn.XLOOKUP(A295,'0919門市清單主檔'!B:B,'0919門市清單主檔'!C:C,"")</f>
        <v>三重進安店</v>
      </c>
      <c r="C295" s="117" t="str">
        <f>_xlfn.XLOOKUP($A295,'0919門市清單主檔'!B:B,'0919門市清單主檔'!U:U,"")</f>
        <v>新北市</v>
      </c>
      <c r="D295" s="117" t="str">
        <f>_xlfn.XLOOKUP($A295,'0919門市清單主檔'!B:B,'0919門市清單主檔'!V:V,"")</f>
        <v>三重區</v>
      </c>
      <c r="E295" s="200" t="str">
        <f>_xlfn.XLOOKUP(D295,門市狀態!G:G,門市狀態!H:H,"")</f>
        <v>劉柏均</v>
      </c>
      <c r="F295" s="160" t="str">
        <f>IFERROR(IF(VLOOKUP(A295,門市狀態!A:D,4,FALSE)=0,"",VLOOKUP(A295,門市狀態!A:D,4,FALSE)),"")</f>
        <v/>
      </c>
      <c r="G295" s="118"/>
      <c r="H295" s="188" t="str">
        <f t="shared" si="40"/>
        <v>PMQ2-3796-三重進安店(定保)</v>
      </c>
      <c r="I295" s="251" t="str">
        <f t="array" ref="I295">IF(AND(SUMPRODUCT((IM!$F$2:$F$5000=A295)*(ISNUMBER(SEARCH($C$1, IM!$AC$2:$AC$5000))))&gt;0), $C$1, "")</f>
        <v>PMQ2</v>
      </c>
      <c r="J295" s="252">
        <f t="array" ref="J295">IFERROR(INDEX(IM!$AM$2:$AM$5000, MATCH(1, (IM!$F$2:$F$5000=A295) * (ISNUMBER(SEARCH($C$1, IM!$AC$2:$AC$5000))), 0)), "")</f>
        <v>46197</v>
      </c>
      <c r="K295" s="253">
        <f t="array" ref="K295">SUMPRODUCT((IM!$F$2:$F$5000=A295)*(IM!$AD$2:$AD$5000="O")*(ISNUMBER(SEARCH($C$1, IM!$AC$2:$AC$5000))))</f>
        <v>1</v>
      </c>
      <c r="L295" s="254" t="str">
        <f t="array" ref="L295">IF(K295&gt;0,IFERROR(HYPERLINK("#'IM'!AC"&amp;MATCH(1,(IM!$F$1:$F$5000=A295)*(ISNUMBER(SEARCH($C$1,IM!$AC$1:$AC$5000))),0),"檢核"),"未登錄"),"")</f>
        <v>檢核</v>
      </c>
      <c r="M295" s="255" t="str">
        <f t="shared" si="41"/>
        <v>+EDC</v>
      </c>
      <c r="N295" s="255" t="str">
        <f t="array" ref="N295">IF(AND(
    SUMPRODUCT(
        (IM!$F$2:$F$522=A295) *
        ISNUMBER(SEARCH("*HUB*", IM!$AC$2:$AC$522)) *
        (IM!$X$2:$X$522&gt;=$A$1) *
        (IM!$X$2:$X$522&lt;=$B$1)*(W295="HUB")
    ) &gt; 0
), "HUB", "")</f>
        <v/>
      </c>
      <c r="O295" s="256" t="str">
        <f>IF(
  IFERROR(VLOOKUP(A295,門市主檔!A:I,9,FALSE),"")&lt;&gt;$C$1,
  "未完工",
  IF(
    AND($D$1="--",$E$1="--",$F$1="--"),
    "已完工",
    IF(
      OR(
        AND($D$1&lt;&gt;"--", IFERROR(VLOOKUP(A295,'0919門市清單主檔'!B:AH,31,FALSE),"")=$D$1, IFERROR(VLOOKUP(A295,門市主檔!A:Q,17,FALSE),"")&lt;&gt;$D$1),
        AND($E$1&lt;&gt;"--", IFERROR(VLOOKUP(A295,'0919門市清單主檔'!B:AH,32,FALSE),"")=$E$1, IFERROR(VLOOKUP(A295,門市主檔!A:S,19,FALSE),"")&lt;&gt;$E$1),
        AND($F$1&lt;&gt;"--", IFERROR(VLOOKUP(A295,'0919門市清單主檔'!B:AH,33,FALSE),"")=$F$1, IFERROR(VLOOKUP(A295,門市主檔!A:U,21,FALSE),"")&lt;&gt;$F$1),
        AND(
          IFERROR(VLOOKUP(A295,'0919門市清單主檔'!B:AC,28,FALSE),"")="+HUB",
          IFERROR(VLOOKUP(A295,門市主檔!A:X,23,FALSE),"")&lt;&gt;"+HUB"
        ),
        AND(
          IFERROR(VLOOKUP(A295,'0919門市清單主檔'!B:AD,29,FALSE),"")="+EDC",
          IFERROR(VLOOKUP(A295,門市主檔!A:X,24,FALSE),"")&lt;&gt;"+EDC"
        )
      ),
      _xlfn.TEXTJOIN(
        "，",
        TRUE,
        IF(AND($D$1&lt;&gt;"--", IFERROR(VLOOKUP(A295,'0919門市清單主檔'!B:AH,31,FALSE),"")=$D$1, IFERROR(VLOOKUP(A295,門市主檔!A:Q,17,FALSE),"")&lt;&gt;$D$1), $D$1, ""),
        IF(AND($E$1&lt;&gt;"--", IFERROR(VLOOKUP(A295,'0919門市清單主檔'!B:AH,32,FALSE),"")=$E$1, IFERROR(VLOOKUP(A295,門市主檔!A:S,19,FALSE),"")&lt;&gt;$E$1), $E$1, ""),
        IF(AND($F$1&lt;&gt;"--", IFERROR(VLOOKUP(A295,'0919門市清單主檔'!B:AH,33,FALSE),"")=$F$1, IFERROR(VLOOKUP(A295,門市主檔!A:U,21,FALSE),"")&lt;&gt;$F$1), $F$1, ""),
        IF(AND(IFERROR(VLOOKUP(A295,'0919門市清單主檔'!B:AC,28,FALSE),"")="+HUB", IFERROR(VLOOKUP(A295,門市主檔!A:X,23,FALSE),"")&lt;&gt;"+HUB"), "+HUB", ""),
        IF(AND(IFERROR(VLOOKUP(A295,'0919門市清單主檔'!B:AD,29,FALSE),"")="+EDC", IFERROR(VLOOKUP(A295,門市主檔!A:X,24,FALSE),"")&lt;&gt;"+EDC"), "+EDC", "")
      ) &amp; "未完工",
      "已完工"
    )
  )
)</f>
        <v>已完工</v>
      </c>
      <c r="P295" s="130" t="str">
        <f t="shared" si="42"/>
        <v>PMQ2-3796-三重進安店(定保)</v>
      </c>
      <c r="Q295" s="209" t="str">
        <f t="array" ref="Q295">IF(AND(SUMPRODUCT((IM!$F$2:$F$5000=A295)*(ISNUMBER(SEARCH($D$1, IM!$AC$2:$AC$5000))))&gt;0), $D$1, "")</f>
        <v/>
      </c>
      <c r="R295" s="210" t="str">
        <f t="array" ref="R295">IFERROR(INDEX(IM!$AM$2:$AM$5000, MATCH(1, (IM!$F$2:$F$5000=A295) * (ISNUMBER(SEARCH($D$1, IM!$AC$2:$AC$5000))), 0)), "")</f>
        <v/>
      </c>
      <c r="S295" s="211" t="str">
        <f t="array" ref="S295">IF(AND(SUMPRODUCT((IM!$F$2:$F$5000=A295)*(ISNUMBER(SEARCH($E$1, IM!$AC$2:$AC$5000))))&gt;0), $E$1, "")</f>
        <v/>
      </c>
      <c r="T295" s="210" t="str">
        <f t="array" ref="T295">IFERROR(INDEX(IM!$AM$2:$AM$5000, MATCH(1, (IM!$F$2:$F$5000=A295) * (ISNUMBER(SEARCH($E$1, IM!$AC$2:$AC$5000))), 0)), "")</f>
        <v/>
      </c>
      <c r="U295" s="211" t="str">
        <f t="array" ref="U295">IF(AND(SUMPRODUCT((IM!$F$2:$F$5000=A295)*(ISNUMBER(SEARCH($F$1, IM!$AC$2:$AC$5000))))&gt;0), $F$1, "")</f>
        <v/>
      </c>
      <c r="V295" s="210" t="str">
        <f t="array" ref="V295">IFERROR(INDEX(IM!$AM$2:$AM$5000, MATCH(1, (IM!$F$2:$F$5000=A295) * (ISNUMBER(SEARCH($F$1, IM!$AC$2:$AC$5000))), 0)), "")</f>
        <v/>
      </c>
      <c r="W295" s="165" t="str">
        <f t="array" ref="W295">IF(
SUMPRODUCT(
(IM!$F$2:$F$5000=A295)*
(ISNUMBER(SEARCH($I$1,IM!$AC$2:$AC$5000)))*
(IM!$X$2:$X$5000&gt;=$A$1)*
(IM!$X$2:$X$5000&lt;=$B$1)
)&gt;0,
$I$1,
""
)</f>
        <v/>
      </c>
      <c r="X295" s="165" t="str">
        <f t="array" ref="X295">IF(AND(SUMPRODUCT((IM!$F$2:$F$5000=A295)*(ISNUMBER(SEARCH($J$1, IM!$AC$2:$AC$5000))))&gt;0), $J$1, "")</f>
        <v>+EDC</v>
      </c>
      <c r="Y295" s="425">
        <f t="shared" si="43"/>
        <v>3796</v>
      </c>
      <c r="Z295" s="425" t="str">
        <f t="shared" si="44"/>
        <v>三重進安店</v>
      </c>
      <c r="AA295" s="132"/>
      <c r="AB295" s="543"/>
      <c r="AC295" s="543"/>
    </row>
    <row r="296" spans="1:29" s="464" customFormat="1" ht="21.6" customHeight="1">
      <c r="A296" s="160">
        <v>2255</v>
      </c>
      <c r="B296" s="160" t="str">
        <f>_xlfn.XLOOKUP(A296,'0919門市清單主檔'!B:B,'0919門市清單主檔'!C:C,"")</f>
        <v>蘆竹六福店</v>
      </c>
      <c r="C296" s="117" t="str">
        <f>_xlfn.XLOOKUP($A296,'0919門市清單主檔'!B:B,'0919門市清單主檔'!U:U,"")</f>
        <v>桃園市</v>
      </c>
      <c r="D296" s="117" t="str">
        <f>_xlfn.XLOOKUP($A296,'0919門市清單主檔'!B:B,'0919門市清單主檔'!V:V,"")</f>
        <v>蘆竹區</v>
      </c>
      <c r="E296" s="200" t="str">
        <f>_xlfn.XLOOKUP(D296,門市狀態!G:G,門市狀態!H:H,"")</f>
        <v>吳宗鴻</v>
      </c>
      <c r="F296" s="160" t="str">
        <f>IFERROR(IF(VLOOKUP(A296,門市狀態!A:D,4,FALSE)=0,"",VLOOKUP(A296,門市狀態!A:D,4,FALSE)),"")</f>
        <v>跨季補單</v>
      </c>
      <c r="G296" s="118"/>
      <c r="H296" s="188" t="str">
        <f t="shared" si="40"/>
        <v>PMQ2-2255-蘆竹六福店(定保)</v>
      </c>
      <c r="I296" s="251" t="str">
        <f t="array" ref="I296">IF(AND(SUMPRODUCT((IM!$F$2:$F$5000=A296)*(ISNUMBER(SEARCH($C$1, IM!$AC$2:$AC$5000))))&gt;0), $C$1, "")</f>
        <v>PMQ2</v>
      </c>
      <c r="J296" s="252">
        <f t="array" ref="J296">IFERROR(INDEX(IM!$AM$2:$AM$5000, MATCH(1, (IM!$F$2:$F$5000=A296) * (ISNUMBER(SEARCH($C$1, IM!$AC$2:$AC$5000))), 0)), "")</f>
        <v>46198</v>
      </c>
      <c r="K296" s="253">
        <f t="array" ref="K296">SUMPRODUCT((IM!$F$2:$F$5000=A296)*(IM!$AD$2:$AD$5000="O")*(ISNUMBER(SEARCH($C$1, IM!$AC$2:$AC$5000))))</f>
        <v>1</v>
      </c>
      <c r="L296" s="254" t="str">
        <f t="array" ref="L296">IF(K296&gt;0,IFERROR(HYPERLINK("#'IM'!AC"&amp;MATCH(1,(IM!$F$1:$F$5000=A296)*(ISNUMBER(SEARCH($C$1,IM!$AC$1:$AC$5000))),0),"檢核"),"未登錄"),"")</f>
        <v>檢核</v>
      </c>
      <c r="M296" s="255" t="str">
        <f t="shared" si="41"/>
        <v>+EDC</v>
      </c>
      <c r="N296" s="255" t="str">
        <f t="array" ref="N296">IF(AND(
    SUMPRODUCT(
        (IM!$F$2:$F$522=A296) *
        ISNUMBER(SEARCH("*HUB*", IM!$AC$2:$AC$522)) *
        (IM!$X$2:$X$522&gt;=$A$1) *
        (IM!$X$2:$X$522&lt;=$B$1)*(W296="HUB")
    ) &gt; 0
), "HUB", "")</f>
        <v/>
      </c>
      <c r="O296" s="256" t="str">
        <f>IF(
  IFERROR(VLOOKUP(A296,門市主檔!A:I,9,FALSE),"")&lt;&gt;$C$1,
  "未完工",
  IF(
    AND($D$1="--",$E$1="--",$F$1="--"),
    "已完工",
    IF(
      OR(
        AND($D$1&lt;&gt;"--", IFERROR(VLOOKUP(A296,'0919門市清單主檔'!B:AH,31,FALSE),"")=$D$1, IFERROR(VLOOKUP(A296,門市主檔!A:Q,17,FALSE),"")&lt;&gt;$D$1),
        AND($E$1&lt;&gt;"--", IFERROR(VLOOKUP(A296,'0919門市清單主檔'!B:AH,32,FALSE),"")=$E$1, IFERROR(VLOOKUP(A296,門市主檔!A:S,19,FALSE),"")&lt;&gt;$E$1),
        AND($F$1&lt;&gt;"--", IFERROR(VLOOKUP(A296,'0919門市清單主檔'!B:AH,33,FALSE),"")=$F$1, IFERROR(VLOOKUP(A296,門市主檔!A:U,21,FALSE),"")&lt;&gt;$F$1),
        AND(
          IFERROR(VLOOKUP(A296,'0919門市清單主檔'!B:AC,28,FALSE),"")="+HUB",
          IFERROR(VLOOKUP(A296,門市主檔!A:X,23,FALSE),"")&lt;&gt;"+HUB"
        ),
        AND(
          IFERROR(VLOOKUP(A296,'0919門市清單主檔'!B:AD,29,FALSE),"")="+EDC",
          IFERROR(VLOOKUP(A296,門市主檔!A:X,24,FALSE),"")&lt;&gt;"+EDC"
        )
      ),
      _xlfn.TEXTJOIN(
        "，",
        TRUE,
        IF(AND($D$1&lt;&gt;"--", IFERROR(VLOOKUP(A296,'0919門市清單主檔'!B:AH,31,FALSE),"")=$D$1, IFERROR(VLOOKUP(A296,門市主檔!A:Q,17,FALSE),"")&lt;&gt;$D$1), $D$1, ""),
        IF(AND($E$1&lt;&gt;"--", IFERROR(VLOOKUP(A296,'0919門市清單主檔'!B:AH,32,FALSE),"")=$E$1, IFERROR(VLOOKUP(A296,門市主檔!A:S,19,FALSE),"")&lt;&gt;$E$1), $E$1, ""),
        IF(AND($F$1&lt;&gt;"--", IFERROR(VLOOKUP(A296,'0919門市清單主檔'!B:AH,33,FALSE),"")=$F$1, IFERROR(VLOOKUP(A296,門市主檔!A:U,21,FALSE),"")&lt;&gt;$F$1), $F$1, ""),
        IF(AND(IFERROR(VLOOKUP(A296,'0919門市清單主檔'!B:AC,28,FALSE),"")="+HUB", IFERROR(VLOOKUP(A296,門市主檔!A:X,23,FALSE),"")&lt;&gt;"+HUB"), "+HUB", ""),
        IF(AND(IFERROR(VLOOKUP(A296,'0919門市清單主檔'!B:AD,29,FALSE),"")="+EDC", IFERROR(VLOOKUP(A296,門市主檔!A:X,24,FALSE),"")&lt;&gt;"+EDC"), "+EDC", "")
      ) &amp; "未完工",
      "已完工"
    )
  )
)</f>
        <v>已完工</v>
      </c>
      <c r="P296" s="130" t="str">
        <f t="shared" si="42"/>
        <v>PMQ2-2255-蘆竹六福店(定保)</v>
      </c>
      <c r="Q296" s="209" t="str">
        <f t="array" ref="Q296">IF(AND(SUMPRODUCT((IM!$F$2:$F$5000=A296)*(ISNUMBER(SEARCH($D$1, IM!$AC$2:$AC$5000))))&gt;0), $D$1, "")</f>
        <v/>
      </c>
      <c r="R296" s="210" t="str">
        <f t="array" ref="R296">IFERROR(INDEX(IM!$AM$2:$AM$5000, MATCH(1, (IM!$F$2:$F$5000=A296) * (ISNUMBER(SEARCH($D$1, IM!$AC$2:$AC$5000))), 0)), "")</f>
        <v/>
      </c>
      <c r="S296" s="211" t="str">
        <f t="array" ref="S296">IF(AND(SUMPRODUCT((IM!$F$2:$F$5000=A296)*(ISNUMBER(SEARCH($E$1, IM!$AC$2:$AC$5000))))&gt;0), $E$1, "")</f>
        <v/>
      </c>
      <c r="T296" s="210" t="str">
        <f t="array" ref="T296">IFERROR(INDEX(IM!$AM$2:$AM$5000, MATCH(1, (IM!$F$2:$F$5000=A296) * (ISNUMBER(SEARCH($E$1, IM!$AC$2:$AC$5000))), 0)), "")</f>
        <v/>
      </c>
      <c r="U296" s="211" t="str">
        <f t="array" ref="U296">IF(AND(SUMPRODUCT((IM!$F$2:$F$5000=A296)*(ISNUMBER(SEARCH($F$1, IM!$AC$2:$AC$5000))))&gt;0), $F$1, "")</f>
        <v/>
      </c>
      <c r="V296" s="210" t="str">
        <f t="array" ref="V296">IFERROR(INDEX(IM!$AM$2:$AM$5000, MATCH(1, (IM!$F$2:$F$5000=A296) * (ISNUMBER(SEARCH($F$1, IM!$AC$2:$AC$5000))), 0)), "")</f>
        <v/>
      </c>
      <c r="W296" s="165" t="str">
        <f t="array" ref="W296">IF(
SUMPRODUCT(
(IM!$F$2:$F$5000=A296)*
(ISNUMBER(SEARCH($I$1,IM!$AC$2:$AC$5000)))*
(IM!$X$2:$X$5000&gt;=$A$1)*
(IM!$X$2:$X$5000&lt;=$B$1)
)&gt;0,
$I$1,
""
)</f>
        <v/>
      </c>
      <c r="X296" s="165" t="str">
        <f t="array" ref="X296">IF(AND(SUMPRODUCT((IM!$F$2:$F$5000=A296)*(ISNUMBER(SEARCH($J$1, IM!$AC$2:$AC$5000))))&gt;0), $J$1, "")</f>
        <v>+EDC</v>
      </c>
      <c r="Y296" s="425">
        <f t="shared" si="43"/>
        <v>2255</v>
      </c>
      <c r="Z296" s="425" t="str">
        <f t="shared" si="44"/>
        <v>蘆竹六福店</v>
      </c>
      <c r="AA296" s="132" t="s">
        <v>52</v>
      </c>
    </row>
    <row r="297" spans="1:29" s="464" customFormat="1" ht="21.6" customHeight="1">
      <c r="A297" s="394" t="s">
        <v>92</v>
      </c>
      <c r="B297" s="160" t="str">
        <f>_xlfn.XLOOKUP(A297,'0919門市清單主檔'!B:B,'0919門市清單主檔'!C:C,"")</f>
        <v>五股訓練教室</v>
      </c>
      <c r="C297" s="117" t="str">
        <f>_xlfn.XLOOKUP($A297,'0919門市清單主檔'!B:B,'0919門市清單主檔'!U:U,"")</f>
        <v>新北市</v>
      </c>
      <c r="D297" s="117" t="str">
        <f>_xlfn.XLOOKUP($A297,'0919門市清單主檔'!B:B,'0919門市清單主檔'!V:V,"")</f>
        <v>五股區</v>
      </c>
      <c r="E297" s="200" t="str">
        <f>_xlfn.XLOOKUP(D297,門市狀態!G:G,門市狀態!H:H,"")</f>
        <v>湯家瑋</v>
      </c>
      <c r="F297" s="160" t="str">
        <f>IFERROR(IF(VLOOKUP(A297,門市狀態!A:D,4,FALSE)=0,"",VLOOKUP(A297,門市狀態!A:D,4,FALSE)),"")</f>
        <v/>
      </c>
      <c r="G297" s="118" t="s">
        <v>93</v>
      </c>
      <c r="H297" s="188" t="str">
        <f t="shared" si="40"/>
        <v>PMQ2-TT01-五股訓練教室(定保)</v>
      </c>
      <c r="I297" s="251" t="str">
        <f t="array" ref="I297">IF(AND(SUMPRODUCT((IM!$F$2:$F$5000=A297)*(ISNUMBER(SEARCH($C$1, IM!$AC$2:$AC$5000))))&gt;0), $C$1, "")</f>
        <v>PMQ2</v>
      </c>
      <c r="J297" s="252">
        <f t="array" ref="J297">IFERROR(INDEX(IM!$AM$2:$AM$5000, MATCH(1, (IM!$F$2:$F$5000=A297) * (ISNUMBER(SEARCH($C$1, IM!$AC$2:$AC$5000))), 0)), "")</f>
        <v>46198</v>
      </c>
      <c r="K297" s="253">
        <f t="array" ref="K297">SUMPRODUCT((IM!$F$2:$F$5000=A297)*(IM!$AD$2:$AD$5000="O")*(ISNUMBER(SEARCH($C$1, IM!$AC$2:$AC$5000))))</f>
        <v>1</v>
      </c>
      <c r="L297" s="254" t="str">
        <f t="array" ref="L297">IF(K297&gt;0,IFERROR(HYPERLINK("#'IM'!AC"&amp;MATCH(1,(IM!$F$1:$F$5000=A297)*(ISNUMBER(SEARCH($C$1,IM!$AC$1:$AC$5000))),0),"檢核"),"未登錄"),"")</f>
        <v>檢核</v>
      </c>
      <c r="M297" s="255" t="str">
        <f t="shared" si="41"/>
        <v>+EDC</v>
      </c>
      <c r="N297" s="255" t="str">
        <f t="array" ref="N297">IF(AND(
    SUMPRODUCT(
        (IM!$F$2:$F$522=A297) *
        ISNUMBER(SEARCH("*HUB*", IM!$AC$2:$AC$522)) *
        (IM!$X$2:$X$522&gt;=$A$1) *
        (IM!$X$2:$X$522&lt;=$B$1)*(W297="HUB")
    ) &gt; 0
), "HUB", "")</f>
        <v/>
      </c>
      <c r="O297" s="256" t="str">
        <f>IF(
  IFERROR(VLOOKUP(A297,門市主檔!A:I,9,FALSE),"")&lt;&gt;$C$1,
  "未完工",
  IF(
    AND($D$1="--",$E$1="--",$F$1="--"),
    "已完工",
    IF(
      OR(
        AND($D$1&lt;&gt;"--", IFERROR(VLOOKUP(A297,'0919門市清單主檔'!B:AH,31,FALSE),"")=$D$1, IFERROR(VLOOKUP(A297,門市主檔!A:Q,17,FALSE),"")&lt;&gt;$D$1),
        AND($E$1&lt;&gt;"--", IFERROR(VLOOKUP(A297,'0919門市清單主檔'!B:AH,32,FALSE),"")=$E$1, IFERROR(VLOOKUP(A297,門市主檔!A:S,19,FALSE),"")&lt;&gt;$E$1),
        AND($F$1&lt;&gt;"--", IFERROR(VLOOKUP(A297,'0919門市清單主檔'!B:AH,33,FALSE),"")=$F$1, IFERROR(VLOOKUP(A297,門市主檔!A:U,21,FALSE),"")&lt;&gt;$F$1),
        AND(
          IFERROR(VLOOKUP(A297,'0919門市清單主檔'!B:AC,28,FALSE),"")="+HUB",
          IFERROR(VLOOKUP(A297,門市主檔!A:X,23,FALSE),"")&lt;&gt;"+HUB"
        ),
        AND(
          IFERROR(VLOOKUP(A297,'0919門市清單主檔'!B:AD,29,FALSE),"")="+EDC",
          IFERROR(VLOOKUP(A297,門市主檔!A:X,24,FALSE),"")&lt;&gt;"+EDC"
        )
      ),
      _xlfn.TEXTJOIN(
        "，",
        TRUE,
        IF(AND($D$1&lt;&gt;"--", IFERROR(VLOOKUP(A297,'0919門市清單主檔'!B:AH,31,FALSE),"")=$D$1, IFERROR(VLOOKUP(A297,門市主檔!A:Q,17,FALSE),"")&lt;&gt;$D$1), $D$1, ""),
        IF(AND($E$1&lt;&gt;"--", IFERROR(VLOOKUP(A297,'0919門市清單主檔'!B:AH,32,FALSE),"")=$E$1, IFERROR(VLOOKUP(A297,門市主檔!A:S,19,FALSE),"")&lt;&gt;$E$1), $E$1, ""),
        IF(AND($F$1&lt;&gt;"--", IFERROR(VLOOKUP(A297,'0919門市清單主檔'!B:AH,33,FALSE),"")=$F$1, IFERROR(VLOOKUP(A297,門市主檔!A:U,21,FALSE),"")&lt;&gt;$F$1), $F$1, ""),
        IF(AND(IFERROR(VLOOKUP(A297,'0919門市清單主檔'!B:AC,28,FALSE),"")="+HUB", IFERROR(VLOOKUP(A297,門市主檔!A:X,23,FALSE),"")&lt;&gt;"+HUB"), "+HUB", ""),
        IF(AND(IFERROR(VLOOKUP(A297,'0919門市清單主檔'!B:AD,29,FALSE),"")="+EDC", IFERROR(VLOOKUP(A297,門市主檔!A:X,24,FALSE),"")&lt;&gt;"+EDC"), "+EDC", "")
      ) &amp; "未完工",
      "已完工"
    )
  )
)</f>
        <v>已完工</v>
      </c>
      <c r="P297" s="130" t="str">
        <f t="shared" si="42"/>
        <v>PMQ2-TT01-五股訓練教室(定保)</v>
      </c>
      <c r="Q297" s="209" t="str">
        <f t="array" ref="Q297">IF(AND(SUMPRODUCT((IM!$F$2:$F$5000=A297)*(ISNUMBER(SEARCH($D$1, IM!$AC$2:$AC$5000))))&gt;0), $D$1, "")</f>
        <v/>
      </c>
      <c r="R297" s="210" t="str">
        <f t="array" ref="R297">IFERROR(INDEX(IM!$AM$2:$AM$5000, MATCH(1, (IM!$F$2:$F$5000=A297) * (ISNUMBER(SEARCH($D$1, IM!$AC$2:$AC$5000))), 0)), "")</f>
        <v/>
      </c>
      <c r="S297" s="211" t="str">
        <f t="array" ref="S297">IF(AND(SUMPRODUCT((IM!$F$2:$F$5000=A297)*(ISNUMBER(SEARCH($E$1, IM!$AC$2:$AC$5000))))&gt;0), $E$1, "")</f>
        <v/>
      </c>
      <c r="T297" s="210" t="str">
        <f t="array" ref="T297">IFERROR(INDEX(IM!$AM$2:$AM$5000, MATCH(1, (IM!$F$2:$F$5000=A297) * (ISNUMBER(SEARCH($E$1, IM!$AC$2:$AC$5000))), 0)), "")</f>
        <v/>
      </c>
      <c r="U297" s="211" t="str">
        <f t="array" ref="U297">IF(AND(SUMPRODUCT((IM!$F$2:$F$5000=A297)*(ISNUMBER(SEARCH($F$1, IM!$AC$2:$AC$5000))))&gt;0), $F$1, "")</f>
        <v/>
      </c>
      <c r="V297" s="210" t="str">
        <f t="array" ref="V297">IFERROR(INDEX(IM!$AM$2:$AM$5000, MATCH(1, (IM!$F$2:$F$5000=A297) * (ISNUMBER(SEARCH($F$1, IM!$AC$2:$AC$5000))), 0)), "")</f>
        <v/>
      </c>
      <c r="W297" s="165" t="str">
        <f t="array" ref="W297">IF(
SUMPRODUCT(
(IM!$F$2:$F$5000=A297)*
(ISNUMBER(SEARCH($I$1,IM!$AC$2:$AC$5000)))*
(IM!$X$2:$X$5000&gt;=$A$1)*
(IM!$X$2:$X$5000&lt;=$B$1)
)&gt;0,
$I$1,
""
)</f>
        <v/>
      </c>
      <c r="X297" s="165" t="str">
        <f t="array" ref="X297">IF(AND(SUMPRODUCT((IM!$F$2:$F$5000=A297)*(ISNUMBER(SEARCH($J$1, IM!$AC$2:$AC$5000))))&gt;0), $J$1, "")</f>
        <v>+EDC</v>
      </c>
      <c r="Y297" s="425" t="str">
        <f t="shared" si="43"/>
        <v>TT01</v>
      </c>
      <c r="Z297" s="425" t="str">
        <f t="shared" si="44"/>
        <v>五股訓練教室</v>
      </c>
      <c r="AA297" s="365" t="s">
        <v>94</v>
      </c>
    </row>
    <row r="298" spans="1:29" s="464" customFormat="1" ht="21.6" customHeight="1">
      <c r="A298" s="160">
        <v>3359</v>
      </c>
      <c r="B298" s="160" t="str">
        <f>_xlfn.XLOOKUP(A298,'0919門市清單主檔'!B:B,'0919門市清單主檔'!C:C,"")</f>
        <v>三重金陵店</v>
      </c>
      <c r="C298" s="117" t="str">
        <f>_xlfn.XLOOKUP($A298,'0919門市清單主檔'!B:B,'0919門市清單主檔'!U:U,"")</f>
        <v>新北市</v>
      </c>
      <c r="D298" s="117" t="str">
        <f>_xlfn.XLOOKUP($A298,'0919門市清單主檔'!B:B,'0919門市清單主檔'!V:V,"")</f>
        <v>三重區</v>
      </c>
      <c r="E298" s="200" t="str">
        <f>_xlfn.XLOOKUP(D298,門市狀態!G:G,門市狀態!H:H,"")</f>
        <v>劉柏均</v>
      </c>
      <c r="F298" s="160" t="str">
        <f>IFERROR(IF(VLOOKUP(A298,門市狀態!A:D,4,FALSE)=0,"",VLOOKUP(A298,門市狀態!A:D,4,FALSE)),"")</f>
        <v/>
      </c>
      <c r="G298" s="118" t="s">
        <v>62</v>
      </c>
      <c r="H298" s="188" t="str">
        <f t="shared" si="40"/>
        <v>PMQ2-3359-三重金陵店(定保)</v>
      </c>
      <c r="I298" s="251" t="str">
        <f t="array" ref="I298">IF(AND(SUMPRODUCT((IM!$F$2:$F$5000=A298)*(ISNUMBER(SEARCH($C$1, IM!$AC$2:$AC$5000))))&gt;0), $C$1, "")</f>
        <v>PMQ2</v>
      </c>
      <c r="J298" s="252">
        <f t="array" ref="J298">IFERROR(INDEX(IM!$AM$2:$AM$5000, MATCH(1, (IM!$F$2:$F$5000=A298) * (ISNUMBER(SEARCH($C$1, IM!$AC$2:$AC$5000))), 0)), "")</f>
        <v>46198</v>
      </c>
      <c r="K298" s="253">
        <f t="array" ref="K298">SUMPRODUCT((IM!$F$2:$F$5000=A298)*(IM!$AD$2:$AD$5000="O")*(ISNUMBER(SEARCH($C$1, IM!$AC$2:$AC$5000))))</f>
        <v>1</v>
      </c>
      <c r="L298" s="254" t="str">
        <f t="array" ref="L298">IF(K298&gt;0,IFERROR(HYPERLINK("#'IM'!AC"&amp;MATCH(1,(IM!$F$1:$F$5000=A298)*(ISNUMBER(SEARCH($C$1,IM!$AC$1:$AC$5000))),0),"檢核"),"未登錄"),"")</f>
        <v>檢核</v>
      </c>
      <c r="M298" s="255" t="str">
        <f t="shared" si="41"/>
        <v>+EDC</v>
      </c>
      <c r="N298" s="255" t="str">
        <f t="array" ref="N298">IF(AND(
    SUMPRODUCT(
        (IM!$F$2:$F$522=A298) *
        ISNUMBER(SEARCH("*HUB*", IM!$AC$2:$AC$522)) *
        (IM!$X$2:$X$522&gt;=$A$1) *
        (IM!$X$2:$X$522&lt;=$B$1)*(W298="HUB")
    ) &gt; 0
), "HUB", "")</f>
        <v/>
      </c>
      <c r="O298" s="256" t="str">
        <f>IF(
  IFERROR(VLOOKUP(A298,門市主檔!A:I,9,FALSE),"")&lt;&gt;$C$1,
  "未完工",
  IF(
    AND($D$1="--",$E$1="--",$F$1="--"),
    "已完工",
    IF(
      OR(
        AND($D$1&lt;&gt;"--", IFERROR(VLOOKUP(A298,'0919門市清單主檔'!B:AH,31,FALSE),"")=$D$1, IFERROR(VLOOKUP(A298,門市主檔!A:Q,17,FALSE),"")&lt;&gt;$D$1),
        AND($E$1&lt;&gt;"--", IFERROR(VLOOKUP(A298,'0919門市清單主檔'!B:AH,32,FALSE),"")=$E$1, IFERROR(VLOOKUP(A298,門市主檔!A:S,19,FALSE),"")&lt;&gt;$E$1),
        AND($F$1&lt;&gt;"--", IFERROR(VLOOKUP(A298,'0919門市清單主檔'!B:AH,33,FALSE),"")=$F$1, IFERROR(VLOOKUP(A298,門市主檔!A:U,21,FALSE),"")&lt;&gt;$F$1),
        AND(
          IFERROR(VLOOKUP(A298,'0919門市清單主檔'!B:AC,28,FALSE),"")="+HUB",
          IFERROR(VLOOKUP(A298,門市主檔!A:X,23,FALSE),"")&lt;&gt;"+HUB"
        ),
        AND(
          IFERROR(VLOOKUP(A298,'0919門市清單主檔'!B:AD,29,FALSE),"")="+EDC",
          IFERROR(VLOOKUP(A298,門市主檔!A:X,24,FALSE),"")&lt;&gt;"+EDC"
        )
      ),
      _xlfn.TEXTJOIN(
        "，",
        TRUE,
        IF(AND($D$1&lt;&gt;"--", IFERROR(VLOOKUP(A298,'0919門市清單主檔'!B:AH,31,FALSE),"")=$D$1, IFERROR(VLOOKUP(A298,門市主檔!A:Q,17,FALSE),"")&lt;&gt;$D$1), $D$1, ""),
        IF(AND($E$1&lt;&gt;"--", IFERROR(VLOOKUP(A298,'0919門市清單主檔'!B:AH,32,FALSE),"")=$E$1, IFERROR(VLOOKUP(A298,門市主檔!A:S,19,FALSE),"")&lt;&gt;$E$1), $E$1, ""),
        IF(AND($F$1&lt;&gt;"--", IFERROR(VLOOKUP(A298,'0919門市清單主檔'!B:AH,33,FALSE),"")=$F$1, IFERROR(VLOOKUP(A298,門市主檔!A:U,21,FALSE),"")&lt;&gt;$F$1), $F$1, ""),
        IF(AND(IFERROR(VLOOKUP(A298,'0919門市清單主檔'!B:AC,28,FALSE),"")="+HUB", IFERROR(VLOOKUP(A298,門市主檔!A:X,23,FALSE),"")&lt;&gt;"+HUB"), "+HUB", ""),
        IF(AND(IFERROR(VLOOKUP(A298,'0919門市清單主檔'!B:AD,29,FALSE),"")="+EDC", IFERROR(VLOOKUP(A298,門市主檔!A:X,24,FALSE),"")&lt;&gt;"+EDC"), "+EDC", "")
      ) &amp; "未完工",
      "已完工"
    )
  )
)</f>
        <v>已完工</v>
      </c>
      <c r="P298" s="130" t="str">
        <f t="shared" si="42"/>
        <v>PMQ2-3359-三重金陵店(定保)</v>
      </c>
      <c r="Q298" s="209" t="str">
        <f t="array" ref="Q298">IF(AND(SUMPRODUCT((IM!$F$2:$F$5000=A298)*(ISNUMBER(SEARCH($D$1, IM!$AC$2:$AC$5000))))&gt;0), $D$1, "")</f>
        <v/>
      </c>
      <c r="R298" s="210" t="str">
        <f t="array" ref="R298">IFERROR(INDEX(IM!$AM$2:$AM$5000, MATCH(1, (IM!$F$2:$F$5000=A298) * (ISNUMBER(SEARCH($D$1, IM!$AC$2:$AC$5000))), 0)), "")</f>
        <v/>
      </c>
      <c r="S298" s="211" t="str">
        <f t="array" ref="S298">IF(AND(SUMPRODUCT((IM!$F$2:$F$5000=A298)*(ISNUMBER(SEARCH($E$1, IM!$AC$2:$AC$5000))))&gt;0), $E$1, "")</f>
        <v/>
      </c>
      <c r="T298" s="210" t="str">
        <f t="array" ref="T298">IFERROR(INDEX(IM!$AM$2:$AM$5000, MATCH(1, (IM!$F$2:$F$5000=A298) * (ISNUMBER(SEARCH($E$1, IM!$AC$2:$AC$5000))), 0)), "")</f>
        <v/>
      </c>
      <c r="U298" s="211" t="str">
        <f t="array" ref="U298">IF(AND(SUMPRODUCT((IM!$F$2:$F$5000=A298)*(ISNUMBER(SEARCH($F$1, IM!$AC$2:$AC$5000))))&gt;0), $F$1, "")</f>
        <v/>
      </c>
      <c r="V298" s="210" t="str">
        <f t="array" ref="V298">IFERROR(INDEX(IM!$AM$2:$AM$5000, MATCH(1, (IM!$F$2:$F$5000=A298) * (ISNUMBER(SEARCH($F$1, IM!$AC$2:$AC$5000))), 0)), "")</f>
        <v/>
      </c>
      <c r="W298" s="165" t="str">
        <f t="array" ref="W298">IF(
SUMPRODUCT(
(IM!$F$2:$F$5000=A298)*
(ISNUMBER(SEARCH($I$1,IM!$AC$2:$AC$5000)))*
(IM!$X$2:$X$5000&gt;=$A$1)*
(IM!$X$2:$X$5000&lt;=$B$1)
)&gt;0,
$I$1,
""
)</f>
        <v/>
      </c>
      <c r="X298" s="165" t="str">
        <f t="array" ref="X298">IF(AND(SUMPRODUCT((IM!$F$2:$F$5000=A298)*(ISNUMBER(SEARCH($J$1, IM!$AC$2:$AC$5000))))&gt;0), $J$1, "")</f>
        <v>+EDC</v>
      </c>
      <c r="Y298" s="425">
        <f t="shared" si="43"/>
        <v>3359</v>
      </c>
      <c r="Z298" s="425" t="str">
        <f t="shared" si="44"/>
        <v>三重金陵店</v>
      </c>
      <c r="AA298" s="132" t="s">
        <v>52</v>
      </c>
    </row>
    <row r="299" spans="1:29" s="464" customFormat="1" ht="21.6" customHeight="1">
      <c r="A299" s="160">
        <v>2303</v>
      </c>
      <c r="B299" s="160" t="str">
        <f>_xlfn.XLOOKUP(A299,'0919門市清單主檔'!B:B,'0919門市清單主檔'!C:C,"")</f>
        <v>三重三和夜市</v>
      </c>
      <c r="C299" s="117" t="str">
        <f>_xlfn.XLOOKUP($A299,'0919門市清單主檔'!B:B,'0919門市清單主檔'!U:U,"")</f>
        <v>新北市</v>
      </c>
      <c r="D299" s="117" t="str">
        <f>_xlfn.XLOOKUP($A299,'0919門市清單主檔'!B:B,'0919門市清單主檔'!V:V,"")</f>
        <v>三重區</v>
      </c>
      <c r="E299" s="200" t="str">
        <f>_xlfn.XLOOKUP(D299,門市狀態!G:G,門市狀態!H:H,"")</f>
        <v>劉柏均</v>
      </c>
      <c r="F299" s="160" t="str">
        <f>IFERROR(IF(VLOOKUP(A299,門市狀態!A:D,4,FALSE)=0,"",VLOOKUP(A299,門市狀態!A:D,4,FALSE)),"")</f>
        <v/>
      </c>
      <c r="G299" s="118"/>
      <c r="H299" s="188" t="str">
        <f t="shared" si="40"/>
        <v>PMQ2-2303-三重三和夜市(定保)</v>
      </c>
      <c r="I299" s="251" t="str">
        <f t="array" ref="I299">IF(AND(SUMPRODUCT((IM!$F$2:$F$5000=A299)*(ISNUMBER(SEARCH($C$1, IM!$AC$2:$AC$5000))))&gt;0), $C$1, "")</f>
        <v>PMQ2</v>
      </c>
      <c r="J299" s="252">
        <f t="array" ref="J299">IFERROR(INDEX(IM!$AM$2:$AM$5000, MATCH(1, (IM!$F$2:$F$5000=A299) * (ISNUMBER(SEARCH($C$1, IM!$AC$2:$AC$5000))), 0)), "")</f>
        <v>46199</v>
      </c>
      <c r="K299" s="253">
        <f t="array" ref="K299">SUMPRODUCT((IM!$F$2:$F$5000=A299)*(IM!$AD$2:$AD$5000="O")*(ISNUMBER(SEARCH($C$1, IM!$AC$2:$AC$5000))))</f>
        <v>1</v>
      </c>
      <c r="L299" s="254" t="str">
        <f t="array" ref="L299">IF(K299&gt;0,IFERROR(HYPERLINK("#'IM'!AC"&amp;MATCH(1,(IM!$F$1:$F$5000=A299)*(ISNUMBER(SEARCH($C$1,IM!$AC$1:$AC$5000))),0),"檢核"),"未登錄"),"")</f>
        <v>檢核</v>
      </c>
      <c r="M299" s="255" t="str">
        <f t="shared" si="41"/>
        <v>+EDC</v>
      </c>
      <c r="N299" s="255" t="str">
        <f t="array" ref="N299">IF(AND(
    SUMPRODUCT(
        (IM!$F$2:$F$522=A299) *
        ISNUMBER(SEARCH("*HUB*", IM!$AC$2:$AC$522)) *
        (IM!$X$2:$X$522&gt;=$A$1) *
        (IM!$X$2:$X$522&lt;=$B$1)*(W299="HUB")
    ) &gt; 0
), "HUB", "")</f>
        <v/>
      </c>
      <c r="O299" s="256" t="str">
        <f>IF(
  IFERROR(VLOOKUP(A299,門市主檔!A:I,9,FALSE),"")&lt;&gt;$C$1,
  "未完工",
  IF(
    AND($D$1="--",$E$1="--",$F$1="--"),
    "已完工",
    IF(
      OR(
        AND($D$1&lt;&gt;"--", IFERROR(VLOOKUP(A299,'0919門市清單主檔'!B:AH,31,FALSE),"")=$D$1, IFERROR(VLOOKUP(A299,門市主檔!A:Q,17,FALSE),"")&lt;&gt;$D$1),
        AND($E$1&lt;&gt;"--", IFERROR(VLOOKUP(A299,'0919門市清單主檔'!B:AH,32,FALSE),"")=$E$1, IFERROR(VLOOKUP(A299,門市主檔!A:S,19,FALSE),"")&lt;&gt;$E$1),
        AND($F$1&lt;&gt;"--", IFERROR(VLOOKUP(A299,'0919門市清單主檔'!B:AH,33,FALSE),"")=$F$1, IFERROR(VLOOKUP(A299,門市主檔!A:U,21,FALSE),"")&lt;&gt;$F$1),
        AND(
          IFERROR(VLOOKUP(A299,'0919門市清單主檔'!B:AC,28,FALSE),"")="+HUB",
          IFERROR(VLOOKUP(A299,門市主檔!A:X,23,FALSE),"")&lt;&gt;"+HUB"
        ),
        AND(
          IFERROR(VLOOKUP(A299,'0919門市清單主檔'!B:AD,29,FALSE),"")="+EDC",
          IFERROR(VLOOKUP(A299,門市主檔!A:X,24,FALSE),"")&lt;&gt;"+EDC"
        )
      ),
      _xlfn.TEXTJOIN(
        "，",
        TRUE,
        IF(AND($D$1&lt;&gt;"--", IFERROR(VLOOKUP(A299,'0919門市清單主檔'!B:AH,31,FALSE),"")=$D$1, IFERROR(VLOOKUP(A299,門市主檔!A:Q,17,FALSE),"")&lt;&gt;$D$1), $D$1, ""),
        IF(AND($E$1&lt;&gt;"--", IFERROR(VLOOKUP(A299,'0919門市清單主檔'!B:AH,32,FALSE),"")=$E$1, IFERROR(VLOOKUP(A299,門市主檔!A:S,19,FALSE),"")&lt;&gt;$E$1), $E$1, ""),
        IF(AND($F$1&lt;&gt;"--", IFERROR(VLOOKUP(A299,'0919門市清單主檔'!B:AH,33,FALSE),"")=$F$1, IFERROR(VLOOKUP(A299,門市主檔!A:U,21,FALSE),"")&lt;&gt;$F$1), $F$1, ""),
        IF(AND(IFERROR(VLOOKUP(A299,'0919門市清單主檔'!B:AC,28,FALSE),"")="+HUB", IFERROR(VLOOKUP(A299,門市主檔!A:X,23,FALSE),"")&lt;&gt;"+HUB"), "+HUB", ""),
        IF(AND(IFERROR(VLOOKUP(A299,'0919門市清單主檔'!B:AD,29,FALSE),"")="+EDC", IFERROR(VLOOKUP(A299,門市主檔!A:X,24,FALSE),"")&lt;&gt;"+EDC"), "+EDC", "")
      ) &amp; "未完工",
      "已完工"
    )
  )
)</f>
        <v>已完工</v>
      </c>
      <c r="P299" s="130" t="str">
        <f t="shared" si="42"/>
        <v>PMQ2-2303-三重三和夜市(定保)</v>
      </c>
      <c r="Q299" s="209" t="str">
        <f t="array" ref="Q299">IF(AND(SUMPRODUCT((IM!$F$2:$F$5000=A299)*(ISNUMBER(SEARCH($D$1, IM!$AC$2:$AC$5000))))&gt;0), $D$1, "")</f>
        <v/>
      </c>
      <c r="R299" s="210" t="str">
        <f t="array" ref="R299">IFERROR(INDEX(IM!$AM$2:$AM$5000, MATCH(1, (IM!$F$2:$F$5000=A299) * (ISNUMBER(SEARCH($D$1, IM!$AC$2:$AC$5000))), 0)), "")</f>
        <v/>
      </c>
      <c r="S299" s="211" t="str">
        <f t="array" ref="S299">IF(AND(SUMPRODUCT((IM!$F$2:$F$5000=A299)*(ISNUMBER(SEARCH($E$1, IM!$AC$2:$AC$5000))))&gt;0), $E$1, "")</f>
        <v/>
      </c>
      <c r="T299" s="210" t="str">
        <f t="array" ref="T299">IFERROR(INDEX(IM!$AM$2:$AM$5000, MATCH(1, (IM!$F$2:$F$5000=A299) * (ISNUMBER(SEARCH($E$1, IM!$AC$2:$AC$5000))), 0)), "")</f>
        <v/>
      </c>
      <c r="U299" s="211" t="str">
        <f t="array" ref="U299">IF(AND(SUMPRODUCT((IM!$F$2:$F$5000=A299)*(ISNUMBER(SEARCH($F$1, IM!$AC$2:$AC$5000))))&gt;0), $F$1, "")</f>
        <v/>
      </c>
      <c r="V299" s="210" t="str">
        <f t="array" ref="V299">IFERROR(INDEX(IM!$AM$2:$AM$5000, MATCH(1, (IM!$F$2:$F$5000=A299) * (ISNUMBER(SEARCH($F$1, IM!$AC$2:$AC$5000))), 0)), "")</f>
        <v/>
      </c>
      <c r="W299" s="165" t="str">
        <f t="array" ref="W299">IF(
SUMPRODUCT(
(IM!$F$2:$F$5000=A299)*
(ISNUMBER(SEARCH($I$1,IM!$AC$2:$AC$5000)))*
(IM!$X$2:$X$5000&gt;=$A$1)*
(IM!$X$2:$X$5000&lt;=$B$1)
)&gt;0,
$I$1,
""
)</f>
        <v/>
      </c>
      <c r="X299" s="165" t="str">
        <f t="array" ref="X299">IF(AND(SUMPRODUCT((IM!$F$2:$F$5000=A299)*(ISNUMBER(SEARCH($J$1, IM!$AC$2:$AC$5000))))&gt;0), $J$1, "")</f>
        <v>+EDC</v>
      </c>
      <c r="Y299" s="425">
        <f t="shared" si="43"/>
        <v>2303</v>
      </c>
      <c r="Z299" s="425" t="str">
        <f t="shared" si="44"/>
        <v>三重三和夜市</v>
      </c>
      <c r="AA299" s="132"/>
      <c r="AB299" s="543"/>
      <c r="AC299" s="543"/>
    </row>
    <row r="300" spans="1:29" s="464" customFormat="1" ht="21.6" customHeight="1">
      <c r="A300" s="160" t="s">
        <v>95</v>
      </c>
      <c r="B300" s="160" t="str">
        <f>_xlfn.XLOOKUP(A300,'0919門市清單主檔'!B:B,'0919門市清單主檔'!C:C,"")</f>
        <v>板橋大興店</v>
      </c>
      <c r="C300" s="117" t="str">
        <f>_xlfn.XLOOKUP($A300,'0919門市清單主檔'!B:B,'0919門市清單主檔'!U:U,"")</f>
        <v>新北市</v>
      </c>
      <c r="D300" s="117" t="str">
        <f>_xlfn.XLOOKUP($A300,'0919門市清單主檔'!B:B,'0919門市清單主檔'!V:V,"")</f>
        <v>板橋區</v>
      </c>
      <c r="E300" s="200" t="str">
        <f>_xlfn.XLOOKUP(D300,門市狀態!G:G,門市狀態!H:H,"")</f>
        <v>狄澤洋</v>
      </c>
      <c r="F300" s="160" t="str">
        <f>IFERROR(IF(VLOOKUP(A300,門市狀態!A:D,4,FALSE)=0,"",VLOOKUP(A300,門市狀態!A:D,4,FALSE)),"")</f>
        <v/>
      </c>
      <c r="G300" s="118"/>
      <c r="H300" s="188" t="str">
        <f t="shared" si="40"/>
        <v>PMQ2-D609-板橋大興店(定保)</v>
      </c>
      <c r="I300" s="251" t="str">
        <f t="array" ref="I300">IF(AND(SUMPRODUCT((IM!$F$2:$F$5000=A300)*(ISNUMBER(SEARCH($C$1, IM!$AC$2:$AC$5000))))&gt;0), $C$1, "")</f>
        <v>PMQ2</v>
      </c>
      <c r="J300" s="252">
        <f t="array" ref="J300">IFERROR(INDEX(IM!$AM$2:$AM$5000, MATCH(1, (IM!$F$2:$F$5000=A300) * (ISNUMBER(SEARCH($C$1, IM!$AC$2:$AC$5000))), 0)), "")</f>
        <v>46199</v>
      </c>
      <c r="K300" s="253">
        <f t="array" ref="K300">SUMPRODUCT((IM!$F$2:$F$5000=A300)*(IM!$AD$2:$AD$5000="O")*(ISNUMBER(SEARCH($C$1, IM!$AC$2:$AC$5000))))</f>
        <v>1</v>
      </c>
      <c r="L300" s="254" t="str">
        <f t="array" ref="L300">IF(K300&gt;0,IFERROR(HYPERLINK("#'IM'!AC"&amp;MATCH(1,(IM!$F$1:$F$5000=A300)*(ISNUMBER(SEARCH($C$1,IM!$AC$1:$AC$5000))),0),"檢核"),"未登錄"),"")</f>
        <v>檢核</v>
      </c>
      <c r="M300" s="255" t="str">
        <f t="shared" si="41"/>
        <v>+EDC</v>
      </c>
      <c r="N300" s="255" t="str">
        <f t="array" ref="N300">IF(AND(
    SUMPRODUCT(
        (IM!$F$2:$F$522=A300) *
        ISNUMBER(SEARCH("*HUB*", IM!$AC$2:$AC$522)) *
        (IM!$X$2:$X$522&gt;=$A$1) *
        (IM!$X$2:$X$522&lt;=$B$1)*(W300="HUB")
    ) &gt; 0
), "HUB", "")</f>
        <v/>
      </c>
      <c r="O300" s="256" t="str">
        <f>IF(
  IFERROR(VLOOKUP(A300,門市主檔!A:I,9,FALSE),"")&lt;&gt;$C$1,
  "未完工",
  IF(
    AND($D$1="--",$E$1="--",$F$1="--"),
    "已完工",
    IF(
      OR(
        AND($D$1&lt;&gt;"--", IFERROR(VLOOKUP(A300,'0919門市清單主檔'!B:AH,31,FALSE),"")=$D$1, IFERROR(VLOOKUP(A300,門市主檔!A:Q,17,FALSE),"")&lt;&gt;$D$1),
        AND($E$1&lt;&gt;"--", IFERROR(VLOOKUP(A300,'0919門市清單主檔'!B:AH,32,FALSE),"")=$E$1, IFERROR(VLOOKUP(A300,門市主檔!A:S,19,FALSE),"")&lt;&gt;$E$1),
        AND($F$1&lt;&gt;"--", IFERROR(VLOOKUP(A300,'0919門市清單主檔'!B:AH,33,FALSE),"")=$F$1, IFERROR(VLOOKUP(A300,門市主檔!A:U,21,FALSE),"")&lt;&gt;$F$1),
        AND(
          IFERROR(VLOOKUP(A300,'0919門市清單主檔'!B:AC,28,FALSE),"")="+HUB",
          IFERROR(VLOOKUP(A300,門市主檔!A:X,23,FALSE),"")&lt;&gt;"+HUB"
        ),
        AND(
          IFERROR(VLOOKUP(A300,'0919門市清單主檔'!B:AD,29,FALSE),"")="+EDC",
          IFERROR(VLOOKUP(A300,門市主檔!A:X,24,FALSE),"")&lt;&gt;"+EDC"
        )
      ),
      _xlfn.TEXTJOIN(
        "，",
        TRUE,
        IF(AND($D$1&lt;&gt;"--", IFERROR(VLOOKUP(A300,'0919門市清單主檔'!B:AH,31,FALSE),"")=$D$1, IFERROR(VLOOKUP(A300,門市主檔!A:Q,17,FALSE),"")&lt;&gt;$D$1), $D$1, ""),
        IF(AND($E$1&lt;&gt;"--", IFERROR(VLOOKUP(A300,'0919門市清單主檔'!B:AH,32,FALSE),"")=$E$1, IFERROR(VLOOKUP(A300,門市主檔!A:S,19,FALSE),"")&lt;&gt;$E$1), $E$1, ""),
        IF(AND($F$1&lt;&gt;"--", IFERROR(VLOOKUP(A300,'0919門市清單主檔'!B:AH,33,FALSE),"")=$F$1, IFERROR(VLOOKUP(A300,門市主檔!A:U,21,FALSE),"")&lt;&gt;$F$1), $F$1, ""),
        IF(AND(IFERROR(VLOOKUP(A300,'0919門市清單主檔'!B:AC,28,FALSE),"")="+HUB", IFERROR(VLOOKUP(A300,門市主檔!A:X,23,FALSE),"")&lt;&gt;"+HUB"), "+HUB", ""),
        IF(AND(IFERROR(VLOOKUP(A300,'0919門市清單主檔'!B:AD,29,FALSE),"")="+EDC", IFERROR(VLOOKUP(A300,門市主檔!A:X,24,FALSE),"")&lt;&gt;"+EDC"), "+EDC", "")
      ) &amp; "未完工",
      "已完工"
    )
  )
)</f>
        <v>已完工</v>
      </c>
      <c r="P300" s="130" t="str">
        <f t="shared" si="42"/>
        <v>PMQ2-D609-板橋大興店(定保)</v>
      </c>
      <c r="Q300" s="209" t="str">
        <f t="array" ref="Q300">IF(AND(SUMPRODUCT((IM!$F$2:$F$5000=A300)*(ISNUMBER(SEARCH($D$1, IM!$AC$2:$AC$5000))))&gt;0), $D$1, "")</f>
        <v/>
      </c>
      <c r="R300" s="210" t="str">
        <f t="array" ref="R300">IFERROR(INDEX(IM!$AM$2:$AM$5000, MATCH(1, (IM!$F$2:$F$5000=A300) * (ISNUMBER(SEARCH($D$1, IM!$AC$2:$AC$5000))), 0)), "")</f>
        <v/>
      </c>
      <c r="S300" s="211" t="str">
        <f t="array" ref="S300">IF(AND(SUMPRODUCT((IM!$F$2:$F$5000=A300)*(ISNUMBER(SEARCH($E$1, IM!$AC$2:$AC$5000))))&gt;0), $E$1, "")</f>
        <v/>
      </c>
      <c r="T300" s="210" t="str">
        <f t="array" ref="T300">IFERROR(INDEX(IM!$AM$2:$AM$5000, MATCH(1, (IM!$F$2:$F$5000=A300) * (ISNUMBER(SEARCH($E$1, IM!$AC$2:$AC$5000))), 0)), "")</f>
        <v/>
      </c>
      <c r="U300" s="211" t="str">
        <f t="array" ref="U300">IF(AND(SUMPRODUCT((IM!$F$2:$F$5000=A300)*(ISNUMBER(SEARCH($F$1, IM!$AC$2:$AC$5000))))&gt;0), $F$1, "")</f>
        <v/>
      </c>
      <c r="V300" s="210" t="str">
        <f t="array" ref="V300">IFERROR(INDEX(IM!$AM$2:$AM$5000, MATCH(1, (IM!$F$2:$F$5000=A300) * (ISNUMBER(SEARCH($F$1, IM!$AC$2:$AC$5000))), 0)), "")</f>
        <v/>
      </c>
      <c r="W300" s="165" t="str">
        <f t="array" ref="W300">IF(
SUMPRODUCT(
(IM!$F$2:$F$5000=A300)*
(ISNUMBER(SEARCH($I$1,IM!$AC$2:$AC$5000)))*
(IM!$X$2:$X$5000&gt;=$A$1)*
(IM!$X$2:$X$5000&lt;=$B$1)
)&gt;0,
$I$1,
""
)</f>
        <v/>
      </c>
      <c r="X300" s="165" t="str">
        <f t="array" ref="X300">IF(AND(SUMPRODUCT((IM!$F$2:$F$5000=A300)*(ISNUMBER(SEARCH($J$1, IM!$AC$2:$AC$5000))))&gt;0), $J$1, "")</f>
        <v>+EDC</v>
      </c>
      <c r="Y300" s="425" t="str">
        <f t="shared" si="43"/>
        <v>D609</v>
      </c>
      <c r="Z300" s="425" t="str">
        <f t="shared" si="44"/>
        <v>板橋大興店</v>
      </c>
      <c r="AA300" s="132"/>
      <c r="AB300" s="543"/>
      <c r="AC300" s="543"/>
    </row>
    <row r="301" spans="1:29" s="464" customFormat="1" ht="21.6" customHeight="1">
      <c r="A301" s="160" t="s">
        <v>96</v>
      </c>
      <c r="B301" s="160" t="str">
        <f>_xlfn.XLOOKUP(A301,'0919門市清單主檔'!B:B,'0919門市清單主檔'!C:C,"")</f>
        <v>北縣僑中三店</v>
      </c>
      <c r="C301" s="117" t="str">
        <f>_xlfn.XLOOKUP($A301,'0919門市清單主檔'!B:B,'0919門市清單主檔'!U:U,"")</f>
        <v>新北市</v>
      </c>
      <c r="D301" s="117" t="str">
        <f>_xlfn.XLOOKUP($A301,'0919門市清單主檔'!B:B,'0919門市清單主檔'!V:V,"")</f>
        <v>板橋區</v>
      </c>
      <c r="E301" s="200" t="str">
        <f>_xlfn.XLOOKUP(D301,門市狀態!G:G,門市狀態!H:H,"")</f>
        <v>狄澤洋</v>
      </c>
      <c r="F301" s="160" t="str">
        <f>IFERROR(IF(VLOOKUP(A301,門市狀態!A:D,4,FALSE)=0,"",VLOOKUP(A301,門市狀態!A:D,4,FALSE)),"")</f>
        <v/>
      </c>
      <c r="G301" s="118"/>
      <c r="H301" s="188" t="str">
        <f t="shared" si="40"/>
        <v>PMQ2-D161-北縣僑中三店(定保)</v>
      </c>
      <c r="I301" s="251" t="str">
        <f t="array" ref="I301">IF(AND(SUMPRODUCT((IM!$F$2:$F$5000=A301)*(ISNUMBER(SEARCH($C$1, IM!$AC$2:$AC$5000))))&gt;0), $C$1, "")</f>
        <v>PMQ2</v>
      </c>
      <c r="J301" s="252">
        <f t="array" ref="J301">IFERROR(INDEX(IM!$AM$2:$AM$5000, MATCH(1, (IM!$F$2:$F$5000=A301) * (ISNUMBER(SEARCH($C$1, IM!$AC$2:$AC$5000))), 0)), "")</f>
        <v>46199</v>
      </c>
      <c r="K301" s="253">
        <f t="array" ref="K301">SUMPRODUCT((IM!$F$2:$F$5000=A301)*(IM!$AD$2:$AD$5000="O")*(ISNUMBER(SEARCH($C$1, IM!$AC$2:$AC$5000))))</f>
        <v>1</v>
      </c>
      <c r="L301" s="254" t="str">
        <f t="array" ref="L301">IF(K301&gt;0,IFERROR(HYPERLINK("#'IM'!AC"&amp;MATCH(1,(IM!$F$1:$F$5000=A301)*(ISNUMBER(SEARCH($C$1,IM!$AC$1:$AC$5000))),0),"檢核"),"未登錄"),"")</f>
        <v>檢核</v>
      </c>
      <c r="M301" s="255" t="str">
        <f t="shared" si="41"/>
        <v>+EDC</v>
      </c>
      <c r="N301" s="255" t="str">
        <f t="array" ref="N301">IF(AND(
    SUMPRODUCT(
        (IM!$F$2:$F$522=A301) *
        ISNUMBER(SEARCH("*HUB*", IM!$AC$2:$AC$522)) *
        (IM!$X$2:$X$522&gt;=$A$1) *
        (IM!$X$2:$X$522&lt;=$B$1)*(W301="HUB")
    ) &gt; 0
), "HUB", "")</f>
        <v/>
      </c>
      <c r="O301" s="256" t="str">
        <f>IF(
  IFERROR(VLOOKUP(A301,門市主檔!A:I,9,FALSE),"")&lt;&gt;$C$1,
  "未完工",
  IF(
    AND($D$1="--",$E$1="--",$F$1="--"),
    "已完工",
    IF(
      OR(
        AND($D$1&lt;&gt;"--", IFERROR(VLOOKUP(A301,'0919門市清單主檔'!B:AH,31,FALSE),"")=$D$1, IFERROR(VLOOKUP(A301,門市主檔!A:Q,17,FALSE),"")&lt;&gt;$D$1),
        AND($E$1&lt;&gt;"--", IFERROR(VLOOKUP(A301,'0919門市清單主檔'!B:AH,32,FALSE),"")=$E$1, IFERROR(VLOOKUP(A301,門市主檔!A:S,19,FALSE),"")&lt;&gt;$E$1),
        AND($F$1&lt;&gt;"--", IFERROR(VLOOKUP(A301,'0919門市清單主檔'!B:AH,33,FALSE),"")=$F$1, IFERROR(VLOOKUP(A301,門市主檔!A:U,21,FALSE),"")&lt;&gt;$F$1),
        AND(
          IFERROR(VLOOKUP(A301,'0919門市清單主檔'!B:AC,28,FALSE),"")="+HUB",
          IFERROR(VLOOKUP(A301,門市主檔!A:X,23,FALSE),"")&lt;&gt;"+HUB"
        ),
        AND(
          IFERROR(VLOOKUP(A301,'0919門市清單主檔'!B:AD,29,FALSE),"")="+EDC",
          IFERROR(VLOOKUP(A301,門市主檔!A:X,24,FALSE),"")&lt;&gt;"+EDC"
        )
      ),
      _xlfn.TEXTJOIN(
        "，",
        TRUE,
        IF(AND($D$1&lt;&gt;"--", IFERROR(VLOOKUP(A301,'0919門市清單主檔'!B:AH,31,FALSE),"")=$D$1, IFERROR(VLOOKUP(A301,門市主檔!A:Q,17,FALSE),"")&lt;&gt;$D$1), $D$1, ""),
        IF(AND($E$1&lt;&gt;"--", IFERROR(VLOOKUP(A301,'0919門市清單主檔'!B:AH,32,FALSE),"")=$E$1, IFERROR(VLOOKUP(A301,門市主檔!A:S,19,FALSE),"")&lt;&gt;$E$1), $E$1, ""),
        IF(AND($F$1&lt;&gt;"--", IFERROR(VLOOKUP(A301,'0919門市清單主檔'!B:AH,33,FALSE),"")=$F$1, IFERROR(VLOOKUP(A301,門市主檔!A:U,21,FALSE),"")&lt;&gt;$F$1), $F$1, ""),
        IF(AND(IFERROR(VLOOKUP(A301,'0919門市清單主檔'!B:AC,28,FALSE),"")="+HUB", IFERROR(VLOOKUP(A301,門市主檔!A:X,23,FALSE),"")&lt;&gt;"+HUB"), "+HUB", ""),
        IF(AND(IFERROR(VLOOKUP(A301,'0919門市清單主檔'!B:AD,29,FALSE),"")="+EDC", IFERROR(VLOOKUP(A301,門市主檔!A:X,24,FALSE),"")&lt;&gt;"+EDC"), "+EDC", "")
      ) &amp; "未完工",
      "已完工"
    )
  )
)</f>
        <v>已完工</v>
      </c>
      <c r="P301" s="130" t="str">
        <f t="shared" si="42"/>
        <v>PMQ2-D161-北縣僑中三店(定保)</v>
      </c>
      <c r="Q301" s="209" t="str">
        <f t="array" ref="Q301">IF(AND(SUMPRODUCT((IM!$F$2:$F$5000=A301)*(ISNUMBER(SEARCH($D$1, IM!$AC$2:$AC$5000))))&gt;0), $D$1, "")</f>
        <v/>
      </c>
      <c r="R301" s="210" t="str">
        <f t="array" ref="R301">IFERROR(INDEX(IM!$AM$2:$AM$5000, MATCH(1, (IM!$F$2:$F$5000=A301) * (ISNUMBER(SEARCH($D$1, IM!$AC$2:$AC$5000))), 0)), "")</f>
        <v/>
      </c>
      <c r="S301" s="211" t="str">
        <f t="array" ref="S301">IF(AND(SUMPRODUCT((IM!$F$2:$F$5000=A301)*(ISNUMBER(SEARCH($E$1, IM!$AC$2:$AC$5000))))&gt;0), $E$1, "")</f>
        <v/>
      </c>
      <c r="T301" s="210" t="str">
        <f t="array" ref="T301">IFERROR(INDEX(IM!$AM$2:$AM$5000, MATCH(1, (IM!$F$2:$F$5000=A301) * (ISNUMBER(SEARCH($E$1, IM!$AC$2:$AC$5000))), 0)), "")</f>
        <v/>
      </c>
      <c r="U301" s="211" t="str">
        <f t="array" ref="U301">IF(AND(SUMPRODUCT((IM!$F$2:$F$5000=A301)*(ISNUMBER(SEARCH($F$1, IM!$AC$2:$AC$5000))))&gt;0), $F$1, "")</f>
        <v/>
      </c>
      <c r="V301" s="210" t="str">
        <f t="array" ref="V301">IFERROR(INDEX(IM!$AM$2:$AM$5000, MATCH(1, (IM!$F$2:$F$5000=A301) * (ISNUMBER(SEARCH($F$1, IM!$AC$2:$AC$5000))), 0)), "")</f>
        <v/>
      </c>
      <c r="W301" s="165" t="str">
        <f t="array" ref="W301">IF(
SUMPRODUCT(
(IM!$F$2:$F$5000=A301)*
(ISNUMBER(SEARCH($I$1,IM!$AC$2:$AC$5000)))*
(IM!$X$2:$X$5000&gt;=$A$1)*
(IM!$X$2:$X$5000&lt;=$B$1)
)&gt;0,
$I$1,
""
)</f>
        <v/>
      </c>
      <c r="X301" s="165" t="str">
        <f t="array" ref="X301">IF(AND(SUMPRODUCT((IM!$F$2:$F$5000=A301)*(ISNUMBER(SEARCH($J$1, IM!$AC$2:$AC$5000))))&gt;0), $J$1, "")</f>
        <v>+EDC</v>
      </c>
      <c r="Y301" s="425" t="str">
        <f t="shared" si="43"/>
        <v>D161</v>
      </c>
      <c r="Z301" s="425" t="str">
        <f t="shared" si="44"/>
        <v>北縣僑中三店</v>
      </c>
      <c r="AA301" s="132"/>
      <c r="AB301" s="543"/>
      <c r="AC301" s="543"/>
    </row>
    <row r="302" spans="1:29" s="464" customFormat="1" ht="21.6" customHeight="1">
      <c r="A302" s="160">
        <v>4083</v>
      </c>
      <c r="B302" s="160" t="str">
        <f>_xlfn.XLOOKUP(A302,'0919門市清單主檔'!B:B,'0919門市清單主檔'!C:C,"")</f>
        <v>三重中央南</v>
      </c>
      <c r="C302" s="117" t="str">
        <f>_xlfn.XLOOKUP($A302,'0919門市清單主檔'!B:B,'0919門市清單主檔'!U:U,"")</f>
        <v>新北市</v>
      </c>
      <c r="D302" s="117" t="str">
        <f>_xlfn.XLOOKUP($A302,'0919門市清單主檔'!B:B,'0919門市清單主檔'!V:V,"")</f>
        <v>三重區</v>
      </c>
      <c r="E302" s="200" t="str">
        <f>_xlfn.XLOOKUP(D302,門市狀態!G:G,門市狀態!H:H,"")</f>
        <v>劉柏均</v>
      </c>
      <c r="F302" s="160" t="str">
        <f>IFERROR(IF(VLOOKUP(A302,門市狀態!A:D,4,FALSE)=0,"",VLOOKUP(A302,門市狀態!A:D,4,FALSE)),"")</f>
        <v/>
      </c>
      <c r="G302" s="118"/>
      <c r="H302" s="188" t="str">
        <f t="shared" si="40"/>
        <v>PMQ2-4083-三重中央南(定保)</v>
      </c>
      <c r="I302" s="251" t="str">
        <f t="array" ref="I302">IF(AND(SUMPRODUCT((IM!$F$2:$F$5000=A302)*(ISNUMBER(SEARCH($C$1, IM!$AC$2:$AC$5000))))&gt;0), $C$1, "")</f>
        <v>PMQ2</v>
      </c>
      <c r="J302" s="252">
        <f t="array" ref="J302">IFERROR(INDEX(IM!$AM$2:$AM$5000, MATCH(1, (IM!$F$2:$F$5000=A302) * (ISNUMBER(SEARCH($C$1, IM!$AC$2:$AC$5000))), 0)), "")</f>
        <v>46199</v>
      </c>
      <c r="K302" s="253">
        <f t="array" ref="K302">SUMPRODUCT((IM!$F$2:$F$5000=A302)*(IM!$AD$2:$AD$5000="O")*(ISNUMBER(SEARCH($C$1, IM!$AC$2:$AC$5000))))</f>
        <v>1</v>
      </c>
      <c r="L302" s="254" t="str">
        <f t="array" ref="L302">IF(K302&gt;0,IFERROR(HYPERLINK("#'IM'!AC"&amp;MATCH(1,(IM!$F$1:$F$5000=A302)*(ISNUMBER(SEARCH($C$1,IM!$AC$1:$AC$5000))),0),"檢核"),"未登錄"),"")</f>
        <v>檢核</v>
      </c>
      <c r="M302" s="255" t="str">
        <f t="shared" si="41"/>
        <v>+EDC</v>
      </c>
      <c r="N302" s="255" t="str">
        <f t="array" ref="N302">IF(AND(
    SUMPRODUCT(
        (IM!$F$2:$F$522=A302) *
        ISNUMBER(SEARCH("*HUB*", IM!$AC$2:$AC$522)) *
        (IM!$X$2:$X$522&gt;=$A$1) *
        (IM!$X$2:$X$522&lt;=$B$1)*(W302="HUB")
    ) &gt; 0
), "HUB", "")</f>
        <v/>
      </c>
      <c r="O302" s="256" t="str">
        <f>IF(
  IFERROR(VLOOKUP(A302,門市主檔!A:I,9,FALSE),"")&lt;&gt;$C$1,
  "未完工",
  IF(
    AND($D$1="--",$E$1="--",$F$1="--"),
    "已完工",
    IF(
      OR(
        AND($D$1&lt;&gt;"--", IFERROR(VLOOKUP(A302,'0919門市清單主檔'!B:AH,31,FALSE),"")=$D$1, IFERROR(VLOOKUP(A302,門市主檔!A:Q,17,FALSE),"")&lt;&gt;$D$1),
        AND($E$1&lt;&gt;"--", IFERROR(VLOOKUP(A302,'0919門市清單主檔'!B:AH,32,FALSE),"")=$E$1, IFERROR(VLOOKUP(A302,門市主檔!A:S,19,FALSE),"")&lt;&gt;$E$1),
        AND($F$1&lt;&gt;"--", IFERROR(VLOOKUP(A302,'0919門市清單主檔'!B:AH,33,FALSE),"")=$F$1, IFERROR(VLOOKUP(A302,門市主檔!A:U,21,FALSE),"")&lt;&gt;$F$1),
        AND(
          IFERROR(VLOOKUP(A302,'0919門市清單主檔'!B:AC,28,FALSE),"")="+HUB",
          IFERROR(VLOOKUP(A302,門市主檔!A:X,23,FALSE),"")&lt;&gt;"+HUB"
        ),
        AND(
          IFERROR(VLOOKUP(A302,'0919門市清單主檔'!B:AD,29,FALSE),"")="+EDC",
          IFERROR(VLOOKUP(A302,門市主檔!A:X,24,FALSE),"")&lt;&gt;"+EDC"
        )
      ),
      _xlfn.TEXTJOIN(
        "，",
        TRUE,
        IF(AND($D$1&lt;&gt;"--", IFERROR(VLOOKUP(A302,'0919門市清單主檔'!B:AH,31,FALSE),"")=$D$1, IFERROR(VLOOKUP(A302,門市主檔!A:Q,17,FALSE),"")&lt;&gt;$D$1), $D$1, ""),
        IF(AND($E$1&lt;&gt;"--", IFERROR(VLOOKUP(A302,'0919門市清單主檔'!B:AH,32,FALSE),"")=$E$1, IFERROR(VLOOKUP(A302,門市主檔!A:S,19,FALSE),"")&lt;&gt;$E$1), $E$1, ""),
        IF(AND($F$1&lt;&gt;"--", IFERROR(VLOOKUP(A302,'0919門市清單主檔'!B:AH,33,FALSE),"")=$F$1, IFERROR(VLOOKUP(A302,門市主檔!A:U,21,FALSE),"")&lt;&gt;$F$1), $F$1, ""),
        IF(AND(IFERROR(VLOOKUP(A302,'0919門市清單主檔'!B:AC,28,FALSE),"")="+HUB", IFERROR(VLOOKUP(A302,門市主檔!A:X,23,FALSE),"")&lt;&gt;"+HUB"), "+HUB", ""),
        IF(AND(IFERROR(VLOOKUP(A302,'0919門市清單主檔'!B:AD,29,FALSE),"")="+EDC", IFERROR(VLOOKUP(A302,門市主檔!A:X,24,FALSE),"")&lt;&gt;"+EDC"), "+EDC", "")
      ) &amp; "未完工",
      "已完工"
    )
  )
)</f>
        <v>已完工</v>
      </c>
      <c r="P302" s="130" t="str">
        <f t="shared" si="42"/>
        <v>PMQ2-4083-三重中央南(定保)</v>
      </c>
      <c r="Q302" s="209" t="str">
        <f t="array" ref="Q302">IF(AND(SUMPRODUCT((IM!$F$2:$F$5000=A302)*(ISNUMBER(SEARCH($D$1, IM!$AC$2:$AC$5000))))&gt;0), $D$1, "")</f>
        <v/>
      </c>
      <c r="R302" s="210" t="str">
        <f t="array" ref="R302">IFERROR(INDEX(IM!$AM$2:$AM$5000, MATCH(1, (IM!$F$2:$F$5000=A302) * (ISNUMBER(SEARCH($D$1, IM!$AC$2:$AC$5000))), 0)), "")</f>
        <v/>
      </c>
      <c r="S302" s="211" t="str">
        <f t="array" ref="S302">IF(AND(SUMPRODUCT((IM!$F$2:$F$5000=A302)*(ISNUMBER(SEARCH($E$1, IM!$AC$2:$AC$5000))))&gt;0), $E$1, "")</f>
        <v/>
      </c>
      <c r="T302" s="210" t="str">
        <f t="array" ref="T302">IFERROR(INDEX(IM!$AM$2:$AM$5000, MATCH(1, (IM!$F$2:$F$5000=A302) * (ISNUMBER(SEARCH($E$1, IM!$AC$2:$AC$5000))), 0)), "")</f>
        <v/>
      </c>
      <c r="U302" s="211" t="str">
        <f t="array" ref="U302">IF(AND(SUMPRODUCT((IM!$F$2:$F$5000=A302)*(ISNUMBER(SEARCH($F$1, IM!$AC$2:$AC$5000))))&gt;0), $F$1, "")</f>
        <v/>
      </c>
      <c r="V302" s="210" t="str">
        <f t="array" ref="V302">IFERROR(INDEX(IM!$AM$2:$AM$5000, MATCH(1, (IM!$F$2:$F$5000=A302) * (ISNUMBER(SEARCH($F$1, IM!$AC$2:$AC$5000))), 0)), "")</f>
        <v/>
      </c>
      <c r="W302" s="165" t="str">
        <f t="array" ref="W302">IF(
SUMPRODUCT(
(IM!$F$2:$F$5000=A302)*
(ISNUMBER(SEARCH($I$1,IM!$AC$2:$AC$5000)))*
(IM!$X$2:$X$5000&gt;=$A$1)*
(IM!$X$2:$X$5000&lt;=$B$1)
)&gt;0,
$I$1,
""
)</f>
        <v/>
      </c>
      <c r="X302" s="165" t="str">
        <f t="array" ref="X302">IF(AND(SUMPRODUCT((IM!$F$2:$F$5000=A302)*(ISNUMBER(SEARCH($J$1, IM!$AC$2:$AC$5000))))&gt;0), $J$1, "")</f>
        <v>+EDC</v>
      </c>
      <c r="Y302" s="425">
        <f t="shared" si="43"/>
        <v>4083</v>
      </c>
      <c r="Z302" s="425" t="str">
        <f t="shared" si="44"/>
        <v>三重中央南</v>
      </c>
      <c r="AA302" s="132"/>
    </row>
    <row r="303" spans="1:29" s="464" customFormat="1" ht="21.6" customHeight="1">
      <c r="A303" s="160">
        <v>4145</v>
      </c>
      <c r="B303" s="160" t="str">
        <f>_xlfn.XLOOKUP(A303,'0919門市清單主檔'!B:B,'0919門市清單主檔'!C:C,"")</f>
        <v>板橋僑興店</v>
      </c>
      <c r="C303" s="117" t="str">
        <f>_xlfn.XLOOKUP($A303,'0919門市清單主檔'!B:B,'0919門市清單主檔'!U:U,"")</f>
        <v>新北市</v>
      </c>
      <c r="D303" s="117" t="str">
        <f>_xlfn.XLOOKUP($A303,'0919門市清單主檔'!B:B,'0919門市清單主檔'!V:V,"")</f>
        <v>板橋區</v>
      </c>
      <c r="E303" s="200" t="str">
        <f>_xlfn.XLOOKUP(D303,門市狀態!G:G,門市狀態!H:H,"")</f>
        <v>狄澤洋</v>
      </c>
      <c r="F303" s="160" t="str">
        <f>IFERROR(IF(VLOOKUP(A303,門市狀態!A:D,4,FALSE)=0,"",VLOOKUP(A303,門市狀態!A:D,4,FALSE)),"")</f>
        <v/>
      </c>
      <c r="G303" s="118"/>
      <c r="H303" s="188" t="str">
        <f t="shared" si="40"/>
        <v>PMQ2-4145-板橋僑興店(定保)</v>
      </c>
      <c r="I303" s="251" t="str">
        <f t="array" ref="I303">IF(AND(SUMPRODUCT((IM!$F$2:$F$5000=A303)*(ISNUMBER(SEARCH($C$1, IM!$AC$2:$AC$5000))))&gt;0), $C$1, "")</f>
        <v>PMQ2</v>
      </c>
      <c r="J303" s="252">
        <f t="array" ref="J303">IFERROR(INDEX(IM!$AM$2:$AM$5000, MATCH(1, (IM!$F$2:$F$5000=A303) * (ISNUMBER(SEARCH($C$1, IM!$AC$2:$AC$5000))), 0)), "")</f>
        <v>46199</v>
      </c>
      <c r="K303" s="253">
        <f t="array" ref="K303">SUMPRODUCT((IM!$F$2:$F$5000=A303)*(IM!$AD$2:$AD$5000="O")*(ISNUMBER(SEARCH($C$1, IM!$AC$2:$AC$5000))))</f>
        <v>1</v>
      </c>
      <c r="L303" s="254" t="str">
        <f t="array" ref="L303">IF(K303&gt;0,IFERROR(HYPERLINK("#'IM'!AC"&amp;MATCH(1,(IM!$F$1:$F$5000=A303)*(ISNUMBER(SEARCH($C$1,IM!$AC$1:$AC$5000))),0),"檢核"),"未登錄"),"")</f>
        <v>檢核</v>
      </c>
      <c r="M303" s="255" t="str">
        <f t="shared" si="41"/>
        <v>+EDC</v>
      </c>
      <c r="N303" s="255" t="str">
        <f t="array" ref="N303">IF(AND(
    SUMPRODUCT(
        (IM!$F$2:$F$522=A303) *
        ISNUMBER(SEARCH("*HUB*", IM!$AC$2:$AC$522)) *
        (IM!$X$2:$X$522&gt;=$A$1) *
        (IM!$X$2:$X$522&lt;=$B$1)*(W303="HUB")
    ) &gt; 0
), "HUB", "")</f>
        <v/>
      </c>
      <c r="O303" s="256" t="str">
        <f>IF(
  IFERROR(VLOOKUP(A303,門市主檔!A:I,9,FALSE),"")&lt;&gt;$C$1,
  "未完工",
  IF(
    AND($D$1="--",$E$1="--",$F$1="--"),
    "已完工",
    IF(
      OR(
        AND($D$1&lt;&gt;"--", IFERROR(VLOOKUP(A303,'0919門市清單主檔'!B:AH,31,FALSE),"")=$D$1, IFERROR(VLOOKUP(A303,門市主檔!A:Q,17,FALSE),"")&lt;&gt;$D$1),
        AND($E$1&lt;&gt;"--", IFERROR(VLOOKUP(A303,'0919門市清單主檔'!B:AH,32,FALSE),"")=$E$1, IFERROR(VLOOKUP(A303,門市主檔!A:S,19,FALSE),"")&lt;&gt;$E$1),
        AND($F$1&lt;&gt;"--", IFERROR(VLOOKUP(A303,'0919門市清單主檔'!B:AH,33,FALSE),"")=$F$1, IFERROR(VLOOKUP(A303,門市主檔!A:U,21,FALSE),"")&lt;&gt;$F$1),
        AND(
          IFERROR(VLOOKUP(A303,'0919門市清單主檔'!B:AC,28,FALSE),"")="+HUB",
          IFERROR(VLOOKUP(A303,門市主檔!A:X,23,FALSE),"")&lt;&gt;"+HUB"
        ),
        AND(
          IFERROR(VLOOKUP(A303,'0919門市清單主檔'!B:AD,29,FALSE),"")="+EDC",
          IFERROR(VLOOKUP(A303,門市主檔!A:X,24,FALSE),"")&lt;&gt;"+EDC"
        )
      ),
      _xlfn.TEXTJOIN(
        "，",
        TRUE,
        IF(AND($D$1&lt;&gt;"--", IFERROR(VLOOKUP(A303,'0919門市清單主檔'!B:AH,31,FALSE),"")=$D$1, IFERROR(VLOOKUP(A303,門市主檔!A:Q,17,FALSE),"")&lt;&gt;$D$1), $D$1, ""),
        IF(AND($E$1&lt;&gt;"--", IFERROR(VLOOKUP(A303,'0919門市清單主檔'!B:AH,32,FALSE),"")=$E$1, IFERROR(VLOOKUP(A303,門市主檔!A:S,19,FALSE),"")&lt;&gt;$E$1), $E$1, ""),
        IF(AND($F$1&lt;&gt;"--", IFERROR(VLOOKUP(A303,'0919門市清單主檔'!B:AH,33,FALSE),"")=$F$1, IFERROR(VLOOKUP(A303,門市主檔!A:U,21,FALSE),"")&lt;&gt;$F$1), $F$1, ""),
        IF(AND(IFERROR(VLOOKUP(A303,'0919門市清單主檔'!B:AC,28,FALSE),"")="+HUB", IFERROR(VLOOKUP(A303,門市主檔!A:X,23,FALSE),"")&lt;&gt;"+HUB"), "+HUB", ""),
        IF(AND(IFERROR(VLOOKUP(A303,'0919門市清單主檔'!B:AD,29,FALSE),"")="+EDC", IFERROR(VLOOKUP(A303,門市主檔!A:X,24,FALSE),"")&lt;&gt;"+EDC"), "+EDC", "")
      ) &amp; "未完工",
      "已完工"
    )
  )
)</f>
        <v>已完工</v>
      </c>
      <c r="P303" s="130" t="str">
        <f t="shared" si="42"/>
        <v>PMQ2-4145-板橋僑興店(定保)</v>
      </c>
      <c r="Q303" s="209" t="str">
        <f t="array" ref="Q303">IF(AND(SUMPRODUCT((IM!$F$2:$F$5000=A303)*(ISNUMBER(SEARCH($D$1, IM!$AC$2:$AC$5000))))&gt;0), $D$1, "")</f>
        <v/>
      </c>
      <c r="R303" s="210" t="str">
        <f t="array" ref="R303">IFERROR(INDEX(IM!$AM$2:$AM$5000, MATCH(1, (IM!$F$2:$F$5000=A303) * (ISNUMBER(SEARCH($D$1, IM!$AC$2:$AC$5000))), 0)), "")</f>
        <v/>
      </c>
      <c r="S303" s="211" t="str">
        <f t="array" ref="S303">IF(AND(SUMPRODUCT((IM!$F$2:$F$5000=A303)*(ISNUMBER(SEARCH($E$1, IM!$AC$2:$AC$5000))))&gt;0), $E$1, "")</f>
        <v/>
      </c>
      <c r="T303" s="210" t="str">
        <f t="array" ref="T303">IFERROR(INDEX(IM!$AM$2:$AM$5000, MATCH(1, (IM!$F$2:$F$5000=A303) * (ISNUMBER(SEARCH($E$1, IM!$AC$2:$AC$5000))), 0)), "")</f>
        <v/>
      </c>
      <c r="U303" s="211" t="str">
        <f t="array" ref="U303">IF(AND(SUMPRODUCT((IM!$F$2:$F$5000=A303)*(ISNUMBER(SEARCH($F$1, IM!$AC$2:$AC$5000))))&gt;0), $F$1, "")</f>
        <v/>
      </c>
      <c r="V303" s="210" t="str">
        <f t="array" ref="V303">IFERROR(INDEX(IM!$AM$2:$AM$5000, MATCH(1, (IM!$F$2:$F$5000=A303) * (ISNUMBER(SEARCH($F$1, IM!$AC$2:$AC$5000))), 0)), "")</f>
        <v/>
      </c>
      <c r="W303" s="165" t="str">
        <f t="array" ref="W303">IF(
SUMPRODUCT(
(IM!$F$2:$F$5000=A303)*
(ISNUMBER(SEARCH($I$1,IM!$AC$2:$AC$5000)))*
(IM!$X$2:$X$5000&gt;=$A$1)*
(IM!$X$2:$X$5000&lt;=$B$1)
)&gt;0,
$I$1,
""
)</f>
        <v/>
      </c>
      <c r="X303" s="165" t="str">
        <f t="array" ref="X303">IF(AND(SUMPRODUCT((IM!$F$2:$F$5000=A303)*(ISNUMBER(SEARCH($J$1, IM!$AC$2:$AC$5000))))&gt;0), $J$1, "")</f>
        <v>+EDC</v>
      </c>
      <c r="Y303" s="425">
        <f t="shared" si="43"/>
        <v>4145</v>
      </c>
      <c r="Z303" s="425" t="str">
        <f t="shared" si="44"/>
        <v>板橋僑興店</v>
      </c>
      <c r="AA303" s="132"/>
    </row>
    <row r="304" spans="1:29" s="464" customFormat="1" ht="21.6" customHeight="1">
      <c r="A304" s="160">
        <v>2535</v>
      </c>
      <c r="B304" s="160" t="str">
        <f>_xlfn.XLOOKUP(A304,'0919門市清單主檔'!B:B,'0919門市清單主檔'!C:C,"")</f>
        <v>五股五工店</v>
      </c>
      <c r="C304" s="117" t="str">
        <f>_xlfn.XLOOKUP($A304,'0919門市清單主檔'!B:B,'0919門市清單主檔'!U:U,"")</f>
        <v>新北市</v>
      </c>
      <c r="D304" s="117" t="str">
        <f>_xlfn.XLOOKUP($A304,'0919門市清單主檔'!B:B,'0919門市清單主檔'!V:V,"")</f>
        <v>五股區</v>
      </c>
      <c r="E304" s="200" t="str">
        <f>_xlfn.XLOOKUP(D304,門市狀態!G:G,門市狀態!H:H,"")</f>
        <v>湯家瑋</v>
      </c>
      <c r="F304" s="160" t="str">
        <f>IFERROR(IF(VLOOKUP(A304,門市狀態!A:D,4,FALSE)=0,"",VLOOKUP(A304,門市狀態!A:D,4,FALSE)),"")</f>
        <v/>
      </c>
      <c r="G304" s="118"/>
      <c r="H304" s="188" t="str">
        <f t="shared" si="40"/>
        <v>PMQ2-2535-五股五工店(定保)</v>
      </c>
      <c r="I304" s="251" t="str">
        <f t="array" ref="I304">IF(AND(SUMPRODUCT((IM!$F$2:$F$5000=A304)*(ISNUMBER(SEARCH($C$1, IM!$AC$2:$AC$5000))))&gt;0), $C$1, "")</f>
        <v>PMQ2</v>
      </c>
      <c r="J304" s="252">
        <f t="array" ref="J304">IFERROR(INDEX(IM!$AM$2:$AM$5000, MATCH(1, (IM!$F$2:$F$5000=A304) * (ISNUMBER(SEARCH($C$1, IM!$AC$2:$AC$5000))), 0)), "")</f>
        <v>46199</v>
      </c>
      <c r="K304" s="253">
        <f t="array" ref="K304">SUMPRODUCT((IM!$F$2:$F$5000=A304)*(IM!$AD$2:$AD$5000="O")*(ISNUMBER(SEARCH($C$1, IM!$AC$2:$AC$5000))))</f>
        <v>1</v>
      </c>
      <c r="L304" s="254" t="str">
        <f t="array" ref="L304">IF(K304&gt;0,IFERROR(HYPERLINK("#'IM'!AC"&amp;MATCH(1,(IM!$F$1:$F$5000=A304)*(ISNUMBER(SEARCH($C$1,IM!$AC$1:$AC$5000))),0),"檢核"),"未登錄"),"")</f>
        <v>檢核</v>
      </c>
      <c r="M304" s="255" t="str">
        <f t="shared" si="41"/>
        <v>+EDC</v>
      </c>
      <c r="N304" s="255" t="str">
        <f t="array" ref="N304">IF(AND(
    SUMPRODUCT(
        (IM!$F$2:$F$522=A304) *
        ISNUMBER(SEARCH("*HUB*", IM!$AC$2:$AC$522)) *
        (IM!$X$2:$X$522&gt;=$A$1) *
        (IM!$X$2:$X$522&lt;=$B$1)*(W304="HUB")
    ) &gt; 0
), "HUB", "")</f>
        <v/>
      </c>
      <c r="O304" s="256" t="str">
        <f>IF(
  IFERROR(VLOOKUP(A304,門市主檔!A:I,9,FALSE),"")&lt;&gt;$C$1,
  "未完工",
  IF(
    AND($D$1="--",$E$1="--",$F$1="--"),
    "已完工",
    IF(
      OR(
        AND($D$1&lt;&gt;"--", IFERROR(VLOOKUP(A304,'0919門市清單主檔'!B:AH,31,FALSE),"")=$D$1, IFERROR(VLOOKUP(A304,門市主檔!A:Q,17,FALSE),"")&lt;&gt;$D$1),
        AND($E$1&lt;&gt;"--", IFERROR(VLOOKUP(A304,'0919門市清單主檔'!B:AH,32,FALSE),"")=$E$1, IFERROR(VLOOKUP(A304,門市主檔!A:S,19,FALSE),"")&lt;&gt;$E$1),
        AND($F$1&lt;&gt;"--", IFERROR(VLOOKUP(A304,'0919門市清單主檔'!B:AH,33,FALSE),"")=$F$1, IFERROR(VLOOKUP(A304,門市主檔!A:U,21,FALSE),"")&lt;&gt;$F$1),
        AND(
          IFERROR(VLOOKUP(A304,'0919門市清單主檔'!B:AC,28,FALSE),"")="+HUB",
          IFERROR(VLOOKUP(A304,門市主檔!A:X,23,FALSE),"")&lt;&gt;"+HUB"
        ),
        AND(
          IFERROR(VLOOKUP(A304,'0919門市清單主檔'!B:AD,29,FALSE),"")="+EDC",
          IFERROR(VLOOKUP(A304,門市主檔!A:X,24,FALSE),"")&lt;&gt;"+EDC"
        )
      ),
      _xlfn.TEXTJOIN(
        "，",
        TRUE,
        IF(AND($D$1&lt;&gt;"--", IFERROR(VLOOKUP(A304,'0919門市清單主檔'!B:AH,31,FALSE),"")=$D$1, IFERROR(VLOOKUP(A304,門市主檔!A:Q,17,FALSE),"")&lt;&gt;$D$1), $D$1, ""),
        IF(AND($E$1&lt;&gt;"--", IFERROR(VLOOKUP(A304,'0919門市清單主檔'!B:AH,32,FALSE),"")=$E$1, IFERROR(VLOOKUP(A304,門市主檔!A:S,19,FALSE),"")&lt;&gt;$E$1), $E$1, ""),
        IF(AND($F$1&lt;&gt;"--", IFERROR(VLOOKUP(A304,'0919門市清單主檔'!B:AH,33,FALSE),"")=$F$1, IFERROR(VLOOKUP(A304,門市主檔!A:U,21,FALSE),"")&lt;&gt;$F$1), $F$1, ""),
        IF(AND(IFERROR(VLOOKUP(A304,'0919門市清單主檔'!B:AC,28,FALSE),"")="+HUB", IFERROR(VLOOKUP(A304,門市主檔!A:X,23,FALSE),"")&lt;&gt;"+HUB"), "+HUB", ""),
        IF(AND(IFERROR(VLOOKUP(A304,'0919門市清單主檔'!B:AD,29,FALSE),"")="+EDC", IFERROR(VLOOKUP(A304,門市主檔!A:X,24,FALSE),"")&lt;&gt;"+EDC"), "+EDC", "")
      ) &amp; "未完工",
      "已完工"
    )
  )
)</f>
        <v>已完工</v>
      </c>
      <c r="P304" s="130" t="str">
        <f t="shared" si="42"/>
        <v>PMQ2-2535-五股五工店(定保)</v>
      </c>
      <c r="Q304" s="209" t="str">
        <f t="array" ref="Q304">IF(AND(SUMPRODUCT((IM!$F$2:$F$5000=A304)*(ISNUMBER(SEARCH($D$1, IM!$AC$2:$AC$5000))))&gt;0), $D$1, "")</f>
        <v/>
      </c>
      <c r="R304" s="210" t="str">
        <f t="array" ref="R304">IFERROR(INDEX(IM!$AM$2:$AM$5000, MATCH(1, (IM!$F$2:$F$5000=A304) * (ISNUMBER(SEARCH($D$1, IM!$AC$2:$AC$5000))), 0)), "")</f>
        <v/>
      </c>
      <c r="S304" s="211" t="str">
        <f t="array" ref="S304">IF(AND(SUMPRODUCT((IM!$F$2:$F$5000=A304)*(ISNUMBER(SEARCH($E$1, IM!$AC$2:$AC$5000))))&gt;0), $E$1, "")</f>
        <v/>
      </c>
      <c r="T304" s="210" t="str">
        <f t="array" ref="T304">IFERROR(INDEX(IM!$AM$2:$AM$5000, MATCH(1, (IM!$F$2:$F$5000=A304) * (ISNUMBER(SEARCH($E$1, IM!$AC$2:$AC$5000))), 0)), "")</f>
        <v/>
      </c>
      <c r="U304" s="211" t="str">
        <f t="array" ref="U304">IF(AND(SUMPRODUCT((IM!$F$2:$F$5000=A304)*(ISNUMBER(SEARCH($F$1, IM!$AC$2:$AC$5000))))&gt;0), $F$1, "")</f>
        <v/>
      </c>
      <c r="V304" s="210" t="str">
        <f t="array" ref="V304">IFERROR(INDEX(IM!$AM$2:$AM$5000, MATCH(1, (IM!$F$2:$F$5000=A304) * (ISNUMBER(SEARCH($F$1, IM!$AC$2:$AC$5000))), 0)), "")</f>
        <v/>
      </c>
      <c r="W304" s="165" t="str">
        <f t="array" ref="W304">IF(
SUMPRODUCT(
(IM!$F$2:$F$5000=A304)*
(ISNUMBER(SEARCH($I$1,IM!$AC$2:$AC$5000)))*
(IM!$X$2:$X$5000&gt;=$A$1)*
(IM!$X$2:$X$5000&lt;=$B$1)
)&gt;0,
$I$1,
""
)</f>
        <v/>
      </c>
      <c r="X304" s="165" t="str">
        <f t="array" ref="X304">IF(AND(SUMPRODUCT((IM!$F$2:$F$5000=A304)*(ISNUMBER(SEARCH($J$1, IM!$AC$2:$AC$5000))))&gt;0), $J$1, "")</f>
        <v>+EDC</v>
      </c>
      <c r="Y304" s="425">
        <f t="shared" si="43"/>
        <v>2535</v>
      </c>
      <c r="Z304" s="425" t="str">
        <f t="shared" si="44"/>
        <v>五股五工店</v>
      </c>
      <c r="AA304" s="132"/>
    </row>
    <row r="305" spans="1:29" s="464" customFormat="1" ht="21.6" customHeight="1">
      <c r="A305" s="160" t="s">
        <v>97</v>
      </c>
      <c r="B305" s="160" t="str">
        <f>_xlfn.XLOOKUP(A305,'0919門市清單主檔'!B:B,'0919門市清單主檔'!C:C,"")</f>
        <v>車麗屋新莊店</v>
      </c>
      <c r="C305" s="117" t="str">
        <f>_xlfn.XLOOKUP($A305,'0919門市清單主檔'!B:B,'0919門市清單主檔'!U:U,"")</f>
        <v>新北市</v>
      </c>
      <c r="D305" s="117" t="str">
        <f>_xlfn.XLOOKUP($A305,'0919門市清單主檔'!B:B,'0919門市清單主檔'!V:V,"")</f>
        <v>新莊區</v>
      </c>
      <c r="E305" s="200" t="str">
        <f>_xlfn.XLOOKUP(D305,門市狀態!G:G,門市狀態!H:H,"")</f>
        <v>湯家瑋</v>
      </c>
      <c r="F305" s="160" t="str">
        <f>IFERROR(IF(VLOOKUP(A305,門市狀態!A:D,4,FALSE)=0,"",VLOOKUP(A305,門市狀態!A:D,4,FALSE)),"")</f>
        <v/>
      </c>
      <c r="G305" s="118" t="s">
        <v>61</v>
      </c>
      <c r="H305" s="188" t="str">
        <f t="shared" si="40"/>
        <v>PMQ2-L516-車麗屋新莊店(定保)</v>
      </c>
      <c r="I305" s="251" t="str">
        <f t="array" ref="I305">IF(AND(SUMPRODUCT((IM!$F$2:$F$5000=A305)*(ISNUMBER(SEARCH($C$1, IM!$AC$2:$AC$5000))))&gt;0), $C$1, "")</f>
        <v>PMQ2</v>
      </c>
      <c r="J305" s="252">
        <f t="array" ref="J305">IFERROR(INDEX(IM!$AM$2:$AM$5000, MATCH(1, (IM!$F$2:$F$5000=A305) * (ISNUMBER(SEARCH($C$1, IM!$AC$2:$AC$5000))), 0)), "")</f>
        <v>46199</v>
      </c>
      <c r="K305" s="253">
        <f t="array" ref="K305">SUMPRODUCT((IM!$F$2:$F$5000=A305)*(IM!$AD$2:$AD$5000="O")*(ISNUMBER(SEARCH($C$1, IM!$AC$2:$AC$5000))))</f>
        <v>1</v>
      </c>
      <c r="L305" s="254" t="str">
        <f t="array" ref="L305">IF(K305&gt;0,IFERROR(HYPERLINK("#'IM'!AC"&amp;MATCH(1,(IM!$F$1:$F$5000=A305)*(ISNUMBER(SEARCH($C$1,IM!$AC$1:$AC$5000))),0),"檢核"),"未登錄"),"")</f>
        <v>檢核</v>
      </c>
      <c r="M305" s="255" t="str">
        <f t="shared" si="41"/>
        <v/>
      </c>
      <c r="N305" s="255" t="str">
        <f t="array" ref="N305">IF(AND(
    SUMPRODUCT(
        (IM!$F$2:$F$522=A305) *
        ISNUMBER(SEARCH("*HUB*", IM!$AC$2:$AC$522)) *
        (IM!$X$2:$X$522&gt;=$A$1) *
        (IM!$X$2:$X$522&lt;=$B$1)*(W305="HUB")
    ) &gt; 0
), "HUB", "")</f>
        <v/>
      </c>
      <c r="O305" s="256" t="str">
        <f>IF(
  IFERROR(VLOOKUP(A305,門市主檔!A:I,9,FALSE),"")&lt;&gt;$C$1,
  "未完工",
  IF(
    AND($D$1="--",$E$1="--",$F$1="--"),
    "已完工",
    IF(
      OR(
        AND($D$1&lt;&gt;"--", IFERROR(VLOOKUP(A305,'0919門市清單主檔'!B:AH,31,FALSE),"")=$D$1, IFERROR(VLOOKUP(A305,門市主檔!A:Q,17,FALSE),"")&lt;&gt;$D$1),
        AND($E$1&lt;&gt;"--", IFERROR(VLOOKUP(A305,'0919門市清單主檔'!B:AH,32,FALSE),"")=$E$1, IFERROR(VLOOKUP(A305,門市主檔!A:S,19,FALSE),"")&lt;&gt;$E$1),
        AND($F$1&lt;&gt;"--", IFERROR(VLOOKUP(A305,'0919門市清單主檔'!B:AH,33,FALSE),"")=$F$1, IFERROR(VLOOKUP(A305,門市主檔!A:U,21,FALSE),"")&lt;&gt;$F$1),
        AND(
          IFERROR(VLOOKUP(A305,'0919門市清單主檔'!B:AC,28,FALSE),"")="+HUB",
          IFERROR(VLOOKUP(A305,門市主檔!A:X,23,FALSE),"")&lt;&gt;"+HUB"
        ),
        AND(
          IFERROR(VLOOKUP(A305,'0919門市清單主檔'!B:AD,29,FALSE),"")="+EDC",
          IFERROR(VLOOKUP(A305,門市主檔!A:X,24,FALSE),"")&lt;&gt;"+EDC"
        )
      ),
      _xlfn.TEXTJOIN(
        "，",
        TRUE,
        IF(AND($D$1&lt;&gt;"--", IFERROR(VLOOKUP(A305,'0919門市清單主檔'!B:AH,31,FALSE),"")=$D$1, IFERROR(VLOOKUP(A305,門市主檔!A:Q,17,FALSE),"")&lt;&gt;$D$1), $D$1, ""),
        IF(AND($E$1&lt;&gt;"--", IFERROR(VLOOKUP(A305,'0919門市清單主檔'!B:AH,32,FALSE),"")=$E$1, IFERROR(VLOOKUP(A305,門市主檔!A:S,19,FALSE),"")&lt;&gt;$E$1), $E$1, ""),
        IF(AND($F$1&lt;&gt;"--", IFERROR(VLOOKUP(A305,'0919門市清單主檔'!B:AH,33,FALSE),"")=$F$1, IFERROR(VLOOKUP(A305,門市主檔!A:U,21,FALSE),"")&lt;&gt;$F$1), $F$1, ""),
        IF(AND(IFERROR(VLOOKUP(A305,'0919門市清單主檔'!B:AC,28,FALSE),"")="+HUB", IFERROR(VLOOKUP(A305,門市主檔!A:X,23,FALSE),"")&lt;&gt;"+HUB"), "+HUB", ""),
        IF(AND(IFERROR(VLOOKUP(A305,'0919門市清單主檔'!B:AD,29,FALSE),"")="+EDC", IFERROR(VLOOKUP(A305,門市主檔!A:X,24,FALSE),"")&lt;&gt;"+EDC"), "+EDC", "")
      ) &amp; "未完工",
      "已完工"
    )
  )
)</f>
        <v>已完工</v>
      </c>
      <c r="P305" s="130" t="str">
        <f t="shared" si="42"/>
        <v>PMQ2-L516-車麗屋新莊店(定保)</v>
      </c>
      <c r="Q305" s="209" t="str">
        <f t="array" ref="Q305">IF(AND(SUMPRODUCT((IM!$F$2:$F$5000=A305)*(ISNUMBER(SEARCH($D$1, IM!$AC$2:$AC$5000))))&gt;0), $D$1, "")</f>
        <v/>
      </c>
      <c r="R305" s="210" t="str">
        <f t="array" ref="R305">IFERROR(INDEX(IM!$AM$2:$AM$5000, MATCH(1, (IM!$F$2:$F$5000=A305) * (ISNUMBER(SEARCH($D$1, IM!$AC$2:$AC$5000))), 0)), "")</f>
        <v/>
      </c>
      <c r="S305" s="211" t="str">
        <f t="array" ref="S305">IF(AND(SUMPRODUCT((IM!$F$2:$F$5000=A305)*(ISNUMBER(SEARCH($E$1, IM!$AC$2:$AC$5000))))&gt;0), $E$1, "")</f>
        <v/>
      </c>
      <c r="T305" s="210" t="str">
        <f t="array" ref="T305">IFERROR(INDEX(IM!$AM$2:$AM$5000, MATCH(1, (IM!$F$2:$F$5000=A305) * (ISNUMBER(SEARCH($E$1, IM!$AC$2:$AC$5000))), 0)), "")</f>
        <v/>
      </c>
      <c r="U305" s="211" t="str">
        <f t="array" ref="U305">IF(AND(SUMPRODUCT((IM!$F$2:$F$5000=A305)*(ISNUMBER(SEARCH($F$1, IM!$AC$2:$AC$5000))))&gt;0), $F$1, "")</f>
        <v/>
      </c>
      <c r="V305" s="210" t="str">
        <f t="array" ref="V305">IFERROR(INDEX(IM!$AM$2:$AM$5000, MATCH(1, (IM!$F$2:$F$5000=A305) * (ISNUMBER(SEARCH($F$1, IM!$AC$2:$AC$5000))), 0)), "")</f>
        <v/>
      </c>
      <c r="W305" s="165" t="str">
        <f t="array" ref="W305">IF(
SUMPRODUCT(
(IM!$F$2:$F$5000=A305)*
(ISNUMBER(SEARCH($I$1,IM!$AC$2:$AC$5000)))*
(IM!$X$2:$X$5000&gt;=$A$1)*
(IM!$X$2:$X$5000&lt;=$B$1)
)&gt;0,
$I$1,
""
)</f>
        <v/>
      </c>
      <c r="X305" s="165" t="str">
        <f t="array" ref="X305">IF(AND(SUMPRODUCT((IM!$F$2:$F$5000=A305)*(ISNUMBER(SEARCH($J$1, IM!$AC$2:$AC$5000))))&gt;0), $J$1, "")</f>
        <v/>
      </c>
      <c r="Y305" s="425" t="str">
        <f t="shared" si="43"/>
        <v>L516</v>
      </c>
      <c r="Z305" s="425" t="str">
        <f t="shared" si="44"/>
        <v>車麗屋新莊店</v>
      </c>
      <c r="AA305" s="365" t="s">
        <v>55</v>
      </c>
    </row>
    <row r="306" spans="1:29" s="464" customFormat="1" ht="21.6" customHeight="1">
      <c r="A306" s="160">
        <v>4046</v>
      </c>
      <c r="B306" s="160" t="str">
        <f>_xlfn.XLOOKUP(A306,'0919門市清單主檔'!B:B,'0919門市清單主檔'!C:C,"")</f>
        <v>板橋福康店</v>
      </c>
      <c r="C306" s="117" t="str">
        <f>_xlfn.XLOOKUP($A306,'0919門市清單主檔'!B:B,'0919門市清單主檔'!U:U,"")</f>
        <v>新北市</v>
      </c>
      <c r="D306" s="117" t="str">
        <f>_xlfn.XLOOKUP($A306,'0919門市清單主檔'!B:B,'0919門市清單主檔'!V:V,"")</f>
        <v>板橋區</v>
      </c>
      <c r="E306" s="200" t="str">
        <f>_xlfn.XLOOKUP(D306,門市狀態!G:G,門市狀態!H:H,"")</f>
        <v>狄澤洋</v>
      </c>
      <c r="F306" s="160" t="str">
        <f>IFERROR(IF(VLOOKUP(A306,門市狀態!A:D,4,FALSE)=0,"",VLOOKUP(A306,門市狀態!A:D,4,FALSE)),"")</f>
        <v/>
      </c>
      <c r="G306" s="118"/>
      <c r="H306" s="188" t="str">
        <f t="shared" si="40"/>
        <v>PMQ2-4046-板橋福康店(定保)</v>
      </c>
      <c r="I306" s="251" t="str">
        <f t="array" ref="I306">IF(AND(SUMPRODUCT((IM!$F$2:$F$5000=A306)*(ISNUMBER(SEARCH($C$1, IM!$AC$2:$AC$5000))))&gt;0), $C$1, "")</f>
        <v>PMQ2</v>
      </c>
      <c r="J306" s="252">
        <f t="array" ref="J306">IFERROR(INDEX(IM!$AM$2:$AM$5000, MATCH(1, (IM!$F$2:$F$5000=A306) * (ISNUMBER(SEARCH($C$1, IM!$AC$2:$AC$5000))), 0)), "")</f>
        <v>46199</v>
      </c>
      <c r="K306" s="253">
        <f t="array" ref="K306">SUMPRODUCT((IM!$F$2:$F$5000=A306)*(IM!$AD$2:$AD$5000="O")*(ISNUMBER(SEARCH($C$1, IM!$AC$2:$AC$5000))))</f>
        <v>1</v>
      </c>
      <c r="L306" s="254" t="str">
        <f t="array" ref="L306">IF(K306&gt;0,IFERROR(HYPERLINK("#'IM'!AC"&amp;MATCH(1,(IM!$F$1:$F$5000=A306)*(ISNUMBER(SEARCH($C$1,IM!$AC$1:$AC$5000))),0),"檢核"),"未登錄"),"")</f>
        <v>檢核</v>
      </c>
      <c r="M306" s="255" t="str">
        <f t="shared" si="41"/>
        <v>+EDC</v>
      </c>
      <c r="N306" s="255" t="str">
        <f t="array" ref="N306">IF(AND(
    SUMPRODUCT(
        (IM!$F$2:$F$522=A306) *
        ISNUMBER(SEARCH("*HUB*", IM!$AC$2:$AC$522)) *
        (IM!$X$2:$X$522&gt;=$A$1) *
        (IM!$X$2:$X$522&lt;=$B$1)*(W306="HUB")
    ) &gt; 0
), "HUB", "")</f>
        <v/>
      </c>
      <c r="O306" s="256" t="str">
        <f>IF(
  IFERROR(VLOOKUP(A306,門市主檔!A:I,9,FALSE),"")&lt;&gt;$C$1,
  "未完工",
  IF(
    AND($D$1="--",$E$1="--",$F$1="--"),
    "已完工",
    IF(
      OR(
        AND($D$1&lt;&gt;"--", IFERROR(VLOOKUP(A306,'0919門市清單主檔'!B:AH,31,FALSE),"")=$D$1, IFERROR(VLOOKUP(A306,門市主檔!A:Q,17,FALSE),"")&lt;&gt;$D$1),
        AND($E$1&lt;&gt;"--", IFERROR(VLOOKUP(A306,'0919門市清單主檔'!B:AH,32,FALSE),"")=$E$1, IFERROR(VLOOKUP(A306,門市主檔!A:S,19,FALSE),"")&lt;&gt;$E$1),
        AND($F$1&lt;&gt;"--", IFERROR(VLOOKUP(A306,'0919門市清單主檔'!B:AH,33,FALSE),"")=$F$1, IFERROR(VLOOKUP(A306,門市主檔!A:U,21,FALSE),"")&lt;&gt;$F$1),
        AND(
          IFERROR(VLOOKUP(A306,'0919門市清單主檔'!B:AC,28,FALSE),"")="+HUB",
          IFERROR(VLOOKUP(A306,門市主檔!A:X,23,FALSE),"")&lt;&gt;"+HUB"
        ),
        AND(
          IFERROR(VLOOKUP(A306,'0919門市清單主檔'!B:AD,29,FALSE),"")="+EDC",
          IFERROR(VLOOKUP(A306,門市主檔!A:X,24,FALSE),"")&lt;&gt;"+EDC"
        )
      ),
      _xlfn.TEXTJOIN(
        "，",
        TRUE,
        IF(AND($D$1&lt;&gt;"--", IFERROR(VLOOKUP(A306,'0919門市清單主檔'!B:AH,31,FALSE),"")=$D$1, IFERROR(VLOOKUP(A306,門市主檔!A:Q,17,FALSE),"")&lt;&gt;$D$1), $D$1, ""),
        IF(AND($E$1&lt;&gt;"--", IFERROR(VLOOKUP(A306,'0919門市清單主檔'!B:AH,32,FALSE),"")=$E$1, IFERROR(VLOOKUP(A306,門市主檔!A:S,19,FALSE),"")&lt;&gt;$E$1), $E$1, ""),
        IF(AND($F$1&lt;&gt;"--", IFERROR(VLOOKUP(A306,'0919門市清單主檔'!B:AH,33,FALSE),"")=$F$1, IFERROR(VLOOKUP(A306,門市主檔!A:U,21,FALSE),"")&lt;&gt;$F$1), $F$1, ""),
        IF(AND(IFERROR(VLOOKUP(A306,'0919門市清單主檔'!B:AC,28,FALSE),"")="+HUB", IFERROR(VLOOKUP(A306,門市主檔!A:X,23,FALSE),"")&lt;&gt;"+HUB"), "+HUB", ""),
        IF(AND(IFERROR(VLOOKUP(A306,'0919門市清單主檔'!B:AD,29,FALSE),"")="+EDC", IFERROR(VLOOKUP(A306,門市主檔!A:X,24,FALSE),"")&lt;&gt;"+EDC"), "+EDC", "")
      ) &amp; "未完工",
      "已完工"
    )
  )
)</f>
        <v>已完工</v>
      </c>
      <c r="P306" s="130" t="str">
        <f t="shared" si="42"/>
        <v>PMQ2-4046-板橋福康店(定保)</v>
      </c>
      <c r="Q306" s="209" t="str">
        <f t="array" ref="Q306">IF(AND(SUMPRODUCT((IM!$F$2:$F$5000=A306)*(ISNUMBER(SEARCH($D$1, IM!$AC$2:$AC$5000))))&gt;0), $D$1, "")</f>
        <v/>
      </c>
      <c r="R306" s="210" t="str">
        <f t="array" ref="R306">IFERROR(INDEX(IM!$AM$2:$AM$5000, MATCH(1, (IM!$F$2:$F$5000=A306) * (ISNUMBER(SEARCH($D$1, IM!$AC$2:$AC$5000))), 0)), "")</f>
        <v/>
      </c>
      <c r="S306" s="211" t="str">
        <f t="array" ref="S306">IF(AND(SUMPRODUCT((IM!$F$2:$F$5000=A306)*(ISNUMBER(SEARCH($E$1, IM!$AC$2:$AC$5000))))&gt;0), $E$1, "")</f>
        <v/>
      </c>
      <c r="T306" s="210" t="str">
        <f t="array" ref="T306">IFERROR(INDEX(IM!$AM$2:$AM$5000, MATCH(1, (IM!$F$2:$F$5000=A306) * (ISNUMBER(SEARCH($E$1, IM!$AC$2:$AC$5000))), 0)), "")</f>
        <v/>
      </c>
      <c r="U306" s="211" t="str">
        <f t="array" ref="U306">IF(AND(SUMPRODUCT((IM!$F$2:$F$5000=A306)*(ISNUMBER(SEARCH($F$1, IM!$AC$2:$AC$5000))))&gt;0), $F$1, "")</f>
        <v/>
      </c>
      <c r="V306" s="210" t="str">
        <f t="array" ref="V306">IFERROR(INDEX(IM!$AM$2:$AM$5000, MATCH(1, (IM!$F$2:$F$5000=A306) * (ISNUMBER(SEARCH($F$1, IM!$AC$2:$AC$5000))), 0)), "")</f>
        <v/>
      </c>
      <c r="W306" s="165" t="str">
        <f t="array" ref="W306">IF(
SUMPRODUCT(
(IM!$F$2:$F$5000=A306)*
(ISNUMBER(SEARCH($I$1,IM!$AC$2:$AC$5000)))*
(IM!$X$2:$X$5000&gt;=$A$1)*
(IM!$X$2:$X$5000&lt;=$B$1)
)&gt;0,
$I$1,
""
)</f>
        <v/>
      </c>
      <c r="X306" s="165" t="str">
        <f t="array" ref="X306">IF(AND(SUMPRODUCT((IM!$F$2:$F$5000=A306)*(ISNUMBER(SEARCH($J$1, IM!$AC$2:$AC$5000))))&gt;0), $J$1, "")</f>
        <v>+EDC</v>
      </c>
      <c r="Y306" s="425">
        <f t="shared" si="43"/>
        <v>4046</v>
      </c>
      <c r="Z306" s="425" t="str">
        <f t="shared" si="44"/>
        <v>板橋福康店</v>
      </c>
      <c r="AA306" s="132" t="s">
        <v>52</v>
      </c>
    </row>
    <row r="307" spans="1:29" s="464" customFormat="1" ht="21.6" customHeight="1">
      <c r="A307" s="160">
        <v>2403</v>
      </c>
      <c r="B307" s="160" t="str">
        <f>_xlfn.XLOOKUP(A307,'0919門市清單主檔'!B:B,'0919門市清單主檔'!C:C,"")</f>
        <v>板橋板龍店</v>
      </c>
      <c r="C307" s="117" t="str">
        <f>_xlfn.XLOOKUP($A307,'0919門市清單主檔'!B:B,'0919門市清單主檔'!U:U,"")</f>
        <v>新北市</v>
      </c>
      <c r="D307" s="117" t="str">
        <f>_xlfn.XLOOKUP($A307,'0919門市清單主檔'!B:B,'0919門市清單主檔'!V:V,"")</f>
        <v>板橋區</v>
      </c>
      <c r="E307" s="200" t="str">
        <f>_xlfn.XLOOKUP(D307,門市狀態!G:G,門市狀態!H:H,"")</f>
        <v>狄澤洋</v>
      </c>
      <c r="F307" s="160" t="str">
        <f>IFERROR(IF(VLOOKUP(A307,門市狀態!A:D,4,FALSE)=0,"",VLOOKUP(A307,門市狀態!A:D,4,FALSE)),"")</f>
        <v/>
      </c>
      <c r="G307" s="118"/>
      <c r="H307" s="188" t="str">
        <f t="shared" si="40"/>
        <v>PMQ2-2403-板橋板龍店(定保)</v>
      </c>
      <c r="I307" s="251" t="str">
        <f t="array" ref="I307">IF(AND(SUMPRODUCT((IM!$F$2:$F$5000=A307)*(ISNUMBER(SEARCH($C$1, IM!$AC$2:$AC$5000))))&gt;0), $C$1, "")</f>
        <v>PMQ2</v>
      </c>
      <c r="J307" s="252">
        <f t="array" ref="J307">IFERROR(INDEX(IM!$AM$2:$AM$5000, MATCH(1, (IM!$F$2:$F$5000=A307) * (ISNUMBER(SEARCH($C$1, IM!$AC$2:$AC$5000))), 0)), "")</f>
        <v>46199</v>
      </c>
      <c r="K307" s="253">
        <f t="array" ref="K307">SUMPRODUCT((IM!$F$2:$F$5000=A307)*(IM!$AD$2:$AD$5000="O")*(ISNUMBER(SEARCH($C$1, IM!$AC$2:$AC$5000))))</f>
        <v>1</v>
      </c>
      <c r="L307" s="254" t="str">
        <f t="array" ref="L307">IF(K307&gt;0,IFERROR(HYPERLINK("#'IM'!AC"&amp;MATCH(1,(IM!$F$1:$F$5000=A307)*(ISNUMBER(SEARCH($C$1,IM!$AC$1:$AC$5000))),0),"檢核"),"未登錄"),"")</f>
        <v>檢核</v>
      </c>
      <c r="M307" s="255" t="str">
        <f t="shared" si="41"/>
        <v>+EDC</v>
      </c>
      <c r="N307" s="255" t="str">
        <f t="array" ref="N307">IF(AND(
    SUMPRODUCT(
        (IM!$F$2:$F$522=A307) *
        ISNUMBER(SEARCH("*HUB*", IM!$AC$2:$AC$522)) *
        (IM!$X$2:$X$522&gt;=$A$1) *
        (IM!$X$2:$X$522&lt;=$B$1)*(W307="HUB")
    ) &gt; 0
), "HUB", "")</f>
        <v/>
      </c>
      <c r="O307" s="256" t="str">
        <f>IF(
  IFERROR(VLOOKUP(A307,門市主檔!A:I,9,FALSE),"")&lt;&gt;$C$1,
  "未完工",
  IF(
    AND($D$1="--",$E$1="--",$F$1="--"),
    "已完工",
    IF(
      OR(
        AND($D$1&lt;&gt;"--", IFERROR(VLOOKUP(A307,'0919門市清單主檔'!B:AH,31,FALSE),"")=$D$1, IFERROR(VLOOKUP(A307,門市主檔!A:Q,17,FALSE),"")&lt;&gt;$D$1),
        AND($E$1&lt;&gt;"--", IFERROR(VLOOKUP(A307,'0919門市清單主檔'!B:AH,32,FALSE),"")=$E$1, IFERROR(VLOOKUP(A307,門市主檔!A:S,19,FALSE),"")&lt;&gt;$E$1),
        AND($F$1&lt;&gt;"--", IFERROR(VLOOKUP(A307,'0919門市清單主檔'!B:AH,33,FALSE),"")=$F$1, IFERROR(VLOOKUP(A307,門市主檔!A:U,21,FALSE),"")&lt;&gt;$F$1),
        AND(
          IFERROR(VLOOKUP(A307,'0919門市清單主檔'!B:AC,28,FALSE),"")="+HUB",
          IFERROR(VLOOKUP(A307,門市主檔!A:X,23,FALSE),"")&lt;&gt;"+HUB"
        ),
        AND(
          IFERROR(VLOOKUP(A307,'0919門市清單主檔'!B:AD,29,FALSE),"")="+EDC",
          IFERROR(VLOOKUP(A307,門市主檔!A:X,24,FALSE),"")&lt;&gt;"+EDC"
        )
      ),
      _xlfn.TEXTJOIN(
        "，",
        TRUE,
        IF(AND($D$1&lt;&gt;"--", IFERROR(VLOOKUP(A307,'0919門市清單主檔'!B:AH,31,FALSE),"")=$D$1, IFERROR(VLOOKUP(A307,門市主檔!A:Q,17,FALSE),"")&lt;&gt;$D$1), $D$1, ""),
        IF(AND($E$1&lt;&gt;"--", IFERROR(VLOOKUP(A307,'0919門市清單主檔'!B:AH,32,FALSE),"")=$E$1, IFERROR(VLOOKUP(A307,門市主檔!A:S,19,FALSE),"")&lt;&gt;$E$1), $E$1, ""),
        IF(AND($F$1&lt;&gt;"--", IFERROR(VLOOKUP(A307,'0919門市清單主檔'!B:AH,33,FALSE),"")=$F$1, IFERROR(VLOOKUP(A307,門市主檔!A:U,21,FALSE),"")&lt;&gt;$F$1), $F$1, ""),
        IF(AND(IFERROR(VLOOKUP(A307,'0919門市清單主檔'!B:AC,28,FALSE),"")="+HUB", IFERROR(VLOOKUP(A307,門市主檔!A:X,23,FALSE),"")&lt;&gt;"+HUB"), "+HUB", ""),
        IF(AND(IFERROR(VLOOKUP(A307,'0919門市清單主檔'!B:AD,29,FALSE),"")="+EDC", IFERROR(VLOOKUP(A307,門市主檔!A:X,24,FALSE),"")&lt;&gt;"+EDC"), "+EDC", "")
      ) &amp; "未完工",
      "已完工"
    )
  )
)</f>
        <v>已完工</v>
      </c>
      <c r="P307" s="130" t="str">
        <f t="shared" si="42"/>
        <v>PMQ2-2403-板橋板龍店(定保)</v>
      </c>
      <c r="Q307" s="209" t="str">
        <f t="array" ref="Q307">IF(AND(SUMPRODUCT((IM!$F$2:$F$5000=A307)*(ISNUMBER(SEARCH($D$1, IM!$AC$2:$AC$5000))))&gt;0), $D$1, "")</f>
        <v/>
      </c>
      <c r="R307" s="210" t="str">
        <f t="array" ref="R307">IFERROR(INDEX(IM!$AM$2:$AM$5000, MATCH(1, (IM!$F$2:$F$5000=A307) * (ISNUMBER(SEARCH($D$1, IM!$AC$2:$AC$5000))), 0)), "")</f>
        <v/>
      </c>
      <c r="S307" s="211" t="str">
        <f t="array" ref="S307">IF(AND(SUMPRODUCT((IM!$F$2:$F$5000=A307)*(ISNUMBER(SEARCH($E$1, IM!$AC$2:$AC$5000))))&gt;0), $E$1, "")</f>
        <v/>
      </c>
      <c r="T307" s="210" t="str">
        <f t="array" ref="T307">IFERROR(INDEX(IM!$AM$2:$AM$5000, MATCH(1, (IM!$F$2:$F$5000=A307) * (ISNUMBER(SEARCH($E$1, IM!$AC$2:$AC$5000))), 0)), "")</f>
        <v/>
      </c>
      <c r="U307" s="211" t="str">
        <f t="array" ref="U307">IF(AND(SUMPRODUCT((IM!$F$2:$F$5000=A307)*(ISNUMBER(SEARCH($F$1, IM!$AC$2:$AC$5000))))&gt;0), $F$1, "")</f>
        <v/>
      </c>
      <c r="V307" s="210" t="str">
        <f t="array" ref="V307">IFERROR(INDEX(IM!$AM$2:$AM$5000, MATCH(1, (IM!$F$2:$F$5000=A307) * (ISNUMBER(SEARCH($F$1, IM!$AC$2:$AC$5000))), 0)), "")</f>
        <v/>
      </c>
      <c r="W307" s="165" t="str">
        <f t="array" ref="W307">IF(
SUMPRODUCT(
(IM!$F$2:$F$5000=A307)*
(ISNUMBER(SEARCH($I$1,IM!$AC$2:$AC$5000)))*
(IM!$X$2:$X$5000&gt;=$A$1)*
(IM!$X$2:$X$5000&lt;=$B$1)
)&gt;0,
$I$1,
""
)</f>
        <v/>
      </c>
      <c r="X307" s="165" t="str">
        <f t="array" ref="X307">IF(AND(SUMPRODUCT((IM!$F$2:$F$5000=A307)*(ISNUMBER(SEARCH($J$1, IM!$AC$2:$AC$5000))))&gt;0), $J$1, "")</f>
        <v>+EDC</v>
      </c>
      <c r="Y307" s="425">
        <f t="shared" si="43"/>
        <v>2403</v>
      </c>
      <c r="Z307" s="425" t="str">
        <f t="shared" si="44"/>
        <v>板橋板龍店</v>
      </c>
      <c r="AA307" s="132"/>
    </row>
    <row r="308" spans="1:29" s="464" customFormat="1" ht="21.6" customHeight="1">
      <c r="A308" s="160">
        <v>4312</v>
      </c>
      <c r="B308" s="160" t="str">
        <f>_xlfn.XLOOKUP(A308,'0919門市清單主檔'!B:B,'0919門市清單主檔'!C:C,"")</f>
        <v>三重文化北</v>
      </c>
      <c r="C308" s="117" t="str">
        <f>_xlfn.XLOOKUP($A308,'0919門市清單主檔'!B:B,'0919門市清單主檔'!U:U,"")</f>
        <v>新北市</v>
      </c>
      <c r="D308" s="117" t="str">
        <f>_xlfn.XLOOKUP($A308,'0919門市清單主檔'!B:B,'0919門市清單主檔'!V:V,"")</f>
        <v>三重區</v>
      </c>
      <c r="E308" s="200" t="str">
        <f>_xlfn.XLOOKUP(D308,門市狀態!G:G,門市狀態!H:H,"")</f>
        <v>劉柏均</v>
      </c>
      <c r="F308" s="160" t="str">
        <f>IFERROR(IF(VLOOKUP(A308,門市狀態!A:D,4,FALSE)=0,"",VLOOKUP(A308,門市狀態!A:D,4,FALSE)),"")</f>
        <v/>
      </c>
      <c r="G308" s="118"/>
      <c r="H308" s="188" t="str">
        <f t="shared" si="40"/>
        <v>PMQ2-4312-三重文化北(定保)</v>
      </c>
      <c r="I308" s="251" t="str">
        <f t="array" ref="I308">IF(AND(SUMPRODUCT((IM!$F$2:$F$5000=A308)*(ISNUMBER(SEARCH($C$1, IM!$AC$2:$AC$5000))))&gt;0), $C$1, "")</f>
        <v>PMQ2</v>
      </c>
      <c r="J308" s="252">
        <f t="array" ref="J308">IFERROR(INDEX(IM!$AM$2:$AM$5000, MATCH(1, (IM!$F$2:$F$5000=A308) * (ISNUMBER(SEARCH($C$1, IM!$AC$2:$AC$5000))), 0)), "")</f>
        <v>46199</v>
      </c>
      <c r="K308" s="253">
        <f t="array" ref="K308">SUMPRODUCT((IM!$F$2:$F$5000=A308)*(IM!$AD$2:$AD$5000="O")*(ISNUMBER(SEARCH($C$1, IM!$AC$2:$AC$5000))))</f>
        <v>1</v>
      </c>
      <c r="L308" s="254" t="str">
        <f t="array" ref="L308">IF(K308&gt;0,IFERROR(HYPERLINK("#'IM'!AC"&amp;MATCH(1,(IM!$F$1:$F$5000=A308)*(ISNUMBER(SEARCH($C$1,IM!$AC$1:$AC$5000))),0),"檢核"),"未登錄"),"")</f>
        <v>檢核</v>
      </c>
      <c r="M308" s="255" t="str">
        <f t="shared" si="41"/>
        <v>+EDC</v>
      </c>
      <c r="N308" s="255" t="str">
        <f t="array" ref="N308">IF(AND(
    SUMPRODUCT(
        (IM!$F$2:$F$522=A308) *
        ISNUMBER(SEARCH("*HUB*", IM!$AC$2:$AC$522)) *
        (IM!$X$2:$X$522&gt;=$A$1) *
        (IM!$X$2:$X$522&lt;=$B$1)*(W308="HUB")
    ) &gt; 0
), "HUB", "")</f>
        <v/>
      </c>
      <c r="O308" s="256" t="str">
        <f>IF(
  IFERROR(VLOOKUP(A308,門市主檔!A:I,9,FALSE),"")&lt;&gt;$C$1,
  "未完工",
  IF(
    AND($D$1="--",$E$1="--",$F$1="--"),
    "已完工",
    IF(
      OR(
        AND($D$1&lt;&gt;"--", IFERROR(VLOOKUP(A308,'0919門市清單主檔'!B:AH,31,FALSE),"")=$D$1, IFERROR(VLOOKUP(A308,門市主檔!A:Q,17,FALSE),"")&lt;&gt;$D$1),
        AND($E$1&lt;&gt;"--", IFERROR(VLOOKUP(A308,'0919門市清單主檔'!B:AH,32,FALSE),"")=$E$1, IFERROR(VLOOKUP(A308,門市主檔!A:S,19,FALSE),"")&lt;&gt;$E$1),
        AND($F$1&lt;&gt;"--", IFERROR(VLOOKUP(A308,'0919門市清單主檔'!B:AH,33,FALSE),"")=$F$1, IFERROR(VLOOKUP(A308,門市主檔!A:U,21,FALSE),"")&lt;&gt;$F$1),
        AND(
          IFERROR(VLOOKUP(A308,'0919門市清單主檔'!B:AC,28,FALSE),"")="+HUB",
          IFERROR(VLOOKUP(A308,門市主檔!A:X,23,FALSE),"")&lt;&gt;"+HUB"
        ),
        AND(
          IFERROR(VLOOKUP(A308,'0919門市清單主檔'!B:AD,29,FALSE),"")="+EDC",
          IFERROR(VLOOKUP(A308,門市主檔!A:X,24,FALSE),"")&lt;&gt;"+EDC"
        )
      ),
      _xlfn.TEXTJOIN(
        "，",
        TRUE,
        IF(AND($D$1&lt;&gt;"--", IFERROR(VLOOKUP(A308,'0919門市清單主檔'!B:AH,31,FALSE),"")=$D$1, IFERROR(VLOOKUP(A308,門市主檔!A:Q,17,FALSE),"")&lt;&gt;$D$1), $D$1, ""),
        IF(AND($E$1&lt;&gt;"--", IFERROR(VLOOKUP(A308,'0919門市清單主檔'!B:AH,32,FALSE),"")=$E$1, IFERROR(VLOOKUP(A308,門市主檔!A:S,19,FALSE),"")&lt;&gt;$E$1), $E$1, ""),
        IF(AND($F$1&lt;&gt;"--", IFERROR(VLOOKUP(A308,'0919門市清單主檔'!B:AH,33,FALSE),"")=$F$1, IFERROR(VLOOKUP(A308,門市主檔!A:U,21,FALSE),"")&lt;&gt;$F$1), $F$1, ""),
        IF(AND(IFERROR(VLOOKUP(A308,'0919門市清單主檔'!B:AC,28,FALSE),"")="+HUB", IFERROR(VLOOKUP(A308,門市主檔!A:X,23,FALSE),"")&lt;&gt;"+HUB"), "+HUB", ""),
        IF(AND(IFERROR(VLOOKUP(A308,'0919門市清單主檔'!B:AD,29,FALSE),"")="+EDC", IFERROR(VLOOKUP(A308,門市主檔!A:X,24,FALSE),"")&lt;&gt;"+EDC"), "+EDC", "")
      ) &amp; "未完工",
      "已完工"
    )
  )
)</f>
        <v>已完工</v>
      </c>
      <c r="P308" s="130" t="str">
        <f t="shared" si="42"/>
        <v>PMQ2-4312-三重文化北(定保)</v>
      </c>
      <c r="Q308" s="209" t="str">
        <f t="array" ref="Q308">IF(AND(SUMPRODUCT((IM!$F$2:$F$5000=A308)*(ISNUMBER(SEARCH($D$1, IM!$AC$2:$AC$5000))))&gt;0), $D$1, "")</f>
        <v/>
      </c>
      <c r="R308" s="210" t="str">
        <f t="array" ref="R308">IFERROR(INDEX(IM!$AM$2:$AM$5000, MATCH(1, (IM!$F$2:$F$5000=A308) * (ISNUMBER(SEARCH($D$1, IM!$AC$2:$AC$5000))), 0)), "")</f>
        <v/>
      </c>
      <c r="S308" s="211" t="str">
        <f t="array" ref="S308">IF(AND(SUMPRODUCT((IM!$F$2:$F$5000=A308)*(ISNUMBER(SEARCH($E$1, IM!$AC$2:$AC$5000))))&gt;0), $E$1, "")</f>
        <v/>
      </c>
      <c r="T308" s="210" t="str">
        <f t="array" ref="T308">IFERROR(INDEX(IM!$AM$2:$AM$5000, MATCH(1, (IM!$F$2:$F$5000=A308) * (ISNUMBER(SEARCH($E$1, IM!$AC$2:$AC$5000))), 0)), "")</f>
        <v/>
      </c>
      <c r="U308" s="211" t="str">
        <f t="array" ref="U308">IF(AND(SUMPRODUCT((IM!$F$2:$F$5000=A308)*(ISNUMBER(SEARCH($F$1, IM!$AC$2:$AC$5000))))&gt;0), $F$1, "")</f>
        <v/>
      </c>
      <c r="V308" s="210" t="str">
        <f t="array" ref="V308">IFERROR(INDEX(IM!$AM$2:$AM$5000, MATCH(1, (IM!$F$2:$F$5000=A308) * (ISNUMBER(SEARCH($F$1, IM!$AC$2:$AC$5000))), 0)), "")</f>
        <v/>
      </c>
      <c r="W308" s="165" t="str">
        <f t="array" ref="W308">IF(
SUMPRODUCT(
(IM!$F$2:$F$5000=A308)*
(ISNUMBER(SEARCH($I$1,IM!$AC$2:$AC$5000)))*
(IM!$X$2:$X$5000&gt;=$A$1)*
(IM!$X$2:$X$5000&lt;=$B$1)
)&gt;0,
$I$1,
""
)</f>
        <v/>
      </c>
      <c r="X308" s="165" t="str">
        <f t="array" ref="X308">IF(AND(SUMPRODUCT((IM!$F$2:$F$5000=A308)*(ISNUMBER(SEARCH($J$1, IM!$AC$2:$AC$5000))))&gt;0), $J$1, "")</f>
        <v>+EDC</v>
      </c>
      <c r="Y308" s="425">
        <f t="shared" si="43"/>
        <v>4312</v>
      </c>
      <c r="Z308" s="425" t="str">
        <f t="shared" si="44"/>
        <v>三重文化北</v>
      </c>
      <c r="AA308" s="132"/>
      <c r="AB308" s="543"/>
      <c r="AC308" s="543"/>
    </row>
    <row r="309" spans="1:29" s="464" customFormat="1" ht="21.6" customHeight="1">
      <c r="A309" s="160" t="s">
        <v>98</v>
      </c>
      <c r="B309" s="160" t="str">
        <f>_xlfn.XLOOKUP(A309,'0919門市清單主檔'!B:B,'0919門市清單主檔'!C:C,"")</f>
        <v>三重維德店</v>
      </c>
      <c r="C309" s="117" t="str">
        <f>_xlfn.XLOOKUP($A309,'0919門市清單主檔'!B:B,'0919門市清單主檔'!U:U,"")</f>
        <v>新北市</v>
      </c>
      <c r="D309" s="117" t="str">
        <f>_xlfn.XLOOKUP($A309,'0919門市清單主檔'!B:B,'0919門市清單主檔'!V:V,"")</f>
        <v>三重區</v>
      </c>
      <c r="E309" s="200" t="str">
        <f>_xlfn.XLOOKUP(D309,門市狀態!G:G,門市狀態!H:H,"")</f>
        <v>劉柏均</v>
      </c>
      <c r="F309" s="160" t="str">
        <f>IFERROR(IF(VLOOKUP(A309,門市狀態!A:D,4,FALSE)=0,"",VLOOKUP(A309,門市狀態!A:D,4,FALSE)),"")</f>
        <v/>
      </c>
      <c r="G309" s="118"/>
      <c r="H309" s="188" t="str">
        <f t="shared" si="40"/>
        <v>PMQ2-D346-三重維德店(定保)</v>
      </c>
      <c r="I309" s="251" t="str">
        <f t="array" ref="I309">IF(AND(SUMPRODUCT((IM!$F$2:$F$5000=A309)*(ISNUMBER(SEARCH($C$1, IM!$AC$2:$AC$5000))))&gt;0), $C$1, "")</f>
        <v>PMQ2</v>
      </c>
      <c r="J309" s="252">
        <f t="array" ref="J309">IFERROR(INDEX(IM!$AM$2:$AM$5000, MATCH(1, (IM!$F$2:$F$5000=A309) * (ISNUMBER(SEARCH($C$1, IM!$AC$2:$AC$5000))), 0)), "")</f>
        <v>46199</v>
      </c>
      <c r="K309" s="253">
        <f t="array" ref="K309">SUMPRODUCT((IM!$F$2:$F$5000=A309)*(IM!$AD$2:$AD$5000="O")*(ISNUMBER(SEARCH($C$1, IM!$AC$2:$AC$5000))))</f>
        <v>1</v>
      </c>
      <c r="L309" s="254" t="str">
        <f t="array" ref="L309">IF(K309&gt;0,IFERROR(HYPERLINK("#'IM'!AC"&amp;MATCH(1,(IM!$F$1:$F$5000=A309)*(ISNUMBER(SEARCH($C$1,IM!$AC$1:$AC$5000))),0),"檢核"),"未登錄"),"")</f>
        <v>檢核</v>
      </c>
      <c r="M309" s="255" t="str">
        <f t="shared" si="41"/>
        <v>+EDC</v>
      </c>
      <c r="N309" s="255" t="str">
        <f t="array" ref="N309">IF(AND(
    SUMPRODUCT(
        (IM!$F$2:$F$522=A309) *
        ISNUMBER(SEARCH("*HUB*", IM!$AC$2:$AC$522)) *
        (IM!$X$2:$X$522&gt;=$A$1) *
        (IM!$X$2:$X$522&lt;=$B$1)*(W309="HUB")
    ) &gt; 0
), "HUB", "")</f>
        <v/>
      </c>
      <c r="O309" s="256" t="str">
        <f>IF(
  IFERROR(VLOOKUP(A309,門市主檔!A:I,9,FALSE),"")&lt;&gt;$C$1,
  "未完工",
  IF(
    AND($D$1="--",$E$1="--",$F$1="--"),
    "已完工",
    IF(
      OR(
        AND($D$1&lt;&gt;"--", IFERROR(VLOOKUP(A309,'0919門市清單主檔'!B:AH,31,FALSE),"")=$D$1, IFERROR(VLOOKUP(A309,門市主檔!A:Q,17,FALSE),"")&lt;&gt;$D$1),
        AND($E$1&lt;&gt;"--", IFERROR(VLOOKUP(A309,'0919門市清單主檔'!B:AH,32,FALSE),"")=$E$1, IFERROR(VLOOKUP(A309,門市主檔!A:S,19,FALSE),"")&lt;&gt;$E$1),
        AND($F$1&lt;&gt;"--", IFERROR(VLOOKUP(A309,'0919門市清單主檔'!B:AH,33,FALSE),"")=$F$1, IFERROR(VLOOKUP(A309,門市主檔!A:U,21,FALSE),"")&lt;&gt;$F$1),
        AND(
          IFERROR(VLOOKUP(A309,'0919門市清單主檔'!B:AC,28,FALSE),"")="+HUB",
          IFERROR(VLOOKUP(A309,門市主檔!A:X,23,FALSE),"")&lt;&gt;"+HUB"
        ),
        AND(
          IFERROR(VLOOKUP(A309,'0919門市清單主檔'!B:AD,29,FALSE),"")="+EDC",
          IFERROR(VLOOKUP(A309,門市主檔!A:X,24,FALSE),"")&lt;&gt;"+EDC"
        )
      ),
      _xlfn.TEXTJOIN(
        "，",
        TRUE,
        IF(AND($D$1&lt;&gt;"--", IFERROR(VLOOKUP(A309,'0919門市清單主檔'!B:AH,31,FALSE),"")=$D$1, IFERROR(VLOOKUP(A309,門市主檔!A:Q,17,FALSE),"")&lt;&gt;$D$1), $D$1, ""),
        IF(AND($E$1&lt;&gt;"--", IFERROR(VLOOKUP(A309,'0919門市清單主檔'!B:AH,32,FALSE),"")=$E$1, IFERROR(VLOOKUP(A309,門市主檔!A:S,19,FALSE),"")&lt;&gt;$E$1), $E$1, ""),
        IF(AND($F$1&lt;&gt;"--", IFERROR(VLOOKUP(A309,'0919門市清單主檔'!B:AH,33,FALSE),"")=$F$1, IFERROR(VLOOKUP(A309,門市主檔!A:U,21,FALSE),"")&lt;&gt;$F$1), $F$1, ""),
        IF(AND(IFERROR(VLOOKUP(A309,'0919門市清單主檔'!B:AC,28,FALSE),"")="+HUB", IFERROR(VLOOKUP(A309,門市主檔!A:X,23,FALSE),"")&lt;&gt;"+HUB"), "+HUB", ""),
        IF(AND(IFERROR(VLOOKUP(A309,'0919門市清單主檔'!B:AD,29,FALSE),"")="+EDC", IFERROR(VLOOKUP(A309,門市主檔!A:X,24,FALSE),"")&lt;&gt;"+EDC"), "+EDC", "")
      ) &amp; "未完工",
      "已完工"
    )
  )
)</f>
        <v>已完工</v>
      </c>
      <c r="P309" s="130" t="str">
        <f t="shared" si="42"/>
        <v>PMQ2-D346-三重維德店(定保)</v>
      </c>
      <c r="Q309" s="209" t="str">
        <f t="array" ref="Q309">IF(AND(SUMPRODUCT((IM!$F$2:$F$5000=A309)*(ISNUMBER(SEARCH($D$1, IM!$AC$2:$AC$5000))))&gt;0), $D$1, "")</f>
        <v/>
      </c>
      <c r="R309" s="210" t="str">
        <f t="array" ref="R309">IFERROR(INDEX(IM!$AM$2:$AM$5000, MATCH(1, (IM!$F$2:$F$5000=A309) * (ISNUMBER(SEARCH($D$1, IM!$AC$2:$AC$5000))), 0)), "")</f>
        <v/>
      </c>
      <c r="S309" s="211" t="str">
        <f t="array" ref="S309">IF(AND(SUMPRODUCT((IM!$F$2:$F$5000=A309)*(ISNUMBER(SEARCH($E$1, IM!$AC$2:$AC$5000))))&gt;0), $E$1, "")</f>
        <v/>
      </c>
      <c r="T309" s="210" t="str">
        <f t="array" ref="T309">IFERROR(INDEX(IM!$AM$2:$AM$5000, MATCH(1, (IM!$F$2:$F$5000=A309) * (ISNUMBER(SEARCH($E$1, IM!$AC$2:$AC$5000))), 0)), "")</f>
        <v/>
      </c>
      <c r="U309" s="211" t="str">
        <f t="array" ref="U309">IF(AND(SUMPRODUCT((IM!$F$2:$F$5000=A309)*(ISNUMBER(SEARCH($F$1, IM!$AC$2:$AC$5000))))&gt;0), $F$1, "")</f>
        <v/>
      </c>
      <c r="V309" s="210" t="str">
        <f t="array" ref="V309">IFERROR(INDEX(IM!$AM$2:$AM$5000, MATCH(1, (IM!$F$2:$F$5000=A309) * (ISNUMBER(SEARCH($F$1, IM!$AC$2:$AC$5000))), 0)), "")</f>
        <v/>
      </c>
      <c r="W309" s="165" t="str">
        <f t="array" ref="W309">IF(
SUMPRODUCT(
(IM!$F$2:$F$5000=A309)*
(ISNUMBER(SEARCH($I$1,IM!$AC$2:$AC$5000)))*
(IM!$X$2:$X$5000&gt;=$A$1)*
(IM!$X$2:$X$5000&lt;=$B$1)
)&gt;0,
$I$1,
""
)</f>
        <v/>
      </c>
      <c r="X309" s="165" t="str">
        <f t="array" ref="X309">IF(AND(SUMPRODUCT((IM!$F$2:$F$5000=A309)*(ISNUMBER(SEARCH($J$1, IM!$AC$2:$AC$5000))))&gt;0), $J$1, "")</f>
        <v>+EDC</v>
      </c>
      <c r="Y309" s="425" t="str">
        <f t="shared" si="43"/>
        <v>D346</v>
      </c>
      <c r="Z309" s="425" t="str">
        <f t="shared" si="44"/>
        <v>三重維德店</v>
      </c>
      <c r="AA309" s="132"/>
    </row>
    <row r="310" spans="1:29" s="464" customFormat="1" ht="21.6" customHeight="1">
      <c r="A310" s="160" t="s">
        <v>99</v>
      </c>
      <c r="B310" s="160" t="str">
        <f>_xlfn.XLOOKUP(A310,'0919門市清單主檔'!B:B,'0919門市清單主檔'!C:C,"")</f>
        <v>三重運動公園</v>
      </c>
      <c r="C310" s="117" t="str">
        <f>_xlfn.XLOOKUP($A310,'0919門市清單主檔'!B:B,'0919門市清單主檔'!U:U,"")</f>
        <v>新北市</v>
      </c>
      <c r="D310" s="117" t="str">
        <f>_xlfn.XLOOKUP($A310,'0919門市清單主檔'!B:B,'0919門市清單主檔'!V:V,"")</f>
        <v>三重區</v>
      </c>
      <c r="E310" s="200" t="str">
        <f>_xlfn.XLOOKUP(D310,門市狀態!G:G,門市狀態!H:H,"")</f>
        <v>劉柏均</v>
      </c>
      <c r="F310" s="160" t="str">
        <f>IFERROR(IF(VLOOKUP(A310,門市狀態!A:D,4,FALSE)=0,"",VLOOKUP(A310,門市狀態!A:D,4,FALSE)),"")</f>
        <v/>
      </c>
      <c r="G310" s="118"/>
      <c r="H310" s="188" t="str">
        <f t="shared" si="40"/>
        <v>PMQ2-D649-三重運動公園(定保)</v>
      </c>
      <c r="I310" s="251" t="str">
        <f t="array" ref="I310">IF(AND(SUMPRODUCT((IM!$F$2:$F$5000=A310)*(ISNUMBER(SEARCH($C$1, IM!$AC$2:$AC$5000))))&gt;0), $C$1, "")</f>
        <v>PMQ2</v>
      </c>
      <c r="J310" s="252">
        <f t="array" ref="J310">IFERROR(INDEX(IM!$AM$2:$AM$5000, MATCH(1, (IM!$F$2:$F$5000=A310) * (ISNUMBER(SEARCH($C$1, IM!$AC$2:$AC$5000))), 0)), "")</f>
        <v>46202</v>
      </c>
      <c r="K310" s="253">
        <f t="array" ref="K310">SUMPRODUCT((IM!$F$2:$F$5000=A310)*(IM!$AD$2:$AD$5000="O")*(ISNUMBER(SEARCH($C$1, IM!$AC$2:$AC$5000))))</f>
        <v>1</v>
      </c>
      <c r="L310" s="254" t="str">
        <f t="array" ref="L310">IF(K310&gt;0,IFERROR(HYPERLINK("#'IM'!AC"&amp;MATCH(1,(IM!$F$1:$F$5000=A310)*(ISNUMBER(SEARCH($C$1,IM!$AC$1:$AC$5000))),0),"檢核"),"未登錄"),"")</f>
        <v>檢核</v>
      </c>
      <c r="M310" s="255" t="str">
        <f t="shared" si="41"/>
        <v>+EDC</v>
      </c>
      <c r="N310" s="255" t="str">
        <f t="array" ref="N310">IF(AND(
    SUMPRODUCT(
        (IM!$F$2:$F$522=A310) *
        ISNUMBER(SEARCH("*HUB*", IM!$AC$2:$AC$522)) *
        (IM!$X$2:$X$522&gt;=$A$1) *
        (IM!$X$2:$X$522&lt;=$B$1)*(W310="HUB")
    ) &gt; 0
), "HUB", "")</f>
        <v/>
      </c>
      <c r="O310" s="256" t="str">
        <f>IF(
  IFERROR(VLOOKUP(A310,門市主檔!A:I,9,FALSE),"")&lt;&gt;$C$1,
  "未完工",
  IF(
    AND($D$1="--",$E$1="--",$F$1="--"),
    "已完工",
    IF(
      OR(
        AND($D$1&lt;&gt;"--", IFERROR(VLOOKUP(A310,'0919門市清單主檔'!B:AH,31,FALSE),"")=$D$1, IFERROR(VLOOKUP(A310,門市主檔!A:Q,17,FALSE),"")&lt;&gt;$D$1),
        AND($E$1&lt;&gt;"--", IFERROR(VLOOKUP(A310,'0919門市清單主檔'!B:AH,32,FALSE),"")=$E$1, IFERROR(VLOOKUP(A310,門市主檔!A:S,19,FALSE),"")&lt;&gt;$E$1),
        AND($F$1&lt;&gt;"--", IFERROR(VLOOKUP(A310,'0919門市清單主檔'!B:AH,33,FALSE),"")=$F$1, IFERROR(VLOOKUP(A310,門市主檔!A:U,21,FALSE),"")&lt;&gt;$F$1),
        AND(
          IFERROR(VLOOKUP(A310,'0919門市清單主檔'!B:AC,28,FALSE),"")="+HUB",
          IFERROR(VLOOKUP(A310,門市主檔!A:X,23,FALSE),"")&lt;&gt;"+HUB"
        ),
        AND(
          IFERROR(VLOOKUP(A310,'0919門市清單主檔'!B:AD,29,FALSE),"")="+EDC",
          IFERROR(VLOOKUP(A310,門市主檔!A:X,24,FALSE),"")&lt;&gt;"+EDC"
        )
      ),
      _xlfn.TEXTJOIN(
        "，",
        TRUE,
        IF(AND($D$1&lt;&gt;"--", IFERROR(VLOOKUP(A310,'0919門市清單主檔'!B:AH,31,FALSE),"")=$D$1, IFERROR(VLOOKUP(A310,門市主檔!A:Q,17,FALSE),"")&lt;&gt;$D$1), $D$1, ""),
        IF(AND($E$1&lt;&gt;"--", IFERROR(VLOOKUP(A310,'0919門市清單主檔'!B:AH,32,FALSE),"")=$E$1, IFERROR(VLOOKUP(A310,門市主檔!A:S,19,FALSE),"")&lt;&gt;$E$1), $E$1, ""),
        IF(AND($F$1&lt;&gt;"--", IFERROR(VLOOKUP(A310,'0919門市清單主檔'!B:AH,33,FALSE),"")=$F$1, IFERROR(VLOOKUP(A310,門市主檔!A:U,21,FALSE),"")&lt;&gt;$F$1), $F$1, ""),
        IF(AND(IFERROR(VLOOKUP(A310,'0919門市清單主檔'!B:AC,28,FALSE),"")="+HUB", IFERROR(VLOOKUP(A310,門市主檔!A:X,23,FALSE),"")&lt;&gt;"+HUB"), "+HUB", ""),
        IF(AND(IFERROR(VLOOKUP(A310,'0919門市清單主檔'!B:AD,29,FALSE),"")="+EDC", IFERROR(VLOOKUP(A310,門市主檔!A:X,24,FALSE),"")&lt;&gt;"+EDC"), "+EDC", "")
      ) &amp; "未完工",
      "已完工"
    )
  )
)</f>
        <v>已完工</v>
      </c>
      <c r="P310" s="130" t="str">
        <f t="shared" si="42"/>
        <v>PMQ2-D649-三重運動公園(定保)</v>
      </c>
      <c r="Q310" s="209" t="str">
        <f t="array" ref="Q310">IF(AND(SUMPRODUCT((IM!$F$2:$F$5000=A310)*(ISNUMBER(SEARCH($D$1, IM!$AC$2:$AC$5000))))&gt;0), $D$1, "")</f>
        <v/>
      </c>
      <c r="R310" s="210" t="str">
        <f t="array" ref="R310">IFERROR(INDEX(IM!$AM$2:$AM$5000, MATCH(1, (IM!$F$2:$F$5000=A310) * (ISNUMBER(SEARCH($D$1, IM!$AC$2:$AC$5000))), 0)), "")</f>
        <v/>
      </c>
      <c r="S310" s="211" t="str">
        <f t="array" ref="S310">IF(AND(SUMPRODUCT((IM!$F$2:$F$5000=A310)*(ISNUMBER(SEARCH($E$1, IM!$AC$2:$AC$5000))))&gt;0), $E$1, "")</f>
        <v/>
      </c>
      <c r="T310" s="210" t="str">
        <f t="array" ref="T310">IFERROR(INDEX(IM!$AM$2:$AM$5000, MATCH(1, (IM!$F$2:$F$5000=A310) * (ISNUMBER(SEARCH($E$1, IM!$AC$2:$AC$5000))), 0)), "")</f>
        <v/>
      </c>
      <c r="U310" s="211" t="str">
        <f t="array" ref="U310">IF(AND(SUMPRODUCT((IM!$F$2:$F$5000=A310)*(ISNUMBER(SEARCH($F$1, IM!$AC$2:$AC$5000))))&gt;0), $F$1, "")</f>
        <v/>
      </c>
      <c r="V310" s="210" t="str">
        <f t="array" ref="V310">IFERROR(INDEX(IM!$AM$2:$AM$5000, MATCH(1, (IM!$F$2:$F$5000=A310) * (ISNUMBER(SEARCH($F$1, IM!$AC$2:$AC$5000))), 0)), "")</f>
        <v/>
      </c>
      <c r="W310" s="165" t="str">
        <f t="array" ref="W310">IF(
SUMPRODUCT(
(IM!$F$2:$F$5000=A310)*
(ISNUMBER(SEARCH($I$1,IM!$AC$2:$AC$5000)))*
(IM!$X$2:$X$5000&gt;=$A$1)*
(IM!$X$2:$X$5000&lt;=$B$1)
)&gt;0,
$I$1,
""
)</f>
        <v/>
      </c>
      <c r="X310" s="165" t="str">
        <f t="array" ref="X310">IF(AND(SUMPRODUCT((IM!$F$2:$F$5000=A310)*(ISNUMBER(SEARCH($J$1, IM!$AC$2:$AC$5000))))&gt;0), $J$1, "")</f>
        <v>+EDC</v>
      </c>
      <c r="Y310" s="425" t="str">
        <f t="shared" si="43"/>
        <v>D649</v>
      </c>
      <c r="Z310" s="425" t="str">
        <f t="shared" si="44"/>
        <v>三重運動公園</v>
      </c>
      <c r="AA310" s="132"/>
      <c r="AB310" s="543"/>
      <c r="AC310" s="543"/>
    </row>
    <row r="311" spans="1:29" s="464" customFormat="1" ht="21.6" customHeight="1">
      <c r="A311" s="160">
        <v>2014</v>
      </c>
      <c r="B311" s="160" t="str">
        <f>_xlfn.XLOOKUP(A311,'0919門市清單主檔'!B:B,'0919門市清單主檔'!C:C,"")</f>
        <v>三重果菜市場</v>
      </c>
      <c r="C311" s="117" t="str">
        <f>_xlfn.XLOOKUP($A311,'0919門市清單主檔'!B:B,'0919門市清單主檔'!U:U,"")</f>
        <v>新北市</v>
      </c>
      <c r="D311" s="117" t="str">
        <f>_xlfn.XLOOKUP($A311,'0919門市清單主檔'!B:B,'0919門市清單主檔'!V:V,"")</f>
        <v>三重區</v>
      </c>
      <c r="E311" s="200" t="str">
        <f>_xlfn.XLOOKUP(D311,門市狀態!G:G,門市狀態!H:H,"")</f>
        <v>劉柏均</v>
      </c>
      <c r="F311" s="160" t="str">
        <f>IFERROR(IF(VLOOKUP(A311,門市狀態!A:D,4,FALSE)=0,"",VLOOKUP(A311,門市狀態!A:D,4,FALSE)),"")</f>
        <v/>
      </c>
      <c r="G311" s="118"/>
      <c r="H311" s="188" t="str">
        <f t="shared" si="40"/>
        <v>PMQ2-2014-三重果菜市場(定保)</v>
      </c>
      <c r="I311" s="251" t="str">
        <f t="array" ref="I311">IF(AND(SUMPRODUCT((IM!$F$2:$F$5000=A311)*(ISNUMBER(SEARCH($C$1, IM!$AC$2:$AC$5000))))&gt;0), $C$1, "")</f>
        <v>PMQ2</v>
      </c>
      <c r="J311" s="252">
        <f t="array" ref="J311">IFERROR(INDEX(IM!$AM$2:$AM$5000, MATCH(1, (IM!$F$2:$F$5000=A311) * (ISNUMBER(SEARCH($C$1, IM!$AC$2:$AC$5000))), 0)), "")</f>
        <v>46202</v>
      </c>
      <c r="K311" s="253">
        <f t="array" ref="K311">SUMPRODUCT((IM!$F$2:$F$5000=A311)*(IM!$AD$2:$AD$5000="O")*(ISNUMBER(SEARCH($C$1, IM!$AC$2:$AC$5000))))</f>
        <v>1</v>
      </c>
      <c r="L311" s="254" t="str">
        <f t="array" ref="L311">IF(K311&gt;0,IFERROR(HYPERLINK("#'IM'!AC"&amp;MATCH(1,(IM!$F$1:$F$5000=A311)*(ISNUMBER(SEARCH($C$1,IM!$AC$1:$AC$5000))),0),"檢核"),"未登錄"),"")</f>
        <v>檢核</v>
      </c>
      <c r="M311" s="255" t="str">
        <f t="shared" si="41"/>
        <v>+EDC</v>
      </c>
      <c r="N311" s="255" t="str">
        <f t="array" ref="N311">IF(AND(
    SUMPRODUCT(
        (IM!$F$2:$F$522=A311) *
        ISNUMBER(SEARCH("*HUB*", IM!$AC$2:$AC$522)) *
        (IM!$X$2:$X$522&gt;=$A$1) *
        (IM!$X$2:$X$522&lt;=$B$1)*(W311="HUB")
    ) &gt; 0
), "HUB", "")</f>
        <v/>
      </c>
      <c r="O311" s="256" t="str">
        <f>IF(
  IFERROR(VLOOKUP(A311,門市主檔!A:I,9,FALSE),"")&lt;&gt;$C$1,
  "未完工",
  IF(
    AND($D$1="--",$E$1="--",$F$1="--"),
    "已完工",
    IF(
      OR(
        AND($D$1&lt;&gt;"--", IFERROR(VLOOKUP(A311,'0919門市清單主檔'!B:AH,31,FALSE),"")=$D$1, IFERROR(VLOOKUP(A311,門市主檔!A:Q,17,FALSE),"")&lt;&gt;$D$1),
        AND($E$1&lt;&gt;"--", IFERROR(VLOOKUP(A311,'0919門市清單主檔'!B:AH,32,FALSE),"")=$E$1, IFERROR(VLOOKUP(A311,門市主檔!A:S,19,FALSE),"")&lt;&gt;$E$1),
        AND($F$1&lt;&gt;"--", IFERROR(VLOOKUP(A311,'0919門市清單主檔'!B:AH,33,FALSE),"")=$F$1, IFERROR(VLOOKUP(A311,門市主檔!A:U,21,FALSE),"")&lt;&gt;$F$1),
        AND(
          IFERROR(VLOOKUP(A311,'0919門市清單主檔'!B:AC,28,FALSE),"")="+HUB",
          IFERROR(VLOOKUP(A311,門市主檔!A:X,23,FALSE),"")&lt;&gt;"+HUB"
        ),
        AND(
          IFERROR(VLOOKUP(A311,'0919門市清單主檔'!B:AD,29,FALSE),"")="+EDC",
          IFERROR(VLOOKUP(A311,門市主檔!A:X,24,FALSE),"")&lt;&gt;"+EDC"
        )
      ),
      _xlfn.TEXTJOIN(
        "，",
        TRUE,
        IF(AND($D$1&lt;&gt;"--", IFERROR(VLOOKUP(A311,'0919門市清單主檔'!B:AH,31,FALSE),"")=$D$1, IFERROR(VLOOKUP(A311,門市主檔!A:Q,17,FALSE),"")&lt;&gt;$D$1), $D$1, ""),
        IF(AND($E$1&lt;&gt;"--", IFERROR(VLOOKUP(A311,'0919門市清單主檔'!B:AH,32,FALSE),"")=$E$1, IFERROR(VLOOKUP(A311,門市主檔!A:S,19,FALSE),"")&lt;&gt;$E$1), $E$1, ""),
        IF(AND($F$1&lt;&gt;"--", IFERROR(VLOOKUP(A311,'0919門市清單主檔'!B:AH,33,FALSE),"")=$F$1, IFERROR(VLOOKUP(A311,門市主檔!A:U,21,FALSE),"")&lt;&gt;$F$1), $F$1, ""),
        IF(AND(IFERROR(VLOOKUP(A311,'0919門市清單主檔'!B:AC,28,FALSE),"")="+HUB", IFERROR(VLOOKUP(A311,門市主檔!A:X,23,FALSE),"")&lt;&gt;"+HUB"), "+HUB", ""),
        IF(AND(IFERROR(VLOOKUP(A311,'0919門市清單主檔'!B:AD,29,FALSE),"")="+EDC", IFERROR(VLOOKUP(A311,門市主檔!A:X,24,FALSE),"")&lt;&gt;"+EDC"), "+EDC", "")
      ) &amp; "未完工",
      "已完工"
    )
  )
)</f>
        <v>已完工</v>
      </c>
      <c r="P311" s="130" t="str">
        <f t="shared" si="42"/>
        <v>PMQ2-2014-三重果菜市場(定保)</v>
      </c>
      <c r="Q311" s="209" t="str">
        <f t="array" ref="Q311">IF(AND(SUMPRODUCT((IM!$F$2:$F$5000=A311)*(ISNUMBER(SEARCH($D$1, IM!$AC$2:$AC$5000))))&gt;0), $D$1, "")</f>
        <v/>
      </c>
      <c r="R311" s="210" t="str">
        <f t="array" ref="R311">IFERROR(INDEX(IM!$AM$2:$AM$5000, MATCH(1, (IM!$F$2:$F$5000=A311) * (ISNUMBER(SEARCH($D$1, IM!$AC$2:$AC$5000))), 0)), "")</f>
        <v/>
      </c>
      <c r="S311" s="211" t="str">
        <f t="array" ref="S311">IF(AND(SUMPRODUCT((IM!$F$2:$F$5000=A311)*(ISNUMBER(SEARCH($E$1, IM!$AC$2:$AC$5000))))&gt;0), $E$1, "")</f>
        <v/>
      </c>
      <c r="T311" s="210" t="str">
        <f t="array" ref="T311">IFERROR(INDEX(IM!$AM$2:$AM$5000, MATCH(1, (IM!$F$2:$F$5000=A311) * (ISNUMBER(SEARCH($E$1, IM!$AC$2:$AC$5000))), 0)), "")</f>
        <v/>
      </c>
      <c r="U311" s="211" t="str">
        <f t="array" ref="U311">IF(AND(SUMPRODUCT((IM!$F$2:$F$5000=A311)*(ISNUMBER(SEARCH($F$1, IM!$AC$2:$AC$5000))))&gt;0), $F$1, "")</f>
        <v/>
      </c>
      <c r="V311" s="210" t="str">
        <f t="array" ref="V311">IFERROR(INDEX(IM!$AM$2:$AM$5000, MATCH(1, (IM!$F$2:$F$5000=A311) * (ISNUMBER(SEARCH($F$1, IM!$AC$2:$AC$5000))), 0)), "")</f>
        <v/>
      </c>
      <c r="W311" s="165" t="str">
        <f t="array" ref="W311">IF(
SUMPRODUCT(
(IM!$F$2:$F$5000=A311)*
(ISNUMBER(SEARCH($I$1,IM!$AC$2:$AC$5000)))*
(IM!$X$2:$X$5000&gt;=$A$1)*
(IM!$X$2:$X$5000&lt;=$B$1)
)&gt;0,
$I$1,
""
)</f>
        <v/>
      </c>
      <c r="X311" s="165" t="str">
        <f t="array" ref="X311">IF(AND(SUMPRODUCT((IM!$F$2:$F$5000=A311)*(ISNUMBER(SEARCH($J$1, IM!$AC$2:$AC$5000))))&gt;0), $J$1, "")</f>
        <v>+EDC</v>
      </c>
      <c r="Y311" s="425">
        <f t="shared" si="43"/>
        <v>2014</v>
      </c>
      <c r="Z311" s="425" t="str">
        <f t="shared" si="44"/>
        <v>三重果菜市場</v>
      </c>
      <c r="AA311" s="132"/>
      <c r="AB311" s="543"/>
      <c r="AC311" s="543"/>
    </row>
    <row r="312" spans="1:29" s="464" customFormat="1" ht="21.6" customHeight="1">
      <c r="A312" s="160">
        <v>4572</v>
      </c>
      <c r="B312" s="160" t="str">
        <f>_xlfn.XLOOKUP(A312,'0919門市清單主檔'!B:B,'0919門市清單主檔'!C:C,"")</f>
        <v>蘆竹海湖店</v>
      </c>
      <c r="C312" s="117" t="str">
        <f>_xlfn.XLOOKUP($A312,'0919門市清單主檔'!B:B,'0919門市清單主檔'!U:U,"")</f>
        <v>桃園市</v>
      </c>
      <c r="D312" s="117" t="str">
        <f>_xlfn.XLOOKUP($A312,'0919門市清單主檔'!B:B,'0919門市清單主檔'!V:V,"")</f>
        <v>蘆竹區</v>
      </c>
      <c r="E312" s="200" t="str">
        <f>_xlfn.XLOOKUP(D312,門市狀態!G:G,門市狀態!H:H,"")</f>
        <v>吳宗鴻</v>
      </c>
      <c r="F312" s="160" t="str">
        <f>IFERROR(IF(VLOOKUP(A312,門市狀態!A:D,4,FALSE)=0,"",VLOOKUP(A312,門市狀態!A:D,4,FALSE)),"")</f>
        <v/>
      </c>
      <c r="G312" s="118"/>
      <c r="H312" s="188" t="str">
        <f t="shared" si="40"/>
        <v>PMQ2-4572-蘆竹海湖店(定保)</v>
      </c>
      <c r="I312" s="251" t="str">
        <f t="array" ref="I312">IF(AND(SUMPRODUCT((IM!$F$2:$F$5000=A312)*(ISNUMBER(SEARCH($C$1, IM!$AC$2:$AC$5000))))&gt;0), $C$1, "")</f>
        <v>PMQ2</v>
      </c>
      <c r="J312" s="252">
        <f t="array" ref="J312">IFERROR(INDEX(IM!$AM$2:$AM$5000, MATCH(1, (IM!$F$2:$F$5000=A312) * (ISNUMBER(SEARCH($C$1, IM!$AC$2:$AC$5000))), 0)), "")</f>
        <v>46202</v>
      </c>
      <c r="K312" s="253">
        <f t="array" ref="K312">SUMPRODUCT((IM!$F$2:$F$5000=A312)*(IM!$AD$2:$AD$5000="O")*(ISNUMBER(SEARCH($C$1, IM!$AC$2:$AC$5000))))</f>
        <v>1</v>
      </c>
      <c r="L312" s="254" t="str">
        <f t="array" ref="L312">IF(K312&gt;0,IFERROR(HYPERLINK("#'IM'!AC"&amp;MATCH(1,(IM!$F$1:$F$5000=A312)*(ISNUMBER(SEARCH($C$1,IM!$AC$1:$AC$5000))),0),"檢核"),"未登錄"),"")</f>
        <v>檢核</v>
      </c>
      <c r="M312" s="255" t="str">
        <f t="shared" si="41"/>
        <v>+EDC</v>
      </c>
      <c r="N312" s="255" t="str">
        <f t="array" ref="N312">IF(AND(
    SUMPRODUCT(
        (IM!$F$2:$F$522=A312) *
        ISNUMBER(SEARCH("*HUB*", IM!$AC$2:$AC$522)) *
        (IM!$X$2:$X$522&gt;=$A$1) *
        (IM!$X$2:$X$522&lt;=$B$1)*(W312="HUB")
    ) &gt; 0
), "HUB", "")</f>
        <v/>
      </c>
      <c r="O312" s="256" t="str">
        <f>IF(
  IFERROR(VLOOKUP(A312,門市主檔!A:I,9,FALSE),"")&lt;&gt;$C$1,
  "未完工",
  IF(
    AND($D$1="--",$E$1="--",$F$1="--"),
    "已完工",
    IF(
      OR(
        AND($D$1&lt;&gt;"--", IFERROR(VLOOKUP(A312,'0919門市清單主檔'!B:AH,31,FALSE),"")=$D$1, IFERROR(VLOOKUP(A312,門市主檔!A:Q,17,FALSE),"")&lt;&gt;$D$1),
        AND($E$1&lt;&gt;"--", IFERROR(VLOOKUP(A312,'0919門市清單主檔'!B:AH,32,FALSE),"")=$E$1, IFERROR(VLOOKUP(A312,門市主檔!A:S,19,FALSE),"")&lt;&gt;$E$1),
        AND($F$1&lt;&gt;"--", IFERROR(VLOOKUP(A312,'0919門市清單主檔'!B:AH,33,FALSE),"")=$F$1, IFERROR(VLOOKUP(A312,門市主檔!A:U,21,FALSE),"")&lt;&gt;$F$1),
        AND(
          IFERROR(VLOOKUP(A312,'0919門市清單主檔'!B:AC,28,FALSE),"")="+HUB",
          IFERROR(VLOOKUP(A312,門市主檔!A:X,23,FALSE),"")&lt;&gt;"+HUB"
        ),
        AND(
          IFERROR(VLOOKUP(A312,'0919門市清單主檔'!B:AD,29,FALSE),"")="+EDC",
          IFERROR(VLOOKUP(A312,門市主檔!A:X,24,FALSE),"")&lt;&gt;"+EDC"
        )
      ),
      _xlfn.TEXTJOIN(
        "，",
        TRUE,
        IF(AND($D$1&lt;&gt;"--", IFERROR(VLOOKUP(A312,'0919門市清單主檔'!B:AH,31,FALSE),"")=$D$1, IFERROR(VLOOKUP(A312,門市主檔!A:Q,17,FALSE),"")&lt;&gt;$D$1), $D$1, ""),
        IF(AND($E$1&lt;&gt;"--", IFERROR(VLOOKUP(A312,'0919門市清單主檔'!B:AH,32,FALSE),"")=$E$1, IFERROR(VLOOKUP(A312,門市主檔!A:S,19,FALSE),"")&lt;&gt;$E$1), $E$1, ""),
        IF(AND($F$1&lt;&gt;"--", IFERROR(VLOOKUP(A312,'0919門市清單主檔'!B:AH,33,FALSE),"")=$F$1, IFERROR(VLOOKUP(A312,門市主檔!A:U,21,FALSE),"")&lt;&gt;$F$1), $F$1, ""),
        IF(AND(IFERROR(VLOOKUP(A312,'0919門市清單主檔'!B:AC,28,FALSE),"")="+HUB", IFERROR(VLOOKUP(A312,門市主檔!A:X,23,FALSE),"")&lt;&gt;"+HUB"), "+HUB", ""),
        IF(AND(IFERROR(VLOOKUP(A312,'0919門市清單主檔'!B:AD,29,FALSE),"")="+EDC", IFERROR(VLOOKUP(A312,門市主檔!A:X,24,FALSE),"")&lt;&gt;"+EDC"), "+EDC", "")
      ) &amp; "未完工",
      "已完工"
    )
  )
)</f>
        <v>+SC7未完工</v>
      </c>
      <c r="P312" s="130" t="str">
        <f t="shared" si="42"/>
        <v>PMQ2-4572-蘆竹海湖店(定保)</v>
      </c>
      <c r="Q312" s="209" t="str">
        <f t="array" ref="Q312">IF(AND(SUMPRODUCT((IM!$F$2:$F$5000=A312)*(ISNUMBER(SEARCH($D$1, IM!$AC$2:$AC$5000))))&gt;0), $D$1, "")</f>
        <v/>
      </c>
      <c r="R312" s="210" t="str">
        <f t="array" ref="R312">IFERROR(INDEX(IM!$AM$2:$AM$5000, MATCH(1, (IM!$F$2:$F$5000=A312) * (ISNUMBER(SEARCH($D$1, IM!$AC$2:$AC$5000))), 0)), "")</f>
        <v/>
      </c>
      <c r="S312" s="211" t="str">
        <f t="array" ref="S312">IF(AND(SUMPRODUCT((IM!$F$2:$F$5000=A312)*(ISNUMBER(SEARCH($E$1, IM!$AC$2:$AC$5000))))&gt;0), $E$1, "")</f>
        <v/>
      </c>
      <c r="T312" s="210" t="str">
        <f t="array" ref="T312">IFERROR(INDEX(IM!$AM$2:$AM$5000, MATCH(1, (IM!$F$2:$F$5000=A312) * (ISNUMBER(SEARCH($E$1, IM!$AC$2:$AC$5000))), 0)), "")</f>
        <v/>
      </c>
      <c r="U312" s="211" t="str">
        <f t="array" ref="U312">IF(AND(SUMPRODUCT((IM!$F$2:$F$5000=A312)*(ISNUMBER(SEARCH($F$1, IM!$AC$2:$AC$5000))))&gt;0), $F$1, "")</f>
        <v/>
      </c>
      <c r="V312" s="210" t="str">
        <f t="array" ref="V312">IFERROR(INDEX(IM!$AM$2:$AM$5000, MATCH(1, (IM!$F$2:$F$5000=A312) * (ISNUMBER(SEARCH($F$1, IM!$AC$2:$AC$5000))), 0)), "")</f>
        <v/>
      </c>
      <c r="W312" s="165" t="str">
        <f t="array" ref="W312">IF(
SUMPRODUCT(
(IM!$F$2:$F$5000=A312)*
(ISNUMBER(SEARCH($I$1,IM!$AC$2:$AC$5000)))*
(IM!$X$2:$X$5000&gt;=$A$1)*
(IM!$X$2:$X$5000&lt;=$B$1)
)&gt;0,
$I$1,
""
)</f>
        <v/>
      </c>
      <c r="X312" s="165" t="str">
        <f t="array" ref="X312">IF(AND(SUMPRODUCT((IM!$F$2:$F$5000=A312)*(ISNUMBER(SEARCH($J$1, IM!$AC$2:$AC$5000))))&gt;0), $J$1, "")</f>
        <v>+EDC</v>
      </c>
      <c r="Y312" s="425">
        <f t="shared" si="43"/>
        <v>4572</v>
      </c>
      <c r="Z312" s="425" t="str">
        <f t="shared" si="44"/>
        <v>蘆竹海湖店</v>
      </c>
      <c r="AA312" s="132"/>
      <c r="AB312" s="543"/>
      <c r="AC312" s="543"/>
    </row>
    <row r="313" spans="1:29" s="464" customFormat="1" ht="21.6" customHeight="1">
      <c r="A313" s="160">
        <v>5075</v>
      </c>
      <c r="B313" s="160" t="str">
        <f>_xlfn.XLOOKUP(A313,'0919門市清單主檔'!B:B,'0919門市清單主檔'!C:C,"")</f>
        <v>龜山復興店</v>
      </c>
      <c r="C313" s="117" t="str">
        <f>_xlfn.XLOOKUP($A313,'0919門市清單主檔'!B:B,'0919門市清單主檔'!U:U,"")</f>
        <v>桃園市</v>
      </c>
      <c r="D313" s="117" t="str">
        <f>_xlfn.XLOOKUP($A313,'0919門市清單主檔'!B:B,'0919門市清單主檔'!V:V,"")</f>
        <v>龜山區</v>
      </c>
      <c r="E313" s="200" t="str">
        <f>_xlfn.XLOOKUP(D313,門市狀態!G:G,門市狀態!H:H,"")</f>
        <v>吳宗鴻</v>
      </c>
      <c r="F313" s="160" t="str">
        <f>IFERROR(IF(VLOOKUP(A313,門市狀態!A:D,4,FALSE)=0,"",VLOOKUP(A313,門市狀態!A:D,4,FALSE)),"")</f>
        <v/>
      </c>
      <c r="G313" s="118"/>
      <c r="H313" s="188" t="str">
        <f t="shared" si="40"/>
        <v>PMQ2-5075-龜山復興店(定保)</v>
      </c>
      <c r="I313" s="251" t="str">
        <f t="array" ref="I313">IF(AND(SUMPRODUCT((IM!$F$2:$F$5000=A313)*(ISNUMBER(SEARCH($C$1, IM!$AC$2:$AC$5000))))&gt;0), $C$1, "")</f>
        <v>PMQ2</v>
      </c>
      <c r="J313" s="252">
        <f t="array" ref="J313">IFERROR(INDEX(IM!$AM$2:$AM$5000, MATCH(1, (IM!$F$2:$F$5000=A313) * (ISNUMBER(SEARCH($C$1, IM!$AC$2:$AC$5000))), 0)), "")</f>
        <v>46202</v>
      </c>
      <c r="K313" s="253">
        <f t="array" ref="K313">SUMPRODUCT((IM!$F$2:$F$5000=A313)*(IM!$AD$2:$AD$5000="O")*(ISNUMBER(SEARCH($C$1, IM!$AC$2:$AC$5000))))</f>
        <v>1</v>
      </c>
      <c r="L313" s="254" t="str">
        <f t="array" ref="L313">IF(K313&gt;0,IFERROR(HYPERLINK("#'IM'!AC"&amp;MATCH(1,(IM!$F$1:$F$5000=A313)*(ISNUMBER(SEARCH($C$1,IM!$AC$1:$AC$5000))),0),"檢核"),"未登錄"),"")</f>
        <v>檢核</v>
      </c>
      <c r="M313" s="255" t="str">
        <f t="shared" si="41"/>
        <v>+EDC</v>
      </c>
      <c r="N313" s="255" t="str">
        <f t="array" ref="N313">IF(AND(
    SUMPRODUCT(
        (IM!$F$2:$F$522=A313) *
        ISNUMBER(SEARCH("*HUB*", IM!$AC$2:$AC$522)) *
        (IM!$X$2:$X$522&gt;=$A$1) *
        (IM!$X$2:$X$522&lt;=$B$1)*(W313="HUB")
    ) &gt; 0
), "HUB", "")</f>
        <v/>
      </c>
      <c r="O313" s="256" t="str">
        <f>IF(
  IFERROR(VLOOKUP(A313,門市主檔!A:I,9,FALSE),"")&lt;&gt;$C$1,
  "未完工",
  IF(
    AND($D$1="--",$E$1="--",$F$1="--"),
    "已完工",
    IF(
      OR(
        AND($D$1&lt;&gt;"--", IFERROR(VLOOKUP(A313,'0919門市清單主檔'!B:AH,31,FALSE),"")=$D$1, IFERROR(VLOOKUP(A313,門市主檔!A:Q,17,FALSE),"")&lt;&gt;$D$1),
        AND($E$1&lt;&gt;"--", IFERROR(VLOOKUP(A313,'0919門市清單主檔'!B:AH,32,FALSE),"")=$E$1, IFERROR(VLOOKUP(A313,門市主檔!A:S,19,FALSE),"")&lt;&gt;$E$1),
        AND($F$1&lt;&gt;"--", IFERROR(VLOOKUP(A313,'0919門市清單主檔'!B:AH,33,FALSE),"")=$F$1, IFERROR(VLOOKUP(A313,門市主檔!A:U,21,FALSE),"")&lt;&gt;$F$1),
        AND(
          IFERROR(VLOOKUP(A313,'0919門市清單主檔'!B:AC,28,FALSE),"")="+HUB",
          IFERROR(VLOOKUP(A313,門市主檔!A:X,23,FALSE),"")&lt;&gt;"+HUB"
        ),
        AND(
          IFERROR(VLOOKUP(A313,'0919門市清單主檔'!B:AD,29,FALSE),"")="+EDC",
          IFERROR(VLOOKUP(A313,門市主檔!A:X,24,FALSE),"")&lt;&gt;"+EDC"
        )
      ),
      _xlfn.TEXTJOIN(
        "，",
        TRUE,
        IF(AND($D$1&lt;&gt;"--", IFERROR(VLOOKUP(A313,'0919門市清單主檔'!B:AH,31,FALSE),"")=$D$1, IFERROR(VLOOKUP(A313,門市主檔!A:Q,17,FALSE),"")&lt;&gt;$D$1), $D$1, ""),
        IF(AND($E$1&lt;&gt;"--", IFERROR(VLOOKUP(A313,'0919門市清單主檔'!B:AH,32,FALSE),"")=$E$1, IFERROR(VLOOKUP(A313,門市主檔!A:S,19,FALSE),"")&lt;&gt;$E$1), $E$1, ""),
        IF(AND($F$1&lt;&gt;"--", IFERROR(VLOOKUP(A313,'0919門市清單主檔'!B:AH,33,FALSE),"")=$F$1, IFERROR(VLOOKUP(A313,門市主檔!A:U,21,FALSE),"")&lt;&gt;$F$1), $F$1, ""),
        IF(AND(IFERROR(VLOOKUP(A313,'0919門市清單主檔'!B:AC,28,FALSE),"")="+HUB", IFERROR(VLOOKUP(A313,門市主檔!A:X,23,FALSE),"")&lt;&gt;"+HUB"), "+HUB", ""),
        IF(AND(IFERROR(VLOOKUP(A313,'0919門市清單主檔'!B:AD,29,FALSE),"")="+EDC", IFERROR(VLOOKUP(A313,門市主檔!A:X,24,FALSE),"")&lt;&gt;"+EDC"), "+EDC", "")
      ) &amp; "未完工",
      "已完工"
    )
  )
)</f>
        <v>+SC7未完工</v>
      </c>
      <c r="P313" s="130" t="str">
        <f t="shared" si="42"/>
        <v>PMQ2-5075-龜山復興店(定保)</v>
      </c>
      <c r="Q313" s="209" t="str">
        <f t="array" ref="Q313">IF(AND(SUMPRODUCT((IM!$F$2:$F$5000=A313)*(ISNUMBER(SEARCH($D$1, IM!$AC$2:$AC$5000))))&gt;0), $D$1, "")</f>
        <v/>
      </c>
      <c r="R313" s="210" t="str">
        <f t="array" ref="R313">IFERROR(INDEX(IM!$AM$2:$AM$5000, MATCH(1, (IM!$F$2:$F$5000=A313) * (ISNUMBER(SEARCH($D$1, IM!$AC$2:$AC$5000))), 0)), "")</f>
        <v/>
      </c>
      <c r="S313" s="211" t="str">
        <f t="array" ref="S313">IF(AND(SUMPRODUCT((IM!$F$2:$F$5000=A313)*(ISNUMBER(SEARCH($E$1, IM!$AC$2:$AC$5000))))&gt;0), $E$1, "")</f>
        <v/>
      </c>
      <c r="T313" s="210" t="str">
        <f t="array" ref="T313">IFERROR(INDEX(IM!$AM$2:$AM$5000, MATCH(1, (IM!$F$2:$F$5000=A313) * (ISNUMBER(SEARCH($E$1, IM!$AC$2:$AC$5000))), 0)), "")</f>
        <v/>
      </c>
      <c r="U313" s="211" t="str">
        <f t="array" ref="U313">IF(AND(SUMPRODUCT((IM!$F$2:$F$5000=A313)*(ISNUMBER(SEARCH($F$1, IM!$AC$2:$AC$5000))))&gt;0), $F$1, "")</f>
        <v/>
      </c>
      <c r="V313" s="210" t="str">
        <f t="array" ref="V313">IFERROR(INDEX(IM!$AM$2:$AM$5000, MATCH(1, (IM!$F$2:$F$5000=A313) * (ISNUMBER(SEARCH($F$1, IM!$AC$2:$AC$5000))), 0)), "")</f>
        <v/>
      </c>
      <c r="W313" s="165" t="str">
        <f t="array" ref="W313">IF(
SUMPRODUCT(
(IM!$F$2:$F$5000=A313)*
(ISNUMBER(SEARCH($I$1,IM!$AC$2:$AC$5000)))*
(IM!$X$2:$X$5000&gt;=$A$1)*
(IM!$X$2:$X$5000&lt;=$B$1)
)&gt;0,
$I$1,
""
)</f>
        <v/>
      </c>
      <c r="X313" s="165" t="str">
        <f t="array" ref="X313">IF(AND(SUMPRODUCT((IM!$F$2:$F$5000=A313)*(ISNUMBER(SEARCH($J$1, IM!$AC$2:$AC$5000))))&gt;0), $J$1, "")</f>
        <v>+EDC</v>
      </c>
      <c r="Y313" s="425">
        <f t="shared" si="43"/>
        <v>5075</v>
      </c>
      <c r="Z313" s="425" t="str">
        <f t="shared" si="44"/>
        <v>龜山復興店</v>
      </c>
      <c r="AA313" s="132"/>
      <c r="AB313" s="543"/>
      <c r="AC313" s="543"/>
    </row>
    <row r="314" spans="1:29" s="464" customFormat="1" ht="21.6" customHeight="1">
      <c r="A314" s="160">
        <v>4601</v>
      </c>
      <c r="B314" s="160" t="str">
        <f>_xlfn.XLOOKUP(A314,'0919門市清單主檔'!B:B,'0919門市清單主檔'!C:C,"")</f>
        <v>蘆竹領航星</v>
      </c>
      <c r="C314" s="117" t="str">
        <f>_xlfn.XLOOKUP($A314,'0919門市清單主檔'!B:B,'0919門市清單主檔'!U:U,"")</f>
        <v>桃園市</v>
      </c>
      <c r="D314" s="117" t="str">
        <f>_xlfn.XLOOKUP($A314,'0919門市清單主檔'!B:B,'0919門市清單主檔'!V:V,"")</f>
        <v>蘆竹區</v>
      </c>
      <c r="E314" s="200" t="str">
        <f>_xlfn.XLOOKUP(D314,門市狀態!G:G,門市狀態!H:H,"")</f>
        <v>吳宗鴻</v>
      </c>
      <c r="F314" s="160" t="str">
        <f>IFERROR(IF(VLOOKUP(A314,門市狀態!A:D,4,FALSE)=0,"",VLOOKUP(A314,門市狀態!A:D,4,FALSE)),"")</f>
        <v/>
      </c>
      <c r="G314" s="118"/>
      <c r="H314" s="188" t="str">
        <f t="shared" si="40"/>
        <v>PMQ2-4601-蘆竹領航星(定保)</v>
      </c>
      <c r="I314" s="251" t="str">
        <f t="array" ref="I314">IF(AND(SUMPRODUCT((IM!$F$2:$F$5000=A314)*(ISNUMBER(SEARCH($C$1, IM!$AC$2:$AC$5000))))&gt;0), $C$1, "")</f>
        <v>PMQ2</v>
      </c>
      <c r="J314" s="252">
        <f t="array" ref="J314">IFERROR(INDEX(IM!$AM$2:$AM$5000, MATCH(1, (IM!$F$2:$F$5000=A314) * (ISNUMBER(SEARCH($C$1, IM!$AC$2:$AC$5000))), 0)), "")</f>
        <v>46202</v>
      </c>
      <c r="K314" s="253">
        <f t="array" ref="K314">SUMPRODUCT((IM!$F$2:$F$5000=A314)*(IM!$AD$2:$AD$5000="O")*(ISNUMBER(SEARCH($C$1, IM!$AC$2:$AC$5000))))</f>
        <v>1</v>
      </c>
      <c r="L314" s="254" t="str">
        <f t="array" ref="L314">IF(K314&gt;0,IFERROR(HYPERLINK("#'IM'!AC"&amp;MATCH(1,(IM!$F$1:$F$5000=A314)*(ISNUMBER(SEARCH($C$1,IM!$AC$1:$AC$5000))),0),"檢核"),"未登錄"),"")</f>
        <v>檢核</v>
      </c>
      <c r="M314" s="255" t="str">
        <f t="shared" si="41"/>
        <v>+EDC</v>
      </c>
      <c r="N314" s="255" t="str">
        <f t="array" ref="N314">IF(AND(
    SUMPRODUCT(
        (IM!$F$2:$F$522=A314) *
        ISNUMBER(SEARCH("*HUB*", IM!$AC$2:$AC$522)) *
        (IM!$X$2:$X$522&gt;=$A$1) *
        (IM!$X$2:$X$522&lt;=$B$1)*(W314="HUB")
    ) &gt; 0
), "HUB", "")</f>
        <v/>
      </c>
      <c r="O314" s="256" t="str">
        <f>IF(
  IFERROR(VLOOKUP(A314,門市主檔!A:I,9,FALSE),"")&lt;&gt;$C$1,
  "未完工",
  IF(
    AND($D$1="--",$E$1="--",$F$1="--"),
    "已完工",
    IF(
      OR(
        AND($D$1&lt;&gt;"--", IFERROR(VLOOKUP(A314,'0919門市清單主檔'!B:AH,31,FALSE),"")=$D$1, IFERROR(VLOOKUP(A314,門市主檔!A:Q,17,FALSE),"")&lt;&gt;$D$1),
        AND($E$1&lt;&gt;"--", IFERROR(VLOOKUP(A314,'0919門市清單主檔'!B:AH,32,FALSE),"")=$E$1, IFERROR(VLOOKUP(A314,門市主檔!A:S,19,FALSE),"")&lt;&gt;$E$1),
        AND($F$1&lt;&gt;"--", IFERROR(VLOOKUP(A314,'0919門市清單主檔'!B:AH,33,FALSE),"")=$F$1, IFERROR(VLOOKUP(A314,門市主檔!A:U,21,FALSE),"")&lt;&gt;$F$1),
        AND(
          IFERROR(VLOOKUP(A314,'0919門市清單主檔'!B:AC,28,FALSE),"")="+HUB",
          IFERROR(VLOOKUP(A314,門市主檔!A:X,23,FALSE),"")&lt;&gt;"+HUB"
        ),
        AND(
          IFERROR(VLOOKUP(A314,'0919門市清單主檔'!B:AD,29,FALSE),"")="+EDC",
          IFERROR(VLOOKUP(A314,門市主檔!A:X,24,FALSE),"")&lt;&gt;"+EDC"
        )
      ),
      _xlfn.TEXTJOIN(
        "，",
        TRUE,
        IF(AND($D$1&lt;&gt;"--", IFERROR(VLOOKUP(A314,'0919門市清單主檔'!B:AH,31,FALSE),"")=$D$1, IFERROR(VLOOKUP(A314,門市主檔!A:Q,17,FALSE),"")&lt;&gt;$D$1), $D$1, ""),
        IF(AND($E$1&lt;&gt;"--", IFERROR(VLOOKUP(A314,'0919門市清單主檔'!B:AH,32,FALSE),"")=$E$1, IFERROR(VLOOKUP(A314,門市主檔!A:S,19,FALSE),"")&lt;&gt;$E$1), $E$1, ""),
        IF(AND($F$1&lt;&gt;"--", IFERROR(VLOOKUP(A314,'0919門市清單主檔'!B:AH,33,FALSE),"")=$F$1, IFERROR(VLOOKUP(A314,門市主檔!A:U,21,FALSE),"")&lt;&gt;$F$1), $F$1, ""),
        IF(AND(IFERROR(VLOOKUP(A314,'0919門市清單主檔'!B:AC,28,FALSE),"")="+HUB", IFERROR(VLOOKUP(A314,門市主檔!A:X,23,FALSE),"")&lt;&gt;"+HUB"), "+HUB", ""),
        IF(AND(IFERROR(VLOOKUP(A314,'0919門市清單主檔'!B:AD,29,FALSE),"")="+EDC", IFERROR(VLOOKUP(A314,門市主檔!A:X,24,FALSE),"")&lt;&gt;"+EDC"), "+EDC", "")
      ) &amp; "未完工",
      "已完工"
    )
  )
)</f>
        <v>+SC7未完工</v>
      </c>
      <c r="P314" s="130" t="str">
        <f t="shared" si="42"/>
        <v>PMQ2-4601-蘆竹領航星(定保)</v>
      </c>
      <c r="Q314" s="209" t="str">
        <f t="array" ref="Q314">IF(AND(SUMPRODUCT((IM!$F$2:$F$5000=A314)*(ISNUMBER(SEARCH($D$1, IM!$AC$2:$AC$5000))))&gt;0), $D$1, "")</f>
        <v/>
      </c>
      <c r="R314" s="210" t="str">
        <f t="array" ref="R314">IFERROR(INDEX(IM!$AM$2:$AM$5000, MATCH(1, (IM!$F$2:$F$5000=A314) * (ISNUMBER(SEARCH($D$1, IM!$AC$2:$AC$5000))), 0)), "")</f>
        <v/>
      </c>
      <c r="S314" s="211" t="str">
        <f t="array" ref="S314">IF(AND(SUMPRODUCT((IM!$F$2:$F$5000=A314)*(ISNUMBER(SEARCH($E$1, IM!$AC$2:$AC$5000))))&gt;0), $E$1, "")</f>
        <v/>
      </c>
      <c r="T314" s="210" t="str">
        <f t="array" ref="T314">IFERROR(INDEX(IM!$AM$2:$AM$5000, MATCH(1, (IM!$F$2:$F$5000=A314) * (ISNUMBER(SEARCH($E$1, IM!$AC$2:$AC$5000))), 0)), "")</f>
        <v/>
      </c>
      <c r="U314" s="211" t="str">
        <f t="array" ref="U314">IF(AND(SUMPRODUCT((IM!$F$2:$F$5000=A314)*(ISNUMBER(SEARCH($F$1, IM!$AC$2:$AC$5000))))&gt;0), $F$1, "")</f>
        <v/>
      </c>
      <c r="V314" s="210" t="str">
        <f t="array" ref="V314">IFERROR(INDEX(IM!$AM$2:$AM$5000, MATCH(1, (IM!$F$2:$F$5000=A314) * (ISNUMBER(SEARCH($F$1, IM!$AC$2:$AC$5000))), 0)), "")</f>
        <v/>
      </c>
      <c r="W314" s="165" t="str">
        <f t="array" ref="W314">IF(
SUMPRODUCT(
(IM!$F$2:$F$5000=A314)*
(ISNUMBER(SEARCH($I$1,IM!$AC$2:$AC$5000)))*
(IM!$X$2:$X$5000&gt;=$A$1)*
(IM!$X$2:$X$5000&lt;=$B$1)
)&gt;0,
$I$1,
""
)</f>
        <v/>
      </c>
      <c r="X314" s="165" t="str">
        <f t="array" ref="X314">IF(AND(SUMPRODUCT((IM!$F$2:$F$5000=A314)*(ISNUMBER(SEARCH($J$1, IM!$AC$2:$AC$5000))))&gt;0), $J$1, "")</f>
        <v>+EDC</v>
      </c>
      <c r="Y314" s="425">
        <f t="shared" si="43"/>
        <v>4601</v>
      </c>
      <c r="Z314" s="425" t="str">
        <f t="shared" si="44"/>
        <v>蘆竹領航星</v>
      </c>
      <c r="AA314" s="132"/>
      <c r="AB314" s="543"/>
      <c r="AC314" s="543"/>
    </row>
    <row r="315" spans="1:29" s="464" customFormat="1" ht="21.6" customHeight="1">
      <c r="A315" s="160">
        <v>3890</v>
      </c>
      <c r="B315" s="160" t="str">
        <f>_xlfn.XLOOKUP(A315,'0919門市清單主檔'!B:B,'0919門市清單主檔'!C:C,"")</f>
        <v>三重美堤店</v>
      </c>
      <c r="C315" s="117" t="str">
        <f>_xlfn.XLOOKUP($A315,'0919門市清單主檔'!B:B,'0919門市清單主檔'!U:U,"")</f>
        <v>新北市</v>
      </c>
      <c r="D315" s="117" t="str">
        <f>_xlfn.XLOOKUP($A315,'0919門市清單主檔'!B:B,'0919門市清單主檔'!V:V,"")</f>
        <v>三重區</v>
      </c>
      <c r="E315" s="200" t="str">
        <f>_xlfn.XLOOKUP(D315,門市狀態!G:G,門市狀態!H:H,"")</f>
        <v>劉柏均</v>
      </c>
      <c r="F315" s="160" t="str">
        <f>IFERROR(IF(VLOOKUP(A315,門市狀態!A:D,4,FALSE)=0,"",VLOOKUP(A315,門市狀態!A:D,4,FALSE)),"")</f>
        <v/>
      </c>
      <c r="G315" s="118"/>
      <c r="H315" s="188" t="str">
        <f t="shared" si="40"/>
        <v>PMQ2-3890-三重美堤店(定保)</v>
      </c>
      <c r="I315" s="251" t="str">
        <f t="array" ref="I315">IF(AND(SUMPRODUCT((IM!$F$2:$F$5000=A315)*(ISNUMBER(SEARCH($C$1, IM!$AC$2:$AC$5000))))&gt;0), $C$1, "")</f>
        <v>PMQ2</v>
      </c>
      <c r="J315" s="252">
        <f t="array" ref="J315">IFERROR(INDEX(IM!$AM$2:$AM$5000, MATCH(1, (IM!$F$2:$F$5000=A315) * (ISNUMBER(SEARCH($C$1, IM!$AC$2:$AC$5000))), 0)), "")</f>
        <v>46203</v>
      </c>
      <c r="K315" s="253">
        <f t="array" ref="K315">SUMPRODUCT((IM!$F$2:$F$5000=A315)*(IM!$AD$2:$AD$5000="O")*(ISNUMBER(SEARCH($C$1, IM!$AC$2:$AC$5000))))</f>
        <v>1</v>
      </c>
      <c r="L315" s="254" t="str">
        <f t="array" ref="L315">IF(K315&gt;0,IFERROR(HYPERLINK("#'IM'!AC"&amp;MATCH(1,(IM!$F$1:$F$5000=A315)*(ISNUMBER(SEARCH($C$1,IM!$AC$1:$AC$5000))),0),"檢核"),"未登錄"),"")</f>
        <v>檢核</v>
      </c>
      <c r="M315" s="255" t="str">
        <f t="shared" si="41"/>
        <v>+EDC</v>
      </c>
      <c r="N315" s="255" t="str">
        <f t="array" ref="N315">IF(AND(
    SUMPRODUCT(
        (IM!$F$2:$F$522=A315) *
        ISNUMBER(SEARCH("*HUB*", IM!$AC$2:$AC$522)) *
        (IM!$X$2:$X$522&gt;=$A$1) *
        (IM!$X$2:$X$522&lt;=$B$1)*(W315="HUB")
    ) &gt; 0
), "HUB", "")</f>
        <v/>
      </c>
      <c r="O315" s="256" t="str">
        <f>IF(
  IFERROR(VLOOKUP(A315,門市主檔!A:I,9,FALSE),"")&lt;&gt;$C$1,
  "未完工",
  IF(
    AND($D$1="--",$E$1="--",$F$1="--"),
    "已完工",
    IF(
      OR(
        AND($D$1&lt;&gt;"--", IFERROR(VLOOKUP(A315,'0919門市清單主檔'!B:AH,31,FALSE),"")=$D$1, IFERROR(VLOOKUP(A315,門市主檔!A:Q,17,FALSE),"")&lt;&gt;$D$1),
        AND($E$1&lt;&gt;"--", IFERROR(VLOOKUP(A315,'0919門市清單主檔'!B:AH,32,FALSE),"")=$E$1, IFERROR(VLOOKUP(A315,門市主檔!A:S,19,FALSE),"")&lt;&gt;$E$1),
        AND($F$1&lt;&gt;"--", IFERROR(VLOOKUP(A315,'0919門市清單主檔'!B:AH,33,FALSE),"")=$F$1, IFERROR(VLOOKUP(A315,門市主檔!A:U,21,FALSE),"")&lt;&gt;$F$1),
        AND(
          IFERROR(VLOOKUP(A315,'0919門市清單主檔'!B:AC,28,FALSE),"")="+HUB",
          IFERROR(VLOOKUP(A315,門市主檔!A:X,23,FALSE),"")&lt;&gt;"+HUB"
        ),
        AND(
          IFERROR(VLOOKUP(A315,'0919門市清單主檔'!B:AD,29,FALSE),"")="+EDC",
          IFERROR(VLOOKUP(A315,門市主檔!A:X,24,FALSE),"")&lt;&gt;"+EDC"
        )
      ),
      _xlfn.TEXTJOIN(
        "，",
        TRUE,
        IF(AND($D$1&lt;&gt;"--", IFERROR(VLOOKUP(A315,'0919門市清單主檔'!B:AH,31,FALSE),"")=$D$1, IFERROR(VLOOKUP(A315,門市主檔!A:Q,17,FALSE),"")&lt;&gt;$D$1), $D$1, ""),
        IF(AND($E$1&lt;&gt;"--", IFERROR(VLOOKUP(A315,'0919門市清單主檔'!B:AH,32,FALSE),"")=$E$1, IFERROR(VLOOKUP(A315,門市主檔!A:S,19,FALSE),"")&lt;&gt;$E$1), $E$1, ""),
        IF(AND($F$1&lt;&gt;"--", IFERROR(VLOOKUP(A315,'0919門市清單主檔'!B:AH,33,FALSE),"")=$F$1, IFERROR(VLOOKUP(A315,門市主檔!A:U,21,FALSE),"")&lt;&gt;$F$1), $F$1, ""),
        IF(AND(IFERROR(VLOOKUP(A315,'0919門市清單主檔'!B:AC,28,FALSE),"")="+HUB", IFERROR(VLOOKUP(A315,門市主檔!A:X,23,FALSE),"")&lt;&gt;"+HUB"), "+HUB", ""),
        IF(AND(IFERROR(VLOOKUP(A315,'0919門市清單主檔'!B:AD,29,FALSE),"")="+EDC", IFERROR(VLOOKUP(A315,門市主檔!A:X,24,FALSE),"")&lt;&gt;"+EDC"), "+EDC", "")
      ) &amp; "未完工",
      "已完工"
    )
  )
)</f>
        <v>已完工</v>
      </c>
      <c r="P315" s="130" t="str">
        <f t="shared" si="42"/>
        <v>PMQ2-3890-三重美堤店(定保)</v>
      </c>
      <c r="Q315" s="209" t="str">
        <f t="array" ref="Q315">IF(AND(SUMPRODUCT((IM!$F$2:$F$5000=A315)*(ISNUMBER(SEARCH($D$1, IM!$AC$2:$AC$5000))))&gt;0), $D$1, "")</f>
        <v/>
      </c>
      <c r="R315" s="210" t="str">
        <f t="array" ref="R315">IFERROR(INDEX(IM!$AM$2:$AM$5000, MATCH(1, (IM!$F$2:$F$5000=A315) * (ISNUMBER(SEARCH($D$1, IM!$AC$2:$AC$5000))), 0)), "")</f>
        <v/>
      </c>
      <c r="S315" s="211" t="str">
        <f t="array" ref="S315">IF(AND(SUMPRODUCT((IM!$F$2:$F$5000=A315)*(ISNUMBER(SEARCH($E$1, IM!$AC$2:$AC$5000))))&gt;0), $E$1, "")</f>
        <v/>
      </c>
      <c r="T315" s="210" t="str">
        <f t="array" ref="T315">IFERROR(INDEX(IM!$AM$2:$AM$5000, MATCH(1, (IM!$F$2:$F$5000=A315) * (ISNUMBER(SEARCH($E$1, IM!$AC$2:$AC$5000))), 0)), "")</f>
        <v/>
      </c>
      <c r="U315" s="211" t="str">
        <f t="array" ref="U315">IF(AND(SUMPRODUCT((IM!$F$2:$F$5000=A315)*(ISNUMBER(SEARCH($F$1, IM!$AC$2:$AC$5000))))&gt;0), $F$1, "")</f>
        <v/>
      </c>
      <c r="V315" s="210" t="str">
        <f t="array" ref="V315">IFERROR(INDEX(IM!$AM$2:$AM$5000, MATCH(1, (IM!$F$2:$F$5000=A315) * (ISNUMBER(SEARCH($F$1, IM!$AC$2:$AC$5000))), 0)), "")</f>
        <v/>
      </c>
      <c r="W315" s="165" t="str">
        <f t="array" ref="W315">IF(
SUMPRODUCT(
(IM!$F$2:$F$5000=A315)*
(ISNUMBER(SEARCH($I$1,IM!$AC$2:$AC$5000)))*
(IM!$X$2:$X$5000&gt;=$A$1)*
(IM!$X$2:$X$5000&lt;=$B$1)
)&gt;0,
$I$1,
""
)</f>
        <v/>
      </c>
      <c r="X315" s="165" t="str">
        <f t="array" ref="X315">IF(AND(SUMPRODUCT((IM!$F$2:$F$5000=A315)*(ISNUMBER(SEARCH($J$1, IM!$AC$2:$AC$5000))))&gt;0), $J$1, "")</f>
        <v>+EDC</v>
      </c>
      <c r="Y315" s="425">
        <f t="shared" si="43"/>
        <v>3890</v>
      </c>
      <c r="Z315" s="425" t="str">
        <f t="shared" si="44"/>
        <v>三重美堤店</v>
      </c>
      <c r="AA315" s="132"/>
      <c r="AB315" s="543"/>
      <c r="AC315" s="543"/>
    </row>
    <row r="316" spans="1:29" s="464" customFormat="1" ht="21.6" customHeight="1">
      <c r="A316" s="160">
        <v>4698</v>
      </c>
      <c r="B316" s="160" t="str">
        <f>_xlfn.XLOOKUP(A316,'0919門市清單主檔'!B:B,'0919門市清單主檔'!C:C,"")</f>
        <v>三重頂崁店</v>
      </c>
      <c r="C316" s="117" t="str">
        <f>_xlfn.XLOOKUP($A316,'0919門市清單主檔'!B:B,'0919門市清單主檔'!U:U,"")</f>
        <v>新北市</v>
      </c>
      <c r="D316" s="117" t="str">
        <f>_xlfn.XLOOKUP($A316,'0919門市清單主檔'!B:B,'0919門市清單主檔'!V:V,"")</f>
        <v>三重區</v>
      </c>
      <c r="E316" s="200" t="str">
        <f>_xlfn.XLOOKUP(D316,門市狀態!G:G,門市狀態!H:H,"")</f>
        <v>劉柏均</v>
      </c>
      <c r="F316" s="160" t="str">
        <f>IFERROR(IF(VLOOKUP(A316,門市狀態!A:D,4,FALSE)=0,"",VLOOKUP(A316,門市狀態!A:D,4,FALSE)),"")</f>
        <v/>
      </c>
      <c r="G316" s="118"/>
      <c r="H316" s="188" t="str">
        <f t="shared" si="40"/>
        <v>PMQ2-4698-三重頂崁店(定保)</v>
      </c>
      <c r="I316" s="251" t="str">
        <f t="array" ref="I316">IF(AND(SUMPRODUCT((IM!$F$2:$F$5000=A316)*(ISNUMBER(SEARCH($C$1, IM!$AC$2:$AC$5000))))&gt;0), $C$1, "")</f>
        <v>PMQ2</v>
      </c>
      <c r="J316" s="252">
        <f t="array" ref="J316">IFERROR(INDEX(IM!$AM$2:$AM$5000, MATCH(1, (IM!$F$2:$F$5000=A316) * (ISNUMBER(SEARCH($C$1, IM!$AC$2:$AC$5000))), 0)), "")</f>
        <v>46203</v>
      </c>
      <c r="K316" s="253">
        <f t="array" ref="K316">SUMPRODUCT((IM!$F$2:$F$5000=A316)*(IM!$AD$2:$AD$5000="O")*(ISNUMBER(SEARCH($C$1, IM!$AC$2:$AC$5000))))</f>
        <v>1</v>
      </c>
      <c r="L316" s="254" t="str">
        <f t="array" ref="L316">IF(K316&gt;0,IFERROR(HYPERLINK("#'IM'!AC"&amp;MATCH(1,(IM!$F$1:$F$5000=A316)*(ISNUMBER(SEARCH($C$1,IM!$AC$1:$AC$5000))),0),"檢核"),"未登錄"),"")</f>
        <v>檢核</v>
      </c>
      <c r="M316" s="255" t="str">
        <f t="shared" si="41"/>
        <v>+EDC</v>
      </c>
      <c r="N316" s="255" t="str">
        <f t="array" ref="N316">IF(AND(
    SUMPRODUCT(
        (IM!$F$2:$F$522=A316) *
        ISNUMBER(SEARCH("*HUB*", IM!$AC$2:$AC$522)) *
        (IM!$X$2:$X$522&gt;=$A$1) *
        (IM!$X$2:$X$522&lt;=$B$1)*(W316="HUB")
    ) &gt; 0
), "HUB", "")</f>
        <v/>
      </c>
      <c r="O316" s="256" t="str">
        <f>IF(
  IFERROR(VLOOKUP(A316,門市主檔!A:I,9,FALSE),"")&lt;&gt;$C$1,
  "未完工",
  IF(
    AND($D$1="--",$E$1="--",$F$1="--"),
    "已完工",
    IF(
      OR(
        AND($D$1&lt;&gt;"--", IFERROR(VLOOKUP(A316,'0919門市清單主檔'!B:AH,31,FALSE),"")=$D$1, IFERROR(VLOOKUP(A316,門市主檔!A:Q,17,FALSE),"")&lt;&gt;$D$1),
        AND($E$1&lt;&gt;"--", IFERROR(VLOOKUP(A316,'0919門市清單主檔'!B:AH,32,FALSE),"")=$E$1, IFERROR(VLOOKUP(A316,門市主檔!A:S,19,FALSE),"")&lt;&gt;$E$1),
        AND($F$1&lt;&gt;"--", IFERROR(VLOOKUP(A316,'0919門市清單主檔'!B:AH,33,FALSE),"")=$F$1, IFERROR(VLOOKUP(A316,門市主檔!A:U,21,FALSE),"")&lt;&gt;$F$1),
        AND(
          IFERROR(VLOOKUP(A316,'0919門市清單主檔'!B:AC,28,FALSE),"")="+HUB",
          IFERROR(VLOOKUP(A316,門市主檔!A:X,23,FALSE),"")&lt;&gt;"+HUB"
        ),
        AND(
          IFERROR(VLOOKUP(A316,'0919門市清單主檔'!B:AD,29,FALSE),"")="+EDC",
          IFERROR(VLOOKUP(A316,門市主檔!A:X,24,FALSE),"")&lt;&gt;"+EDC"
        )
      ),
      _xlfn.TEXTJOIN(
        "，",
        TRUE,
        IF(AND($D$1&lt;&gt;"--", IFERROR(VLOOKUP(A316,'0919門市清單主檔'!B:AH,31,FALSE),"")=$D$1, IFERROR(VLOOKUP(A316,門市主檔!A:Q,17,FALSE),"")&lt;&gt;$D$1), $D$1, ""),
        IF(AND($E$1&lt;&gt;"--", IFERROR(VLOOKUP(A316,'0919門市清單主檔'!B:AH,32,FALSE),"")=$E$1, IFERROR(VLOOKUP(A316,門市主檔!A:S,19,FALSE),"")&lt;&gt;$E$1), $E$1, ""),
        IF(AND($F$1&lt;&gt;"--", IFERROR(VLOOKUP(A316,'0919門市清單主檔'!B:AH,33,FALSE),"")=$F$1, IFERROR(VLOOKUP(A316,門市主檔!A:U,21,FALSE),"")&lt;&gt;$F$1), $F$1, ""),
        IF(AND(IFERROR(VLOOKUP(A316,'0919門市清單主檔'!B:AC,28,FALSE),"")="+HUB", IFERROR(VLOOKUP(A316,門市主檔!A:X,23,FALSE),"")&lt;&gt;"+HUB"), "+HUB", ""),
        IF(AND(IFERROR(VLOOKUP(A316,'0919門市清單主檔'!B:AD,29,FALSE),"")="+EDC", IFERROR(VLOOKUP(A316,門市主檔!A:X,24,FALSE),"")&lt;&gt;"+EDC"), "+EDC", "")
      ) &amp; "未完工",
      "已完工"
    )
  )
)</f>
        <v>已完工</v>
      </c>
      <c r="P316" s="130" t="str">
        <f t="shared" si="42"/>
        <v>PMQ2-4698-三重頂崁店(定保)</v>
      </c>
      <c r="Q316" s="209" t="str">
        <f t="array" ref="Q316">IF(AND(SUMPRODUCT((IM!$F$2:$F$5000=A316)*(ISNUMBER(SEARCH($D$1, IM!$AC$2:$AC$5000))))&gt;0), $D$1, "")</f>
        <v/>
      </c>
      <c r="R316" s="210" t="str">
        <f t="array" ref="R316">IFERROR(INDEX(IM!$AM$2:$AM$5000, MATCH(1, (IM!$F$2:$F$5000=A316) * (ISNUMBER(SEARCH($D$1, IM!$AC$2:$AC$5000))), 0)), "")</f>
        <v/>
      </c>
      <c r="S316" s="211" t="str">
        <f t="array" ref="S316">IF(AND(SUMPRODUCT((IM!$F$2:$F$5000=A316)*(ISNUMBER(SEARCH($E$1, IM!$AC$2:$AC$5000))))&gt;0), $E$1, "")</f>
        <v/>
      </c>
      <c r="T316" s="210" t="str">
        <f t="array" ref="T316">IFERROR(INDEX(IM!$AM$2:$AM$5000, MATCH(1, (IM!$F$2:$F$5000=A316) * (ISNUMBER(SEARCH($E$1, IM!$AC$2:$AC$5000))), 0)), "")</f>
        <v/>
      </c>
      <c r="U316" s="211" t="str">
        <f t="array" ref="U316">IF(AND(SUMPRODUCT((IM!$F$2:$F$5000=A316)*(ISNUMBER(SEARCH($F$1, IM!$AC$2:$AC$5000))))&gt;0), $F$1, "")</f>
        <v/>
      </c>
      <c r="V316" s="210" t="str">
        <f t="array" ref="V316">IFERROR(INDEX(IM!$AM$2:$AM$5000, MATCH(1, (IM!$F$2:$F$5000=A316) * (ISNUMBER(SEARCH($F$1, IM!$AC$2:$AC$5000))), 0)), "")</f>
        <v/>
      </c>
      <c r="W316" s="165" t="str">
        <f t="array" ref="W316">IF(
SUMPRODUCT(
(IM!$F$2:$F$5000=A316)*
(ISNUMBER(SEARCH($I$1,IM!$AC$2:$AC$5000)))*
(IM!$X$2:$X$5000&gt;=$A$1)*
(IM!$X$2:$X$5000&lt;=$B$1)
)&gt;0,
$I$1,
""
)</f>
        <v/>
      </c>
      <c r="X316" s="165" t="str">
        <f t="array" ref="X316">IF(AND(SUMPRODUCT((IM!$F$2:$F$5000=A316)*(ISNUMBER(SEARCH($J$1, IM!$AC$2:$AC$5000))))&gt;0), $J$1, "")</f>
        <v>+EDC</v>
      </c>
      <c r="Y316" s="425">
        <f t="shared" si="43"/>
        <v>4698</v>
      </c>
      <c r="Z316" s="425" t="str">
        <f t="shared" si="44"/>
        <v>三重頂崁店</v>
      </c>
      <c r="AA316" s="132"/>
      <c r="AB316" s="543"/>
      <c r="AC316" s="543"/>
    </row>
    <row r="317" spans="1:29" s="464" customFormat="1" ht="21.6" customHeight="1">
      <c r="A317" s="160">
        <v>5410</v>
      </c>
      <c r="B317" s="160" t="str">
        <f>_xlfn.XLOOKUP(A317,'0919門市清單主檔'!B:B,'0919門市清單主檔'!C:C,"")</f>
        <v>三重力行店</v>
      </c>
      <c r="C317" s="117" t="str">
        <f>_xlfn.XLOOKUP($A317,'0919門市清單主檔'!B:B,'0919門市清單主檔'!U:U,"")</f>
        <v>新北市</v>
      </c>
      <c r="D317" s="117" t="str">
        <f>_xlfn.XLOOKUP($A317,'0919門市清單主檔'!B:B,'0919門市清單主檔'!V:V,"")</f>
        <v>三重區</v>
      </c>
      <c r="E317" s="200" t="str">
        <f>_xlfn.XLOOKUP(D317,門市狀態!G:G,門市狀態!H:H,"")</f>
        <v>劉柏均</v>
      </c>
      <c r="F317" s="160" t="str">
        <f>IFERROR(IF(VLOOKUP(A317,門市狀態!A:D,4,FALSE)=0,"",VLOOKUP(A317,門市狀態!A:D,4,FALSE)),"")</f>
        <v/>
      </c>
      <c r="G317" s="118"/>
      <c r="H317" s="188" t="str">
        <f t="shared" si="40"/>
        <v>PMQ2-5410-三重力行店(定保)</v>
      </c>
      <c r="I317" s="251" t="str">
        <f t="array" ref="I317">IF(AND(SUMPRODUCT((IM!$F$2:$F$5000=A317)*(ISNUMBER(SEARCH($C$1, IM!$AC$2:$AC$5000))))&gt;0), $C$1, "")</f>
        <v>PMQ2</v>
      </c>
      <c r="J317" s="252">
        <f t="array" ref="J317">IFERROR(INDEX(IM!$AM$2:$AM$5000, MATCH(1, (IM!$F$2:$F$5000=A317) * (ISNUMBER(SEARCH($C$1, IM!$AC$2:$AC$5000))), 0)), "")</f>
        <v>46203</v>
      </c>
      <c r="K317" s="253">
        <f t="array" ref="K317">SUMPRODUCT((IM!$F$2:$F$5000=A317)*(IM!$AD$2:$AD$5000="O")*(ISNUMBER(SEARCH($C$1, IM!$AC$2:$AC$5000))))</f>
        <v>1</v>
      </c>
      <c r="L317" s="254" t="str">
        <f t="array" ref="L317">IF(K317&gt;0,IFERROR(HYPERLINK("#'IM'!AC"&amp;MATCH(1,(IM!$F$1:$F$5000=A317)*(ISNUMBER(SEARCH($C$1,IM!$AC$1:$AC$5000))),0),"檢核"),"未登錄"),"")</f>
        <v>檢核</v>
      </c>
      <c r="M317" s="255" t="str">
        <f t="shared" si="41"/>
        <v>+EDC</v>
      </c>
      <c r="N317" s="255" t="str">
        <f t="array" ref="N317">IF(AND(
    SUMPRODUCT(
        (IM!$F$2:$F$522=A317) *
        ISNUMBER(SEARCH("*HUB*", IM!$AC$2:$AC$522)) *
        (IM!$X$2:$X$522&gt;=$A$1) *
        (IM!$X$2:$X$522&lt;=$B$1)*(W317="HUB")
    ) &gt; 0
), "HUB", "")</f>
        <v/>
      </c>
      <c r="O317" s="256" t="str">
        <f>IF(
  IFERROR(VLOOKUP(A317,門市主檔!A:I,9,FALSE),"")&lt;&gt;$C$1,
  "未完工",
  IF(
    AND($D$1="--",$E$1="--",$F$1="--"),
    "已完工",
    IF(
      OR(
        AND($D$1&lt;&gt;"--", IFERROR(VLOOKUP(A317,'0919門市清單主檔'!B:AH,31,FALSE),"")=$D$1, IFERROR(VLOOKUP(A317,門市主檔!A:Q,17,FALSE),"")&lt;&gt;$D$1),
        AND($E$1&lt;&gt;"--", IFERROR(VLOOKUP(A317,'0919門市清單主檔'!B:AH,32,FALSE),"")=$E$1, IFERROR(VLOOKUP(A317,門市主檔!A:S,19,FALSE),"")&lt;&gt;$E$1),
        AND($F$1&lt;&gt;"--", IFERROR(VLOOKUP(A317,'0919門市清單主檔'!B:AH,33,FALSE),"")=$F$1, IFERROR(VLOOKUP(A317,門市主檔!A:U,21,FALSE),"")&lt;&gt;$F$1),
        AND(
          IFERROR(VLOOKUP(A317,'0919門市清單主檔'!B:AC,28,FALSE),"")="+HUB",
          IFERROR(VLOOKUP(A317,門市主檔!A:X,23,FALSE),"")&lt;&gt;"+HUB"
        ),
        AND(
          IFERROR(VLOOKUP(A317,'0919門市清單主檔'!B:AD,29,FALSE),"")="+EDC",
          IFERROR(VLOOKUP(A317,門市主檔!A:X,24,FALSE),"")&lt;&gt;"+EDC"
        )
      ),
      _xlfn.TEXTJOIN(
        "，",
        TRUE,
        IF(AND($D$1&lt;&gt;"--", IFERROR(VLOOKUP(A317,'0919門市清單主檔'!B:AH,31,FALSE),"")=$D$1, IFERROR(VLOOKUP(A317,門市主檔!A:Q,17,FALSE),"")&lt;&gt;$D$1), $D$1, ""),
        IF(AND($E$1&lt;&gt;"--", IFERROR(VLOOKUP(A317,'0919門市清單主檔'!B:AH,32,FALSE),"")=$E$1, IFERROR(VLOOKUP(A317,門市主檔!A:S,19,FALSE),"")&lt;&gt;$E$1), $E$1, ""),
        IF(AND($F$1&lt;&gt;"--", IFERROR(VLOOKUP(A317,'0919門市清單主檔'!B:AH,33,FALSE),"")=$F$1, IFERROR(VLOOKUP(A317,門市主檔!A:U,21,FALSE),"")&lt;&gt;$F$1), $F$1, ""),
        IF(AND(IFERROR(VLOOKUP(A317,'0919門市清單主檔'!B:AC,28,FALSE),"")="+HUB", IFERROR(VLOOKUP(A317,門市主檔!A:X,23,FALSE),"")&lt;&gt;"+HUB"), "+HUB", ""),
        IF(AND(IFERROR(VLOOKUP(A317,'0919門市清單主檔'!B:AD,29,FALSE),"")="+EDC", IFERROR(VLOOKUP(A317,門市主檔!A:X,24,FALSE),"")&lt;&gt;"+EDC"), "+EDC", "")
      ) &amp; "未完工",
      "已完工"
    )
  )
)</f>
        <v>已完工</v>
      </c>
      <c r="P317" s="130" t="str">
        <f t="shared" si="42"/>
        <v>PMQ2-5410-三重力行店(定保)</v>
      </c>
      <c r="Q317" s="209" t="str">
        <f t="array" ref="Q317">IF(AND(SUMPRODUCT((IM!$F$2:$F$5000=A317)*(ISNUMBER(SEARCH($D$1, IM!$AC$2:$AC$5000))))&gt;0), $D$1, "")</f>
        <v/>
      </c>
      <c r="R317" s="210" t="str">
        <f t="array" ref="R317">IFERROR(INDEX(IM!$AM$2:$AM$5000, MATCH(1, (IM!$F$2:$F$5000=A317) * (ISNUMBER(SEARCH($D$1, IM!$AC$2:$AC$5000))), 0)), "")</f>
        <v/>
      </c>
      <c r="S317" s="211" t="str">
        <f t="array" ref="S317">IF(AND(SUMPRODUCT((IM!$F$2:$F$5000=A317)*(ISNUMBER(SEARCH($E$1, IM!$AC$2:$AC$5000))))&gt;0), $E$1, "")</f>
        <v/>
      </c>
      <c r="T317" s="210" t="str">
        <f t="array" ref="T317">IFERROR(INDEX(IM!$AM$2:$AM$5000, MATCH(1, (IM!$F$2:$F$5000=A317) * (ISNUMBER(SEARCH($E$1, IM!$AC$2:$AC$5000))), 0)), "")</f>
        <v/>
      </c>
      <c r="U317" s="211" t="str">
        <f t="array" ref="U317">IF(AND(SUMPRODUCT((IM!$F$2:$F$5000=A317)*(ISNUMBER(SEARCH($F$1, IM!$AC$2:$AC$5000))))&gt;0), $F$1, "")</f>
        <v/>
      </c>
      <c r="V317" s="210" t="str">
        <f t="array" ref="V317">IFERROR(INDEX(IM!$AM$2:$AM$5000, MATCH(1, (IM!$F$2:$F$5000=A317) * (ISNUMBER(SEARCH($F$1, IM!$AC$2:$AC$5000))), 0)), "")</f>
        <v/>
      </c>
      <c r="W317" s="165" t="str">
        <f t="array" ref="W317">IF(
SUMPRODUCT(
(IM!$F$2:$F$5000=A317)*
(ISNUMBER(SEARCH($I$1,IM!$AC$2:$AC$5000)))*
(IM!$X$2:$X$5000&gt;=$A$1)*
(IM!$X$2:$X$5000&lt;=$B$1)
)&gt;0,
$I$1,
""
)</f>
        <v/>
      </c>
      <c r="X317" s="165" t="str">
        <f t="array" ref="X317">IF(AND(SUMPRODUCT((IM!$F$2:$F$5000=A317)*(ISNUMBER(SEARCH($J$1, IM!$AC$2:$AC$5000))))&gt;0), $J$1, "")</f>
        <v>+EDC</v>
      </c>
      <c r="Y317" s="425">
        <f t="shared" si="43"/>
        <v>5410</v>
      </c>
      <c r="Z317" s="425" t="str">
        <f t="shared" si="44"/>
        <v>三重力行店</v>
      </c>
      <c r="AA317" s="365" t="s">
        <v>26</v>
      </c>
      <c r="AB317" s="543"/>
      <c r="AC317" s="543"/>
    </row>
    <row r="318" spans="1:29" s="464" customFormat="1" ht="21.6" customHeight="1">
      <c r="A318" s="160">
        <v>2069</v>
      </c>
      <c r="B318" s="160" t="str">
        <f>_xlfn.XLOOKUP(A318,'0919門市清單主檔'!B:B,'0919門市清單主檔'!C:C,"")</f>
        <v>板橋江子翠站</v>
      </c>
      <c r="C318" s="117" t="str">
        <f>_xlfn.XLOOKUP($A318,'0919門市清單主檔'!B:B,'0919門市清單主檔'!U:U,"")</f>
        <v>新北市</v>
      </c>
      <c r="D318" s="117" t="str">
        <f>_xlfn.XLOOKUP($A318,'0919門市清單主檔'!B:B,'0919門市清單主檔'!V:V,"")</f>
        <v>板橋區</v>
      </c>
      <c r="E318" s="200" t="str">
        <f>_xlfn.XLOOKUP(D318,門市狀態!G:G,門市狀態!H:H,"")</f>
        <v>狄澤洋</v>
      </c>
      <c r="F318" s="160" t="str">
        <f>IFERROR(IF(VLOOKUP(A318,門市狀態!A:D,4,FALSE)=0,"",VLOOKUP(A318,門市狀態!A:D,4,FALSE)),"")</f>
        <v/>
      </c>
      <c r="G318" s="118"/>
      <c r="H318" s="188" t="str">
        <f t="shared" si="40"/>
        <v>PMQ2-2069-板橋江子翠站(定保)</v>
      </c>
      <c r="I318" s="251" t="str">
        <f t="array" ref="I318">IF(AND(SUMPRODUCT((IM!$F$2:$F$5000=A318)*(ISNUMBER(SEARCH($C$1, IM!$AC$2:$AC$5000))))&gt;0), $C$1, "")</f>
        <v>PMQ2</v>
      </c>
      <c r="J318" s="252">
        <f t="array" ref="J318">IFERROR(INDEX(IM!$AM$2:$AM$5000, MATCH(1, (IM!$F$2:$F$5000=A318) * (ISNUMBER(SEARCH($C$1, IM!$AC$2:$AC$5000))), 0)), "")</f>
        <v>46203</v>
      </c>
      <c r="K318" s="253">
        <f t="array" ref="K318">SUMPRODUCT((IM!$F$2:$F$5000=A318)*(IM!$AD$2:$AD$5000="O")*(ISNUMBER(SEARCH($C$1, IM!$AC$2:$AC$5000))))</f>
        <v>1</v>
      </c>
      <c r="L318" s="254" t="str">
        <f t="array" ref="L318">IF(K318&gt;0,IFERROR(HYPERLINK("#'IM'!AC"&amp;MATCH(1,(IM!$F$1:$F$5000=A318)*(ISNUMBER(SEARCH($C$1,IM!$AC$1:$AC$5000))),0),"檢核"),"未登錄"),"")</f>
        <v>檢核</v>
      </c>
      <c r="M318" s="255" t="str">
        <f t="shared" si="41"/>
        <v>+EDC</v>
      </c>
      <c r="N318" s="255" t="str">
        <f t="array" ref="N318">IF(AND(
    SUMPRODUCT(
        (IM!$F$2:$F$522=A318) *
        ISNUMBER(SEARCH("*HUB*", IM!$AC$2:$AC$522)) *
        (IM!$X$2:$X$522&gt;=$A$1) *
        (IM!$X$2:$X$522&lt;=$B$1)*(W318="HUB")
    ) &gt; 0
), "HUB", "")</f>
        <v/>
      </c>
      <c r="O318" s="256" t="str">
        <f>IF(
  IFERROR(VLOOKUP(A318,門市主檔!A:I,9,FALSE),"")&lt;&gt;$C$1,
  "未完工",
  IF(
    AND($D$1="--",$E$1="--",$F$1="--"),
    "已完工",
    IF(
      OR(
        AND($D$1&lt;&gt;"--", IFERROR(VLOOKUP(A318,'0919門市清單主檔'!B:AH,31,FALSE),"")=$D$1, IFERROR(VLOOKUP(A318,門市主檔!A:Q,17,FALSE),"")&lt;&gt;$D$1),
        AND($E$1&lt;&gt;"--", IFERROR(VLOOKUP(A318,'0919門市清單主檔'!B:AH,32,FALSE),"")=$E$1, IFERROR(VLOOKUP(A318,門市主檔!A:S,19,FALSE),"")&lt;&gt;$E$1),
        AND($F$1&lt;&gt;"--", IFERROR(VLOOKUP(A318,'0919門市清單主檔'!B:AH,33,FALSE),"")=$F$1, IFERROR(VLOOKUP(A318,門市主檔!A:U,21,FALSE),"")&lt;&gt;$F$1),
        AND(
          IFERROR(VLOOKUP(A318,'0919門市清單主檔'!B:AC,28,FALSE),"")="+HUB",
          IFERROR(VLOOKUP(A318,門市主檔!A:X,23,FALSE),"")&lt;&gt;"+HUB"
        ),
        AND(
          IFERROR(VLOOKUP(A318,'0919門市清單主檔'!B:AD,29,FALSE),"")="+EDC",
          IFERROR(VLOOKUP(A318,門市主檔!A:X,24,FALSE),"")&lt;&gt;"+EDC"
        )
      ),
      _xlfn.TEXTJOIN(
        "，",
        TRUE,
        IF(AND($D$1&lt;&gt;"--", IFERROR(VLOOKUP(A318,'0919門市清單主檔'!B:AH,31,FALSE),"")=$D$1, IFERROR(VLOOKUP(A318,門市主檔!A:Q,17,FALSE),"")&lt;&gt;$D$1), $D$1, ""),
        IF(AND($E$1&lt;&gt;"--", IFERROR(VLOOKUP(A318,'0919門市清單主檔'!B:AH,32,FALSE),"")=$E$1, IFERROR(VLOOKUP(A318,門市主檔!A:S,19,FALSE),"")&lt;&gt;$E$1), $E$1, ""),
        IF(AND($F$1&lt;&gt;"--", IFERROR(VLOOKUP(A318,'0919門市清單主檔'!B:AH,33,FALSE),"")=$F$1, IFERROR(VLOOKUP(A318,門市主檔!A:U,21,FALSE),"")&lt;&gt;$F$1), $F$1, ""),
        IF(AND(IFERROR(VLOOKUP(A318,'0919門市清單主檔'!B:AC,28,FALSE),"")="+HUB", IFERROR(VLOOKUP(A318,門市主檔!A:X,23,FALSE),"")&lt;&gt;"+HUB"), "+HUB", ""),
        IF(AND(IFERROR(VLOOKUP(A318,'0919門市清單主檔'!B:AD,29,FALSE),"")="+EDC", IFERROR(VLOOKUP(A318,門市主檔!A:X,24,FALSE),"")&lt;&gt;"+EDC"), "+EDC", "")
      ) &amp; "未完工",
      "已完工"
    )
  )
)</f>
        <v>已完工</v>
      </c>
      <c r="P318" s="130" t="str">
        <f t="shared" si="42"/>
        <v>PMQ2-2069-板橋江子翠站(定保)</v>
      </c>
      <c r="Q318" s="209" t="str">
        <f t="array" ref="Q318">IF(AND(SUMPRODUCT((IM!$F$2:$F$5000=A318)*(ISNUMBER(SEARCH($D$1, IM!$AC$2:$AC$5000))))&gt;0), $D$1, "")</f>
        <v/>
      </c>
      <c r="R318" s="210" t="str">
        <f t="array" ref="R318">IFERROR(INDEX(IM!$AM$2:$AM$5000, MATCH(1, (IM!$F$2:$F$5000=A318) * (ISNUMBER(SEARCH($D$1, IM!$AC$2:$AC$5000))), 0)), "")</f>
        <v/>
      </c>
      <c r="S318" s="211" t="str">
        <f t="array" ref="S318">IF(AND(SUMPRODUCT((IM!$F$2:$F$5000=A318)*(ISNUMBER(SEARCH($E$1, IM!$AC$2:$AC$5000))))&gt;0), $E$1, "")</f>
        <v/>
      </c>
      <c r="T318" s="210" t="str">
        <f t="array" ref="T318">IFERROR(INDEX(IM!$AM$2:$AM$5000, MATCH(1, (IM!$F$2:$F$5000=A318) * (ISNUMBER(SEARCH($E$1, IM!$AC$2:$AC$5000))), 0)), "")</f>
        <v/>
      </c>
      <c r="U318" s="211" t="str">
        <f t="array" ref="U318">IF(AND(SUMPRODUCT((IM!$F$2:$F$5000=A318)*(ISNUMBER(SEARCH($F$1, IM!$AC$2:$AC$5000))))&gt;0), $F$1, "")</f>
        <v/>
      </c>
      <c r="V318" s="210" t="str">
        <f t="array" ref="V318">IFERROR(INDEX(IM!$AM$2:$AM$5000, MATCH(1, (IM!$F$2:$F$5000=A318) * (ISNUMBER(SEARCH($F$1, IM!$AC$2:$AC$5000))), 0)), "")</f>
        <v/>
      </c>
      <c r="W318" s="165" t="str">
        <f t="array" ref="W318">IF(
SUMPRODUCT(
(IM!$F$2:$F$5000=A318)*
(ISNUMBER(SEARCH($I$1,IM!$AC$2:$AC$5000)))*
(IM!$X$2:$X$5000&gt;=$A$1)*
(IM!$X$2:$X$5000&lt;=$B$1)
)&gt;0,
$I$1,
""
)</f>
        <v/>
      </c>
      <c r="X318" s="165" t="str">
        <f t="array" ref="X318">IF(AND(SUMPRODUCT((IM!$F$2:$F$5000=A318)*(ISNUMBER(SEARCH($J$1, IM!$AC$2:$AC$5000))))&gt;0), $J$1, "")</f>
        <v>+EDC</v>
      </c>
      <c r="Y318" s="425">
        <f t="shared" si="43"/>
        <v>2069</v>
      </c>
      <c r="Z318" s="425" t="str">
        <f t="shared" si="44"/>
        <v>板橋江子翠站</v>
      </c>
      <c r="AA318" s="132"/>
    </row>
    <row r="319" spans="1:29" s="464" customFormat="1" ht="21.6" customHeight="1">
      <c r="A319" s="160">
        <v>5162</v>
      </c>
      <c r="B319" s="160" t="str">
        <f>_xlfn.XLOOKUP(A319,'0919門市清單主檔'!B:B,'0919門市清單主檔'!C:C,"")</f>
        <v>龜山茶專店</v>
      </c>
      <c r="C319" s="117" t="str">
        <f>_xlfn.XLOOKUP($A319,'0919門市清單主檔'!B:B,'0919門市清單主檔'!U:U,"")</f>
        <v>桃園市</v>
      </c>
      <c r="D319" s="117" t="str">
        <f>_xlfn.XLOOKUP($A319,'0919門市清單主檔'!B:B,'0919門市清單主檔'!V:V,"")</f>
        <v>龜山區</v>
      </c>
      <c r="E319" s="200" t="str">
        <f>_xlfn.XLOOKUP(D319,門市狀態!G:G,門市狀態!H:H,"")</f>
        <v>吳宗鴻</v>
      </c>
      <c r="F319" s="160" t="str">
        <f ca="1">IFERROR(IF(VLOOKUP(A319,門市狀態!A:D,4,FALSE)=0,"",VLOOKUP(A319,門市狀態!A:D,4,FALSE)),"")</f>
        <v>暫歇中</v>
      </c>
      <c r="G319" s="118"/>
      <c r="H319" s="188" t="str">
        <f t="shared" si="40"/>
        <v>-5162-龜山茶專店(定保)</v>
      </c>
      <c r="I319" s="251" t="str">
        <f t="array" ref="I319">IF(AND(SUMPRODUCT((IM!$F$2:$F$5000=A319)*(ISNUMBER(SEARCH($C$1, IM!$AC$2:$AC$5000))))&gt;0), $C$1, "")</f>
        <v/>
      </c>
      <c r="J319" s="252" t="str">
        <f t="array" ref="J319">IFERROR(INDEX(IM!$AM$2:$AM$5000, MATCH(1, (IM!$F$2:$F$5000=A319) * (ISNUMBER(SEARCH($C$1, IM!$AC$2:$AC$5000))), 0)), "")</f>
        <v/>
      </c>
      <c r="K319" s="253">
        <f t="array" ref="K319">SUMPRODUCT((IM!$F$2:$F$5000=A319)*(IM!$AD$2:$AD$5000="O")*(ISNUMBER(SEARCH($C$1, IM!$AC$2:$AC$5000))))</f>
        <v>0</v>
      </c>
      <c r="L319" s="254" t="str">
        <f t="array" ref="L319">IF(K319&gt;0,IFERROR(HYPERLINK("#'IM'!AC"&amp;MATCH(1,(IM!$F$1:$F$5000=A319)*(ISNUMBER(SEARCH($C$1,IM!$AC$1:$AC$5000))),0),"檢核"),"未登錄"),"")</f>
        <v/>
      </c>
      <c r="M319" s="255" t="str">
        <f t="shared" si="41"/>
        <v/>
      </c>
      <c r="N319" s="255" t="str">
        <f t="array" ref="N319">IF(AND(
    SUMPRODUCT(
        (IM!$F$2:$F$522=A319) *
        ISNUMBER(SEARCH("*HUB*", IM!$AC$2:$AC$522)) *
        (IM!$X$2:$X$522&gt;=$A$1) *
        (IM!$X$2:$X$522&lt;=$B$1)*(W319="HUB")
    ) &gt; 0
), "HUB", "")</f>
        <v/>
      </c>
      <c r="O319" s="256" t="str">
        <f>IF(
  IFERROR(VLOOKUP(A319,門市主檔!A:I,9,FALSE),"")&lt;&gt;$C$1,
  "未完工",
  IF(
    AND($D$1="--",$E$1="--",$F$1="--"),
    "已完工",
    IF(
      OR(
        AND($D$1&lt;&gt;"--", IFERROR(VLOOKUP(A319,'0919門市清單主檔'!B:AH,31,FALSE),"")=$D$1, IFERROR(VLOOKUP(A319,門市主檔!A:Q,17,FALSE),"")&lt;&gt;$D$1),
        AND($E$1&lt;&gt;"--", IFERROR(VLOOKUP(A319,'0919門市清單主檔'!B:AH,32,FALSE),"")=$E$1, IFERROR(VLOOKUP(A319,門市主檔!A:S,19,FALSE),"")&lt;&gt;$E$1),
        AND($F$1&lt;&gt;"--", IFERROR(VLOOKUP(A319,'0919門市清單主檔'!B:AH,33,FALSE),"")=$F$1, IFERROR(VLOOKUP(A319,門市主檔!A:U,21,FALSE),"")&lt;&gt;$F$1),
        AND(
          IFERROR(VLOOKUP(A319,'0919門市清單主檔'!B:AC,28,FALSE),"")="+HUB",
          IFERROR(VLOOKUP(A319,門市主檔!A:X,23,FALSE),"")&lt;&gt;"+HUB"
        ),
        AND(
          IFERROR(VLOOKUP(A319,'0919門市清單主檔'!B:AD,29,FALSE),"")="+EDC",
          IFERROR(VLOOKUP(A319,門市主檔!A:X,24,FALSE),"")&lt;&gt;"+EDC"
        )
      ),
      _xlfn.TEXTJOIN(
        "，",
        TRUE,
        IF(AND($D$1&lt;&gt;"--", IFERROR(VLOOKUP(A319,'0919門市清單主檔'!B:AH,31,FALSE),"")=$D$1, IFERROR(VLOOKUP(A319,門市主檔!A:Q,17,FALSE),"")&lt;&gt;$D$1), $D$1, ""),
        IF(AND($E$1&lt;&gt;"--", IFERROR(VLOOKUP(A319,'0919門市清單主檔'!B:AH,32,FALSE),"")=$E$1, IFERROR(VLOOKUP(A319,門市主檔!A:S,19,FALSE),"")&lt;&gt;$E$1), $E$1, ""),
        IF(AND($F$1&lt;&gt;"--", IFERROR(VLOOKUP(A319,'0919門市清單主檔'!B:AH,33,FALSE),"")=$F$1, IFERROR(VLOOKUP(A319,門市主檔!A:U,21,FALSE),"")&lt;&gt;$F$1), $F$1, ""),
        IF(AND(IFERROR(VLOOKUP(A319,'0919門市清單主檔'!B:AC,28,FALSE),"")="+HUB", IFERROR(VLOOKUP(A319,門市主檔!A:X,23,FALSE),"")&lt;&gt;"+HUB"), "+HUB", ""),
        IF(AND(IFERROR(VLOOKUP(A319,'0919門市清單主檔'!B:AD,29,FALSE),"")="+EDC", IFERROR(VLOOKUP(A319,門市主檔!A:X,24,FALSE),"")&lt;&gt;"+EDC"), "+EDC", "")
      ) &amp; "未完工",
      "已完工"
    )
  )
)</f>
        <v>未完工</v>
      </c>
      <c r="P319" s="130" t="str">
        <f t="shared" si="42"/>
        <v>-5162-龜山茶專店(定保)</v>
      </c>
      <c r="Q319" s="209" t="str">
        <f t="array" ref="Q319">IF(AND(SUMPRODUCT((IM!$F$2:$F$5000=A319)*(ISNUMBER(SEARCH($D$1, IM!$AC$2:$AC$5000))))&gt;0), $D$1, "")</f>
        <v/>
      </c>
      <c r="R319" s="210" t="str">
        <f t="array" ref="R319">IFERROR(INDEX(IM!$AM$2:$AM$5000, MATCH(1, (IM!$F$2:$F$5000=A319) * (ISNUMBER(SEARCH($D$1, IM!$AC$2:$AC$5000))), 0)), "")</f>
        <v/>
      </c>
      <c r="S319" s="211" t="str">
        <f t="array" ref="S319">IF(AND(SUMPRODUCT((IM!$F$2:$F$5000=A319)*(ISNUMBER(SEARCH($E$1, IM!$AC$2:$AC$5000))))&gt;0), $E$1, "")</f>
        <v/>
      </c>
      <c r="T319" s="210" t="str">
        <f t="array" ref="T319">IFERROR(INDEX(IM!$AM$2:$AM$5000, MATCH(1, (IM!$F$2:$F$5000=A319) * (ISNUMBER(SEARCH($E$1, IM!$AC$2:$AC$5000))), 0)), "")</f>
        <v/>
      </c>
      <c r="U319" s="211" t="str">
        <f t="array" ref="U319">IF(AND(SUMPRODUCT((IM!$F$2:$F$5000=A319)*(ISNUMBER(SEARCH($F$1, IM!$AC$2:$AC$5000))))&gt;0), $F$1, "")</f>
        <v/>
      </c>
      <c r="V319" s="210" t="str">
        <f t="array" ref="V319">IFERROR(INDEX(IM!$AM$2:$AM$5000, MATCH(1, (IM!$F$2:$F$5000=A319) * (ISNUMBER(SEARCH($F$1, IM!$AC$2:$AC$5000))), 0)), "")</f>
        <v/>
      </c>
      <c r="W319" s="165" t="str">
        <f t="array" ref="W319">IF(
SUMPRODUCT(
(IM!$F$2:$F$5000=A319)*
(ISNUMBER(SEARCH($I$1,IM!$AC$2:$AC$5000)))*
(IM!$X$2:$X$5000&gt;=$A$1)*
(IM!$X$2:$X$5000&lt;=$B$1)
)&gt;0,
$I$1,
""
)</f>
        <v/>
      </c>
      <c r="X319" s="165" t="str">
        <f t="array" ref="X319">IF(AND(SUMPRODUCT((IM!$F$2:$F$5000=A319)*(ISNUMBER(SEARCH($J$1, IM!$AC$2:$AC$5000))))&gt;0), $J$1, "")</f>
        <v/>
      </c>
      <c r="Y319" s="425">
        <f t="shared" si="43"/>
        <v>5162</v>
      </c>
      <c r="Z319" s="425" t="str">
        <f t="shared" si="44"/>
        <v>龜山茶專店</v>
      </c>
      <c r="AA319" s="132"/>
      <c r="AB319" s="543"/>
      <c r="AC319" s="543"/>
    </row>
    <row r="320" spans="1:29" s="464" customFormat="1" ht="21.6" customHeight="1">
      <c r="A320" s="160">
        <v>3183</v>
      </c>
      <c r="B320" s="160" t="str">
        <f>_xlfn.XLOOKUP(A320,'0919門市清單主檔'!B:B,'0919門市清單主檔'!C:C,"")</f>
        <v>板橋板好店</v>
      </c>
      <c r="C320" s="117" t="str">
        <f>_xlfn.XLOOKUP($A320,'0919門市清單主檔'!B:B,'0919門市清單主檔'!U:U,"")</f>
        <v>新北市</v>
      </c>
      <c r="D320" s="117" t="str">
        <f>_xlfn.XLOOKUP($A320,'0919門市清單主檔'!B:B,'0919門市清單主檔'!V:V,"")</f>
        <v>板橋區</v>
      </c>
      <c r="E320" s="200" t="str">
        <f>_xlfn.XLOOKUP(D320,門市狀態!G:G,門市狀態!H:H,"")</f>
        <v>狄澤洋</v>
      </c>
      <c r="F320" s="160" t="str">
        <f>IFERROR(IF(VLOOKUP(A320,門市狀態!A:D,4,FALSE)=0,"",VLOOKUP(A320,門市狀態!A:D,4,FALSE)),"")</f>
        <v>閉店不保養</v>
      </c>
      <c r="G320" s="118"/>
      <c r="H320" s="188" t="str">
        <f t="shared" si="40"/>
        <v>-3183-板橋板好店(定保)</v>
      </c>
      <c r="I320" s="251" t="str">
        <f t="array" ref="I320">IF(AND(SUMPRODUCT((IM!$F$2:$F$5000=A320)*(ISNUMBER(SEARCH($C$1, IM!$AC$2:$AC$5000))))&gt;0), $C$1, "")</f>
        <v/>
      </c>
      <c r="J320" s="252" t="str">
        <f t="array" ref="J320">IFERROR(INDEX(IM!$AM$2:$AM$5000, MATCH(1, (IM!$F$2:$F$5000=A320) * (ISNUMBER(SEARCH($C$1, IM!$AC$2:$AC$5000))), 0)), "")</f>
        <v/>
      </c>
      <c r="K320" s="253">
        <f t="array" ref="K320">SUMPRODUCT((IM!$F$2:$F$5000=A320)*(IM!$AD$2:$AD$5000="O")*(ISNUMBER(SEARCH($C$1, IM!$AC$2:$AC$5000))))</f>
        <v>0</v>
      </c>
      <c r="L320" s="254" t="str">
        <f t="array" ref="L320">IF(K320&gt;0,IFERROR(HYPERLINK("#'IM'!AC"&amp;MATCH(1,(IM!$F$1:$F$5000=A320)*(ISNUMBER(SEARCH($C$1,IM!$AC$1:$AC$5000))),0),"檢核"),"未登錄"),"")</f>
        <v/>
      </c>
      <c r="M320" s="255" t="str">
        <f t="shared" si="41"/>
        <v/>
      </c>
      <c r="N320" s="255" t="str">
        <f t="array" ref="N320">IF(AND(
    SUMPRODUCT(
        (IM!$F$2:$F$522=A320) *
        ISNUMBER(SEARCH("*HUB*", IM!$AC$2:$AC$522)) *
        (IM!$X$2:$X$522&gt;=$A$1) *
        (IM!$X$2:$X$522&lt;=$B$1)*(W320="HUB")
    ) &gt; 0
), "HUB", "")</f>
        <v/>
      </c>
      <c r="O320" s="256" t="str">
        <f>IF(
  IFERROR(VLOOKUP(A320,門市主檔!A:I,9,FALSE),"")&lt;&gt;$C$1,
  "未完工",
  IF(
    AND($D$1="--",$E$1="--",$F$1="--"),
    "已完工",
    IF(
      OR(
        AND($D$1&lt;&gt;"--", IFERROR(VLOOKUP(A320,'0919門市清單主檔'!B:AH,31,FALSE),"")=$D$1, IFERROR(VLOOKUP(A320,門市主檔!A:Q,17,FALSE),"")&lt;&gt;$D$1),
        AND($E$1&lt;&gt;"--", IFERROR(VLOOKUP(A320,'0919門市清單主檔'!B:AH,32,FALSE),"")=$E$1, IFERROR(VLOOKUP(A320,門市主檔!A:S,19,FALSE),"")&lt;&gt;$E$1),
        AND($F$1&lt;&gt;"--", IFERROR(VLOOKUP(A320,'0919門市清單主檔'!B:AH,33,FALSE),"")=$F$1, IFERROR(VLOOKUP(A320,門市主檔!A:U,21,FALSE),"")&lt;&gt;$F$1),
        AND(
          IFERROR(VLOOKUP(A320,'0919門市清單主檔'!B:AC,28,FALSE),"")="+HUB",
          IFERROR(VLOOKUP(A320,門市主檔!A:X,23,FALSE),"")&lt;&gt;"+HUB"
        ),
        AND(
          IFERROR(VLOOKUP(A320,'0919門市清單主檔'!B:AD,29,FALSE),"")="+EDC",
          IFERROR(VLOOKUP(A320,門市主檔!A:X,24,FALSE),"")&lt;&gt;"+EDC"
        )
      ),
      _xlfn.TEXTJOIN(
        "，",
        TRUE,
        IF(AND($D$1&lt;&gt;"--", IFERROR(VLOOKUP(A320,'0919門市清單主檔'!B:AH,31,FALSE),"")=$D$1, IFERROR(VLOOKUP(A320,門市主檔!A:Q,17,FALSE),"")&lt;&gt;$D$1), $D$1, ""),
        IF(AND($E$1&lt;&gt;"--", IFERROR(VLOOKUP(A320,'0919門市清單主檔'!B:AH,32,FALSE),"")=$E$1, IFERROR(VLOOKUP(A320,門市主檔!A:S,19,FALSE),"")&lt;&gt;$E$1), $E$1, ""),
        IF(AND($F$1&lt;&gt;"--", IFERROR(VLOOKUP(A320,'0919門市清單主檔'!B:AH,33,FALSE),"")=$F$1, IFERROR(VLOOKUP(A320,門市主檔!A:U,21,FALSE),"")&lt;&gt;$F$1), $F$1, ""),
        IF(AND(IFERROR(VLOOKUP(A320,'0919門市清單主檔'!B:AC,28,FALSE),"")="+HUB", IFERROR(VLOOKUP(A320,門市主檔!A:X,23,FALSE),"")&lt;&gt;"+HUB"), "+HUB", ""),
        IF(AND(IFERROR(VLOOKUP(A320,'0919門市清單主檔'!B:AD,29,FALSE),"")="+EDC", IFERROR(VLOOKUP(A320,門市主檔!A:X,24,FALSE),"")&lt;&gt;"+EDC"), "+EDC", "")
      ) &amp; "未完工",
      "已完工"
    )
  )
)</f>
        <v>未完工</v>
      </c>
      <c r="P320" s="130" t="str">
        <f t="shared" si="42"/>
        <v>-3183-板橋板好店(定保)</v>
      </c>
      <c r="Q320" s="209" t="str">
        <f t="array" ref="Q320">IF(AND(SUMPRODUCT((IM!$F$2:$F$5000=A320)*(ISNUMBER(SEARCH($D$1, IM!$AC$2:$AC$5000))))&gt;0), $D$1, "")</f>
        <v/>
      </c>
      <c r="R320" s="210" t="str">
        <f t="array" ref="R320">IFERROR(INDEX(IM!$AM$2:$AM$5000, MATCH(1, (IM!$F$2:$F$5000=A320) * (ISNUMBER(SEARCH($D$1, IM!$AC$2:$AC$5000))), 0)), "")</f>
        <v/>
      </c>
      <c r="S320" s="211" t="str">
        <f t="array" ref="S320">IF(AND(SUMPRODUCT((IM!$F$2:$F$5000=A320)*(ISNUMBER(SEARCH($E$1, IM!$AC$2:$AC$5000))))&gt;0), $E$1, "")</f>
        <v/>
      </c>
      <c r="T320" s="210" t="str">
        <f t="array" ref="T320">IFERROR(INDEX(IM!$AM$2:$AM$5000, MATCH(1, (IM!$F$2:$F$5000=A320) * (ISNUMBER(SEARCH($E$1, IM!$AC$2:$AC$5000))), 0)), "")</f>
        <v/>
      </c>
      <c r="U320" s="211" t="str">
        <f t="array" ref="U320">IF(AND(SUMPRODUCT((IM!$F$2:$F$5000=A320)*(ISNUMBER(SEARCH($F$1, IM!$AC$2:$AC$5000))))&gt;0), $F$1, "")</f>
        <v/>
      </c>
      <c r="V320" s="210" t="str">
        <f t="array" ref="V320">IFERROR(INDEX(IM!$AM$2:$AM$5000, MATCH(1, (IM!$F$2:$F$5000=A320) * (ISNUMBER(SEARCH($F$1, IM!$AC$2:$AC$5000))), 0)), "")</f>
        <v/>
      </c>
      <c r="W320" s="165" t="str">
        <f t="array" ref="W320">IF(
SUMPRODUCT(
(IM!$F$2:$F$5000=A320)*
(ISNUMBER(SEARCH($I$1,IM!$AC$2:$AC$5000)))*
(IM!$X$2:$X$5000&gt;=$A$1)*
(IM!$X$2:$X$5000&lt;=$B$1)
)&gt;0,
$I$1,
""
)</f>
        <v/>
      </c>
      <c r="X320" s="165" t="str">
        <f t="array" ref="X320">IF(AND(SUMPRODUCT((IM!$F$2:$F$5000=A320)*(ISNUMBER(SEARCH($J$1, IM!$AC$2:$AC$5000))))&gt;0), $J$1, "")</f>
        <v/>
      </c>
      <c r="Y320" s="425">
        <f t="shared" si="43"/>
        <v>3183</v>
      </c>
      <c r="Z320" s="425" t="str">
        <f t="shared" si="44"/>
        <v>板橋板好店</v>
      </c>
      <c r="AA320" s="132"/>
    </row>
    <row r="321" spans="1:27" s="464" customFormat="1" ht="21.6" customHeight="1">
      <c r="A321" s="160">
        <v>3818</v>
      </c>
      <c r="B321" s="160" t="str">
        <f>_xlfn.XLOOKUP(A321,'0919門市清單主檔'!B:B,'0919門市清單主檔'!C:C,"")</f>
        <v>板橋漢江店</v>
      </c>
      <c r="C321" s="117" t="str">
        <f>_xlfn.XLOOKUP($A321,'0919門市清單主檔'!B:B,'0919門市清單主檔'!U:U,"")</f>
        <v>新北市</v>
      </c>
      <c r="D321" s="117" t="str">
        <f>_xlfn.XLOOKUP($A321,'0919門市清單主檔'!B:B,'0919門市清單主檔'!V:V,"")</f>
        <v>板橋區</v>
      </c>
      <c r="E321" s="200" t="str">
        <f>_xlfn.XLOOKUP(D321,門市狀態!G:G,門市狀態!H:H,"")</f>
        <v>狄澤洋</v>
      </c>
      <c r="F321" s="160" t="str">
        <f>IFERROR(IF(VLOOKUP(A321,門市狀態!A:D,4,FALSE)=0,"",VLOOKUP(A321,門市狀態!A:D,4,FALSE)),"")</f>
        <v>閉店不保養</v>
      </c>
      <c r="G321" s="118"/>
      <c r="H321" s="188" t="str">
        <f t="shared" si="40"/>
        <v>-3818-板橋漢江店(定保)</v>
      </c>
      <c r="I321" s="251" t="str">
        <f t="array" ref="I321">IF(AND(SUMPRODUCT((IM!$F$2:$F$5000=A321)*(ISNUMBER(SEARCH($C$1, IM!$AC$2:$AC$5000))))&gt;0), $C$1, "")</f>
        <v/>
      </c>
      <c r="J321" s="252" t="str">
        <f t="array" ref="J321">IFERROR(INDEX(IM!$AM$2:$AM$5000, MATCH(1, (IM!$F$2:$F$5000=A321) * (ISNUMBER(SEARCH($C$1, IM!$AC$2:$AC$5000))), 0)), "")</f>
        <v/>
      </c>
      <c r="K321" s="253">
        <f t="array" ref="K321">SUMPRODUCT((IM!$F$2:$F$5000=A321)*(IM!$AD$2:$AD$5000="O")*(ISNUMBER(SEARCH($C$1, IM!$AC$2:$AC$5000))))</f>
        <v>0</v>
      </c>
      <c r="L321" s="254" t="str">
        <f t="array" ref="L321">IF(K321&gt;0,IFERROR(HYPERLINK("#'IM'!AC"&amp;MATCH(1,(IM!$F$1:$F$5000=A321)*(ISNUMBER(SEARCH($C$1,IM!$AC$1:$AC$5000))),0),"檢核"),"未登錄"),"")</f>
        <v/>
      </c>
      <c r="M321" s="255" t="str">
        <f t="shared" si="41"/>
        <v/>
      </c>
      <c r="N321" s="255" t="str">
        <f t="array" ref="N321">IF(AND(
    SUMPRODUCT(
        (IM!$F$2:$F$522=A321) *
        ISNUMBER(SEARCH("*HUB*", IM!$AC$2:$AC$522)) *
        (IM!$X$2:$X$522&gt;=$A$1) *
        (IM!$X$2:$X$522&lt;=$B$1)*(W321="HUB")
    ) &gt; 0
), "HUB", "")</f>
        <v/>
      </c>
      <c r="O321" s="256" t="str">
        <f>IF(
  IFERROR(VLOOKUP(A321,門市主檔!A:I,9,FALSE),"")&lt;&gt;$C$1,
  "未完工",
  IF(
    AND($D$1="--",$E$1="--",$F$1="--"),
    "已完工",
    IF(
      OR(
        AND($D$1&lt;&gt;"--", IFERROR(VLOOKUP(A321,'0919門市清單主檔'!B:AH,31,FALSE),"")=$D$1, IFERROR(VLOOKUP(A321,門市主檔!A:Q,17,FALSE),"")&lt;&gt;$D$1),
        AND($E$1&lt;&gt;"--", IFERROR(VLOOKUP(A321,'0919門市清單主檔'!B:AH,32,FALSE),"")=$E$1, IFERROR(VLOOKUP(A321,門市主檔!A:S,19,FALSE),"")&lt;&gt;$E$1),
        AND($F$1&lt;&gt;"--", IFERROR(VLOOKUP(A321,'0919門市清單主檔'!B:AH,33,FALSE),"")=$F$1, IFERROR(VLOOKUP(A321,門市主檔!A:U,21,FALSE),"")&lt;&gt;$F$1),
        AND(
          IFERROR(VLOOKUP(A321,'0919門市清單主檔'!B:AC,28,FALSE),"")="+HUB",
          IFERROR(VLOOKUP(A321,門市主檔!A:X,23,FALSE),"")&lt;&gt;"+HUB"
        ),
        AND(
          IFERROR(VLOOKUP(A321,'0919門市清單主檔'!B:AD,29,FALSE),"")="+EDC",
          IFERROR(VLOOKUP(A321,門市主檔!A:X,24,FALSE),"")&lt;&gt;"+EDC"
        )
      ),
      _xlfn.TEXTJOIN(
        "，",
        TRUE,
        IF(AND($D$1&lt;&gt;"--", IFERROR(VLOOKUP(A321,'0919門市清單主檔'!B:AH,31,FALSE),"")=$D$1, IFERROR(VLOOKUP(A321,門市主檔!A:Q,17,FALSE),"")&lt;&gt;$D$1), $D$1, ""),
        IF(AND($E$1&lt;&gt;"--", IFERROR(VLOOKUP(A321,'0919門市清單主檔'!B:AH,32,FALSE),"")=$E$1, IFERROR(VLOOKUP(A321,門市主檔!A:S,19,FALSE),"")&lt;&gt;$E$1), $E$1, ""),
        IF(AND($F$1&lt;&gt;"--", IFERROR(VLOOKUP(A321,'0919門市清單主檔'!B:AH,33,FALSE),"")=$F$1, IFERROR(VLOOKUP(A321,門市主檔!A:U,21,FALSE),"")&lt;&gt;$F$1), $F$1, ""),
        IF(AND(IFERROR(VLOOKUP(A321,'0919門市清單主檔'!B:AC,28,FALSE),"")="+HUB", IFERROR(VLOOKUP(A321,門市主檔!A:X,23,FALSE),"")&lt;&gt;"+HUB"), "+HUB", ""),
        IF(AND(IFERROR(VLOOKUP(A321,'0919門市清單主檔'!B:AD,29,FALSE),"")="+EDC", IFERROR(VLOOKUP(A321,門市主檔!A:X,24,FALSE),"")&lt;&gt;"+EDC"), "+EDC", "")
      ) &amp; "未完工",
      "已完工"
    )
  )
)</f>
        <v>未完工</v>
      </c>
      <c r="P321" s="130" t="str">
        <f t="shared" si="42"/>
        <v>-3818-板橋漢江店(定保)</v>
      </c>
      <c r="Q321" s="209" t="str">
        <f t="array" ref="Q321">IF(AND(SUMPRODUCT((IM!$F$2:$F$5000=A321)*(ISNUMBER(SEARCH($D$1, IM!$AC$2:$AC$5000))))&gt;0), $D$1, "")</f>
        <v/>
      </c>
      <c r="R321" s="210" t="str">
        <f t="array" ref="R321">IFERROR(INDEX(IM!$AM$2:$AM$5000, MATCH(1, (IM!$F$2:$F$5000=A321) * (ISNUMBER(SEARCH($D$1, IM!$AC$2:$AC$5000))), 0)), "")</f>
        <v/>
      </c>
      <c r="S321" s="211" t="str">
        <f t="array" ref="S321">IF(AND(SUMPRODUCT((IM!$F$2:$F$5000=A321)*(ISNUMBER(SEARCH($E$1, IM!$AC$2:$AC$5000))))&gt;0), $E$1, "")</f>
        <v/>
      </c>
      <c r="T321" s="210" t="str">
        <f t="array" ref="T321">IFERROR(INDEX(IM!$AM$2:$AM$5000, MATCH(1, (IM!$F$2:$F$5000=A321) * (ISNUMBER(SEARCH($E$1, IM!$AC$2:$AC$5000))), 0)), "")</f>
        <v/>
      </c>
      <c r="U321" s="211" t="str">
        <f t="array" ref="U321">IF(AND(SUMPRODUCT((IM!$F$2:$F$5000=A321)*(ISNUMBER(SEARCH($F$1, IM!$AC$2:$AC$5000))))&gt;0), $F$1, "")</f>
        <v/>
      </c>
      <c r="V321" s="210" t="str">
        <f t="array" ref="V321">IFERROR(INDEX(IM!$AM$2:$AM$5000, MATCH(1, (IM!$F$2:$F$5000=A321) * (ISNUMBER(SEARCH($F$1, IM!$AC$2:$AC$5000))), 0)), "")</f>
        <v/>
      </c>
      <c r="W321" s="165" t="str">
        <f t="array" ref="W321">IF(
SUMPRODUCT(
(IM!$F$2:$F$5000=A321)*
(ISNUMBER(SEARCH($I$1,IM!$AC$2:$AC$5000)))*
(IM!$X$2:$X$5000&gt;=$A$1)*
(IM!$X$2:$X$5000&lt;=$B$1)
)&gt;0,
$I$1,
""
)</f>
        <v/>
      </c>
      <c r="X321" s="165" t="str">
        <f t="array" ref="X321">IF(AND(SUMPRODUCT((IM!$F$2:$F$5000=A321)*(ISNUMBER(SEARCH($J$1, IM!$AC$2:$AC$5000))))&gt;0), $J$1, "")</f>
        <v/>
      </c>
      <c r="Y321" s="425">
        <f t="shared" si="43"/>
        <v>3818</v>
      </c>
      <c r="Z321" s="425" t="str">
        <f t="shared" si="44"/>
        <v>板橋漢江店</v>
      </c>
      <c r="AA321" s="132"/>
    </row>
    <row r="322" spans="1:27" s="464" customFormat="1" ht="21.6" customHeight="1">
      <c r="A322" s="160">
        <v>4456</v>
      </c>
      <c r="B322" s="160" t="str">
        <f>_xlfn.XLOOKUP(A322,'0919門市清單主檔'!B:B,'0919門市清單主檔'!C:C,"")</f>
        <v>蘆竹華麗店</v>
      </c>
      <c r="C322" s="117" t="str">
        <f>_xlfn.XLOOKUP($A322,'0919門市清單主檔'!B:B,'0919門市清單主檔'!U:U,"")</f>
        <v>桃園市</v>
      </c>
      <c r="D322" s="117" t="str">
        <f>_xlfn.XLOOKUP($A322,'0919門市清單主檔'!B:B,'0919門市清單主檔'!V:V,"")</f>
        <v>蘆竹區</v>
      </c>
      <c r="E322" s="200" t="str">
        <f>_xlfn.XLOOKUP(D322,門市狀態!G:G,門市狀態!H:H,"")</f>
        <v>吳宗鴻</v>
      </c>
      <c r="F322" s="160" t="str">
        <f>IFERROR(IF(VLOOKUP(A322,門市狀態!A:D,4,FALSE)=0,"",VLOOKUP(A322,門市狀態!A:D,4,FALSE)),"")</f>
        <v/>
      </c>
      <c r="G322" s="118"/>
      <c r="H322" s="188" t="str">
        <f t="shared" si="40"/>
        <v>-4456-蘆竹華麗店(定保)</v>
      </c>
      <c r="I322" s="251" t="str">
        <f t="array" ref="I322">IF(AND(SUMPRODUCT((IM!$F$2:$F$5000=A322)*(ISNUMBER(SEARCH($C$1, IM!$AC$2:$AC$5000))))&gt;0), $C$1, "")</f>
        <v/>
      </c>
      <c r="J322" s="252" t="str">
        <f t="array" ref="J322">IFERROR(INDEX(IM!$AM$2:$AM$5000, MATCH(1, (IM!$F$2:$F$5000=A322) * (ISNUMBER(SEARCH($C$1, IM!$AC$2:$AC$5000))), 0)), "")</f>
        <v/>
      </c>
      <c r="K322" s="253">
        <f t="array" ref="K322">SUMPRODUCT((IM!$F$2:$F$5000=A322)*(IM!$AD$2:$AD$5000="O")*(ISNUMBER(SEARCH($C$1, IM!$AC$2:$AC$5000))))</f>
        <v>0</v>
      </c>
      <c r="L322" s="254" t="str">
        <f t="array" ref="L322">IF(K322&gt;0,IFERROR(HYPERLINK("#'IM'!AC"&amp;MATCH(1,(IM!$F$1:$F$5000=A322)*(ISNUMBER(SEARCH($C$1,IM!$AC$1:$AC$5000))),0),"檢核"),"未登錄"),"")</f>
        <v/>
      </c>
      <c r="M322" s="255" t="str">
        <f t="shared" si="41"/>
        <v/>
      </c>
      <c r="N322" s="255" t="str">
        <f t="array" ref="N322">IF(AND(
    SUMPRODUCT(
        (IM!$F$2:$F$522=A322) *
        ISNUMBER(SEARCH("*HUB*", IM!$AC$2:$AC$522)) *
        (IM!$X$2:$X$522&gt;=$A$1) *
        (IM!$X$2:$X$522&lt;=$B$1)*(W322="HUB")
    ) &gt; 0
), "HUB", "")</f>
        <v/>
      </c>
      <c r="O322" s="256" t="str">
        <f>IF(
  IFERROR(VLOOKUP(A322,門市主檔!A:I,9,FALSE),"")&lt;&gt;$C$1,
  "未完工",
  IF(
    AND($D$1="--",$E$1="--",$F$1="--"),
    "已完工",
    IF(
      OR(
        AND($D$1&lt;&gt;"--", IFERROR(VLOOKUP(A322,'0919門市清單主檔'!B:AH,31,FALSE),"")=$D$1, IFERROR(VLOOKUP(A322,門市主檔!A:Q,17,FALSE),"")&lt;&gt;$D$1),
        AND($E$1&lt;&gt;"--", IFERROR(VLOOKUP(A322,'0919門市清單主檔'!B:AH,32,FALSE),"")=$E$1, IFERROR(VLOOKUP(A322,門市主檔!A:S,19,FALSE),"")&lt;&gt;$E$1),
        AND($F$1&lt;&gt;"--", IFERROR(VLOOKUP(A322,'0919門市清單主檔'!B:AH,33,FALSE),"")=$F$1, IFERROR(VLOOKUP(A322,門市主檔!A:U,21,FALSE),"")&lt;&gt;$F$1),
        AND(
          IFERROR(VLOOKUP(A322,'0919門市清單主檔'!B:AC,28,FALSE),"")="+HUB",
          IFERROR(VLOOKUP(A322,門市主檔!A:X,23,FALSE),"")&lt;&gt;"+HUB"
        ),
        AND(
          IFERROR(VLOOKUP(A322,'0919門市清單主檔'!B:AD,29,FALSE),"")="+EDC",
          IFERROR(VLOOKUP(A322,門市主檔!A:X,24,FALSE),"")&lt;&gt;"+EDC"
        )
      ),
      _xlfn.TEXTJOIN(
        "，",
        TRUE,
        IF(AND($D$1&lt;&gt;"--", IFERROR(VLOOKUP(A322,'0919門市清單主檔'!B:AH,31,FALSE),"")=$D$1, IFERROR(VLOOKUP(A322,門市主檔!A:Q,17,FALSE),"")&lt;&gt;$D$1), $D$1, ""),
        IF(AND($E$1&lt;&gt;"--", IFERROR(VLOOKUP(A322,'0919門市清單主檔'!B:AH,32,FALSE),"")=$E$1, IFERROR(VLOOKUP(A322,門市主檔!A:S,19,FALSE),"")&lt;&gt;$E$1), $E$1, ""),
        IF(AND($F$1&lt;&gt;"--", IFERROR(VLOOKUP(A322,'0919門市清單主檔'!B:AH,33,FALSE),"")=$F$1, IFERROR(VLOOKUP(A322,門市主檔!A:U,21,FALSE),"")&lt;&gt;$F$1), $F$1, ""),
        IF(AND(IFERROR(VLOOKUP(A322,'0919門市清單主檔'!B:AC,28,FALSE),"")="+HUB", IFERROR(VLOOKUP(A322,門市主檔!A:X,23,FALSE),"")&lt;&gt;"+HUB"), "+HUB", ""),
        IF(AND(IFERROR(VLOOKUP(A322,'0919門市清單主檔'!B:AD,29,FALSE),"")="+EDC", IFERROR(VLOOKUP(A322,門市主檔!A:X,24,FALSE),"")&lt;&gt;"+EDC"), "+EDC", "")
      ) &amp; "未完工",
      "已完工"
    )
  )
)</f>
        <v>未完工</v>
      </c>
      <c r="P322" s="130" t="str">
        <f t="shared" si="42"/>
        <v>-4456-蘆竹華麗店(定保)</v>
      </c>
      <c r="Q322" s="209" t="str">
        <f t="array" ref="Q322">IF(AND(SUMPRODUCT((IM!$F$2:$F$5000=A322)*(ISNUMBER(SEARCH($D$1, IM!$AC$2:$AC$5000))))&gt;0), $D$1, "")</f>
        <v/>
      </c>
      <c r="R322" s="210" t="str">
        <f t="array" ref="R322">IFERROR(INDEX(IM!$AM$2:$AM$5000, MATCH(1, (IM!$F$2:$F$5000=A322) * (ISNUMBER(SEARCH($D$1, IM!$AC$2:$AC$5000))), 0)), "")</f>
        <v/>
      </c>
      <c r="S322" s="211" t="str">
        <f t="array" ref="S322">IF(AND(SUMPRODUCT((IM!$F$2:$F$5000=A322)*(ISNUMBER(SEARCH($E$1, IM!$AC$2:$AC$5000))))&gt;0), $E$1, "")</f>
        <v/>
      </c>
      <c r="T322" s="210" t="str">
        <f t="array" ref="T322">IFERROR(INDEX(IM!$AM$2:$AM$5000, MATCH(1, (IM!$F$2:$F$5000=A322) * (ISNUMBER(SEARCH($E$1, IM!$AC$2:$AC$5000))), 0)), "")</f>
        <v/>
      </c>
      <c r="U322" s="211" t="str">
        <f t="array" ref="U322">IF(AND(SUMPRODUCT((IM!$F$2:$F$5000=A322)*(ISNUMBER(SEARCH($F$1, IM!$AC$2:$AC$5000))))&gt;0), $F$1, "")</f>
        <v/>
      </c>
      <c r="V322" s="210" t="str">
        <f t="array" ref="V322">IFERROR(INDEX(IM!$AM$2:$AM$5000, MATCH(1, (IM!$F$2:$F$5000=A322) * (ISNUMBER(SEARCH($F$1, IM!$AC$2:$AC$5000))), 0)), "")</f>
        <v/>
      </c>
      <c r="W322" s="165" t="str">
        <f t="array" ref="W322">IF(
SUMPRODUCT(
(IM!$F$2:$F$5000=A322)*
(ISNUMBER(SEARCH($I$1,IM!$AC$2:$AC$5000)))*
(IM!$X$2:$X$5000&gt;=$A$1)*
(IM!$X$2:$X$5000&lt;=$B$1)
)&gt;0,
$I$1,
""
)</f>
        <v/>
      </c>
      <c r="X322" s="165" t="str">
        <f t="array" ref="X322">IF(AND(SUMPRODUCT((IM!$F$2:$F$5000=A322)*(ISNUMBER(SEARCH($J$1, IM!$AC$2:$AC$5000))))&gt;0), $J$1, "")</f>
        <v/>
      </c>
      <c r="Y322" s="425">
        <f t="shared" si="43"/>
        <v>4456</v>
      </c>
      <c r="Z322" s="425" t="str">
        <f t="shared" si="44"/>
        <v>蘆竹華麗店</v>
      </c>
      <c r="AA322" s="132"/>
    </row>
    <row r="323" spans="1:27" s="464" customFormat="1" ht="21.6" customHeight="1">
      <c r="A323" s="160">
        <v>3601</v>
      </c>
      <c r="B323" s="160" t="str">
        <f>_xlfn.XLOOKUP(A323,'0919門市清單主檔'!B:B,'0919門市清單主檔'!C:C,"")</f>
        <v>三重重富店</v>
      </c>
      <c r="C323" s="117" t="str">
        <f>_xlfn.XLOOKUP($A323,'0919門市清單主檔'!B:B,'0919門市清單主檔'!U:U,"")</f>
        <v>新北市</v>
      </c>
      <c r="D323" s="117" t="str">
        <f>_xlfn.XLOOKUP($A323,'0919門市清單主檔'!B:B,'0919門市清單主檔'!V:V,"")</f>
        <v>三重區</v>
      </c>
      <c r="E323" s="200" t="str">
        <f>_xlfn.XLOOKUP(D323,門市狀態!G:G,門市狀態!H:H,"")</f>
        <v>劉柏均</v>
      </c>
      <c r="F323" s="160" t="str">
        <f>IFERROR(IF(VLOOKUP(A323,門市狀態!A:D,4,FALSE)=0,"",VLOOKUP(A323,門市狀態!A:D,4,FALSE)),"")</f>
        <v/>
      </c>
      <c r="G323" s="118"/>
      <c r="H323" s="188" t="str">
        <f t="shared" si="40"/>
        <v>-3601-三重重富店(定保)</v>
      </c>
      <c r="I323" s="251" t="str">
        <f t="array" ref="I323">IF(AND(SUMPRODUCT((IM!$F$2:$F$5000=A323)*(ISNUMBER(SEARCH($C$1, IM!$AC$2:$AC$5000))))&gt;0), $C$1, "")</f>
        <v/>
      </c>
      <c r="J323" s="252" t="str">
        <f t="array" ref="J323">IFERROR(INDEX(IM!$AM$2:$AM$5000, MATCH(1, (IM!$F$2:$F$5000=A323) * (ISNUMBER(SEARCH($C$1, IM!$AC$2:$AC$5000))), 0)), "")</f>
        <v/>
      </c>
      <c r="K323" s="253">
        <f t="array" ref="K323">SUMPRODUCT((IM!$F$2:$F$5000=A323)*(IM!$AD$2:$AD$5000="O")*(ISNUMBER(SEARCH($C$1, IM!$AC$2:$AC$5000))))</f>
        <v>0</v>
      </c>
      <c r="L323" s="254" t="str">
        <f t="array" ref="L323">IF(K323&gt;0,IFERROR(HYPERLINK("#'IM'!AC"&amp;MATCH(1,(IM!$F$1:$F$5000=A323)*(ISNUMBER(SEARCH($C$1,IM!$AC$1:$AC$5000))),0),"檢核"),"未登錄"),"")</f>
        <v/>
      </c>
      <c r="M323" s="255" t="str">
        <f t="shared" si="41"/>
        <v/>
      </c>
      <c r="N323" s="255" t="str">
        <f t="array" ref="N323">IF(AND(
    SUMPRODUCT(
        (IM!$F$2:$F$522=A323) *
        ISNUMBER(SEARCH("*HUB*", IM!$AC$2:$AC$522)) *
        (IM!$X$2:$X$522&gt;=$A$1) *
        (IM!$X$2:$X$522&lt;=$B$1)*(W323="HUB")
    ) &gt; 0
), "HUB", "")</f>
        <v/>
      </c>
      <c r="O323" s="256" t="str">
        <f>IF(
  IFERROR(VLOOKUP(A323,門市主檔!A:I,9,FALSE),"")&lt;&gt;$C$1,
  "未完工",
  IF(
    AND($D$1="--",$E$1="--",$F$1="--"),
    "已完工",
    IF(
      OR(
        AND($D$1&lt;&gt;"--", IFERROR(VLOOKUP(A323,'0919門市清單主檔'!B:AH,31,FALSE),"")=$D$1, IFERROR(VLOOKUP(A323,門市主檔!A:Q,17,FALSE),"")&lt;&gt;$D$1),
        AND($E$1&lt;&gt;"--", IFERROR(VLOOKUP(A323,'0919門市清單主檔'!B:AH,32,FALSE),"")=$E$1, IFERROR(VLOOKUP(A323,門市主檔!A:S,19,FALSE),"")&lt;&gt;$E$1),
        AND($F$1&lt;&gt;"--", IFERROR(VLOOKUP(A323,'0919門市清單主檔'!B:AH,33,FALSE),"")=$F$1, IFERROR(VLOOKUP(A323,門市主檔!A:U,21,FALSE),"")&lt;&gt;$F$1),
        AND(
          IFERROR(VLOOKUP(A323,'0919門市清單主檔'!B:AC,28,FALSE),"")="+HUB",
          IFERROR(VLOOKUP(A323,門市主檔!A:X,23,FALSE),"")&lt;&gt;"+HUB"
        ),
        AND(
          IFERROR(VLOOKUP(A323,'0919門市清單主檔'!B:AD,29,FALSE),"")="+EDC",
          IFERROR(VLOOKUP(A323,門市主檔!A:X,24,FALSE),"")&lt;&gt;"+EDC"
        )
      ),
      _xlfn.TEXTJOIN(
        "，",
        TRUE,
        IF(AND($D$1&lt;&gt;"--", IFERROR(VLOOKUP(A323,'0919門市清單主檔'!B:AH,31,FALSE),"")=$D$1, IFERROR(VLOOKUP(A323,門市主檔!A:Q,17,FALSE),"")&lt;&gt;$D$1), $D$1, ""),
        IF(AND($E$1&lt;&gt;"--", IFERROR(VLOOKUP(A323,'0919門市清單主檔'!B:AH,32,FALSE),"")=$E$1, IFERROR(VLOOKUP(A323,門市主檔!A:S,19,FALSE),"")&lt;&gt;$E$1), $E$1, ""),
        IF(AND($F$1&lt;&gt;"--", IFERROR(VLOOKUP(A323,'0919門市清單主檔'!B:AH,33,FALSE),"")=$F$1, IFERROR(VLOOKUP(A323,門市主檔!A:U,21,FALSE),"")&lt;&gt;$F$1), $F$1, ""),
        IF(AND(IFERROR(VLOOKUP(A323,'0919門市清單主檔'!B:AC,28,FALSE),"")="+HUB", IFERROR(VLOOKUP(A323,門市主檔!A:X,23,FALSE),"")&lt;&gt;"+HUB"), "+HUB", ""),
        IF(AND(IFERROR(VLOOKUP(A323,'0919門市清單主檔'!B:AD,29,FALSE),"")="+EDC", IFERROR(VLOOKUP(A323,門市主檔!A:X,24,FALSE),"")&lt;&gt;"+EDC"), "+EDC", "")
      ) &amp; "未完工",
      "已完工"
    )
  )
)</f>
        <v>未完工</v>
      </c>
      <c r="P323" s="130" t="str">
        <f t="shared" si="42"/>
        <v>-3601-三重重富店(定保)</v>
      </c>
      <c r="Q323" s="209" t="str">
        <f t="array" ref="Q323">IF(AND(SUMPRODUCT((IM!$F$2:$F$5000=A323)*(ISNUMBER(SEARCH($D$1, IM!$AC$2:$AC$5000))))&gt;0), $D$1, "")</f>
        <v/>
      </c>
      <c r="R323" s="210" t="str">
        <f t="array" ref="R323">IFERROR(INDEX(IM!$AM$2:$AM$5000, MATCH(1, (IM!$F$2:$F$5000=A323) * (ISNUMBER(SEARCH($D$1, IM!$AC$2:$AC$5000))), 0)), "")</f>
        <v/>
      </c>
      <c r="S323" s="211" t="str">
        <f t="array" ref="S323">IF(AND(SUMPRODUCT((IM!$F$2:$F$5000=A323)*(ISNUMBER(SEARCH($E$1, IM!$AC$2:$AC$5000))))&gt;0), $E$1, "")</f>
        <v/>
      </c>
      <c r="T323" s="210" t="str">
        <f t="array" ref="T323">IFERROR(INDEX(IM!$AM$2:$AM$5000, MATCH(1, (IM!$F$2:$F$5000=A323) * (ISNUMBER(SEARCH($E$1, IM!$AC$2:$AC$5000))), 0)), "")</f>
        <v/>
      </c>
      <c r="U323" s="211" t="str">
        <f t="array" ref="U323">IF(AND(SUMPRODUCT((IM!$F$2:$F$5000=A323)*(ISNUMBER(SEARCH($F$1, IM!$AC$2:$AC$5000))))&gt;0), $F$1, "")</f>
        <v/>
      </c>
      <c r="V323" s="210" t="str">
        <f t="array" ref="V323">IFERROR(INDEX(IM!$AM$2:$AM$5000, MATCH(1, (IM!$F$2:$F$5000=A323) * (ISNUMBER(SEARCH($F$1, IM!$AC$2:$AC$5000))), 0)), "")</f>
        <v/>
      </c>
      <c r="W323" s="165" t="str">
        <f t="array" ref="W323">IF(
SUMPRODUCT(
(IM!$F$2:$F$5000=A323)*
(ISNUMBER(SEARCH($I$1,IM!$AC$2:$AC$5000)))*
(IM!$X$2:$X$5000&gt;=$A$1)*
(IM!$X$2:$X$5000&lt;=$B$1)
)&gt;0,
$I$1,
""
)</f>
        <v/>
      </c>
      <c r="X323" s="165" t="str">
        <f t="array" ref="X323">IF(AND(SUMPRODUCT((IM!$F$2:$F$5000=A323)*(ISNUMBER(SEARCH($J$1, IM!$AC$2:$AC$5000))))&gt;0), $J$1, "")</f>
        <v/>
      </c>
      <c r="Y323" s="425">
        <f t="shared" si="43"/>
        <v>3601</v>
      </c>
      <c r="Z323" s="425" t="str">
        <f t="shared" si="44"/>
        <v>三重重富店</v>
      </c>
      <c r="AA323" s="132"/>
    </row>
    <row r="324" spans="1:27" s="464" customFormat="1" ht="21.6" customHeight="1">
      <c r="A324" s="160">
        <v>5536</v>
      </c>
      <c r="B324" s="160" t="str">
        <f>_xlfn.XLOOKUP(A324,'0919門市清單主檔'!B:B,'0919門市清單主檔'!C:C,"")</f>
        <v>新莊青山店</v>
      </c>
      <c r="C324" s="117" t="str">
        <f>_xlfn.XLOOKUP($A324,'0919門市清單主檔'!B:B,'0919門市清單主檔'!U:U,"")</f>
        <v>新北市</v>
      </c>
      <c r="D324" s="117" t="str">
        <f>_xlfn.XLOOKUP($A324,'0919門市清單主檔'!B:B,'0919門市清單主檔'!V:V,"")</f>
        <v>新莊區</v>
      </c>
      <c r="E324" s="200" t="str">
        <f>_xlfn.XLOOKUP(D324,門市狀態!G:G,門市狀態!H:H,"")</f>
        <v>湯家瑋</v>
      </c>
      <c r="F324" s="160" t="str">
        <f>IFERROR(IF(VLOOKUP(A324,門市狀態!A:D,4,FALSE)=0,"",VLOOKUP(A324,門市狀態!A:D,4,FALSE)),"")</f>
        <v>新開不保養</v>
      </c>
      <c r="G324" s="118"/>
      <c r="H324" s="188" t="str">
        <f t="shared" si="40"/>
        <v>-5536-新莊青山店(定保)</v>
      </c>
      <c r="I324" s="251" t="str">
        <f t="array" ref="I324">IF(AND(SUMPRODUCT((IM!$F$2:$F$5000=A324)*(ISNUMBER(SEARCH($C$1, IM!$AC$2:$AC$5000))))&gt;0), $C$1, "")</f>
        <v/>
      </c>
      <c r="J324" s="252" t="str">
        <f t="array" ref="J324">IFERROR(INDEX(IM!$AM$2:$AM$5000, MATCH(1, (IM!$F$2:$F$5000=A324) * (ISNUMBER(SEARCH($C$1, IM!$AC$2:$AC$5000))), 0)), "")</f>
        <v/>
      </c>
      <c r="K324" s="253">
        <f t="array" ref="K324">SUMPRODUCT((IM!$F$2:$F$5000=A324)*(IM!$AD$2:$AD$5000="O")*(ISNUMBER(SEARCH($C$1, IM!$AC$2:$AC$5000))))</f>
        <v>0</v>
      </c>
      <c r="L324" s="254" t="str">
        <f t="array" ref="L324">IF(K324&gt;0,IFERROR(HYPERLINK("#'IM'!AC"&amp;MATCH(1,(IM!$F$1:$F$5000=A324)*(ISNUMBER(SEARCH($C$1,IM!$AC$1:$AC$5000))),0),"檢核"),"未登錄"),"")</f>
        <v/>
      </c>
      <c r="M324" s="255" t="str">
        <f t="shared" si="41"/>
        <v/>
      </c>
      <c r="N324" s="255" t="str">
        <f t="array" ref="N324">IF(AND(
    SUMPRODUCT(
        (IM!$F$2:$F$522=A324) *
        ISNUMBER(SEARCH("*HUB*", IM!$AC$2:$AC$522)) *
        (IM!$X$2:$X$522&gt;=$A$1) *
        (IM!$X$2:$X$522&lt;=$B$1)*(W324="HUB")
    ) &gt; 0
), "HUB", "")</f>
        <v/>
      </c>
      <c r="O324" s="256" t="str">
        <f>IF(
  IFERROR(VLOOKUP(A324,門市主檔!A:I,9,FALSE),"")&lt;&gt;$C$1,
  "未完工",
  IF(
    AND($D$1="--",$E$1="--",$F$1="--"),
    "已完工",
    IF(
      OR(
        AND($D$1&lt;&gt;"--", IFERROR(VLOOKUP(A324,'0919門市清單主檔'!B:AH,31,FALSE),"")=$D$1, IFERROR(VLOOKUP(A324,門市主檔!A:Q,17,FALSE),"")&lt;&gt;$D$1),
        AND($E$1&lt;&gt;"--", IFERROR(VLOOKUP(A324,'0919門市清單主檔'!B:AH,32,FALSE),"")=$E$1, IFERROR(VLOOKUP(A324,門市主檔!A:S,19,FALSE),"")&lt;&gt;$E$1),
        AND($F$1&lt;&gt;"--", IFERROR(VLOOKUP(A324,'0919門市清單主檔'!B:AH,33,FALSE),"")=$F$1, IFERROR(VLOOKUP(A324,門市主檔!A:U,21,FALSE),"")&lt;&gt;$F$1),
        AND(
          IFERROR(VLOOKUP(A324,'0919門市清單主檔'!B:AC,28,FALSE),"")="+HUB",
          IFERROR(VLOOKUP(A324,門市主檔!A:X,23,FALSE),"")&lt;&gt;"+HUB"
        ),
        AND(
          IFERROR(VLOOKUP(A324,'0919門市清單主檔'!B:AD,29,FALSE),"")="+EDC",
          IFERROR(VLOOKUP(A324,門市主檔!A:X,24,FALSE),"")&lt;&gt;"+EDC"
        )
      ),
      _xlfn.TEXTJOIN(
        "，",
        TRUE,
        IF(AND($D$1&lt;&gt;"--", IFERROR(VLOOKUP(A324,'0919門市清單主檔'!B:AH,31,FALSE),"")=$D$1, IFERROR(VLOOKUP(A324,門市主檔!A:Q,17,FALSE),"")&lt;&gt;$D$1), $D$1, ""),
        IF(AND($E$1&lt;&gt;"--", IFERROR(VLOOKUP(A324,'0919門市清單主檔'!B:AH,32,FALSE),"")=$E$1, IFERROR(VLOOKUP(A324,門市主檔!A:S,19,FALSE),"")&lt;&gt;$E$1), $E$1, ""),
        IF(AND($F$1&lt;&gt;"--", IFERROR(VLOOKUP(A324,'0919門市清單主檔'!B:AH,33,FALSE),"")=$F$1, IFERROR(VLOOKUP(A324,門市主檔!A:U,21,FALSE),"")&lt;&gt;$F$1), $F$1, ""),
        IF(AND(IFERROR(VLOOKUP(A324,'0919門市清單主檔'!B:AC,28,FALSE),"")="+HUB", IFERROR(VLOOKUP(A324,門市主檔!A:X,23,FALSE),"")&lt;&gt;"+HUB"), "+HUB", ""),
        IF(AND(IFERROR(VLOOKUP(A324,'0919門市清單主檔'!B:AD,29,FALSE),"")="+EDC", IFERROR(VLOOKUP(A324,門市主檔!A:X,24,FALSE),"")&lt;&gt;"+EDC"), "+EDC", "")
      ) &amp; "未完工",
      "已完工"
    )
  )
)</f>
        <v>未完工</v>
      </c>
      <c r="P324" s="130" t="str">
        <f t="shared" si="42"/>
        <v>-5536-新莊青山店(定保)</v>
      </c>
      <c r="Q324" s="209" t="str">
        <f t="array" ref="Q324">IF(AND(SUMPRODUCT((IM!$F$2:$F$5000=A324)*(ISNUMBER(SEARCH($D$1, IM!$AC$2:$AC$5000))))&gt;0), $D$1, "")</f>
        <v/>
      </c>
      <c r="R324" s="210" t="str">
        <f t="array" ref="R324">IFERROR(INDEX(IM!$AM$2:$AM$5000, MATCH(1, (IM!$F$2:$F$5000=A324) * (ISNUMBER(SEARCH($D$1, IM!$AC$2:$AC$5000))), 0)), "")</f>
        <v/>
      </c>
      <c r="S324" s="211" t="str">
        <f t="array" ref="S324">IF(AND(SUMPRODUCT((IM!$F$2:$F$5000=A324)*(ISNUMBER(SEARCH($E$1, IM!$AC$2:$AC$5000))))&gt;0), $E$1, "")</f>
        <v/>
      </c>
      <c r="T324" s="210" t="str">
        <f t="array" ref="T324">IFERROR(INDEX(IM!$AM$2:$AM$5000, MATCH(1, (IM!$F$2:$F$5000=A324) * (ISNUMBER(SEARCH($E$1, IM!$AC$2:$AC$5000))), 0)), "")</f>
        <v/>
      </c>
      <c r="U324" s="211" t="str">
        <f t="array" ref="U324">IF(AND(SUMPRODUCT((IM!$F$2:$F$5000=A324)*(ISNUMBER(SEARCH($F$1, IM!$AC$2:$AC$5000))))&gt;0), $F$1, "")</f>
        <v/>
      </c>
      <c r="V324" s="210" t="str">
        <f t="array" ref="V324">IFERROR(INDEX(IM!$AM$2:$AM$5000, MATCH(1, (IM!$F$2:$F$5000=A324) * (ISNUMBER(SEARCH($F$1, IM!$AC$2:$AC$5000))), 0)), "")</f>
        <v/>
      </c>
      <c r="W324" s="165" t="str">
        <f t="array" ref="W324">IF(
SUMPRODUCT(
(IM!$F$2:$F$5000=A324)*
(ISNUMBER(SEARCH($I$1,IM!$AC$2:$AC$5000)))*
(IM!$X$2:$X$5000&gt;=$A$1)*
(IM!$X$2:$X$5000&lt;=$B$1)
)&gt;0,
$I$1,
""
)</f>
        <v/>
      </c>
      <c r="X324" s="463" t="str">
        <f t="array" ref="X324">IF(AND(SUMPRODUCT((IM!$F$2:$F$5000=A324)*(ISNUMBER(SEARCH($J$1, IM!$AC$2:$AC$5000))))&gt;0), $J$1, "")</f>
        <v/>
      </c>
      <c r="Y324" s="425">
        <f t="shared" si="43"/>
        <v>5536</v>
      </c>
      <c r="Z324" s="425" t="str">
        <f t="shared" si="44"/>
        <v>新莊青山店</v>
      </c>
      <c r="AA324" s="365" t="s">
        <v>26</v>
      </c>
    </row>
    <row r="325" spans="1:27" s="464" customFormat="1" ht="21.6" customHeight="1">
      <c r="A325" s="160">
        <v>5595</v>
      </c>
      <c r="B325" s="160" t="str">
        <f>_xlfn.XLOOKUP(A325,'0919門市清單主檔'!B:B,'0919門市清單主檔'!C:C,"")</f>
        <v>新莊建福店</v>
      </c>
      <c r="C325" s="117" t="str">
        <f>_xlfn.XLOOKUP($A325,'0919門市清單主檔'!B:B,'0919門市清單主檔'!U:U,"")</f>
        <v>新北市</v>
      </c>
      <c r="D325" s="117" t="str">
        <f>_xlfn.XLOOKUP($A325,'0919門市清單主檔'!B:B,'0919門市清單主檔'!V:V,"")</f>
        <v>新莊區</v>
      </c>
      <c r="E325" s="200" t="str">
        <f>_xlfn.XLOOKUP(D325,門市狀態!G:G,門市狀態!H:H,"")</f>
        <v>湯家瑋</v>
      </c>
      <c r="F325" s="160" t="str">
        <f>IFERROR(IF(VLOOKUP(A325,門市狀態!A:D,4,FALSE)=0,"",VLOOKUP(A325,門市狀態!A:D,4,FALSE)),"")</f>
        <v>新開不保養</v>
      </c>
      <c r="G325" s="118"/>
      <c r="H325" s="188" t="str">
        <f t="shared" si="40"/>
        <v>-5595-新莊建福店(定保)</v>
      </c>
      <c r="I325" s="251" t="str">
        <f t="array" ref="I325">IF(AND(SUMPRODUCT((IM!$F$2:$F$5000=A325)*(ISNUMBER(SEARCH($C$1, IM!$AC$2:$AC$5000))))&gt;0), $C$1, "")</f>
        <v/>
      </c>
      <c r="J325" s="252" t="str">
        <f t="array" ref="J325">IFERROR(INDEX(IM!$AM$2:$AM$5000, MATCH(1, (IM!$F$2:$F$5000=A325) * (ISNUMBER(SEARCH($C$1, IM!$AC$2:$AC$5000))), 0)), "")</f>
        <v/>
      </c>
      <c r="K325" s="253">
        <f t="array" ref="K325">SUMPRODUCT((IM!$F$2:$F$5000=A325)*(IM!$AD$2:$AD$5000="O")*(ISNUMBER(SEARCH($C$1, IM!$AC$2:$AC$5000))))</f>
        <v>0</v>
      </c>
      <c r="L325" s="254" t="str">
        <f t="array" ref="L325">IF(K325&gt;0,IFERROR(HYPERLINK("#'IM'!AC"&amp;MATCH(1,(IM!$F$1:$F$5000=A325)*(ISNUMBER(SEARCH($C$1,IM!$AC$1:$AC$5000))),0),"檢核"),"未登錄"),"")</f>
        <v/>
      </c>
      <c r="M325" s="255" t="str">
        <f t="shared" si="41"/>
        <v/>
      </c>
      <c r="N325" s="255" t="str">
        <f t="array" ref="N325">IF(AND(
    SUMPRODUCT(
        (IM!$F$2:$F$522=A325) *
        ISNUMBER(SEARCH("*HUB*", IM!$AC$2:$AC$522)) *
        (IM!$X$2:$X$522&gt;=$A$1) *
        (IM!$X$2:$X$522&lt;=$B$1)*(W325="HUB")
    ) &gt; 0
), "HUB", "")</f>
        <v/>
      </c>
      <c r="O325" s="256" t="str">
        <f>IF(
  IFERROR(VLOOKUP(A325,門市主檔!A:I,9,FALSE),"")&lt;&gt;$C$1,
  "未完工",
  IF(
    AND($D$1="--",$E$1="--",$F$1="--"),
    "已完工",
    IF(
      OR(
        AND($D$1&lt;&gt;"--", IFERROR(VLOOKUP(A325,'0919門市清單主檔'!B:AH,31,FALSE),"")=$D$1, IFERROR(VLOOKUP(A325,門市主檔!A:Q,17,FALSE),"")&lt;&gt;$D$1),
        AND($E$1&lt;&gt;"--", IFERROR(VLOOKUP(A325,'0919門市清單主檔'!B:AH,32,FALSE),"")=$E$1, IFERROR(VLOOKUP(A325,門市主檔!A:S,19,FALSE),"")&lt;&gt;$E$1),
        AND($F$1&lt;&gt;"--", IFERROR(VLOOKUP(A325,'0919門市清單主檔'!B:AH,33,FALSE),"")=$F$1, IFERROR(VLOOKUP(A325,門市主檔!A:U,21,FALSE),"")&lt;&gt;$F$1),
        AND(
          IFERROR(VLOOKUP(A325,'0919門市清單主檔'!B:AC,28,FALSE),"")="+HUB",
          IFERROR(VLOOKUP(A325,門市主檔!A:X,23,FALSE),"")&lt;&gt;"+HUB"
        ),
        AND(
          IFERROR(VLOOKUP(A325,'0919門市清單主檔'!B:AD,29,FALSE),"")="+EDC",
          IFERROR(VLOOKUP(A325,門市主檔!A:X,24,FALSE),"")&lt;&gt;"+EDC"
        )
      ),
      _xlfn.TEXTJOIN(
        "，",
        TRUE,
        IF(AND($D$1&lt;&gt;"--", IFERROR(VLOOKUP(A325,'0919門市清單主檔'!B:AH,31,FALSE),"")=$D$1, IFERROR(VLOOKUP(A325,門市主檔!A:Q,17,FALSE),"")&lt;&gt;$D$1), $D$1, ""),
        IF(AND($E$1&lt;&gt;"--", IFERROR(VLOOKUP(A325,'0919門市清單主檔'!B:AH,32,FALSE),"")=$E$1, IFERROR(VLOOKUP(A325,門市主檔!A:S,19,FALSE),"")&lt;&gt;$E$1), $E$1, ""),
        IF(AND($F$1&lt;&gt;"--", IFERROR(VLOOKUP(A325,'0919門市清單主檔'!B:AH,33,FALSE),"")=$F$1, IFERROR(VLOOKUP(A325,門市主檔!A:U,21,FALSE),"")&lt;&gt;$F$1), $F$1, ""),
        IF(AND(IFERROR(VLOOKUP(A325,'0919門市清單主檔'!B:AC,28,FALSE),"")="+HUB", IFERROR(VLOOKUP(A325,門市主檔!A:X,23,FALSE),"")&lt;&gt;"+HUB"), "+HUB", ""),
        IF(AND(IFERROR(VLOOKUP(A325,'0919門市清單主檔'!B:AD,29,FALSE),"")="+EDC", IFERROR(VLOOKUP(A325,門市主檔!A:X,24,FALSE),"")&lt;&gt;"+EDC"), "+EDC", "")
      ) &amp; "未完工",
      "已完工"
    )
  )
)</f>
        <v>未完工</v>
      </c>
      <c r="P325" s="130" t="str">
        <f t="shared" si="42"/>
        <v>-5595-新莊建福店(定保)</v>
      </c>
      <c r="Q325" s="209" t="str">
        <f t="array" ref="Q325">IF(AND(SUMPRODUCT((IM!$F$2:$F$5000=A325)*(ISNUMBER(SEARCH($D$1, IM!$AC$2:$AC$5000))))&gt;0), $D$1, "")</f>
        <v/>
      </c>
      <c r="R325" s="210" t="str">
        <f t="array" ref="R325">IFERROR(INDEX(IM!$AM$2:$AM$5000, MATCH(1, (IM!$F$2:$F$5000=A325) * (ISNUMBER(SEARCH($D$1, IM!$AC$2:$AC$5000))), 0)), "")</f>
        <v/>
      </c>
      <c r="S325" s="211" t="str">
        <f t="array" ref="S325">IF(AND(SUMPRODUCT((IM!$F$2:$F$5000=A325)*(ISNUMBER(SEARCH($E$1, IM!$AC$2:$AC$5000))))&gt;0), $E$1, "")</f>
        <v/>
      </c>
      <c r="T325" s="210" t="str">
        <f t="array" ref="T325">IFERROR(INDEX(IM!$AM$2:$AM$5000, MATCH(1, (IM!$F$2:$F$5000=A325) * (ISNUMBER(SEARCH($E$1, IM!$AC$2:$AC$5000))), 0)), "")</f>
        <v/>
      </c>
      <c r="U325" s="211" t="str">
        <f t="array" ref="U325">IF(AND(SUMPRODUCT((IM!$F$2:$F$5000=A325)*(ISNUMBER(SEARCH($F$1, IM!$AC$2:$AC$5000))))&gt;0), $F$1, "")</f>
        <v/>
      </c>
      <c r="V325" s="210" t="str">
        <f t="array" ref="V325">IFERROR(INDEX(IM!$AM$2:$AM$5000, MATCH(1, (IM!$F$2:$F$5000=A325) * (ISNUMBER(SEARCH($F$1, IM!$AC$2:$AC$5000))), 0)), "")</f>
        <v/>
      </c>
      <c r="W325" s="165" t="str">
        <f t="array" ref="W325">IF(
SUMPRODUCT(
(IM!$F$2:$F$5000=A325)*
(ISNUMBER(SEARCH($I$1,IM!$AC$2:$AC$5000)))*
(IM!$X$2:$X$5000&gt;=$A$1)*
(IM!$X$2:$X$5000&lt;=$B$1)
)&gt;0,
$I$1,
""
)</f>
        <v/>
      </c>
      <c r="X325" s="463" t="str">
        <f t="array" ref="X325">IF(AND(SUMPRODUCT((IM!$F$2:$F$5000=A325)*(ISNUMBER(SEARCH($J$1, IM!$AC$2:$AC$5000))))&gt;0), $J$1, "")</f>
        <v/>
      </c>
      <c r="Y325" s="425">
        <f t="shared" si="43"/>
        <v>5595</v>
      </c>
      <c r="Z325" s="425" t="str">
        <f t="shared" si="44"/>
        <v>新莊建福店</v>
      </c>
      <c r="AA325" s="365" t="s">
        <v>26</v>
      </c>
    </row>
  </sheetData>
  <autoFilter ref="A21:FT324" xr:uid="{00000000-0009-0000-0000-000000000000}"/>
  <sortState xmlns:xlrd2="http://schemas.microsoft.com/office/spreadsheetml/2017/richdata2" ref="A23:AC325">
    <sortCondition ref="J23:J325"/>
  </sortState>
  <phoneticPr fontId="123" type="noConversion"/>
  <conditionalFormatting sqref="A22:A323 A326:A490">
    <cfRule type="expression" dxfId="602" priority="149">
      <formula>F22="撤店"</formula>
    </cfRule>
  </conditionalFormatting>
  <conditionalFormatting sqref="M326:M1048576">
    <cfRule type="expression" dxfId="601" priority="140">
      <formula>VLOOKUP(A326,#REF!,9,FALSE)="異常"</formula>
    </cfRule>
  </conditionalFormatting>
  <conditionalFormatting sqref="R23:R226 R228 R232:R321 T23:T226 T228 T232:T321 V23:V226 V228 V232:V321">
    <cfRule type="expression" dxfId="600" priority="110">
      <formula>R23&lt;&gt;G23</formula>
    </cfRule>
  </conditionalFormatting>
  <conditionalFormatting sqref="B7">
    <cfRule type="expression" dxfId="599" priority="100">
      <formula>A7&lt;&gt;B7</formula>
    </cfRule>
  </conditionalFormatting>
  <conditionalFormatting sqref="B11">
    <cfRule type="expression" dxfId="598" priority="57">
      <formula>A11&lt;&gt;B11</formula>
    </cfRule>
  </conditionalFormatting>
  <conditionalFormatting sqref="B15">
    <cfRule type="expression" dxfId="597" priority="56">
      <formula>A15&lt;&gt;B15</formula>
    </cfRule>
  </conditionalFormatting>
  <conditionalFormatting sqref="R229 T229 V229">
    <cfRule type="expression" dxfId="596" priority="43">
      <formula>R229&lt;&gt;G229</formula>
    </cfRule>
  </conditionalFormatting>
  <conditionalFormatting sqref="R231 T231 V231">
    <cfRule type="expression" dxfId="595" priority="24">
      <formula>R231&lt;&gt;G231</formula>
    </cfRule>
  </conditionalFormatting>
  <conditionalFormatting sqref="R230 T230 V230">
    <cfRule type="expression" dxfId="594" priority="20">
      <formula>R230&lt;&gt;G230</formula>
    </cfRule>
  </conditionalFormatting>
  <conditionalFormatting sqref="R227 T227 V227">
    <cfRule type="expression" dxfId="593" priority="18">
      <formula>R227&lt;&gt;G227</formula>
    </cfRule>
  </conditionalFormatting>
  <conditionalFormatting sqref="R322 T322 V322">
    <cfRule type="expression" dxfId="592" priority="11">
      <formula>R322&lt;&gt;G322</formula>
    </cfRule>
  </conditionalFormatting>
  <conditionalFormatting sqref="R323 T323 V323">
    <cfRule type="expression" dxfId="591" priority="9">
      <formula>R323&lt;&gt;G323</formula>
    </cfRule>
  </conditionalFormatting>
  <conditionalFormatting sqref="A324">
    <cfRule type="expression" dxfId="590" priority="6">
      <formula>F324="撤店"</formula>
    </cfRule>
  </conditionalFormatting>
  <conditionalFormatting sqref="R324 T324 V324">
    <cfRule type="expression" dxfId="589" priority="5">
      <formula>R324&lt;&gt;G324</formula>
    </cfRule>
  </conditionalFormatting>
  <conditionalFormatting sqref="A325">
    <cfRule type="expression" dxfId="588" priority="2">
      <formula>F325="撤店"</formula>
    </cfRule>
  </conditionalFormatting>
  <conditionalFormatting sqref="R325 T325 V325">
    <cfRule type="expression" dxfId="587" priority="1">
      <formula>R325&lt;&gt;G325</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67"/>
  <sheetViews>
    <sheetView zoomScale="85" zoomScaleNormal="85" workbookViewId="0">
      <selection activeCell="G5" sqref="G5"/>
    </sheetView>
  </sheetViews>
  <sheetFormatPr defaultColWidth="9.69921875" defaultRowHeight="15.6"/>
  <cols>
    <col min="1" max="1" width="10.8984375" style="168" bestFit="1" customWidth="1"/>
    <col min="2" max="2" width="12.19921875" style="168" bestFit="1" customWidth="1"/>
    <col min="3" max="3" width="14.09765625" style="168" bestFit="1" customWidth="1"/>
    <col min="4" max="4" width="11.3984375" style="168" customWidth="1"/>
    <col min="5" max="5" width="13.19921875" style="168" bestFit="1" customWidth="1"/>
    <col min="6" max="6" width="12.3984375" style="168" bestFit="1" customWidth="1"/>
    <col min="7" max="7" width="9.69921875" style="168" customWidth="1"/>
    <col min="8" max="8" width="11.8984375" style="168" bestFit="1" customWidth="1"/>
    <col min="9" max="9" width="10.69921875" style="168" bestFit="1" customWidth="1"/>
    <col min="10" max="10" width="12.796875" style="168" bestFit="1" customWidth="1"/>
    <col min="11" max="11" width="10.69921875" style="168" bestFit="1" customWidth="1"/>
    <col min="12" max="12" width="11.5" style="168" bestFit="1" customWidth="1"/>
    <col min="13" max="13" width="10.69921875" style="168" bestFit="1" customWidth="1"/>
    <col min="14" max="502" width="9.69921875" style="168" customWidth="1"/>
    <col min="503" max="16384" width="9.69921875" style="168"/>
  </cols>
  <sheetData>
    <row r="1" spans="1:14">
      <c r="A1" s="258" t="s">
        <v>100</v>
      </c>
      <c r="B1" s="258" t="s">
        <v>101</v>
      </c>
      <c r="C1" s="258" t="s">
        <v>102</v>
      </c>
      <c r="D1" s="258" t="s">
        <v>103</v>
      </c>
      <c r="E1" s="258" t="s">
        <v>104</v>
      </c>
      <c r="F1" s="258" t="s">
        <v>105</v>
      </c>
      <c r="G1" t="s">
        <v>106</v>
      </c>
      <c r="H1" s="189" t="s">
        <v>107</v>
      </c>
      <c r="I1" s="215">
        <v>46023</v>
      </c>
      <c r="J1" s="215">
        <v>46387</v>
      </c>
    </row>
    <row r="2" spans="1:14">
      <c r="A2" s="174" t="s">
        <v>108</v>
      </c>
      <c r="B2" s="471" t="s">
        <v>109</v>
      </c>
      <c r="C2" s="471" t="s">
        <v>110</v>
      </c>
      <c r="D2" s="471" t="s">
        <v>110</v>
      </c>
      <c r="E2" s="297"/>
      <c r="F2" s="297"/>
      <c r="H2" s="189" t="s">
        <v>111</v>
      </c>
      <c r="I2" s="168">
        <v>4</v>
      </c>
      <c r="J2" s="168">
        <v>5</v>
      </c>
      <c r="K2" s="168">
        <v>6</v>
      </c>
    </row>
    <row r="3" spans="1:14">
      <c r="I3" s="189" t="str">
        <f>I2&amp;"月"</f>
        <v>4月</v>
      </c>
      <c r="J3" s="189" t="str">
        <f>J2&amp;"月"</f>
        <v>5月</v>
      </c>
      <c r="K3" s="189" t="str">
        <f>K2&amp;"月"</f>
        <v>6月</v>
      </c>
      <c r="L3" s="168">
        <v>1</v>
      </c>
    </row>
    <row r="4" spans="1:14">
      <c r="A4" s="176" t="s">
        <v>112</v>
      </c>
      <c r="B4" s="413"/>
      <c r="D4" s="169"/>
      <c r="H4" s="189" t="s">
        <v>113</v>
      </c>
      <c r="I4" s="152">
        <v>46113</v>
      </c>
      <c r="J4" s="152">
        <v>46143</v>
      </c>
      <c r="K4" s="152">
        <v>46174</v>
      </c>
      <c r="L4" s="215">
        <v>46204</v>
      </c>
      <c r="M4" s="152">
        <v>46113</v>
      </c>
    </row>
    <row r="5" spans="1:14">
      <c r="A5" s="156" t="s">
        <v>114</v>
      </c>
      <c r="B5" s="156" t="s">
        <v>25</v>
      </c>
      <c r="C5" s="156" t="s">
        <v>26</v>
      </c>
      <c r="D5" s="156" t="s">
        <v>115</v>
      </c>
      <c r="E5" s="156" t="s">
        <v>116</v>
      </c>
    </row>
    <row r="6" spans="1:14">
      <c r="A6" s="171">
        <f ca="1">門市主檔!B3</f>
        <v>302</v>
      </c>
      <c r="B6" s="171">
        <f ca="1">門市主檔!B19</f>
        <v>6</v>
      </c>
      <c r="C6" s="171">
        <f ca="1">門市主檔!B20</f>
        <v>2</v>
      </c>
      <c r="D6" s="171">
        <f ca="1">COUNTIF(門市狀態!D31:D36,"裝潢中")</f>
        <v>2</v>
      </c>
      <c r="E6" s="378">
        <f ca="1">COUNTIF(門市狀態!B:G,"暫歇中")</f>
        <v>2</v>
      </c>
      <c r="I6" s="168">
        <v>6</v>
      </c>
      <c r="J6" s="168">
        <v>6</v>
      </c>
      <c r="K6" s="168">
        <v>6</v>
      </c>
    </row>
    <row r="7" spans="1:14">
      <c r="H7" s="213" t="s">
        <v>117</v>
      </c>
      <c r="I7" s="213" t="s">
        <v>118</v>
      </c>
      <c r="J7" s="213" t="s">
        <v>119</v>
      </c>
      <c r="K7" s="213" t="s">
        <v>120</v>
      </c>
      <c r="L7" s="213" t="s">
        <v>121</v>
      </c>
      <c r="M7" s="213" t="s">
        <v>122</v>
      </c>
      <c r="N7" s="213" t="s">
        <v>123</v>
      </c>
    </row>
    <row r="8" spans="1:14">
      <c r="A8" s="176" t="s">
        <v>124</v>
      </c>
      <c r="B8" s="413"/>
      <c r="H8" s="213" t="s">
        <v>125</v>
      </c>
      <c r="I8" s="168">
        <f>ROUND(COUNTIFS(IM!S:S,H8,IM!AD:AD,"O")/I6,2)</f>
        <v>29.5</v>
      </c>
      <c r="J8" s="214">
        <f>COUNTIFS(IM!S:S,H8,IM!AE:AE,"O")/J6</f>
        <v>7.666666666666667</v>
      </c>
      <c r="K8" s="214">
        <f>COUNTIFS(IM!S:S,H8,IM!AJ:AJ,"O")/K6</f>
        <v>28.166666666666668</v>
      </c>
      <c r="N8" s="214"/>
    </row>
    <row r="9" spans="1:14">
      <c r="A9" s="175" t="s">
        <v>126</v>
      </c>
      <c r="B9" s="156" t="s">
        <v>127</v>
      </c>
      <c r="C9" s="156" t="s">
        <v>128</v>
      </c>
      <c r="D9" s="175" t="s">
        <v>129</v>
      </c>
      <c r="E9" s="175"/>
      <c r="H9" s="213" t="s">
        <v>130</v>
      </c>
      <c r="I9" s="168">
        <f>ROUND(COUNTIFS(IM!S:S,H9,IM!AD:AD,"O")/I6,2)</f>
        <v>60.17</v>
      </c>
      <c r="J9" s="214">
        <f>COUNTIFS(IM!S:S,H9,IM!AE:AE,"O")/J6</f>
        <v>7.833333333333333</v>
      </c>
      <c r="K9" s="214">
        <f>COUNTIFS(IM!S:S,H9,IM!AJ:AJ,"O")/K6</f>
        <v>6.666666666666667</v>
      </c>
      <c r="N9" s="214"/>
    </row>
    <row r="10" spans="1:14">
      <c r="A10" s="172" t="str">
        <f ca="1">ROUND(門市主檔!B4*100,1)&amp;"%"</f>
        <v>98.3%</v>
      </c>
      <c r="B10" s="171">
        <f>門市主檔!B5</f>
        <v>297</v>
      </c>
      <c r="C10" s="171">
        <f ca="1">門市主檔!B6</f>
        <v>5</v>
      </c>
      <c r="D10" s="172">
        <f>COUNTIFS(IM!B:B,"維修",IM!X:X,"&gt;="&amp;首頁!I4,IM!X:X,"&lt;="&amp;首頁!L4)</f>
        <v>206</v>
      </c>
      <c r="E10" s="371"/>
    </row>
    <row r="12" spans="1:14">
      <c r="A12" s="180" t="s">
        <v>131</v>
      </c>
      <c r="B12" s="170"/>
    </row>
    <row r="13" spans="1:14">
      <c r="A13" s="181" t="s">
        <v>132</v>
      </c>
      <c r="B13" s="181" t="s">
        <v>133</v>
      </c>
      <c r="C13" s="175" t="s">
        <v>134</v>
      </c>
      <c r="D13" s="156" t="s">
        <v>135</v>
      </c>
      <c r="E13" s="156" t="s">
        <v>136</v>
      </c>
    </row>
    <row r="14" spans="1:14" s="413" customFormat="1">
      <c r="A14" s="416" t="s">
        <v>1</v>
      </c>
      <c r="B14" s="414">
        <f>COUNTIF('0919門市清單主檔'!AC2:AC491,"+HUB")</f>
        <v>0</v>
      </c>
      <c r="C14" s="417">
        <f>IF(B14&lt;&gt;0,ROUND(D14/B14*100,2)&amp;"%",0)</f>
        <v>0</v>
      </c>
      <c r="D14" s="415">
        <f>COUNTIF(門市主檔!N:N,"*+HUB*")</f>
        <v>0</v>
      </c>
      <c r="E14" s="415">
        <f>B14-D14</f>
        <v>0</v>
      </c>
    </row>
    <row r="15" spans="1:14" s="413" customFormat="1">
      <c r="A15" s="416" t="s">
        <v>2</v>
      </c>
      <c r="B15" s="414">
        <f>COUNTIF('0919門市清單主檔'!AD2:AD491,"+EDC")</f>
        <v>292</v>
      </c>
      <c r="C15" s="417" t="str">
        <f ca="1">IF(B15&lt;&gt;0,ROUND(D15/B15*100,2)&amp;"%","")</f>
        <v>98.29%</v>
      </c>
      <c r="D15" s="415">
        <f ca="1">COUNTIF(門市主檔!M:M,"*+EDC*")</f>
        <v>287</v>
      </c>
      <c r="E15" s="415">
        <f ca="1">B15-D15</f>
        <v>5</v>
      </c>
    </row>
    <row r="16" spans="1:14">
      <c r="A16" s="259" t="str">
        <f>IF(B2=0,"",B2)</f>
        <v>+SC7</v>
      </c>
      <c r="B16" s="171">
        <f>IF(A16&lt;&gt;"--",門市主檔!B7,"")</f>
        <v>23</v>
      </c>
      <c r="C16" s="172" t="str">
        <f>IF(A16&lt;&gt;"--",ROUND(D16/B16*100,2)&amp;"%","")</f>
        <v>52.17%</v>
      </c>
      <c r="D16" s="171">
        <f>IF(A16&lt;&gt;"--",門市主檔!B9,"")</f>
        <v>12</v>
      </c>
      <c r="E16" s="171">
        <f>IF(A16&lt;&gt;"--",B16-D16,"")</f>
        <v>11</v>
      </c>
    </row>
    <row r="17" spans="1:5">
      <c r="A17" s="259" t="str">
        <f>IF(C2=0,"",C2)</f>
        <v>--</v>
      </c>
      <c r="B17" s="171" t="str">
        <f>IF(A17&lt;&gt;"--",門市主檔!B11,"")</f>
        <v/>
      </c>
      <c r="C17" s="172" t="str">
        <f>IF(A17&lt;&gt;"--",ROUND(D17/B17*100,2)&amp;"%","")</f>
        <v/>
      </c>
      <c r="D17" s="171" t="str">
        <f>門市主檔!B13</f>
        <v/>
      </c>
      <c r="E17" s="171" t="str">
        <f>IF(A17&lt;&gt;"--",B17-D17,"")</f>
        <v/>
      </c>
    </row>
    <row r="18" spans="1:5">
      <c r="A18" s="259" t="str">
        <f>IF(D2=0,"",D2)</f>
        <v>--</v>
      </c>
      <c r="B18" s="171" t="str">
        <f>IF(A18&lt;&gt;"--",門市主檔!B15,"")</f>
        <v/>
      </c>
      <c r="C18" s="172" t="str">
        <f>IF(A18&lt;&gt;"--",ROUND(D18/B18*100,2)&amp;"%","")</f>
        <v/>
      </c>
      <c r="D18" s="171" t="str">
        <f>門市主檔!B17</f>
        <v/>
      </c>
      <c r="E18" s="171" t="str">
        <f>IF(A18&lt;&gt;"--",B18-D18,"")</f>
        <v/>
      </c>
    </row>
    <row r="20" spans="1:5">
      <c r="A20" s="246" t="s">
        <v>137</v>
      </c>
    </row>
    <row r="21" spans="1:5" s="413" customFormat="1">
      <c r="A21" s="156" t="s">
        <v>137</v>
      </c>
      <c r="B21" s="175" t="s">
        <v>138</v>
      </c>
      <c r="C21" s="175" t="s">
        <v>139</v>
      </c>
    </row>
    <row r="22" spans="1:5" s="413" customFormat="1">
      <c r="A22" s="377">
        <f>COUNTIF('0919門市清單主檔'!AC2:AC482,"+HUB")</f>
        <v>0</v>
      </c>
      <c r="B22" s="378">
        <f t="array" ref="B22">COUNT(_xlfn._xlws.FILTER(IM!F:F,ISNUMBER(MATCH(IM!F:F,_xlfn._xlws.FILTER('0919門市清單主檔'!B:B,'0919門市清單主檔'!AC:AC="+HUB"),0))*ISNUMBER(SEARCH("+HUB",IM!AC:AC))))</f>
        <v>0</v>
      </c>
      <c r="C22" s="379">
        <f>IFERROR(B22/A22,0)</f>
        <v>0</v>
      </c>
    </row>
    <row r="23" spans="1:5">
      <c r="A23" s="224" t="s">
        <v>27</v>
      </c>
      <c r="B23" s="223" t="s">
        <v>28</v>
      </c>
      <c r="C23" s="223" t="s">
        <v>140</v>
      </c>
      <c r="D23" s="223" t="s">
        <v>141</v>
      </c>
      <c r="E23" s="223" t="s">
        <v>42</v>
      </c>
    </row>
    <row r="24" spans="1:5">
      <c r="A24" s="173"/>
      <c r="B24" s="173"/>
      <c r="C24" s="173"/>
      <c r="D24" s="362"/>
      <c r="E24" s="173" t="str">
        <f>IF(COUNTIFS(IM!$F:$F,A24,IM!AC:AC,"*"&amp;"+HUB"&amp;"*",IM!X:X,"&gt;="&amp;$I$4)&gt;0,"V","")</f>
        <v/>
      </c>
    </row>
    <row r="25" spans="1:5">
      <c r="A25" s="173"/>
      <c r="B25" s="173"/>
      <c r="C25" s="370"/>
      <c r="D25" s="262"/>
      <c r="E25" s="173" t="str">
        <f>IF(COUNTIFS(IM!$F:$F,A25,IM!AC:AC,"*"&amp;"+HUB"&amp;"*",IM!X:X,"&gt;="&amp;$I$4)&gt;0,"V","")</f>
        <v/>
      </c>
    </row>
    <row r="26" spans="1:5">
      <c r="A26" s="173"/>
      <c r="B26" s="173"/>
      <c r="C26" s="370"/>
      <c r="D26" s="263"/>
      <c r="E26" s="173" t="str">
        <f>IF(COUNTIFS(IM!$F:$F,A26,IM!AC:AC,"*"&amp;"+HUB"&amp;"*",IM!X:X,"&gt;="&amp;$I$4)&gt;0,"V","")</f>
        <v/>
      </c>
    </row>
    <row r="27" spans="1:5">
      <c r="A27" s="173"/>
      <c r="B27" s="173"/>
      <c r="C27" s="173"/>
      <c r="D27" s="263"/>
      <c r="E27" s="173" t="str">
        <f>IF(COUNTIFS(IM!$F:$F,A27,IM!AC:AC,"*"&amp;"+HUB"&amp;"*",IM!X:X,"&gt;="&amp;$I$4)&gt;0,"V","")</f>
        <v/>
      </c>
    </row>
    <row r="28" spans="1:5">
      <c r="A28" s="173"/>
      <c r="B28" s="173" t="str">
        <f>IFERROR(VLOOKUP(A28,'0919門市清單主檔'!B:C,2,FALSE),"")</f>
        <v/>
      </c>
      <c r="C28" s="173"/>
      <c r="D28" s="263"/>
      <c r="E28" s="173" t="str">
        <f>IF(COUNTIFS(IM!$F:$F,A28,IM!AC:AC,"*"&amp;"+HUB"&amp;"*",IM!X:X,"&gt;="&amp;$I$4)&gt;0,"V","")</f>
        <v/>
      </c>
    </row>
    <row r="29" spans="1:5">
      <c r="A29" s="173"/>
      <c r="B29" s="173" t="str">
        <f>IFERROR(VLOOKUP(A29,'0919門市清單主檔'!B:C,2,FALSE),"")</f>
        <v/>
      </c>
      <c r="C29" s="173"/>
      <c r="D29" s="263"/>
      <c r="E29" s="173" t="str">
        <f>IF(COUNTIFS(IM!$F:$F,A29,IM!AC:AC,"*"&amp;"+HUB"&amp;"*",IM!X:X,"&gt;="&amp;$I$4)&gt;0,"V","")</f>
        <v/>
      </c>
    </row>
    <row r="30" spans="1:5">
      <c r="A30" s="173"/>
      <c r="B30" s="173" t="str">
        <f>IFERROR(VLOOKUP(A30,'0919門市清單主檔'!B:C,2,FALSE),"")</f>
        <v/>
      </c>
      <c r="C30" s="173"/>
      <c r="D30" s="263"/>
      <c r="E30" s="173" t="str">
        <f>IF(COUNTIFS(IM!$F:$F,A30,IM!AC:AC,"*"&amp;"+HUB"&amp;"*",IM!X:X,"&gt;="&amp;$I$4)&gt;0,"V","")</f>
        <v/>
      </c>
    </row>
    <row r="31" spans="1:5">
      <c r="A31" s="173"/>
      <c r="B31" s="173" t="str">
        <f>IFERROR(VLOOKUP(A31,'0919門市清單主檔'!B:C,2,FALSE),"")</f>
        <v/>
      </c>
      <c r="C31" s="173"/>
      <c r="D31" s="263"/>
      <c r="E31" s="173" t="str">
        <f>IF(COUNTIFS(IM!$F:$F,A31,IM!AC:AC,"*"&amp;"+HUB"&amp;"*",IM!X:X,"&gt;="&amp;$I$4)&gt;0,"V","")</f>
        <v/>
      </c>
    </row>
    <row r="40" spans="5:24">
      <c r="G40" s="293" t="s">
        <v>3</v>
      </c>
      <c r="H40" s="293" t="s">
        <v>4</v>
      </c>
      <c r="I40" s="293" t="s">
        <v>5</v>
      </c>
      <c r="J40" s="293" t="s">
        <v>6</v>
      </c>
      <c r="K40" s="293" t="s">
        <v>7</v>
      </c>
      <c r="L40" s="293" t="s">
        <v>8</v>
      </c>
      <c r="M40" s="293" t="s">
        <v>9</v>
      </c>
      <c r="N40" s="293" t="s">
        <v>10</v>
      </c>
      <c r="O40" s="293" t="s">
        <v>11</v>
      </c>
      <c r="P40" s="293" t="s">
        <v>12</v>
      </c>
      <c r="Q40" s="293" t="s">
        <v>13</v>
      </c>
      <c r="R40" s="293" t="s">
        <v>14</v>
      </c>
      <c r="S40" s="293" t="s">
        <v>15</v>
      </c>
      <c r="T40" s="293" t="s">
        <v>16</v>
      </c>
      <c r="U40" s="299" t="s">
        <v>17</v>
      </c>
      <c r="V40" s="299" t="s">
        <v>18</v>
      </c>
      <c r="W40" s="299" t="s">
        <v>142</v>
      </c>
      <c r="X40" s="299" t="s">
        <v>143</v>
      </c>
    </row>
    <row r="41" spans="5:24">
      <c r="G41" s="168">
        <f>COUNTIFS('0919門市清單主檔'!$V:$V,G40)</f>
        <v>1</v>
      </c>
      <c r="H41" s="168">
        <f>COUNTIFS('0919門市清單主檔'!$V:$V,H40)</f>
        <v>2</v>
      </c>
      <c r="I41" s="168">
        <f>COUNTIFS('0919門市清單主檔'!$V:$V,I40)</f>
        <v>15</v>
      </c>
      <c r="J41" s="168">
        <f>COUNTIFS('0919門市清單主檔'!$V:$V,J40)</f>
        <v>2</v>
      </c>
      <c r="K41" s="168">
        <f>COUNTIFS('0919門市清單主檔'!$V:$V,K40)</f>
        <v>9</v>
      </c>
      <c r="L41" s="168">
        <f>COUNTIFS('0919門市清單主檔'!$V:$V,L40)</f>
        <v>18</v>
      </c>
      <c r="M41" s="168">
        <f>COUNTIFS('0919門市清單主檔'!$V:$V,M40)</f>
        <v>73</v>
      </c>
      <c r="N41" s="168">
        <f>COUNTIFS('0919門市清單主檔'!$V:$V,N40)</f>
        <v>29</v>
      </c>
      <c r="O41" s="168">
        <f>COUNTIFS('0919門市清單主檔'!$V:$V,O40)</f>
        <v>27</v>
      </c>
      <c r="P41" s="168">
        <f>COUNTIFS('0919門市清單主檔'!$V:$V,P40)</f>
        <v>12</v>
      </c>
      <c r="Q41" s="168">
        <f>COUNTIFS('0919門市清單主檔'!$V:$V,Q40)</f>
        <v>32</v>
      </c>
      <c r="R41" s="168">
        <f>COUNTIFS('0919門市清單主檔'!$V:$V,R40)</f>
        <v>3</v>
      </c>
      <c r="S41" s="168">
        <f>COUNTIFS('0919門市清單主檔'!$V:$V,S40)</f>
        <v>12</v>
      </c>
      <c r="T41" s="168">
        <f>COUNTIFS('0919門市清單主檔'!$V:$V,T40)</f>
        <v>35</v>
      </c>
      <c r="U41" s="168">
        <f>COUNTIFS('0919門市清單主檔'!$V:$V,U40)</f>
        <v>28</v>
      </c>
      <c r="V41" s="168">
        <f>COUNTIFS('0919門市清單主檔'!$V:$V,V40)</f>
        <v>6</v>
      </c>
      <c r="W41" s="168">
        <v>0</v>
      </c>
      <c r="X41" s="168">
        <v>0</v>
      </c>
    </row>
    <row r="42" spans="5:24">
      <c r="G42" s="168">
        <v>0</v>
      </c>
      <c r="H42" s="168">
        <v>0</v>
      </c>
      <c r="I42" s="168">
        <v>10</v>
      </c>
      <c r="J42" s="168">
        <v>3</v>
      </c>
      <c r="K42" s="168">
        <v>0</v>
      </c>
      <c r="L42" s="168">
        <v>14</v>
      </c>
      <c r="M42" s="168">
        <v>40</v>
      </c>
      <c r="N42" s="168">
        <v>7</v>
      </c>
      <c r="O42" s="168">
        <v>2</v>
      </c>
      <c r="P42" s="168">
        <v>10</v>
      </c>
      <c r="Q42" s="168">
        <v>24</v>
      </c>
      <c r="R42" s="168">
        <v>6</v>
      </c>
      <c r="S42" s="168">
        <v>4</v>
      </c>
      <c r="T42" s="168">
        <v>4</v>
      </c>
      <c r="U42" s="168">
        <v>20</v>
      </c>
      <c r="V42" s="168">
        <v>3</v>
      </c>
      <c r="W42" s="168">
        <v>15</v>
      </c>
      <c r="X42" s="168">
        <v>3</v>
      </c>
    </row>
    <row r="43" spans="5:24">
      <c r="G43" s="300">
        <f t="shared" ref="G43:X43" si="0">SUM(G41:G42)</f>
        <v>1</v>
      </c>
      <c r="H43" s="300">
        <f t="shared" si="0"/>
        <v>2</v>
      </c>
      <c r="I43" s="300">
        <f t="shared" si="0"/>
        <v>25</v>
      </c>
      <c r="J43" s="300">
        <f t="shared" si="0"/>
        <v>5</v>
      </c>
      <c r="K43" s="300">
        <f t="shared" si="0"/>
        <v>9</v>
      </c>
      <c r="L43" s="300">
        <f t="shared" si="0"/>
        <v>32</v>
      </c>
      <c r="M43" s="300">
        <f t="shared" si="0"/>
        <v>113</v>
      </c>
      <c r="N43" s="300">
        <f t="shared" si="0"/>
        <v>36</v>
      </c>
      <c r="O43" s="300">
        <f t="shared" si="0"/>
        <v>29</v>
      </c>
      <c r="P43" s="300">
        <f t="shared" si="0"/>
        <v>22</v>
      </c>
      <c r="Q43" s="300">
        <f t="shared" si="0"/>
        <v>56</v>
      </c>
      <c r="R43" s="300">
        <f t="shared" si="0"/>
        <v>9</v>
      </c>
      <c r="S43" s="300">
        <f t="shared" si="0"/>
        <v>16</v>
      </c>
      <c r="T43" s="300">
        <f t="shared" si="0"/>
        <v>39</v>
      </c>
      <c r="U43" s="300">
        <f t="shared" si="0"/>
        <v>48</v>
      </c>
      <c r="V43" s="300">
        <f t="shared" si="0"/>
        <v>9</v>
      </c>
      <c r="W43" s="300">
        <f t="shared" si="0"/>
        <v>15</v>
      </c>
      <c r="X43" s="300">
        <f t="shared" si="0"/>
        <v>3</v>
      </c>
    </row>
    <row r="45" spans="5:24">
      <c r="E45" s="299" t="s">
        <v>31</v>
      </c>
      <c r="F45" s="299" t="s">
        <v>144</v>
      </c>
      <c r="G45" s="301" t="s">
        <v>3</v>
      </c>
      <c r="H45" s="301" t="s">
        <v>4</v>
      </c>
      <c r="I45" s="301" t="s">
        <v>5</v>
      </c>
      <c r="J45" s="301" t="s">
        <v>6</v>
      </c>
      <c r="K45" s="301" t="s">
        <v>7</v>
      </c>
      <c r="L45" s="301" t="s">
        <v>8</v>
      </c>
      <c r="M45" s="301" t="s">
        <v>9</v>
      </c>
      <c r="N45" s="301" t="s">
        <v>10</v>
      </c>
      <c r="O45" s="301" t="s">
        <v>11</v>
      </c>
      <c r="P45" s="301" t="s">
        <v>12</v>
      </c>
      <c r="Q45" s="301" t="s">
        <v>13</v>
      </c>
      <c r="R45" s="301" t="s">
        <v>14</v>
      </c>
      <c r="S45" s="301" t="s">
        <v>15</v>
      </c>
      <c r="T45" s="301" t="s">
        <v>16</v>
      </c>
      <c r="U45" s="302" t="s">
        <v>17</v>
      </c>
      <c r="V45" s="302" t="s">
        <v>18</v>
      </c>
      <c r="W45" s="302" t="s">
        <v>142</v>
      </c>
      <c r="X45" s="302" t="s">
        <v>143</v>
      </c>
    </row>
    <row r="46" spans="5:24">
      <c r="E46" s="346" t="s">
        <v>125</v>
      </c>
      <c r="F46" s="313">
        <f t="shared" ref="F46:F53" si="1">SUM(G46:X46)</f>
        <v>60</v>
      </c>
      <c r="G46" s="313"/>
      <c r="H46" s="308"/>
      <c r="I46" s="308"/>
      <c r="J46" s="308"/>
      <c r="K46" s="308"/>
      <c r="L46" s="308">
        <v>18</v>
      </c>
      <c r="M46" s="308"/>
      <c r="N46" s="308"/>
      <c r="O46" s="308"/>
      <c r="P46" s="308">
        <v>12</v>
      </c>
      <c r="Q46" s="308">
        <v>30</v>
      </c>
      <c r="R46" s="308"/>
      <c r="S46" s="308"/>
      <c r="T46" s="308"/>
      <c r="U46" s="308"/>
      <c r="V46" s="308"/>
      <c r="W46" s="308"/>
      <c r="X46" s="309"/>
    </row>
    <row r="47" spans="5:24">
      <c r="E47" s="347">
        <f>SUM(F46:F47)</f>
        <v>152</v>
      </c>
      <c r="F47" s="315">
        <f t="shared" si="1"/>
        <v>92</v>
      </c>
      <c r="G47" s="310"/>
      <c r="H47" s="311"/>
      <c r="I47" s="311"/>
      <c r="J47" s="311"/>
      <c r="K47" s="311"/>
      <c r="L47" s="311">
        <v>14</v>
      </c>
      <c r="M47" s="311">
        <v>40</v>
      </c>
      <c r="N47" s="311"/>
      <c r="O47" s="311"/>
      <c r="P47" s="311">
        <v>10</v>
      </c>
      <c r="Q47" s="311">
        <v>24</v>
      </c>
      <c r="R47" s="311"/>
      <c r="S47" s="311"/>
      <c r="T47" s="311">
        <v>4</v>
      </c>
      <c r="U47" s="311"/>
      <c r="V47" s="311"/>
      <c r="W47" s="311"/>
      <c r="X47" s="312"/>
    </row>
    <row r="48" spans="5:24">
      <c r="E48" s="348" t="s">
        <v>130</v>
      </c>
      <c r="F48" s="314">
        <f t="shared" si="1"/>
        <v>117</v>
      </c>
      <c r="G48" s="314">
        <v>1</v>
      </c>
      <c r="H48" s="303">
        <v>3</v>
      </c>
      <c r="I48" s="303">
        <v>17</v>
      </c>
      <c r="J48" s="303">
        <v>2</v>
      </c>
      <c r="K48" s="303">
        <v>8</v>
      </c>
      <c r="L48" s="303"/>
      <c r="M48" s="303"/>
      <c r="N48" s="303">
        <v>31</v>
      </c>
      <c r="O48" s="303">
        <v>38</v>
      </c>
      <c r="P48" s="303"/>
      <c r="Q48" s="303"/>
      <c r="R48" s="303">
        <v>3</v>
      </c>
      <c r="S48" s="303">
        <v>14</v>
      </c>
      <c r="T48" s="303"/>
      <c r="U48" s="303"/>
      <c r="V48" s="303"/>
      <c r="W48" s="303"/>
      <c r="X48" s="304"/>
    </row>
    <row r="49" spans="5:24">
      <c r="E49" s="349">
        <f>SUM(F48:F49)</f>
        <v>149</v>
      </c>
      <c r="F49" s="316">
        <f t="shared" si="1"/>
        <v>32</v>
      </c>
      <c r="G49" s="305">
        <v>0</v>
      </c>
      <c r="H49" s="306">
        <v>0</v>
      </c>
      <c r="I49" s="306">
        <v>10</v>
      </c>
      <c r="J49" s="306">
        <v>3</v>
      </c>
      <c r="K49" s="306">
        <v>0</v>
      </c>
      <c r="L49" s="306"/>
      <c r="M49" s="306"/>
      <c r="N49" s="306">
        <v>7</v>
      </c>
      <c r="O49" s="306">
        <v>2</v>
      </c>
      <c r="P49" s="306"/>
      <c r="Q49" s="306"/>
      <c r="R49" s="306">
        <v>6</v>
      </c>
      <c r="S49" s="306">
        <v>4</v>
      </c>
      <c r="T49" s="306"/>
      <c r="U49" s="306"/>
      <c r="V49" s="306"/>
      <c r="W49" s="306"/>
      <c r="X49" s="307"/>
    </row>
    <row r="50" spans="5:24">
      <c r="E50" s="346" t="s">
        <v>145</v>
      </c>
      <c r="F50" s="313">
        <f t="shared" si="1"/>
        <v>107</v>
      </c>
      <c r="G50" s="313"/>
      <c r="H50" s="308"/>
      <c r="I50" s="308"/>
      <c r="J50" s="308"/>
      <c r="K50" s="308"/>
      <c r="L50" s="308"/>
      <c r="M50" s="308">
        <v>74</v>
      </c>
      <c r="N50" s="308"/>
      <c r="O50" s="308"/>
      <c r="P50" s="308"/>
      <c r="Q50" s="308"/>
      <c r="R50" s="308"/>
      <c r="S50" s="308"/>
      <c r="T50" s="308"/>
      <c r="U50" s="308">
        <v>27</v>
      </c>
      <c r="V50" s="308">
        <v>6</v>
      </c>
      <c r="W50" s="308"/>
      <c r="X50" s="309"/>
    </row>
    <row r="51" spans="5:24">
      <c r="E51" s="332">
        <f>SUM(F50:F51)</f>
        <v>148</v>
      </c>
      <c r="F51" s="315">
        <f t="shared" si="1"/>
        <v>41</v>
      </c>
      <c r="G51" s="310"/>
      <c r="H51" s="311"/>
      <c r="I51" s="311"/>
      <c r="J51" s="311"/>
      <c r="K51" s="311"/>
      <c r="L51" s="311"/>
      <c r="M51" s="311"/>
      <c r="N51" s="311"/>
      <c r="O51" s="311"/>
      <c r="P51" s="311"/>
      <c r="Q51" s="311"/>
      <c r="R51" s="311"/>
      <c r="S51" s="311"/>
      <c r="T51" s="311"/>
      <c r="U51" s="311">
        <v>20</v>
      </c>
      <c r="V51" s="311">
        <v>3</v>
      </c>
      <c r="W51" s="311">
        <v>15</v>
      </c>
      <c r="X51" s="312">
        <v>3</v>
      </c>
    </row>
    <row r="52" spans="5:24">
      <c r="E52" s="348" t="s">
        <v>146</v>
      </c>
      <c r="F52" s="314">
        <f t="shared" si="1"/>
        <v>36</v>
      </c>
      <c r="G52" s="314"/>
      <c r="H52" s="303"/>
      <c r="I52" s="303"/>
      <c r="J52" s="303"/>
      <c r="K52" s="303"/>
      <c r="L52" s="303"/>
      <c r="M52" s="303"/>
      <c r="N52" s="303"/>
      <c r="O52" s="303"/>
      <c r="P52" s="303"/>
      <c r="Q52" s="303"/>
      <c r="R52" s="303"/>
      <c r="S52" s="303"/>
      <c r="T52" s="303">
        <v>36</v>
      </c>
      <c r="U52" s="303"/>
      <c r="V52" s="303"/>
      <c r="W52" s="303"/>
      <c r="X52" s="304"/>
    </row>
    <row r="53" spans="5:24">
      <c r="E53" s="330">
        <f>SUM(G52:X53)</f>
        <v>36</v>
      </c>
      <c r="F53" s="305">
        <f t="shared" si="1"/>
        <v>0</v>
      </c>
      <c r="G53" s="305"/>
      <c r="H53" s="306"/>
      <c r="I53" s="306"/>
      <c r="J53" s="306"/>
      <c r="K53" s="306"/>
      <c r="L53" s="306"/>
      <c r="M53" s="306"/>
      <c r="N53" s="306"/>
      <c r="O53" s="306"/>
      <c r="P53" s="306"/>
      <c r="Q53" s="306"/>
      <c r="R53" s="306"/>
      <c r="S53" s="306"/>
      <c r="T53" s="306"/>
      <c r="U53" s="306"/>
      <c r="V53" s="306"/>
      <c r="W53" s="306"/>
      <c r="X53" s="307"/>
    </row>
    <row r="57" spans="5:24">
      <c r="E57" s="323" t="s">
        <v>31</v>
      </c>
      <c r="F57" s="328" t="s">
        <v>147</v>
      </c>
      <c r="G57" s="328" t="s">
        <v>123</v>
      </c>
      <c r="H57" s="293" t="s">
        <v>8</v>
      </c>
      <c r="I57" s="293" t="s">
        <v>9</v>
      </c>
      <c r="J57" s="293" t="s">
        <v>12</v>
      </c>
      <c r="K57" s="293" t="s">
        <v>13</v>
      </c>
      <c r="L57" s="413"/>
      <c r="M57" s="413"/>
      <c r="N57" s="413"/>
      <c r="O57" s="413"/>
      <c r="P57" s="413"/>
      <c r="Q57" s="413"/>
      <c r="R57" s="413"/>
      <c r="S57" s="413"/>
      <c r="T57" s="413"/>
      <c r="U57" s="322"/>
      <c r="V57" s="322"/>
      <c r="W57" s="322"/>
      <c r="X57" s="322"/>
    </row>
    <row r="58" spans="5:24">
      <c r="E58" s="324" t="s">
        <v>125</v>
      </c>
      <c r="F58" s="350" t="s">
        <v>148</v>
      </c>
      <c r="G58" s="313">
        <f>SUM(H58:P58)</f>
        <v>62</v>
      </c>
      <c r="H58" s="313">
        <f>L41</f>
        <v>18</v>
      </c>
      <c r="I58" s="308">
        <v>0</v>
      </c>
      <c r="J58" s="308">
        <f>P41</f>
        <v>12</v>
      </c>
      <c r="K58" s="309">
        <f>Q41</f>
        <v>32</v>
      </c>
      <c r="L58" s="413"/>
      <c r="M58" s="413"/>
      <c r="N58" s="413"/>
      <c r="O58" s="413"/>
      <c r="P58" s="413"/>
    </row>
    <row r="59" spans="5:24">
      <c r="E59" s="325">
        <f>G58+G59</f>
        <v>150</v>
      </c>
      <c r="F59" s="351" t="s">
        <v>121</v>
      </c>
      <c r="G59" s="310">
        <f>SUM(H59:P59)</f>
        <v>88</v>
      </c>
      <c r="H59" s="310">
        <v>14</v>
      </c>
      <c r="I59" s="311">
        <v>40</v>
      </c>
      <c r="J59" s="311">
        <v>10</v>
      </c>
      <c r="K59" s="312">
        <v>24</v>
      </c>
      <c r="L59" s="413"/>
      <c r="M59" s="413"/>
      <c r="N59" s="413"/>
      <c r="O59" s="413"/>
      <c r="P59" s="413"/>
    </row>
    <row r="60" spans="5:24">
      <c r="E60" s="413"/>
      <c r="F60" s="413"/>
      <c r="G60" s="413"/>
      <c r="H60" s="413"/>
      <c r="I60" s="413"/>
      <c r="J60" s="413"/>
      <c r="K60" s="413"/>
      <c r="L60" s="413"/>
      <c r="M60" s="413"/>
      <c r="N60" s="413"/>
      <c r="O60" s="413"/>
      <c r="P60" s="413"/>
    </row>
    <row r="61" spans="5:24">
      <c r="E61" s="323" t="s">
        <v>31</v>
      </c>
      <c r="F61" s="328" t="s">
        <v>147</v>
      </c>
      <c r="G61" s="323" t="s">
        <v>123</v>
      </c>
      <c r="H61" s="293" t="s">
        <v>3</v>
      </c>
      <c r="I61" s="293" t="s">
        <v>4</v>
      </c>
      <c r="J61" s="293" t="s">
        <v>5</v>
      </c>
      <c r="K61" s="293" t="s">
        <v>6</v>
      </c>
      <c r="L61" s="293" t="s">
        <v>7</v>
      </c>
      <c r="M61" s="293" t="s">
        <v>10</v>
      </c>
      <c r="N61" s="293" t="s">
        <v>11</v>
      </c>
      <c r="O61" s="293" t="s">
        <v>14</v>
      </c>
      <c r="P61" s="293" t="s">
        <v>15</v>
      </c>
      <c r="Q61" s="413"/>
      <c r="R61" s="413"/>
      <c r="S61" s="413"/>
      <c r="T61" s="413"/>
      <c r="U61" s="322"/>
      <c r="V61" s="322"/>
      <c r="W61" s="322"/>
      <c r="X61" s="322"/>
    </row>
    <row r="62" spans="5:24">
      <c r="E62" s="326" t="s">
        <v>130</v>
      </c>
      <c r="F62" s="352" t="s">
        <v>148</v>
      </c>
      <c r="G62" s="329">
        <f>SUM(H62:P62)</f>
        <v>100</v>
      </c>
      <c r="H62" s="314">
        <f>G41</f>
        <v>1</v>
      </c>
      <c r="I62" s="303">
        <f>H41</f>
        <v>2</v>
      </c>
      <c r="J62" s="303">
        <f>I41</f>
        <v>15</v>
      </c>
      <c r="K62" s="303">
        <f>J41</f>
        <v>2</v>
      </c>
      <c r="L62" s="303">
        <f>K41</f>
        <v>9</v>
      </c>
      <c r="M62" s="303">
        <f>N41</f>
        <v>29</v>
      </c>
      <c r="N62" s="303">
        <f>O41</f>
        <v>27</v>
      </c>
      <c r="O62" s="303">
        <f>R41</f>
        <v>3</v>
      </c>
      <c r="P62" s="304">
        <f>S41</f>
        <v>12</v>
      </c>
    </row>
    <row r="63" spans="5:24">
      <c r="E63" s="327">
        <f>G62+G63</f>
        <v>132</v>
      </c>
      <c r="F63" s="353" t="s">
        <v>121</v>
      </c>
      <c r="G63" s="330">
        <f>SUM(H63:P63)</f>
        <v>32</v>
      </c>
      <c r="H63" s="305">
        <v>0</v>
      </c>
      <c r="I63" s="306">
        <v>0</v>
      </c>
      <c r="J63" s="306">
        <v>10</v>
      </c>
      <c r="K63" s="306">
        <v>3</v>
      </c>
      <c r="L63" s="306">
        <v>0</v>
      </c>
      <c r="M63" s="306">
        <v>7</v>
      </c>
      <c r="N63" s="306">
        <v>2</v>
      </c>
      <c r="O63" s="306">
        <v>6</v>
      </c>
      <c r="P63" s="307">
        <v>4</v>
      </c>
    </row>
    <row r="64" spans="5:24">
      <c r="E64" s="413"/>
      <c r="F64" s="413"/>
      <c r="G64" s="413"/>
      <c r="H64" s="413"/>
      <c r="I64" s="413"/>
      <c r="J64" s="413"/>
      <c r="K64" s="413"/>
      <c r="L64" s="413"/>
      <c r="M64" s="413"/>
      <c r="N64" s="413"/>
      <c r="O64" s="413"/>
      <c r="P64" s="413"/>
    </row>
    <row r="65" spans="5:20">
      <c r="E65" s="323" t="s">
        <v>31</v>
      </c>
      <c r="F65" s="328" t="s">
        <v>147</v>
      </c>
      <c r="G65" s="323" t="s">
        <v>123</v>
      </c>
      <c r="H65" s="299" t="s">
        <v>17</v>
      </c>
      <c r="I65" s="299" t="s">
        <v>18</v>
      </c>
      <c r="J65" s="299" t="s">
        <v>142</v>
      </c>
      <c r="K65" s="299" t="s">
        <v>143</v>
      </c>
      <c r="L65" s="293" t="s">
        <v>9</v>
      </c>
      <c r="M65" s="413"/>
      <c r="N65" s="413"/>
      <c r="O65" s="413"/>
      <c r="P65" s="413"/>
      <c r="Q65" s="413"/>
      <c r="R65" s="413"/>
      <c r="S65" s="413"/>
      <c r="T65" s="413"/>
    </row>
    <row r="66" spans="5:20">
      <c r="E66" s="324" t="s">
        <v>145</v>
      </c>
      <c r="F66" s="350" t="s">
        <v>148</v>
      </c>
      <c r="G66" s="331">
        <f>SUM(H66:P66)</f>
        <v>107</v>
      </c>
      <c r="H66" s="313">
        <f>U41</f>
        <v>28</v>
      </c>
      <c r="I66" s="308">
        <f>V41</f>
        <v>6</v>
      </c>
      <c r="J66" s="308">
        <v>0</v>
      </c>
      <c r="K66" s="308">
        <v>0</v>
      </c>
      <c r="L66" s="309">
        <f>M41</f>
        <v>73</v>
      </c>
      <c r="M66" s="413"/>
      <c r="N66" s="413"/>
      <c r="O66" s="413"/>
      <c r="P66" s="413"/>
    </row>
    <row r="67" spans="5:20">
      <c r="E67" s="325">
        <f>G66+G67</f>
        <v>148</v>
      </c>
      <c r="F67" s="351" t="s">
        <v>121</v>
      </c>
      <c r="G67" s="332">
        <f>SUM(H67:P67)</f>
        <v>41</v>
      </c>
      <c r="H67" s="310">
        <v>20</v>
      </c>
      <c r="I67" s="311">
        <v>3</v>
      </c>
      <c r="J67" s="311">
        <v>15</v>
      </c>
      <c r="K67" s="311">
        <v>3</v>
      </c>
      <c r="L67" s="312">
        <v>0</v>
      </c>
      <c r="M67" s="413"/>
      <c r="N67" s="413"/>
      <c r="O67" s="413"/>
      <c r="P67" s="413"/>
    </row>
  </sheetData>
  <phoneticPr fontId="123" type="noConversion"/>
  <pageMargins left="0.25" right="0.25" top="0.75" bottom="0.75" header="0.3" footer="0.3"/>
  <pageSetup paperSize="9" scale="6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K203"/>
  <sheetViews>
    <sheetView workbookViewId="0">
      <pane ySplit="1" topLeftCell="A11" activePane="bottomLeft" state="frozen"/>
      <selection pane="bottomLeft" activeCell="J27" sqref="J27"/>
    </sheetView>
  </sheetViews>
  <sheetFormatPr defaultRowHeight="15.6"/>
  <cols>
    <col min="1" max="1" width="12.796875" style="241" bestFit="1" customWidth="1"/>
    <col min="2" max="2" width="12.796875" style="340" customWidth="1"/>
    <col min="3" max="3" width="39.3984375" style="99" bestFit="1" customWidth="1"/>
    <col min="4" max="4" width="14.59765625" style="99" bestFit="1" customWidth="1"/>
    <col min="5" max="5" width="6.19921875" style="99" bestFit="1" customWidth="1"/>
    <col min="6" max="6" width="16.09765625" style="99" bestFit="1" customWidth="1"/>
    <col min="7" max="7" width="31.59765625" style="99" bestFit="1" customWidth="1"/>
    <col min="8" max="8" width="8.5" style="245" bestFit="1" customWidth="1"/>
    <col min="9" max="9" width="6.5" style="99" customWidth="1"/>
    <col min="10" max="10" width="9.3984375" style="384" bestFit="1" customWidth="1"/>
    <col min="11" max="11" width="16.09765625" style="76" bestFit="1" customWidth="1"/>
  </cols>
  <sheetData>
    <row r="1" spans="1:11" ht="23.4" customHeight="1">
      <c r="A1" s="242" t="s">
        <v>149</v>
      </c>
      <c r="B1" s="242" t="s">
        <v>150</v>
      </c>
      <c r="C1" s="243" t="s">
        <v>151</v>
      </c>
      <c r="D1" s="243" t="s">
        <v>152</v>
      </c>
      <c r="E1" s="243" t="s">
        <v>153</v>
      </c>
      <c r="F1" s="243" t="s">
        <v>154</v>
      </c>
      <c r="G1" s="243" t="s">
        <v>155</v>
      </c>
      <c r="H1" s="244" t="s">
        <v>156</v>
      </c>
      <c r="I1" s="243" t="s">
        <v>157</v>
      </c>
      <c r="J1" s="243" t="s">
        <v>158</v>
      </c>
      <c r="K1" s="427" t="s">
        <v>159</v>
      </c>
    </row>
    <row r="2" spans="1:11">
      <c r="A2" s="267">
        <v>46381</v>
      </c>
      <c r="B2" s="337" t="str">
        <f t="shared" ref="B2:B65" si="0">"星期"&amp;CHOOSE(WEEKDAY(A2,2),"一","二","三","四","五","六","日")</f>
        <v>星期五</v>
      </c>
      <c r="C2" s="333" t="str">
        <f t="shared" ref="C2:C65" si="1">E2&amp;IF(AND(F2&lt;&gt;"",E2&lt;&gt;""),$I$1,"")&amp;F2&amp;$I$1&amp;G2&amp;IF(AND(H2&lt;&gt;"",G2&lt;&gt;""),$I$1,"")&amp;H2</f>
        <v>休_行憲紀念日</v>
      </c>
      <c r="D2" s="380"/>
      <c r="E2" s="511" t="s">
        <v>160</v>
      </c>
      <c r="F2" s="462"/>
      <c r="G2" s="511" t="s">
        <v>161</v>
      </c>
      <c r="H2" s="481"/>
      <c r="I2" s="333"/>
      <c r="J2" s="382"/>
      <c r="K2" s="76" t="str">
        <f>_xlfn.XLOOKUP(E2, 門市狀態!A:A, 門市狀態!D:D, "")</f>
        <v/>
      </c>
    </row>
    <row r="3" spans="1:11">
      <c r="A3" s="267">
        <v>46321</v>
      </c>
      <c r="B3" s="337" t="str">
        <f t="shared" si="0"/>
        <v>星期一</v>
      </c>
      <c r="C3" s="333" t="str">
        <f t="shared" si="1"/>
        <v>休_光復節</v>
      </c>
      <c r="D3" s="380"/>
      <c r="E3" s="511" t="s">
        <v>160</v>
      </c>
      <c r="F3" s="462"/>
      <c r="G3" s="511" t="s">
        <v>162</v>
      </c>
      <c r="H3" s="481"/>
      <c r="I3" s="333"/>
      <c r="J3" s="382"/>
      <c r="K3" s="76" t="str">
        <f>_xlfn.XLOOKUP(E3, 門市狀態!A:A, 門市狀態!D:D, "")</f>
        <v/>
      </c>
    </row>
    <row r="4" spans="1:11">
      <c r="A4" s="267">
        <v>46304</v>
      </c>
      <c r="B4" s="337" t="str">
        <f t="shared" si="0"/>
        <v>星期五</v>
      </c>
      <c r="C4" s="333" t="str">
        <f t="shared" si="1"/>
        <v>休_國慶日</v>
      </c>
      <c r="D4" s="380"/>
      <c r="E4" s="511" t="s">
        <v>160</v>
      </c>
      <c r="F4" s="462"/>
      <c r="G4" s="511" t="s">
        <v>163</v>
      </c>
      <c r="H4" s="481"/>
      <c r="I4" s="333"/>
      <c r="J4" s="382"/>
      <c r="K4" s="76" t="str">
        <f>_xlfn.XLOOKUP(E4, 門市狀態!A:A, 門市狀態!D:D, "")</f>
        <v/>
      </c>
    </row>
    <row r="5" spans="1:11">
      <c r="A5" s="267">
        <v>46283</v>
      </c>
      <c r="B5" s="337" t="str">
        <f t="shared" si="0"/>
        <v>星期五</v>
      </c>
      <c r="C5" s="333" t="str">
        <f t="shared" si="1"/>
        <v>LOPIA_新莊宏匯店_KIOSK安裝*5_未定</v>
      </c>
      <c r="D5" s="555" t="s">
        <v>125</v>
      </c>
      <c r="E5" s="555" t="s">
        <v>164</v>
      </c>
      <c r="F5" s="555" t="s">
        <v>165</v>
      </c>
      <c r="G5" s="555" t="s">
        <v>166</v>
      </c>
      <c r="H5" s="556" t="s">
        <v>167</v>
      </c>
      <c r="I5" s="333"/>
      <c r="J5" s="382"/>
      <c r="K5" s="76" t="str">
        <f>_xlfn.XLOOKUP(E5, 門市狀態!A:A, 門市狀態!D:D, "")</f>
        <v/>
      </c>
    </row>
    <row r="6" spans="1:11">
      <c r="A6" s="267">
        <v>46282</v>
      </c>
      <c r="B6" s="337" t="str">
        <f t="shared" si="0"/>
        <v>星期四</v>
      </c>
      <c r="C6" s="333" t="str">
        <f t="shared" si="1"/>
        <v>LOPIA_新莊宏匯店_KIOSK收貨*5_未定</v>
      </c>
      <c r="D6" s="555" t="s">
        <v>125</v>
      </c>
      <c r="E6" s="555" t="s">
        <v>164</v>
      </c>
      <c r="F6" s="555" t="s">
        <v>165</v>
      </c>
      <c r="G6" s="555" t="s">
        <v>168</v>
      </c>
      <c r="H6" s="556" t="s">
        <v>167</v>
      </c>
      <c r="I6" s="333"/>
      <c r="J6" s="382"/>
      <c r="K6" s="76" t="str">
        <f>_xlfn.XLOOKUP(E6, 門市狀態!A:A, 門市狀態!D:D, "")</f>
        <v/>
      </c>
    </row>
    <row r="7" spans="1:11">
      <c r="A7" s="267">
        <v>46279</v>
      </c>
      <c r="B7" s="337" t="str">
        <f t="shared" si="0"/>
        <v>星期一</v>
      </c>
      <c r="C7" s="333" t="str">
        <f t="shared" si="1"/>
        <v>LOPIA_新莊宏匯店_POS撤櫃*3_未定</v>
      </c>
      <c r="D7" s="555" t="s">
        <v>125</v>
      </c>
      <c r="E7" s="555" t="s">
        <v>164</v>
      </c>
      <c r="F7" s="555" t="s">
        <v>165</v>
      </c>
      <c r="G7" s="555" t="s">
        <v>169</v>
      </c>
      <c r="H7" s="556" t="s">
        <v>167</v>
      </c>
      <c r="I7" s="333"/>
      <c r="J7" s="382"/>
      <c r="K7" s="76" t="str">
        <f>_xlfn.XLOOKUP(E7, 門市狀態!A:A, 門市狀態!D:D, "")</f>
        <v/>
      </c>
    </row>
    <row r="8" spans="1:11">
      <c r="A8" s="267">
        <v>46244</v>
      </c>
      <c r="B8" s="337" t="str">
        <f t="shared" si="0"/>
        <v>星期一</v>
      </c>
      <c r="C8" s="333" t="str">
        <f t="shared" si="1"/>
        <v>D022_三重溪尾店_回裝_10:00</v>
      </c>
      <c r="D8" s="564" t="s">
        <v>145</v>
      </c>
      <c r="E8" s="564" t="s">
        <v>85</v>
      </c>
      <c r="F8" s="564" t="s">
        <v>170</v>
      </c>
      <c r="G8" s="564" t="s">
        <v>171</v>
      </c>
      <c r="H8" s="565" t="s">
        <v>172</v>
      </c>
      <c r="I8" s="333"/>
      <c r="J8" s="382"/>
      <c r="K8" s="76" t="str">
        <f>_xlfn.XLOOKUP(E8, 門市狀態!A:A, 門市狀態!D:D, "")</f>
        <v/>
      </c>
    </row>
    <row r="9" spans="1:11">
      <c r="A9" s="267">
        <v>46233</v>
      </c>
      <c r="B9" s="337" t="str">
        <f t="shared" si="0"/>
        <v>星期四</v>
      </c>
      <c r="C9" s="333" t="str">
        <f t="shared" si="1"/>
        <v>4573_中和浪漫店_回裝=貨車到場_11:00</v>
      </c>
      <c r="D9" s="544" t="s">
        <v>145</v>
      </c>
      <c r="E9" s="470">
        <v>4573</v>
      </c>
      <c r="F9" s="549" t="s">
        <v>173</v>
      </c>
      <c r="G9" s="558" t="s">
        <v>174</v>
      </c>
      <c r="H9" s="545" t="s">
        <v>175</v>
      </c>
      <c r="I9" s="333"/>
      <c r="J9" s="559" t="s">
        <v>176</v>
      </c>
      <c r="K9" s="76" t="str">
        <f ca="1">_xlfn.XLOOKUP(E9, 門市狀態!A:A, 門市狀態!D:D, "")</f>
        <v>裝潢中</v>
      </c>
    </row>
    <row r="10" spans="1:11">
      <c r="A10" s="267">
        <v>46233</v>
      </c>
      <c r="B10" s="337" t="str">
        <f t="shared" si="0"/>
        <v>星期四</v>
      </c>
      <c r="C10" s="333" t="str">
        <f t="shared" si="1"/>
        <v>4098_三重仁美店_回裝_11:00</v>
      </c>
      <c r="D10" s="544" t="s">
        <v>145</v>
      </c>
      <c r="E10" s="470">
        <v>4098</v>
      </c>
      <c r="F10" s="544" t="s">
        <v>177</v>
      </c>
      <c r="G10" s="544" t="s">
        <v>171</v>
      </c>
      <c r="H10" s="545" t="s">
        <v>175</v>
      </c>
      <c r="I10" s="333"/>
      <c r="J10" s="382"/>
      <c r="K10" s="76" t="str">
        <f ca="1">_xlfn.XLOOKUP(E10, 門市狀態!A:A, 門市狀態!D:D, "")</f>
        <v>裝潢中</v>
      </c>
    </row>
    <row r="11" spans="1:11">
      <c r="A11" s="267">
        <v>46231</v>
      </c>
      <c r="B11" s="337" t="str">
        <f t="shared" si="0"/>
        <v>星期二</v>
      </c>
      <c r="C11" s="333" t="str">
        <f t="shared" si="1"/>
        <v>4586_三重三文店_SC5換7_14:00</v>
      </c>
      <c r="D11" s="544" t="s">
        <v>145</v>
      </c>
      <c r="E11" s="470">
        <v>4586</v>
      </c>
      <c r="F11" s="462" t="s">
        <v>178</v>
      </c>
      <c r="G11" s="476" t="s">
        <v>179</v>
      </c>
      <c r="H11" s="481" t="s">
        <v>180</v>
      </c>
      <c r="I11" s="333"/>
      <c r="J11" s="382"/>
      <c r="K11" s="76" t="str">
        <f>_xlfn.XLOOKUP(E11, 門市狀態!A:A, 門市狀態!D:D, "")</f>
        <v/>
      </c>
    </row>
    <row r="12" spans="1:11">
      <c r="A12" s="267">
        <v>46226</v>
      </c>
      <c r="B12" s="337" t="str">
        <f t="shared" si="0"/>
        <v>星期四</v>
      </c>
      <c r="C12" s="333" t="str">
        <f t="shared" si="1"/>
        <v>A171_淡水金龍店_SC5換7_14:00</v>
      </c>
      <c r="D12" s="457" t="s">
        <v>130</v>
      </c>
      <c r="E12" s="470" t="s">
        <v>50</v>
      </c>
      <c r="F12" s="462" t="s">
        <v>181</v>
      </c>
      <c r="G12" s="476" t="s">
        <v>179</v>
      </c>
      <c r="H12" s="481" t="s">
        <v>180</v>
      </c>
      <c r="I12" s="333"/>
      <c r="J12" s="382"/>
      <c r="K12" s="76" t="str">
        <f>_xlfn.XLOOKUP(E12, 門市狀態!A:A, 門市狀態!D:D, "")</f>
        <v/>
      </c>
    </row>
    <row r="13" spans="1:11">
      <c r="A13" s="267">
        <v>46224</v>
      </c>
      <c r="B13" s="337" t="str">
        <f t="shared" si="0"/>
        <v>星期二</v>
      </c>
      <c r="C13" s="333" t="str">
        <f t="shared" si="1"/>
        <v>4541_淡水海天店_SC5換7_14:00</v>
      </c>
      <c r="D13" s="457" t="s">
        <v>130</v>
      </c>
      <c r="E13" s="470">
        <v>4541</v>
      </c>
      <c r="F13" s="462" t="s">
        <v>182</v>
      </c>
      <c r="G13" s="476" t="s">
        <v>179</v>
      </c>
      <c r="H13" s="481" t="s">
        <v>180</v>
      </c>
      <c r="I13" s="333"/>
      <c r="J13" s="382"/>
      <c r="K13" s="76" t="str">
        <f>_xlfn.XLOOKUP(E13, 門市狀態!A:A, 門市狀態!D:D, "")</f>
        <v/>
      </c>
    </row>
    <row r="14" spans="1:11">
      <c r="A14" s="267">
        <v>46219</v>
      </c>
      <c r="B14" s="337" t="str">
        <f t="shared" si="0"/>
        <v>星期四</v>
      </c>
      <c r="C14" s="333" t="str">
        <f t="shared" si="1"/>
        <v>C742_中和景安站_回裝_10:00</v>
      </c>
      <c r="D14" s="544" t="s">
        <v>145</v>
      </c>
      <c r="E14" s="527" t="s">
        <v>74</v>
      </c>
      <c r="F14" s="527" t="s">
        <v>183</v>
      </c>
      <c r="G14" s="560" t="s">
        <v>171</v>
      </c>
      <c r="H14" s="528" t="s">
        <v>172</v>
      </c>
      <c r="I14" s="333"/>
      <c r="J14" s="559"/>
      <c r="K14" s="76" t="str">
        <f ca="1">_xlfn.XLOOKUP(E14, 門市狀態!A:A, 門市狀態!D:D, "")</f>
        <v>裝潢中</v>
      </c>
    </row>
    <row r="15" spans="1:11">
      <c r="A15" s="267">
        <v>46219</v>
      </c>
      <c r="B15" s="337" t="str">
        <f t="shared" si="0"/>
        <v>星期四</v>
      </c>
      <c r="C15" s="333" t="str">
        <f t="shared" si="1"/>
        <v>4529_淡水新洲店_SC5換7_14:00</v>
      </c>
      <c r="D15" s="457" t="s">
        <v>130</v>
      </c>
      <c r="E15" s="470">
        <v>4529</v>
      </c>
      <c r="F15" s="462" t="s">
        <v>184</v>
      </c>
      <c r="G15" s="476" t="s">
        <v>179</v>
      </c>
      <c r="H15" s="481" t="s">
        <v>180</v>
      </c>
      <c r="I15" s="333"/>
      <c r="J15" s="382"/>
      <c r="K15" s="76" t="str">
        <f>_xlfn.XLOOKUP(E15, 門市狀態!A:A, 門市狀態!D:D, "")</f>
        <v/>
      </c>
    </row>
    <row r="16" spans="1:11">
      <c r="A16" s="267">
        <v>46218</v>
      </c>
      <c r="B16" s="337" t="str">
        <f t="shared" si="0"/>
        <v>星期三</v>
      </c>
      <c r="C16" s="333" t="str">
        <f t="shared" si="1"/>
        <v>5604_龜山長壽店_新開_10:00</v>
      </c>
      <c r="D16" s="457" t="s">
        <v>130</v>
      </c>
      <c r="E16" s="527">
        <v>5604</v>
      </c>
      <c r="F16" s="558" t="s">
        <v>185</v>
      </c>
      <c r="G16" s="558" t="s">
        <v>26</v>
      </c>
      <c r="H16" s="528" t="s">
        <v>172</v>
      </c>
      <c r="I16" s="333"/>
      <c r="J16" s="382"/>
      <c r="K16" s="76" t="str">
        <f>_xlfn.XLOOKUP(E16, 門市狀態!A:A, 門市狀態!D:D, "")</f>
        <v/>
      </c>
    </row>
    <row r="17" spans="1:11">
      <c r="A17" s="267">
        <v>46217</v>
      </c>
      <c r="B17" s="337" t="str">
        <f t="shared" si="0"/>
        <v>星期二</v>
      </c>
      <c r="C17" s="333" t="str">
        <f t="shared" si="1"/>
        <v>4538_林口童樂店_SC5換7_14:00</v>
      </c>
      <c r="D17" s="457" t="s">
        <v>130</v>
      </c>
      <c r="E17" s="470">
        <v>4538</v>
      </c>
      <c r="F17" s="462" t="s">
        <v>186</v>
      </c>
      <c r="G17" s="476" t="s">
        <v>179</v>
      </c>
      <c r="H17" s="481" t="s">
        <v>180</v>
      </c>
      <c r="I17" s="333"/>
      <c r="J17" s="382"/>
      <c r="K17" s="76" t="str">
        <f>_xlfn.XLOOKUP(E17, 門市狀態!A:A, 門市狀態!D:D, "")</f>
        <v/>
      </c>
    </row>
    <row r="18" spans="1:11">
      <c r="A18" s="267">
        <v>46212</v>
      </c>
      <c r="B18" s="337" t="str">
        <f t="shared" si="0"/>
        <v>星期四</v>
      </c>
      <c r="C18" s="333" t="str">
        <f t="shared" si="1"/>
        <v>D022_三重溪尾店_裝潢撤機_15:00</v>
      </c>
      <c r="D18" s="564" t="s">
        <v>145</v>
      </c>
      <c r="E18" s="564" t="s">
        <v>85</v>
      </c>
      <c r="F18" s="564" t="s">
        <v>170</v>
      </c>
      <c r="G18" s="564" t="s">
        <v>187</v>
      </c>
      <c r="H18" s="565" t="s">
        <v>188</v>
      </c>
      <c r="I18" s="333"/>
      <c r="J18" s="382"/>
      <c r="K18" s="76" t="str">
        <f>_xlfn.XLOOKUP(E18, 門市狀態!A:A, 門市狀態!D:D, "")</f>
        <v/>
      </c>
    </row>
    <row r="19" spans="1:11">
      <c r="A19" s="267">
        <v>46212</v>
      </c>
      <c r="B19" s="337" t="str">
        <f t="shared" si="0"/>
        <v>星期四</v>
      </c>
      <c r="C19" s="333" t="str">
        <f t="shared" si="1"/>
        <v>3358_新莊棒球場_回裝V_11:00</v>
      </c>
      <c r="D19" s="501" t="s">
        <v>125</v>
      </c>
      <c r="E19" s="470">
        <v>3358</v>
      </c>
      <c r="F19" s="501" t="s">
        <v>189</v>
      </c>
      <c r="G19" s="557" t="s">
        <v>190</v>
      </c>
      <c r="H19" s="502" t="s">
        <v>175</v>
      </c>
      <c r="I19" s="333"/>
      <c r="J19" s="382"/>
      <c r="K19" s="76" t="str">
        <f ca="1">_xlfn.XLOOKUP(E19, 門市狀態!A:A, 門市狀態!D:D, "")</f>
        <v>裝潢中</v>
      </c>
    </row>
    <row r="20" spans="1:11">
      <c r="A20" s="267">
        <v>46212</v>
      </c>
      <c r="B20" s="337" t="str">
        <f t="shared" si="0"/>
        <v>星期四</v>
      </c>
      <c r="C20" s="333" t="str">
        <f t="shared" si="1"/>
        <v>4259_八里水灣店_SC5換7_14:00</v>
      </c>
      <c r="D20" s="457" t="s">
        <v>130</v>
      </c>
      <c r="E20" s="470">
        <v>4259</v>
      </c>
      <c r="F20" s="462" t="s">
        <v>191</v>
      </c>
      <c r="G20" s="476" t="s">
        <v>179</v>
      </c>
      <c r="H20" s="481" t="s">
        <v>180</v>
      </c>
      <c r="I20" s="333"/>
      <c r="J20" s="382"/>
      <c r="K20" s="76" t="str">
        <f>_xlfn.XLOOKUP(E20, 門市狀態!A:A, 門市狀態!D:D, "")</f>
        <v/>
      </c>
    </row>
    <row r="21" spans="1:11">
      <c r="A21" s="267">
        <v>46210</v>
      </c>
      <c r="B21" s="337" t="str">
        <f t="shared" si="0"/>
        <v>星期二</v>
      </c>
      <c r="C21" s="333" t="str">
        <f t="shared" si="1"/>
        <v>4572_蘆竹海湖店_SC5換7_14:00</v>
      </c>
      <c r="D21" s="457" t="s">
        <v>130</v>
      </c>
      <c r="E21" s="470">
        <v>4572</v>
      </c>
      <c r="F21" s="462" t="s">
        <v>192</v>
      </c>
      <c r="G21" s="476" t="s">
        <v>179</v>
      </c>
      <c r="H21" s="481" t="s">
        <v>180</v>
      </c>
      <c r="I21" s="333"/>
      <c r="J21" s="382"/>
      <c r="K21" s="76" t="str">
        <f>_xlfn.XLOOKUP(E21, 門市狀態!A:A, 門市狀態!D:D, "")</f>
        <v/>
      </c>
    </row>
    <row r="22" spans="1:11">
      <c r="A22" s="267">
        <v>46206</v>
      </c>
      <c r="B22" s="337" t="str">
        <f t="shared" si="0"/>
        <v>星期五</v>
      </c>
      <c r="C22" s="333" t="str">
        <f t="shared" si="1"/>
        <v>4601_蘆竹領航星_SC5換7_14:00</v>
      </c>
      <c r="D22" s="457" t="s">
        <v>130</v>
      </c>
      <c r="E22" s="470">
        <v>4601</v>
      </c>
      <c r="F22" s="462" t="s">
        <v>193</v>
      </c>
      <c r="G22" s="476" t="s">
        <v>179</v>
      </c>
      <c r="H22" s="481" t="s">
        <v>180</v>
      </c>
      <c r="I22" s="333"/>
      <c r="J22" s="382"/>
      <c r="K22" s="76" t="str">
        <f>_xlfn.XLOOKUP(E22, 門市狀態!A:A, 門市狀態!D:D, "")</f>
        <v/>
      </c>
    </row>
    <row r="23" spans="1:11">
      <c r="A23" s="267">
        <v>46205</v>
      </c>
      <c r="B23" s="337" t="str">
        <f t="shared" si="0"/>
        <v>星期四</v>
      </c>
      <c r="C23" s="333" t="str">
        <f t="shared" si="1"/>
        <v>2442_北縣商港店_回裝V_11:00</v>
      </c>
      <c r="D23" s="501" t="s">
        <v>130</v>
      </c>
      <c r="E23" s="470">
        <v>2442</v>
      </c>
      <c r="F23" s="501" t="s">
        <v>194</v>
      </c>
      <c r="G23" s="553" t="s">
        <v>190</v>
      </c>
      <c r="H23" s="502" t="s">
        <v>175</v>
      </c>
      <c r="I23" s="333"/>
      <c r="J23" s="382"/>
      <c r="K23" s="76" t="str">
        <f ca="1">_xlfn.XLOOKUP(E23, 門市狀態!A:A, 門市狀態!D:D, "")</f>
        <v>裝潢中</v>
      </c>
    </row>
    <row r="24" spans="1:11">
      <c r="A24" s="267">
        <v>46204</v>
      </c>
      <c r="B24" s="337" t="str">
        <f t="shared" si="0"/>
        <v>星期三</v>
      </c>
      <c r="C24" s="333" t="str">
        <f t="shared" si="1"/>
        <v>2622_蘆竹君悅店_閉店_10:00</v>
      </c>
      <c r="D24" s="501" t="s">
        <v>130</v>
      </c>
      <c r="E24" s="470">
        <v>2622</v>
      </c>
      <c r="F24" s="536" t="s">
        <v>195</v>
      </c>
      <c r="G24" s="536" t="s">
        <v>196</v>
      </c>
      <c r="H24" s="537" t="s">
        <v>172</v>
      </c>
      <c r="I24" s="333"/>
      <c r="J24" s="382"/>
      <c r="K24" s="76" t="str">
        <f>_xlfn.XLOOKUP(E24, 門市狀態!A:A, 門市狀態!D:D, "")</f>
        <v>閉店不保養</v>
      </c>
    </row>
    <row r="25" spans="1:11">
      <c r="A25" s="267">
        <v>46203</v>
      </c>
      <c r="B25" s="337" t="str">
        <f t="shared" si="0"/>
        <v>星期二</v>
      </c>
      <c r="C25" s="333" t="str">
        <f t="shared" si="1"/>
        <v>4456_蘆竹華麗店_SC5換7_14:00</v>
      </c>
      <c r="D25" s="457" t="s">
        <v>130</v>
      </c>
      <c r="E25" s="470">
        <v>4456</v>
      </c>
      <c r="F25" s="462" t="s">
        <v>197</v>
      </c>
      <c r="G25" s="476" t="s">
        <v>179</v>
      </c>
      <c r="H25" s="481" t="s">
        <v>180</v>
      </c>
      <c r="I25" s="333"/>
      <c r="J25" s="382"/>
      <c r="K25" s="76" t="str">
        <f>_xlfn.XLOOKUP(E25, 門市狀態!A:A, 門市狀態!D:D, "")</f>
        <v/>
      </c>
    </row>
    <row r="26" spans="1:11">
      <c r="A26" s="267">
        <v>46203</v>
      </c>
      <c r="B26" s="337" t="str">
        <f t="shared" si="0"/>
        <v>星期二</v>
      </c>
      <c r="C26" s="333" t="str">
        <f t="shared" si="1"/>
        <v>MFP_三重漢庭_移機 7F-1F_13:30</v>
      </c>
      <c r="D26" s="566" t="s">
        <v>125</v>
      </c>
      <c r="E26" s="566" t="s">
        <v>121</v>
      </c>
      <c r="F26" s="566" t="s">
        <v>198</v>
      </c>
      <c r="G26" s="566" t="s">
        <v>199</v>
      </c>
      <c r="H26" s="567" t="s">
        <v>200</v>
      </c>
      <c r="I26" s="333"/>
      <c r="J26" s="546"/>
      <c r="K26" s="76" t="str">
        <f>_xlfn.XLOOKUP(E26, 門市狀態!A:A, 門市狀態!D:D, "")</f>
        <v/>
      </c>
    </row>
    <row r="27" spans="1:11">
      <c r="A27" s="267">
        <v>46203</v>
      </c>
      <c r="B27" s="337" t="str">
        <f t="shared" si="0"/>
        <v>星期二</v>
      </c>
      <c r="C27" s="333" t="str">
        <f t="shared" si="1"/>
        <v>4098_三重仁美店_裝潢撤機+填寫保養單_15:00</v>
      </c>
      <c r="D27" s="544" t="s">
        <v>145</v>
      </c>
      <c r="E27" s="470">
        <v>4098</v>
      </c>
      <c r="F27" s="544" t="s">
        <v>177</v>
      </c>
      <c r="G27" s="544" t="s">
        <v>201</v>
      </c>
      <c r="H27" s="545" t="s">
        <v>188</v>
      </c>
      <c r="I27" s="333"/>
      <c r="J27" s="546" t="s">
        <v>176</v>
      </c>
      <c r="K27" s="76" t="str">
        <f ca="1">_xlfn.XLOOKUP(E27, 門市狀態!A:A, 門市狀態!D:D, "")</f>
        <v>裝潢中</v>
      </c>
    </row>
    <row r="28" spans="1:11">
      <c r="A28" s="267">
        <v>46202</v>
      </c>
      <c r="B28" s="337" t="str">
        <f t="shared" si="0"/>
        <v>星期一</v>
      </c>
      <c r="C28" s="333" t="str">
        <f t="shared" si="1"/>
        <v>※_三重大倉_盤點</v>
      </c>
      <c r="D28" s="544"/>
      <c r="E28" s="561" t="s">
        <v>202</v>
      </c>
      <c r="F28" s="561" t="s">
        <v>203</v>
      </c>
      <c r="G28" s="561" t="s">
        <v>204</v>
      </c>
      <c r="H28" s="550"/>
      <c r="I28" s="333"/>
      <c r="J28" s="562" t="s">
        <v>205</v>
      </c>
      <c r="K28" s="76" t="str">
        <f>_xlfn.XLOOKUP(E28, 門市狀態!A:A, 門市狀態!D:D, "")</f>
        <v/>
      </c>
    </row>
    <row r="29" spans="1:11">
      <c r="A29" s="267">
        <v>46202</v>
      </c>
      <c r="B29" s="337" t="str">
        <f t="shared" si="0"/>
        <v>星期一</v>
      </c>
      <c r="C29" s="333" t="str">
        <f t="shared" si="1"/>
        <v>4573_中和浪漫店_裝潢撤機_15:00</v>
      </c>
      <c r="D29" s="544" t="s">
        <v>145</v>
      </c>
      <c r="E29" s="492">
        <v>4573</v>
      </c>
      <c r="F29" s="549" t="s">
        <v>173</v>
      </c>
      <c r="G29" s="549" t="s">
        <v>187</v>
      </c>
      <c r="H29" s="550" t="s">
        <v>188</v>
      </c>
      <c r="I29" s="333"/>
      <c r="J29" s="382"/>
      <c r="K29" s="76" t="str">
        <f ca="1">_xlfn.XLOOKUP(E29, 門市狀態!A:A, 門市狀態!D:D, "")</f>
        <v>裝潢中</v>
      </c>
    </row>
    <row r="30" spans="1:11">
      <c r="A30" s="267">
        <v>46202</v>
      </c>
      <c r="B30" s="337" t="str">
        <f t="shared" si="0"/>
        <v>星期一</v>
      </c>
      <c r="C30" s="333" t="str">
        <f t="shared" si="1"/>
        <v>4036_蘆洲永樂店_回裝v_11:00</v>
      </c>
      <c r="D30" s="499" t="s">
        <v>125</v>
      </c>
      <c r="E30" s="492">
        <v>4036</v>
      </c>
      <c r="F30" s="499" t="s">
        <v>206</v>
      </c>
      <c r="G30" s="547" t="s">
        <v>207</v>
      </c>
      <c r="H30" s="500" t="s">
        <v>175</v>
      </c>
      <c r="I30" s="333"/>
      <c r="J30" s="382"/>
      <c r="K30" s="76" t="str">
        <f ca="1">_xlfn.XLOOKUP(E30, 門市狀態!A:A, 門市狀態!D:D, "")</f>
        <v/>
      </c>
    </row>
    <row r="31" spans="1:11">
      <c r="A31" s="267">
        <v>46227</v>
      </c>
      <c r="B31" s="337" t="str">
        <f t="shared" si="0"/>
        <v>星期五</v>
      </c>
      <c r="C31" s="333" t="str">
        <f t="shared" si="1"/>
        <v>5075_龜山復興店_SC5換7_14:00</v>
      </c>
      <c r="D31" s="457" t="s">
        <v>130</v>
      </c>
      <c r="E31" s="470">
        <v>5075</v>
      </c>
      <c r="F31" s="462" t="s">
        <v>208</v>
      </c>
      <c r="G31" s="476" t="s">
        <v>179</v>
      </c>
      <c r="H31" s="481" t="s">
        <v>180</v>
      </c>
      <c r="I31" s="333"/>
      <c r="J31" s="382"/>
      <c r="K31" s="76" t="str">
        <f>_xlfn.XLOOKUP(E31, 門市狀態!A:A, 門市狀態!D:D, "")</f>
        <v/>
      </c>
    </row>
    <row r="32" spans="1:11">
      <c r="A32" s="267">
        <v>46198</v>
      </c>
      <c r="B32" s="337" t="str">
        <f t="shared" si="0"/>
        <v>星期四</v>
      </c>
      <c r="C32" s="333" t="str">
        <f t="shared" si="1"/>
        <v>2255_蘆竹六福店_回裝v+填寫保養單_11:00</v>
      </c>
      <c r="D32" s="457" t="s">
        <v>130</v>
      </c>
      <c r="E32" s="470">
        <v>2255</v>
      </c>
      <c r="F32" s="497" t="s">
        <v>209</v>
      </c>
      <c r="G32" s="544" t="s">
        <v>210</v>
      </c>
      <c r="H32" s="498" t="s">
        <v>175</v>
      </c>
      <c r="I32" s="333"/>
      <c r="J32" s="546" t="s">
        <v>176</v>
      </c>
      <c r="K32" s="76" t="str">
        <f>_xlfn.XLOOKUP(E32, 門市狀態!A:A, 門市狀態!D:D, "")</f>
        <v>跨季補單</v>
      </c>
    </row>
    <row r="33" spans="1:11">
      <c r="A33" s="267">
        <v>46198</v>
      </c>
      <c r="B33" s="337" t="str">
        <f t="shared" si="0"/>
        <v>星期四</v>
      </c>
      <c r="C33" s="333" t="str">
        <f t="shared" si="1"/>
        <v>MFP_雅斯_設備移機=新北市新莊區自立街85號_15:00</v>
      </c>
      <c r="D33" s="551" t="s">
        <v>125</v>
      </c>
      <c r="E33" s="551" t="s">
        <v>121</v>
      </c>
      <c r="F33" s="551" t="s">
        <v>211</v>
      </c>
      <c r="G33" s="551" t="s">
        <v>212</v>
      </c>
      <c r="H33" s="552" t="s">
        <v>188</v>
      </c>
      <c r="I33" s="333"/>
      <c r="J33" s="540"/>
      <c r="K33" s="76" t="str">
        <f>_xlfn.XLOOKUP(E33, 門市狀態!A:A, 門市狀態!D:D, "")</f>
        <v/>
      </c>
    </row>
    <row r="34" spans="1:11">
      <c r="A34" s="267">
        <v>46196</v>
      </c>
      <c r="B34" s="337" t="str">
        <f t="shared" si="0"/>
        <v>星期二</v>
      </c>
      <c r="C34" s="333" t="str">
        <f t="shared" si="1"/>
        <v>3243_北縣醒吾店_閉店=貨車到場_10:00</v>
      </c>
      <c r="D34" s="457" t="s">
        <v>130</v>
      </c>
      <c r="E34" s="470">
        <v>3243</v>
      </c>
      <c r="F34" s="523" t="s">
        <v>213</v>
      </c>
      <c r="G34" s="535" t="s">
        <v>214</v>
      </c>
      <c r="H34" s="522" t="s">
        <v>172</v>
      </c>
      <c r="I34" s="333"/>
      <c r="J34" s="540" t="s">
        <v>176</v>
      </c>
      <c r="K34" s="76" t="str">
        <f>_xlfn.XLOOKUP(E34, 門市狀態!A:A, 門市狀態!D:D, "")</f>
        <v>閉店不保養</v>
      </c>
    </row>
    <row r="35" spans="1:11">
      <c r="A35" s="267">
        <v>46196</v>
      </c>
      <c r="B35" s="337" t="str">
        <f t="shared" si="0"/>
        <v>星期二</v>
      </c>
      <c r="C35" s="333" t="str">
        <f t="shared" si="1"/>
        <v>3818_板橋漢江店_閉店_10:00</v>
      </c>
      <c r="D35" s="523" t="s">
        <v>145</v>
      </c>
      <c r="E35" s="470">
        <v>3818</v>
      </c>
      <c r="F35" s="523" t="s">
        <v>215</v>
      </c>
      <c r="G35" s="523" t="s">
        <v>196</v>
      </c>
      <c r="H35" s="522" t="s">
        <v>172</v>
      </c>
      <c r="I35" s="333"/>
      <c r="J35" s="524"/>
      <c r="K35" s="76" t="str">
        <f>_xlfn.XLOOKUP(E35, 門市狀態!A:A, 門市狀態!D:D, "")</f>
        <v>閉店不保養</v>
      </c>
    </row>
    <row r="36" spans="1:11">
      <c r="A36" s="267">
        <v>46196</v>
      </c>
      <c r="B36" s="337" t="str">
        <f t="shared" si="0"/>
        <v>星期二</v>
      </c>
      <c r="C36" s="333" t="str">
        <f t="shared" si="1"/>
        <v>4715_林口捷韻店_SC5換7_14:00</v>
      </c>
      <c r="D36" s="457" t="s">
        <v>130</v>
      </c>
      <c r="E36" s="470">
        <v>4715</v>
      </c>
      <c r="F36" s="462" t="s">
        <v>216</v>
      </c>
      <c r="G36" s="476" t="s">
        <v>179</v>
      </c>
      <c r="H36" s="481" t="s">
        <v>180</v>
      </c>
      <c r="I36" s="333"/>
      <c r="J36" s="382"/>
      <c r="K36" s="76" t="str">
        <f>_xlfn.XLOOKUP(E36, 門市狀態!A:A, 門市狀態!D:D, "")</f>
        <v/>
      </c>
    </row>
    <row r="37" spans="1:11">
      <c r="A37" s="267">
        <v>46195</v>
      </c>
      <c r="B37" s="337" t="str">
        <f t="shared" si="0"/>
        <v>星期一</v>
      </c>
      <c r="C37" s="333" t="str">
        <f t="shared" si="1"/>
        <v>MFP_合庫長庚_T301800078-換新機、總務換人需準備操作文件_10:30</v>
      </c>
      <c r="D37" s="508" t="s">
        <v>130</v>
      </c>
      <c r="E37" s="508" t="s">
        <v>121</v>
      </c>
      <c r="F37" s="508" t="s">
        <v>217</v>
      </c>
      <c r="G37" s="508" t="s">
        <v>218</v>
      </c>
      <c r="H37" s="548" t="s">
        <v>219</v>
      </c>
      <c r="I37" s="333"/>
      <c r="J37" s="382"/>
      <c r="K37" s="76" t="str">
        <f>_xlfn.XLOOKUP(E37, 門市狀態!A:A, 門市狀態!D:D, "")</f>
        <v/>
      </c>
    </row>
    <row r="38" spans="1:11">
      <c r="A38" s="267">
        <v>46192</v>
      </c>
      <c r="B38" s="337" t="str">
        <f t="shared" si="0"/>
        <v>星期五</v>
      </c>
      <c r="C38" s="333" t="str">
        <f t="shared" si="1"/>
        <v>休_端午節</v>
      </c>
      <c r="D38" s="380"/>
      <c r="E38" s="511" t="s">
        <v>160</v>
      </c>
      <c r="F38" s="462"/>
      <c r="G38" s="511" t="s">
        <v>220</v>
      </c>
      <c r="H38" s="481"/>
      <c r="I38" s="333"/>
      <c r="J38" s="382"/>
      <c r="K38" s="76" t="str">
        <f>_xlfn.XLOOKUP(E38, 門市狀態!A:A, 門市狀態!D:D, "")</f>
        <v/>
      </c>
    </row>
    <row r="39" spans="1:11">
      <c r="A39" s="267">
        <v>46191</v>
      </c>
      <c r="B39" s="337" t="str">
        <f t="shared" si="0"/>
        <v>星期四</v>
      </c>
      <c r="C39" s="333" t="str">
        <f t="shared" si="1"/>
        <v>5162_龜山茶專店_暫歇撤機+中光電電視盒&amp;遙控器_10:00</v>
      </c>
      <c r="D39" s="527" t="s">
        <v>130</v>
      </c>
      <c r="E39" s="470">
        <v>5162</v>
      </c>
      <c r="F39" s="527" t="s">
        <v>221</v>
      </c>
      <c r="G39" s="538" t="s">
        <v>222</v>
      </c>
      <c r="H39" s="528" t="s">
        <v>172</v>
      </c>
      <c r="I39" s="333"/>
      <c r="J39" s="539" t="s">
        <v>176</v>
      </c>
      <c r="K39" s="76" t="str">
        <f ca="1">_xlfn.XLOOKUP(E39, 門市狀態!A:A, 門市狀態!D:D, "")</f>
        <v>暫歇中</v>
      </c>
    </row>
    <row r="40" spans="1:11">
      <c r="A40" s="267">
        <v>46191</v>
      </c>
      <c r="B40" s="337" t="str">
        <f t="shared" si="0"/>
        <v>星期四</v>
      </c>
      <c r="C40" s="333" t="str">
        <f t="shared" si="1"/>
        <v>2380_永和樂華夜市_SC5換7_14:00</v>
      </c>
      <c r="D40" s="380" t="s">
        <v>145</v>
      </c>
      <c r="E40" s="470">
        <v>2380</v>
      </c>
      <c r="F40" s="462" t="s">
        <v>223</v>
      </c>
      <c r="G40" s="476" t="s">
        <v>179</v>
      </c>
      <c r="H40" s="481" t="s">
        <v>180</v>
      </c>
      <c r="I40" s="333"/>
      <c r="J40" s="382"/>
      <c r="K40" s="76" t="str">
        <f>_xlfn.XLOOKUP(E40, 門市狀態!A:A, 門市狀態!D:D, "")</f>
        <v/>
      </c>
    </row>
    <row r="41" spans="1:11">
      <c r="A41" s="267">
        <v>46189</v>
      </c>
      <c r="B41" s="337" t="str">
        <f t="shared" si="0"/>
        <v>星期二</v>
      </c>
      <c r="C41" s="333" t="str">
        <f t="shared" si="1"/>
        <v>3929_蘆洲中山一_SC7更換硬碟</v>
      </c>
      <c r="D41" s="457" t="s">
        <v>125</v>
      </c>
      <c r="E41" s="470">
        <v>3929</v>
      </c>
      <c r="F41" s="462" t="s">
        <v>224</v>
      </c>
      <c r="G41" s="532" t="s">
        <v>225</v>
      </c>
      <c r="H41" s="533"/>
      <c r="I41" s="333"/>
      <c r="J41" s="534" t="s">
        <v>176</v>
      </c>
      <c r="K41" s="76" t="str">
        <f>_xlfn.XLOOKUP(E41, 門市狀態!A:A, 門市狀態!D:D, "")</f>
        <v/>
      </c>
    </row>
    <row r="42" spans="1:11">
      <c r="A42" s="267">
        <v>46189</v>
      </c>
      <c r="B42" s="337" t="str">
        <f t="shared" si="0"/>
        <v>星期二</v>
      </c>
      <c r="C42" s="333" t="str">
        <f t="shared" si="1"/>
        <v>3772_三重美溪店_SC7更換硬碟</v>
      </c>
      <c r="D42" s="457" t="s">
        <v>145</v>
      </c>
      <c r="E42" s="470">
        <v>3772</v>
      </c>
      <c r="F42" s="462" t="s">
        <v>226</v>
      </c>
      <c r="G42" s="532" t="s">
        <v>225</v>
      </c>
      <c r="H42" s="533"/>
      <c r="I42" s="333"/>
      <c r="J42" s="534" t="s">
        <v>176</v>
      </c>
      <c r="K42" s="76" t="str">
        <f>_xlfn.XLOOKUP(E42, 門市狀態!A:A, 門市狀態!D:D, "")</f>
        <v/>
      </c>
    </row>
    <row r="43" spans="1:11">
      <c r="A43" s="267">
        <v>46189</v>
      </c>
      <c r="B43" s="337" t="str">
        <f t="shared" si="0"/>
        <v>星期二</v>
      </c>
      <c r="C43" s="333" t="str">
        <f t="shared" si="1"/>
        <v>3955_板橋海龍店_回裝v_11:00</v>
      </c>
      <c r="D43" s="495" t="s">
        <v>146</v>
      </c>
      <c r="E43" s="470">
        <v>3955</v>
      </c>
      <c r="F43" s="495" t="s">
        <v>227</v>
      </c>
      <c r="G43" s="520" t="s">
        <v>207</v>
      </c>
      <c r="H43" s="496" t="s">
        <v>175</v>
      </c>
      <c r="I43" s="333"/>
      <c r="J43" s="382"/>
      <c r="K43" s="76" t="str">
        <f ca="1">_xlfn.XLOOKUP(E43, 門市狀態!A:A, 門市狀態!D:D, "")</f>
        <v/>
      </c>
    </row>
    <row r="44" spans="1:11">
      <c r="A44" s="267">
        <v>46189</v>
      </c>
      <c r="B44" s="337" t="str">
        <f t="shared" si="0"/>
        <v>星期二</v>
      </c>
      <c r="C44" s="333" t="str">
        <f t="shared" si="1"/>
        <v>4770_中和嘉德店_SC5換7_14:00</v>
      </c>
      <c r="D44" s="380" t="s">
        <v>145</v>
      </c>
      <c r="E44" s="470">
        <v>4770</v>
      </c>
      <c r="F44" s="462" t="s">
        <v>228</v>
      </c>
      <c r="G44" s="476" t="s">
        <v>179</v>
      </c>
      <c r="H44" s="481" t="s">
        <v>180</v>
      </c>
      <c r="I44" s="333"/>
      <c r="J44" s="382"/>
      <c r="K44" s="76" t="str">
        <f>_xlfn.XLOOKUP(E44, 門市狀態!A:A, 門市狀態!D:D, "")</f>
        <v/>
      </c>
    </row>
    <row r="45" spans="1:11">
      <c r="A45" s="267">
        <v>46188</v>
      </c>
      <c r="B45" s="337" t="str">
        <f t="shared" si="0"/>
        <v>星期一</v>
      </c>
      <c r="C45" s="333" t="str">
        <f t="shared" si="1"/>
        <v>2482_蘆竹光明店_SC7更換硬碟</v>
      </c>
      <c r="D45" s="457" t="s">
        <v>130</v>
      </c>
      <c r="E45" s="470">
        <v>2482</v>
      </c>
      <c r="F45" s="462" t="s">
        <v>229</v>
      </c>
      <c r="G45" s="532" t="s">
        <v>225</v>
      </c>
      <c r="H45" s="533"/>
      <c r="I45" s="333"/>
      <c r="J45" s="534" t="s">
        <v>176</v>
      </c>
      <c r="K45" s="76" t="str">
        <f>_xlfn.XLOOKUP(E45, 門市狀態!A:A, 門市狀態!D:D, "")</f>
        <v/>
      </c>
    </row>
    <row r="46" spans="1:11">
      <c r="A46" s="267">
        <v>46188</v>
      </c>
      <c r="B46" s="337" t="str">
        <f t="shared" si="0"/>
        <v>星期一</v>
      </c>
      <c r="C46" s="333" t="str">
        <f t="shared" si="1"/>
        <v>5341_蘆洲切仔麵_SC7更換硬碟</v>
      </c>
      <c r="D46" s="457" t="s">
        <v>125</v>
      </c>
      <c r="E46" s="470">
        <v>5341</v>
      </c>
      <c r="F46" s="462" t="s">
        <v>230</v>
      </c>
      <c r="G46" s="532" t="s">
        <v>225</v>
      </c>
      <c r="H46" s="533"/>
      <c r="I46" s="333"/>
      <c r="J46" s="534" t="s">
        <v>176</v>
      </c>
      <c r="K46" s="76" t="str">
        <f>_xlfn.XLOOKUP(E46, 門市狀態!A:A, 門市狀態!D:D, "")</f>
        <v/>
      </c>
    </row>
    <row r="47" spans="1:11">
      <c r="A47" s="267">
        <v>46188</v>
      </c>
      <c r="B47" s="337" t="str">
        <f t="shared" si="0"/>
        <v>星期一</v>
      </c>
      <c r="C47" s="333" t="str">
        <f t="shared" si="1"/>
        <v>C742_中和景安站_裝潢撤機_15:00</v>
      </c>
      <c r="D47" s="380" t="s">
        <v>145</v>
      </c>
      <c r="E47" s="516" t="s">
        <v>74</v>
      </c>
      <c r="F47" s="516" t="s">
        <v>183</v>
      </c>
      <c r="G47" s="516" t="s">
        <v>187</v>
      </c>
      <c r="H47" s="517" t="s">
        <v>188</v>
      </c>
      <c r="I47" s="333"/>
      <c r="J47" s="382"/>
      <c r="K47" s="76" t="str">
        <f ca="1">_xlfn.XLOOKUP(E47, 門市狀態!A:A, 門市狀態!D:D, "")</f>
        <v>裝潢中</v>
      </c>
    </row>
    <row r="48" spans="1:11">
      <c r="A48" s="267">
        <v>46185</v>
      </c>
      <c r="B48" s="337" t="str">
        <f t="shared" si="0"/>
        <v>星期五</v>
      </c>
      <c r="C48" s="333" t="str">
        <f t="shared" si="1"/>
        <v>4341_新莊莊美店_SC7更換硬碟</v>
      </c>
      <c r="D48" s="457" t="s">
        <v>125</v>
      </c>
      <c r="E48" s="470">
        <v>4341</v>
      </c>
      <c r="F48" s="462" t="s">
        <v>231</v>
      </c>
      <c r="G48" s="532" t="s">
        <v>225</v>
      </c>
      <c r="H48" s="533"/>
      <c r="I48" s="333"/>
      <c r="J48" s="534" t="s">
        <v>176</v>
      </c>
      <c r="K48" s="76" t="str">
        <f>_xlfn.XLOOKUP(E48, 門市狀態!A:A, 門市狀態!D:D, "")</f>
        <v/>
      </c>
    </row>
    <row r="49" spans="1:11">
      <c r="A49" s="267">
        <v>46185</v>
      </c>
      <c r="B49" s="337" t="str">
        <f t="shared" si="0"/>
        <v>星期五</v>
      </c>
      <c r="C49" s="333" t="str">
        <f t="shared" si="1"/>
        <v>D350_三重徐匯站_SC7更換硬碟</v>
      </c>
      <c r="D49" s="457" t="s">
        <v>145</v>
      </c>
      <c r="E49" s="470" t="s">
        <v>56</v>
      </c>
      <c r="F49" s="462" t="s">
        <v>232</v>
      </c>
      <c r="G49" s="532" t="s">
        <v>225</v>
      </c>
      <c r="H49" s="533"/>
      <c r="I49" s="333"/>
      <c r="J49" s="534" t="s">
        <v>176</v>
      </c>
      <c r="K49" s="76" t="str">
        <f>_xlfn.XLOOKUP(E49, 門市狀態!A:A, 門市狀態!D:D, "")</f>
        <v/>
      </c>
    </row>
    <row r="50" spans="1:11">
      <c r="A50" s="267">
        <v>46184</v>
      </c>
      <c r="B50" s="337" t="str">
        <f t="shared" si="0"/>
        <v>星期四</v>
      </c>
      <c r="C50" s="333" t="str">
        <f t="shared" si="1"/>
        <v>C216_中和南勢店_SC7更換硬碟</v>
      </c>
      <c r="D50" s="457" t="s">
        <v>145</v>
      </c>
      <c r="E50" s="470" t="s">
        <v>59</v>
      </c>
      <c r="F50" s="462" t="s">
        <v>233</v>
      </c>
      <c r="G50" s="532" t="s">
        <v>225</v>
      </c>
      <c r="H50" s="533"/>
      <c r="I50" s="333"/>
      <c r="J50" s="534" t="s">
        <v>176</v>
      </c>
      <c r="K50" s="76" t="str">
        <f>_xlfn.XLOOKUP(E50, 門市狀態!A:A, 門市狀態!D:D, "")</f>
        <v/>
      </c>
    </row>
    <row r="51" spans="1:11">
      <c r="A51" s="267">
        <v>46184</v>
      </c>
      <c r="B51" s="337" t="str">
        <f t="shared" si="0"/>
        <v>星期四</v>
      </c>
      <c r="C51" s="333" t="str">
        <f t="shared" si="1"/>
        <v>4748_中和霸氣店_SC5換7_14:00</v>
      </c>
      <c r="D51" s="380" t="s">
        <v>145</v>
      </c>
      <c r="E51" s="470">
        <v>4748</v>
      </c>
      <c r="F51" s="462" t="s">
        <v>234</v>
      </c>
      <c r="G51" s="476" t="s">
        <v>179</v>
      </c>
      <c r="H51" s="481" t="s">
        <v>180</v>
      </c>
      <c r="I51" s="333"/>
      <c r="J51" s="382"/>
      <c r="K51" s="76" t="str">
        <f>_xlfn.XLOOKUP(E51, 門市狀態!A:A, 門市狀態!D:D, "")</f>
        <v/>
      </c>
    </row>
    <row r="52" spans="1:11">
      <c r="A52" s="267">
        <v>46184</v>
      </c>
      <c r="B52" s="337" t="str">
        <f t="shared" si="0"/>
        <v>星期四</v>
      </c>
      <c r="C52" s="333" t="str">
        <f t="shared" si="1"/>
        <v>MFP_內湖_合庫長庚-3028A新機裝機*1_未定</v>
      </c>
      <c r="D52" s="508" t="s">
        <v>130</v>
      </c>
      <c r="E52" s="508" t="s">
        <v>121</v>
      </c>
      <c r="F52" s="510" t="s">
        <v>235</v>
      </c>
      <c r="G52" s="510" t="s">
        <v>236</v>
      </c>
      <c r="H52" s="509" t="s">
        <v>167</v>
      </c>
      <c r="I52" s="333"/>
      <c r="J52" s="382"/>
      <c r="K52" s="76" t="str">
        <f>_xlfn.XLOOKUP(E52, 門市狀態!A:A, 門市狀態!D:D, "")</f>
        <v/>
      </c>
    </row>
    <row r="53" spans="1:11">
      <c r="A53" s="267">
        <v>46184</v>
      </c>
      <c r="B53" s="337" t="str">
        <f t="shared" si="0"/>
        <v>星期四</v>
      </c>
      <c r="C53" s="333" t="str">
        <f t="shared" si="1"/>
        <v>5248_龜山惠敏店_暫歇撤機_10:00</v>
      </c>
      <c r="D53" s="508" t="s">
        <v>130</v>
      </c>
      <c r="E53" s="508">
        <v>5248</v>
      </c>
      <c r="F53" s="527" t="s">
        <v>237</v>
      </c>
      <c r="G53" s="538" t="s">
        <v>238</v>
      </c>
      <c r="H53" s="528" t="s">
        <v>172</v>
      </c>
      <c r="I53" s="333"/>
      <c r="J53" s="382"/>
      <c r="K53" s="76" t="str">
        <f ca="1">_xlfn.XLOOKUP(E53, 門市狀態!A:A, 門市狀態!D:D, "")</f>
        <v>暫歇中</v>
      </c>
    </row>
    <row r="54" spans="1:11">
      <c r="A54" s="267">
        <v>46183</v>
      </c>
      <c r="B54" s="337" t="str">
        <f t="shared" si="0"/>
        <v>星期三</v>
      </c>
      <c r="C54" s="333" t="str">
        <f t="shared" si="1"/>
        <v>MFP_百譯工程_設備移機-新北市中和區中正路872號7樓之6_14:00</v>
      </c>
      <c r="D54" s="518" t="s">
        <v>145</v>
      </c>
      <c r="E54" s="518" t="s">
        <v>121</v>
      </c>
      <c r="F54" s="518" t="s">
        <v>239</v>
      </c>
      <c r="G54" s="518" t="s">
        <v>240</v>
      </c>
      <c r="H54" s="504" t="s">
        <v>180</v>
      </c>
      <c r="I54" s="333"/>
      <c r="J54" s="382"/>
      <c r="K54" s="76" t="str">
        <f>_xlfn.XLOOKUP(E54, 門市狀態!A:A, 門市狀態!D:D, "")</f>
        <v/>
      </c>
    </row>
    <row r="55" spans="1:11">
      <c r="A55" s="267">
        <v>46183</v>
      </c>
      <c r="B55" s="337" t="str">
        <f t="shared" si="0"/>
        <v>星期三</v>
      </c>
      <c r="C55" s="333" t="str">
        <f t="shared" si="1"/>
        <v>LOPIA_新莊宏匯_年度保養_14:00</v>
      </c>
      <c r="D55" s="501" t="s">
        <v>125</v>
      </c>
      <c r="E55" s="503" t="s">
        <v>164</v>
      </c>
      <c r="F55" s="503" t="s">
        <v>241</v>
      </c>
      <c r="G55" s="503" t="s">
        <v>242</v>
      </c>
      <c r="H55" s="525" t="s">
        <v>180</v>
      </c>
      <c r="I55" s="333"/>
      <c r="J55" s="382"/>
      <c r="K55" s="76" t="str">
        <f>_xlfn.XLOOKUP(E55, 門市狀態!A:A, 門市狀態!D:D, "")</f>
        <v/>
      </c>
    </row>
    <row r="56" spans="1:11">
      <c r="A56" s="267">
        <v>46182</v>
      </c>
      <c r="B56" s="337" t="str">
        <f t="shared" si="0"/>
        <v>星期二</v>
      </c>
      <c r="C56" s="333" t="str">
        <f t="shared" si="1"/>
        <v>MFP_利凌企業_撤機*2_13:00</v>
      </c>
      <c r="D56" s="518" t="s">
        <v>130</v>
      </c>
      <c r="E56" s="518" t="s">
        <v>121</v>
      </c>
      <c r="F56" s="518" t="s">
        <v>243</v>
      </c>
      <c r="G56" s="518" t="s">
        <v>244</v>
      </c>
      <c r="H56" s="519" t="s">
        <v>245</v>
      </c>
      <c r="I56" s="333"/>
      <c r="J56" s="382"/>
      <c r="K56" s="76" t="str">
        <f>_xlfn.XLOOKUP(E56, 門市狀態!A:A, 門市狀態!D:D, "")</f>
        <v/>
      </c>
    </row>
    <row r="57" spans="1:11">
      <c r="A57" s="267">
        <v>46182</v>
      </c>
      <c r="B57" s="337" t="str">
        <f t="shared" si="0"/>
        <v>星期二</v>
      </c>
      <c r="C57" s="333" t="str">
        <f t="shared" si="1"/>
        <v>3358_新莊棒球場_裝潢撤機_15:00</v>
      </c>
      <c r="D57" s="501" t="s">
        <v>125</v>
      </c>
      <c r="E57" s="470">
        <v>3358</v>
      </c>
      <c r="F57" s="501" t="s">
        <v>189</v>
      </c>
      <c r="G57" s="501" t="s">
        <v>187</v>
      </c>
      <c r="H57" s="502" t="s">
        <v>188</v>
      </c>
      <c r="I57" s="333"/>
      <c r="J57" s="382"/>
      <c r="K57" s="76" t="str">
        <f ca="1">_xlfn.XLOOKUP(E57, 門市狀態!A:A, 門市狀態!D:D, "")</f>
        <v>裝潢中</v>
      </c>
    </row>
    <row r="58" spans="1:11">
      <c r="A58" s="267">
        <v>46182</v>
      </c>
      <c r="B58" s="337" t="str">
        <f t="shared" si="0"/>
        <v>星期二</v>
      </c>
      <c r="C58" s="333" t="str">
        <f t="shared" si="1"/>
        <v>4536_中和景德店_SC5換7_14:00</v>
      </c>
      <c r="D58" s="380" t="s">
        <v>145</v>
      </c>
      <c r="E58" s="470">
        <v>4536</v>
      </c>
      <c r="F58" s="462" t="s">
        <v>246</v>
      </c>
      <c r="G58" s="476" t="s">
        <v>179</v>
      </c>
      <c r="H58" s="481" t="s">
        <v>180</v>
      </c>
      <c r="I58" s="333"/>
      <c r="J58" s="382"/>
      <c r="K58" s="76" t="str">
        <f>_xlfn.XLOOKUP(E58, 門市狀態!A:A, 門市狀態!D:D, "")</f>
        <v/>
      </c>
    </row>
    <row r="59" spans="1:11">
      <c r="A59" s="267">
        <v>46181</v>
      </c>
      <c r="B59" s="337" t="str">
        <f t="shared" si="0"/>
        <v>星期一</v>
      </c>
      <c r="C59" s="333" t="str">
        <f t="shared" si="1"/>
        <v>MFP_台哥大湯城_新增 HP3303_14:30</v>
      </c>
      <c r="D59" s="520" t="s">
        <v>125</v>
      </c>
      <c r="E59" s="520" t="s">
        <v>121</v>
      </c>
      <c r="F59" s="336" t="s">
        <v>247</v>
      </c>
      <c r="G59" s="520" t="s">
        <v>248</v>
      </c>
      <c r="H59" s="521" t="s">
        <v>249</v>
      </c>
      <c r="I59" s="333"/>
      <c r="J59" s="382"/>
      <c r="K59" s="76" t="str">
        <f>_xlfn.XLOOKUP(E59, 門市狀態!A:A, 門市狀態!D:D, "")</f>
        <v/>
      </c>
    </row>
    <row r="60" spans="1:11">
      <c r="A60" s="267">
        <v>46177</v>
      </c>
      <c r="B60" s="337" t="str">
        <f t="shared" si="0"/>
        <v>星期四</v>
      </c>
      <c r="C60" s="333" t="str">
        <f t="shared" si="1"/>
        <v>MFP_虹揚印刷_合約到期換機-T301800079_14:00</v>
      </c>
      <c r="D60" s="514" t="s">
        <v>145</v>
      </c>
      <c r="E60" s="514" t="s">
        <v>121</v>
      </c>
      <c r="F60" s="514" t="s">
        <v>250</v>
      </c>
      <c r="G60" s="514" t="s">
        <v>251</v>
      </c>
      <c r="H60" s="481" t="s">
        <v>180</v>
      </c>
      <c r="I60" s="333"/>
      <c r="J60" s="382"/>
      <c r="K60" s="76" t="str">
        <f>_xlfn.XLOOKUP(E60, 門市狀態!A:A, 門市狀態!D:D, "")</f>
        <v/>
      </c>
    </row>
    <row r="61" spans="1:11">
      <c r="A61" s="267">
        <v>46177</v>
      </c>
      <c r="B61" s="337" t="str">
        <f t="shared" si="0"/>
        <v>星期四</v>
      </c>
      <c r="C61" s="333" t="str">
        <f t="shared" si="1"/>
        <v>2062_中和員山店_SC5換7-作業需聯絡HL_14:00</v>
      </c>
      <c r="D61" s="380" t="s">
        <v>145</v>
      </c>
      <c r="E61" s="470">
        <v>2062</v>
      </c>
      <c r="F61" s="462" t="s">
        <v>252</v>
      </c>
      <c r="G61" s="512" t="s">
        <v>253</v>
      </c>
      <c r="H61" s="481" t="s">
        <v>180</v>
      </c>
      <c r="I61" s="333"/>
      <c r="J61" s="513" t="s">
        <v>176</v>
      </c>
      <c r="K61" s="76" t="str">
        <f>_xlfn.XLOOKUP(E61, 門市狀態!A:A, 門市狀態!D:D, "")</f>
        <v/>
      </c>
    </row>
    <row r="62" spans="1:11">
      <c r="A62" s="267">
        <v>46177</v>
      </c>
      <c r="B62" s="337" t="str">
        <f t="shared" si="0"/>
        <v>星期四</v>
      </c>
      <c r="C62" s="333" t="str">
        <f t="shared" si="1"/>
        <v>MFP_鋐原能源_設備移機-機捷路二段646號1樓、0939778280 王先生_10:00</v>
      </c>
      <c r="D62" s="505" t="s">
        <v>130</v>
      </c>
      <c r="E62" s="505" t="s">
        <v>121</v>
      </c>
      <c r="F62" s="505" t="s">
        <v>254</v>
      </c>
      <c r="G62" s="507" t="s">
        <v>255</v>
      </c>
      <c r="H62" s="506" t="s">
        <v>172</v>
      </c>
      <c r="I62" s="333"/>
      <c r="J62" s="382"/>
      <c r="K62" s="76" t="str">
        <f>_xlfn.XLOOKUP(E62, 門市狀態!A:A, 門市狀態!D:D, "")</f>
        <v/>
      </c>
    </row>
    <row r="63" spans="1:11">
      <c r="A63" s="267">
        <v>46176</v>
      </c>
      <c r="B63" s="337" t="str">
        <f t="shared" si="0"/>
        <v>星期三</v>
      </c>
      <c r="C63" s="333" t="str">
        <f t="shared" si="1"/>
        <v>4406_板橋稚暉店_SC5換7_14:00</v>
      </c>
      <c r="D63" s="476" t="s">
        <v>146</v>
      </c>
      <c r="E63" s="470">
        <v>4406</v>
      </c>
      <c r="F63" s="462" t="s">
        <v>256</v>
      </c>
      <c r="G63" s="476" t="s">
        <v>179</v>
      </c>
      <c r="H63" s="481" t="s">
        <v>180</v>
      </c>
      <c r="I63" s="333"/>
      <c r="J63" s="382"/>
      <c r="K63" s="76" t="str">
        <f>_xlfn.XLOOKUP(E63, 門市狀態!A:A, 門市狀態!D:D, "")</f>
        <v/>
      </c>
    </row>
    <row r="64" spans="1:11">
      <c r="A64" s="267">
        <v>46175</v>
      </c>
      <c r="B64" s="337" t="str">
        <f t="shared" si="0"/>
        <v>星期二</v>
      </c>
      <c r="C64" s="333" t="str">
        <f t="shared" si="1"/>
        <v>2442_北縣商港店_裝潢撤機_15:00</v>
      </c>
      <c r="D64" s="501" t="s">
        <v>130</v>
      </c>
      <c r="E64" s="470">
        <v>2442</v>
      </c>
      <c r="F64" s="501" t="s">
        <v>194</v>
      </c>
      <c r="G64" s="507" t="s">
        <v>187</v>
      </c>
      <c r="H64" s="502" t="s">
        <v>188</v>
      </c>
      <c r="I64" s="333"/>
      <c r="J64" s="382"/>
      <c r="K64" s="76" t="str">
        <f ca="1">_xlfn.XLOOKUP(E64, 門市狀態!A:A, 門市狀態!D:D, "")</f>
        <v>裝潢中</v>
      </c>
    </row>
    <row r="65" spans="1:11">
      <c r="A65" s="267">
        <v>46174</v>
      </c>
      <c r="B65" s="337" t="str">
        <f t="shared" si="0"/>
        <v>星期一</v>
      </c>
      <c r="C65" s="333" t="str">
        <f t="shared" si="1"/>
        <v>MFP_利凌企業_新交機_10:00</v>
      </c>
      <c r="D65" s="520" t="s">
        <v>125</v>
      </c>
      <c r="E65" s="520" t="s">
        <v>121</v>
      </c>
      <c r="F65" s="520" t="s">
        <v>243</v>
      </c>
      <c r="G65" s="520" t="s">
        <v>257</v>
      </c>
      <c r="H65" s="521" t="s">
        <v>172</v>
      </c>
      <c r="I65" s="333"/>
      <c r="J65" s="382"/>
      <c r="K65" s="76" t="str">
        <f>_xlfn.XLOOKUP(E65, 門市狀態!A:A, 門市狀態!D:D, "")</f>
        <v/>
      </c>
    </row>
    <row r="66" spans="1:11">
      <c r="A66" s="267">
        <v>46171</v>
      </c>
      <c r="B66" s="337" t="str">
        <f t="shared" ref="B66:B129" si="2">"星期"&amp;CHOOSE(WEEKDAY(A66,2),"一","二","三","四","五","六","日")</f>
        <v>星期五</v>
      </c>
      <c r="C66" s="333" t="str">
        <f t="shared" ref="C66:C129" si="3">E66&amp;IF(AND(F66&lt;&gt;"",E66&lt;&gt;""),$I$1,"")&amp;F66&amp;$I$1&amp;G66&amp;IF(AND(H66&lt;&gt;"",G66&lt;&gt;""),$I$1,"")&amp;H66</f>
        <v>MFP_內湖_鋐原能源-舊機整機*1_10:00</v>
      </c>
      <c r="D66" s="505" t="s">
        <v>130</v>
      </c>
      <c r="E66" s="505" t="s">
        <v>121</v>
      </c>
      <c r="F66" s="510" t="s">
        <v>235</v>
      </c>
      <c r="G66" s="510" t="s">
        <v>258</v>
      </c>
      <c r="H66" s="506" t="s">
        <v>172</v>
      </c>
      <c r="I66" s="333"/>
      <c r="J66" s="382"/>
      <c r="K66" s="76" t="str">
        <f>_xlfn.XLOOKUP(E66, 門市狀態!A:A, 門市狀態!D:D, "")</f>
        <v/>
      </c>
    </row>
    <row r="67" spans="1:11">
      <c r="A67" s="267">
        <v>46171</v>
      </c>
      <c r="B67" s="337" t="str">
        <f t="shared" si="2"/>
        <v>星期五</v>
      </c>
      <c r="C67" s="333" t="str">
        <f t="shared" si="3"/>
        <v>MFP_內湖_利凌-新機裝機*1、舊機整機*1_10:00</v>
      </c>
      <c r="D67" s="505" t="s">
        <v>125</v>
      </c>
      <c r="E67" s="505" t="s">
        <v>121</v>
      </c>
      <c r="F67" s="510" t="s">
        <v>235</v>
      </c>
      <c r="G67" s="510" t="s">
        <v>259</v>
      </c>
      <c r="H67" s="506" t="s">
        <v>172</v>
      </c>
      <c r="I67" s="333"/>
      <c r="J67" s="382"/>
      <c r="K67" s="76" t="str">
        <f>_xlfn.XLOOKUP(E67, 門市狀態!A:A, 門市狀態!D:D, "")</f>
        <v/>
      </c>
    </row>
    <row r="68" spans="1:11">
      <c r="A68" s="267">
        <v>46170</v>
      </c>
      <c r="B68" s="337" t="str">
        <f t="shared" si="2"/>
        <v>星期四</v>
      </c>
      <c r="C68" s="333" t="str">
        <f t="shared" si="3"/>
        <v>2255_蘆竹六福店_裝潢撤機_15:00</v>
      </c>
      <c r="D68" s="457" t="s">
        <v>130</v>
      </c>
      <c r="E68" s="492">
        <v>2255</v>
      </c>
      <c r="F68" s="497" t="s">
        <v>209</v>
      </c>
      <c r="G68" s="497" t="s">
        <v>187</v>
      </c>
      <c r="H68" s="498" t="s">
        <v>188</v>
      </c>
      <c r="I68" s="333"/>
      <c r="J68" s="382"/>
      <c r="K68" s="76" t="str">
        <f>_xlfn.XLOOKUP(E68, 門市狀態!A:A, 門市狀態!D:D, "")</f>
        <v>跨季補單</v>
      </c>
    </row>
    <row r="69" spans="1:11">
      <c r="A69" s="267">
        <v>46170</v>
      </c>
      <c r="B69" s="337" t="str">
        <f t="shared" si="2"/>
        <v>星期四</v>
      </c>
      <c r="C69" s="333" t="str">
        <f t="shared" si="3"/>
        <v>DQ_忠孝新生店_SCO*11 移機_13:30</v>
      </c>
      <c r="D69" s="492" t="s">
        <v>146</v>
      </c>
      <c r="E69" s="492" t="s">
        <v>260</v>
      </c>
      <c r="F69" s="492" t="s">
        <v>261</v>
      </c>
      <c r="G69" s="492" t="s">
        <v>262</v>
      </c>
      <c r="H69" s="493" t="s">
        <v>200</v>
      </c>
      <c r="I69" s="333"/>
      <c r="J69" s="382"/>
      <c r="K69" s="76" t="str">
        <f>_xlfn.XLOOKUP(E69, 門市狀態!A:A, 門市狀態!D:D, "")</f>
        <v/>
      </c>
    </row>
    <row r="70" spans="1:11">
      <c r="A70" s="267">
        <v>46170</v>
      </c>
      <c r="B70" s="337" t="str">
        <f t="shared" si="2"/>
        <v>星期四</v>
      </c>
      <c r="C70" s="333" t="str">
        <f t="shared" si="3"/>
        <v>4560_三重大院店_SC5換7_14:00</v>
      </c>
      <c r="D70" s="380" t="s">
        <v>145</v>
      </c>
      <c r="E70" s="470">
        <v>4560</v>
      </c>
      <c r="F70" s="462" t="s">
        <v>263</v>
      </c>
      <c r="G70" s="476" t="s">
        <v>179</v>
      </c>
      <c r="H70" s="481" t="s">
        <v>180</v>
      </c>
      <c r="I70" s="333"/>
      <c r="J70" s="382"/>
      <c r="K70" s="76" t="str">
        <f>_xlfn.XLOOKUP(E70, 門市狀態!A:A, 門市狀態!D:D, "")</f>
        <v/>
      </c>
    </row>
    <row r="71" spans="1:11">
      <c r="A71" s="267">
        <v>46169</v>
      </c>
      <c r="B71" s="337" t="str">
        <f t="shared" si="2"/>
        <v>星期三</v>
      </c>
      <c r="C71" s="333" t="str">
        <f t="shared" si="3"/>
        <v>4036_蘆洲永樂店_裝潢撤機_15:00</v>
      </c>
      <c r="D71" s="499" t="s">
        <v>125</v>
      </c>
      <c r="E71" s="492">
        <v>4036</v>
      </c>
      <c r="F71" s="499" t="s">
        <v>206</v>
      </c>
      <c r="G71" s="499" t="s">
        <v>187</v>
      </c>
      <c r="H71" s="500" t="s">
        <v>188</v>
      </c>
      <c r="I71" s="333"/>
      <c r="J71" s="382"/>
      <c r="K71" s="76" t="str">
        <f ca="1">_xlfn.XLOOKUP(E71, 門市狀態!A:A, 門市狀態!D:D, "")</f>
        <v/>
      </c>
    </row>
    <row r="72" spans="1:11">
      <c r="A72" s="267">
        <v>46169</v>
      </c>
      <c r="B72" s="337" t="str">
        <f t="shared" si="2"/>
        <v>星期三</v>
      </c>
      <c r="C72" s="333" t="str">
        <f t="shared" si="3"/>
        <v>DQ_忠孝新生店_收貨 SCO*2(S15、16)_16:00</v>
      </c>
      <c r="D72" s="492" t="s">
        <v>146</v>
      </c>
      <c r="E72" s="492" t="s">
        <v>260</v>
      </c>
      <c r="F72" s="492" t="s">
        <v>261</v>
      </c>
      <c r="G72" s="492" t="s">
        <v>264</v>
      </c>
      <c r="H72" s="493" t="s">
        <v>265</v>
      </c>
      <c r="I72" s="333"/>
      <c r="J72" s="382"/>
      <c r="K72" s="76" t="str">
        <f>_xlfn.XLOOKUP(E72, 門市狀態!A:A, 門市狀態!D:D, "")</f>
        <v/>
      </c>
    </row>
    <row r="73" spans="1:11">
      <c r="A73" s="267">
        <v>46168</v>
      </c>
      <c r="B73" s="337" t="str">
        <f t="shared" si="2"/>
        <v>星期二</v>
      </c>
      <c r="C73" s="333" t="str">
        <f t="shared" si="3"/>
        <v>4539_三重自信店_SC5換7_14:00</v>
      </c>
      <c r="D73" s="380" t="s">
        <v>145</v>
      </c>
      <c r="E73" s="470">
        <v>4539</v>
      </c>
      <c r="F73" s="462" t="s">
        <v>266</v>
      </c>
      <c r="G73" s="476" t="s">
        <v>179</v>
      </c>
      <c r="H73" s="481" t="s">
        <v>180</v>
      </c>
      <c r="I73" s="333"/>
      <c r="J73" s="382"/>
      <c r="K73" s="76" t="str">
        <f>_xlfn.XLOOKUP(E73, 門市狀態!A:A, 門市狀態!D:D, "")</f>
        <v/>
      </c>
    </row>
    <row r="74" spans="1:11">
      <c r="A74" s="267">
        <v>46163</v>
      </c>
      <c r="B74" s="337" t="str">
        <f t="shared" si="2"/>
        <v>星期四</v>
      </c>
      <c r="C74" s="333" t="str">
        <f t="shared" si="3"/>
        <v>3770_北縣西雲店_SC5換7_14:00</v>
      </c>
      <c r="D74" s="476" t="s">
        <v>125</v>
      </c>
      <c r="E74" s="470">
        <v>3770</v>
      </c>
      <c r="F74" s="462" t="s">
        <v>267</v>
      </c>
      <c r="G74" s="476" t="s">
        <v>179</v>
      </c>
      <c r="H74" s="481" t="s">
        <v>180</v>
      </c>
      <c r="I74" s="333"/>
      <c r="J74" s="382"/>
      <c r="K74" s="76" t="str">
        <f>_xlfn.XLOOKUP(E74, 門市狀態!A:A, 門市狀態!D:D, "")</f>
        <v/>
      </c>
    </row>
    <row r="75" spans="1:11">
      <c r="A75" s="267">
        <v>46162</v>
      </c>
      <c r="B75" s="337" t="str">
        <f t="shared" si="2"/>
        <v>星期三</v>
      </c>
      <c r="C75" s="333" t="str">
        <f t="shared" si="3"/>
        <v>5595_新莊建福店_新開+壁掛架 AW400*1_11:00</v>
      </c>
      <c r="D75" s="476" t="s">
        <v>125</v>
      </c>
      <c r="E75" s="470">
        <v>5595</v>
      </c>
      <c r="F75" s="484" t="s">
        <v>268</v>
      </c>
      <c r="G75" s="486" t="s">
        <v>269</v>
      </c>
      <c r="H75" s="485" t="s">
        <v>175</v>
      </c>
      <c r="I75" s="333"/>
      <c r="J75" s="491" t="s">
        <v>176</v>
      </c>
      <c r="K75" s="76" t="str">
        <f>_xlfn.XLOOKUP(E75, 門市狀態!A:A, 門市狀態!D:D, "")</f>
        <v>新開不保養</v>
      </c>
    </row>
    <row r="76" spans="1:11">
      <c r="A76" s="267">
        <v>46161</v>
      </c>
      <c r="B76" s="337" t="str">
        <f t="shared" si="2"/>
        <v>星期二</v>
      </c>
      <c r="C76" s="333" t="str">
        <f t="shared" si="3"/>
        <v>4609_蘆洲洲正店_SC5換7_14:00</v>
      </c>
      <c r="D76" s="476" t="s">
        <v>125</v>
      </c>
      <c r="E76" s="470">
        <v>4609</v>
      </c>
      <c r="F76" s="462" t="s">
        <v>270</v>
      </c>
      <c r="G76" s="476" t="s">
        <v>179</v>
      </c>
      <c r="H76" s="481" t="s">
        <v>180</v>
      </c>
      <c r="I76" s="333"/>
      <c r="J76" s="382"/>
      <c r="K76" s="76" t="str">
        <f>_xlfn.XLOOKUP(E76, 門市狀態!A:A, 門市狀態!D:D, "")</f>
        <v/>
      </c>
    </row>
    <row r="77" spans="1:11">
      <c r="A77" s="267">
        <v>46160</v>
      </c>
      <c r="B77" s="337" t="str">
        <f t="shared" si="2"/>
        <v>星期一</v>
      </c>
      <c r="C77" s="333" t="str">
        <f t="shared" si="3"/>
        <v>3955_板橋海龍店_裝潢撤機_15:00</v>
      </c>
      <c r="D77" s="495" t="s">
        <v>146</v>
      </c>
      <c r="E77" s="470">
        <v>3955</v>
      </c>
      <c r="F77" s="495" t="s">
        <v>227</v>
      </c>
      <c r="G77" s="495" t="s">
        <v>187</v>
      </c>
      <c r="H77" s="496" t="s">
        <v>188</v>
      </c>
      <c r="I77" s="333"/>
      <c r="J77" s="382"/>
      <c r="K77" s="76" t="str">
        <f ca="1">_xlfn.XLOOKUP(E77, 門市狀態!A:A, 門市狀態!D:D, "")</f>
        <v/>
      </c>
    </row>
    <row r="78" spans="1:11">
      <c r="A78" s="267">
        <v>46157</v>
      </c>
      <c r="B78" s="337" t="str">
        <f t="shared" si="2"/>
        <v>星期五</v>
      </c>
      <c r="C78" s="333" t="str">
        <f t="shared" si="3"/>
        <v>4629_龜山警大店_SC5換7_14:00</v>
      </c>
      <c r="D78" s="457" t="s">
        <v>130</v>
      </c>
      <c r="E78" s="470">
        <v>4629</v>
      </c>
      <c r="F78" s="462" t="s">
        <v>271</v>
      </c>
      <c r="G78" s="476" t="s">
        <v>179</v>
      </c>
      <c r="H78" s="481" t="s">
        <v>180</v>
      </c>
      <c r="I78" s="333"/>
      <c r="J78" s="382"/>
      <c r="K78" s="76" t="str">
        <f>_xlfn.XLOOKUP(E78, 門市狀態!A:A, 門市狀態!D:D, "")</f>
        <v/>
      </c>
    </row>
    <row r="79" spans="1:11">
      <c r="A79" s="267">
        <v>46156</v>
      </c>
      <c r="B79" s="337" t="str">
        <f t="shared" si="2"/>
        <v>星期四</v>
      </c>
      <c r="C79" s="333" t="str">
        <f t="shared" si="3"/>
        <v>吳_特休_14:00</v>
      </c>
      <c r="D79" s="457" t="s">
        <v>130</v>
      </c>
      <c r="E79" s="470"/>
      <c r="F79" s="462" t="s">
        <v>272</v>
      </c>
      <c r="G79" s="457" t="s">
        <v>273</v>
      </c>
      <c r="H79" s="481" t="s">
        <v>180</v>
      </c>
      <c r="I79" s="333"/>
      <c r="J79" s="382"/>
      <c r="K79" s="76" t="str">
        <f>_xlfn.XLOOKUP(E79, 門市狀態!A:A, 門市狀態!D:D, "")</f>
        <v>閉店不保養</v>
      </c>
    </row>
    <row r="80" spans="1:11">
      <c r="A80" s="267">
        <v>46155</v>
      </c>
      <c r="B80" s="337" t="str">
        <f t="shared" si="2"/>
        <v>星期三</v>
      </c>
      <c r="C80" s="333" t="str">
        <f t="shared" si="3"/>
        <v>4701_新莊昌平店_SC5換7_14:00</v>
      </c>
      <c r="D80" s="476" t="s">
        <v>125</v>
      </c>
      <c r="E80" s="470">
        <v>4701</v>
      </c>
      <c r="F80" s="462" t="s">
        <v>274</v>
      </c>
      <c r="G80" s="476" t="s">
        <v>179</v>
      </c>
      <c r="H80" s="481" t="s">
        <v>180</v>
      </c>
      <c r="I80" s="333"/>
      <c r="J80" s="382"/>
      <c r="K80" s="76" t="str">
        <f>_xlfn.XLOOKUP(E80, 門市狀態!A:A, 門市狀態!D:D, "")</f>
        <v/>
      </c>
    </row>
    <row r="81" spans="1:11">
      <c r="A81" s="267">
        <v>46154</v>
      </c>
      <c r="B81" s="337" t="str">
        <f t="shared" si="2"/>
        <v>星期二</v>
      </c>
      <c r="C81" s="333" t="str">
        <f t="shared" si="3"/>
        <v>4025_新莊祐信店_回裝_11:00</v>
      </c>
      <c r="D81" s="368" t="s">
        <v>125</v>
      </c>
      <c r="E81" s="396">
        <v>4025</v>
      </c>
      <c r="F81" s="448" t="s">
        <v>275</v>
      </c>
      <c r="G81" s="398" t="s">
        <v>171</v>
      </c>
      <c r="H81" s="399" t="s">
        <v>175</v>
      </c>
      <c r="I81" s="333"/>
      <c r="J81" s="428"/>
      <c r="K81" s="76" t="str">
        <f>_xlfn.XLOOKUP(E81, 門市狀態!A:A, 門市狀態!D:D, "")</f>
        <v/>
      </c>
    </row>
    <row r="82" spans="1:11">
      <c r="A82" s="267">
        <v>46150</v>
      </c>
      <c r="B82" s="337" t="str">
        <f t="shared" si="2"/>
        <v>星期五</v>
      </c>
      <c r="C82" s="333" t="str">
        <f t="shared" si="3"/>
        <v>4902_龜山玄武店_閉店_10:00</v>
      </c>
      <c r="D82" s="457" t="s">
        <v>130</v>
      </c>
      <c r="E82" s="487">
        <v>4902</v>
      </c>
      <c r="F82" s="489" t="s">
        <v>276</v>
      </c>
      <c r="G82" s="487" t="s">
        <v>196</v>
      </c>
      <c r="H82" s="490" t="s">
        <v>172</v>
      </c>
      <c r="I82" s="333"/>
      <c r="J82" s="491" t="s">
        <v>176</v>
      </c>
      <c r="K82" s="76" t="str">
        <f>_xlfn.XLOOKUP(E82, 門市狀態!A:A, 門市狀態!D:D, "")</f>
        <v>閉店不保養</v>
      </c>
    </row>
    <row r="83" spans="1:11">
      <c r="A83" s="267">
        <v>46149</v>
      </c>
      <c r="B83" s="337" t="str">
        <f t="shared" si="2"/>
        <v>星期四</v>
      </c>
      <c r="C83" s="333" t="str">
        <f t="shared" si="3"/>
        <v>D191_三重興德店_閉店_15:00</v>
      </c>
      <c r="D83" s="380" t="s">
        <v>145</v>
      </c>
      <c r="E83" s="487" t="s">
        <v>67</v>
      </c>
      <c r="F83" s="487" t="s">
        <v>277</v>
      </c>
      <c r="G83" s="487" t="s">
        <v>196</v>
      </c>
      <c r="H83" s="488" t="s">
        <v>188</v>
      </c>
      <c r="I83" s="333"/>
      <c r="J83" s="382"/>
      <c r="K83" s="76" t="str">
        <f>_xlfn.XLOOKUP(E83, 門市狀態!A:A, 門市狀態!D:D, "")</f>
        <v>閉店不保養</v>
      </c>
    </row>
    <row r="84" spans="1:11">
      <c r="A84" s="267">
        <v>46148</v>
      </c>
      <c r="B84" s="337" t="str">
        <f t="shared" si="2"/>
        <v>星期三</v>
      </c>
      <c r="C84" s="333" t="str">
        <f t="shared" si="3"/>
        <v>吳_特休</v>
      </c>
      <c r="D84" s="457" t="s">
        <v>130</v>
      </c>
      <c r="E84" s="470"/>
      <c r="F84" s="462" t="s">
        <v>272</v>
      </c>
      <c r="G84" s="457" t="s">
        <v>273</v>
      </c>
      <c r="H84" s="397"/>
      <c r="I84" s="333"/>
      <c r="J84" s="382"/>
      <c r="K84" s="76" t="str">
        <f>_xlfn.XLOOKUP(E84, 門市狀態!A:A, 門市狀態!D:D, "")</f>
        <v>閉店不保養</v>
      </c>
    </row>
    <row r="85" spans="1:11">
      <c r="A85" s="267">
        <v>46147</v>
      </c>
      <c r="B85" s="337" t="str">
        <f t="shared" si="2"/>
        <v>星期二</v>
      </c>
      <c r="C85" s="333" t="str">
        <f t="shared" si="3"/>
        <v>吳_特休</v>
      </c>
      <c r="D85" s="457" t="s">
        <v>130</v>
      </c>
      <c r="E85" s="470"/>
      <c r="F85" s="462" t="s">
        <v>272</v>
      </c>
      <c r="G85" s="457" t="s">
        <v>273</v>
      </c>
      <c r="H85" s="397"/>
      <c r="I85" s="333"/>
      <c r="J85" s="382"/>
      <c r="K85" s="76" t="str">
        <f>_xlfn.XLOOKUP(E85, 門市狀態!A:A, 門市狀態!D:D, "")</f>
        <v>閉店不保養</v>
      </c>
    </row>
    <row r="86" spans="1:11">
      <c r="A86" s="267">
        <v>46147</v>
      </c>
      <c r="B86" s="337" t="str">
        <f t="shared" si="2"/>
        <v>星期二</v>
      </c>
      <c r="C86" s="333" t="str">
        <f t="shared" si="3"/>
        <v>3962_板橋仁化店_回裝_11:00</v>
      </c>
      <c r="D86" s="400" t="s">
        <v>146</v>
      </c>
      <c r="E86" s="333">
        <v>3962</v>
      </c>
      <c r="F86" s="400" t="s">
        <v>278</v>
      </c>
      <c r="G86" s="398" t="s">
        <v>171</v>
      </c>
      <c r="H86" s="373" t="s">
        <v>175</v>
      </c>
      <c r="I86" s="333"/>
      <c r="J86" s="382"/>
      <c r="K86" s="76" t="str">
        <f>_xlfn.XLOOKUP(E86, 門市狀態!A:A, 門市狀態!D:D, "")</f>
        <v/>
      </c>
    </row>
    <row r="87" spans="1:11">
      <c r="A87" s="267">
        <v>46146</v>
      </c>
      <c r="B87" s="337" t="str">
        <f t="shared" si="2"/>
        <v>星期一</v>
      </c>
      <c r="C87" s="333" t="str">
        <f t="shared" si="3"/>
        <v>吳_特休</v>
      </c>
      <c r="D87" s="457" t="s">
        <v>130</v>
      </c>
      <c r="E87" s="470"/>
      <c r="F87" s="462" t="s">
        <v>272</v>
      </c>
      <c r="G87" s="457" t="s">
        <v>273</v>
      </c>
      <c r="H87" s="397"/>
      <c r="I87" s="333"/>
      <c r="J87" s="382"/>
      <c r="K87" s="76" t="str">
        <f>_xlfn.XLOOKUP(E87, 門市狀態!A:A, 門市狀態!D:D, "")</f>
        <v>閉店不保養</v>
      </c>
    </row>
    <row r="88" spans="1:11">
      <c r="A88" s="267">
        <v>46142</v>
      </c>
      <c r="B88" s="337" t="str">
        <f t="shared" si="2"/>
        <v>星期四</v>
      </c>
      <c r="C88" s="333" t="str">
        <f t="shared" si="3"/>
        <v>湯_特休</v>
      </c>
      <c r="D88" s="368" t="s">
        <v>125</v>
      </c>
      <c r="E88" s="470"/>
      <c r="F88" s="494" t="s">
        <v>279</v>
      </c>
      <c r="G88" s="457" t="s">
        <v>273</v>
      </c>
      <c r="H88" s="472"/>
      <c r="I88" s="333"/>
      <c r="J88" s="428"/>
      <c r="K88" s="76" t="str">
        <f>_xlfn.XLOOKUP(E88, 門市狀態!A:A, 門市狀態!D:D, "")</f>
        <v>閉店不保養</v>
      </c>
    </row>
    <row r="89" spans="1:11">
      <c r="A89" s="267">
        <v>46142</v>
      </c>
      <c r="B89" s="337" t="str">
        <f t="shared" si="2"/>
        <v>星期四</v>
      </c>
      <c r="C89" s="333" t="str">
        <f t="shared" si="3"/>
        <v>奧創資訊_撤機_14:00</v>
      </c>
      <c r="D89" s="368" t="s">
        <v>125</v>
      </c>
      <c r="E89" s="470"/>
      <c r="F89" s="483" t="s">
        <v>280</v>
      </c>
      <c r="G89" s="483" t="s">
        <v>281</v>
      </c>
      <c r="H89" s="472" t="s">
        <v>180</v>
      </c>
      <c r="I89" s="333"/>
      <c r="J89" s="428"/>
      <c r="K89" s="76" t="str">
        <f>_xlfn.XLOOKUP(E89, 門市狀態!A:A, 門市狀態!D:D, "")</f>
        <v>閉店不保養</v>
      </c>
    </row>
    <row r="90" spans="1:11">
      <c r="A90" s="267">
        <v>46136</v>
      </c>
      <c r="B90" s="337" t="str">
        <f t="shared" si="2"/>
        <v>星期五</v>
      </c>
      <c r="C90" s="333" t="str">
        <f t="shared" si="3"/>
        <v>MFP_永佳樂_業務部新交機_14:00</v>
      </c>
      <c r="D90" s="368" t="s">
        <v>125</v>
      </c>
      <c r="E90" s="541" t="s">
        <v>121</v>
      </c>
      <c r="F90" s="470" t="s">
        <v>282</v>
      </c>
      <c r="G90" s="470" t="s">
        <v>283</v>
      </c>
      <c r="H90" s="472" t="s">
        <v>180</v>
      </c>
      <c r="I90" s="333"/>
      <c r="J90" s="428"/>
      <c r="K90" s="76" t="str">
        <f>_xlfn.XLOOKUP(E90, 門市狀態!A:A, 門市狀態!D:D, "")</f>
        <v/>
      </c>
    </row>
    <row r="91" spans="1:11">
      <c r="A91" s="267">
        <v>46134</v>
      </c>
      <c r="B91" s="337" t="str">
        <f t="shared" si="2"/>
        <v>星期三</v>
      </c>
      <c r="C91" s="333" t="str">
        <f t="shared" si="3"/>
        <v>呈慈_故障換機_15:00</v>
      </c>
      <c r="D91" s="380" t="s">
        <v>145</v>
      </c>
      <c r="E91" s="470"/>
      <c r="F91" s="468" t="s">
        <v>284</v>
      </c>
      <c r="G91" s="468" t="s">
        <v>285</v>
      </c>
      <c r="H91" s="469" t="s">
        <v>188</v>
      </c>
      <c r="I91" s="333"/>
      <c r="J91" s="428"/>
      <c r="K91" s="76" t="str">
        <f>_xlfn.XLOOKUP(E91, 門市狀態!A:A, 門市狀態!D:D, "")</f>
        <v/>
      </c>
    </row>
    <row r="92" spans="1:11">
      <c r="A92" s="267">
        <v>46134</v>
      </c>
      <c r="B92" s="337" t="str">
        <f t="shared" si="2"/>
        <v>星期三</v>
      </c>
      <c r="C92" s="333" t="str">
        <f t="shared" si="3"/>
        <v>3183_板橋板好店_閉店_10:00</v>
      </c>
      <c r="D92" s="400" t="s">
        <v>146</v>
      </c>
      <c r="E92" s="396">
        <v>3183</v>
      </c>
      <c r="F92" s="466" t="s">
        <v>286</v>
      </c>
      <c r="G92" s="402" t="s">
        <v>196</v>
      </c>
      <c r="H92" s="467" t="s">
        <v>172</v>
      </c>
      <c r="I92" s="333"/>
      <c r="J92" s="428"/>
      <c r="K92" s="76" t="str">
        <f>_xlfn.XLOOKUP(E92, 門市狀態!A:A, 門市狀態!D:D, "")</f>
        <v>閉店不保養</v>
      </c>
    </row>
    <row r="93" spans="1:11">
      <c r="A93" s="267">
        <v>46133</v>
      </c>
      <c r="B93" s="337" t="str">
        <f t="shared" si="2"/>
        <v>星期二</v>
      </c>
      <c r="C93" s="333" t="str">
        <f t="shared" si="3"/>
        <v>5536_新莊青山店_新開_11:00</v>
      </c>
      <c r="D93" s="368" t="s">
        <v>125</v>
      </c>
      <c r="E93" s="396">
        <v>5536</v>
      </c>
      <c r="F93" s="396" t="s">
        <v>287</v>
      </c>
      <c r="G93" s="396" t="s">
        <v>26</v>
      </c>
      <c r="H93" s="397" t="s">
        <v>175</v>
      </c>
      <c r="I93" s="333"/>
      <c r="J93" s="382"/>
      <c r="K93" s="76" t="str">
        <f>_xlfn.XLOOKUP(E93, 門市狀態!A:A, 門市狀態!D:D, "")</f>
        <v>新開不保養</v>
      </c>
    </row>
    <row r="94" spans="1:11">
      <c r="A94" s="267">
        <v>46132</v>
      </c>
      <c r="B94" s="337" t="str">
        <f t="shared" si="2"/>
        <v>星期一</v>
      </c>
      <c r="C94" s="333" t="str">
        <f t="shared" si="3"/>
        <v>吳_特休</v>
      </c>
      <c r="D94" s="457" t="s">
        <v>130</v>
      </c>
      <c r="E94" s="457"/>
      <c r="F94" s="462" t="s">
        <v>272</v>
      </c>
      <c r="G94" s="457" t="s">
        <v>273</v>
      </c>
      <c r="H94" s="397"/>
      <c r="I94" s="333"/>
      <c r="J94" s="382"/>
      <c r="K94" s="76" t="str">
        <f>_xlfn.XLOOKUP(E94, 門市狀態!A:A, 門市狀態!D:D, "")</f>
        <v>閉店不保養</v>
      </c>
    </row>
    <row r="95" spans="1:11">
      <c r="A95" s="267">
        <v>46129</v>
      </c>
      <c r="B95" s="337" t="str">
        <f t="shared" si="2"/>
        <v>星期五</v>
      </c>
      <c r="C95" s="333" t="str">
        <f t="shared" si="3"/>
        <v>保羅_特休_下午</v>
      </c>
      <c r="D95" s="380" t="s">
        <v>145</v>
      </c>
      <c r="E95" s="470"/>
      <c r="F95" s="477" t="s">
        <v>288</v>
      </c>
      <c r="G95" s="457" t="s">
        <v>273</v>
      </c>
      <c r="H95" s="478" t="s">
        <v>289</v>
      </c>
      <c r="I95" s="333"/>
      <c r="J95" s="382"/>
      <c r="K95" s="76" t="str">
        <f>_xlfn.XLOOKUP(E95, 門市狀態!A:A, 門市狀態!D:D, "")</f>
        <v>閉店不保養</v>
      </c>
    </row>
    <row r="96" spans="1:11">
      <c r="A96" s="267">
        <v>46128</v>
      </c>
      <c r="B96" s="337" t="str">
        <f t="shared" si="2"/>
        <v>星期四</v>
      </c>
      <c r="C96" s="333" t="str">
        <f t="shared" si="3"/>
        <v>4101_三重溪華店_回裝_11:00</v>
      </c>
      <c r="D96" s="380" t="s">
        <v>145</v>
      </c>
      <c r="E96" s="333">
        <v>4101</v>
      </c>
      <c r="F96" s="380" t="s">
        <v>290</v>
      </c>
      <c r="G96" s="398" t="s">
        <v>171</v>
      </c>
      <c r="H96" s="373" t="s">
        <v>175</v>
      </c>
      <c r="I96" s="333"/>
      <c r="J96" s="382"/>
      <c r="K96" s="76" t="str">
        <f>_xlfn.XLOOKUP(E96, 門市狀態!A:A, 門市狀態!D:D, "")</f>
        <v/>
      </c>
    </row>
    <row r="97" spans="1:11">
      <c r="A97" s="267">
        <v>46125</v>
      </c>
      <c r="B97" s="337" t="str">
        <f t="shared" si="2"/>
        <v>星期一</v>
      </c>
      <c r="C97" s="333" t="str">
        <f t="shared" si="3"/>
        <v>2302_三重重安店_回裝+補PMQ1工單+L90_11:00</v>
      </c>
      <c r="D97" s="380" t="s">
        <v>145</v>
      </c>
      <c r="E97" s="333">
        <v>2302</v>
      </c>
      <c r="F97" s="380" t="s">
        <v>291</v>
      </c>
      <c r="G97" s="465" t="s">
        <v>292</v>
      </c>
      <c r="H97" s="373" t="s">
        <v>175</v>
      </c>
      <c r="I97" s="333"/>
      <c r="J97" s="428" t="s">
        <v>176</v>
      </c>
      <c r="K97" s="76" t="str">
        <f>_xlfn.XLOOKUP(E97, 門市狀態!A:A, 門市狀態!D:D, "")</f>
        <v/>
      </c>
    </row>
    <row r="98" spans="1:11">
      <c r="A98" s="267">
        <v>46119</v>
      </c>
      <c r="B98" s="337" t="str">
        <f t="shared" si="2"/>
        <v>星期二</v>
      </c>
      <c r="C98" s="333" t="str">
        <f t="shared" si="3"/>
        <v>4025_新莊祐信店_裝潢撤店_11:00</v>
      </c>
      <c r="D98" s="368" t="s">
        <v>125</v>
      </c>
      <c r="E98" s="396">
        <v>4025</v>
      </c>
      <c r="F98" s="448" t="s">
        <v>275</v>
      </c>
      <c r="G98" s="400" t="s">
        <v>293</v>
      </c>
      <c r="H98" s="399" t="s">
        <v>175</v>
      </c>
      <c r="I98" s="333"/>
      <c r="J98" s="428" t="s">
        <v>176</v>
      </c>
      <c r="K98" s="76" t="str">
        <f>_xlfn.XLOOKUP(E98, 門市狀態!A:A, 門市狀態!D:D, "")</f>
        <v/>
      </c>
    </row>
    <row r="99" spans="1:11">
      <c r="A99" s="267">
        <v>46119</v>
      </c>
      <c r="B99" s="337" t="str">
        <f t="shared" si="2"/>
        <v>星期二</v>
      </c>
      <c r="C99" s="333" t="str">
        <f t="shared" si="3"/>
        <v>3623_三重自強店_回裝+補PMQ1工單+L90_11:00</v>
      </c>
      <c r="D99" s="375" t="s">
        <v>145</v>
      </c>
      <c r="E99" s="396">
        <v>3623</v>
      </c>
      <c r="F99" s="398" t="s">
        <v>294</v>
      </c>
      <c r="G99" s="465" t="s">
        <v>292</v>
      </c>
      <c r="H99" s="399" t="s">
        <v>175</v>
      </c>
      <c r="I99" s="333"/>
      <c r="J99" s="428" t="s">
        <v>176</v>
      </c>
      <c r="K99" s="76" t="str">
        <f>_xlfn.XLOOKUP(E99, 門市狀態!A:A, 門市狀態!D:D, "")</f>
        <v/>
      </c>
    </row>
    <row r="100" spans="1:11">
      <c r="A100" s="267">
        <v>46112</v>
      </c>
      <c r="B100" s="337" t="str">
        <f t="shared" si="2"/>
        <v>星期二</v>
      </c>
      <c r="C100" s="333" t="str">
        <f t="shared" si="3"/>
        <v>3962_板橋仁化店_裝潢撤店_15:00</v>
      </c>
      <c r="D100" s="400" t="s">
        <v>146</v>
      </c>
      <c r="E100" s="333">
        <v>3962</v>
      </c>
      <c r="F100" s="400" t="s">
        <v>278</v>
      </c>
      <c r="G100" s="400" t="s">
        <v>293</v>
      </c>
      <c r="H100" s="376" t="s">
        <v>188</v>
      </c>
      <c r="I100" s="333"/>
      <c r="J100" s="385"/>
      <c r="K100" s="76" t="str">
        <f>_xlfn.XLOOKUP(E100, 門市狀態!A:A, 門市狀態!D:D, "")</f>
        <v/>
      </c>
    </row>
    <row r="101" spans="1:11" s="401" customFormat="1">
      <c r="A101" s="267">
        <v>46111</v>
      </c>
      <c r="B101" s="337" t="str">
        <f t="shared" si="2"/>
        <v>星期一</v>
      </c>
      <c r="C101" s="333" t="str">
        <f t="shared" si="3"/>
        <v>2543_三重大仁店_回裝 (SC=備份還原)_15:00</v>
      </c>
      <c r="D101" s="375" t="s">
        <v>145</v>
      </c>
      <c r="E101" s="333">
        <v>2543</v>
      </c>
      <c r="F101" s="375" t="s">
        <v>295</v>
      </c>
      <c r="G101" s="429" t="s">
        <v>296</v>
      </c>
      <c r="H101" s="376" t="s">
        <v>188</v>
      </c>
      <c r="I101" s="333"/>
      <c r="J101" s="385" t="s">
        <v>176</v>
      </c>
      <c r="K101" s="76" t="str">
        <f>_xlfn.XLOOKUP(E101, 門市狀態!A:A, 門市狀態!D:D, "")</f>
        <v/>
      </c>
    </row>
    <row r="102" spans="1:11">
      <c r="A102" s="267">
        <v>46106</v>
      </c>
      <c r="B102" s="337" t="str">
        <f t="shared" si="2"/>
        <v>星期三</v>
      </c>
      <c r="C102" s="333" t="str">
        <f t="shared" si="3"/>
        <v>5377_三重大智店_閉店_15:00</v>
      </c>
      <c r="D102" s="375" t="s">
        <v>145</v>
      </c>
      <c r="E102" s="396">
        <v>5377</v>
      </c>
      <c r="F102" s="402" t="s">
        <v>297</v>
      </c>
      <c r="G102" s="402" t="s">
        <v>196</v>
      </c>
      <c r="H102" s="403" t="s">
        <v>188</v>
      </c>
      <c r="I102" s="333"/>
      <c r="J102" s="382"/>
      <c r="K102" s="76" t="str">
        <f>_xlfn.XLOOKUP(E102, 門市狀態!A:A, 門市狀態!D:D, "")</f>
        <v/>
      </c>
    </row>
    <row r="103" spans="1:11">
      <c r="A103" s="267">
        <v>46099</v>
      </c>
      <c r="B103" s="337" t="str">
        <f t="shared" si="2"/>
        <v>星期三</v>
      </c>
      <c r="C103" s="333" t="str">
        <f t="shared" si="3"/>
        <v>2399_三重三陽店_閉店_15:00</v>
      </c>
      <c r="D103" s="375" t="s">
        <v>145</v>
      </c>
      <c r="E103" s="333">
        <v>2399</v>
      </c>
      <c r="F103" s="393" t="s">
        <v>298</v>
      </c>
      <c r="G103" s="359" t="s">
        <v>196</v>
      </c>
      <c r="H103" s="381" t="s">
        <v>188</v>
      </c>
      <c r="I103" s="333"/>
      <c r="J103" s="382"/>
      <c r="K103" s="76" t="str">
        <f>_xlfn.XLOOKUP(E103, 門市狀態!A:A, 門市狀態!D:D, "")</f>
        <v/>
      </c>
    </row>
    <row r="104" spans="1:11">
      <c r="A104" s="267">
        <v>46098</v>
      </c>
      <c r="B104" s="337" t="str">
        <f t="shared" si="2"/>
        <v>星期二</v>
      </c>
      <c r="C104" s="333" t="str">
        <f t="shared" si="3"/>
        <v>4342_蘆竹南崁店_閉店_15:00</v>
      </c>
      <c r="D104" s="359" t="s">
        <v>130</v>
      </c>
      <c r="E104" s="333">
        <v>4342</v>
      </c>
      <c r="F104" s="395" t="s">
        <v>299</v>
      </c>
      <c r="G104" s="359" t="s">
        <v>196</v>
      </c>
      <c r="H104" s="381" t="s">
        <v>188</v>
      </c>
      <c r="I104" s="333"/>
      <c r="J104" s="382"/>
      <c r="K104" s="76" t="str">
        <f>_xlfn.XLOOKUP(E104, 門市狀態!A:A, 門市狀態!D:D, "")</f>
        <v/>
      </c>
    </row>
    <row r="105" spans="1:11">
      <c r="A105" s="267">
        <v>46094</v>
      </c>
      <c r="B105" s="337" t="str">
        <f t="shared" si="2"/>
        <v>星期五</v>
      </c>
      <c r="C105" s="333" t="str">
        <f t="shared" si="3"/>
        <v>3147_板橋板明店_閉店_15:00</v>
      </c>
      <c r="D105" s="391" t="s">
        <v>146</v>
      </c>
      <c r="E105" s="333">
        <v>3147</v>
      </c>
      <c r="F105" s="391" t="s">
        <v>300</v>
      </c>
      <c r="G105" s="359" t="s">
        <v>196</v>
      </c>
      <c r="H105" s="381" t="s">
        <v>188</v>
      </c>
      <c r="I105" s="333"/>
      <c r="J105" s="382"/>
      <c r="K105" s="76" t="str">
        <f>_xlfn.XLOOKUP(E105, 門市狀態!A:A, 門市狀態!D:D, "")</f>
        <v/>
      </c>
    </row>
    <row r="106" spans="1:11">
      <c r="A106" s="267">
        <v>46090</v>
      </c>
      <c r="B106" s="337" t="str">
        <f t="shared" si="2"/>
        <v>星期一</v>
      </c>
      <c r="C106" s="333" t="str">
        <f t="shared" si="3"/>
        <v>4101_三重溪華店_裝潢撤店_15:00</v>
      </c>
      <c r="D106" s="380" t="s">
        <v>145</v>
      </c>
      <c r="E106" s="333">
        <v>4101</v>
      </c>
      <c r="F106" s="380" t="s">
        <v>290</v>
      </c>
      <c r="G106" s="375" t="s">
        <v>293</v>
      </c>
      <c r="H106" s="381" t="s">
        <v>188</v>
      </c>
      <c r="I106" s="333"/>
      <c r="J106" s="382"/>
      <c r="K106" s="76" t="str">
        <f>_xlfn.XLOOKUP(E106, 門市狀態!A:A, 門市狀態!D:D, "")</f>
        <v/>
      </c>
    </row>
    <row r="107" spans="1:11">
      <c r="A107" s="267">
        <v>46087</v>
      </c>
      <c r="B107" s="337" t="str">
        <f t="shared" si="2"/>
        <v>星期五</v>
      </c>
      <c r="C107" s="333" t="str">
        <f t="shared" si="3"/>
        <v>3137_北縣黎明店_TM1、2更換UPOS_11:00</v>
      </c>
      <c r="D107" s="359" t="s">
        <v>130</v>
      </c>
      <c r="E107" s="333">
        <v>3137</v>
      </c>
      <c r="F107" s="390" t="s">
        <v>301</v>
      </c>
      <c r="G107" s="390" t="s">
        <v>302</v>
      </c>
      <c r="H107" s="373" t="s">
        <v>175</v>
      </c>
      <c r="I107" s="333"/>
      <c r="J107" s="382"/>
      <c r="K107" s="76" t="str">
        <f>_xlfn.XLOOKUP(E107, 門市狀態!A:A, 門市狀態!D:D, "")</f>
        <v/>
      </c>
    </row>
    <row r="108" spans="1:11">
      <c r="A108" s="267">
        <v>46084</v>
      </c>
      <c r="B108" s="337" t="str">
        <f t="shared" si="2"/>
        <v>星期二</v>
      </c>
      <c r="C108" s="333" t="str">
        <f t="shared" si="3"/>
        <v>5251_龜山明德樓_TM1、2更換UPOS+7580G*2_11:00</v>
      </c>
      <c r="D108" s="359" t="s">
        <v>130</v>
      </c>
      <c r="E108" s="333">
        <v>5251</v>
      </c>
      <c r="F108" s="372" t="s">
        <v>303</v>
      </c>
      <c r="G108" s="386" t="s">
        <v>304</v>
      </c>
      <c r="H108" s="381" t="s">
        <v>175</v>
      </c>
      <c r="I108" s="333"/>
      <c r="J108" s="382"/>
      <c r="K108" s="76" t="str">
        <f>_xlfn.XLOOKUP(E108, 門市狀態!A:A, 門市狀態!D:D, "")</f>
        <v/>
      </c>
    </row>
    <row r="109" spans="1:11">
      <c r="A109" s="267">
        <v>46083</v>
      </c>
      <c r="B109" s="337" t="str">
        <f t="shared" si="2"/>
        <v>星期一</v>
      </c>
      <c r="C109" s="333" t="str">
        <f t="shared" si="3"/>
        <v>2302_三重重安店_裝潢撤店_15:00</v>
      </c>
      <c r="D109" s="380" t="s">
        <v>145</v>
      </c>
      <c r="E109" s="333">
        <v>2302</v>
      </c>
      <c r="F109" s="380" t="s">
        <v>291</v>
      </c>
      <c r="G109" s="375" t="s">
        <v>293</v>
      </c>
      <c r="H109" s="381" t="s">
        <v>188</v>
      </c>
      <c r="I109" s="333"/>
      <c r="J109" s="382"/>
      <c r="K109" s="76" t="str">
        <f>_xlfn.XLOOKUP(E109, 門市狀態!A:A, 門市狀態!D:D, "")</f>
        <v/>
      </c>
    </row>
    <row r="110" spans="1:11">
      <c r="A110" s="267">
        <v>46078</v>
      </c>
      <c r="B110" s="337" t="str">
        <f t="shared" si="2"/>
        <v>星期三</v>
      </c>
      <c r="C110" s="333" t="str">
        <f t="shared" si="3"/>
        <v>2543_三重大仁店_裝潢撤店_15:00</v>
      </c>
      <c r="D110" s="375" t="s">
        <v>145</v>
      </c>
      <c r="E110" s="333">
        <v>2543</v>
      </c>
      <c r="F110" s="375" t="s">
        <v>295</v>
      </c>
      <c r="G110" s="375" t="s">
        <v>293</v>
      </c>
      <c r="H110" s="376" t="s">
        <v>188</v>
      </c>
      <c r="I110" s="333"/>
      <c r="J110" s="382"/>
      <c r="K110" s="76" t="str">
        <f>_xlfn.XLOOKUP(E110, 門市狀態!A:A, 門市狀態!D:D, "")</f>
        <v/>
      </c>
    </row>
    <row r="111" spans="1:11">
      <c r="A111" s="267">
        <v>46077</v>
      </c>
      <c r="B111" s="337" t="str">
        <f t="shared" si="2"/>
        <v>星期二</v>
      </c>
      <c r="C111" s="333" t="str">
        <f t="shared" si="3"/>
        <v>MFP_精能光學_合約換機_下午時段</v>
      </c>
      <c r="D111" s="368" t="s">
        <v>125</v>
      </c>
      <c r="E111" s="541" t="s">
        <v>121</v>
      </c>
      <c r="F111" s="368" t="s">
        <v>305</v>
      </c>
      <c r="G111" s="368" t="s">
        <v>306</v>
      </c>
      <c r="H111" s="369" t="s">
        <v>307</v>
      </c>
      <c r="I111" s="333"/>
      <c r="J111" s="382"/>
      <c r="K111" s="76" t="str">
        <f>_xlfn.XLOOKUP(E111, 門市狀態!A:A, 門市狀態!D:D, "")</f>
        <v/>
      </c>
    </row>
    <row r="112" spans="1:11">
      <c r="A112" s="267">
        <v>46076</v>
      </c>
      <c r="B112" s="337" t="str">
        <f t="shared" si="2"/>
        <v>星期一</v>
      </c>
      <c r="C112" s="333" t="str">
        <f t="shared" si="3"/>
        <v>5466_八里艾菲爾_新開_11:00</v>
      </c>
      <c r="D112" s="359" t="s">
        <v>130</v>
      </c>
      <c r="E112" s="333">
        <v>5466</v>
      </c>
      <c r="F112" s="359" t="s">
        <v>308</v>
      </c>
      <c r="G112" s="359" t="s">
        <v>26</v>
      </c>
      <c r="H112" s="334" t="s">
        <v>175</v>
      </c>
      <c r="I112" s="333"/>
      <c r="J112" s="382"/>
      <c r="K112" s="76" t="str">
        <f>_xlfn.XLOOKUP(E112, 門市狀態!A:A, 門市狀態!D:D, "")</f>
        <v/>
      </c>
    </row>
    <row r="113" spans="1:11">
      <c r="A113" s="267">
        <v>46063</v>
      </c>
      <c r="B113" s="337" t="str">
        <f t="shared" si="2"/>
        <v>星期二</v>
      </c>
      <c r="C113" s="333" t="str">
        <f t="shared" si="3"/>
        <v>L551_林口顧家店_閉店_15:00</v>
      </c>
      <c r="D113" s="359" t="s">
        <v>130</v>
      </c>
      <c r="E113" s="359" t="s">
        <v>309</v>
      </c>
      <c r="F113" s="359" t="s">
        <v>310</v>
      </c>
      <c r="G113" s="359" t="s">
        <v>196</v>
      </c>
      <c r="H113" s="360" t="s">
        <v>188</v>
      </c>
      <c r="I113" s="333"/>
      <c r="J113" s="382"/>
      <c r="K113" s="76" t="str">
        <f>_xlfn.XLOOKUP(E113, 門市狀態!A:A, 門市狀態!D:D, "")</f>
        <v/>
      </c>
    </row>
    <row r="114" spans="1:11">
      <c r="A114" s="267">
        <v>46058</v>
      </c>
      <c r="B114" s="337" t="str">
        <f t="shared" si="2"/>
        <v>星期四</v>
      </c>
      <c r="C114" s="333" t="str">
        <f t="shared" si="3"/>
        <v>2109_新莊瓊林南_回裝_11:00</v>
      </c>
      <c r="D114" s="333" t="s">
        <v>125</v>
      </c>
      <c r="E114" s="333">
        <v>2109</v>
      </c>
      <c r="F114" s="333" t="s">
        <v>311</v>
      </c>
      <c r="G114" s="333" t="s">
        <v>171</v>
      </c>
      <c r="H114" s="334" t="s">
        <v>175</v>
      </c>
      <c r="I114" s="333"/>
      <c r="J114" s="382"/>
      <c r="K114" s="76" t="str">
        <f>_xlfn.XLOOKUP(E114, 門市狀態!A:A, 門市狀態!D:D, "")</f>
        <v/>
      </c>
    </row>
    <row r="115" spans="1:11">
      <c r="A115" s="267">
        <v>46055</v>
      </c>
      <c r="B115" s="337" t="str">
        <f t="shared" si="2"/>
        <v>星期一</v>
      </c>
      <c r="C115" s="333" t="str">
        <f t="shared" si="3"/>
        <v>5389_新莊瓏山林_LED_11:00</v>
      </c>
      <c r="D115" s="333" t="s">
        <v>125</v>
      </c>
      <c r="E115" s="333">
        <v>5389</v>
      </c>
      <c r="F115" s="343" t="s">
        <v>312</v>
      </c>
      <c r="G115" s="374" t="s">
        <v>313</v>
      </c>
      <c r="H115" s="334" t="s">
        <v>175</v>
      </c>
      <c r="I115" s="333"/>
      <c r="J115" s="382"/>
      <c r="K115" s="76" t="str">
        <f>_xlfn.XLOOKUP(E115, 門市狀態!A:A, 門市狀態!D:D, "")</f>
        <v/>
      </c>
    </row>
    <row r="116" spans="1:11">
      <c r="A116" s="267">
        <v>46052</v>
      </c>
      <c r="B116" s="337" t="str">
        <f t="shared" si="2"/>
        <v>星期五</v>
      </c>
      <c r="C116" s="333" t="str">
        <f t="shared" si="3"/>
        <v>2237_三芝芝蘭店_閉店_11:00</v>
      </c>
      <c r="D116" s="344" t="s">
        <v>130</v>
      </c>
      <c r="E116" s="333">
        <v>2237</v>
      </c>
      <c r="F116" s="344" t="s">
        <v>314</v>
      </c>
      <c r="G116" s="336" t="s">
        <v>196</v>
      </c>
      <c r="H116" s="345" t="s">
        <v>175</v>
      </c>
      <c r="I116" s="333"/>
      <c r="J116" s="382"/>
      <c r="K116" s="76" t="str">
        <f>_xlfn.XLOOKUP(E116, 門市狀態!A:A, 門市狀態!D:D, "")</f>
        <v/>
      </c>
    </row>
    <row r="117" spans="1:11">
      <c r="A117" s="267">
        <v>46048</v>
      </c>
      <c r="B117" s="337" t="str">
        <f t="shared" si="2"/>
        <v>星期一</v>
      </c>
      <c r="C117" s="333" t="str">
        <f t="shared" si="3"/>
        <v>湯(特)_ALL</v>
      </c>
      <c r="D117" s="333" t="s">
        <v>125</v>
      </c>
      <c r="E117" s="333"/>
      <c r="F117" s="333" t="s">
        <v>315</v>
      </c>
      <c r="G117" s="336"/>
      <c r="H117" s="342" t="s">
        <v>316</v>
      </c>
      <c r="I117" s="333"/>
      <c r="J117" s="382"/>
      <c r="K117" s="76" t="str">
        <f>_xlfn.XLOOKUP(E117, 門市狀態!A:A, 門市狀態!D:D, "")</f>
        <v>閉店不保養</v>
      </c>
    </row>
    <row r="118" spans="1:11">
      <c r="A118" s="267">
        <v>46048</v>
      </c>
      <c r="B118" s="337" t="str">
        <f t="shared" si="2"/>
        <v>星期一</v>
      </c>
      <c r="C118" s="333" t="str">
        <f t="shared" si="3"/>
        <v>3627_三重重新橋_回裝_11:00</v>
      </c>
      <c r="D118" s="333" t="s">
        <v>125</v>
      </c>
      <c r="E118" s="333">
        <v>3627</v>
      </c>
      <c r="F118" s="333" t="s">
        <v>317</v>
      </c>
      <c r="G118" s="336" t="s">
        <v>171</v>
      </c>
      <c r="H118" s="334" t="s">
        <v>175</v>
      </c>
      <c r="I118" s="333"/>
      <c r="J118" s="382"/>
      <c r="K118" s="76" t="str">
        <f>_xlfn.XLOOKUP(E118, 門市狀態!A:A, 門市狀態!D:D, "")</f>
        <v/>
      </c>
    </row>
    <row r="119" spans="1:11">
      <c r="A119" s="267">
        <v>46045</v>
      </c>
      <c r="B119" s="337" t="str">
        <f t="shared" si="2"/>
        <v>星期五</v>
      </c>
      <c r="C119" s="333" t="str">
        <f t="shared" si="3"/>
        <v>4228_新莊頭前公園_閉店_10:00</v>
      </c>
      <c r="D119" s="341" t="s">
        <v>125</v>
      </c>
      <c r="E119" s="333">
        <v>4228</v>
      </c>
      <c r="F119" s="341" t="s">
        <v>318</v>
      </c>
      <c r="G119" s="333" t="s">
        <v>196</v>
      </c>
      <c r="H119" s="342" t="s">
        <v>172</v>
      </c>
      <c r="I119" s="333"/>
      <c r="J119" s="382"/>
      <c r="K119" s="76" t="str">
        <f>_xlfn.XLOOKUP(E119, 門市狀態!A:A, 門市狀態!D:D, "")</f>
        <v/>
      </c>
    </row>
    <row r="120" spans="1:11">
      <c r="A120" s="267">
        <v>46043</v>
      </c>
      <c r="B120" s="337" t="str">
        <f t="shared" si="2"/>
        <v>星期三</v>
      </c>
      <c r="C120" s="333" t="str">
        <f t="shared" si="3"/>
        <v>2222_三重義天店_回裝_11:00</v>
      </c>
      <c r="D120" s="333" t="s">
        <v>145</v>
      </c>
      <c r="E120" s="333">
        <v>2222</v>
      </c>
      <c r="F120" s="333" t="s">
        <v>319</v>
      </c>
      <c r="G120" s="333" t="s">
        <v>171</v>
      </c>
      <c r="H120" s="334" t="s">
        <v>175</v>
      </c>
      <c r="I120" s="333"/>
      <c r="J120" s="382"/>
      <c r="K120" s="76" t="str">
        <f>_xlfn.XLOOKUP(E120, 門市狀態!A:A, 門市狀態!D:D, "")</f>
        <v/>
      </c>
    </row>
    <row r="121" spans="1:11">
      <c r="A121" s="267">
        <v>46038</v>
      </c>
      <c r="B121" s="337" t="str">
        <f t="shared" si="2"/>
        <v>星期五</v>
      </c>
      <c r="C121" s="333" t="str">
        <f t="shared" si="3"/>
        <v>D148_新莊福營店_閉店_10:00</v>
      </c>
      <c r="D121" s="333" t="s">
        <v>125</v>
      </c>
      <c r="E121" s="333" t="s">
        <v>320</v>
      </c>
      <c r="F121" s="333" t="s">
        <v>321</v>
      </c>
      <c r="G121" s="333" t="s">
        <v>196</v>
      </c>
      <c r="H121" s="334" t="s">
        <v>172</v>
      </c>
      <c r="I121" s="333"/>
      <c r="J121" s="382"/>
      <c r="K121" s="76" t="str">
        <f>_xlfn.XLOOKUP(E121, 門市狀態!A:A, 門市狀態!D:D, "")</f>
        <v/>
      </c>
    </row>
    <row r="122" spans="1:11">
      <c r="A122" s="267">
        <v>46038</v>
      </c>
      <c r="B122" s="337" t="str">
        <f t="shared" si="2"/>
        <v>星期五</v>
      </c>
      <c r="C122" s="333" t="str">
        <f t="shared" si="3"/>
        <v>吳(特)_ALL</v>
      </c>
      <c r="D122" s="333" t="s">
        <v>130</v>
      </c>
      <c r="E122" s="333"/>
      <c r="F122" s="341" t="s">
        <v>322</v>
      </c>
      <c r="G122" s="333"/>
      <c r="H122" s="342" t="s">
        <v>316</v>
      </c>
      <c r="I122" s="333"/>
      <c r="J122" s="382"/>
      <c r="K122" s="76" t="str">
        <f>_xlfn.XLOOKUP(E122, 門市狀態!A:A, 門市狀態!D:D, "")</f>
        <v>閉店不保養</v>
      </c>
    </row>
    <row r="123" spans="1:11">
      <c r="A123" s="267">
        <v>46037</v>
      </c>
      <c r="B123" s="337" t="str">
        <f t="shared" si="2"/>
        <v>星期四</v>
      </c>
      <c r="C123" s="333" t="str">
        <f t="shared" si="3"/>
        <v>5491_三重向日葵_新開_11:00</v>
      </c>
      <c r="D123" s="333" t="s">
        <v>145</v>
      </c>
      <c r="E123" s="333">
        <v>5491</v>
      </c>
      <c r="F123" s="333" t="s">
        <v>323</v>
      </c>
      <c r="G123" s="333" t="s">
        <v>26</v>
      </c>
      <c r="H123" s="334" t="s">
        <v>175</v>
      </c>
      <c r="I123" s="333"/>
      <c r="J123" s="382"/>
      <c r="K123" s="76" t="str">
        <f>_xlfn.XLOOKUP(E123, 門市狀態!A:A, 門市狀態!D:D, "")</f>
        <v/>
      </c>
    </row>
    <row r="124" spans="1:11">
      <c r="A124" s="267">
        <v>46037</v>
      </c>
      <c r="B124" s="337" t="str">
        <f t="shared" si="2"/>
        <v>星期四</v>
      </c>
      <c r="C124" s="333" t="str">
        <f t="shared" si="3"/>
        <v>吳(特)_ALL</v>
      </c>
      <c r="D124" s="333" t="s">
        <v>130</v>
      </c>
      <c r="E124" s="333"/>
      <c r="F124" s="341" t="s">
        <v>322</v>
      </c>
      <c r="G124" s="333"/>
      <c r="H124" s="342" t="s">
        <v>316</v>
      </c>
      <c r="I124" s="333"/>
      <c r="J124" s="382"/>
      <c r="K124" s="76" t="str">
        <f>_xlfn.XLOOKUP(E124, 門市狀態!A:A, 門市狀態!D:D, "")</f>
        <v>閉店不保養</v>
      </c>
    </row>
    <row r="125" spans="1:11">
      <c r="A125" s="267">
        <v>46035</v>
      </c>
      <c r="B125" s="337" t="str">
        <f t="shared" si="2"/>
        <v>星期二</v>
      </c>
      <c r="C125" s="333" t="str">
        <f t="shared" si="3"/>
        <v>4511_淡水屯山店_閉店_10:00</v>
      </c>
      <c r="D125" s="333" t="s">
        <v>130</v>
      </c>
      <c r="E125" s="333">
        <v>4511</v>
      </c>
      <c r="F125" s="333" t="s">
        <v>324</v>
      </c>
      <c r="G125" s="333" t="s">
        <v>196</v>
      </c>
      <c r="H125" s="334" t="s">
        <v>172</v>
      </c>
      <c r="I125" s="333"/>
      <c r="J125" s="382"/>
      <c r="K125" s="76" t="str">
        <f>_xlfn.XLOOKUP(E125, 門市狀態!A:A, 門市狀態!D:D, "")</f>
        <v/>
      </c>
    </row>
    <row r="126" spans="1:11">
      <c r="A126" s="267">
        <v>46033</v>
      </c>
      <c r="B126" s="337" t="str">
        <f t="shared" si="2"/>
        <v>星期日</v>
      </c>
      <c r="C126" s="333" t="str">
        <f t="shared" si="3"/>
        <v>5574_桃縣桃高二店_撤機_18:00</v>
      </c>
      <c r="D126" s="333" t="s">
        <v>130</v>
      </c>
      <c r="E126" s="333">
        <v>5574</v>
      </c>
      <c r="F126" s="333" t="s">
        <v>325</v>
      </c>
      <c r="G126" s="333" t="s">
        <v>281</v>
      </c>
      <c r="H126" s="334" t="s">
        <v>326</v>
      </c>
      <c r="I126" s="333"/>
      <c r="J126" s="382"/>
      <c r="K126" s="76" t="str">
        <f>_xlfn.XLOOKUP(E126, 門市狀態!A:A, 門市狀態!D:D, "")</f>
        <v/>
      </c>
    </row>
    <row r="127" spans="1:11">
      <c r="A127" s="267">
        <v>46031</v>
      </c>
      <c r="B127" s="337" t="str">
        <f t="shared" si="2"/>
        <v>星期五</v>
      </c>
      <c r="C127" s="333" t="str">
        <f t="shared" si="3"/>
        <v>5574_桃縣桃高二店_借機_14:00</v>
      </c>
      <c r="D127" s="333" t="s">
        <v>130</v>
      </c>
      <c r="E127" s="333">
        <v>5574</v>
      </c>
      <c r="F127" s="333" t="s">
        <v>325</v>
      </c>
      <c r="G127" s="333" t="s">
        <v>327</v>
      </c>
      <c r="H127" s="334" t="s">
        <v>180</v>
      </c>
      <c r="I127" s="333"/>
      <c r="J127" s="382"/>
      <c r="K127" s="76" t="str">
        <f>_xlfn.XLOOKUP(E127, 門市狀態!A:A, 門市狀態!D:D, "")</f>
        <v/>
      </c>
    </row>
    <row r="128" spans="1:11">
      <c r="A128" s="267">
        <v>46030</v>
      </c>
      <c r="B128" s="337" t="str">
        <f t="shared" si="2"/>
        <v>星期四</v>
      </c>
      <c r="C128" s="333" t="str">
        <f t="shared" si="3"/>
        <v>2109_新莊瓊林南_裝潢撤店_15:00</v>
      </c>
      <c r="D128" s="333" t="s">
        <v>125</v>
      </c>
      <c r="E128" s="333">
        <v>2109</v>
      </c>
      <c r="F128" s="333" t="s">
        <v>311</v>
      </c>
      <c r="G128" s="333" t="s">
        <v>293</v>
      </c>
      <c r="H128" s="334" t="s">
        <v>188</v>
      </c>
      <c r="I128" s="333"/>
      <c r="J128" s="382"/>
      <c r="K128" s="76" t="str">
        <f>_xlfn.XLOOKUP(E128, 門市狀態!A:A, 門市狀態!D:D, "")</f>
        <v/>
      </c>
    </row>
    <row r="129" spans="1:11">
      <c r="A129" s="335">
        <v>46027</v>
      </c>
      <c r="B129" s="337" t="str">
        <f t="shared" si="2"/>
        <v>星期一</v>
      </c>
      <c r="C129" s="333" t="str">
        <f t="shared" si="3"/>
        <v>5513_新莊A3站_新開_11:00</v>
      </c>
      <c r="D129" s="333" t="s">
        <v>125</v>
      </c>
      <c r="E129" s="333">
        <v>5513</v>
      </c>
      <c r="F129" s="333" t="s">
        <v>328</v>
      </c>
      <c r="G129" s="333" t="s">
        <v>26</v>
      </c>
      <c r="H129" s="334" t="s">
        <v>175</v>
      </c>
      <c r="I129" s="333"/>
      <c r="J129" s="382"/>
      <c r="K129" s="76" t="str">
        <f>_xlfn.XLOOKUP(E129, 門市狀態!A:A, 門市狀態!D:D, "")</f>
        <v/>
      </c>
    </row>
    <row r="130" spans="1:11">
      <c r="A130" s="335">
        <v>46027</v>
      </c>
      <c r="B130" s="337" t="str">
        <f t="shared" ref="B130:B193" si="4">"星期"&amp;CHOOSE(WEEKDAY(A130,2),"一","二","三","四","五","六","日")</f>
        <v>星期一</v>
      </c>
      <c r="C130" s="333" t="str">
        <f t="shared" ref="C130:C193" si="5">E130&amp;IF(AND(F130&lt;&gt;"",E130&lt;&gt;""),$I$1,"")&amp;F130&amp;$I$1&amp;G130&amp;IF(AND(H130&lt;&gt;"",G130&lt;&gt;""),$I$1,"")&amp;H130</f>
        <v>5496_板橋市民廣場_TM3撤機_11:00</v>
      </c>
      <c r="D130" s="333" t="s">
        <v>146</v>
      </c>
      <c r="E130" s="333">
        <v>5496</v>
      </c>
      <c r="F130" s="333" t="s">
        <v>329</v>
      </c>
      <c r="G130" s="333" t="s">
        <v>330</v>
      </c>
      <c r="H130" s="334" t="s">
        <v>175</v>
      </c>
      <c r="I130" s="333"/>
      <c r="J130" s="382"/>
      <c r="K130" s="76" t="str">
        <f>_xlfn.XLOOKUP(E130, 門市狀態!A:A, 門市狀態!D:D, "")</f>
        <v/>
      </c>
    </row>
    <row r="131" spans="1:11">
      <c r="A131" s="267">
        <v>46024</v>
      </c>
      <c r="B131" s="337" t="str">
        <f t="shared" si="4"/>
        <v>星期五</v>
      </c>
      <c r="C131" s="333" t="str">
        <f t="shared" si="5"/>
        <v>5155_淡水魚市二_借機撤機_11:00</v>
      </c>
      <c r="D131" s="333" t="s">
        <v>130</v>
      </c>
      <c r="E131" s="333">
        <v>5155</v>
      </c>
      <c r="F131" s="333" t="s">
        <v>331</v>
      </c>
      <c r="G131" s="333" t="s">
        <v>332</v>
      </c>
      <c r="H131" s="334" t="s">
        <v>175</v>
      </c>
      <c r="I131" s="333"/>
      <c r="J131" s="382"/>
      <c r="K131" s="76" t="str">
        <f>_xlfn.XLOOKUP(E131, 門市狀態!A:A, 門市狀態!D:D, "")</f>
        <v/>
      </c>
    </row>
    <row r="132" spans="1:11">
      <c r="A132" s="267">
        <v>46021</v>
      </c>
      <c r="B132" s="337" t="str">
        <f t="shared" si="4"/>
        <v>星期二</v>
      </c>
      <c r="C132" s="333" t="str">
        <f t="shared" si="5"/>
        <v>5155_淡水魚市二_借機_09:00</v>
      </c>
      <c r="D132" s="333" t="s">
        <v>130</v>
      </c>
      <c r="E132" s="333">
        <v>5155</v>
      </c>
      <c r="F132" s="333" t="s">
        <v>331</v>
      </c>
      <c r="G132" s="333" t="s">
        <v>327</v>
      </c>
      <c r="H132" s="334" t="s">
        <v>333</v>
      </c>
      <c r="I132" s="333"/>
      <c r="J132" s="382"/>
      <c r="K132" s="76" t="str">
        <f>_xlfn.XLOOKUP(E132, 門市狀態!A:A, 門市狀態!D:D, "")</f>
        <v/>
      </c>
    </row>
    <row r="133" spans="1:11">
      <c r="A133" s="267">
        <v>46020</v>
      </c>
      <c r="B133" s="337" t="str">
        <f t="shared" si="4"/>
        <v>星期一</v>
      </c>
      <c r="C133" s="333" t="str">
        <f t="shared" si="5"/>
        <v>3052_北縣莊玲店_回裝_11:00</v>
      </c>
      <c r="D133" s="333" t="s">
        <v>125</v>
      </c>
      <c r="E133" s="333">
        <v>3052</v>
      </c>
      <c r="F133" s="333" t="s">
        <v>334</v>
      </c>
      <c r="G133" s="333" t="s">
        <v>171</v>
      </c>
      <c r="H133" s="334" t="s">
        <v>175</v>
      </c>
      <c r="I133" s="333"/>
      <c r="J133" s="382"/>
      <c r="K133" s="76" t="str">
        <f>_xlfn.XLOOKUP(E133, 門市狀態!A:A, 門市狀態!D:D, "")</f>
        <v/>
      </c>
    </row>
    <row r="134" spans="1:11">
      <c r="A134" s="267">
        <v>46014</v>
      </c>
      <c r="B134" s="337" t="str">
        <f t="shared" si="4"/>
        <v>星期二</v>
      </c>
      <c r="C134" s="333" t="str">
        <f t="shared" si="5"/>
        <v>4196_三重蝶愛店_回裝_11:00</v>
      </c>
      <c r="D134" s="333" t="s">
        <v>130</v>
      </c>
      <c r="E134" s="333">
        <v>4196</v>
      </c>
      <c r="F134" s="333" t="s">
        <v>335</v>
      </c>
      <c r="G134" s="333" t="s">
        <v>171</v>
      </c>
      <c r="H134" s="334" t="s">
        <v>175</v>
      </c>
      <c r="I134" s="333"/>
      <c r="J134" s="382"/>
      <c r="K134" s="76" t="str">
        <f>_xlfn.XLOOKUP(E134, 門市狀態!A:A, 門市狀態!D:D, "")</f>
        <v/>
      </c>
    </row>
    <row r="135" spans="1:11">
      <c r="A135" s="267">
        <v>46014</v>
      </c>
      <c r="B135" s="337" t="str">
        <f t="shared" si="4"/>
        <v>星期二</v>
      </c>
      <c r="C135" s="336" t="str">
        <f t="shared" si="5"/>
        <v>5451_板橋懷仁店_新開_15:00</v>
      </c>
      <c r="D135" s="333" t="s">
        <v>146</v>
      </c>
      <c r="E135" s="333">
        <v>5451</v>
      </c>
      <c r="F135" s="333" t="s">
        <v>336</v>
      </c>
      <c r="G135" s="333" t="s">
        <v>26</v>
      </c>
      <c r="H135" s="334" t="s">
        <v>188</v>
      </c>
      <c r="I135" s="333"/>
      <c r="J135" s="383"/>
      <c r="K135" s="76" t="str">
        <f>_xlfn.XLOOKUP(E135, 門市狀態!A:A, 門市狀態!D:D, "")</f>
        <v/>
      </c>
    </row>
    <row r="136" spans="1:11">
      <c r="A136" s="267">
        <v>46008</v>
      </c>
      <c r="B136" s="337" t="str">
        <f t="shared" si="4"/>
        <v>星期三</v>
      </c>
      <c r="C136" s="333" t="str">
        <f t="shared" si="5"/>
        <v>3627_三重重新橋_裝潢撤店_15:00</v>
      </c>
      <c r="D136" s="333" t="s">
        <v>130</v>
      </c>
      <c r="E136" s="333">
        <v>3627</v>
      </c>
      <c r="F136" s="333" t="s">
        <v>317</v>
      </c>
      <c r="G136" s="333" t="s">
        <v>293</v>
      </c>
      <c r="H136" s="334" t="s">
        <v>188</v>
      </c>
      <c r="I136" s="333"/>
      <c r="J136" s="382"/>
      <c r="K136" s="76" t="str">
        <f>_xlfn.XLOOKUP(E136, 門市狀態!A:A, 門市狀態!D:D, "")</f>
        <v/>
      </c>
    </row>
    <row r="137" spans="1:11">
      <c r="A137" s="267">
        <v>46006</v>
      </c>
      <c r="B137" s="337" t="str">
        <f t="shared" si="4"/>
        <v>星期一</v>
      </c>
      <c r="C137" s="333" t="str">
        <f t="shared" si="5"/>
        <v>2222_三重義天店_裝潢撤店_15:00</v>
      </c>
      <c r="D137" s="333" t="s">
        <v>130</v>
      </c>
      <c r="E137" s="333">
        <v>2222</v>
      </c>
      <c r="F137" s="333" t="s">
        <v>319</v>
      </c>
      <c r="G137" s="333" t="s">
        <v>293</v>
      </c>
      <c r="H137" s="334" t="s">
        <v>188</v>
      </c>
      <c r="I137" s="333"/>
      <c r="J137" s="382"/>
      <c r="K137" s="76" t="str">
        <f>_xlfn.XLOOKUP(E137, 門市狀態!A:A, 門市狀態!D:D, "")</f>
        <v/>
      </c>
    </row>
    <row r="138" spans="1:11">
      <c r="A138" s="267">
        <v>46006</v>
      </c>
      <c r="B138" s="337" t="str">
        <f t="shared" si="4"/>
        <v>星期一</v>
      </c>
      <c r="C138" s="333" t="str">
        <f t="shared" si="5"/>
        <v>5430_蘆洲河上洲_新開_11:00</v>
      </c>
      <c r="D138" s="333" t="s">
        <v>125</v>
      </c>
      <c r="E138" s="333">
        <v>5430</v>
      </c>
      <c r="F138" s="333" t="s">
        <v>337</v>
      </c>
      <c r="G138" s="333" t="s">
        <v>26</v>
      </c>
      <c r="H138" s="334" t="s">
        <v>175</v>
      </c>
      <c r="I138" s="333"/>
      <c r="J138" s="382"/>
      <c r="K138" s="76" t="str">
        <f>_xlfn.XLOOKUP(E138, 門市狀態!A:A, 門市狀態!D:D, "")</f>
        <v/>
      </c>
    </row>
    <row r="139" spans="1:11">
      <c r="A139" s="335">
        <v>46003</v>
      </c>
      <c r="B139" s="337" t="str">
        <f t="shared" si="4"/>
        <v>星期五</v>
      </c>
      <c r="C139" s="333" t="str">
        <f t="shared" si="5"/>
        <v>4154_林口麗園店_閉店_10:00</v>
      </c>
      <c r="D139" s="333" t="s">
        <v>125</v>
      </c>
      <c r="E139" s="333">
        <v>4154</v>
      </c>
      <c r="F139" s="333" t="s">
        <v>338</v>
      </c>
      <c r="G139" s="333" t="s">
        <v>196</v>
      </c>
      <c r="H139" s="334" t="s">
        <v>172</v>
      </c>
      <c r="I139" s="333"/>
      <c r="J139" s="382"/>
      <c r="K139" s="76" t="str">
        <f>_xlfn.XLOOKUP(E139, 門市狀態!A:A, 門市狀態!D:D, "")</f>
        <v/>
      </c>
    </row>
    <row r="140" spans="1:11">
      <c r="A140" s="267">
        <v>46002</v>
      </c>
      <c r="B140" s="337" t="str">
        <f t="shared" si="4"/>
        <v>星期四</v>
      </c>
      <c r="C140" s="333" t="str">
        <f t="shared" si="5"/>
        <v>湯(特)_ALL</v>
      </c>
      <c r="D140" s="333" t="s">
        <v>125</v>
      </c>
      <c r="E140" s="333"/>
      <c r="F140" s="333" t="s">
        <v>315</v>
      </c>
      <c r="G140" s="333"/>
      <c r="H140" s="334" t="s">
        <v>316</v>
      </c>
      <c r="I140" s="333"/>
      <c r="J140" s="382"/>
      <c r="K140" s="76" t="str">
        <f>_xlfn.XLOOKUP(E140, 門市狀態!A:A, 門市狀態!D:D, "")</f>
        <v>閉店不保養</v>
      </c>
    </row>
    <row r="141" spans="1:11">
      <c r="A141" s="267">
        <v>46001</v>
      </c>
      <c r="B141" s="337" t="str">
        <f t="shared" si="4"/>
        <v>星期三</v>
      </c>
      <c r="C141" s="333" t="str">
        <f t="shared" si="5"/>
        <v>湯(特)_ALL</v>
      </c>
      <c r="D141" s="333" t="s">
        <v>125</v>
      </c>
      <c r="E141" s="333"/>
      <c r="F141" s="333" t="s">
        <v>315</v>
      </c>
      <c r="G141" s="333"/>
      <c r="H141" s="334" t="s">
        <v>316</v>
      </c>
      <c r="I141" s="333"/>
      <c r="J141" s="382"/>
      <c r="K141" s="76" t="str">
        <f>_xlfn.XLOOKUP(E141, 門市狀態!A:A, 門市狀態!D:D, "")</f>
        <v>閉店不保養</v>
      </c>
    </row>
    <row r="142" spans="1:11">
      <c r="A142" s="267">
        <v>46000</v>
      </c>
      <c r="B142" s="337" t="str">
        <f t="shared" si="4"/>
        <v>星期二</v>
      </c>
      <c r="C142" s="333" t="str">
        <f t="shared" si="5"/>
        <v>湯(特)_ALL</v>
      </c>
      <c r="D142" s="333" t="s">
        <v>125</v>
      </c>
      <c r="E142" s="333"/>
      <c r="F142" s="333" t="s">
        <v>315</v>
      </c>
      <c r="G142" s="333"/>
      <c r="H142" s="334" t="s">
        <v>316</v>
      </c>
      <c r="I142" s="333"/>
      <c r="J142" s="382"/>
      <c r="K142" s="76" t="str">
        <f>_xlfn.XLOOKUP(E142, 門市狀態!A:A, 門市狀態!D:D, "")</f>
        <v>閉店不保養</v>
      </c>
    </row>
    <row r="143" spans="1:11">
      <c r="A143" s="267">
        <v>45999</v>
      </c>
      <c r="B143" s="337" t="str">
        <f t="shared" si="4"/>
        <v>星期一</v>
      </c>
      <c r="C143" s="333" t="str">
        <f t="shared" si="5"/>
        <v>湯(特)_ALL</v>
      </c>
      <c r="D143" s="333" t="s">
        <v>125</v>
      </c>
      <c r="E143" s="333"/>
      <c r="F143" s="333" t="s">
        <v>315</v>
      </c>
      <c r="G143" s="333"/>
      <c r="H143" s="334" t="s">
        <v>316</v>
      </c>
      <c r="I143" s="333"/>
      <c r="J143" s="382"/>
      <c r="K143" s="76" t="str">
        <f>_xlfn.XLOOKUP(E143, 門市狀態!A:A, 門市狀態!D:D, "")</f>
        <v>閉店不保養</v>
      </c>
    </row>
    <row r="144" spans="1:11">
      <c r="A144" s="267">
        <v>45998</v>
      </c>
      <c r="B144" s="337" t="str">
        <f t="shared" si="4"/>
        <v>星期日</v>
      </c>
      <c r="C144" s="333" t="str">
        <f t="shared" si="5"/>
        <v>湯(特)_ALL</v>
      </c>
      <c r="D144" s="333" t="s">
        <v>125</v>
      </c>
      <c r="E144" s="333"/>
      <c r="F144" s="333" t="s">
        <v>315</v>
      </c>
      <c r="G144" s="333"/>
      <c r="H144" s="334" t="s">
        <v>316</v>
      </c>
      <c r="I144" s="333"/>
      <c r="J144" s="382"/>
      <c r="K144" s="76" t="str">
        <f>_xlfn.XLOOKUP(E144, 門市狀態!A:A, 門市狀態!D:D, "")</f>
        <v>閉店不保養</v>
      </c>
    </row>
    <row r="145" spans="1:11">
      <c r="A145" s="337">
        <v>45995</v>
      </c>
      <c r="B145" s="337" t="str">
        <f t="shared" si="4"/>
        <v>星期四</v>
      </c>
      <c r="C145" s="333" t="str">
        <f t="shared" si="5"/>
        <v>4083_三重中央南_回裝+攜帶壁掛架 AW400_11:00</v>
      </c>
      <c r="D145" s="333" t="s">
        <v>339</v>
      </c>
      <c r="E145" s="333">
        <v>4083</v>
      </c>
      <c r="F145" s="333" t="s">
        <v>340</v>
      </c>
      <c r="G145" s="333" t="s">
        <v>341</v>
      </c>
      <c r="H145" s="334" t="s">
        <v>175</v>
      </c>
      <c r="I145" s="333"/>
      <c r="J145" s="382" t="s">
        <v>339</v>
      </c>
      <c r="K145" s="76" t="str">
        <f>_xlfn.XLOOKUP(E145, 門市狀態!A:A, 門市狀態!D:D, "")</f>
        <v/>
      </c>
    </row>
    <row r="146" spans="1:11">
      <c r="A146" s="267">
        <v>45993</v>
      </c>
      <c r="B146" s="337" t="str">
        <f t="shared" si="4"/>
        <v>星期二</v>
      </c>
      <c r="C146" s="333" t="str">
        <f t="shared" si="5"/>
        <v>湯(特)_ALL</v>
      </c>
      <c r="D146" s="333" t="s">
        <v>125</v>
      </c>
      <c r="E146" s="333"/>
      <c r="F146" s="333" t="s">
        <v>315</v>
      </c>
      <c r="G146" s="333"/>
      <c r="H146" s="334" t="s">
        <v>316</v>
      </c>
      <c r="I146" s="333"/>
      <c r="J146" s="382"/>
      <c r="K146" s="76" t="str">
        <f>_xlfn.XLOOKUP(E146, 門市狀態!A:A, 門市狀態!D:D, "")</f>
        <v>閉店不保養</v>
      </c>
    </row>
    <row r="147" spans="1:11">
      <c r="A147" s="337">
        <v>45993</v>
      </c>
      <c r="B147" s="337" t="str">
        <f t="shared" si="4"/>
        <v>星期二</v>
      </c>
      <c r="C147" s="333" t="str">
        <f t="shared" si="5"/>
        <v>5410_三重力行店_新開_11:00</v>
      </c>
      <c r="D147" s="333" t="s">
        <v>130</v>
      </c>
      <c r="E147" s="333">
        <v>5410</v>
      </c>
      <c r="F147" s="333" t="s">
        <v>342</v>
      </c>
      <c r="G147" s="333" t="s">
        <v>26</v>
      </c>
      <c r="H147" s="334" t="s">
        <v>175</v>
      </c>
      <c r="I147" s="333"/>
      <c r="J147" s="382"/>
      <c r="K147" s="76" t="str">
        <f>_xlfn.XLOOKUP(E147, 門市狀態!A:A, 門市狀態!D:D, "")</f>
        <v/>
      </c>
    </row>
    <row r="148" spans="1:11">
      <c r="A148" s="335">
        <v>45989</v>
      </c>
      <c r="B148" s="337" t="str">
        <f t="shared" si="4"/>
        <v>星期五</v>
      </c>
      <c r="C148" s="333" t="str">
        <f t="shared" si="5"/>
        <v>3362_三重安慶店_閉店_15:00</v>
      </c>
      <c r="D148" s="333" t="s">
        <v>130</v>
      </c>
      <c r="E148" s="333">
        <v>3362</v>
      </c>
      <c r="F148" s="333" t="s">
        <v>343</v>
      </c>
      <c r="G148" s="333" t="s">
        <v>196</v>
      </c>
      <c r="H148" s="334" t="s">
        <v>188</v>
      </c>
      <c r="I148" s="333"/>
      <c r="J148" s="382"/>
      <c r="K148" s="76" t="str">
        <f>_xlfn.XLOOKUP(E148, 門市狀態!A:A, 門市狀態!D:D, "")</f>
        <v/>
      </c>
    </row>
    <row r="149" spans="1:11">
      <c r="A149" s="335">
        <v>45986</v>
      </c>
      <c r="B149" s="337" t="str">
        <f t="shared" si="4"/>
        <v>星期二</v>
      </c>
      <c r="C149" s="333" t="str">
        <f t="shared" si="5"/>
        <v>3052_北縣莊玲店_裝潢撤店_15:00</v>
      </c>
      <c r="D149" s="333" t="s">
        <v>125</v>
      </c>
      <c r="E149" s="333">
        <v>3052</v>
      </c>
      <c r="F149" s="333" t="s">
        <v>334</v>
      </c>
      <c r="G149" s="333" t="s">
        <v>293</v>
      </c>
      <c r="H149" s="334" t="s">
        <v>188</v>
      </c>
      <c r="I149" s="333"/>
      <c r="J149" s="382"/>
      <c r="K149" s="76" t="str">
        <f>_xlfn.XLOOKUP(E149, 門市狀態!A:A, 門市狀態!D:D, "")</f>
        <v/>
      </c>
    </row>
    <row r="150" spans="1:11">
      <c r="A150" s="335">
        <v>45985</v>
      </c>
      <c r="B150" s="337" t="str">
        <f t="shared" si="4"/>
        <v>星期一</v>
      </c>
      <c r="C150" s="333" t="str">
        <f t="shared" si="5"/>
        <v>3623_三重自強店_裝潢撤店_15:00</v>
      </c>
      <c r="D150" s="333" t="s">
        <v>130</v>
      </c>
      <c r="E150" s="333">
        <v>3623</v>
      </c>
      <c r="F150" s="333" t="s">
        <v>294</v>
      </c>
      <c r="G150" s="333" t="s">
        <v>293</v>
      </c>
      <c r="H150" s="334" t="s">
        <v>188</v>
      </c>
      <c r="I150" s="333"/>
      <c r="J150" s="382"/>
      <c r="K150" s="76" t="str">
        <f>_xlfn.XLOOKUP(E150, 門市狀態!A:A, 門市狀態!D:D, "")</f>
        <v/>
      </c>
    </row>
    <row r="151" spans="1:11">
      <c r="A151" s="335">
        <v>45980</v>
      </c>
      <c r="B151" s="337" t="str">
        <f t="shared" si="4"/>
        <v>星期三</v>
      </c>
      <c r="C151" s="333" t="str">
        <f t="shared" si="5"/>
        <v>4917_板橋翠華店_閉店_15:00</v>
      </c>
      <c r="D151" s="333" t="s">
        <v>146</v>
      </c>
      <c r="E151" s="333">
        <v>4917</v>
      </c>
      <c r="F151" s="333" t="s">
        <v>344</v>
      </c>
      <c r="G151" s="333" t="s">
        <v>196</v>
      </c>
      <c r="H151" s="334" t="s">
        <v>188</v>
      </c>
      <c r="I151" s="333"/>
      <c r="J151" s="382"/>
      <c r="K151" s="76" t="str">
        <f>_xlfn.XLOOKUP(E151, 門市狀態!A:A, 門市狀態!D:D, "")</f>
        <v/>
      </c>
    </row>
    <row r="152" spans="1:11">
      <c r="A152" s="335">
        <v>45980</v>
      </c>
      <c r="B152" s="337" t="str">
        <f t="shared" si="4"/>
        <v>星期三</v>
      </c>
      <c r="C152" s="333" t="str">
        <f t="shared" si="5"/>
        <v>5428_三重野球魂_新開_11:00</v>
      </c>
      <c r="D152" s="333" t="s">
        <v>130</v>
      </c>
      <c r="E152" s="333">
        <v>5428</v>
      </c>
      <c r="F152" s="333" t="s">
        <v>345</v>
      </c>
      <c r="G152" s="333" t="s">
        <v>26</v>
      </c>
      <c r="H152" s="334" t="s">
        <v>175</v>
      </c>
      <c r="I152" s="333"/>
      <c r="J152" s="382"/>
      <c r="K152" s="76" t="str">
        <f>_xlfn.XLOOKUP(E152, 門市狀態!A:A, 門市狀態!D:D, "")</f>
        <v/>
      </c>
    </row>
    <row r="153" spans="1:11">
      <c r="A153" s="335">
        <v>45978</v>
      </c>
      <c r="B153" s="337" t="str">
        <f t="shared" si="4"/>
        <v>星期一</v>
      </c>
      <c r="C153" s="333" t="str">
        <f t="shared" si="5"/>
        <v>4196_三重蝶愛店_裝潢撤店_15:00</v>
      </c>
      <c r="D153" s="333" t="s">
        <v>130</v>
      </c>
      <c r="E153" s="333">
        <v>4196</v>
      </c>
      <c r="F153" s="333" t="s">
        <v>335</v>
      </c>
      <c r="G153" s="333" t="s">
        <v>293</v>
      </c>
      <c r="H153" s="334" t="s">
        <v>188</v>
      </c>
      <c r="I153" s="333"/>
      <c r="J153" s="382"/>
      <c r="K153" s="76" t="str">
        <f>_xlfn.XLOOKUP(E153, 門市狀態!A:A, 門市狀態!D:D, "")</f>
        <v/>
      </c>
    </row>
    <row r="154" spans="1:11">
      <c r="A154" s="335">
        <v>45975</v>
      </c>
      <c r="B154" s="337" t="str">
        <f t="shared" si="4"/>
        <v>星期五</v>
      </c>
      <c r="C154" s="333" t="str">
        <f t="shared" si="5"/>
        <v>5496_板橋市民廣場_TM3新增_11:00</v>
      </c>
      <c r="D154" s="333" t="s">
        <v>146</v>
      </c>
      <c r="E154" s="333">
        <v>5496</v>
      </c>
      <c r="F154" s="333" t="s">
        <v>329</v>
      </c>
      <c r="G154" s="333" t="s">
        <v>346</v>
      </c>
      <c r="H154" s="334" t="s">
        <v>175</v>
      </c>
      <c r="I154" s="333"/>
      <c r="J154" s="382"/>
      <c r="K154" s="76" t="str">
        <f>_xlfn.XLOOKUP(E154, 門市狀態!A:A, 門市狀態!D:D, "")</f>
        <v/>
      </c>
    </row>
    <row r="155" spans="1:11">
      <c r="A155" s="335">
        <v>45974</v>
      </c>
      <c r="B155" s="337" t="str">
        <f t="shared" si="4"/>
        <v>星期四</v>
      </c>
      <c r="C155" s="333" t="str">
        <f t="shared" si="5"/>
        <v>5101_淡水小坪頂_裝潢撤店_15:00</v>
      </c>
      <c r="D155" s="333" t="s">
        <v>130</v>
      </c>
      <c r="E155" s="333">
        <v>5101</v>
      </c>
      <c r="F155" s="333" t="s">
        <v>347</v>
      </c>
      <c r="G155" s="333" t="s">
        <v>293</v>
      </c>
      <c r="H155" s="334" t="s">
        <v>188</v>
      </c>
      <c r="I155" s="333"/>
      <c r="J155" s="382"/>
      <c r="K155" s="76" t="str">
        <f>_xlfn.XLOOKUP(E155, 門市狀態!A:A, 門市狀態!D:D, "")</f>
        <v/>
      </c>
    </row>
    <row r="156" spans="1:11">
      <c r="A156" s="335">
        <v>45971</v>
      </c>
      <c r="B156" s="337" t="str">
        <f t="shared" si="4"/>
        <v>星期一</v>
      </c>
      <c r="C156" s="333" t="str">
        <f t="shared" si="5"/>
        <v>5496_板橋市民廣場_新開_11:00</v>
      </c>
      <c r="D156" s="333" t="s">
        <v>146</v>
      </c>
      <c r="E156" s="333">
        <v>5496</v>
      </c>
      <c r="F156" s="333" t="s">
        <v>329</v>
      </c>
      <c r="G156" s="333" t="s">
        <v>26</v>
      </c>
      <c r="H156" s="334" t="s">
        <v>175</v>
      </c>
      <c r="I156" s="333"/>
      <c r="J156" s="382"/>
      <c r="K156" s="76" t="str">
        <f>_xlfn.XLOOKUP(E156, 門市狀態!A:A, 門市狀態!D:D, "")</f>
        <v/>
      </c>
    </row>
    <row r="157" spans="1:11">
      <c r="A157" s="337">
        <v>45971</v>
      </c>
      <c r="B157" s="337" t="str">
        <f t="shared" si="4"/>
        <v>星期一</v>
      </c>
      <c r="C157" s="333" t="str">
        <f t="shared" si="5"/>
        <v>4210_三重福華店_回裝_11:00</v>
      </c>
      <c r="D157" s="333" t="s">
        <v>130</v>
      </c>
      <c r="E157" s="333">
        <v>4210</v>
      </c>
      <c r="F157" s="333" t="s">
        <v>348</v>
      </c>
      <c r="G157" s="333" t="s">
        <v>171</v>
      </c>
      <c r="H157" s="334" t="s">
        <v>175</v>
      </c>
      <c r="I157" s="333"/>
      <c r="J157" s="382"/>
      <c r="K157" s="76" t="str">
        <f>_xlfn.XLOOKUP(E157, 門市狀態!A:A, 門市狀態!D:D, "")</f>
        <v/>
      </c>
    </row>
    <row r="158" spans="1:11" s="401" customFormat="1">
      <c r="A158" s="335">
        <v>45968</v>
      </c>
      <c r="B158" s="337" t="str">
        <f t="shared" si="4"/>
        <v>星期五</v>
      </c>
      <c r="C158" s="333" t="str">
        <f t="shared" si="5"/>
        <v>POS_DQ新生店_保養D2_10:00</v>
      </c>
      <c r="D158" s="333" t="s">
        <v>146</v>
      </c>
      <c r="E158" s="541" t="s">
        <v>148</v>
      </c>
      <c r="F158" s="333" t="s">
        <v>349</v>
      </c>
      <c r="G158" s="333" t="s">
        <v>350</v>
      </c>
      <c r="H158" s="334" t="s">
        <v>172</v>
      </c>
      <c r="I158" s="333"/>
      <c r="J158" s="382"/>
      <c r="K158" s="76" t="str">
        <f>_xlfn.XLOOKUP(E158, 門市狀態!A:A, 門市狀態!D:D, "")</f>
        <v/>
      </c>
    </row>
    <row r="159" spans="1:11" s="401" customFormat="1">
      <c r="A159" s="335">
        <v>45966</v>
      </c>
      <c r="B159" s="337" t="str">
        <f t="shared" si="4"/>
        <v>星期三</v>
      </c>
      <c r="C159" s="333" t="str">
        <f t="shared" si="5"/>
        <v>POS_DQ新生店_保養D1_10:00</v>
      </c>
      <c r="D159" s="333" t="s">
        <v>146</v>
      </c>
      <c r="E159" s="541" t="s">
        <v>148</v>
      </c>
      <c r="F159" s="333" t="s">
        <v>349</v>
      </c>
      <c r="G159" s="333" t="s">
        <v>351</v>
      </c>
      <c r="H159" s="334" t="s">
        <v>172</v>
      </c>
      <c r="I159" s="333"/>
      <c r="J159" s="382"/>
      <c r="K159" s="76" t="str">
        <f>_xlfn.XLOOKUP(E159, 門市狀態!A:A, 門市狀態!D:D, "")</f>
        <v/>
      </c>
    </row>
    <row r="160" spans="1:11" s="401" customFormat="1">
      <c r="A160" s="335">
        <v>45964</v>
      </c>
      <c r="B160" s="337" t="str">
        <f t="shared" si="4"/>
        <v>星期一</v>
      </c>
      <c r="C160" s="333" t="str">
        <f t="shared" si="5"/>
        <v>D195_三重車路頭_回裝_11:00</v>
      </c>
      <c r="D160" s="333" t="s">
        <v>130</v>
      </c>
      <c r="E160" s="333" t="s">
        <v>84</v>
      </c>
      <c r="F160" s="333" t="s">
        <v>352</v>
      </c>
      <c r="G160" s="333" t="s">
        <v>171</v>
      </c>
      <c r="H160" s="334" t="s">
        <v>175</v>
      </c>
      <c r="I160" s="333"/>
      <c r="J160" s="382"/>
      <c r="K160" s="76" t="str">
        <f>_xlfn.XLOOKUP(E160, 門市狀態!A:A, 門市狀態!D:D, "")</f>
        <v/>
      </c>
    </row>
    <row r="161" spans="1:11" s="401" customFormat="1">
      <c r="A161" s="335">
        <v>45960</v>
      </c>
      <c r="B161" s="337" t="str">
        <f t="shared" si="4"/>
        <v>星期四</v>
      </c>
      <c r="C161" s="333" t="str">
        <f t="shared" si="5"/>
        <v>3399_板橋藝文中心_閉店_10:00</v>
      </c>
      <c r="D161" s="333" t="s">
        <v>146</v>
      </c>
      <c r="E161" s="333">
        <v>3399</v>
      </c>
      <c r="F161" s="333" t="s">
        <v>353</v>
      </c>
      <c r="G161" s="333" t="s">
        <v>196</v>
      </c>
      <c r="H161" s="334" t="s">
        <v>172</v>
      </c>
      <c r="I161" s="333"/>
      <c r="J161" s="382"/>
      <c r="K161" s="76" t="str">
        <f>_xlfn.XLOOKUP(E161, 門市狀態!A:A, 門市狀態!D:D, "")</f>
        <v/>
      </c>
    </row>
    <row r="162" spans="1:11" s="401" customFormat="1">
      <c r="A162" s="335">
        <v>45960</v>
      </c>
      <c r="B162" s="337" t="str">
        <f t="shared" si="4"/>
        <v>星期四</v>
      </c>
      <c r="C162" s="333" t="str">
        <f t="shared" si="5"/>
        <v>5457_三重鑫五華_新開_10:00</v>
      </c>
      <c r="D162" s="333" t="s">
        <v>130</v>
      </c>
      <c r="E162" s="333">
        <v>5457</v>
      </c>
      <c r="F162" s="333" t="s">
        <v>354</v>
      </c>
      <c r="G162" s="333" t="s">
        <v>26</v>
      </c>
      <c r="H162" s="334" t="s">
        <v>172</v>
      </c>
      <c r="I162" s="333"/>
      <c r="J162" s="382"/>
      <c r="K162" s="76" t="str">
        <f>_xlfn.XLOOKUP(E162, 門市狀態!A:A, 門市狀態!D:D, "")</f>
        <v/>
      </c>
    </row>
    <row r="163" spans="1:11" s="401" customFormat="1">
      <c r="A163" s="335">
        <v>45960</v>
      </c>
      <c r="B163" s="337" t="str">
        <f t="shared" si="4"/>
        <v>星期四</v>
      </c>
      <c r="C163" s="333" t="str">
        <f t="shared" si="5"/>
        <v>4083_三重中央南_裝潢撤店_15:00</v>
      </c>
      <c r="D163" s="333" t="s">
        <v>125</v>
      </c>
      <c r="E163" s="333">
        <v>4083</v>
      </c>
      <c r="F163" s="333" t="s">
        <v>340</v>
      </c>
      <c r="G163" s="333" t="s">
        <v>293</v>
      </c>
      <c r="H163" s="334" t="s">
        <v>188</v>
      </c>
      <c r="I163" s="333"/>
      <c r="J163" s="382"/>
      <c r="K163" s="76" t="str">
        <f>_xlfn.XLOOKUP(E163, 門市狀態!A:A, 門市狀態!D:D, "")</f>
        <v/>
      </c>
    </row>
    <row r="164" spans="1:11" s="401" customFormat="1">
      <c r="A164" s="335">
        <v>45958</v>
      </c>
      <c r="B164" s="337" t="str">
        <f t="shared" si="4"/>
        <v>星期二</v>
      </c>
      <c r="C164" s="333" t="str">
        <f t="shared" si="5"/>
        <v>德森精密_合約換機_下午</v>
      </c>
      <c r="D164" s="333" t="s">
        <v>125</v>
      </c>
      <c r="E164" s="333"/>
      <c r="F164" s="333" t="s">
        <v>355</v>
      </c>
      <c r="G164" s="333" t="s">
        <v>306</v>
      </c>
      <c r="H164" s="334" t="s">
        <v>289</v>
      </c>
      <c r="I164" s="333"/>
      <c r="J164" s="382"/>
      <c r="K164" s="76" t="str">
        <f>_xlfn.XLOOKUP(E164, 門市狀態!A:A, 門市狀態!D:D, "")</f>
        <v>閉店不保養</v>
      </c>
    </row>
    <row r="165" spans="1:11" s="401" customFormat="1">
      <c r="A165" s="335">
        <v>45951</v>
      </c>
      <c r="B165" s="337" t="str">
        <f t="shared" si="4"/>
        <v>星期二</v>
      </c>
      <c r="C165" s="333" t="str">
        <f t="shared" si="5"/>
        <v>5080_三芝楓愛林_協助PEP-FW更新_14:00</v>
      </c>
      <c r="D165" s="333" t="s">
        <v>130</v>
      </c>
      <c r="E165" s="333">
        <v>5080</v>
      </c>
      <c r="F165" s="333" t="s">
        <v>356</v>
      </c>
      <c r="G165" s="333" t="s">
        <v>357</v>
      </c>
      <c r="H165" s="334" t="s">
        <v>180</v>
      </c>
      <c r="I165" s="333"/>
      <c r="J165" s="382"/>
      <c r="K165" s="76" t="str">
        <f>_xlfn.XLOOKUP(E165, 門市狀態!A:A, 門市狀態!D:D, "")</f>
        <v/>
      </c>
    </row>
    <row r="166" spans="1:11" s="401" customFormat="1">
      <c r="A166" s="335">
        <v>45946</v>
      </c>
      <c r="B166" s="337" t="str">
        <f t="shared" si="4"/>
        <v>星期四</v>
      </c>
      <c r="C166" s="336" t="str">
        <f t="shared" si="5"/>
        <v>5377_三重大智店_新開_11:00</v>
      </c>
      <c r="D166" s="333" t="s">
        <v>339</v>
      </c>
      <c r="E166" s="333">
        <v>5377</v>
      </c>
      <c r="F166" s="333" t="s">
        <v>297</v>
      </c>
      <c r="G166" s="333" t="s">
        <v>26</v>
      </c>
      <c r="H166" s="334" t="s">
        <v>175</v>
      </c>
      <c r="I166" s="333"/>
      <c r="J166" s="382"/>
      <c r="K166" s="76" t="str">
        <f>_xlfn.XLOOKUP(E166, 門市狀態!A:A, 門市狀態!D:D, "")</f>
        <v/>
      </c>
    </row>
    <row r="167" spans="1:11" s="401" customFormat="1">
      <c r="A167" s="335">
        <v>45945</v>
      </c>
      <c r="B167" s="337" t="str">
        <f t="shared" si="4"/>
        <v>星期三</v>
      </c>
      <c r="C167" s="333" t="str">
        <f t="shared" si="5"/>
        <v>TT01_五股訓練教室_更換列表機 MV6600_14:00</v>
      </c>
      <c r="D167" s="333" t="s">
        <v>125</v>
      </c>
      <c r="E167" s="333" t="s">
        <v>92</v>
      </c>
      <c r="F167" s="333" t="s">
        <v>358</v>
      </c>
      <c r="G167" s="333" t="s">
        <v>359</v>
      </c>
      <c r="H167" s="334" t="s">
        <v>180</v>
      </c>
      <c r="I167" s="333"/>
      <c r="J167" s="382"/>
      <c r="K167" s="76" t="str">
        <f>_xlfn.XLOOKUP(E167, 門市狀態!A:A, 門市狀態!D:D, "")</f>
        <v/>
      </c>
    </row>
    <row r="168" spans="1:11" s="401" customFormat="1">
      <c r="A168" s="335">
        <v>45944</v>
      </c>
      <c r="B168" s="337" t="str">
        <f t="shared" si="4"/>
        <v>星期二</v>
      </c>
      <c r="C168" s="333" t="str">
        <f t="shared" si="5"/>
        <v>MFP_湯城_4F*2、3F、2F、9F (撤4F*1)_10:00</v>
      </c>
      <c r="D168" s="333" t="s">
        <v>125</v>
      </c>
      <c r="E168" s="541" t="s">
        <v>121</v>
      </c>
      <c r="F168" s="333" t="s">
        <v>360</v>
      </c>
      <c r="G168" s="333" t="s">
        <v>361</v>
      </c>
      <c r="H168" s="334" t="s">
        <v>172</v>
      </c>
      <c r="I168" s="333"/>
      <c r="J168" s="382"/>
      <c r="K168" s="76" t="str">
        <f>_xlfn.XLOOKUP(E168, 門市狀態!A:A, 門市狀態!D:D, "")</f>
        <v/>
      </c>
    </row>
    <row r="169" spans="1:11" s="401" customFormat="1">
      <c r="A169" s="335">
        <v>45939</v>
      </c>
      <c r="B169" s="337" t="str">
        <f t="shared" si="4"/>
        <v>星期四</v>
      </c>
      <c r="C169" s="333" t="str">
        <f t="shared" si="5"/>
        <v>MFP_湯城_10F*6_10:00</v>
      </c>
      <c r="D169" s="333" t="s">
        <v>125</v>
      </c>
      <c r="E169" s="541" t="s">
        <v>121</v>
      </c>
      <c r="F169" s="333" t="s">
        <v>360</v>
      </c>
      <c r="G169" s="333" t="s">
        <v>362</v>
      </c>
      <c r="H169" s="334" t="s">
        <v>172</v>
      </c>
      <c r="I169" s="333"/>
      <c r="J169" s="382"/>
      <c r="K169" s="76" t="str">
        <f>_xlfn.XLOOKUP(E169, 門市狀態!A:A, 門市狀態!D:D, "")</f>
        <v/>
      </c>
    </row>
    <row r="170" spans="1:11" s="401" customFormat="1">
      <c r="A170" s="335">
        <v>45938</v>
      </c>
      <c r="B170" s="337" t="str">
        <f t="shared" si="4"/>
        <v>星期三</v>
      </c>
      <c r="C170" s="333" t="str">
        <f t="shared" si="5"/>
        <v>D195_三重車路頭_裝潢撤店_15:00</v>
      </c>
      <c r="D170" s="333" t="s">
        <v>130</v>
      </c>
      <c r="E170" s="333" t="s">
        <v>84</v>
      </c>
      <c r="F170" s="333" t="s">
        <v>352</v>
      </c>
      <c r="G170" s="333" t="s">
        <v>293</v>
      </c>
      <c r="H170" s="334" t="s">
        <v>188</v>
      </c>
      <c r="I170" s="333"/>
      <c r="J170" s="382"/>
      <c r="K170" s="76" t="str">
        <f>_xlfn.XLOOKUP(E170, 門市狀態!A:A, 門市狀態!D:D, "")</f>
        <v/>
      </c>
    </row>
    <row r="171" spans="1:11" s="401" customFormat="1">
      <c r="A171" s="335">
        <v>45937</v>
      </c>
      <c r="B171" s="337" t="str">
        <f t="shared" si="4"/>
        <v>星期二</v>
      </c>
      <c r="C171" s="333" t="str">
        <f t="shared" si="5"/>
        <v>4210_三重福華店_裝潢撤店_15:00</v>
      </c>
      <c r="D171" s="333" t="s">
        <v>125</v>
      </c>
      <c r="E171" s="333">
        <v>4210</v>
      </c>
      <c r="F171" s="333" t="s">
        <v>348</v>
      </c>
      <c r="G171" s="333" t="s">
        <v>293</v>
      </c>
      <c r="H171" s="334" t="s">
        <v>188</v>
      </c>
      <c r="I171" s="333"/>
      <c r="J171" s="382"/>
      <c r="K171" s="76" t="str">
        <f>_xlfn.XLOOKUP(E171, 門市狀態!A:A, 門市狀態!D:D, "")</f>
        <v/>
      </c>
    </row>
    <row r="172" spans="1:11" s="401" customFormat="1">
      <c r="A172" s="335">
        <v>45932</v>
      </c>
      <c r="B172" s="337" t="str">
        <f t="shared" si="4"/>
        <v>星期四</v>
      </c>
      <c r="C172" s="333" t="str">
        <f t="shared" si="5"/>
        <v>MFP_善美的_4F、檢品、PC_14:00</v>
      </c>
      <c r="D172" s="333" t="s">
        <v>339</v>
      </c>
      <c r="E172" s="541" t="s">
        <v>121</v>
      </c>
      <c r="F172" s="333" t="s">
        <v>363</v>
      </c>
      <c r="G172" s="333" t="s">
        <v>364</v>
      </c>
      <c r="H172" s="334" t="s">
        <v>180</v>
      </c>
      <c r="I172" s="333"/>
      <c r="J172" s="382" t="s">
        <v>339</v>
      </c>
      <c r="K172" s="76" t="str">
        <f>_xlfn.XLOOKUP(E172, 門市狀態!A:A, 門市狀態!D:D, "")</f>
        <v/>
      </c>
    </row>
    <row r="173" spans="1:11" s="401" customFormat="1">
      <c r="A173" s="267">
        <v>45926</v>
      </c>
      <c r="B173" s="337" t="str">
        <f t="shared" si="4"/>
        <v>星期五</v>
      </c>
      <c r="C173" s="333" t="str">
        <f t="shared" si="5"/>
        <v>POS_台芝178_POS上課_09:30</v>
      </c>
      <c r="D173" s="333" t="s">
        <v>339</v>
      </c>
      <c r="E173" s="541" t="s">
        <v>148</v>
      </c>
      <c r="F173" s="333" t="s">
        <v>365</v>
      </c>
      <c r="G173" s="333" t="s">
        <v>366</v>
      </c>
      <c r="H173" s="334" t="s">
        <v>367</v>
      </c>
      <c r="I173" s="333"/>
      <c r="J173" s="382"/>
      <c r="K173" s="76" t="str">
        <f>_xlfn.XLOOKUP(E173, 門市狀態!A:A, 門市狀態!D:D, "")</f>
        <v/>
      </c>
    </row>
    <row r="174" spans="1:11" s="401" customFormat="1">
      <c r="A174" s="335">
        <v>45925</v>
      </c>
      <c r="B174" s="337" t="str">
        <f t="shared" si="4"/>
        <v>星期四</v>
      </c>
      <c r="C174" s="333" t="str">
        <f t="shared" si="5"/>
        <v>MFP_善美的_DC、生鮮_10:00</v>
      </c>
      <c r="D174" s="333" t="s">
        <v>339</v>
      </c>
      <c r="E174" s="541" t="s">
        <v>121</v>
      </c>
      <c r="F174" s="333" t="s">
        <v>363</v>
      </c>
      <c r="G174" s="333" t="s">
        <v>368</v>
      </c>
      <c r="H174" s="334" t="s">
        <v>172</v>
      </c>
      <c r="I174" s="333"/>
      <c r="J174" s="382" t="s">
        <v>339</v>
      </c>
      <c r="K174" s="76" t="str">
        <f>_xlfn.XLOOKUP(E174, 門市狀態!A:A, 門市狀態!D:D, "")</f>
        <v/>
      </c>
    </row>
    <row r="175" spans="1:11">
      <c r="A175" s="267">
        <v>45924</v>
      </c>
      <c r="B175" s="337" t="str">
        <f t="shared" si="4"/>
        <v>星期三</v>
      </c>
      <c r="C175" s="333" t="str">
        <f t="shared" si="5"/>
        <v>4218_蘆洲湧蓮店_回裝_11:00</v>
      </c>
      <c r="D175" s="333" t="s">
        <v>130</v>
      </c>
      <c r="E175" s="333">
        <v>4218</v>
      </c>
      <c r="F175" s="333" t="s">
        <v>369</v>
      </c>
      <c r="G175" s="333" t="s">
        <v>171</v>
      </c>
      <c r="H175" s="334" t="s">
        <v>175</v>
      </c>
      <c r="I175" s="333"/>
      <c r="J175" s="382"/>
      <c r="K175" s="76" t="str">
        <f>_xlfn.XLOOKUP(E175, 門市狀態!A:A, 門市狀態!D:D, "")</f>
        <v/>
      </c>
    </row>
    <row r="176" spans="1:11">
      <c r="A176" s="335">
        <v>45923</v>
      </c>
      <c r="B176" s="337" t="str">
        <f t="shared" si="4"/>
        <v>星期二</v>
      </c>
      <c r="C176" s="333" t="str">
        <f t="shared" si="5"/>
        <v>MFP_全聯實業_蘆洲北二處_10:00</v>
      </c>
      <c r="D176" s="333" t="s">
        <v>339</v>
      </c>
      <c r="E176" s="541" t="s">
        <v>121</v>
      </c>
      <c r="F176" s="333" t="s">
        <v>370</v>
      </c>
      <c r="G176" s="333" t="s">
        <v>371</v>
      </c>
      <c r="H176" s="334" t="s">
        <v>172</v>
      </c>
      <c r="I176" s="333"/>
      <c r="J176" s="382" t="s">
        <v>339</v>
      </c>
      <c r="K176" s="76" t="str">
        <f>_xlfn.XLOOKUP(E176, 門市狀態!A:A, 門市狀態!D:D, "")</f>
        <v/>
      </c>
    </row>
    <row r="177" spans="1:11">
      <c r="A177" s="267">
        <v>45919</v>
      </c>
      <c r="B177" s="337" t="str">
        <f t="shared" si="4"/>
        <v>星期五</v>
      </c>
      <c r="C177" s="333" t="str">
        <f t="shared" si="5"/>
        <v>MFP_內湖倉裝機_全聯*1、善美的*4_10:00</v>
      </c>
      <c r="D177" s="333" t="s">
        <v>125</v>
      </c>
      <c r="E177" s="541" t="s">
        <v>121</v>
      </c>
      <c r="F177" s="333" t="s">
        <v>372</v>
      </c>
      <c r="G177" s="333" t="s">
        <v>373</v>
      </c>
      <c r="H177" s="334" t="s">
        <v>172</v>
      </c>
      <c r="I177" s="333"/>
      <c r="J177" s="382"/>
      <c r="K177" s="76" t="str">
        <f>_xlfn.XLOOKUP(E177, 門市狀態!A:A, 門市狀態!D:D, "")</f>
        <v/>
      </c>
    </row>
    <row r="178" spans="1:11">
      <c r="A178" s="335" t="s">
        <v>374</v>
      </c>
      <c r="B178" s="337" t="str">
        <f t="shared" si="4"/>
        <v>星期三</v>
      </c>
      <c r="C178" s="333" t="str">
        <f t="shared" si="5"/>
        <v>3929_蘆洲中山一_回裝_11:00</v>
      </c>
      <c r="D178" s="333" t="s">
        <v>130</v>
      </c>
      <c r="E178" s="333">
        <v>3929</v>
      </c>
      <c r="F178" s="333" t="s">
        <v>224</v>
      </c>
      <c r="G178" s="333" t="s">
        <v>171</v>
      </c>
      <c r="H178" s="334" t="s">
        <v>175</v>
      </c>
      <c r="I178" s="333"/>
      <c r="J178" s="382"/>
      <c r="K178" s="76" t="str">
        <f>_xlfn.XLOOKUP(E178, 門市狀態!A:A, 門市狀態!D:D, "")</f>
        <v/>
      </c>
    </row>
    <row r="179" spans="1:11">
      <c r="A179" s="335">
        <v>45916</v>
      </c>
      <c r="B179" s="337" t="str">
        <f t="shared" si="4"/>
        <v>星期二</v>
      </c>
      <c r="C179" s="333" t="str">
        <f t="shared" si="5"/>
        <v>MFP_永佳樂_泰山異地備援使用永佳樂節目組</v>
      </c>
      <c r="D179" s="333" t="s">
        <v>125</v>
      </c>
      <c r="E179" s="541" t="s">
        <v>121</v>
      </c>
      <c r="F179" s="333" t="s">
        <v>282</v>
      </c>
      <c r="G179" s="333" t="s">
        <v>375</v>
      </c>
      <c r="H179" s="334"/>
      <c r="I179" s="333"/>
      <c r="J179" s="382"/>
      <c r="K179" s="76" t="str">
        <f>_xlfn.XLOOKUP(E179, 門市狀態!A:A, 門市狀態!D:D, "")</f>
        <v/>
      </c>
    </row>
    <row r="180" spans="1:11">
      <c r="A180" s="267">
        <v>45915</v>
      </c>
      <c r="B180" s="337" t="str">
        <f t="shared" si="4"/>
        <v>星期一</v>
      </c>
      <c r="C180" s="333" t="str">
        <f t="shared" si="5"/>
        <v>3999_新莊福佑店_回裝_11:00</v>
      </c>
      <c r="D180" s="333" t="s">
        <v>125</v>
      </c>
      <c r="E180" s="333">
        <v>3999</v>
      </c>
      <c r="F180" s="333" t="s">
        <v>376</v>
      </c>
      <c r="G180" s="333" t="s">
        <v>171</v>
      </c>
      <c r="H180" s="334" t="s">
        <v>175</v>
      </c>
      <c r="I180" s="333"/>
      <c r="J180" s="382"/>
      <c r="K180" s="76" t="str">
        <f>_xlfn.XLOOKUP(E180, 門市狀態!A:A, 門市狀態!D:D, "")</f>
        <v/>
      </c>
    </row>
    <row r="181" spans="1:11">
      <c r="A181" s="335">
        <v>45912</v>
      </c>
      <c r="B181" s="337" t="str">
        <f t="shared" si="4"/>
        <v>星期五</v>
      </c>
      <c r="C181" s="333" t="str">
        <f t="shared" si="5"/>
        <v>MFP_全聯蘆洲_清機*6、新機*1_10:00</v>
      </c>
      <c r="D181" s="333" t="s">
        <v>125</v>
      </c>
      <c r="E181" s="541" t="s">
        <v>121</v>
      </c>
      <c r="F181" s="333" t="s">
        <v>377</v>
      </c>
      <c r="G181" s="333" t="s">
        <v>378</v>
      </c>
      <c r="H181" s="334" t="s">
        <v>172</v>
      </c>
      <c r="I181" s="333"/>
      <c r="J181" s="382"/>
      <c r="K181" s="76" t="str">
        <f>_xlfn.XLOOKUP(E181, 門市狀態!A:A, 門市狀態!D:D, "")</f>
        <v/>
      </c>
    </row>
    <row r="182" spans="1:11">
      <c r="A182" s="335">
        <v>45910</v>
      </c>
      <c r="B182" s="337" t="str">
        <f t="shared" si="4"/>
        <v>星期三</v>
      </c>
      <c r="C182" s="333" t="str">
        <f t="shared" si="5"/>
        <v>MFP_紅樹林有線電視_清機*1、新機*2_14:00</v>
      </c>
      <c r="D182" s="333" t="s">
        <v>130</v>
      </c>
      <c r="E182" s="541" t="s">
        <v>121</v>
      </c>
      <c r="F182" s="333" t="s">
        <v>379</v>
      </c>
      <c r="G182" s="333" t="s">
        <v>380</v>
      </c>
      <c r="H182" s="334" t="s">
        <v>180</v>
      </c>
      <c r="I182" s="333"/>
      <c r="J182" s="382"/>
      <c r="K182" s="76" t="str">
        <f>_xlfn.XLOOKUP(E182, 門市狀態!A:A, 門市狀態!D:D, "")</f>
        <v/>
      </c>
    </row>
    <row r="183" spans="1:11">
      <c r="A183" s="335" t="s">
        <v>381</v>
      </c>
      <c r="B183" s="337" t="str">
        <f t="shared" si="4"/>
        <v>星期二</v>
      </c>
      <c r="C183" s="333" t="str">
        <f t="shared" si="5"/>
        <v>MFP_凱擘新莊_清機*1</v>
      </c>
      <c r="D183" s="333" t="s">
        <v>125</v>
      </c>
      <c r="E183" s="541" t="s">
        <v>121</v>
      </c>
      <c r="F183" s="333" t="s">
        <v>382</v>
      </c>
      <c r="G183" s="333" t="s">
        <v>383</v>
      </c>
      <c r="H183" s="334"/>
      <c r="I183" s="333"/>
      <c r="J183" s="382"/>
      <c r="K183" s="76" t="str">
        <f>_xlfn.XLOOKUP(E183, 門市狀態!A:A, 門市狀態!D:D, "")</f>
        <v/>
      </c>
    </row>
    <row r="184" spans="1:11">
      <c r="A184" s="335" t="s">
        <v>381</v>
      </c>
      <c r="B184" s="337" t="str">
        <f t="shared" si="4"/>
        <v>星期二</v>
      </c>
      <c r="C184" s="333" t="str">
        <f t="shared" si="5"/>
        <v>MFP_全聯節目中心_新機*1</v>
      </c>
      <c r="D184" s="333" t="s">
        <v>125</v>
      </c>
      <c r="E184" s="541" t="s">
        <v>121</v>
      </c>
      <c r="F184" s="333" t="s">
        <v>384</v>
      </c>
      <c r="G184" s="333" t="s">
        <v>385</v>
      </c>
      <c r="H184" s="334"/>
      <c r="I184" s="333"/>
      <c r="J184" s="382"/>
      <c r="K184" s="76" t="str">
        <f>_xlfn.XLOOKUP(E184, 門市狀態!A:A, 門市狀態!D:D, "")</f>
        <v/>
      </c>
    </row>
    <row r="185" spans="1:11">
      <c r="A185" s="335">
        <v>45908</v>
      </c>
      <c r="B185" s="337" t="str">
        <f t="shared" si="4"/>
        <v>星期一</v>
      </c>
      <c r="C185" s="333" t="str">
        <f t="shared" si="5"/>
        <v>5080_三芝楓愛林_4G會勘_10:00</v>
      </c>
      <c r="D185" s="333" t="s">
        <v>130</v>
      </c>
      <c r="E185" s="333">
        <v>5080</v>
      </c>
      <c r="F185" s="333" t="s">
        <v>356</v>
      </c>
      <c r="G185" s="333" t="s">
        <v>386</v>
      </c>
      <c r="H185" s="334" t="s">
        <v>172</v>
      </c>
      <c r="I185" s="333"/>
      <c r="J185" s="382"/>
      <c r="K185" s="76" t="str">
        <f>_xlfn.XLOOKUP(E185, 門市狀態!A:A, 門市狀態!D:D, "")</f>
        <v/>
      </c>
    </row>
    <row r="186" spans="1:11">
      <c r="A186" s="335">
        <v>45905</v>
      </c>
      <c r="B186" s="337" t="str">
        <f t="shared" si="4"/>
        <v>星期五</v>
      </c>
      <c r="C186" s="333" t="str">
        <f t="shared" si="5"/>
        <v>_小白保養</v>
      </c>
      <c r="D186" s="333" t="s">
        <v>130</v>
      </c>
      <c r="E186" s="333"/>
      <c r="F186" s="333"/>
      <c r="G186" s="333" t="s">
        <v>387</v>
      </c>
      <c r="H186" s="334"/>
      <c r="I186" s="333"/>
      <c r="J186" s="382"/>
      <c r="K186" s="76" t="str">
        <f>_xlfn.XLOOKUP(E186, 門市狀態!A:A, 門市狀態!D:D, "")</f>
        <v>閉店不保養</v>
      </c>
    </row>
    <row r="187" spans="1:11">
      <c r="A187" s="335" t="s">
        <v>388</v>
      </c>
      <c r="B187" s="337" t="str">
        <f t="shared" si="4"/>
        <v>星期三</v>
      </c>
      <c r="C187" s="333" t="str">
        <f t="shared" si="5"/>
        <v>MFP_永佳樂_清機*1、新機*6_10:00</v>
      </c>
      <c r="D187" s="333" t="s">
        <v>125</v>
      </c>
      <c r="E187" s="541" t="s">
        <v>121</v>
      </c>
      <c r="F187" s="333" t="s">
        <v>282</v>
      </c>
      <c r="G187" s="333" t="s">
        <v>389</v>
      </c>
      <c r="H187" s="334" t="s">
        <v>172</v>
      </c>
      <c r="I187" s="333"/>
      <c r="J187" s="382"/>
      <c r="K187" s="76" t="str">
        <f>_xlfn.XLOOKUP(E187, 門市狀態!A:A, 門市狀態!D:D, "")</f>
        <v/>
      </c>
    </row>
    <row r="188" spans="1:11">
      <c r="A188" s="335" t="s">
        <v>390</v>
      </c>
      <c r="B188" s="337" t="str">
        <f t="shared" si="4"/>
        <v>星期二</v>
      </c>
      <c r="C188" s="333" t="str">
        <f t="shared" si="5"/>
        <v>MFP_台固媒體_清機*2、新機*1_10:00</v>
      </c>
      <c r="D188" s="333" t="s">
        <v>125</v>
      </c>
      <c r="E188" s="541" t="s">
        <v>121</v>
      </c>
      <c r="F188" s="333" t="s">
        <v>391</v>
      </c>
      <c r="G188" s="333" t="s">
        <v>392</v>
      </c>
      <c r="H188" s="334" t="s">
        <v>172</v>
      </c>
      <c r="I188" s="333"/>
      <c r="J188" s="382"/>
      <c r="K188" s="76" t="str">
        <f>_xlfn.XLOOKUP(E188, 門市狀態!A:A, 門市狀態!D:D, "")</f>
        <v/>
      </c>
    </row>
    <row r="189" spans="1:11">
      <c r="A189" s="335" t="s">
        <v>393</v>
      </c>
      <c r="B189" s="337" t="str">
        <f t="shared" si="4"/>
        <v>星期五</v>
      </c>
      <c r="C189" s="333" t="str">
        <f t="shared" si="5"/>
        <v>MFP_內湖倉_裝機*10_10:00</v>
      </c>
      <c r="D189" s="333" t="s">
        <v>125</v>
      </c>
      <c r="E189" s="541" t="s">
        <v>121</v>
      </c>
      <c r="F189" s="333" t="s">
        <v>394</v>
      </c>
      <c r="G189" s="333" t="s">
        <v>395</v>
      </c>
      <c r="H189" s="334" t="s">
        <v>172</v>
      </c>
      <c r="I189" s="333"/>
      <c r="J189" s="382"/>
      <c r="K189" s="76" t="str">
        <f>_xlfn.XLOOKUP(E189, 門市狀態!A:A, 門市狀態!D:D, "")</f>
        <v/>
      </c>
    </row>
    <row r="190" spans="1:11">
      <c r="A190" s="335" t="s">
        <v>396</v>
      </c>
      <c r="B190" s="337" t="str">
        <f t="shared" si="4"/>
        <v>星期四</v>
      </c>
      <c r="C190" s="333" t="str">
        <f t="shared" si="5"/>
        <v>2619_三重大榮店_閉店_15:00</v>
      </c>
      <c r="D190" s="333" t="s">
        <v>130</v>
      </c>
      <c r="E190" s="333">
        <v>2619</v>
      </c>
      <c r="F190" s="333" t="s">
        <v>397</v>
      </c>
      <c r="G190" s="333" t="s">
        <v>196</v>
      </c>
      <c r="H190" s="334" t="s">
        <v>188</v>
      </c>
      <c r="I190" s="333"/>
      <c r="J190" s="382"/>
      <c r="K190" s="76" t="str">
        <f>_xlfn.XLOOKUP(E190, 門市狀態!A:A, 門市狀態!D:D, "")</f>
        <v/>
      </c>
    </row>
    <row r="191" spans="1:11">
      <c r="A191" s="335">
        <v>45897</v>
      </c>
      <c r="B191" s="337" t="str">
        <f t="shared" si="4"/>
        <v>星期四</v>
      </c>
      <c r="C191" s="333" t="str">
        <f t="shared" si="5"/>
        <v>MFP_漢廷營造_新交機_14:00</v>
      </c>
      <c r="D191" s="333" t="s">
        <v>125</v>
      </c>
      <c r="E191" s="541" t="s">
        <v>121</v>
      </c>
      <c r="F191" s="333" t="s">
        <v>398</v>
      </c>
      <c r="G191" s="333" t="s">
        <v>257</v>
      </c>
      <c r="H191" s="334" t="s">
        <v>180</v>
      </c>
      <c r="I191" s="333"/>
      <c r="J191" s="382"/>
      <c r="K191" s="76" t="str">
        <f>_xlfn.XLOOKUP(E191, 門市狀態!A:A, 門市狀態!D:D, "")</f>
        <v/>
      </c>
    </row>
    <row r="192" spans="1:11">
      <c r="A192" s="335" t="s">
        <v>399</v>
      </c>
      <c r="B192" s="337" t="str">
        <f t="shared" si="4"/>
        <v>星期二</v>
      </c>
      <c r="C192" s="333" t="str">
        <f t="shared" si="5"/>
        <v>3929_蘆洲中山一_裝撤_15:00</v>
      </c>
      <c r="D192" s="333" t="s">
        <v>130</v>
      </c>
      <c r="E192" s="333">
        <v>3929</v>
      </c>
      <c r="F192" s="333" t="s">
        <v>224</v>
      </c>
      <c r="G192" s="333" t="s">
        <v>400</v>
      </c>
      <c r="H192" s="334" t="s">
        <v>188</v>
      </c>
      <c r="I192" s="333"/>
      <c r="J192" s="382"/>
      <c r="K192" s="76" t="str">
        <f>_xlfn.XLOOKUP(E192, 門市狀態!A:A, 門市狀態!D:D, "")</f>
        <v/>
      </c>
    </row>
    <row r="193" spans="1:11">
      <c r="A193" s="335" t="s">
        <v>399</v>
      </c>
      <c r="B193" s="337" t="str">
        <f t="shared" si="4"/>
        <v>星期二</v>
      </c>
      <c r="C193" s="333" t="str">
        <f t="shared" si="5"/>
        <v>5341_蘆洲切仔麵_PEP</v>
      </c>
      <c r="D193" s="333" t="s">
        <v>130</v>
      </c>
      <c r="E193" s="333">
        <v>5341</v>
      </c>
      <c r="F193" s="333" t="s">
        <v>230</v>
      </c>
      <c r="G193" s="333" t="s">
        <v>401</v>
      </c>
      <c r="H193" s="334"/>
      <c r="I193" s="333"/>
      <c r="J193" s="382"/>
      <c r="K193" s="76" t="str">
        <f>_xlfn.XLOOKUP(E193, 門市狀態!A:A, 門市狀態!D:D, "")</f>
        <v/>
      </c>
    </row>
    <row r="194" spans="1:11">
      <c r="A194" s="335" t="s">
        <v>399</v>
      </c>
      <c r="B194" s="337" t="str">
        <f t="shared" ref="B194:B203" si="6">"星期"&amp;CHOOSE(WEEKDAY(A194,2),"一","二","三","四","五","六","日")</f>
        <v>星期二</v>
      </c>
      <c r="C194" s="333" t="str">
        <f t="shared" ref="C194:C203" si="7">E194&amp;IF(AND(F194&lt;&gt;"",E194&lt;&gt;""),$I$1,"")&amp;F194&amp;$I$1&amp;G194&amp;IF(AND(H194&lt;&gt;"",G194&lt;&gt;""),$I$1,"")&amp;H194</f>
        <v>5354_蘆洲希望店_PEP</v>
      </c>
      <c r="D194" s="333" t="s">
        <v>130</v>
      </c>
      <c r="E194" s="333">
        <v>5354</v>
      </c>
      <c r="F194" s="333" t="s">
        <v>402</v>
      </c>
      <c r="G194" s="333" t="s">
        <v>401</v>
      </c>
      <c r="H194" s="334"/>
      <c r="I194" s="333"/>
      <c r="J194" s="383"/>
      <c r="K194" s="76" t="str">
        <f>_xlfn.XLOOKUP(E194, 門市狀態!A:A, 門市狀態!D:D, "")</f>
        <v/>
      </c>
    </row>
    <row r="195" spans="1:11">
      <c r="A195" s="335" t="s">
        <v>403</v>
      </c>
      <c r="B195" s="337" t="str">
        <f t="shared" si="6"/>
        <v>星期一</v>
      </c>
      <c r="C195" s="333" t="str">
        <f t="shared" si="7"/>
        <v>4218_蘆洲湧蓮店_裝撤_15:00</v>
      </c>
      <c r="D195" s="333" t="s">
        <v>130</v>
      </c>
      <c r="E195" s="333">
        <v>4218</v>
      </c>
      <c r="F195" s="333" t="s">
        <v>369</v>
      </c>
      <c r="G195" s="333" t="s">
        <v>400</v>
      </c>
      <c r="H195" s="334" t="s">
        <v>188</v>
      </c>
      <c r="I195" s="333"/>
      <c r="J195" s="383"/>
      <c r="K195" s="76" t="str">
        <f>_xlfn.XLOOKUP(E195, 門市狀態!A:A, 門市狀態!D:D, "")</f>
        <v/>
      </c>
    </row>
    <row r="196" spans="1:11">
      <c r="A196" s="335">
        <v>45891</v>
      </c>
      <c r="B196" s="337" t="str">
        <f t="shared" si="6"/>
        <v>星期五</v>
      </c>
      <c r="C196" s="333" t="str">
        <f t="shared" si="7"/>
        <v>5291_新莊國家置地_PEP</v>
      </c>
      <c r="D196" s="333" t="s">
        <v>125</v>
      </c>
      <c r="E196" s="333">
        <v>5291</v>
      </c>
      <c r="F196" s="333" t="s">
        <v>404</v>
      </c>
      <c r="G196" s="333" t="s">
        <v>401</v>
      </c>
      <c r="H196" s="334"/>
      <c r="I196" s="333"/>
      <c r="J196" s="383"/>
      <c r="K196" s="76" t="str">
        <f>_xlfn.XLOOKUP(E196, 門市狀態!A:A, 門市狀態!D:D, "")</f>
        <v/>
      </c>
    </row>
    <row r="197" spans="1:11">
      <c r="A197" s="335">
        <v>45891</v>
      </c>
      <c r="B197" s="337" t="str">
        <f t="shared" si="6"/>
        <v>星期五</v>
      </c>
      <c r="C197" s="333" t="str">
        <f t="shared" si="7"/>
        <v>5316_三重五常店_PEP</v>
      </c>
      <c r="D197" s="333" t="s">
        <v>130</v>
      </c>
      <c r="E197" s="333">
        <v>5316</v>
      </c>
      <c r="F197" s="333" t="s">
        <v>405</v>
      </c>
      <c r="G197" s="333" t="s">
        <v>401</v>
      </c>
      <c r="H197" s="334"/>
      <c r="I197" s="333"/>
      <c r="J197" s="383"/>
      <c r="K197" s="76" t="str">
        <f>_xlfn.XLOOKUP(E197, 門市狀態!A:A, 門市狀態!D:D, "")</f>
        <v/>
      </c>
    </row>
    <row r="198" spans="1:11">
      <c r="A198" s="335">
        <v>45891</v>
      </c>
      <c r="B198" s="337" t="str">
        <f t="shared" si="6"/>
        <v>星期五</v>
      </c>
      <c r="C198" s="333" t="str">
        <f t="shared" si="7"/>
        <v>5155_淡水魚市二_臨時借機_11:00</v>
      </c>
      <c r="D198" s="333" t="s">
        <v>130</v>
      </c>
      <c r="E198" s="333">
        <v>5155</v>
      </c>
      <c r="F198" s="333" t="s">
        <v>331</v>
      </c>
      <c r="G198" s="333" t="s">
        <v>406</v>
      </c>
      <c r="H198" s="334" t="s">
        <v>175</v>
      </c>
      <c r="I198" s="333"/>
      <c r="J198" s="383"/>
      <c r="K198" s="76" t="str">
        <f>_xlfn.XLOOKUP(E198, 門市狀態!A:A, 門市狀態!D:D, "")</f>
        <v/>
      </c>
    </row>
    <row r="199" spans="1:11">
      <c r="A199" s="335" t="s">
        <v>407</v>
      </c>
      <c r="B199" s="337" t="str">
        <f t="shared" si="6"/>
        <v>星期四</v>
      </c>
      <c r="C199" s="333" t="str">
        <f t="shared" si="7"/>
        <v>5245_三重護山店_PEP</v>
      </c>
      <c r="D199" s="333" t="s">
        <v>130</v>
      </c>
      <c r="E199" s="333">
        <v>5245</v>
      </c>
      <c r="F199" s="333" t="s">
        <v>408</v>
      </c>
      <c r="G199" s="333" t="s">
        <v>401</v>
      </c>
      <c r="H199" s="334"/>
      <c r="I199" s="333"/>
      <c r="J199" s="383"/>
      <c r="K199" s="76" t="str">
        <f>_xlfn.XLOOKUP(E199, 門市狀態!A:A, 門市狀態!D:D, "")</f>
        <v/>
      </c>
    </row>
    <row r="200" spans="1:11">
      <c r="A200" s="335" t="s">
        <v>407</v>
      </c>
      <c r="B200" s="337" t="str">
        <f t="shared" si="6"/>
        <v>星期四</v>
      </c>
      <c r="C200" s="333" t="str">
        <f t="shared" si="7"/>
        <v>5352_重重陽店_PEP</v>
      </c>
      <c r="D200" s="333" t="s">
        <v>130</v>
      </c>
      <c r="E200" s="333">
        <v>5352</v>
      </c>
      <c r="F200" s="333" t="s">
        <v>409</v>
      </c>
      <c r="G200" s="333" t="s">
        <v>401</v>
      </c>
      <c r="H200" s="334"/>
      <c r="I200" s="333"/>
      <c r="J200" s="383"/>
      <c r="K200" s="76" t="str">
        <f>_xlfn.XLOOKUP(E200, 門市狀態!A:A, 門市狀態!D:D, "")</f>
        <v/>
      </c>
    </row>
    <row r="201" spans="1:11">
      <c r="A201" s="335" t="s">
        <v>410</v>
      </c>
      <c r="B201" s="337" t="str">
        <f t="shared" si="6"/>
        <v>星期三</v>
      </c>
      <c r="C201" s="333" t="str">
        <f t="shared" si="7"/>
        <v>5364_林口舊街店_PEP</v>
      </c>
      <c r="D201" s="333" t="s">
        <v>125</v>
      </c>
      <c r="E201" s="333">
        <v>5364</v>
      </c>
      <c r="F201" s="333" t="s">
        <v>411</v>
      </c>
      <c r="G201" s="333" t="s">
        <v>401</v>
      </c>
      <c r="H201" s="334"/>
      <c r="I201" s="333"/>
      <c r="J201" s="383"/>
      <c r="K201" s="76" t="str">
        <f>_xlfn.XLOOKUP(E201, 門市狀態!A:A, 門市狀態!D:D, "")</f>
        <v/>
      </c>
    </row>
    <row r="202" spans="1:11">
      <c r="A202" s="335" t="s">
        <v>412</v>
      </c>
      <c r="B202" s="337" t="str">
        <f t="shared" si="6"/>
        <v>星期二</v>
      </c>
      <c r="C202" s="333" t="str">
        <f t="shared" si="7"/>
        <v>MFP_湯城_4F*7_10:00</v>
      </c>
      <c r="D202" s="333" t="s">
        <v>125</v>
      </c>
      <c r="E202" s="541" t="s">
        <v>121</v>
      </c>
      <c r="F202" s="333" t="s">
        <v>360</v>
      </c>
      <c r="G202" s="333" t="s">
        <v>413</v>
      </c>
      <c r="H202" s="334" t="s">
        <v>172</v>
      </c>
      <c r="I202" s="333"/>
      <c r="J202" s="383"/>
      <c r="K202" s="76" t="str">
        <f>_xlfn.XLOOKUP(E202, 門市狀態!A:A, 門市狀態!D:D, "")</f>
        <v/>
      </c>
    </row>
    <row r="203" spans="1:11">
      <c r="A203" s="335" t="s">
        <v>414</v>
      </c>
      <c r="B203" s="337" t="str">
        <f t="shared" si="6"/>
        <v>星期一</v>
      </c>
      <c r="C203" s="333" t="str">
        <f t="shared" si="7"/>
        <v>5384_板橋民生站_PEP</v>
      </c>
      <c r="D203" s="333" t="s">
        <v>146</v>
      </c>
      <c r="E203" s="333">
        <v>5384</v>
      </c>
      <c r="F203" s="333" t="s">
        <v>415</v>
      </c>
      <c r="G203" s="333" t="s">
        <v>401</v>
      </c>
      <c r="H203" s="334"/>
      <c r="I203" s="333"/>
      <c r="J203" s="383"/>
      <c r="K203" s="76" t="str">
        <f>_xlfn.XLOOKUP(E203, 門市狀態!A:A, 門市狀態!D:D, "")</f>
        <v/>
      </c>
    </row>
  </sheetData>
  <autoFilter ref="A1:K203" xr:uid="{00000000-0009-0000-0000-000002000000}"/>
  <phoneticPr fontId="123" type="noConversion"/>
  <conditionalFormatting sqref="B1 B115 B120 B122 B125:B1048576">
    <cfRule type="expression" dxfId="586" priority="160">
      <formula>OR($B1="星期六",$B1="星期日")</formula>
    </cfRule>
  </conditionalFormatting>
  <conditionalFormatting sqref="B121">
    <cfRule type="expression" dxfId="585" priority="159">
      <formula>OR($B121="星期六",$B121="星期日")</formula>
    </cfRule>
  </conditionalFormatting>
  <conditionalFormatting sqref="B119">
    <cfRule type="expression" dxfId="584" priority="158">
      <formula>OR($B119="星期六",$B119="星期日")</formula>
    </cfRule>
  </conditionalFormatting>
  <conditionalFormatting sqref="B123:B124">
    <cfRule type="expression" dxfId="583" priority="157">
      <formula>OR($B123="星期六",$B123="星期日")</formula>
    </cfRule>
  </conditionalFormatting>
  <conditionalFormatting sqref="B116">
    <cfRule type="expression" dxfId="582" priority="156">
      <formula>OR($B116="星期六",$B116="星期日")</formula>
    </cfRule>
  </conditionalFormatting>
  <conditionalFormatting sqref="B118">
    <cfRule type="expression" dxfId="581" priority="155">
      <formula>OR($B118="星期六",$B118="星期日")</formula>
    </cfRule>
  </conditionalFormatting>
  <conditionalFormatting sqref="B117">
    <cfRule type="expression" dxfId="580" priority="154">
      <formula>OR($B117="星期六",$B117="星期日")</formula>
    </cfRule>
  </conditionalFormatting>
  <conditionalFormatting sqref="B113">
    <cfRule type="expression" dxfId="579" priority="153">
      <formula>OR($B113="星期六",$B113="星期日")</formula>
    </cfRule>
  </conditionalFormatting>
  <conditionalFormatting sqref="B114">
    <cfRule type="expression" dxfId="578" priority="152">
      <formula>OR($B114="星期六",$B114="星期日")</formula>
    </cfRule>
  </conditionalFormatting>
  <conditionalFormatting sqref="B112">
    <cfRule type="expression" dxfId="577" priority="151">
      <formula>OR($B112="星期六",$B112="星期日")</formula>
    </cfRule>
  </conditionalFormatting>
  <conditionalFormatting sqref="B96">
    <cfRule type="expression" dxfId="576" priority="150">
      <formula>OR($B96="星期六",$B96="星期日")</formula>
    </cfRule>
  </conditionalFormatting>
  <conditionalFormatting sqref="B94">
    <cfRule type="expression" dxfId="575" priority="149">
      <formula>OR($B94="星期六",$B94="星期日")</formula>
    </cfRule>
  </conditionalFormatting>
  <conditionalFormatting sqref="B111">
    <cfRule type="expression" dxfId="574" priority="148">
      <formula>OR($B111="星期六",$B111="星期日")</formula>
    </cfRule>
  </conditionalFormatting>
  <conditionalFormatting sqref="B110">
    <cfRule type="expression" dxfId="573" priority="147">
      <formula>OR($B110="星期六",$B110="星期日")</formula>
    </cfRule>
  </conditionalFormatting>
  <conditionalFormatting sqref="B109">
    <cfRule type="expression" dxfId="572" priority="146">
      <formula>OR($B109="星期六",$B109="星期日")</formula>
    </cfRule>
  </conditionalFormatting>
  <conditionalFormatting sqref="B108">
    <cfRule type="expression" dxfId="571" priority="145">
      <formula>OR($B108="星期六",$B108="星期日")</formula>
    </cfRule>
  </conditionalFormatting>
  <conditionalFormatting sqref="B107">
    <cfRule type="expression" dxfId="570" priority="144">
      <formula>OR($B107="星期六",$B107="星期日")</formula>
    </cfRule>
  </conditionalFormatting>
  <conditionalFormatting sqref="B99">
    <cfRule type="expression" dxfId="569" priority="143">
      <formula>OR($B99="星期六",$B99="星期日")</formula>
    </cfRule>
  </conditionalFormatting>
  <conditionalFormatting sqref="B106">
    <cfRule type="expression" dxfId="568" priority="142">
      <formula>OR($B106="星期六",$B106="星期日")</formula>
    </cfRule>
  </conditionalFormatting>
  <conditionalFormatting sqref="B105">
    <cfRule type="expression" dxfId="567" priority="141">
      <formula>OR($B105="星期六",$B105="星期日")</formula>
    </cfRule>
  </conditionalFormatting>
  <conditionalFormatting sqref="B104">
    <cfRule type="expression" dxfId="566" priority="140">
      <formula>OR($B104="星期六",$B104="星期日")</formula>
    </cfRule>
  </conditionalFormatting>
  <conditionalFormatting sqref="B103">
    <cfRule type="expression" dxfId="565" priority="139">
      <formula>OR($B103="星期六",$B103="星期日")</formula>
    </cfRule>
  </conditionalFormatting>
  <conditionalFormatting sqref="B100">
    <cfRule type="expression" dxfId="564" priority="138">
      <formula>OR($B100="星期六",$B100="星期日")</formula>
    </cfRule>
  </conditionalFormatting>
  <conditionalFormatting sqref="B102">
    <cfRule type="expression" dxfId="563" priority="137">
      <formula>OR($B102="星期六",$B102="星期日")</formula>
    </cfRule>
  </conditionalFormatting>
  <conditionalFormatting sqref="B97">
    <cfRule type="expression" dxfId="562" priority="136">
      <formula>OR($B97="星期六",$B97="星期日")</formula>
    </cfRule>
  </conditionalFormatting>
  <conditionalFormatting sqref="B101">
    <cfRule type="expression" dxfId="561" priority="134">
      <formula>OR($B101="星期六",$B101="星期日")</formula>
    </cfRule>
  </conditionalFormatting>
  <conditionalFormatting sqref="B98">
    <cfRule type="expression" dxfId="560" priority="133">
      <formula>OR($B98="星期六",$B98="星期日")</formula>
    </cfRule>
  </conditionalFormatting>
  <conditionalFormatting sqref="B95">
    <cfRule type="expression" dxfId="559" priority="132">
      <formula>OR($B95="星期六",$B95="星期日")</formula>
    </cfRule>
  </conditionalFormatting>
  <conditionalFormatting sqref="B90">
    <cfRule type="expression" dxfId="558" priority="131">
      <formula>OR($B90="星期六",$B90="星期日")</formula>
    </cfRule>
  </conditionalFormatting>
  <conditionalFormatting sqref="B87">
    <cfRule type="expression" dxfId="557" priority="130">
      <formula>OR($B87="星期六",$B87="星期日")</formula>
    </cfRule>
  </conditionalFormatting>
  <conditionalFormatting sqref="B86">
    <cfRule type="expression" dxfId="556" priority="129">
      <formula>OR($B86="星期六",$B86="星期日")</formula>
    </cfRule>
  </conditionalFormatting>
  <conditionalFormatting sqref="B84">
    <cfRule type="expression" dxfId="555" priority="128">
      <formula>OR($B84="星期六",$B84="星期日")</formula>
    </cfRule>
  </conditionalFormatting>
  <conditionalFormatting sqref="B93">
    <cfRule type="expression" dxfId="554" priority="127">
      <formula>OR($B93="星期六",$B93="星期日")</formula>
    </cfRule>
  </conditionalFormatting>
  <conditionalFormatting sqref="B92">
    <cfRule type="expression" dxfId="553" priority="126">
      <formula>OR($B92="星期六",$B92="星期日")</formula>
    </cfRule>
  </conditionalFormatting>
  <conditionalFormatting sqref="B91">
    <cfRule type="expression" dxfId="552" priority="125">
      <formula>OR($B91="星期六",$B91="星期日")</formula>
    </cfRule>
  </conditionalFormatting>
  <conditionalFormatting sqref="B81">
    <cfRule type="expression" dxfId="551" priority="124">
      <formula>OR($B81="星期六",$B81="星期日")</formula>
    </cfRule>
  </conditionalFormatting>
  <conditionalFormatting sqref="B21:B22 B25 B30 B32 B34 B36:B37 B40 B44 B47 B50 B52 B59 B68:B69 B71:B72 B74:B77 B79">
    <cfRule type="expression" dxfId="550" priority="120">
      <formula>OR($B21="星期六",$B21="星期日")</formula>
    </cfRule>
  </conditionalFormatting>
  <conditionalFormatting sqref="B80">
    <cfRule type="expression" dxfId="549" priority="119">
      <formula>OR($B80="星期六",$B80="星期日")</formula>
    </cfRule>
  </conditionalFormatting>
  <conditionalFormatting sqref="B89">
    <cfRule type="expression" dxfId="548" priority="118">
      <formula>OR($B89="星期六",$B89="星期日")</formula>
    </cfRule>
  </conditionalFormatting>
  <conditionalFormatting sqref="B73">
    <cfRule type="expression" dxfId="547" priority="117">
      <formula>OR($B73="星期六",$B73="星期日")</formula>
    </cfRule>
  </conditionalFormatting>
  <conditionalFormatting sqref="B83">
    <cfRule type="expression" dxfId="546" priority="116">
      <formula>OR($B83="星期六",$B83="星期日")</formula>
    </cfRule>
  </conditionalFormatting>
  <conditionalFormatting sqref="B82">
    <cfRule type="expression" dxfId="545" priority="115">
      <formula>OR($B82="星期六",$B82="星期日")</formula>
    </cfRule>
  </conditionalFormatting>
  <conditionalFormatting sqref="B61">
    <cfRule type="expression" dxfId="544" priority="113">
      <formula>OR($B61="星期六",$B61="星期日")</formula>
    </cfRule>
  </conditionalFormatting>
  <conditionalFormatting sqref="B88">
    <cfRule type="expression" dxfId="543" priority="112">
      <formula>OR($B88="星期六",$B88="星期日")</formula>
    </cfRule>
  </conditionalFormatting>
  <conditionalFormatting sqref="B85">
    <cfRule type="expression" dxfId="542" priority="111">
      <formula>OR($B85="星期六",$B85="星期日")</formula>
    </cfRule>
  </conditionalFormatting>
  <conditionalFormatting sqref="B78">
    <cfRule type="expression" dxfId="541" priority="110">
      <formula>OR($B78="星期六",$B78="星期日")</formula>
    </cfRule>
  </conditionalFormatting>
  <conditionalFormatting sqref="B49">
    <cfRule type="expression" dxfId="540" priority="109">
      <formula>OR($B49="星期六",$B49="星期日")</formula>
    </cfRule>
  </conditionalFormatting>
  <conditionalFormatting sqref="B67">
    <cfRule type="expression" dxfId="539" priority="108">
      <formula>OR($B67="星期六",$B67="星期日")</formula>
    </cfRule>
  </conditionalFormatting>
  <conditionalFormatting sqref="B39">
    <cfRule type="expression" dxfId="538" priority="107">
      <formula>OR($B39="星期六",$B39="星期日")</formula>
    </cfRule>
  </conditionalFormatting>
  <conditionalFormatting sqref="B70">
    <cfRule type="expression" dxfId="537" priority="106">
      <formula>OR($B70="星期六",$B70="星期日")</formula>
    </cfRule>
  </conditionalFormatting>
  <conditionalFormatting sqref="B38">
    <cfRule type="expression" dxfId="536" priority="105">
      <formula>OR($B38="星期六",$B38="星期日")</formula>
    </cfRule>
  </conditionalFormatting>
  <conditionalFormatting sqref="B63">
    <cfRule type="expression" dxfId="535" priority="104">
      <formula>OR($B63="星期六",$B63="星期日")</formula>
    </cfRule>
  </conditionalFormatting>
  <conditionalFormatting sqref="B35">
    <cfRule type="expression" dxfId="534" priority="103">
      <formula>OR($B35="星期六",$B35="星期日")</formula>
    </cfRule>
  </conditionalFormatting>
  <conditionalFormatting sqref="B58">
    <cfRule type="expression" dxfId="533" priority="102">
      <formula>OR($B58="星期六",$B58="星期日")</formula>
    </cfRule>
  </conditionalFormatting>
  <conditionalFormatting sqref="B31">
    <cfRule type="expression" dxfId="532" priority="101">
      <formula>OR($B31="星期六",$B31="星期日")</formula>
    </cfRule>
  </conditionalFormatting>
  <conditionalFormatting sqref="A1 A21:A22 A25 A30:A32 A34:A40 A44 A47:A50 A52 A54 A56 A58:A59 A61:A63 A65:A1048576">
    <cfRule type="duplicateValues" dxfId="531" priority="100"/>
  </conditionalFormatting>
  <conditionalFormatting sqref="B56">
    <cfRule type="expression" dxfId="530" priority="99">
      <formula>OR($B56="星期六",$B56="星期日")</formula>
    </cfRule>
  </conditionalFormatting>
  <conditionalFormatting sqref="B62">
    <cfRule type="expression" dxfId="529" priority="97">
      <formula>OR($B62="星期六",$B62="星期日")</formula>
    </cfRule>
  </conditionalFormatting>
  <conditionalFormatting sqref="B66">
    <cfRule type="expression" dxfId="528" priority="95">
      <formula>OR($B66="星期六",$B66="星期日")</formula>
    </cfRule>
  </conditionalFormatting>
  <conditionalFormatting sqref="B65">
    <cfRule type="expression" dxfId="527" priority="93">
      <formula>OR($B65="星期六",$B65="星期日")</formula>
    </cfRule>
  </conditionalFormatting>
  <conditionalFormatting sqref="B48">
    <cfRule type="expression" dxfId="526" priority="91">
      <formula>OR($B48="星期六",$B48="星期日")</formula>
    </cfRule>
  </conditionalFormatting>
  <conditionalFormatting sqref="B54">
    <cfRule type="expression" dxfId="525" priority="89">
      <formula>OR($B54="星期六",$B54="星期日")</formula>
    </cfRule>
  </conditionalFormatting>
  <conditionalFormatting sqref="B45">
    <cfRule type="expression" dxfId="524" priority="87">
      <formula>OR($B45="星期六",$B45="星期日")</formula>
    </cfRule>
  </conditionalFormatting>
  <conditionalFormatting sqref="A45">
    <cfRule type="duplicateValues" dxfId="523" priority="86"/>
  </conditionalFormatting>
  <conditionalFormatting sqref="B4">
    <cfRule type="expression" dxfId="522" priority="85">
      <formula>OR($B4="星期六",$B4="星期日")</formula>
    </cfRule>
  </conditionalFormatting>
  <conditionalFormatting sqref="A4">
    <cfRule type="duplicateValues" dxfId="521" priority="84"/>
  </conditionalFormatting>
  <conditionalFormatting sqref="B3">
    <cfRule type="expression" dxfId="520" priority="83">
      <formula>OR($B3="星期六",$B3="星期日")</formula>
    </cfRule>
  </conditionalFormatting>
  <conditionalFormatting sqref="A3">
    <cfRule type="duplicateValues" dxfId="519" priority="82"/>
  </conditionalFormatting>
  <conditionalFormatting sqref="B2">
    <cfRule type="expression" dxfId="518" priority="81">
      <formula>OR($B2="星期六",$B2="星期日")</formula>
    </cfRule>
  </conditionalFormatting>
  <conditionalFormatting sqref="A2">
    <cfRule type="duplicateValues" dxfId="517" priority="80"/>
  </conditionalFormatting>
  <conditionalFormatting sqref="B41">
    <cfRule type="expression" dxfId="516" priority="79">
      <formula>OR($B41="星期六",$B41="星期日")</formula>
    </cfRule>
  </conditionalFormatting>
  <conditionalFormatting sqref="A41">
    <cfRule type="duplicateValues" dxfId="515" priority="78"/>
  </conditionalFormatting>
  <conditionalFormatting sqref="B51">
    <cfRule type="expression" dxfId="514" priority="77">
      <formula>OR($B51="星期六",$B51="星期日")</formula>
    </cfRule>
  </conditionalFormatting>
  <conditionalFormatting sqref="A51">
    <cfRule type="duplicateValues" dxfId="513" priority="76"/>
  </conditionalFormatting>
  <conditionalFormatting sqref="A55">
    <cfRule type="duplicateValues" dxfId="512" priority="75"/>
  </conditionalFormatting>
  <conditionalFormatting sqref="B55">
    <cfRule type="expression" dxfId="511" priority="74">
      <formula>OR($B55="星期六",$B55="星期日")</formula>
    </cfRule>
  </conditionalFormatting>
  <conditionalFormatting sqref="B57">
    <cfRule type="expression" dxfId="510" priority="73">
      <formula>OR($B57="星期六",$B57="星期日")</formula>
    </cfRule>
  </conditionalFormatting>
  <conditionalFormatting sqref="A57">
    <cfRule type="duplicateValues" dxfId="509" priority="72"/>
  </conditionalFormatting>
  <conditionalFormatting sqref="B60">
    <cfRule type="expression" dxfId="508" priority="71">
      <formula>OR($B60="星期六",$B60="星期日")</formula>
    </cfRule>
  </conditionalFormatting>
  <conditionalFormatting sqref="A60">
    <cfRule type="duplicateValues" dxfId="507" priority="70"/>
  </conditionalFormatting>
  <conditionalFormatting sqref="B64">
    <cfRule type="expression" dxfId="506" priority="69">
      <formula>OR($B64="星期六",$B64="星期日")</formula>
    </cfRule>
  </conditionalFormatting>
  <conditionalFormatting sqref="A64">
    <cfRule type="duplicateValues" dxfId="505" priority="68"/>
  </conditionalFormatting>
  <conditionalFormatting sqref="B43">
    <cfRule type="expression" dxfId="504" priority="67">
      <formula>OR($B43="星期六",$B43="星期日")</formula>
    </cfRule>
  </conditionalFormatting>
  <conditionalFormatting sqref="A43">
    <cfRule type="duplicateValues" dxfId="503" priority="66"/>
  </conditionalFormatting>
  <conditionalFormatting sqref="B42">
    <cfRule type="expression" dxfId="502" priority="65">
      <formula>OR($B42="星期六",$B42="星期日")</formula>
    </cfRule>
  </conditionalFormatting>
  <conditionalFormatting sqref="A42">
    <cfRule type="duplicateValues" dxfId="501" priority="64"/>
  </conditionalFormatting>
  <conditionalFormatting sqref="B46">
    <cfRule type="expression" dxfId="500" priority="63">
      <formula>OR($B46="星期六",$B46="星期日")</formula>
    </cfRule>
  </conditionalFormatting>
  <conditionalFormatting sqref="A46">
    <cfRule type="duplicateValues" dxfId="499" priority="62"/>
  </conditionalFormatting>
  <conditionalFormatting sqref="A53">
    <cfRule type="duplicateValues" dxfId="498" priority="61"/>
  </conditionalFormatting>
  <conditionalFormatting sqref="B53">
    <cfRule type="expression" dxfId="497" priority="60">
      <formula>OR($B53="星期六",$B53="星期日")</formula>
    </cfRule>
  </conditionalFormatting>
  <conditionalFormatting sqref="B23">
    <cfRule type="expression" dxfId="496" priority="59">
      <formula>OR($B23="星期六",$B23="星期日")</formula>
    </cfRule>
  </conditionalFormatting>
  <conditionalFormatting sqref="A23">
    <cfRule type="duplicateValues" dxfId="495" priority="58"/>
  </conditionalFormatting>
  <conditionalFormatting sqref="B20">
    <cfRule type="expression" dxfId="494" priority="57">
      <formula>OR($B20="星期六",$B20="星期日")</formula>
    </cfRule>
  </conditionalFormatting>
  <conditionalFormatting sqref="A20">
    <cfRule type="duplicateValues" dxfId="493" priority="56"/>
  </conditionalFormatting>
  <conditionalFormatting sqref="B12:B13 B15:B17 B19">
    <cfRule type="expression" dxfId="492" priority="55">
      <formula>OR($B12="星期六",$B12="星期日")</formula>
    </cfRule>
  </conditionalFormatting>
  <conditionalFormatting sqref="A12:A13 A15:A17 A19">
    <cfRule type="duplicateValues" dxfId="491" priority="54"/>
  </conditionalFormatting>
  <conditionalFormatting sqref="B24">
    <cfRule type="expression" dxfId="490" priority="53">
      <formula>OR($B24="星期六",$B24="星期日")</formula>
    </cfRule>
  </conditionalFormatting>
  <conditionalFormatting sqref="A24">
    <cfRule type="duplicateValues" dxfId="489" priority="52"/>
  </conditionalFormatting>
  <conditionalFormatting sqref="A2:K4 A12:K13 A15:C15 A16:K17 A19:K25 A30:K32 A34:K2012 E15:I15 K15">
    <cfRule type="expression" dxfId="488" priority="51">
      <formula>ISNUMBER(SEARCH("*回裝*",$G2))</formula>
    </cfRule>
  </conditionalFormatting>
  <conditionalFormatting sqref="B27">
    <cfRule type="expression" dxfId="487" priority="50">
      <formula>OR($B27="星期六",$B27="星期日")</formula>
    </cfRule>
  </conditionalFormatting>
  <conditionalFormatting sqref="A27">
    <cfRule type="duplicateValues" dxfId="486" priority="49"/>
  </conditionalFormatting>
  <conditionalFormatting sqref="A27:K27">
    <cfRule type="expression" dxfId="485" priority="48">
      <formula>ISNUMBER(SEARCH("*回裝*",$G27))</formula>
    </cfRule>
  </conditionalFormatting>
  <conditionalFormatting sqref="B10">
    <cfRule type="expression" dxfId="484" priority="44">
      <formula>OR($B10="星期六",$B10="星期日")</formula>
    </cfRule>
  </conditionalFormatting>
  <conditionalFormatting sqref="A10">
    <cfRule type="duplicateValues" dxfId="483" priority="43"/>
  </conditionalFormatting>
  <conditionalFormatting sqref="A10:K10">
    <cfRule type="expression" dxfId="482" priority="42">
      <formula>ISNUMBER(SEARCH("*回裝*",$G10))</formula>
    </cfRule>
  </conditionalFormatting>
  <conditionalFormatting sqref="B9">
    <cfRule type="expression" dxfId="481" priority="41">
      <formula>OR($B9="星期六",$B9="星期日")</formula>
    </cfRule>
  </conditionalFormatting>
  <conditionalFormatting sqref="A9">
    <cfRule type="duplicateValues" dxfId="480" priority="40"/>
  </conditionalFormatting>
  <conditionalFormatting sqref="A9:K9">
    <cfRule type="expression" dxfId="479" priority="39">
      <formula>ISNUMBER(SEARCH("*回裝*",$G9))</formula>
    </cfRule>
  </conditionalFormatting>
  <conditionalFormatting sqref="B29">
    <cfRule type="expression" dxfId="478" priority="38">
      <formula>OR($B29="星期六",$B29="星期日")</formula>
    </cfRule>
  </conditionalFormatting>
  <conditionalFormatting sqref="A29">
    <cfRule type="duplicateValues" dxfId="477" priority="37"/>
  </conditionalFormatting>
  <conditionalFormatting sqref="A29:C29 E29:K29">
    <cfRule type="expression" dxfId="476" priority="36">
      <formula>ISNUMBER(SEARCH("*回裝*",$G29))</formula>
    </cfRule>
  </conditionalFormatting>
  <conditionalFormatting sqref="D29">
    <cfRule type="expression" dxfId="475" priority="35">
      <formula>ISNUMBER(SEARCH("*回裝*",$G29))</formula>
    </cfRule>
  </conditionalFormatting>
  <conditionalFormatting sqref="B33">
    <cfRule type="expression" dxfId="474" priority="34">
      <formula>OR($B33="星期六",$B33="星期日")</formula>
    </cfRule>
  </conditionalFormatting>
  <conditionalFormatting sqref="A33">
    <cfRule type="duplicateValues" dxfId="473" priority="33"/>
  </conditionalFormatting>
  <conditionalFormatting sqref="A33:K33">
    <cfRule type="expression" dxfId="472" priority="32">
      <formula>ISNUMBER(SEARCH("*回裝*",$G33))</formula>
    </cfRule>
  </conditionalFormatting>
  <conditionalFormatting sqref="B7">
    <cfRule type="expression" dxfId="471" priority="31">
      <formula>OR($B7="星期六",$B7="星期日")</formula>
    </cfRule>
  </conditionalFormatting>
  <conditionalFormatting sqref="A7">
    <cfRule type="duplicateValues" dxfId="470" priority="30"/>
  </conditionalFormatting>
  <conditionalFormatting sqref="A7:K7">
    <cfRule type="expression" dxfId="469" priority="29">
      <formula>ISNUMBER(SEARCH("*回裝*",$G7))</formula>
    </cfRule>
  </conditionalFormatting>
  <conditionalFormatting sqref="B6">
    <cfRule type="expression" dxfId="468" priority="28">
      <formula>OR($B6="星期六",$B6="星期日")</formula>
    </cfRule>
  </conditionalFormatting>
  <conditionalFormatting sqref="A6">
    <cfRule type="duplicateValues" dxfId="467" priority="27"/>
  </conditionalFormatting>
  <conditionalFormatting sqref="A6:K6">
    <cfRule type="expression" dxfId="466" priority="26">
      <formula>ISNUMBER(SEARCH("*回裝*",$G6))</formula>
    </cfRule>
  </conditionalFormatting>
  <conditionalFormatting sqref="B5">
    <cfRule type="expression" dxfId="465" priority="25">
      <formula>OR($B5="星期六",$B5="星期日")</formula>
    </cfRule>
  </conditionalFormatting>
  <conditionalFormatting sqref="A5">
    <cfRule type="duplicateValues" dxfId="464" priority="24"/>
  </conditionalFormatting>
  <conditionalFormatting sqref="A5:K5">
    <cfRule type="expression" dxfId="463" priority="23">
      <formula>ISNUMBER(SEARCH("*回裝*",$G5))</formula>
    </cfRule>
  </conditionalFormatting>
  <conditionalFormatting sqref="B14">
    <cfRule type="expression" dxfId="462" priority="22">
      <formula>OR($B14="星期六",$B14="星期日")</formula>
    </cfRule>
  </conditionalFormatting>
  <conditionalFormatting sqref="A14">
    <cfRule type="duplicateValues" dxfId="461" priority="21"/>
  </conditionalFormatting>
  <conditionalFormatting sqref="A14:K14">
    <cfRule type="expression" dxfId="460" priority="20">
      <formula>ISNUMBER(SEARCH("*回裝*",$G14))</formula>
    </cfRule>
  </conditionalFormatting>
  <conditionalFormatting sqref="D15">
    <cfRule type="expression" dxfId="459" priority="19">
      <formula>ISNUMBER(SEARCH("*回裝*",$G15))</formula>
    </cfRule>
  </conditionalFormatting>
  <conditionalFormatting sqref="J15">
    <cfRule type="expression" dxfId="458" priority="18">
      <formula>ISNUMBER(SEARCH("*回裝*",$G15))</formula>
    </cfRule>
  </conditionalFormatting>
  <conditionalFormatting sqref="B28">
    <cfRule type="expression" dxfId="457" priority="17">
      <formula>OR($B28="星期六",$B28="星期日")</formula>
    </cfRule>
  </conditionalFormatting>
  <conditionalFormatting sqref="A28">
    <cfRule type="duplicateValues" dxfId="456" priority="16"/>
  </conditionalFormatting>
  <conditionalFormatting sqref="A28:C28 E28:K28">
    <cfRule type="expression" dxfId="455" priority="15">
      <formula>ISNUMBER(SEARCH("*回裝*",$G28))</formula>
    </cfRule>
  </conditionalFormatting>
  <conditionalFormatting sqref="D28">
    <cfRule type="expression" dxfId="454" priority="14">
      <formula>ISNUMBER(SEARCH("*回裝*",$G28))</formula>
    </cfRule>
  </conditionalFormatting>
  <conditionalFormatting sqref="B11">
    <cfRule type="expression" dxfId="453" priority="13">
      <formula>OR($B11="星期六",$B11="星期日")</formula>
    </cfRule>
  </conditionalFormatting>
  <conditionalFormatting sqref="A11">
    <cfRule type="duplicateValues" dxfId="452" priority="12"/>
  </conditionalFormatting>
  <conditionalFormatting sqref="A11:C11 E11:K11">
    <cfRule type="expression" dxfId="451" priority="11">
      <formula>ISNUMBER(SEARCH("*回裝*",$G11))</formula>
    </cfRule>
  </conditionalFormatting>
  <conditionalFormatting sqref="D11">
    <cfRule type="expression" dxfId="450" priority="10">
      <formula>ISNUMBER(SEARCH("*回裝*",$G11))</formula>
    </cfRule>
  </conditionalFormatting>
  <conditionalFormatting sqref="B18">
    <cfRule type="expression" dxfId="449" priority="9">
      <formula>OR($B18="星期六",$B18="星期日")</formula>
    </cfRule>
  </conditionalFormatting>
  <conditionalFormatting sqref="A18">
    <cfRule type="duplicateValues" dxfId="448" priority="8"/>
  </conditionalFormatting>
  <conditionalFormatting sqref="A18:K18">
    <cfRule type="expression" dxfId="447" priority="7">
      <formula>ISNUMBER(SEARCH("*回裝*",$G18))</formula>
    </cfRule>
  </conditionalFormatting>
  <conditionalFormatting sqref="B8">
    <cfRule type="expression" dxfId="446" priority="6">
      <formula>OR($B8="星期六",$B8="星期日")</formula>
    </cfRule>
  </conditionalFormatting>
  <conditionalFormatting sqref="A8">
    <cfRule type="duplicateValues" dxfId="445" priority="5"/>
  </conditionalFormatting>
  <conditionalFormatting sqref="A8:K8">
    <cfRule type="expression" dxfId="444" priority="4">
      <formula>ISNUMBER(SEARCH("*回裝*",$G8))</formula>
    </cfRule>
  </conditionalFormatting>
  <conditionalFormatting sqref="B26">
    <cfRule type="expression" dxfId="443" priority="3">
      <formula>OR($B26="星期六",$B26="星期日")</formula>
    </cfRule>
  </conditionalFormatting>
  <conditionalFormatting sqref="A26">
    <cfRule type="duplicateValues" dxfId="442" priority="2"/>
  </conditionalFormatting>
  <conditionalFormatting sqref="A26:K26">
    <cfRule type="expression" dxfId="441" priority="1">
      <formula>ISNUMBER(SEARCH("*回裝*",$G26))</formula>
    </cfRule>
  </conditionalFormatting>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1"/>
  <dimension ref="A1:AA113"/>
  <sheetViews>
    <sheetView workbookViewId="0">
      <selection activeCell="G17" sqref="G17"/>
    </sheetView>
  </sheetViews>
  <sheetFormatPr defaultRowHeight="14.4"/>
  <cols>
    <col min="1" max="1" width="5.3984375" style="21" bestFit="1" customWidth="1"/>
    <col min="2" max="2" width="12.59765625" style="22" bestFit="1" customWidth="1"/>
    <col min="3" max="3" width="12.796875" style="21" bestFit="1" customWidth="1"/>
    <col min="4" max="4" width="12.296875" style="23" customWidth="1"/>
    <col min="5" max="5" width="8.59765625" style="408" bestFit="1" customWidth="1"/>
    <col min="6" max="6" width="10.3984375" style="16" bestFit="1" customWidth="1"/>
    <col min="7" max="7" width="12.5" style="21" bestFit="1" customWidth="1"/>
    <col min="8" max="8" width="10.19921875" style="21" bestFit="1" customWidth="1"/>
    <col min="9" max="9" width="7" style="21" bestFit="1" customWidth="1"/>
    <col min="10" max="12" width="8.796875" style="21" customWidth="1"/>
    <col min="13" max="13" width="8.796875" style="16" customWidth="1"/>
    <col min="14" max="14" width="10.59765625" style="16" bestFit="1" customWidth="1"/>
    <col min="15" max="552" width="8.796875" style="16" customWidth="1"/>
    <col min="553" max="16384" width="8.796875" style="16"/>
  </cols>
  <sheetData>
    <row r="1" spans="1:27" ht="15.6" customHeight="1">
      <c r="A1" s="13" t="s">
        <v>25</v>
      </c>
      <c r="B1" s="14"/>
      <c r="C1" s="387"/>
      <c r="D1" s="15"/>
      <c r="G1" s="21" t="s">
        <v>416</v>
      </c>
      <c r="H1" s="21" t="s">
        <v>417</v>
      </c>
      <c r="I1" s="21" t="s">
        <v>418</v>
      </c>
      <c r="J1" s="73"/>
      <c r="K1" s="73" t="s">
        <v>3</v>
      </c>
      <c r="L1" s="73" t="s">
        <v>419</v>
      </c>
      <c r="N1" s="16" t="s">
        <v>3</v>
      </c>
      <c r="O1" s="16" t="s">
        <v>4</v>
      </c>
      <c r="P1" s="16" t="s">
        <v>5</v>
      </c>
      <c r="Q1" s="16" t="s">
        <v>6</v>
      </c>
      <c r="R1" s="16" t="s">
        <v>7</v>
      </c>
      <c r="S1" s="16" t="s">
        <v>8</v>
      </c>
      <c r="T1" s="16" t="s">
        <v>9</v>
      </c>
      <c r="W1" s="16" t="s">
        <v>12</v>
      </c>
      <c r="X1" s="16" t="s">
        <v>13</v>
      </c>
      <c r="Y1" s="16" t="s">
        <v>14</v>
      </c>
      <c r="Z1" s="16" t="s">
        <v>15</v>
      </c>
      <c r="AA1" s="16" t="s">
        <v>16</v>
      </c>
    </row>
    <row r="2" spans="1:27" ht="15.6" customHeight="1">
      <c r="A2" s="17" t="s">
        <v>153</v>
      </c>
      <c r="B2" s="18" t="s">
        <v>154</v>
      </c>
      <c r="C2" s="19" t="s">
        <v>420</v>
      </c>
      <c r="D2" s="20" t="s">
        <v>152</v>
      </c>
      <c r="G2" s="530" t="s">
        <v>7</v>
      </c>
      <c r="H2" s="73" t="s">
        <v>130</v>
      </c>
      <c r="I2" s="73">
        <v>8733</v>
      </c>
      <c r="J2" s="73"/>
      <c r="K2" s="73" t="s">
        <v>4</v>
      </c>
      <c r="L2" s="73" t="s">
        <v>419</v>
      </c>
    </row>
    <row r="3" spans="1:27" ht="15.6" customHeight="1">
      <c r="B3" s="22">
        <f>_xlfn.XLOOKUP($A3,門市主檔!$A:$A,門市主檔!$B:$B,"")</f>
        <v>0</v>
      </c>
      <c r="C3" s="23"/>
      <c r="D3" s="23" t="s">
        <v>421</v>
      </c>
      <c r="E3" s="408" t="str">
        <f>IF(C3&gt;=首頁!$L$4,"已跨季","")</f>
        <v/>
      </c>
      <c r="G3" s="21" t="s">
        <v>4</v>
      </c>
      <c r="H3" s="73" t="s">
        <v>130</v>
      </c>
      <c r="I3" s="73">
        <v>8733</v>
      </c>
      <c r="J3" s="73"/>
      <c r="K3" s="73" t="s">
        <v>5</v>
      </c>
      <c r="L3" s="73" t="s">
        <v>419</v>
      </c>
    </row>
    <row r="4" spans="1:27" ht="15.6" customHeight="1">
      <c r="B4" s="22">
        <f>_xlfn.XLOOKUP($A4,門市主檔!$A:$A,門市主檔!$B:$B,"")</f>
        <v>0</v>
      </c>
      <c r="C4" s="23"/>
      <c r="D4" s="23" t="s">
        <v>421</v>
      </c>
      <c r="E4" s="408" t="str">
        <f>IF(C4&gt;=首頁!$L$4,"已跨季","")</f>
        <v/>
      </c>
      <c r="G4" s="21" t="s">
        <v>3</v>
      </c>
      <c r="H4" s="73" t="s">
        <v>130</v>
      </c>
      <c r="I4" s="73">
        <v>8733</v>
      </c>
      <c r="J4" s="73"/>
      <c r="K4" s="73" t="s">
        <v>6</v>
      </c>
      <c r="L4" s="73" t="s">
        <v>419</v>
      </c>
    </row>
    <row r="5" spans="1:27" ht="15.6" customHeight="1">
      <c r="A5" s="21">
        <v>2622</v>
      </c>
      <c r="B5" s="22" t="str">
        <f>_xlfn.XLOOKUP($A5,門市主檔!$A:$A,門市主檔!$B:$B,"")</f>
        <v>蘆竹君悅店</v>
      </c>
      <c r="C5" s="23">
        <v>46204</v>
      </c>
      <c r="D5" s="23" t="s">
        <v>421</v>
      </c>
      <c r="E5" s="408" t="str">
        <f>IF(C5&gt;=首頁!$L$4,"已跨季","")</f>
        <v>已跨季</v>
      </c>
      <c r="G5" s="530" t="s">
        <v>15</v>
      </c>
      <c r="H5" s="73" t="s">
        <v>130</v>
      </c>
      <c r="I5" s="73">
        <v>8733</v>
      </c>
      <c r="J5" s="73"/>
      <c r="K5" s="73" t="s">
        <v>15</v>
      </c>
      <c r="L5" s="73" t="s">
        <v>419</v>
      </c>
    </row>
    <row r="6" spans="1:27" ht="15.6" customHeight="1">
      <c r="A6" s="21">
        <v>3243</v>
      </c>
      <c r="B6" s="22" t="str">
        <f>_xlfn.XLOOKUP($A6,門市主檔!$A:$A,門市主檔!$B:$B,"")</f>
        <v>北縣醒吾店</v>
      </c>
      <c r="C6" s="23">
        <v>46196</v>
      </c>
      <c r="D6" s="23" t="s">
        <v>421</v>
      </c>
      <c r="E6" s="408" t="str">
        <f>IF(C6&gt;=首頁!$L$4,"已跨季","")</f>
        <v/>
      </c>
      <c r="G6" s="530" t="s">
        <v>6</v>
      </c>
      <c r="H6" s="73" t="s">
        <v>130</v>
      </c>
      <c r="I6" s="73">
        <v>8733</v>
      </c>
      <c r="J6" s="73"/>
      <c r="K6" s="73" t="s">
        <v>7</v>
      </c>
      <c r="L6" s="73" t="s">
        <v>419</v>
      </c>
    </row>
    <row r="7" spans="1:27" ht="15.6" customHeight="1">
      <c r="A7" s="21">
        <v>3818</v>
      </c>
      <c r="B7" s="22" t="str">
        <f>_xlfn.XLOOKUP($A7,門市主檔!$A:$A,門市主檔!$B:$B,"")</f>
        <v>板橋漢江店</v>
      </c>
      <c r="C7" s="23">
        <v>46196</v>
      </c>
      <c r="D7" s="23" t="s">
        <v>421</v>
      </c>
      <c r="E7" s="408" t="str">
        <f>IF(C7&gt;=首頁!$L$4,"已跨季","")</f>
        <v/>
      </c>
      <c r="G7" s="530" t="s">
        <v>14</v>
      </c>
      <c r="H7" s="73" t="s">
        <v>130</v>
      </c>
      <c r="I7" s="73">
        <v>8733</v>
      </c>
      <c r="J7" s="73"/>
      <c r="K7" s="73" t="s">
        <v>12</v>
      </c>
      <c r="L7" s="73" t="s">
        <v>419</v>
      </c>
    </row>
    <row r="8" spans="1:27" ht="15.6" customHeight="1">
      <c r="A8" s="21">
        <v>4902</v>
      </c>
      <c r="B8" s="22" t="str">
        <f>_xlfn.XLOOKUP($A8,門市主檔!$A:$A,門市主檔!$B:$B,"")</f>
        <v>龜山玄武店</v>
      </c>
      <c r="C8" s="23">
        <v>46150</v>
      </c>
      <c r="D8" s="23" t="s">
        <v>421</v>
      </c>
      <c r="E8" s="408" t="str">
        <f>IF(C8&gt;=首頁!$L$4,"已跨季","")</f>
        <v/>
      </c>
      <c r="G8" s="21" t="s">
        <v>5</v>
      </c>
      <c r="H8" s="529" t="s">
        <v>130</v>
      </c>
      <c r="I8" s="73">
        <v>8733</v>
      </c>
      <c r="J8" s="73"/>
      <c r="K8" s="73" t="s">
        <v>8</v>
      </c>
      <c r="L8" s="73" t="s">
        <v>419</v>
      </c>
    </row>
    <row r="9" spans="1:27" ht="15.6" customHeight="1">
      <c r="A9" s="526" t="s">
        <v>67</v>
      </c>
      <c r="B9" s="22" t="str">
        <f>_xlfn.XLOOKUP($A9,門市主檔!$A:$A,門市主檔!$B:$B,"")</f>
        <v>三重興德店</v>
      </c>
      <c r="C9" s="23">
        <v>46149</v>
      </c>
      <c r="D9" s="23" t="s">
        <v>421</v>
      </c>
      <c r="E9" s="408" t="str">
        <f>IF(C9&gt;=首頁!$L$4,"已跨季","")</f>
        <v/>
      </c>
      <c r="G9" s="530" t="s">
        <v>11</v>
      </c>
      <c r="H9" s="73" t="s">
        <v>130</v>
      </c>
      <c r="I9" s="73">
        <v>8733</v>
      </c>
      <c r="J9" s="73"/>
      <c r="K9" s="73" t="s">
        <v>9</v>
      </c>
      <c r="L9" s="73" t="s">
        <v>419</v>
      </c>
    </row>
    <row r="10" spans="1:27" ht="15.6" customHeight="1">
      <c r="A10" s="21">
        <v>3183</v>
      </c>
      <c r="B10" s="22" t="str">
        <f>_xlfn.XLOOKUP($A10,門市主檔!$A:$A,門市主檔!$B:$B,"")</f>
        <v>板橋板好店</v>
      </c>
      <c r="C10" s="23">
        <v>46134</v>
      </c>
      <c r="D10" s="23" t="s">
        <v>421</v>
      </c>
      <c r="E10" s="408" t="str">
        <f>IF(C10&gt;=首頁!$L$4,"已跨季","")</f>
        <v/>
      </c>
      <c r="G10" s="530" t="s">
        <v>10</v>
      </c>
      <c r="H10" s="73" t="s">
        <v>130</v>
      </c>
      <c r="I10" s="73">
        <v>8733</v>
      </c>
      <c r="J10" s="529"/>
      <c r="K10" s="529"/>
      <c r="L10" s="529"/>
    </row>
    <row r="11" spans="1:27" ht="15.6" customHeight="1">
      <c r="B11" s="22">
        <f>_xlfn.XLOOKUP($A11,門市主檔!$A:$A,門市主檔!$B:$B,"")</f>
        <v>0</v>
      </c>
      <c r="C11" s="23"/>
      <c r="D11" s="23" t="s">
        <v>421</v>
      </c>
      <c r="E11" s="408" t="str">
        <f>IF(C11&gt;=首頁!$L$4,"已跨季","")</f>
        <v/>
      </c>
      <c r="G11" s="530" t="s">
        <v>16</v>
      </c>
      <c r="H11" s="531" t="s">
        <v>146</v>
      </c>
      <c r="I11" s="530">
        <v>8614</v>
      </c>
      <c r="J11" s="529"/>
      <c r="K11" s="529"/>
      <c r="L11" s="529"/>
    </row>
    <row r="12" spans="1:27" ht="15.6" customHeight="1">
      <c r="C12" s="23"/>
      <c r="E12" s="408" t="str">
        <f>IF(C12&gt;=首頁!$L$4,"已跨季","")</f>
        <v/>
      </c>
      <c r="G12" s="530" t="s">
        <v>12</v>
      </c>
      <c r="H12" s="73" t="s">
        <v>125</v>
      </c>
      <c r="I12" s="529">
        <v>8686</v>
      </c>
      <c r="J12" s="529"/>
      <c r="K12" s="529"/>
      <c r="L12" s="529"/>
    </row>
    <row r="13" spans="1:27" ht="15.6" customHeight="1">
      <c r="A13" s="13" t="s">
        <v>422</v>
      </c>
      <c r="B13" s="14"/>
      <c r="C13" s="387"/>
      <c r="D13" s="15"/>
      <c r="E13" s="408" t="str">
        <f>IF(C13&gt;=首頁!$L$4,"已跨季","")</f>
        <v/>
      </c>
      <c r="G13" s="530" t="s">
        <v>13</v>
      </c>
      <c r="H13" s="73" t="s">
        <v>125</v>
      </c>
      <c r="I13" s="529">
        <v>8686</v>
      </c>
      <c r="J13" s="530"/>
      <c r="K13" s="530"/>
    </row>
    <row r="14" spans="1:27" ht="15.6" customHeight="1">
      <c r="A14" s="24" t="s">
        <v>153</v>
      </c>
      <c r="B14" s="25" t="s">
        <v>154</v>
      </c>
      <c r="C14" s="26" t="s">
        <v>420</v>
      </c>
      <c r="D14" s="27" t="s">
        <v>152</v>
      </c>
      <c r="G14" s="530" t="s">
        <v>8</v>
      </c>
      <c r="H14" s="73" t="s">
        <v>125</v>
      </c>
      <c r="I14" s="529">
        <v>8733</v>
      </c>
      <c r="J14" s="530"/>
      <c r="K14" s="530"/>
    </row>
    <row r="15" spans="1:27" ht="15.6" customHeight="1">
      <c r="A15" s="21">
        <v>2255</v>
      </c>
      <c r="B15" s="22" t="str">
        <f>_xlfn.XLOOKUP($A15,門市主檔!$A:$A,門市主檔!$B:$B,"")</f>
        <v>蘆竹六福店</v>
      </c>
      <c r="C15" s="389"/>
      <c r="D15" s="21" t="s">
        <v>423</v>
      </c>
      <c r="E15" s="408" t="str">
        <f>IF(C15&gt;=首頁!$L$4,"已跨季","")</f>
        <v/>
      </c>
      <c r="G15" s="530" t="s">
        <v>9</v>
      </c>
      <c r="H15" s="530" t="s">
        <v>145</v>
      </c>
      <c r="I15" s="529">
        <v>8733</v>
      </c>
      <c r="J15" s="530"/>
      <c r="K15" s="530"/>
    </row>
    <row r="16" spans="1:27" ht="15.6" customHeight="1">
      <c r="A16" s="16"/>
      <c r="B16" s="22">
        <f>_xlfn.XLOOKUP($A16,門市主檔!$A:$A,門市主檔!$B:$B,"")</f>
        <v>0</v>
      </c>
      <c r="C16" s="389"/>
      <c r="D16" s="21" t="s">
        <v>423</v>
      </c>
      <c r="E16" s="408" t="str">
        <f>IF(C16&gt;=首頁!$L$4,"已跨季","")</f>
        <v/>
      </c>
      <c r="G16" s="530" t="s">
        <v>17</v>
      </c>
      <c r="H16" s="530" t="s">
        <v>145</v>
      </c>
      <c r="I16" s="530">
        <v>8665</v>
      </c>
      <c r="J16" s="530"/>
      <c r="K16" s="530"/>
    </row>
    <row r="17" spans="1:12" ht="15.6" customHeight="1">
      <c r="A17" s="16"/>
      <c r="B17" s="22">
        <f>_xlfn.XLOOKUP($A17,門市主檔!$A:$A,門市主檔!$B:$B,"")</f>
        <v>0</v>
      </c>
      <c r="C17" s="388"/>
      <c r="D17" s="21" t="s">
        <v>423</v>
      </c>
      <c r="E17" s="408" t="str">
        <f>IF(C17&gt;=首頁!$L$4,"已跨季","")</f>
        <v/>
      </c>
      <c r="G17" s="530" t="s">
        <v>18</v>
      </c>
      <c r="H17" s="530" t="s">
        <v>145</v>
      </c>
      <c r="I17" s="530">
        <v>8665</v>
      </c>
      <c r="J17" s="530"/>
      <c r="K17" s="530"/>
    </row>
    <row r="18" spans="1:12" ht="15.6" customHeight="1">
      <c r="B18" s="22">
        <f>_xlfn.XLOOKUP($A18,門市主檔!$A:$A,門市主檔!$B:$B,"")</f>
        <v>0</v>
      </c>
      <c r="C18" s="23"/>
      <c r="D18" s="21" t="s">
        <v>423</v>
      </c>
      <c r="E18" s="408" t="str">
        <f>IF(C18&gt;=首頁!$L$4,"已跨季","")</f>
        <v/>
      </c>
      <c r="J18" s="530"/>
      <c r="K18" s="530"/>
    </row>
    <row r="19" spans="1:12" ht="15.6" customHeight="1">
      <c r="E19" s="408" t="str">
        <f>IF(C19&gt;=首頁!$L$4,"已跨季","")</f>
        <v/>
      </c>
      <c r="J19" s="73"/>
      <c r="K19" s="73"/>
      <c r="L19" s="73"/>
    </row>
    <row r="20" spans="1:12" ht="15.6" customHeight="1">
      <c r="A20" s="13" t="s">
        <v>26</v>
      </c>
      <c r="B20" s="14"/>
      <c r="C20" s="387"/>
      <c r="D20" s="15"/>
      <c r="E20" s="408" t="str">
        <f>IF(C20&gt;=首頁!$L$4,"已跨季","")</f>
        <v/>
      </c>
      <c r="G20" s="73"/>
      <c r="H20" s="73"/>
      <c r="I20" s="73"/>
    </row>
    <row r="21" spans="1:12">
      <c r="A21" s="24" t="s">
        <v>153</v>
      </c>
      <c r="B21" s="25" t="s">
        <v>154</v>
      </c>
      <c r="C21" s="26" t="s">
        <v>420</v>
      </c>
      <c r="D21" s="27" t="s">
        <v>152</v>
      </c>
      <c r="F21" s="21" t="s">
        <v>424</v>
      </c>
    </row>
    <row r="22" spans="1:12">
      <c r="A22" s="21">
        <v>5536</v>
      </c>
      <c r="B22" s="22" t="str">
        <f>_xlfn.XLOOKUP($A22,門市主檔!$A:$A,門市主檔!$B:$B,"")</f>
        <v>新莊青山店</v>
      </c>
      <c r="C22" s="23">
        <v>46133</v>
      </c>
      <c r="D22" s="21" t="s">
        <v>425</v>
      </c>
      <c r="E22" s="408" t="str">
        <f>IF(C22&gt;=首頁!$L$4,"已跨季","")</f>
        <v/>
      </c>
      <c r="F22" s="16" t="str">
        <f>VLOOKUP(A22,門市主檔!A:B,2,FALSE)</f>
        <v>新莊青山店</v>
      </c>
    </row>
    <row r="23" spans="1:12">
      <c r="A23" s="16">
        <v>5595</v>
      </c>
      <c r="B23" s="22" t="str">
        <f>_xlfn.XLOOKUP($A23,門市主檔!$A:$A,門市主檔!$B:$B,"")</f>
        <v>新莊建福店</v>
      </c>
      <c r="C23" s="388">
        <v>46162</v>
      </c>
      <c r="D23" s="21" t="s">
        <v>425</v>
      </c>
      <c r="E23" s="408" t="str">
        <f>IF(C23&gt;=首頁!$L$4,"已跨季","")</f>
        <v/>
      </c>
      <c r="F23" s="16" t="str">
        <f>VLOOKUP(A23,門市主檔!A:B,2,FALSE)</f>
        <v>新莊建福店</v>
      </c>
    </row>
    <row r="24" spans="1:12">
      <c r="A24" s="16"/>
      <c r="B24" s="22">
        <f>_xlfn.XLOOKUP($A24,門市主檔!$A:$A,門市主檔!$B:$B,"")</f>
        <v>0</v>
      </c>
      <c r="C24" s="388"/>
      <c r="D24" s="21" t="s">
        <v>425</v>
      </c>
      <c r="E24" s="408" t="str">
        <f>IF(C24&gt;=首頁!$L$4,"已跨季","")</f>
        <v/>
      </c>
      <c r="F24" s="16" t="e">
        <f>VLOOKUP(A24,門市主檔!A:B,2,FALSE)</f>
        <v>#N/A</v>
      </c>
    </row>
    <row r="25" spans="1:12">
      <c r="B25" s="22">
        <f>_xlfn.XLOOKUP($A25,門市主檔!$A:$A,門市主檔!$B:$B,"")</f>
        <v>0</v>
      </c>
      <c r="C25" s="23"/>
      <c r="D25" s="21" t="s">
        <v>425</v>
      </c>
      <c r="E25" s="408" t="str">
        <f>IF(C25&gt;=首頁!$L$4,"已跨季","")</f>
        <v/>
      </c>
      <c r="F25" s="16" t="e">
        <f>VLOOKUP(A25,門市主檔!A:B,2,FALSE)</f>
        <v>#N/A</v>
      </c>
    </row>
    <row r="26" spans="1:12">
      <c r="B26" s="22">
        <f>_xlfn.XLOOKUP($A26,門市主檔!$A:$A,門市主檔!$B:$B,"")</f>
        <v>0</v>
      </c>
      <c r="C26" s="23"/>
      <c r="D26" s="21" t="s">
        <v>425</v>
      </c>
      <c r="E26" s="408" t="str">
        <f>IF(C26&gt;=首頁!$L$4,"已跨季","")</f>
        <v/>
      </c>
      <c r="F26" s="16" t="e">
        <f>VLOOKUP(A26,門市主檔!A:B,2,FALSE)</f>
        <v>#N/A</v>
      </c>
    </row>
    <row r="27" spans="1:12">
      <c r="B27" s="22">
        <f>_xlfn.XLOOKUP($A27,門市主檔!$A:$A,門市主檔!$B:$B,"")</f>
        <v>0</v>
      </c>
      <c r="C27" s="23"/>
      <c r="D27" s="21" t="s">
        <v>425</v>
      </c>
      <c r="E27" s="408" t="str">
        <f>IF(C27&gt;=首頁!$L$4,"已跨季","")</f>
        <v/>
      </c>
      <c r="F27" s="16" t="e">
        <f>VLOOKUP(A27,門市主檔!A:B,2,FALSE)</f>
        <v>#N/A</v>
      </c>
    </row>
    <row r="28" spans="1:12">
      <c r="C28" s="23"/>
      <c r="D28" s="21"/>
    </row>
    <row r="29" spans="1:12" ht="15.6" customHeight="1">
      <c r="A29" s="13" t="s">
        <v>426</v>
      </c>
      <c r="B29" s="572" t="s">
        <v>427</v>
      </c>
      <c r="C29" s="573"/>
      <c r="D29" s="573"/>
      <c r="E29" s="573"/>
      <c r="F29" s="573"/>
      <c r="G29" s="574"/>
    </row>
    <row r="30" spans="1:12">
      <c r="A30" s="24" t="s">
        <v>153</v>
      </c>
      <c r="B30" s="25" t="s">
        <v>154</v>
      </c>
      <c r="C30" s="26" t="s">
        <v>428</v>
      </c>
      <c r="D30" s="409" t="s">
        <v>152</v>
      </c>
      <c r="E30" s="410" t="s">
        <v>429</v>
      </c>
      <c r="F30" s="26" t="s">
        <v>430</v>
      </c>
      <c r="G30" s="411" t="s">
        <v>431</v>
      </c>
    </row>
    <row r="31" spans="1:12">
      <c r="A31" s="21">
        <v>2442</v>
      </c>
      <c r="B31" s="22" t="str">
        <f>_xlfn.XLOOKUP($A31,門市主檔!$A:$A,門市主檔!$B:$B,"")</f>
        <v>北縣商港店</v>
      </c>
      <c r="C31" s="23">
        <v>46205</v>
      </c>
      <c r="D31" s="23" t="str">
        <f t="shared" ref="D31:D40" ca="1" si="0">IF(C31="-","暫歇中",IF(TODAY()&gt;C31,"",IF(AND(TODAY()&lt;G31,F31&lt;&gt;""),"即將裝潢",IF(AND(TODAY()&lt;G31,F31=""),"即將裝潢未保養",IF(AND(E31&lt;&gt;"",F31=""),"未保養跨季補單","裝潢中")))))</f>
        <v>裝潢中</v>
      </c>
      <c r="E31" s="412" t="str">
        <f>IF(C31&gt;=首頁!$L$4,"已跨季","")</f>
        <v>已跨季</v>
      </c>
      <c r="F31" s="21" t="str">
        <f>VLOOKUP(A31,門市主檔!A:I,9,FALSE)</f>
        <v>PMQ2</v>
      </c>
      <c r="G31" s="23">
        <v>46175</v>
      </c>
      <c r="J31" s="21" t="str">
        <f ca="1">IF(AND(G31&lt;TODAY(),F31&lt;&gt;""),"即將裝潢")</f>
        <v>即將裝潢</v>
      </c>
      <c r="L31" s="21" t="e">
        <f ca="1">IF(AND(G31&lt;TODAY(),F31&lt;&gt;""),"即將裝潢"),IF(AND(G31&lt;TODAY(),F31=""),"即將裝潢未保養")</f>
        <v>#VALUE!</v>
      </c>
    </row>
    <row r="32" spans="1:12">
      <c r="A32" s="21">
        <v>2255</v>
      </c>
      <c r="B32" s="22" t="str">
        <f>_xlfn.XLOOKUP($A32,門市主檔!$A:$A,門市主檔!$B:$B,"")</f>
        <v>蘆竹六福店</v>
      </c>
      <c r="C32" s="23">
        <v>46198</v>
      </c>
      <c r="D32" s="23" t="str">
        <f t="shared" ca="1" si="0"/>
        <v/>
      </c>
      <c r="E32" s="412" t="str">
        <f>IF(C32&gt;=首頁!$L$4,"已跨季","")</f>
        <v/>
      </c>
      <c r="F32" s="21" t="str">
        <f>VLOOKUP(A32,門市主檔!A:I,9,FALSE)</f>
        <v>PMQ2</v>
      </c>
      <c r="G32" s="23">
        <v>46170</v>
      </c>
      <c r="J32" s="21" t="b">
        <f ca="1">IF(AND(G31&lt;TODAY(),F31=""),"即將裝潢未保養")</f>
        <v>0</v>
      </c>
    </row>
    <row r="33" spans="1:10">
      <c r="A33" s="21">
        <v>3358</v>
      </c>
      <c r="B33" s="22" t="str">
        <f>_xlfn.XLOOKUP($A33,門市主檔!$A:$A,門市主檔!$B:$B,"")</f>
        <v>新莊棒球場</v>
      </c>
      <c r="C33" s="23">
        <v>46212</v>
      </c>
      <c r="D33" s="23" t="str">
        <f t="shared" ca="1" si="0"/>
        <v>裝潢中</v>
      </c>
      <c r="E33" s="412" t="str">
        <f>IF(C33&gt;=首頁!$L$4,"已跨季","")</f>
        <v>已跨季</v>
      </c>
      <c r="F33" s="21" t="str">
        <f>VLOOKUP(A33,門市主檔!A:I,9,FALSE)</f>
        <v>PMQ2</v>
      </c>
      <c r="G33" s="23">
        <v>46182</v>
      </c>
      <c r="J33" s="21" t="b">
        <f>IF(AND(E32&lt;&gt;"",F32=""),"跨季補單")</f>
        <v>0</v>
      </c>
    </row>
    <row r="34" spans="1:10">
      <c r="A34" s="21">
        <v>5162</v>
      </c>
      <c r="B34" s="22" t="str">
        <f>_xlfn.XLOOKUP($A34,門市主檔!$A:$A,門市主檔!$B:$B,"")</f>
        <v>龜山茶專店</v>
      </c>
      <c r="C34" s="23" t="s">
        <v>20</v>
      </c>
      <c r="D34" s="23" t="str">
        <f t="shared" ca="1" si="0"/>
        <v>暫歇中</v>
      </c>
      <c r="E34" s="412" t="str">
        <f>IF(C34&gt;=首頁!$L$4,"已跨季","")</f>
        <v>已跨季</v>
      </c>
      <c r="F34" s="21" t="str">
        <f>VLOOKUP(A34,門市主檔!A:I,9,FALSE)</f>
        <v/>
      </c>
      <c r="G34" s="23">
        <v>46122</v>
      </c>
      <c r="H34" s="23">
        <v>46191</v>
      </c>
      <c r="J34" s="21" t="b">
        <f ca="1">IF(AND(G31&gt;TODAY(),F31&lt;&gt;"",E31&lt;&gt;""),"裝潢中")</f>
        <v>0</v>
      </c>
    </row>
    <row r="35" spans="1:10">
      <c r="A35" s="21">
        <v>3955</v>
      </c>
      <c r="B35" s="22" t="str">
        <f>_xlfn.XLOOKUP($A35,門市主檔!$A:$A,門市主檔!$B:$B,"")</f>
        <v>板橋海龍店</v>
      </c>
      <c r="C35" s="23">
        <v>46189</v>
      </c>
      <c r="D35" s="23" t="str">
        <f t="shared" ca="1" si="0"/>
        <v/>
      </c>
      <c r="E35" s="412" t="str">
        <f>IF(C35&gt;=首頁!$L$4,"已跨季","")</f>
        <v/>
      </c>
      <c r="F35" s="21" t="str">
        <f>VLOOKUP(A35,門市主檔!A:I,9,FALSE)</f>
        <v>PMQ2</v>
      </c>
      <c r="G35" s="23">
        <v>46160</v>
      </c>
    </row>
    <row r="36" spans="1:10">
      <c r="A36" s="21">
        <v>4036</v>
      </c>
      <c r="B36" s="22" t="str">
        <f>_xlfn.XLOOKUP($A36,門市主檔!$A:$A,門市主檔!$B:$B,"")</f>
        <v>蘆洲永樂店</v>
      </c>
      <c r="C36" s="23">
        <v>46202</v>
      </c>
      <c r="D36" s="23" t="str">
        <f t="shared" ca="1" si="0"/>
        <v/>
      </c>
      <c r="E36" s="412" t="str">
        <f>IF(C36&gt;=首頁!$L$4,"已跨季","")</f>
        <v/>
      </c>
      <c r="F36" s="21" t="str">
        <f>VLOOKUP(A36,門市主檔!A:I,9,FALSE)</f>
        <v>PMQ2</v>
      </c>
      <c r="G36" s="23">
        <v>46169</v>
      </c>
    </row>
    <row r="37" spans="1:10">
      <c r="A37" s="21" t="s">
        <v>74</v>
      </c>
      <c r="B37" s="22" t="str">
        <f>_xlfn.XLOOKUP($A37,門市主檔!$A:$A,門市主檔!$B:$B,"")</f>
        <v>中和景安站</v>
      </c>
      <c r="C37" s="23">
        <v>46219</v>
      </c>
      <c r="D37" s="23" t="str">
        <f t="shared" ca="1" si="0"/>
        <v>裝潢中</v>
      </c>
      <c r="E37" s="412" t="str">
        <f>IF(C37&gt;=首頁!$L$4,"已跨季","")</f>
        <v>已跨季</v>
      </c>
      <c r="F37" s="21" t="str">
        <f>VLOOKUP(A37,門市主檔!A:I,9,FALSE)</f>
        <v>PMQ2</v>
      </c>
      <c r="G37" s="23">
        <v>46188</v>
      </c>
    </row>
    <row r="38" spans="1:10">
      <c r="A38" s="21">
        <v>5248</v>
      </c>
      <c r="B38" s="22" t="str">
        <f>_xlfn.XLOOKUP($A38,門市主檔!$A:$A,門市主檔!$B:$B,"")</f>
        <v>龜山慧敏店</v>
      </c>
      <c r="C38" s="23" t="s">
        <v>20</v>
      </c>
      <c r="D38" s="23" t="str">
        <f t="shared" ca="1" si="0"/>
        <v>暫歇中</v>
      </c>
      <c r="E38" s="412" t="str">
        <f>IF(C38&gt;=首頁!$L$4,"已跨季","")</f>
        <v>已跨季</v>
      </c>
      <c r="F38" s="21" t="str">
        <f>VLOOKUP(A38,門市主檔!A:I,9,FALSE)</f>
        <v>PMQ2</v>
      </c>
      <c r="G38" s="23">
        <v>46184</v>
      </c>
    </row>
    <row r="39" spans="1:10">
      <c r="A39" s="21">
        <v>4098</v>
      </c>
      <c r="B39" s="22" t="str">
        <f>_xlfn.XLOOKUP($A39,門市主檔!$A:$A,門市主檔!$B:$B,"")</f>
        <v>三重仁美店</v>
      </c>
      <c r="C39" s="23">
        <v>46233</v>
      </c>
      <c r="D39" s="23" t="str">
        <f t="shared" ca="1" si="0"/>
        <v>裝潢中</v>
      </c>
      <c r="E39" s="412" t="str">
        <f>IF(C39&gt;=首頁!$L$4,"已跨季","")</f>
        <v>已跨季</v>
      </c>
      <c r="F39" s="21" t="str">
        <f>VLOOKUP(A39,門市主檔!A:I,9,FALSE)</f>
        <v>PMQ2</v>
      </c>
      <c r="G39" s="23">
        <v>46203</v>
      </c>
    </row>
    <row r="40" spans="1:10">
      <c r="A40" s="21">
        <v>4573</v>
      </c>
      <c r="B40" s="22" t="str">
        <f>_xlfn.XLOOKUP($A40,門市主檔!$A:$A,門市主檔!$B:$B,"")</f>
        <v>中和浪漫店</v>
      </c>
      <c r="C40" s="23">
        <v>46233</v>
      </c>
      <c r="D40" s="23" t="str">
        <f t="shared" ca="1" si="0"/>
        <v>裝潢中</v>
      </c>
      <c r="E40" s="412" t="str">
        <f>IF(C40&gt;=首頁!$L$4,"已跨季","")</f>
        <v>已跨季</v>
      </c>
      <c r="F40" s="21" t="str">
        <f>VLOOKUP(A40,門市主檔!A:I,9,FALSE)</f>
        <v>PMQ2</v>
      </c>
      <c r="G40" s="23">
        <v>46202</v>
      </c>
    </row>
    <row r="41" spans="1:10">
      <c r="E41" s="408" t="str">
        <f>IF(C41&gt;=首頁!$L$4,"已跨季","")</f>
        <v/>
      </c>
    </row>
    <row r="42" spans="1:10">
      <c r="A42" s="13" t="s">
        <v>432</v>
      </c>
      <c r="B42" s="14"/>
      <c r="C42" s="387"/>
      <c r="D42" s="15"/>
      <c r="E42" s="408" t="str">
        <f>IF(C42&gt;=首頁!$L$4,"已跨季","")</f>
        <v/>
      </c>
    </row>
    <row r="43" spans="1:10">
      <c r="A43" s="17" t="s">
        <v>153</v>
      </c>
      <c r="B43" s="18" t="s">
        <v>154</v>
      </c>
      <c r="C43" s="19" t="s">
        <v>420</v>
      </c>
      <c r="D43" s="20" t="s">
        <v>152</v>
      </c>
    </row>
    <row r="44" spans="1:10" ht="15.6" customHeight="1">
      <c r="A44" s="16"/>
      <c r="B44" s="22">
        <f>_xlfn.XLOOKUP($A44,門市主檔!$A:$A,門市主檔!$B:$B,"")</f>
        <v>0</v>
      </c>
      <c r="C44" s="389"/>
      <c r="D44" s="23" t="s">
        <v>423</v>
      </c>
      <c r="E44" s="408" t="str">
        <f>IF(C44&gt;=首頁!$L$4,"已跨季","")</f>
        <v/>
      </c>
    </row>
    <row r="45" spans="1:10" ht="15.6" customHeight="1">
      <c r="A45" s="16"/>
      <c r="B45" s="22">
        <f>_xlfn.XLOOKUP($A45,門市主檔!$A:$A,門市主檔!$B:$B,"")</f>
        <v>0</v>
      </c>
      <c r="C45" s="389"/>
      <c r="D45" s="23" t="s">
        <v>423</v>
      </c>
      <c r="E45" s="408" t="str">
        <f>IF(C45&gt;=首頁!$L$4,"已跨季","")</f>
        <v/>
      </c>
    </row>
    <row r="46" spans="1:10" ht="15.6" customHeight="1">
      <c r="B46" s="22">
        <f>_xlfn.XLOOKUP($A46,門市主檔!$A:$A,門市主檔!$B:$B,"")</f>
        <v>0</v>
      </c>
      <c r="C46" s="389"/>
      <c r="D46" s="23" t="s">
        <v>432</v>
      </c>
      <c r="E46" s="408" t="str">
        <f>IF(C46&gt;=首頁!$L$4,"已跨季","")</f>
        <v/>
      </c>
    </row>
    <row r="47" spans="1:10" ht="15.6" customHeight="1">
      <c r="C47" s="389"/>
      <c r="E47" s="408" t="str">
        <f>IF(C47&gt;=首頁!$L$4,"已跨季","")</f>
        <v/>
      </c>
    </row>
    <row r="48" spans="1:10" ht="15.6" customHeight="1">
      <c r="C48" s="389"/>
      <c r="E48" s="408" t="str">
        <f>IF(C48&gt;=首頁!$L$4,"已跨季","")</f>
        <v/>
      </c>
    </row>
    <row r="49" spans="3:5" ht="15.6" customHeight="1">
      <c r="C49" s="389"/>
      <c r="E49" s="408" t="str">
        <f>IF(C49&gt;=首頁!$L$4,"已跨季","")</f>
        <v/>
      </c>
    </row>
    <row r="50" spans="3:5" ht="15.6" customHeight="1">
      <c r="C50" s="389"/>
      <c r="E50" s="408" t="str">
        <f>IF(C50&gt;=首頁!$L$4,"已跨季","")</f>
        <v/>
      </c>
    </row>
    <row r="51" spans="3:5" ht="15.6" customHeight="1">
      <c r="C51" s="389"/>
      <c r="E51" s="408" t="str">
        <f>IF(C51&gt;=首頁!$L$4,"已跨季","")</f>
        <v/>
      </c>
    </row>
    <row r="52" spans="3:5" ht="15.6" customHeight="1">
      <c r="C52" s="389"/>
      <c r="E52" s="408" t="str">
        <f>IF(C52&gt;=首頁!$L$4,"已跨季","")</f>
        <v/>
      </c>
    </row>
    <row r="53" spans="3:5" ht="15.6" customHeight="1">
      <c r="C53" s="389"/>
      <c r="E53" s="408" t="str">
        <f>IF(C53&gt;=首頁!$L$4,"已跨季","")</f>
        <v/>
      </c>
    </row>
    <row r="54" spans="3:5" ht="15.6" customHeight="1">
      <c r="C54" s="389"/>
      <c r="E54" s="408" t="str">
        <f>IF(C54&gt;=首頁!$L$4,"已跨季","")</f>
        <v/>
      </c>
    </row>
    <row r="55" spans="3:5" ht="15.6" customHeight="1">
      <c r="C55" s="389"/>
      <c r="E55" s="408" t="str">
        <f>IF(C55&gt;=首頁!$L$4,"已跨季","")</f>
        <v/>
      </c>
    </row>
    <row r="56" spans="3:5" ht="15.6" customHeight="1">
      <c r="C56" s="389"/>
      <c r="E56" s="408" t="str">
        <f>IF(C56&gt;=首頁!$L$4,"已跨季","")</f>
        <v/>
      </c>
    </row>
    <row r="57" spans="3:5" ht="15.6" customHeight="1">
      <c r="C57" s="389"/>
      <c r="E57" s="408" t="str">
        <f>IF(C57&gt;=首頁!$L$4,"已跨季","")</f>
        <v/>
      </c>
    </row>
    <row r="58" spans="3:5" ht="15.6" customHeight="1">
      <c r="C58" s="389"/>
      <c r="E58" s="408" t="str">
        <f>IF(C58&gt;=首頁!$L$4,"已跨季","")</f>
        <v/>
      </c>
    </row>
    <row r="59" spans="3:5" ht="15.6" customHeight="1">
      <c r="C59" s="389"/>
      <c r="E59" s="408" t="str">
        <f>IF(C59&gt;=首頁!$L$4,"已跨季","")</f>
        <v/>
      </c>
    </row>
    <row r="60" spans="3:5" ht="15.6" customHeight="1">
      <c r="C60" s="389"/>
      <c r="E60" s="408" t="str">
        <f>IF(C60&gt;=首頁!$L$4,"已跨季","")</f>
        <v/>
      </c>
    </row>
    <row r="61" spans="3:5" ht="15.6" customHeight="1">
      <c r="C61" s="389"/>
      <c r="E61" s="408" t="str">
        <f>IF(C61&gt;=首頁!$L$4,"已跨季","")</f>
        <v/>
      </c>
    </row>
    <row r="62" spans="3:5" ht="15.6" customHeight="1">
      <c r="C62" s="389"/>
      <c r="E62" s="408" t="str">
        <f>IF(C62&gt;=首頁!$L$4,"已跨季","")</f>
        <v/>
      </c>
    </row>
    <row r="63" spans="3:5" ht="15.6" customHeight="1">
      <c r="C63" s="389"/>
      <c r="E63" s="408" t="str">
        <f>IF(C63&gt;=首頁!$L$4,"已跨季","")</f>
        <v/>
      </c>
    </row>
    <row r="64" spans="3:5" ht="15.6" customHeight="1">
      <c r="C64" s="389"/>
      <c r="E64" s="408" t="str">
        <f>IF(C64&gt;=首頁!$L$4,"已跨季","")</f>
        <v/>
      </c>
    </row>
    <row r="65" spans="3:5" ht="15.6" customHeight="1">
      <c r="C65" s="389"/>
      <c r="E65" s="408" t="str">
        <f>IF(C65&gt;=首頁!$L$4,"已跨季","")</f>
        <v/>
      </c>
    </row>
    <row r="66" spans="3:5" ht="15.6" customHeight="1">
      <c r="C66" s="389"/>
      <c r="E66" s="408" t="str">
        <f>IF(C66&gt;=首頁!$L$4,"已跨季","")</f>
        <v/>
      </c>
    </row>
    <row r="67" spans="3:5" ht="15.6" customHeight="1">
      <c r="C67" s="389"/>
      <c r="E67" s="408" t="str">
        <f>IF(C67&gt;=首頁!$L$4,"已跨季","")</f>
        <v/>
      </c>
    </row>
    <row r="68" spans="3:5" ht="15.6" customHeight="1">
      <c r="C68" s="389"/>
      <c r="E68" s="408" t="str">
        <f>IF(C68&gt;=首頁!$L$4,"已跨季","")</f>
        <v/>
      </c>
    </row>
    <row r="69" spans="3:5" ht="15.6" customHeight="1">
      <c r="C69" s="389"/>
      <c r="E69" s="408" t="str">
        <f>IF(C69&gt;=首頁!$L$4,"已跨季","")</f>
        <v/>
      </c>
    </row>
    <row r="70" spans="3:5" ht="15.6" customHeight="1">
      <c r="C70" s="389"/>
      <c r="E70" s="408" t="str">
        <f>IF(C70&gt;=首頁!$L$4,"已跨季","")</f>
        <v/>
      </c>
    </row>
    <row r="71" spans="3:5" ht="15.6" customHeight="1">
      <c r="C71" s="389"/>
      <c r="E71" s="408" t="str">
        <f>IF(C71&gt;=首頁!$L$4,"已跨季","")</f>
        <v/>
      </c>
    </row>
    <row r="72" spans="3:5" ht="15.6" customHeight="1">
      <c r="C72" s="389"/>
      <c r="E72" s="408" t="str">
        <f>IF(C72&gt;=首頁!$L$4,"已跨季","")</f>
        <v/>
      </c>
    </row>
    <row r="73" spans="3:5" ht="15.6" customHeight="1">
      <c r="C73" s="389"/>
      <c r="E73" s="408" t="str">
        <f>IF(C73&gt;=首頁!$L$4,"已跨季","")</f>
        <v/>
      </c>
    </row>
    <row r="74" spans="3:5" ht="15.6" customHeight="1">
      <c r="C74" s="389"/>
      <c r="E74" s="408" t="str">
        <f>IF(C74&gt;=首頁!$L$4,"已跨季","")</f>
        <v/>
      </c>
    </row>
    <row r="75" spans="3:5" ht="15.6" customHeight="1">
      <c r="C75" s="389"/>
    </row>
    <row r="76" spans="3:5" ht="15.6" customHeight="1">
      <c r="C76" s="389"/>
    </row>
    <row r="77" spans="3:5" ht="15.6" customHeight="1">
      <c r="C77" s="389"/>
    </row>
    <row r="78" spans="3:5" ht="15.6" customHeight="1">
      <c r="C78" s="389"/>
    </row>
    <row r="79" spans="3:5" ht="15.6" customHeight="1">
      <c r="C79" s="389"/>
    </row>
    <row r="80" spans="3:5" ht="15.6" customHeight="1">
      <c r="C80" s="389"/>
    </row>
    <row r="81" spans="3:3" ht="15.6" customHeight="1">
      <c r="C81" s="389"/>
    </row>
    <row r="82" spans="3:3" ht="15.6" customHeight="1">
      <c r="C82" s="389"/>
    </row>
    <row r="83" spans="3:3" ht="15.6" customHeight="1">
      <c r="C83" s="389"/>
    </row>
    <row r="84" spans="3:3" ht="15.6" customHeight="1">
      <c r="C84" s="389"/>
    </row>
    <row r="85" spans="3:3" ht="15.6" customHeight="1">
      <c r="C85" s="389"/>
    </row>
    <row r="86" spans="3:3" ht="15.6" customHeight="1">
      <c r="C86" s="389"/>
    </row>
    <row r="87" spans="3:3" ht="15.6" customHeight="1">
      <c r="C87" s="389"/>
    </row>
    <row r="88" spans="3:3" ht="15.6" customHeight="1">
      <c r="C88" s="389"/>
    </row>
    <row r="89" spans="3:3" ht="15.6" customHeight="1">
      <c r="C89" s="389"/>
    </row>
    <row r="90" spans="3:3" ht="15.6" customHeight="1">
      <c r="C90" s="389"/>
    </row>
    <row r="91" spans="3:3" ht="15.6" customHeight="1">
      <c r="C91" s="389"/>
    </row>
    <row r="92" spans="3:3" ht="15.6" customHeight="1">
      <c r="C92" s="389"/>
    </row>
    <row r="93" spans="3:3" ht="15.6" customHeight="1">
      <c r="C93" s="389"/>
    </row>
    <row r="94" spans="3:3" ht="15.6" customHeight="1">
      <c r="C94" s="389"/>
    </row>
    <row r="95" spans="3:3" ht="15.6" customHeight="1">
      <c r="C95" s="389"/>
    </row>
    <row r="96" spans="3:3" ht="15.6" customHeight="1">
      <c r="C96" s="389"/>
    </row>
    <row r="97" spans="3:3" ht="15.6" customHeight="1">
      <c r="C97" s="389"/>
    </row>
    <row r="98" spans="3:3" ht="15.6" customHeight="1">
      <c r="C98" s="389"/>
    </row>
    <row r="99" spans="3:3" ht="15.6" customHeight="1">
      <c r="C99" s="389"/>
    </row>
    <row r="100" spans="3:3" ht="15.6" customHeight="1">
      <c r="C100" s="389"/>
    </row>
    <row r="101" spans="3:3" ht="15.6" customHeight="1">
      <c r="C101" s="389"/>
    </row>
    <row r="102" spans="3:3" ht="15.6" customHeight="1">
      <c r="C102" s="389"/>
    </row>
    <row r="103" spans="3:3" ht="15.6" customHeight="1">
      <c r="C103" s="389"/>
    </row>
    <row r="104" spans="3:3" ht="15.6" customHeight="1">
      <c r="C104" s="389"/>
    </row>
    <row r="105" spans="3:3" ht="15.6" customHeight="1">
      <c r="C105" s="389"/>
    </row>
    <row r="106" spans="3:3" ht="15.6" customHeight="1">
      <c r="C106" s="389"/>
    </row>
    <row r="107" spans="3:3" ht="15.6" customHeight="1">
      <c r="C107" s="389"/>
    </row>
    <row r="108" spans="3:3" ht="15.6" customHeight="1">
      <c r="C108" s="389"/>
    </row>
    <row r="109" spans="3:3" ht="15.6" customHeight="1">
      <c r="C109" s="389"/>
    </row>
    <row r="110" spans="3:3" ht="15.6" customHeight="1">
      <c r="C110" s="389"/>
    </row>
    <row r="111" spans="3:3" ht="15.6" customHeight="1">
      <c r="C111" s="389"/>
    </row>
    <row r="112" spans="3:3" ht="15.6" customHeight="1">
      <c r="C112" s="389"/>
    </row>
    <row r="113" spans="3:3" ht="15.6" customHeight="1">
      <c r="C113" s="389"/>
    </row>
  </sheetData>
  <autoFilter ref="G1:I1" xr:uid="{00000000-0009-0000-0000-000003000000}">
    <sortState xmlns:xlrd2="http://schemas.microsoft.com/office/spreadsheetml/2017/richdata2" ref="G2:I18">
      <sortCondition ref="H1"/>
    </sortState>
  </autoFilter>
  <mergeCells count="1">
    <mergeCell ref="B29:G29"/>
  </mergeCells>
  <phoneticPr fontId="123" type="noConversion"/>
  <conditionalFormatting sqref="A4">
    <cfRule type="duplicateValues" dxfId="440" priority="10"/>
  </conditionalFormatting>
  <conditionalFormatting sqref="A5">
    <cfRule type="duplicateValues" dxfId="439" priority="9"/>
  </conditionalFormatting>
  <conditionalFormatting sqref="A3">
    <cfRule type="duplicateValues" dxfId="438" priority="8"/>
  </conditionalFormatting>
  <conditionalFormatting sqref="A42:A43">
    <cfRule type="duplicateValues" dxfId="437" priority="7"/>
  </conditionalFormatting>
  <conditionalFormatting sqref="A31:A35">
    <cfRule type="duplicateValues" dxfId="436" priority="5"/>
  </conditionalFormatting>
  <conditionalFormatting sqref="A29:A30">
    <cfRule type="duplicateValues" dxfId="435" priority="6"/>
  </conditionalFormatting>
  <conditionalFormatting sqref="A1:A2 A6:A8 A12 A20:A22 A25:A28 A46:A47">
    <cfRule type="duplicateValues" dxfId="434" priority="11"/>
  </conditionalFormatting>
  <conditionalFormatting sqref="A13:A14 A18">
    <cfRule type="duplicateValues" dxfId="433" priority="4"/>
  </conditionalFormatting>
  <conditionalFormatting sqref="A10">
    <cfRule type="duplicateValues" dxfId="432" priority="3"/>
  </conditionalFormatting>
  <conditionalFormatting sqref="A11">
    <cfRule type="duplicateValues" dxfId="431" priority="2"/>
  </conditionalFormatting>
  <conditionalFormatting sqref="A15">
    <cfRule type="duplicateValues" dxfId="430" priority="1"/>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1615"/>
  <sheetViews>
    <sheetView zoomScale="80" zoomScaleNormal="80" workbookViewId="0">
      <pane ySplit="1" topLeftCell="A1525" activePane="bottomLeft" state="frozen"/>
      <selection pane="bottomLeft" activeCell="AC1537" sqref="AC1537"/>
    </sheetView>
  </sheetViews>
  <sheetFormatPr defaultRowHeight="21.6" customHeight="1"/>
  <cols>
    <col min="3" max="3" width="14.69921875" style="99" customWidth="1"/>
    <col min="4" max="5" width="13" style="99" hidden="1" customWidth="1"/>
    <col min="7" max="7" width="13.8984375" style="99" bestFit="1" customWidth="1"/>
    <col min="8" max="12" width="13" style="99" hidden="1" customWidth="1"/>
    <col min="13" max="13" width="23.59765625" style="99" bestFit="1" customWidth="1"/>
    <col min="14" max="14" width="13" style="99" hidden="1" customWidth="1"/>
    <col min="15" max="15" width="33.8984375" style="99" bestFit="1" customWidth="1"/>
    <col min="16" max="16" width="36.296875" style="99" customWidth="1"/>
    <col min="17" max="18" width="13" style="99" hidden="1" customWidth="1"/>
    <col min="20" max="21" width="13" style="99" hidden="1" customWidth="1"/>
    <col min="22" max="22" width="16.5" style="99" customWidth="1"/>
    <col min="23" max="23" width="13" style="99" hidden="1" customWidth="1"/>
    <col min="24" max="24" width="13.69921875" style="99" customWidth="1"/>
    <col min="25" max="28" width="13" style="99" hidden="1" customWidth="1"/>
    <col min="29" max="29" width="36.59765625" style="99" customWidth="1"/>
    <col min="38" max="38" width="14.69921875" style="99" bestFit="1" customWidth="1"/>
    <col min="39" max="39" width="11.09765625" style="99" bestFit="1" customWidth="1"/>
  </cols>
  <sheetData>
    <row r="1" spans="1:39" ht="21.6" customHeight="1">
      <c r="A1" s="216" t="s">
        <v>433</v>
      </c>
      <c r="B1" s="216" t="s">
        <v>434</v>
      </c>
      <c r="C1" s="216" t="s">
        <v>435</v>
      </c>
      <c r="D1" s="216" t="s">
        <v>436</v>
      </c>
      <c r="E1" s="216" t="s">
        <v>437</v>
      </c>
      <c r="F1" s="216" t="s">
        <v>438</v>
      </c>
      <c r="G1" s="216" t="s">
        <v>439</v>
      </c>
      <c r="H1" s="216" t="s">
        <v>440</v>
      </c>
      <c r="I1" s="216" t="s">
        <v>441</v>
      </c>
      <c r="J1" s="216" t="s">
        <v>442</v>
      </c>
      <c r="K1" s="216" t="s">
        <v>443</v>
      </c>
      <c r="L1" s="216" t="s">
        <v>444</v>
      </c>
      <c r="M1" s="216" t="s">
        <v>445</v>
      </c>
      <c r="N1" s="216" t="s">
        <v>446</v>
      </c>
      <c r="O1" s="216" t="s">
        <v>447</v>
      </c>
      <c r="P1" s="216" t="s">
        <v>448</v>
      </c>
      <c r="Q1" s="216" t="s">
        <v>449</v>
      </c>
      <c r="R1" s="216" t="s">
        <v>450</v>
      </c>
      <c r="S1" s="216" t="s">
        <v>451</v>
      </c>
      <c r="T1" s="216" t="s">
        <v>452</v>
      </c>
      <c r="U1" s="216" t="s">
        <v>453</v>
      </c>
      <c r="V1" s="216" t="s">
        <v>454</v>
      </c>
      <c r="W1" s="216" t="s">
        <v>455</v>
      </c>
      <c r="X1" s="217" t="s">
        <v>456</v>
      </c>
      <c r="Y1" s="216" t="s">
        <v>457</v>
      </c>
      <c r="Z1" s="216" t="s">
        <v>458</v>
      </c>
      <c r="AA1" s="216" t="s">
        <v>459</v>
      </c>
      <c r="AB1" s="216" t="s">
        <v>460</v>
      </c>
      <c r="AC1" s="216" t="s">
        <v>461</v>
      </c>
      <c r="AD1" s="216" t="s">
        <v>462</v>
      </c>
      <c r="AE1" s="216" t="s">
        <v>463</v>
      </c>
      <c r="AF1" s="216" t="s">
        <v>464</v>
      </c>
      <c r="AG1" s="216" t="s">
        <v>465</v>
      </c>
      <c r="AH1" s="216" t="s">
        <v>466</v>
      </c>
      <c r="AI1" s="216" t="s">
        <v>467</v>
      </c>
      <c r="AJ1" s="216" t="s">
        <v>468</v>
      </c>
      <c r="AK1" s="216" t="s">
        <v>469</v>
      </c>
      <c r="AL1" s="218" t="s">
        <v>470</v>
      </c>
      <c r="AM1" s="219"/>
    </row>
    <row r="2" spans="1:39" ht="21.6" customHeight="1">
      <c r="A2" s="10">
        <v>2</v>
      </c>
      <c r="B2" s="10" t="s">
        <v>471</v>
      </c>
      <c r="C2" s="10">
        <v>2025120061</v>
      </c>
      <c r="D2" s="10"/>
      <c r="E2" s="10"/>
      <c r="F2" s="10">
        <v>4834</v>
      </c>
      <c r="G2" s="10" t="s">
        <v>472</v>
      </c>
      <c r="H2" s="10" t="s">
        <v>473</v>
      </c>
      <c r="I2" s="10"/>
      <c r="J2" s="10"/>
      <c r="K2" s="10"/>
      <c r="L2" s="10"/>
      <c r="M2" s="11"/>
      <c r="N2" s="10"/>
      <c r="O2" s="11"/>
      <c r="P2" s="12"/>
      <c r="Q2" s="10" t="s">
        <v>474</v>
      </c>
      <c r="R2" s="10" t="s">
        <v>419</v>
      </c>
      <c r="S2" s="10" t="s">
        <v>125</v>
      </c>
      <c r="T2" s="10">
        <v>1</v>
      </c>
      <c r="U2" s="10" t="s">
        <v>475</v>
      </c>
      <c r="V2" s="10" t="s">
        <v>476</v>
      </c>
      <c r="W2" s="10" t="s">
        <v>477</v>
      </c>
      <c r="X2" s="569">
        <v>45992.4375</v>
      </c>
      <c r="Y2" s="10"/>
      <c r="Z2" s="10">
        <v>0.5</v>
      </c>
      <c r="AA2" s="10"/>
      <c r="AB2" s="10" t="s">
        <v>478</v>
      </c>
      <c r="AC2" s="221" t="s">
        <v>479</v>
      </c>
      <c r="AD2" s="10" t="s">
        <v>480</v>
      </c>
      <c r="AE2" s="10"/>
      <c r="AF2" s="10"/>
      <c r="AG2" s="10"/>
      <c r="AH2" s="10"/>
      <c r="AI2" s="10"/>
      <c r="AJ2" s="10" t="s">
        <v>480</v>
      </c>
      <c r="AK2" s="10" t="s">
        <v>480</v>
      </c>
      <c r="AL2" s="222" t="e">
        <f t="shared" ref="AL2:AL65" si="0">DATEVALUE(TEXT(I2, "yyyy/mm/dd"))</f>
        <v>#VALUE!</v>
      </c>
      <c r="AM2" s="220">
        <f t="shared" ref="AM2:AM65" si="1">DATEVALUE(TEXT(X2, "yyyy/mm/dd"))</f>
        <v>45992</v>
      </c>
    </row>
    <row r="3" spans="1:39" ht="21.6" customHeight="1">
      <c r="A3" s="10">
        <v>3</v>
      </c>
      <c r="B3" s="10" t="s">
        <v>471</v>
      </c>
      <c r="C3" s="10">
        <v>2025120063</v>
      </c>
      <c r="D3" s="10"/>
      <c r="E3" s="10"/>
      <c r="F3" s="10">
        <v>4326</v>
      </c>
      <c r="G3" s="10" t="s">
        <v>481</v>
      </c>
      <c r="H3" s="10" t="s">
        <v>473</v>
      </c>
      <c r="I3" s="10"/>
      <c r="J3" s="10"/>
      <c r="K3" s="10"/>
      <c r="L3" s="10"/>
      <c r="M3" s="11"/>
      <c r="N3" s="10"/>
      <c r="O3" s="11"/>
      <c r="P3" s="12"/>
      <c r="Q3" s="10" t="s">
        <v>482</v>
      </c>
      <c r="R3" s="10" t="s">
        <v>419</v>
      </c>
      <c r="S3" s="10" t="s">
        <v>125</v>
      </c>
      <c r="T3" s="10">
        <v>1</v>
      </c>
      <c r="U3" s="10" t="s">
        <v>475</v>
      </c>
      <c r="V3" s="10" t="s">
        <v>483</v>
      </c>
      <c r="W3" s="10" t="s">
        <v>484</v>
      </c>
      <c r="X3" s="569">
        <v>45992.454861111109</v>
      </c>
      <c r="Y3" s="10"/>
      <c r="Z3" s="10">
        <v>0.4</v>
      </c>
      <c r="AA3" s="10"/>
      <c r="AB3" s="10" t="s">
        <v>478</v>
      </c>
      <c r="AC3" s="221" t="s">
        <v>479</v>
      </c>
      <c r="AD3" s="10" t="s">
        <v>480</v>
      </c>
      <c r="AE3" s="10"/>
      <c r="AF3" s="10"/>
      <c r="AG3" s="10"/>
      <c r="AH3" s="10"/>
      <c r="AI3" s="10"/>
      <c r="AJ3" s="10" t="s">
        <v>480</v>
      </c>
      <c r="AK3" s="10" t="s">
        <v>480</v>
      </c>
      <c r="AL3" s="222" t="e">
        <f t="shared" si="0"/>
        <v>#VALUE!</v>
      </c>
      <c r="AM3" s="220">
        <f t="shared" si="1"/>
        <v>45992</v>
      </c>
    </row>
    <row r="4" spans="1:39" ht="21.6" customHeight="1">
      <c r="A4" s="10">
        <v>4</v>
      </c>
      <c r="B4" s="10" t="s">
        <v>471</v>
      </c>
      <c r="C4" s="10">
        <v>2025120069</v>
      </c>
      <c r="D4" s="10"/>
      <c r="E4" s="10"/>
      <c r="F4" s="10" t="s">
        <v>60</v>
      </c>
      <c r="G4" s="10" t="s">
        <v>485</v>
      </c>
      <c r="H4" s="10" t="s">
        <v>473</v>
      </c>
      <c r="I4" s="10"/>
      <c r="J4" s="10"/>
      <c r="K4" s="10"/>
      <c r="L4" s="10"/>
      <c r="M4" s="11"/>
      <c r="N4" s="10"/>
      <c r="O4" s="11"/>
      <c r="P4" s="12"/>
      <c r="Q4" s="10" t="s">
        <v>486</v>
      </c>
      <c r="R4" s="10" t="s">
        <v>419</v>
      </c>
      <c r="S4" s="10" t="s">
        <v>125</v>
      </c>
      <c r="T4" s="10">
        <v>1</v>
      </c>
      <c r="U4" s="10" t="s">
        <v>475</v>
      </c>
      <c r="V4" s="10" t="s">
        <v>487</v>
      </c>
      <c r="W4" s="10" t="s">
        <v>488</v>
      </c>
      <c r="X4" s="569">
        <v>45992.465277777781</v>
      </c>
      <c r="Y4" s="10"/>
      <c r="Z4" s="10">
        <v>0.3</v>
      </c>
      <c r="AA4" s="10"/>
      <c r="AB4" s="10" t="s">
        <v>478</v>
      </c>
      <c r="AC4" s="221" t="s">
        <v>489</v>
      </c>
      <c r="AD4" s="10" t="s">
        <v>480</v>
      </c>
      <c r="AE4" s="10"/>
      <c r="AF4" s="10"/>
      <c r="AG4" s="10"/>
      <c r="AH4" s="10"/>
      <c r="AI4" s="10"/>
      <c r="AJ4" s="10" t="s">
        <v>480</v>
      </c>
      <c r="AK4" s="10" t="s">
        <v>480</v>
      </c>
      <c r="AL4" s="222" t="e">
        <f t="shared" si="0"/>
        <v>#VALUE!</v>
      </c>
      <c r="AM4" s="220">
        <f t="shared" si="1"/>
        <v>45992</v>
      </c>
    </row>
    <row r="5" spans="1:39" ht="21.6" customHeight="1">
      <c r="A5" s="10">
        <v>5</v>
      </c>
      <c r="B5" s="10" t="s">
        <v>471</v>
      </c>
      <c r="C5" s="10">
        <v>2025120073</v>
      </c>
      <c r="D5" s="10"/>
      <c r="E5" s="10"/>
      <c r="F5" s="10" t="s">
        <v>309</v>
      </c>
      <c r="G5" s="10" t="s">
        <v>310</v>
      </c>
      <c r="H5" s="10" t="s">
        <v>473</v>
      </c>
      <c r="I5" s="10"/>
      <c r="J5" s="10"/>
      <c r="K5" s="10"/>
      <c r="L5" s="10"/>
      <c r="M5" s="11"/>
      <c r="N5" s="10"/>
      <c r="O5" s="11"/>
      <c r="P5" s="12"/>
      <c r="Q5" s="10" t="s">
        <v>490</v>
      </c>
      <c r="R5" s="10" t="s">
        <v>419</v>
      </c>
      <c r="S5" s="10" t="s">
        <v>125</v>
      </c>
      <c r="T5" s="10">
        <v>1</v>
      </c>
      <c r="U5" s="10" t="s">
        <v>475</v>
      </c>
      <c r="V5" s="10" t="s">
        <v>491</v>
      </c>
      <c r="W5" s="10" t="s">
        <v>492</v>
      </c>
      <c r="X5" s="569">
        <v>45992.479166666657</v>
      </c>
      <c r="Y5" s="10"/>
      <c r="Z5" s="10">
        <v>0.3</v>
      </c>
      <c r="AA5" s="10"/>
      <c r="AB5" s="10" t="s">
        <v>478</v>
      </c>
      <c r="AC5" s="221" t="s">
        <v>489</v>
      </c>
      <c r="AD5" s="10" t="s">
        <v>480</v>
      </c>
      <c r="AE5" s="10"/>
      <c r="AF5" s="10"/>
      <c r="AG5" s="10"/>
      <c r="AH5" s="10"/>
      <c r="AI5" s="10"/>
      <c r="AJ5" s="10" t="s">
        <v>480</v>
      </c>
      <c r="AK5" s="10" t="s">
        <v>480</v>
      </c>
      <c r="AL5" s="222" t="e">
        <f t="shared" si="0"/>
        <v>#VALUE!</v>
      </c>
      <c r="AM5" s="220">
        <f t="shared" si="1"/>
        <v>45992</v>
      </c>
    </row>
    <row r="6" spans="1:39" ht="21.6" customHeight="1">
      <c r="A6" s="10">
        <v>6</v>
      </c>
      <c r="B6" s="10" t="s">
        <v>471</v>
      </c>
      <c r="C6" s="10">
        <v>2025120077</v>
      </c>
      <c r="D6" s="10"/>
      <c r="E6" s="10"/>
      <c r="F6" s="10">
        <v>4538</v>
      </c>
      <c r="G6" s="10" t="s">
        <v>186</v>
      </c>
      <c r="H6" s="10" t="s">
        <v>473</v>
      </c>
      <c r="I6" s="10"/>
      <c r="J6" s="10"/>
      <c r="K6" s="10"/>
      <c r="L6" s="10"/>
      <c r="M6" s="11"/>
      <c r="N6" s="10"/>
      <c r="O6" s="11"/>
      <c r="P6" s="12"/>
      <c r="Q6" s="10" t="s">
        <v>493</v>
      </c>
      <c r="R6" s="10" t="s">
        <v>419</v>
      </c>
      <c r="S6" s="10" t="s">
        <v>125</v>
      </c>
      <c r="T6" s="10">
        <v>1</v>
      </c>
      <c r="U6" s="10" t="s">
        <v>475</v>
      </c>
      <c r="V6" s="10" t="s">
        <v>494</v>
      </c>
      <c r="W6" s="10" t="s">
        <v>495</v>
      </c>
      <c r="X6" s="569">
        <v>45992.496527777781</v>
      </c>
      <c r="Y6" s="10"/>
      <c r="Z6" s="10">
        <v>0.4</v>
      </c>
      <c r="AA6" s="10"/>
      <c r="AB6" s="10" t="s">
        <v>478</v>
      </c>
      <c r="AC6" s="221" t="s">
        <v>479</v>
      </c>
      <c r="AD6" s="10" t="s">
        <v>480</v>
      </c>
      <c r="AE6" s="10"/>
      <c r="AF6" s="10"/>
      <c r="AG6" s="10"/>
      <c r="AH6" s="10"/>
      <c r="AI6" s="10"/>
      <c r="AJ6" s="10" t="s">
        <v>480</v>
      </c>
      <c r="AK6" s="10" t="s">
        <v>480</v>
      </c>
      <c r="AL6" s="222" t="e">
        <f t="shared" si="0"/>
        <v>#VALUE!</v>
      </c>
      <c r="AM6" s="220">
        <f t="shared" si="1"/>
        <v>45992</v>
      </c>
    </row>
    <row r="7" spans="1:39" ht="21.6" customHeight="1">
      <c r="A7" s="10">
        <v>7</v>
      </c>
      <c r="B7" s="10" t="s">
        <v>471</v>
      </c>
      <c r="C7" s="10">
        <v>2025120099</v>
      </c>
      <c r="D7" s="10"/>
      <c r="E7" s="10"/>
      <c r="F7" s="10">
        <v>4057</v>
      </c>
      <c r="G7" s="10" t="s">
        <v>496</v>
      </c>
      <c r="H7" s="10" t="s">
        <v>473</v>
      </c>
      <c r="I7" s="10"/>
      <c r="J7" s="10"/>
      <c r="K7" s="10"/>
      <c r="L7" s="10"/>
      <c r="M7" s="11"/>
      <c r="N7" s="10"/>
      <c r="O7" s="11"/>
      <c r="P7" s="12"/>
      <c r="Q7" s="10" t="s">
        <v>497</v>
      </c>
      <c r="R7" s="10" t="s">
        <v>419</v>
      </c>
      <c r="S7" s="10" t="s">
        <v>125</v>
      </c>
      <c r="T7" s="10">
        <v>1</v>
      </c>
      <c r="U7" s="10" t="s">
        <v>475</v>
      </c>
      <c r="V7" s="10" t="s">
        <v>498</v>
      </c>
      <c r="W7" s="10" t="s">
        <v>499</v>
      </c>
      <c r="X7" s="569">
        <v>45992.5625</v>
      </c>
      <c r="Y7" s="10"/>
      <c r="Z7" s="10">
        <v>0.5</v>
      </c>
      <c r="AA7" s="10"/>
      <c r="AB7" s="10" t="s">
        <v>478</v>
      </c>
      <c r="AC7" s="221" t="s">
        <v>479</v>
      </c>
      <c r="AD7" s="10" t="s">
        <v>480</v>
      </c>
      <c r="AE7" s="10"/>
      <c r="AF7" s="10"/>
      <c r="AG7" s="10"/>
      <c r="AH7" s="10"/>
      <c r="AI7" s="10"/>
      <c r="AJ7" s="10" t="s">
        <v>480</v>
      </c>
      <c r="AK7" s="10" t="s">
        <v>480</v>
      </c>
      <c r="AL7" s="222" t="e">
        <f t="shared" si="0"/>
        <v>#VALUE!</v>
      </c>
      <c r="AM7" s="220">
        <f t="shared" si="1"/>
        <v>45992</v>
      </c>
    </row>
    <row r="8" spans="1:39" ht="21.6" customHeight="1">
      <c r="A8" s="10">
        <v>8</v>
      </c>
      <c r="B8" s="10" t="s">
        <v>471</v>
      </c>
      <c r="C8" s="10">
        <v>2025120102</v>
      </c>
      <c r="D8" s="10"/>
      <c r="E8" s="10"/>
      <c r="F8" s="10">
        <v>3878</v>
      </c>
      <c r="G8" s="10" t="s">
        <v>500</v>
      </c>
      <c r="H8" s="10" t="s">
        <v>473</v>
      </c>
      <c r="I8" s="10"/>
      <c r="J8" s="10"/>
      <c r="K8" s="10"/>
      <c r="L8" s="10"/>
      <c r="M8" s="11"/>
      <c r="N8" s="10"/>
      <c r="O8" s="11"/>
      <c r="P8" s="12"/>
      <c r="Q8" s="10" t="s">
        <v>501</v>
      </c>
      <c r="R8" s="10" t="s">
        <v>419</v>
      </c>
      <c r="S8" s="10" t="s">
        <v>125</v>
      </c>
      <c r="T8" s="10">
        <v>1</v>
      </c>
      <c r="U8" s="10" t="s">
        <v>475</v>
      </c>
      <c r="V8" s="10" t="s">
        <v>502</v>
      </c>
      <c r="W8" s="10" t="s">
        <v>503</v>
      </c>
      <c r="X8" s="569">
        <v>45992.576388888891</v>
      </c>
      <c r="Y8" s="10"/>
      <c r="Z8" s="10">
        <v>0.3</v>
      </c>
      <c r="AA8" s="10"/>
      <c r="AB8" s="10" t="s">
        <v>478</v>
      </c>
      <c r="AC8" s="221" t="s">
        <v>479</v>
      </c>
      <c r="AD8" s="10" t="s">
        <v>480</v>
      </c>
      <c r="AE8" s="10"/>
      <c r="AF8" s="10"/>
      <c r="AG8" s="10"/>
      <c r="AH8" s="10"/>
      <c r="AI8" s="10"/>
      <c r="AJ8" s="10" t="s">
        <v>480</v>
      </c>
      <c r="AK8" s="10" t="s">
        <v>480</v>
      </c>
      <c r="AL8" s="222" t="e">
        <f t="shared" si="0"/>
        <v>#VALUE!</v>
      </c>
      <c r="AM8" s="220">
        <f t="shared" si="1"/>
        <v>45992</v>
      </c>
    </row>
    <row r="9" spans="1:39" ht="21.6" customHeight="1">
      <c r="A9" s="10">
        <v>9</v>
      </c>
      <c r="B9" s="10" t="s">
        <v>471</v>
      </c>
      <c r="C9" s="10">
        <v>2025120404</v>
      </c>
      <c r="D9" s="10"/>
      <c r="E9" s="10"/>
      <c r="F9" s="10">
        <v>5410</v>
      </c>
      <c r="G9" s="10" t="s">
        <v>342</v>
      </c>
      <c r="H9" s="10" t="s">
        <v>504</v>
      </c>
      <c r="I9" s="10"/>
      <c r="J9" s="10"/>
      <c r="K9" s="10"/>
      <c r="L9" s="10"/>
      <c r="M9" s="11"/>
      <c r="N9" s="10"/>
      <c r="O9" s="11"/>
      <c r="P9" s="12"/>
      <c r="Q9" s="10" t="s">
        <v>505</v>
      </c>
      <c r="R9" s="10" t="s">
        <v>419</v>
      </c>
      <c r="S9" s="10" t="s">
        <v>130</v>
      </c>
      <c r="T9" s="10">
        <v>1</v>
      </c>
      <c r="U9" s="10" t="s">
        <v>475</v>
      </c>
      <c r="V9" s="10" t="s">
        <v>506</v>
      </c>
      <c r="W9" s="10" t="s">
        <v>507</v>
      </c>
      <c r="X9" s="569">
        <v>45993.5625</v>
      </c>
      <c r="Y9" s="10"/>
      <c r="Z9" s="10">
        <v>2.5</v>
      </c>
      <c r="AA9" s="10"/>
      <c r="AB9" s="10" t="s">
        <v>478</v>
      </c>
      <c r="AC9" s="221" t="s">
        <v>508</v>
      </c>
      <c r="AD9" s="10"/>
      <c r="AE9" s="10" t="s">
        <v>480</v>
      </c>
      <c r="AF9" s="10"/>
      <c r="AG9" s="10"/>
      <c r="AH9" s="10"/>
      <c r="AI9" s="10"/>
      <c r="AJ9" s="10"/>
      <c r="AK9" s="10" t="s">
        <v>480</v>
      </c>
      <c r="AL9" s="222" t="e">
        <f t="shared" si="0"/>
        <v>#VALUE!</v>
      </c>
      <c r="AM9" s="220">
        <f t="shared" si="1"/>
        <v>45993</v>
      </c>
    </row>
    <row r="10" spans="1:39" ht="21.6" customHeight="1">
      <c r="A10" s="10">
        <v>10</v>
      </c>
      <c r="B10" s="10" t="s">
        <v>509</v>
      </c>
      <c r="C10" s="10">
        <v>2025120415</v>
      </c>
      <c r="D10" s="10" t="s">
        <v>510</v>
      </c>
      <c r="E10" s="10" t="s">
        <v>511</v>
      </c>
      <c r="F10" s="10" t="s">
        <v>68</v>
      </c>
      <c r="G10" s="10" t="s">
        <v>512</v>
      </c>
      <c r="H10" s="10" t="s">
        <v>504</v>
      </c>
      <c r="I10" s="10" t="s">
        <v>513</v>
      </c>
      <c r="J10" s="10" t="s">
        <v>514</v>
      </c>
      <c r="K10" s="10" t="s">
        <v>289</v>
      </c>
      <c r="L10" s="10" t="s">
        <v>515</v>
      </c>
      <c r="M10" s="11" t="s">
        <v>516</v>
      </c>
      <c r="N10" s="10">
        <v>2304</v>
      </c>
      <c r="O10" s="11" t="s">
        <v>517</v>
      </c>
      <c r="P10" s="12" t="s">
        <v>518</v>
      </c>
      <c r="Q10" s="10" t="s">
        <v>519</v>
      </c>
      <c r="R10" s="10" t="s">
        <v>419</v>
      </c>
      <c r="S10" s="10" t="s">
        <v>130</v>
      </c>
      <c r="T10" s="10">
        <v>1</v>
      </c>
      <c r="U10" s="10" t="s">
        <v>475</v>
      </c>
      <c r="V10" s="10" t="s">
        <v>520</v>
      </c>
      <c r="W10" s="10" t="s">
        <v>521</v>
      </c>
      <c r="X10" s="569">
        <v>45993.642361111109</v>
      </c>
      <c r="Y10" s="10" t="s">
        <v>522</v>
      </c>
      <c r="Z10" s="10">
        <v>0.5</v>
      </c>
      <c r="AA10" s="10"/>
      <c r="AB10" s="10" t="s">
        <v>478</v>
      </c>
      <c r="AC10" s="221" t="s">
        <v>523</v>
      </c>
      <c r="AD10" s="10"/>
      <c r="AE10" s="10"/>
      <c r="AF10" s="10"/>
      <c r="AG10" s="10"/>
      <c r="AH10" s="10"/>
      <c r="AI10" s="10"/>
      <c r="AJ10" s="10"/>
      <c r="AK10" s="10" t="s">
        <v>480</v>
      </c>
      <c r="AL10" s="222">
        <f t="shared" si="0"/>
        <v>45993</v>
      </c>
      <c r="AM10" s="220">
        <f t="shared" si="1"/>
        <v>45993</v>
      </c>
    </row>
    <row r="11" spans="1:39" ht="21.6" customHeight="1">
      <c r="A11" s="10">
        <v>11</v>
      </c>
      <c r="B11" s="10" t="s">
        <v>471</v>
      </c>
      <c r="C11" s="10">
        <v>2025120430</v>
      </c>
      <c r="D11" s="10"/>
      <c r="E11" s="10"/>
      <c r="F11" s="10" t="s">
        <v>68</v>
      </c>
      <c r="G11" s="10" t="s">
        <v>512</v>
      </c>
      <c r="H11" s="10" t="s">
        <v>504</v>
      </c>
      <c r="I11" s="10"/>
      <c r="J11" s="10"/>
      <c r="K11" s="10"/>
      <c r="L11" s="10"/>
      <c r="M11" s="11"/>
      <c r="N11" s="10"/>
      <c r="O11" s="11"/>
      <c r="P11" s="12"/>
      <c r="Q11" s="10" t="s">
        <v>519</v>
      </c>
      <c r="R11" s="10" t="s">
        <v>419</v>
      </c>
      <c r="S11" s="10" t="s">
        <v>130</v>
      </c>
      <c r="T11" s="10">
        <v>1</v>
      </c>
      <c r="U11" s="10" t="s">
        <v>475</v>
      </c>
      <c r="V11" s="10" t="s">
        <v>524</v>
      </c>
      <c r="W11" s="10" t="s">
        <v>525</v>
      </c>
      <c r="X11" s="569">
        <v>45993.621527777781</v>
      </c>
      <c r="Y11" s="10"/>
      <c r="Z11" s="10">
        <v>0.4</v>
      </c>
      <c r="AA11" s="10"/>
      <c r="AB11" s="10" t="s">
        <v>478</v>
      </c>
      <c r="AC11" s="221" t="s">
        <v>526</v>
      </c>
      <c r="AD11" s="10"/>
      <c r="AE11" s="10"/>
      <c r="AF11" s="10"/>
      <c r="AG11" s="10"/>
      <c r="AH11" s="10"/>
      <c r="AI11" s="10"/>
      <c r="AJ11" s="10" t="s">
        <v>480</v>
      </c>
      <c r="AK11" s="10" t="s">
        <v>480</v>
      </c>
      <c r="AL11" s="222" t="e">
        <f t="shared" si="0"/>
        <v>#VALUE!</v>
      </c>
      <c r="AM11" s="220">
        <f t="shared" si="1"/>
        <v>45993</v>
      </c>
    </row>
    <row r="12" spans="1:39" ht="21.6" customHeight="1">
      <c r="A12" s="10">
        <v>12</v>
      </c>
      <c r="B12" s="10" t="s">
        <v>509</v>
      </c>
      <c r="C12" s="10">
        <v>2025120542</v>
      </c>
      <c r="D12" s="10" t="s">
        <v>527</v>
      </c>
      <c r="E12" s="10" t="s">
        <v>511</v>
      </c>
      <c r="F12" s="10">
        <v>3796</v>
      </c>
      <c r="G12" s="10" t="s">
        <v>528</v>
      </c>
      <c r="H12" s="10" t="s">
        <v>504</v>
      </c>
      <c r="I12" s="10" t="s">
        <v>529</v>
      </c>
      <c r="J12" s="10" t="s">
        <v>530</v>
      </c>
      <c r="K12" s="10" t="s">
        <v>531</v>
      </c>
      <c r="L12" s="10" t="s">
        <v>515</v>
      </c>
      <c r="M12" s="11" t="s">
        <v>516</v>
      </c>
      <c r="N12" s="10">
        <v>2307</v>
      </c>
      <c r="O12" s="11" t="s">
        <v>532</v>
      </c>
      <c r="P12" s="12" t="s">
        <v>533</v>
      </c>
      <c r="Q12" s="10" t="s">
        <v>534</v>
      </c>
      <c r="R12" s="10" t="s">
        <v>419</v>
      </c>
      <c r="S12" s="10" t="s">
        <v>130</v>
      </c>
      <c r="T12" s="10">
        <v>1</v>
      </c>
      <c r="U12" s="10" t="s">
        <v>475</v>
      </c>
      <c r="V12" s="10" t="s">
        <v>535</v>
      </c>
      <c r="W12" s="10" t="s">
        <v>536</v>
      </c>
      <c r="X12" s="569">
        <v>45994.444444444453</v>
      </c>
      <c r="Y12" s="10" t="s">
        <v>537</v>
      </c>
      <c r="Z12" s="10">
        <v>0.7</v>
      </c>
      <c r="AA12" s="10"/>
      <c r="AB12" s="10" t="s">
        <v>478</v>
      </c>
      <c r="AC12" s="221" t="s">
        <v>538</v>
      </c>
      <c r="AD12" s="10"/>
      <c r="AE12" s="10"/>
      <c r="AF12" s="10"/>
      <c r="AG12" s="10"/>
      <c r="AH12" s="10"/>
      <c r="AI12" s="10"/>
      <c r="AJ12" s="10"/>
      <c r="AK12" s="10" t="s">
        <v>480</v>
      </c>
      <c r="AL12" s="222">
        <f t="shared" si="0"/>
        <v>45994</v>
      </c>
      <c r="AM12" s="220">
        <f t="shared" si="1"/>
        <v>45994</v>
      </c>
    </row>
    <row r="13" spans="1:39" ht="21.6" customHeight="1">
      <c r="A13" s="10">
        <v>13</v>
      </c>
      <c r="B13" s="10" t="s">
        <v>471</v>
      </c>
      <c r="C13" s="10">
        <v>2025120595</v>
      </c>
      <c r="D13" s="10"/>
      <c r="E13" s="10"/>
      <c r="F13" s="10">
        <v>3796</v>
      </c>
      <c r="G13" s="10" t="s">
        <v>528</v>
      </c>
      <c r="H13" s="10" t="s">
        <v>504</v>
      </c>
      <c r="I13" s="10"/>
      <c r="J13" s="10"/>
      <c r="K13" s="10"/>
      <c r="L13" s="10"/>
      <c r="M13" s="11"/>
      <c r="N13" s="10"/>
      <c r="O13" s="11"/>
      <c r="P13" s="12"/>
      <c r="Q13" s="10" t="s">
        <v>534</v>
      </c>
      <c r="R13" s="10" t="s">
        <v>419</v>
      </c>
      <c r="S13" s="10" t="s">
        <v>130</v>
      </c>
      <c r="T13" s="10">
        <v>1</v>
      </c>
      <c r="U13" s="10" t="s">
        <v>475</v>
      </c>
      <c r="V13" s="10" t="s">
        <v>539</v>
      </c>
      <c r="W13" s="10" t="s">
        <v>540</v>
      </c>
      <c r="X13" s="569">
        <v>45994.465277777781</v>
      </c>
      <c r="Y13" s="10"/>
      <c r="Z13" s="10">
        <v>0.3</v>
      </c>
      <c r="AA13" s="10"/>
      <c r="AB13" s="10" t="s">
        <v>478</v>
      </c>
      <c r="AC13" s="221" t="s">
        <v>479</v>
      </c>
      <c r="AD13" s="10" t="s">
        <v>480</v>
      </c>
      <c r="AE13" s="10"/>
      <c r="AF13" s="10"/>
      <c r="AG13" s="10"/>
      <c r="AH13" s="10"/>
      <c r="AI13" s="10"/>
      <c r="AJ13" s="10"/>
      <c r="AK13" s="10" t="s">
        <v>480</v>
      </c>
      <c r="AL13" s="222" t="e">
        <f t="shared" si="0"/>
        <v>#VALUE!</v>
      </c>
      <c r="AM13" s="220">
        <f t="shared" si="1"/>
        <v>45994</v>
      </c>
    </row>
    <row r="14" spans="1:39" ht="21.6" customHeight="1">
      <c r="A14" s="10">
        <v>14</v>
      </c>
      <c r="B14" s="10" t="s">
        <v>509</v>
      </c>
      <c r="C14" s="10">
        <v>2025120682</v>
      </c>
      <c r="D14" s="10" t="s">
        <v>541</v>
      </c>
      <c r="E14" s="10" t="s">
        <v>511</v>
      </c>
      <c r="F14" s="10" t="s">
        <v>96</v>
      </c>
      <c r="G14" s="10" t="s">
        <v>542</v>
      </c>
      <c r="H14" s="10" t="s">
        <v>543</v>
      </c>
      <c r="I14" s="10" t="s">
        <v>544</v>
      </c>
      <c r="J14" s="10" t="s">
        <v>530</v>
      </c>
      <c r="K14" s="10" t="s">
        <v>289</v>
      </c>
      <c r="L14" s="10" t="s">
        <v>545</v>
      </c>
      <c r="M14" s="11" t="s">
        <v>546</v>
      </c>
      <c r="N14" s="10" t="s">
        <v>547</v>
      </c>
      <c r="O14" s="11" t="s">
        <v>548</v>
      </c>
      <c r="P14" s="12" t="s">
        <v>549</v>
      </c>
      <c r="Q14" s="10" t="s">
        <v>550</v>
      </c>
      <c r="R14" s="10" t="s">
        <v>419</v>
      </c>
      <c r="S14" s="10" t="s">
        <v>146</v>
      </c>
      <c r="T14" s="10">
        <v>1</v>
      </c>
      <c r="U14" s="10" t="s">
        <v>475</v>
      </c>
      <c r="V14" s="10" t="s">
        <v>551</v>
      </c>
      <c r="W14" s="10" t="s">
        <v>552</v>
      </c>
      <c r="X14" s="569">
        <v>45995.642361111109</v>
      </c>
      <c r="Y14" s="10" t="s">
        <v>553</v>
      </c>
      <c r="Z14" s="10">
        <v>0.4</v>
      </c>
      <c r="AA14" s="10"/>
      <c r="AB14" s="10" t="s">
        <v>478</v>
      </c>
      <c r="AC14" s="221" t="s">
        <v>554</v>
      </c>
      <c r="AD14" s="10"/>
      <c r="AE14" s="10"/>
      <c r="AF14" s="10"/>
      <c r="AG14" s="10"/>
      <c r="AH14" s="10"/>
      <c r="AI14" s="10"/>
      <c r="AJ14" s="10"/>
      <c r="AK14" s="10" t="s">
        <v>480</v>
      </c>
      <c r="AL14" s="222">
        <f t="shared" si="0"/>
        <v>45994</v>
      </c>
      <c r="AM14" s="220">
        <f t="shared" si="1"/>
        <v>45995</v>
      </c>
    </row>
    <row r="15" spans="1:39" ht="21.6" customHeight="1">
      <c r="A15" s="10">
        <v>15</v>
      </c>
      <c r="B15" s="10" t="s">
        <v>509</v>
      </c>
      <c r="C15" s="10">
        <v>2025120703</v>
      </c>
      <c r="D15" s="10" t="s">
        <v>555</v>
      </c>
      <c r="E15" s="10" t="s">
        <v>511</v>
      </c>
      <c r="F15" s="10">
        <v>5410</v>
      </c>
      <c r="G15" s="10" t="s">
        <v>342</v>
      </c>
      <c r="H15" s="10" t="s">
        <v>504</v>
      </c>
      <c r="I15" s="10" t="s">
        <v>556</v>
      </c>
      <c r="J15" s="10" t="s">
        <v>530</v>
      </c>
      <c r="K15" s="10" t="s">
        <v>289</v>
      </c>
      <c r="L15" s="10" t="s">
        <v>515</v>
      </c>
      <c r="M15" s="11" t="s">
        <v>516</v>
      </c>
      <c r="N15" s="10">
        <v>2305</v>
      </c>
      <c r="O15" s="11" t="s">
        <v>557</v>
      </c>
      <c r="P15" s="12" t="s">
        <v>558</v>
      </c>
      <c r="Q15" s="10" t="s">
        <v>505</v>
      </c>
      <c r="R15" s="10" t="s">
        <v>419</v>
      </c>
      <c r="S15" s="10" t="s">
        <v>130</v>
      </c>
      <c r="T15" s="10">
        <v>1</v>
      </c>
      <c r="U15" s="10" t="s">
        <v>475</v>
      </c>
      <c r="V15" s="10" t="s">
        <v>559</v>
      </c>
      <c r="W15" s="10" t="s">
        <v>560</v>
      </c>
      <c r="X15" s="569">
        <v>45995.614583333343</v>
      </c>
      <c r="Y15" s="10" t="s">
        <v>561</v>
      </c>
      <c r="Z15" s="10">
        <v>0.4</v>
      </c>
      <c r="AA15" s="10"/>
      <c r="AB15" s="10" t="s">
        <v>478</v>
      </c>
      <c r="AC15" s="221" t="s">
        <v>562</v>
      </c>
      <c r="AD15" s="10"/>
      <c r="AE15" s="10"/>
      <c r="AF15" s="10"/>
      <c r="AG15" s="10"/>
      <c r="AH15" s="10"/>
      <c r="AI15" s="10"/>
      <c r="AJ15" s="10"/>
      <c r="AK15" s="10" t="s">
        <v>480</v>
      </c>
      <c r="AL15" s="222">
        <f t="shared" si="0"/>
        <v>45994</v>
      </c>
      <c r="AM15" s="220">
        <f t="shared" si="1"/>
        <v>45995</v>
      </c>
    </row>
    <row r="16" spans="1:39" ht="21.6" customHeight="1">
      <c r="A16" s="10">
        <v>16</v>
      </c>
      <c r="B16" s="10" t="s">
        <v>471</v>
      </c>
      <c r="C16" s="10">
        <v>2025120859</v>
      </c>
      <c r="D16" s="10"/>
      <c r="E16" s="10"/>
      <c r="F16" s="10">
        <v>4083</v>
      </c>
      <c r="G16" s="10" t="s">
        <v>340</v>
      </c>
      <c r="H16" s="10" t="s">
        <v>504</v>
      </c>
      <c r="I16" s="10"/>
      <c r="J16" s="10"/>
      <c r="K16" s="10"/>
      <c r="L16" s="10"/>
      <c r="M16" s="11"/>
      <c r="N16" s="10"/>
      <c r="O16" s="11"/>
      <c r="P16" s="12"/>
      <c r="Q16" s="10" t="s">
        <v>563</v>
      </c>
      <c r="R16" s="10" t="s">
        <v>419</v>
      </c>
      <c r="S16" s="10" t="s">
        <v>130</v>
      </c>
      <c r="T16" s="10">
        <v>1</v>
      </c>
      <c r="U16" s="10" t="s">
        <v>475</v>
      </c>
      <c r="V16" s="10" t="s">
        <v>564</v>
      </c>
      <c r="W16" s="10" t="s">
        <v>565</v>
      </c>
      <c r="X16" s="569">
        <v>45995.548611111109</v>
      </c>
      <c r="Y16" s="10"/>
      <c r="Z16" s="10">
        <v>2.2000000000000002</v>
      </c>
      <c r="AA16" s="10"/>
      <c r="AB16" s="10" t="s">
        <v>478</v>
      </c>
      <c r="AC16" s="221" t="s">
        <v>566</v>
      </c>
      <c r="AD16" s="10"/>
      <c r="AE16" s="10" t="s">
        <v>480</v>
      </c>
      <c r="AF16" s="10"/>
      <c r="AG16" s="10"/>
      <c r="AH16" s="10"/>
      <c r="AI16" s="10"/>
      <c r="AJ16" s="10"/>
      <c r="AK16" s="10" t="s">
        <v>480</v>
      </c>
      <c r="AL16" s="222" t="e">
        <f t="shared" si="0"/>
        <v>#VALUE!</v>
      </c>
      <c r="AM16" s="220">
        <f t="shared" si="1"/>
        <v>45995</v>
      </c>
    </row>
    <row r="17" spans="1:39" ht="21.6" customHeight="1">
      <c r="A17" s="10">
        <v>17</v>
      </c>
      <c r="B17" s="10" t="s">
        <v>471</v>
      </c>
      <c r="C17" s="10">
        <v>2025120861</v>
      </c>
      <c r="D17" s="10"/>
      <c r="E17" s="10"/>
      <c r="F17" s="10">
        <v>4083</v>
      </c>
      <c r="G17" s="10" t="s">
        <v>340</v>
      </c>
      <c r="H17" s="10" t="s">
        <v>504</v>
      </c>
      <c r="I17" s="10"/>
      <c r="J17" s="10"/>
      <c r="K17" s="10"/>
      <c r="L17" s="10"/>
      <c r="M17" s="11"/>
      <c r="N17" s="10"/>
      <c r="O17" s="11"/>
      <c r="P17" s="12"/>
      <c r="Q17" s="10" t="s">
        <v>563</v>
      </c>
      <c r="R17" s="10" t="s">
        <v>419</v>
      </c>
      <c r="S17" s="10" t="s">
        <v>130</v>
      </c>
      <c r="T17" s="10">
        <v>1</v>
      </c>
      <c r="U17" s="10" t="s">
        <v>475</v>
      </c>
      <c r="V17" s="10" t="s">
        <v>567</v>
      </c>
      <c r="W17" s="10" t="s">
        <v>568</v>
      </c>
      <c r="X17" s="569">
        <v>45995.576388888891</v>
      </c>
      <c r="Y17" s="10"/>
      <c r="Z17" s="10">
        <v>0.5</v>
      </c>
      <c r="AA17" s="10"/>
      <c r="AB17" s="10" t="s">
        <v>478</v>
      </c>
      <c r="AC17" s="221" t="s">
        <v>479</v>
      </c>
      <c r="AD17" s="10" t="s">
        <v>480</v>
      </c>
      <c r="AE17" s="10"/>
      <c r="AF17" s="10"/>
      <c r="AG17" s="10"/>
      <c r="AH17" s="10"/>
      <c r="AI17" s="10"/>
      <c r="AJ17" s="10"/>
      <c r="AK17" s="10" t="s">
        <v>480</v>
      </c>
      <c r="AL17" s="222" t="e">
        <f t="shared" si="0"/>
        <v>#VALUE!</v>
      </c>
      <c r="AM17" s="220">
        <f t="shared" si="1"/>
        <v>45995</v>
      </c>
    </row>
    <row r="18" spans="1:39" ht="21.6" customHeight="1">
      <c r="A18" s="10">
        <v>18</v>
      </c>
      <c r="B18" s="10" t="s">
        <v>509</v>
      </c>
      <c r="C18" s="10">
        <v>2025120869</v>
      </c>
      <c r="D18" s="10" t="s">
        <v>569</v>
      </c>
      <c r="E18" s="10" t="s">
        <v>511</v>
      </c>
      <c r="F18" s="10">
        <v>5364</v>
      </c>
      <c r="G18" s="10" t="s">
        <v>411</v>
      </c>
      <c r="H18" s="10" t="s">
        <v>473</v>
      </c>
      <c r="I18" s="10" t="s">
        <v>570</v>
      </c>
      <c r="J18" s="10" t="s">
        <v>571</v>
      </c>
      <c r="K18" s="10" t="s">
        <v>289</v>
      </c>
      <c r="L18" s="10" t="s">
        <v>515</v>
      </c>
      <c r="M18" s="11" t="s">
        <v>516</v>
      </c>
      <c r="N18" s="10">
        <v>2306</v>
      </c>
      <c r="O18" s="11" t="s">
        <v>572</v>
      </c>
      <c r="P18" s="12" t="s">
        <v>573</v>
      </c>
      <c r="Q18" s="10" t="s">
        <v>574</v>
      </c>
      <c r="R18" s="10" t="s">
        <v>419</v>
      </c>
      <c r="S18" s="10" t="s">
        <v>125</v>
      </c>
      <c r="T18" s="10">
        <v>1</v>
      </c>
      <c r="U18" s="10" t="s">
        <v>475</v>
      </c>
      <c r="V18" s="10" t="s">
        <v>575</v>
      </c>
      <c r="W18" s="10" t="s">
        <v>552</v>
      </c>
      <c r="X18" s="569">
        <v>45995.666666666657</v>
      </c>
      <c r="Y18" s="10" t="s">
        <v>576</v>
      </c>
      <c r="Z18" s="10">
        <v>1</v>
      </c>
      <c r="AA18" s="10"/>
      <c r="AB18" s="10" t="s">
        <v>478</v>
      </c>
      <c r="AC18" s="221" t="s">
        <v>577</v>
      </c>
      <c r="AD18" s="10"/>
      <c r="AE18" s="10"/>
      <c r="AF18" s="10"/>
      <c r="AG18" s="10"/>
      <c r="AH18" s="10"/>
      <c r="AI18" s="10"/>
      <c r="AJ18" s="10"/>
      <c r="AK18" s="10" t="s">
        <v>480</v>
      </c>
      <c r="AL18" s="222">
        <f t="shared" si="0"/>
        <v>45995</v>
      </c>
      <c r="AM18" s="220">
        <f t="shared" si="1"/>
        <v>45995</v>
      </c>
    </row>
    <row r="19" spans="1:39" ht="21.6" customHeight="1">
      <c r="A19" s="10">
        <v>19</v>
      </c>
      <c r="B19" s="10" t="s">
        <v>471</v>
      </c>
      <c r="C19" s="10">
        <v>2025121151</v>
      </c>
      <c r="D19" s="10"/>
      <c r="E19" s="10"/>
      <c r="F19" s="10">
        <v>3811</v>
      </c>
      <c r="G19" s="10" t="s">
        <v>578</v>
      </c>
      <c r="H19" s="10" t="s">
        <v>504</v>
      </c>
      <c r="I19" s="10"/>
      <c r="J19" s="10"/>
      <c r="K19" s="10"/>
      <c r="L19" s="10"/>
      <c r="M19" s="11"/>
      <c r="N19" s="10"/>
      <c r="O19" s="11"/>
      <c r="P19" s="12"/>
      <c r="Q19" s="10" t="s">
        <v>579</v>
      </c>
      <c r="R19" s="10" t="s">
        <v>419</v>
      </c>
      <c r="S19" s="10" t="s">
        <v>130</v>
      </c>
      <c r="T19" s="10">
        <v>1</v>
      </c>
      <c r="U19" s="10" t="s">
        <v>475</v>
      </c>
      <c r="V19" s="10" t="s">
        <v>580</v>
      </c>
      <c r="W19" s="10" t="s">
        <v>581</v>
      </c>
      <c r="X19" s="569">
        <v>45996.555555555547</v>
      </c>
      <c r="Y19" s="10"/>
      <c r="Z19" s="10">
        <v>0.3</v>
      </c>
      <c r="AA19" s="10"/>
      <c r="AB19" s="10" t="s">
        <v>478</v>
      </c>
      <c r="AC19" s="221" t="s">
        <v>479</v>
      </c>
      <c r="AD19" s="10" t="s">
        <v>480</v>
      </c>
      <c r="AE19" s="10"/>
      <c r="AF19" s="10"/>
      <c r="AG19" s="10"/>
      <c r="AH19" s="10"/>
      <c r="AI19" s="10"/>
      <c r="AJ19" s="10"/>
      <c r="AK19" s="10" t="s">
        <v>480</v>
      </c>
      <c r="AL19" s="222" t="e">
        <f t="shared" si="0"/>
        <v>#VALUE!</v>
      </c>
      <c r="AM19" s="220">
        <f t="shared" si="1"/>
        <v>45996</v>
      </c>
    </row>
    <row r="20" spans="1:39" ht="21.6" customHeight="1">
      <c r="A20" s="10">
        <v>20</v>
      </c>
      <c r="B20" s="10" t="s">
        <v>471</v>
      </c>
      <c r="C20" s="10">
        <v>2025121177</v>
      </c>
      <c r="D20" s="10"/>
      <c r="E20" s="10"/>
      <c r="F20" s="10">
        <v>4101</v>
      </c>
      <c r="G20" s="10" t="s">
        <v>290</v>
      </c>
      <c r="H20" s="10" t="s">
        <v>504</v>
      </c>
      <c r="I20" s="10"/>
      <c r="J20" s="10"/>
      <c r="K20" s="10"/>
      <c r="L20" s="10"/>
      <c r="M20" s="11"/>
      <c r="N20" s="10"/>
      <c r="O20" s="11"/>
      <c r="P20" s="12"/>
      <c r="Q20" s="10" t="s">
        <v>582</v>
      </c>
      <c r="R20" s="10" t="s">
        <v>419</v>
      </c>
      <c r="S20" s="10" t="s">
        <v>130</v>
      </c>
      <c r="T20" s="10">
        <v>1</v>
      </c>
      <c r="U20" s="10" t="s">
        <v>475</v>
      </c>
      <c r="V20" s="10" t="s">
        <v>583</v>
      </c>
      <c r="W20" s="10" t="s">
        <v>584</v>
      </c>
      <c r="X20" s="569">
        <v>45996.576388888891</v>
      </c>
      <c r="Y20" s="10"/>
      <c r="Z20" s="10">
        <v>0.3</v>
      </c>
      <c r="AA20" s="10"/>
      <c r="AB20" s="10" t="s">
        <v>478</v>
      </c>
      <c r="AC20" s="221" t="s">
        <v>479</v>
      </c>
      <c r="AD20" s="10" t="s">
        <v>480</v>
      </c>
      <c r="AE20" s="10"/>
      <c r="AF20" s="10"/>
      <c r="AG20" s="10"/>
      <c r="AH20" s="10"/>
      <c r="AI20" s="10"/>
      <c r="AJ20" s="10"/>
      <c r="AK20" s="10" t="s">
        <v>480</v>
      </c>
      <c r="AL20" s="222" t="e">
        <f t="shared" si="0"/>
        <v>#VALUE!</v>
      </c>
      <c r="AM20" s="220">
        <f t="shared" si="1"/>
        <v>45996</v>
      </c>
    </row>
    <row r="21" spans="1:39" ht="21.6" customHeight="1">
      <c r="A21" s="10">
        <v>21</v>
      </c>
      <c r="B21" s="10" t="s">
        <v>471</v>
      </c>
      <c r="C21" s="10">
        <v>2025121185</v>
      </c>
      <c r="D21" s="10"/>
      <c r="E21" s="10"/>
      <c r="F21" s="10" t="s">
        <v>83</v>
      </c>
      <c r="G21" s="10" t="s">
        <v>585</v>
      </c>
      <c r="H21" s="10" t="s">
        <v>504</v>
      </c>
      <c r="I21" s="10"/>
      <c r="J21" s="10"/>
      <c r="K21" s="10"/>
      <c r="L21" s="10"/>
      <c r="M21" s="11"/>
      <c r="N21" s="10"/>
      <c r="O21" s="11"/>
      <c r="P21" s="12"/>
      <c r="Q21" s="10" t="s">
        <v>586</v>
      </c>
      <c r="R21" s="10" t="s">
        <v>419</v>
      </c>
      <c r="S21" s="10" t="s">
        <v>130</v>
      </c>
      <c r="T21" s="10">
        <v>1</v>
      </c>
      <c r="U21" s="10" t="s">
        <v>475</v>
      </c>
      <c r="V21" s="10" t="s">
        <v>587</v>
      </c>
      <c r="W21" s="10" t="s">
        <v>588</v>
      </c>
      <c r="X21" s="569">
        <v>45996.618055555547</v>
      </c>
      <c r="Y21" s="10"/>
      <c r="Z21" s="10">
        <v>0.3</v>
      </c>
      <c r="AA21" s="10"/>
      <c r="AB21" s="10" t="s">
        <v>478</v>
      </c>
      <c r="AC21" s="221" t="s">
        <v>479</v>
      </c>
      <c r="AD21" s="10" t="s">
        <v>480</v>
      </c>
      <c r="AE21" s="10"/>
      <c r="AF21" s="10"/>
      <c r="AG21" s="10"/>
      <c r="AH21" s="10"/>
      <c r="AI21" s="10"/>
      <c r="AJ21" s="10"/>
      <c r="AK21" s="10" t="s">
        <v>480</v>
      </c>
      <c r="AL21" s="222" t="e">
        <f t="shared" si="0"/>
        <v>#VALUE!</v>
      </c>
      <c r="AM21" s="220">
        <f t="shared" si="1"/>
        <v>45996</v>
      </c>
    </row>
    <row r="22" spans="1:39" ht="21.6" customHeight="1">
      <c r="A22" s="10">
        <v>19</v>
      </c>
      <c r="B22" s="10" t="s">
        <v>509</v>
      </c>
      <c r="C22" s="10">
        <v>2025121138</v>
      </c>
      <c r="D22" s="10" t="s">
        <v>589</v>
      </c>
      <c r="E22" s="10" t="s">
        <v>511</v>
      </c>
      <c r="F22" s="10" t="s">
        <v>96</v>
      </c>
      <c r="G22" s="10" t="s">
        <v>542</v>
      </c>
      <c r="H22" s="10" t="s">
        <v>543</v>
      </c>
      <c r="I22" s="10" t="s">
        <v>590</v>
      </c>
      <c r="J22" s="10" t="s">
        <v>591</v>
      </c>
      <c r="K22" s="10" t="s">
        <v>592</v>
      </c>
      <c r="L22" s="10" t="s">
        <v>593</v>
      </c>
      <c r="M22" s="11" t="s">
        <v>594</v>
      </c>
      <c r="N22" s="10" t="s">
        <v>595</v>
      </c>
      <c r="O22" s="11" t="s">
        <v>596</v>
      </c>
      <c r="P22" s="12" t="s">
        <v>597</v>
      </c>
      <c r="Q22" s="10" t="s">
        <v>550</v>
      </c>
      <c r="R22" s="10" t="s">
        <v>419</v>
      </c>
      <c r="S22" s="10" t="s">
        <v>146</v>
      </c>
      <c r="T22" s="10">
        <v>1</v>
      </c>
      <c r="U22" s="10" t="s">
        <v>475</v>
      </c>
      <c r="V22" s="10" t="s">
        <v>598</v>
      </c>
      <c r="W22" s="10" t="s">
        <v>599</v>
      </c>
      <c r="X22" s="569">
        <v>45999.570833333331</v>
      </c>
      <c r="Y22" s="10" t="s">
        <v>600</v>
      </c>
      <c r="Z22" s="10">
        <v>0.5</v>
      </c>
      <c r="AA22" s="10"/>
      <c r="AB22" s="10" t="s">
        <v>478</v>
      </c>
      <c r="AC22" s="221" t="s">
        <v>601</v>
      </c>
      <c r="AD22" s="10"/>
      <c r="AE22" s="10"/>
      <c r="AF22" s="10"/>
      <c r="AG22" s="10"/>
      <c r="AH22" s="10"/>
      <c r="AI22" s="10"/>
      <c r="AJ22" s="10"/>
      <c r="AK22" s="10" t="s">
        <v>480</v>
      </c>
      <c r="AL22" s="222">
        <f t="shared" si="0"/>
        <v>45996</v>
      </c>
      <c r="AM22" s="220">
        <f t="shared" si="1"/>
        <v>45999</v>
      </c>
    </row>
    <row r="23" spans="1:39" ht="21.6" customHeight="1">
      <c r="A23" s="10">
        <v>23</v>
      </c>
      <c r="B23" s="10" t="s">
        <v>509</v>
      </c>
      <c r="C23" s="10">
        <v>2025121326</v>
      </c>
      <c r="D23" s="10" t="s">
        <v>602</v>
      </c>
      <c r="E23" s="10" t="s">
        <v>511</v>
      </c>
      <c r="F23" s="10">
        <v>3811</v>
      </c>
      <c r="G23" s="10" t="s">
        <v>578</v>
      </c>
      <c r="H23" s="10" t="s">
        <v>504</v>
      </c>
      <c r="I23" s="10" t="s">
        <v>603</v>
      </c>
      <c r="J23" s="10" t="s">
        <v>604</v>
      </c>
      <c r="K23" s="10" t="s">
        <v>592</v>
      </c>
      <c r="L23" s="10" t="s">
        <v>605</v>
      </c>
      <c r="M23" s="11" t="s">
        <v>606</v>
      </c>
      <c r="N23" s="10" t="s">
        <v>607</v>
      </c>
      <c r="O23" s="11" t="s">
        <v>608</v>
      </c>
      <c r="P23" s="12" t="s">
        <v>609</v>
      </c>
      <c r="Q23" s="10" t="s">
        <v>579</v>
      </c>
      <c r="R23" s="10" t="s">
        <v>419</v>
      </c>
      <c r="S23" s="10" t="s">
        <v>130</v>
      </c>
      <c r="T23" s="10">
        <v>1</v>
      </c>
      <c r="U23" s="10" t="s">
        <v>475</v>
      </c>
      <c r="V23" s="10" t="s">
        <v>610</v>
      </c>
      <c r="W23" s="10" t="s">
        <v>611</v>
      </c>
      <c r="X23" s="569">
        <v>45999.409722222219</v>
      </c>
      <c r="Y23" s="10" t="s">
        <v>612</v>
      </c>
      <c r="Z23" s="10">
        <v>0.3</v>
      </c>
      <c r="AA23" s="10"/>
      <c r="AB23" s="10" t="s">
        <v>478</v>
      </c>
      <c r="AC23" s="221" t="s">
        <v>613</v>
      </c>
      <c r="AD23" s="10"/>
      <c r="AE23" s="10"/>
      <c r="AF23" s="10"/>
      <c r="AG23" s="10"/>
      <c r="AH23" s="10"/>
      <c r="AI23" s="10"/>
      <c r="AJ23" s="10"/>
      <c r="AK23" s="10" t="s">
        <v>480</v>
      </c>
      <c r="AL23" s="222">
        <f t="shared" si="0"/>
        <v>45997</v>
      </c>
      <c r="AM23" s="220">
        <f t="shared" si="1"/>
        <v>45999</v>
      </c>
    </row>
    <row r="24" spans="1:39" ht="21.6" customHeight="1">
      <c r="A24" s="10">
        <v>24</v>
      </c>
      <c r="B24" s="10" t="s">
        <v>509</v>
      </c>
      <c r="C24" s="10">
        <v>2025121327</v>
      </c>
      <c r="D24" s="10" t="s">
        <v>614</v>
      </c>
      <c r="E24" s="10" t="s">
        <v>511</v>
      </c>
      <c r="F24" s="10" t="s">
        <v>68</v>
      </c>
      <c r="G24" s="10" t="s">
        <v>512</v>
      </c>
      <c r="H24" s="10" t="s">
        <v>504</v>
      </c>
      <c r="I24" s="10" t="s">
        <v>615</v>
      </c>
      <c r="J24" s="10" t="s">
        <v>604</v>
      </c>
      <c r="K24" s="10" t="s">
        <v>289</v>
      </c>
      <c r="L24" s="10" t="s">
        <v>515</v>
      </c>
      <c r="M24" s="11" t="s">
        <v>516</v>
      </c>
      <c r="N24" s="10">
        <v>2306</v>
      </c>
      <c r="O24" s="11" t="s">
        <v>572</v>
      </c>
      <c r="P24" s="12" t="s">
        <v>616</v>
      </c>
      <c r="Q24" s="10" t="s">
        <v>519</v>
      </c>
      <c r="R24" s="10" t="s">
        <v>419</v>
      </c>
      <c r="S24" s="10" t="s">
        <v>130</v>
      </c>
      <c r="T24" s="10">
        <v>1</v>
      </c>
      <c r="U24" s="10" t="s">
        <v>475</v>
      </c>
      <c r="V24" s="10" t="s">
        <v>617</v>
      </c>
      <c r="W24" s="10" t="s">
        <v>618</v>
      </c>
      <c r="X24" s="569">
        <v>45997.793055555558</v>
      </c>
      <c r="Y24" s="10" t="s">
        <v>612</v>
      </c>
      <c r="Z24" s="10">
        <v>0.5</v>
      </c>
      <c r="AA24" s="10"/>
      <c r="AB24" s="10" t="s">
        <v>478</v>
      </c>
      <c r="AC24" s="221" t="s">
        <v>619</v>
      </c>
      <c r="AD24" s="10"/>
      <c r="AE24" s="10"/>
      <c r="AF24" s="10"/>
      <c r="AG24" s="10"/>
      <c r="AH24" s="10"/>
      <c r="AI24" s="10"/>
      <c r="AJ24" s="10"/>
      <c r="AK24" s="10" t="s">
        <v>480</v>
      </c>
      <c r="AL24" s="222">
        <f t="shared" si="0"/>
        <v>45997</v>
      </c>
      <c r="AM24" s="220">
        <f t="shared" si="1"/>
        <v>45997</v>
      </c>
    </row>
    <row r="25" spans="1:39" ht="21.6" customHeight="1">
      <c r="A25" s="10">
        <v>25</v>
      </c>
      <c r="B25" s="10" t="s">
        <v>509</v>
      </c>
      <c r="C25" s="10">
        <v>2025121328</v>
      </c>
      <c r="D25" s="10" t="s">
        <v>620</v>
      </c>
      <c r="E25" s="10" t="s">
        <v>621</v>
      </c>
      <c r="F25" s="10" t="s">
        <v>68</v>
      </c>
      <c r="G25" s="10" t="s">
        <v>512</v>
      </c>
      <c r="H25" s="10" t="s">
        <v>504</v>
      </c>
      <c r="I25" s="10" t="s">
        <v>622</v>
      </c>
      <c r="J25" s="10" t="s">
        <v>604</v>
      </c>
      <c r="K25" s="10" t="s">
        <v>289</v>
      </c>
      <c r="L25" s="10" t="s">
        <v>515</v>
      </c>
      <c r="M25" s="11" t="s">
        <v>516</v>
      </c>
      <c r="N25" s="10">
        <v>2306</v>
      </c>
      <c r="O25" s="11" t="s">
        <v>572</v>
      </c>
      <c r="P25" s="12" t="s">
        <v>623</v>
      </c>
      <c r="Q25" s="10" t="s">
        <v>519</v>
      </c>
      <c r="R25" s="10" t="s">
        <v>419</v>
      </c>
      <c r="S25" s="10" t="s">
        <v>130</v>
      </c>
      <c r="T25" s="10">
        <v>1</v>
      </c>
      <c r="U25" s="10" t="s">
        <v>475</v>
      </c>
      <c r="V25" s="10" t="s">
        <v>624</v>
      </c>
      <c r="W25" s="10" t="s">
        <v>625</v>
      </c>
      <c r="X25" s="569">
        <v>45997.791666666657</v>
      </c>
      <c r="Y25" s="10" t="s">
        <v>626</v>
      </c>
      <c r="Z25" s="10">
        <v>0.5</v>
      </c>
      <c r="AA25" s="10"/>
      <c r="AB25" s="10" t="s">
        <v>478</v>
      </c>
      <c r="AC25" s="221" t="s">
        <v>619</v>
      </c>
      <c r="AD25" s="10"/>
      <c r="AE25" s="10"/>
      <c r="AF25" s="10"/>
      <c r="AG25" s="10"/>
      <c r="AH25" s="10"/>
      <c r="AI25" s="10"/>
      <c r="AJ25" s="10"/>
      <c r="AK25" s="10" t="s">
        <v>480</v>
      </c>
      <c r="AL25" s="222">
        <f t="shared" si="0"/>
        <v>45997</v>
      </c>
      <c r="AM25" s="220">
        <f t="shared" si="1"/>
        <v>45997</v>
      </c>
    </row>
    <row r="26" spans="1:39" ht="21.6" customHeight="1">
      <c r="A26" s="10">
        <v>26</v>
      </c>
      <c r="B26" s="10" t="s">
        <v>509</v>
      </c>
      <c r="C26" s="10">
        <v>2025121332</v>
      </c>
      <c r="D26" s="10" t="s">
        <v>627</v>
      </c>
      <c r="E26" s="10" t="s">
        <v>511</v>
      </c>
      <c r="F26" s="10">
        <v>3811</v>
      </c>
      <c r="G26" s="10" t="s">
        <v>578</v>
      </c>
      <c r="H26" s="10" t="s">
        <v>504</v>
      </c>
      <c r="I26" s="10" t="s">
        <v>628</v>
      </c>
      <c r="J26" s="10" t="s">
        <v>629</v>
      </c>
      <c r="K26" s="10" t="s">
        <v>592</v>
      </c>
      <c r="L26" s="10" t="s">
        <v>545</v>
      </c>
      <c r="M26" s="11" t="s">
        <v>546</v>
      </c>
      <c r="N26" s="10" t="s">
        <v>547</v>
      </c>
      <c r="O26" s="11" t="s">
        <v>548</v>
      </c>
      <c r="P26" s="12" t="s">
        <v>630</v>
      </c>
      <c r="Q26" s="10" t="s">
        <v>579</v>
      </c>
      <c r="R26" s="10" t="s">
        <v>419</v>
      </c>
      <c r="S26" s="10" t="s">
        <v>130</v>
      </c>
      <c r="T26" s="10">
        <v>1</v>
      </c>
      <c r="U26" s="10" t="s">
        <v>475</v>
      </c>
      <c r="V26" s="10" t="s">
        <v>631</v>
      </c>
      <c r="W26" s="10" t="s">
        <v>632</v>
      </c>
      <c r="X26" s="569">
        <v>45999.434027777781</v>
      </c>
      <c r="Y26" s="10" t="s">
        <v>612</v>
      </c>
      <c r="Z26" s="10">
        <v>0.5</v>
      </c>
      <c r="AA26" s="10"/>
      <c r="AB26" s="10" t="s">
        <v>478</v>
      </c>
      <c r="AC26" s="221" t="s">
        <v>633</v>
      </c>
      <c r="AD26" s="10"/>
      <c r="AE26" s="10"/>
      <c r="AF26" s="10"/>
      <c r="AG26" s="10"/>
      <c r="AH26" s="10"/>
      <c r="AI26" s="10"/>
      <c r="AJ26" s="10"/>
      <c r="AK26" s="10" t="s">
        <v>480</v>
      </c>
      <c r="AL26" s="222">
        <f t="shared" si="0"/>
        <v>45998</v>
      </c>
      <c r="AM26" s="220">
        <f t="shared" si="1"/>
        <v>45999</v>
      </c>
    </row>
    <row r="27" spans="1:39" ht="21.6" customHeight="1">
      <c r="A27" s="10">
        <v>27</v>
      </c>
      <c r="B27" s="10" t="s">
        <v>509</v>
      </c>
      <c r="C27" s="10">
        <v>2025121347</v>
      </c>
      <c r="D27" s="10" t="s">
        <v>634</v>
      </c>
      <c r="E27" s="10" t="s">
        <v>511</v>
      </c>
      <c r="F27" s="10">
        <v>3785</v>
      </c>
      <c r="G27" s="10" t="s">
        <v>635</v>
      </c>
      <c r="H27" s="10" t="s">
        <v>636</v>
      </c>
      <c r="I27" s="10" t="s">
        <v>637</v>
      </c>
      <c r="J27" s="10" t="s">
        <v>638</v>
      </c>
      <c r="K27" s="10" t="s">
        <v>592</v>
      </c>
      <c r="L27" s="10" t="s">
        <v>639</v>
      </c>
      <c r="M27" s="11" t="s">
        <v>640</v>
      </c>
      <c r="N27" s="10">
        <v>2501</v>
      </c>
      <c r="O27" s="11" t="s">
        <v>641</v>
      </c>
      <c r="P27" s="12" t="s">
        <v>642</v>
      </c>
      <c r="Q27" s="10" t="s">
        <v>643</v>
      </c>
      <c r="R27" s="10" t="s">
        <v>419</v>
      </c>
      <c r="S27" s="10" t="s">
        <v>146</v>
      </c>
      <c r="T27" s="10">
        <v>1</v>
      </c>
      <c r="U27" s="10" t="s">
        <v>475</v>
      </c>
      <c r="V27" s="10" t="s">
        <v>644</v>
      </c>
      <c r="W27" s="10" t="s">
        <v>645</v>
      </c>
      <c r="X27" s="569">
        <v>45999.55</v>
      </c>
      <c r="Y27" s="10" t="s">
        <v>646</v>
      </c>
      <c r="Z27" s="10">
        <v>0.5</v>
      </c>
      <c r="AA27" s="10"/>
      <c r="AB27" s="10" t="s">
        <v>478</v>
      </c>
      <c r="AC27" s="221" t="s">
        <v>601</v>
      </c>
      <c r="AD27" s="10"/>
      <c r="AE27" s="10"/>
      <c r="AF27" s="10"/>
      <c r="AG27" s="10"/>
      <c r="AH27" s="10"/>
      <c r="AI27" s="10"/>
      <c r="AJ27" s="10"/>
      <c r="AK27" s="10" t="s">
        <v>480</v>
      </c>
      <c r="AL27" s="222">
        <f t="shared" si="0"/>
        <v>45999</v>
      </c>
      <c r="AM27" s="220">
        <f t="shared" si="1"/>
        <v>45999</v>
      </c>
    </row>
    <row r="28" spans="1:39" ht="21.6" customHeight="1">
      <c r="A28" s="10">
        <v>28</v>
      </c>
      <c r="B28" s="10" t="s">
        <v>509</v>
      </c>
      <c r="C28" s="10">
        <v>2025121362</v>
      </c>
      <c r="D28" s="10" t="s">
        <v>647</v>
      </c>
      <c r="E28" s="10" t="s">
        <v>621</v>
      </c>
      <c r="F28" s="10">
        <v>3811</v>
      </c>
      <c r="G28" s="10" t="s">
        <v>578</v>
      </c>
      <c r="H28" s="10" t="s">
        <v>504</v>
      </c>
      <c r="I28" s="10" t="s">
        <v>648</v>
      </c>
      <c r="J28" s="10" t="s">
        <v>638</v>
      </c>
      <c r="K28" s="10" t="s">
        <v>592</v>
      </c>
      <c r="L28" s="10" t="s">
        <v>545</v>
      </c>
      <c r="M28" s="11" t="s">
        <v>546</v>
      </c>
      <c r="N28" s="10" t="s">
        <v>547</v>
      </c>
      <c r="O28" s="11" t="s">
        <v>548</v>
      </c>
      <c r="P28" s="12" t="s">
        <v>649</v>
      </c>
      <c r="Q28" s="10" t="s">
        <v>579</v>
      </c>
      <c r="R28" s="10" t="s">
        <v>419</v>
      </c>
      <c r="S28" s="10" t="s">
        <v>130</v>
      </c>
      <c r="T28" s="10">
        <v>1</v>
      </c>
      <c r="U28" s="10" t="s">
        <v>475</v>
      </c>
      <c r="V28" s="10" t="s">
        <v>650</v>
      </c>
      <c r="W28" s="10" t="s">
        <v>632</v>
      </c>
      <c r="X28" s="569">
        <v>45999.434027777781</v>
      </c>
      <c r="Y28" s="10" t="s">
        <v>651</v>
      </c>
      <c r="Z28" s="10">
        <v>0.5</v>
      </c>
      <c r="AA28" s="10"/>
      <c r="AB28" s="10" t="s">
        <v>478</v>
      </c>
      <c r="AC28" s="221" t="s">
        <v>633</v>
      </c>
      <c r="AD28" s="10"/>
      <c r="AE28" s="10"/>
      <c r="AF28" s="10"/>
      <c r="AG28" s="10"/>
      <c r="AH28" s="10"/>
      <c r="AI28" s="10"/>
      <c r="AJ28" s="10"/>
      <c r="AK28" s="10" t="s">
        <v>480</v>
      </c>
      <c r="AL28" s="222">
        <f t="shared" si="0"/>
        <v>45999</v>
      </c>
      <c r="AM28" s="220">
        <f t="shared" si="1"/>
        <v>45999</v>
      </c>
    </row>
    <row r="29" spans="1:39" ht="21.6" customHeight="1">
      <c r="A29" s="10">
        <v>29</v>
      </c>
      <c r="B29" s="10" t="s">
        <v>471</v>
      </c>
      <c r="C29" s="10">
        <v>2025121389</v>
      </c>
      <c r="D29" s="10"/>
      <c r="E29" s="10"/>
      <c r="F29" s="10" t="s">
        <v>56</v>
      </c>
      <c r="G29" s="10" t="s">
        <v>652</v>
      </c>
      <c r="H29" s="10" t="s">
        <v>504</v>
      </c>
      <c r="I29" s="10"/>
      <c r="J29" s="10"/>
      <c r="K29" s="10"/>
      <c r="L29" s="10"/>
      <c r="M29" s="11"/>
      <c r="N29" s="10"/>
      <c r="O29" s="11"/>
      <c r="P29" s="12"/>
      <c r="Q29" s="10" t="s">
        <v>653</v>
      </c>
      <c r="R29" s="10" t="s">
        <v>419</v>
      </c>
      <c r="S29" s="10" t="s">
        <v>130</v>
      </c>
      <c r="T29" s="10">
        <v>1</v>
      </c>
      <c r="U29" s="10" t="s">
        <v>475</v>
      </c>
      <c r="V29" s="10" t="s">
        <v>654</v>
      </c>
      <c r="W29" s="10" t="s">
        <v>655</v>
      </c>
      <c r="X29" s="569">
        <v>45999.458333333343</v>
      </c>
      <c r="Y29" s="10"/>
      <c r="Z29" s="10">
        <v>0.3</v>
      </c>
      <c r="AA29" s="10"/>
      <c r="AB29" s="10" t="s">
        <v>478</v>
      </c>
      <c r="AC29" s="221" t="s">
        <v>479</v>
      </c>
      <c r="AD29" s="10" t="s">
        <v>480</v>
      </c>
      <c r="AE29" s="10"/>
      <c r="AF29" s="10"/>
      <c r="AG29" s="10"/>
      <c r="AH29" s="10"/>
      <c r="AI29" s="10"/>
      <c r="AJ29" s="10"/>
      <c r="AK29" s="10" t="s">
        <v>480</v>
      </c>
      <c r="AL29" s="222" t="e">
        <f t="shared" si="0"/>
        <v>#VALUE!</v>
      </c>
      <c r="AM29" s="220">
        <f t="shared" si="1"/>
        <v>45999</v>
      </c>
    </row>
    <row r="30" spans="1:39" ht="21.6" customHeight="1">
      <c r="A30" s="10">
        <v>30</v>
      </c>
      <c r="B30" s="10" t="s">
        <v>509</v>
      </c>
      <c r="C30" s="10">
        <v>2025121394</v>
      </c>
      <c r="D30" s="10" t="s">
        <v>656</v>
      </c>
      <c r="E30" s="10" t="s">
        <v>621</v>
      </c>
      <c r="F30" s="10">
        <v>3785</v>
      </c>
      <c r="G30" s="10" t="s">
        <v>635</v>
      </c>
      <c r="H30" s="10" t="s">
        <v>636</v>
      </c>
      <c r="I30" s="10" t="s">
        <v>657</v>
      </c>
      <c r="J30" s="10" t="s">
        <v>638</v>
      </c>
      <c r="K30" s="10" t="s">
        <v>592</v>
      </c>
      <c r="L30" s="10" t="s">
        <v>639</v>
      </c>
      <c r="M30" s="11" t="s">
        <v>640</v>
      </c>
      <c r="N30" s="10">
        <v>2501</v>
      </c>
      <c r="O30" s="11" t="s">
        <v>641</v>
      </c>
      <c r="P30" s="12" t="s">
        <v>658</v>
      </c>
      <c r="Q30" s="10" t="s">
        <v>643</v>
      </c>
      <c r="R30" s="10" t="s">
        <v>419</v>
      </c>
      <c r="S30" s="10" t="s">
        <v>146</v>
      </c>
      <c r="T30" s="10">
        <v>1</v>
      </c>
      <c r="U30" s="10" t="s">
        <v>475</v>
      </c>
      <c r="V30" s="10" t="s">
        <v>659</v>
      </c>
      <c r="W30" s="10" t="s">
        <v>660</v>
      </c>
      <c r="X30" s="569">
        <v>45999.549305555563</v>
      </c>
      <c r="Y30" s="10" t="s">
        <v>661</v>
      </c>
      <c r="Z30" s="10">
        <v>0.5</v>
      </c>
      <c r="AA30" s="10"/>
      <c r="AB30" s="10" t="s">
        <v>478</v>
      </c>
      <c r="AC30" s="221" t="s">
        <v>601</v>
      </c>
      <c r="AD30" s="10"/>
      <c r="AE30" s="10"/>
      <c r="AF30" s="10"/>
      <c r="AG30" s="10"/>
      <c r="AH30" s="10"/>
      <c r="AI30" s="10"/>
      <c r="AJ30" s="10"/>
      <c r="AK30" s="10" t="s">
        <v>480</v>
      </c>
      <c r="AL30" s="222">
        <f t="shared" si="0"/>
        <v>45999</v>
      </c>
      <c r="AM30" s="220">
        <f t="shared" si="1"/>
        <v>45999</v>
      </c>
    </row>
    <row r="31" spans="1:39" ht="21.6" customHeight="1">
      <c r="A31" s="10">
        <v>31</v>
      </c>
      <c r="B31" s="10" t="s">
        <v>471</v>
      </c>
      <c r="C31" s="10">
        <v>2025121395</v>
      </c>
      <c r="D31" s="10"/>
      <c r="E31" s="10"/>
      <c r="F31" s="10">
        <v>3957</v>
      </c>
      <c r="G31" s="10" t="s">
        <v>662</v>
      </c>
      <c r="H31" s="10" t="s">
        <v>504</v>
      </c>
      <c r="I31" s="10"/>
      <c r="J31" s="10"/>
      <c r="K31" s="10"/>
      <c r="L31" s="10"/>
      <c r="M31" s="11"/>
      <c r="N31" s="10"/>
      <c r="O31" s="11"/>
      <c r="P31" s="12"/>
      <c r="Q31" s="10" t="s">
        <v>663</v>
      </c>
      <c r="R31" s="10" t="s">
        <v>419</v>
      </c>
      <c r="S31" s="10" t="s">
        <v>130</v>
      </c>
      <c r="T31" s="10">
        <v>1</v>
      </c>
      <c r="U31" s="10" t="s">
        <v>475</v>
      </c>
      <c r="V31" s="10" t="s">
        <v>664</v>
      </c>
      <c r="W31" s="10" t="s">
        <v>665</v>
      </c>
      <c r="X31" s="569">
        <v>45999.513888888891</v>
      </c>
      <c r="Y31" s="10"/>
      <c r="Z31" s="10">
        <v>0.3</v>
      </c>
      <c r="AA31" s="10"/>
      <c r="AB31" s="10" t="s">
        <v>478</v>
      </c>
      <c r="AC31" s="221" t="s">
        <v>479</v>
      </c>
      <c r="AD31" s="10" t="s">
        <v>480</v>
      </c>
      <c r="AE31" s="10"/>
      <c r="AF31" s="10"/>
      <c r="AG31" s="10"/>
      <c r="AH31" s="10"/>
      <c r="AI31" s="10"/>
      <c r="AJ31" s="10"/>
      <c r="AK31" s="10" t="s">
        <v>480</v>
      </c>
      <c r="AL31" s="222" t="e">
        <f t="shared" si="0"/>
        <v>#VALUE!</v>
      </c>
      <c r="AM31" s="220">
        <f t="shared" si="1"/>
        <v>45999</v>
      </c>
    </row>
    <row r="32" spans="1:39" ht="21.6" customHeight="1">
      <c r="A32" s="10">
        <v>32</v>
      </c>
      <c r="B32" s="10" t="s">
        <v>471</v>
      </c>
      <c r="C32" s="10">
        <v>2025121396</v>
      </c>
      <c r="D32" s="10"/>
      <c r="E32" s="10"/>
      <c r="F32" s="10">
        <v>3957</v>
      </c>
      <c r="G32" s="10" t="s">
        <v>662</v>
      </c>
      <c r="H32" s="10" t="s">
        <v>504</v>
      </c>
      <c r="I32" s="10"/>
      <c r="J32" s="10"/>
      <c r="K32" s="10"/>
      <c r="L32" s="10"/>
      <c r="M32" s="11"/>
      <c r="N32" s="10"/>
      <c r="O32" s="11"/>
      <c r="P32" s="12"/>
      <c r="Q32" s="10" t="s">
        <v>663</v>
      </c>
      <c r="R32" s="10" t="s">
        <v>419</v>
      </c>
      <c r="S32" s="10" t="s">
        <v>130</v>
      </c>
      <c r="T32" s="10">
        <v>1</v>
      </c>
      <c r="U32" s="10" t="s">
        <v>475</v>
      </c>
      <c r="V32" s="10" t="s">
        <v>666</v>
      </c>
      <c r="W32" s="10" t="s">
        <v>665</v>
      </c>
      <c r="X32" s="569">
        <v>45999.513888888891</v>
      </c>
      <c r="Y32" s="10"/>
      <c r="Z32" s="10">
        <v>0.3</v>
      </c>
      <c r="AA32" s="10"/>
      <c r="AB32" s="10" t="s">
        <v>478</v>
      </c>
      <c r="AC32" s="221" t="s">
        <v>479</v>
      </c>
      <c r="AD32" s="10" t="s">
        <v>480</v>
      </c>
      <c r="AE32" s="10"/>
      <c r="AF32" s="10"/>
      <c r="AG32" s="10"/>
      <c r="AH32" s="10"/>
      <c r="AI32" s="10"/>
      <c r="AJ32" s="10"/>
      <c r="AK32" s="10" t="s">
        <v>480</v>
      </c>
      <c r="AL32" s="222" t="e">
        <f t="shared" si="0"/>
        <v>#VALUE!</v>
      </c>
      <c r="AM32" s="220">
        <f t="shared" si="1"/>
        <v>45999</v>
      </c>
    </row>
    <row r="33" spans="1:39" ht="21.6" customHeight="1">
      <c r="A33" s="10">
        <v>33</v>
      </c>
      <c r="B33" s="10" t="s">
        <v>471</v>
      </c>
      <c r="C33" s="10">
        <v>2025121400</v>
      </c>
      <c r="D33" s="10"/>
      <c r="E33" s="10"/>
      <c r="F33" s="10">
        <v>2349</v>
      </c>
      <c r="G33" s="10" t="s">
        <v>667</v>
      </c>
      <c r="H33" s="10" t="s">
        <v>504</v>
      </c>
      <c r="I33" s="10"/>
      <c r="J33" s="10"/>
      <c r="K33" s="10"/>
      <c r="L33" s="10"/>
      <c r="M33" s="11"/>
      <c r="N33" s="10"/>
      <c r="O33" s="11"/>
      <c r="P33" s="12"/>
      <c r="Q33" s="10" t="s">
        <v>668</v>
      </c>
      <c r="R33" s="10" t="s">
        <v>419</v>
      </c>
      <c r="S33" s="10" t="s">
        <v>130</v>
      </c>
      <c r="T33" s="10">
        <v>1</v>
      </c>
      <c r="U33" s="10" t="s">
        <v>475</v>
      </c>
      <c r="V33" s="10" t="s">
        <v>669</v>
      </c>
      <c r="W33" s="10" t="s">
        <v>670</v>
      </c>
      <c r="X33" s="569">
        <v>45999.548611111109</v>
      </c>
      <c r="Y33" s="10"/>
      <c r="Z33" s="10">
        <v>0.3</v>
      </c>
      <c r="AA33" s="10"/>
      <c r="AB33" s="10" t="s">
        <v>478</v>
      </c>
      <c r="AC33" s="221" t="s">
        <v>479</v>
      </c>
      <c r="AD33" s="10" t="s">
        <v>480</v>
      </c>
      <c r="AE33" s="10"/>
      <c r="AF33" s="10"/>
      <c r="AG33" s="10"/>
      <c r="AH33" s="10"/>
      <c r="AI33" s="10"/>
      <c r="AJ33" s="10"/>
      <c r="AK33" s="10" t="s">
        <v>480</v>
      </c>
      <c r="AL33" s="222" t="e">
        <f t="shared" si="0"/>
        <v>#VALUE!</v>
      </c>
      <c r="AM33" s="220">
        <f t="shared" si="1"/>
        <v>45999</v>
      </c>
    </row>
    <row r="34" spans="1:39" ht="21.6" customHeight="1">
      <c r="A34" s="10">
        <v>34</v>
      </c>
      <c r="B34" s="10" t="s">
        <v>471</v>
      </c>
      <c r="C34" s="10">
        <v>2025121404</v>
      </c>
      <c r="D34" s="10"/>
      <c r="E34" s="10"/>
      <c r="F34" s="10">
        <v>2222</v>
      </c>
      <c r="G34" s="10" t="s">
        <v>319</v>
      </c>
      <c r="H34" s="10" t="s">
        <v>504</v>
      </c>
      <c r="I34" s="10"/>
      <c r="J34" s="10"/>
      <c r="K34" s="10"/>
      <c r="L34" s="10"/>
      <c r="M34" s="11"/>
      <c r="N34" s="10"/>
      <c r="O34" s="11"/>
      <c r="P34" s="12"/>
      <c r="Q34" s="10" t="s">
        <v>671</v>
      </c>
      <c r="R34" s="10" t="s">
        <v>419</v>
      </c>
      <c r="S34" s="10" t="s">
        <v>130</v>
      </c>
      <c r="T34" s="10">
        <v>1</v>
      </c>
      <c r="U34" s="10" t="s">
        <v>475</v>
      </c>
      <c r="V34" s="10" t="s">
        <v>672</v>
      </c>
      <c r="W34" s="10" t="s">
        <v>673</v>
      </c>
      <c r="X34" s="569">
        <v>45999.572916666657</v>
      </c>
      <c r="Y34" s="10"/>
      <c r="Z34" s="10">
        <v>0.3</v>
      </c>
      <c r="AA34" s="10"/>
      <c r="AB34" s="10" t="s">
        <v>478</v>
      </c>
      <c r="AC34" s="221" t="s">
        <v>479</v>
      </c>
      <c r="AD34" s="10" t="s">
        <v>480</v>
      </c>
      <c r="AE34" s="10"/>
      <c r="AF34" s="10"/>
      <c r="AG34" s="10"/>
      <c r="AH34" s="10"/>
      <c r="AI34" s="10"/>
      <c r="AJ34" s="10"/>
      <c r="AK34" s="10" t="s">
        <v>480</v>
      </c>
      <c r="AL34" s="222" t="e">
        <f t="shared" si="0"/>
        <v>#VALUE!</v>
      </c>
      <c r="AM34" s="220">
        <f t="shared" si="1"/>
        <v>45999</v>
      </c>
    </row>
    <row r="35" spans="1:39" ht="21.6" customHeight="1">
      <c r="A35" s="10">
        <v>35</v>
      </c>
      <c r="B35" s="10" t="s">
        <v>471</v>
      </c>
      <c r="C35" s="10">
        <v>2025121407</v>
      </c>
      <c r="D35" s="10"/>
      <c r="E35" s="10"/>
      <c r="F35" s="10">
        <v>4145</v>
      </c>
      <c r="G35" s="10" t="s">
        <v>674</v>
      </c>
      <c r="H35" s="10" t="s">
        <v>543</v>
      </c>
      <c r="I35" s="10"/>
      <c r="J35" s="10"/>
      <c r="K35" s="10"/>
      <c r="L35" s="10"/>
      <c r="M35" s="11"/>
      <c r="N35" s="10"/>
      <c r="O35" s="11"/>
      <c r="P35" s="12"/>
      <c r="Q35" s="10" t="s">
        <v>675</v>
      </c>
      <c r="R35" s="10" t="s">
        <v>419</v>
      </c>
      <c r="S35" s="10" t="s">
        <v>146</v>
      </c>
      <c r="T35" s="10">
        <v>1</v>
      </c>
      <c r="U35" s="10" t="s">
        <v>475</v>
      </c>
      <c r="V35" s="10" t="s">
        <v>676</v>
      </c>
      <c r="W35" s="10" t="s">
        <v>677</v>
      </c>
      <c r="X35" s="569">
        <v>45999.588194444441</v>
      </c>
      <c r="Y35" s="10"/>
      <c r="Z35" s="10">
        <v>0.2</v>
      </c>
      <c r="AA35" s="10"/>
      <c r="AB35" s="10" t="s">
        <v>478</v>
      </c>
      <c r="AC35" s="221" t="s">
        <v>479</v>
      </c>
      <c r="AD35" s="10" t="s">
        <v>480</v>
      </c>
      <c r="AE35" s="10"/>
      <c r="AF35" s="10"/>
      <c r="AG35" s="10"/>
      <c r="AH35" s="10"/>
      <c r="AI35" s="10"/>
      <c r="AJ35" s="10"/>
      <c r="AK35" s="10" t="s">
        <v>480</v>
      </c>
      <c r="AL35" s="222" t="e">
        <f t="shared" si="0"/>
        <v>#VALUE!</v>
      </c>
      <c r="AM35" s="220">
        <f t="shared" si="1"/>
        <v>45999</v>
      </c>
    </row>
    <row r="36" spans="1:39" ht="21.6" customHeight="1">
      <c r="A36" s="10">
        <v>36</v>
      </c>
      <c r="B36" s="10" t="s">
        <v>471</v>
      </c>
      <c r="C36" s="10">
        <v>2025121413</v>
      </c>
      <c r="D36" s="10"/>
      <c r="E36" s="10"/>
      <c r="F36" s="10">
        <v>2403</v>
      </c>
      <c r="G36" s="10" t="s">
        <v>678</v>
      </c>
      <c r="H36" s="10" t="s">
        <v>543</v>
      </c>
      <c r="I36" s="10"/>
      <c r="J36" s="10"/>
      <c r="K36" s="10"/>
      <c r="L36" s="10"/>
      <c r="M36" s="11"/>
      <c r="N36" s="10"/>
      <c r="O36" s="11"/>
      <c r="P36" s="12"/>
      <c r="Q36" s="10" t="s">
        <v>679</v>
      </c>
      <c r="R36" s="10" t="s">
        <v>419</v>
      </c>
      <c r="S36" s="10" t="s">
        <v>146</v>
      </c>
      <c r="T36" s="10">
        <v>1</v>
      </c>
      <c r="U36" s="10" t="s">
        <v>475</v>
      </c>
      <c r="V36" s="10" t="s">
        <v>680</v>
      </c>
      <c r="W36" s="10" t="s">
        <v>681</v>
      </c>
      <c r="X36" s="569">
        <v>45999.60833333333</v>
      </c>
      <c r="Y36" s="10"/>
      <c r="Z36" s="10">
        <v>0.4</v>
      </c>
      <c r="AA36" s="10"/>
      <c r="AB36" s="10" t="s">
        <v>478</v>
      </c>
      <c r="AC36" s="221" t="s">
        <v>479</v>
      </c>
      <c r="AD36" s="10" t="s">
        <v>480</v>
      </c>
      <c r="AE36" s="10"/>
      <c r="AF36" s="10"/>
      <c r="AG36" s="10"/>
      <c r="AH36" s="10"/>
      <c r="AI36" s="10"/>
      <c r="AJ36" s="10"/>
      <c r="AK36" s="10" t="s">
        <v>480</v>
      </c>
      <c r="AL36" s="222" t="e">
        <f t="shared" si="0"/>
        <v>#VALUE!</v>
      </c>
      <c r="AM36" s="220">
        <f t="shared" si="1"/>
        <v>45999</v>
      </c>
    </row>
    <row r="37" spans="1:39" ht="21.6" customHeight="1">
      <c r="A37" s="10">
        <v>37</v>
      </c>
      <c r="B37" s="10" t="s">
        <v>471</v>
      </c>
      <c r="C37" s="10">
        <v>2025121425</v>
      </c>
      <c r="D37" s="10"/>
      <c r="E37" s="10"/>
      <c r="F37" s="10" t="s">
        <v>95</v>
      </c>
      <c r="G37" s="10" t="s">
        <v>682</v>
      </c>
      <c r="H37" s="10" t="s">
        <v>543</v>
      </c>
      <c r="I37" s="10"/>
      <c r="J37" s="10"/>
      <c r="K37" s="10"/>
      <c r="L37" s="10"/>
      <c r="M37" s="11"/>
      <c r="N37" s="10"/>
      <c r="O37" s="11"/>
      <c r="P37" s="12"/>
      <c r="Q37" s="10" t="s">
        <v>683</v>
      </c>
      <c r="R37" s="10" t="s">
        <v>419</v>
      </c>
      <c r="S37" s="10" t="s">
        <v>146</v>
      </c>
      <c r="T37" s="10">
        <v>1</v>
      </c>
      <c r="U37" s="10" t="s">
        <v>475</v>
      </c>
      <c r="V37" s="10" t="s">
        <v>684</v>
      </c>
      <c r="W37" s="10" t="s">
        <v>685</v>
      </c>
      <c r="X37" s="569">
        <v>45999.620833333327</v>
      </c>
      <c r="Y37" s="10"/>
      <c r="Z37" s="10">
        <v>0.2</v>
      </c>
      <c r="AA37" s="10"/>
      <c r="AB37" s="10" t="s">
        <v>478</v>
      </c>
      <c r="AC37" s="221" t="s">
        <v>479</v>
      </c>
      <c r="AD37" s="10" t="s">
        <v>480</v>
      </c>
      <c r="AE37" s="10"/>
      <c r="AF37" s="10"/>
      <c r="AG37" s="10"/>
      <c r="AH37" s="10"/>
      <c r="AI37" s="10"/>
      <c r="AJ37" s="10"/>
      <c r="AK37" s="10" t="s">
        <v>480</v>
      </c>
      <c r="AL37" s="222" t="e">
        <f t="shared" si="0"/>
        <v>#VALUE!</v>
      </c>
      <c r="AM37" s="220">
        <f t="shared" si="1"/>
        <v>45999</v>
      </c>
    </row>
    <row r="38" spans="1:39" ht="21.6" customHeight="1">
      <c r="A38" s="10">
        <v>38</v>
      </c>
      <c r="B38" s="10" t="s">
        <v>471</v>
      </c>
      <c r="C38" s="10">
        <v>2025121429</v>
      </c>
      <c r="D38" s="10"/>
      <c r="E38" s="10"/>
      <c r="F38" s="10">
        <v>3772</v>
      </c>
      <c r="G38" s="10" t="s">
        <v>226</v>
      </c>
      <c r="H38" s="10" t="s">
        <v>504</v>
      </c>
      <c r="I38" s="10"/>
      <c r="J38" s="10"/>
      <c r="K38" s="10"/>
      <c r="L38" s="10"/>
      <c r="M38" s="11"/>
      <c r="N38" s="10"/>
      <c r="O38" s="11"/>
      <c r="P38" s="12"/>
      <c r="Q38" s="10" t="s">
        <v>686</v>
      </c>
      <c r="R38" s="10" t="s">
        <v>419</v>
      </c>
      <c r="S38" s="10" t="s">
        <v>130</v>
      </c>
      <c r="T38" s="10">
        <v>1</v>
      </c>
      <c r="U38" s="10" t="s">
        <v>475</v>
      </c>
      <c r="V38" s="10" t="s">
        <v>687</v>
      </c>
      <c r="W38" s="10" t="s">
        <v>688</v>
      </c>
      <c r="X38" s="569">
        <v>45999.631944444453</v>
      </c>
      <c r="Y38" s="10"/>
      <c r="Z38" s="10">
        <v>0.3</v>
      </c>
      <c r="AA38" s="10"/>
      <c r="AB38" s="10" t="s">
        <v>478</v>
      </c>
      <c r="AC38" s="221" t="s">
        <v>479</v>
      </c>
      <c r="AD38" s="10" t="s">
        <v>480</v>
      </c>
      <c r="AE38" s="10"/>
      <c r="AF38" s="10"/>
      <c r="AG38" s="10"/>
      <c r="AH38" s="10"/>
      <c r="AI38" s="10"/>
      <c r="AJ38" s="10"/>
      <c r="AK38" s="10" t="s">
        <v>480</v>
      </c>
      <c r="AL38" s="222" t="e">
        <f t="shared" si="0"/>
        <v>#VALUE!</v>
      </c>
      <c r="AM38" s="220">
        <f t="shared" si="1"/>
        <v>45999</v>
      </c>
    </row>
    <row r="39" spans="1:39" ht="21.6" customHeight="1">
      <c r="A39" s="10">
        <v>39</v>
      </c>
      <c r="B39" s="10" t="s">
        <v>471</v>
      </c>
      <c r="C39" s="10">
        <v>2025121431</v>
      </c>
      <c r="D39" s="10"/>
      <c r="E39" s="10"/>
      <c r="F39" s="10">
        <v>2422</v>
      </c>
      <c r="G39" s="10" t="s">
        <v>689</v>
      </c>
      <c r="H39" s="10" t="s">
        <v>543</v>
      </c>
      <c r="I39" s="10"/>
      <c r="J39" s="10"/>
      <c r="K39" s="10"/>
      <c r="L39" s="10"/>
      <c r="M39" s="11"/>
      <c r="N39" s="10"/>
      <c r="O39" s="11"/>
      <c r="P39" s="12"/>
      <c r="Q39" s="10" t="s">
        <v>690</v>
      </c>
      <c r="R39" s="10" t="s">
        <v>419</v>
      </c>
      <c r="S39" s="10" t="s">
        <v>146</v>
      </c>
      <c r="T39" s="10">
        <v>1</v>
      </c>
      <c r="U39" s="10" t="s">
        <v>475</v>
      </c>
      <c r="V39" s="10" t="s">
        <v>691</v>
      </c>
      <c r="W39" s="10" t="s">
        <v>692</v>
      </c>
      <c r="X39" s="569">
        <v>45999.638888888891</v>
      </c>
      <c r="Y39" s="10"/>
      <c r="Z39" s="10">
        <v>0.3</v>
      </c>
      <c r="AA39" s="10"/>
      <c r="AB39" s="10" t="s">
        <v>478</v>
      </c>
      <c r="AC39" s="221" t="s">
        <v>479</v>
      </c>
      <c r="AD39" s="10" t="s">
        <v>480</v>
      </c>
      <c r="AE39" s="10"/>
      <c r="AF39" s="10"/>
      <c r="AG39" s="10"/>
      <c r="AH39" s="10"/>
      <c r="AI39" s="10"/>
      <c r="AJ39" s="10"/>
      <c r="AK39" s="10" t="s">
        <v>480</v>
      </c>
      <c r="AL39" s="222" t="e">
        <f t="shared" si="0"/>
        <v>#VALUE!</v>
      </c>
      <c r="AM39" s="220">
        <f t="shared" si="1"/>
        <v>45999</v>
      </c>
    </row>
    <row r="40" spans="1:39" ht="21.6" customHeight="1">
      <c r="A40" s="10">
        <v>40</v>
      </c>
      <c r="B40" s="10" t="s">
        <v>471</v>
      </c>
      <c r="C40" s="10">
        <v>2025121432</v>
      </c>
      <c r="D40" s="10"/>
      <c r="E40" s="10"/>
      <c r="F40" s="10" t="s">
        <v>98</v>
      </c>
      <c r="G40" s="10" t="s">
        <v>693</v>
      </c>
      <c r="H40" s="10" t="s">
        <v>504</v>
      </c>
      <c r="I40" s="10"/>
      <c r="J40" s="10"/>
      <c r="K40" s="10"/>
      <c r="L40" s="10"/>
      <c r="M40" s="11"/>
      <c r="N40" s="10"/>
      <c r="O40" s="11"/>
      <c r="P40" s="12"/>
      <c r="Q40" s="10" t="s">
        <v>694</v>
      </c>
      <c r="R40" s="10" t="s">
        <v>419</v>
      </c>
      <c r="S40" s="10" t="s">
        <v>130</v>
      </c>
      <c r="T40" s="10">
        <v>1</v>
      </c>
      <c r="U40" s="10" t="s">
        <v>475</v>
      </c>
      <c r="V40" s="10" t="s">
        <v>695</v>
      </c>
      <c r="W40" s="10" t="s">
        <v>696</v>
      </c>
      <c r="X40" s="569">
        <v>45999.649305555547</v>
      </c>
      <c r="Y40" s="10"/>
      <c r="Z40" s="10">
        <v>0.3</v>
      </c>
      <c r="AA40" s="10"/>
      <c r="AB40" s="10" t="s">
        <v>478</v>
      </c>
      <c r="AC40" s="221" t="s">
        <v>479</v>
      </c>
      <c r="AD40" s="10" t="s">
        <v>480</v>
      </c>
      <c r="AE40" s="10"/>
      <c r="AF40" s="10"/>
      <c r="AG40" s="10"/>
      <c r="AH40" s="10"/>
      <c r="AI40" s="10"/>
      <c r="AJ40" s="10"/>
      <c r="AK40" s="10" t="s">
        <v>480</v>
      </c>
      <c r="AL40" s="222" t="e">
        <f t="shared" si="0"/>
        <v>#VALUE!</v>
      </c>
      <c r="AM40" s="220">
        <f t="shared" si="1"/>
        <v>45999</v>
      </c>
    </row>
    <row r="41" spans="1:39" ht="21.6" customHeight="1">
      <c r="A41" s="10">
        <v>41</v>
      </c>
      <c r="B41" s="10" t="s">
        <v>471</v>
      </c>
      <c r="C41" s="10">
        <v>2025121437</v>
      </c>
      <c r="D41" s="10"/>
      <c r="E41" s="10"/>
      <c r="F41" s="10">
        <v>4422</v>
      </c>
      <c r="G41" s="10" t="s">
        <v>697</v>
      </c>
      <c r="H41" s="10" t="s">
        <v>543</v>
      </c>
      <c r="I41" s="10"/>
      <c r="J41" s="10"/>
      <c r="K41" s="10"/>
      <c r="L41" s="10"/>
      <c r="M41" s="11"/>
      <c r="N41" s="10"/>
      <c r="O41" s="11"/>
      <c r="P41" s="12"/>
      <c r="Q41" s="10" t="s">
        <v>698</v>
      </c>
      <c r="R41" s="10" t="s">
        <v>419</v>
      </c>
      <c r="S41" s="10" t="s">
        <v>146</v>
      </c>
      <c r="T41" s="10">
        <v>1</v>
      </c>
      <c r="U41" s="10" t="s">
        <v>475</v>
      </c>
      <c r="V41" s="10" t="s">
        <v>699</v>
      </c>
      <c r="W41" s="10" t="s">
        <v>700</v>
      </c>
      <c r="X41" s="569">
        <v>45999.654861111107</v>
      </c>
      <c r="Y41" s="10"/>
      <c r="Z41" s="10">
        <v>0.2</v>
      </c>
      <c r="AA41" s="10"/>
      <c r="AB41" s="10" t="s">
        <v>478</v>
      </c>
      <c r="AC41" s="221" t="s">
        <v>479</v>
      </c>
      <c r="AD41" s="10" t="s">
        <v>480</v>
      </c>
      <c r="AE41" s="10"/>
      <c r="AF41" s="10"/>
      <c r="AG41" s="10"/>
      <c r="AH41" s="10"/>
      <c r="AI41" s="10"/>
      <c r="AJ41" s="10"/>
      <c r="AK41" s="10" t="s">
        <v>480</v>
      </c>
      <c r="AL41" s="222" t="e">
        <f t="shared" si="0"/>
        <v>#VALUE!</v>
      </c>
      <c r="AM41" s="220">
        <f t="shared" si="1"/>
        <v>45999</v>
      </c>
    </row>
    <row r="42" spans="1:39" ht="21.6" customHeight="1">
      <c r="A42" s="10">
        <v>42</v>
      </c>
      <c r="B42" s="10" t="s">
        <v>509</v>
      </c>
      <c r="C42" s="10">
        <v>2025121470</v>
      </c>
      <c r="D42" s="10" t="s">
        <v>701</v>
      </c>
      <c r="E42" s="10" t="s">
        <v>511</v>
      </c>
      <c r="F42" s="10">
        <v>3785</v>
      </c>
      <c r="G42" s="10" t="s">
        <v>635</v>
      </c>
      <c r="H42" s="10" t="s">
        <v>636</v>
      </c>
      <c r="I42" s="10" t="s">
        <v>702</v>
      </c>
      <c r="J42" s="10" t="s">
        <v>514</v>
      </c>
      <c r="K42" s="10" t="s">
        <v>592</v>
      </c>
      <c r="L42" s="10" t="s">
        <v>703</v>
      </c>
      <c r="M42" s="11" t="s">
        <v>704</v>
      </c>
      <c r="N42" s="10">
        <v>2405</v>
      </c>
      <c r="O42" s="11" t="s">
        <v>705</v>
      </c>
      <c r="P42" s="12" t="s">
        <v>706</v>
      </c>
      <c r="Q42" s="10" t="s">
        <v>643</v>
      </c>
      <c r="R42" s="10" t="s">
        <v>419</v>
      </c>
      <c r="S42" s="10" t="s">
        <v>146</v>
      </c>
      <c r="T42" s="10">
        <v>1</v>
      </c>
      <c r="U42" s="10" t="s">
        <v>475</v>
      </c>
      <c r="V42" s="10" t="s">
        <v>707</v>
      </c>
      <c r="W42" s="10" t="s">
        <v>708</v>
      </c>
      <c r="X42" s="569">
        <v>46000.638888888891</v>
      </c>
      <c r="Y42" s="10" t="s">
        <v>709</v>
      </c>
      <c r="Z42" s="10">
        <v>3.3</v>
      </c>
      <c r="AA42" s="10"/>
      <c r="AB42" s="10" t="s">
        <v>478</v>
      </c>
      <c r="AC42" s="221" t="s">
        <v>710</v>
      </c>
      <c r="AD42" s="10"/>
      <c r="AE42" s="10"/>
      <c r="AF42" s="10"/>
      <c r="AG42" s="10"/>
      <c r="AH42" s="10"/>
      <c r="AI42" s="10"/>
      <c r="AJ42" s="10"/>
      <c r="AK42" s="10" t="s">
        <v>480</v>
      </c>
      <c r="AL42" s="222">
        <f t="shared" si="0"/>
        <v>46000</v>
      </c>
      <c r="AM42" s="220">
        <f t="shared" si="1"/>
        <v>46000</v>
      </c>
    </row>
    <row r="43" spans="1:39" ht="21.6" customHeight="1">
      <c r="A43" s="10">
        <v>43</v>
      </c>
      <c r="B43" s="10" t="s">
        <v>471</v>
      </c>
      <c r="C43" s="10">
        <v>2025121486</v>
      </c>
      <c r="D43" s="10"/>
      <c r="E43" s="10"/>
      <c r="F43" s="10">
        <v>4658</v>
      </c>
      <c r="G43" s="10" t="s">
        <v>711</v>
      </c>
      <c r="H43" s="10" t="s">
        <v>712</v>
      </c>
      <c r="I43" s="10"/>
      <c r="J43" s="10"/>
      <c r="K43" s="10"/>
      <c r="L43" s="10"/>
      <c r="M43" s="11"/>
      <c r="N43" s="10"/>
      <c r="O43" s="11"/>
      <c r="P43" s="12"/>
      <c r="Q43" s="10" t="s">
        <v>713</v>
      </c>
      <c r="R43" s="10" t="s">
        <v>419</v>
      </c>
      <c r="S43" s="10" t="s">
        <v>130</v>
      </c>
      <c r="T43" s="10">
        <v>1</v>
      </c>
      <c r="U43" s="10" t="s">
        <v>475</v>
      </c>
      <c r="V43" s="10" t="s">
        <v>714</v>
      </c>
      <c r="W43" s="10" t="s">
        <v>715</v>
      </c>
      <c r="X43" s="569">
        <v>46000.430555555547</v>
      </c>
      <c r="Y43" s="10"/>
      <c r="Z43" s="10">
        <v>0.5</v>
      </c>
      <c r="AA43" s="10"/>
      <c r="AB43" s="10" t="s">
        <v>478</v>
      </c>
      <c r="AC43" s="221" t="s">
        <v>479</v>
      </c>
      <c r="AD43" s="10" t="s">
        <v>480</v>
      </c>
      <c r="AE43" s="10"/>
      <c r="AF43" s="10"/>
      <c r="AG43" s="10"/>
      <c r="AH43" s="10"/>
      <c r="AI43" s="10"/>
      <c r="AJ43" s="10"/>
      <c r="AK43" s="10" t="s">
        <v>480</v>
      </c>
      <c r="AL43" s="222" t="e">
        <f t="shared" si="0"/>
        <v>#VALUE!</v>
      </c>
      <c r="AM43" s="220">
        <f t="shared" si="1"/>
        <v>46000</v>
      </c>
    </row>
    <row r="44" spans="1:39" ht="21.6" customHeight="1">
      <c r="A44" s="10">
        <v>44</v>
      </c>
      <c r="B44" s="10" t="s">
        <v>471</v>
      </c>
      <c r="C44" s="10">
        <v>2025121487</v>
      </c>
      <c r="D44" s="10"/>
      <c r="E44" s="10"/>
      <c r="F44" s="10">
        <v>3751</v>
      </c>
      <c r="G44" s="10" t="s">
        <v>716</v>
      </c>
      <c r="H44" s="10" t="s">
        <v>712</v>
      </c>
      <c r="I44" s="10"/>
      <c r="J44" s="10"/>
      <c r="K44" s="10"/>
      <c r="L44" s="10"/>
      <c r="M44" s="11"/>
      <c r="N44" s="10"/>
      <c r="O44" s="11"/>
      <c r="P44" s="12"/>
      <c r="Q44" s="10" t="s">
        <v>717</v>
      </c>
      <c r="R44" s="10" t="s">
        <v>419</v>
      </c>
      <c r="S44" s="10" t="s">
        <v>130</v>
      </c>
      <c r="T44" s="10">
        <v>1</v>
      </c>
      <c r="U44" s="10" t="s">
        <v>475</v>
      </c>
      <c r="V44" s="10" t="s">
        <v>718</v>
      </c>
      <c r="W44" s="10" t="s">
        <v>719</v>
      </c>
      <c r="X44" s="569">
        <v>46000.472222222219</v>
      </c>
      <c r="Y44" s="10"/>
      <c r="Z44" s="10">
        <v>0.5</v>
      </c>
      <c r="AA44" s="10"/>
      <c r="AB44" s="10" t="s">
        <v>478</v>
      </c>
      <c r="AC44" s="221" t="s">
        <v>479</v>
      </c>
      <c r="AD44" s="10" t="s">
        <v>480</v>
      </c>
      <c r="AE44" s="10"/>
      <c r="AF44" s="10"/>
      <c r="AG44" s="10"/>
      <c r="AH44" s="10"/>
      <c r="AI44" s="10"/>
      <c r="AJ44" s="10"/>
      <c r="AK44" s="10" t="s">
        <v>480</v>
      </c>
      <c r="AL44" s="222" t="e">
        <f t="shared" si="0"/>
        <v>#VALUE!</v>
      </c>
      <c r="AM44" s="220">
        <f t="shared" si="1"/>
        <v>46000</v>
      </c>
    </row>
    <row r="45" spans="1:39" ht="21.6" customHeight="1">
      <c r="A45" s="10">
        <v>45</v>
      </c>
      <c r="B45" s="10" t="s">
        <v>471</v>
      </c>
      <c r="C45" s="10">
        <v>2025121488</v>
      </c>
      <c r="D45" s="10"/>
      <c r="E45" s="10"/>
      <c r="F45" s="10">
        <v>4802</v>
      </c>
      <c r="G45" s="10" t="s">
        <v>720</v>
      </c>
      <c r="H45" s="10" t="s">
        <v>712</v>
      </c>
      <c r="I45" s="10"/>
      <c r="J45" s="10"/>
      <c r="K45" s="10"/>
      <c r="L45" s="10"/>
      <c r="M45" s="11"/>
      <c r="N45" s="10"/>
      <c r="O45" s="11"/>
      <c r="P45" s="12"/>
      <c r="Q45" s="10" t="s">
        <v>721</v>
      </c>
      <c r="R45" s="10" t="s">
        <v>419</v>
      </c>
      <c r="S45" s="10" t="s">
        <v>130</v>
      </c>
      <c r="T45" s="10">
        <v>1</v>
      </c>
      <c r="U45" s="10" t="s">
        <v>475</v>
      </c>
      <c r="V45" s="10" t="s">
        <v>722</v>
      </c>
      <c r="W45" s="10" t="s">
        <v>723</v>
      </c>
      <c r="X45" s="569">
        <v>46000.496527777781</v>
      </c>
      <c r="Y45" s="10"/>
      <c r="Z45" s="10">
        <v>0.4</v>
      </c>
      <c r="AA45" s="10"/>
      <c r="AB45" s="10" t="s">
        <v>478</v>
      </c>
      <c r="AC45" s="221" t="s">
        <v>526</v>
      </c>
      <c r="AD45" s="10"/>
      <c r="AE45" s="10"/>
      <c r="AF45" s="10"/>
      <c r="AG45" s="10"/>
      <c r="AH45" s="10"/>
      <c r="AI45" s="10"/>
      <c r="AJ45" s="10" t="s">
        <v>480</v>
      </c>
      <c r="AK45" s="10" t="s">
        <v>480</v>
      </c>
      <c r="AL45" s="222" t="e">
        <f t="shared" si="0"/>
        <v>#VALUE!</v>
      </c>
      <c r="AM45" s="220">
        <f t="shared" si="1"/>
        <v>46000</v>
      </c>
    </row>
    <row r="46" spans="1:39" ht="21.6" customHeight="1">
      <c r="A46" s="10">
        <v>46</v>
      </c>
      <c r="B46" s="10" t="s">
        <v>471</v>
      </c>
      <c r="C46" s="10">
        <v>2025121501</v>
      </c>
      <c r="D46" s="10"/>
      <c r="E46" s="10"/>
      <c r="F46" s="10">
        <v>4093</v>
      </c>
      <c r="G46" s="10" t="s">
        <v>724</v>
      </c>
      <c r="H46" s="10" t="s">
        <v>712</v>
      </c>
      <c r="I46" s="10"/>
      <c r="J46" s="10"/>
      <c r="K46" s="10"/>
      <c r="L46" s="10"/>
      <c r="M46" s="11"/>
      <c r="N46" s="10"/>
      <c r="O46" s="11"/>
      <c r="P46" s="12"/>
      <c r="Q46" s="10" t="s">
        <v>725</v>
      </c>
      <c r="R46" s="10" t="s">
        <v>419</v>
      </c>
      <c r="S46" s="10" t="s">
        <v>130</v>
      </c>
      <c r="T46" s="10">
        <v>1</v>
      </c>
      <c r="U46" s="10" t="s">
        <v>475</v>
      </c>
      <c r="V46" s="10" t="s">
        <v>726</v>
      </c>
      <c r="W46" s="10" t="s">
        <v>727</v>
      </c>
      <c r="X46" s="569">
        <v>46000.521527777782</v>
      </c>
      <c r="Y46" s="10"/>
      <c r="Z46" s="10">
        <v>0.4</v>
      </c>
      <c r="AA46" s="10"/>
      <c r="AB46" s="10" t="s">
        <v>478</v>
      </c>
      <c r="AC46" s="221" t="s">
        <v>479</v>
      </c>
      <c r="AD46" s="10" t="s">
        <v>480</v>
      </c>
      <c r="AE46" s="10"/>
      <c r="AF46" s="10"/>
      <c r="AG46" s="10"/>
      <c r="AH46" s="10"/>
      <c r="AI46" s="10"/>
      <c r="AJ46" s="10"/>
      <c r="AK46" s="10" t="s">
        <v>480</v>
      </c>
      <c r="AL46" s="222" t="e">
        <f t="shared" si="0"/>
        <v>#VALUE!</v>
      </c>
      <c r="AM46" s="220">
        <f t="shared" si="1"/>
        <v>46000</v>
      </c>
    </row>
    <row r="47" spans="1:39" ht="21.6" customHeight="1">
      <c r="A47" s="10">
        <v>47</v>
      </c>
      <c r="B47" s="10" t="s">
        <v>471</v>
      </c>
      <c r="C47" s="10">
        <v>2025121533</v>
      </c>
      <c r="D47" s="10"/>
      <c r="E47" s="10"/>
      <c r="F47" s="10">
        <v>4153</v>
      </c>
      <c r="G47" s="10" t="s">
        <v>728</v>
      </c>
      <c r="H47" s="10" t="s">
        <v>712</v>
      </c>
      <c r="I47" s="10"/>
      <c r="J47" s="10"/>
      <c r="K47" s="10"/>
      <c r="L47" s="10"/>
      <c r="M47" s="11"/>
      <c r="N47" s="10"/>
      <c r="O47" s="11"/>
      <c r="P47" s="12"/>
      <c r="Q47" s="10" t="s">
        <v>729</v>
      </c>
      <c r="R47" s="10" t="s">
        <v>419</v>
      </c>
      <c r="S47" s="10" t="s">
        <v>130</v>
      </c>
      <c r="T47" s="10">
        <v>1</v>
      </c>
      <c r="U47" s="10" t="s">
        <v>475</v>
      </c>
      <c r="V47" s="10" t="s">
        <v>730</v>
      </c>
      <c r="W47" s="10" t="s">
        <v>731</v>
      </c>
      <c r="X47" s="569">
        <v>46000.618055555547</v>
      </c>
      <c r="Y47" s="10"/>
      <c r="Z47" s="10">
        <v>0.3</v>
      </c>
      <c r="AA47" s="10"/>
      <c r="AB47" s="10" t="s">
        <v>478</v>
      </c>
      <c r="AC47" s="221" t="s">
        <v>479</v>
      </c>
      <c r="AD47" s="10" t="s">
        <v>480</v>
      </c>
      <c r="AE47" s="10"/>
      <c r="AF47" s="10"/>
      <c r="AG47" s="10"/>
      <c r="AH47" s="10"/>
      <c r="AI47" s="10"/>
      <c r="AJ47" s="10"/>
      <c r="AK47" s="10" t="s">
        <v>480</v>
      </c>
      <c r="AL47" s="222" t="e">
        <f t="shared" si="0"/>
        <v>#VALUE!</v>
      </c>
      <c r="AM47" s="220">
        <f t="shared" si="1"/>
        <v>46000</v>
      </c>
    </row>
    <row r="48" spans="1:39" ht="21.6" customHeight="1">
      <c r="A48" s="10">
        <v>48</v>
      </c>
      <c r="B48" s="10" t="s">
        <v>471</v>
      </c>
      <c r="C48" s="10">
        <v>2025121544</v>
      </c>
      <c r="D48" s="10"/>
      <c r="E48" s="10"/>
      <c r="F48" s="10">
        <v>4788</v>
      </c>
      <c r="G48" s="10" t="s">
        <v>732</v>
      </c>
      <c r="H48" s="10" t="s">
        <v>712</v>
      </c>
      <c r="I48" s="10"/>
      <c r="J48" s="10"/>
      <c r="K48" s="10"/>
      <c r="L48" s="10"/>
      <c r="M48" s="11"/>
      <c r="N48" s="10"/>
      <c r="O48" s="11"/>
      <c r="P48" s="12"/>
      <c r="Q48" s="10" t="s">
        <v>733</v>
      </c>
      <c r="R48" s="10" t="s">
        <v>419</v>
      </c>
      <c r="S48" s="10" t="s">
        <v>130</v>
      </c>
      <c r="T48" s="10">
        <v>1</v>
      </c>
      <c r="U48" s="10" t="s">
        <v>475</v>
      </c>
      <c r="V48" s="10" t="s">
        <v>734</v>
      </c>
      <c r="W48" s="10" t="s">
        <v>735</v>
      </c>
      <c r="X48" s="569">
        <v>46000.645833333343</v>
      </c>
      <c r="Y48" s="10"/>
      <c r="Z48" s="10">
        <v>0.3</v>
      </c>
      <c r="AA48" s="10"/>
      <c r="AB48" s="10" t="s">
        <v>478</v>
      </c>
      <c r="AC48" s="221" t="s">
        <v>479</v>
      </c>
      <c r="AD48" s="10" t="s">
        <v>480</v>
      </c>
      <c r="AE48" s="10"/>
      <c r="AF48" s="10"/>
      <c r="AG48" s="10"/>
      <c r="AH48" s="10"/>
      <c r="AI48" s="10"/>
      <c r="AJ48" s="10"/>
      <c r="AK48" s="10" t="s">
        <v>480</v>
      </c>
      <c r="AL48" s="222" t="e">
        <f t="shared" si="0"/>
        <v>#VALUE!</v>
      </c>
      <c r="AM48" s="220">
        <f t="shared" si="1"/>
        <v>46000</v>
      </c>
    </row>
    <row r="49" spans="1:39" ht="21.6" customHeight="1">
      <c r="A49" s="10">
        <v>49</v>
      </c>
      <c r="B49" s="10" t="s">
        <v>471</v>
      </c>
      <c r="C49" s="10">
        <v>2025121551</v>
      </c>
      <c r="D49" s="10"/>
      <c r="E49" s="10"/>
      <c r="F49" s="10">
        <v>4983</v>
      </c>
      <c r="G49" s="10" t="s">
        <v>736</v>
      </c>
      <c r="H49" s="10" t="s">
        <v>543</v>
      </c>
      <c r="I49" s="10"/>
      <c r="J49" s="10"/>
      <c r="K49" s="10"/>
      <c r="L49" s="10"/>
      <c r="M49" s="11"/>
      <c r="N49" s="10"/>
      <c r="O49" s="11"/>
      <c r="P49" s="12"/>
      <c r="Q49" s="10" t="s">
        <v>737</v>
      </c>
      <c r="R49" s="10" t="s">
        <v>419</v>
      </c>
      <c r="S49" s="10" t="s">
        <v>146</v>
      </c>
      <c r="T49" s="10">
        <v>1</v>
      </c>
      <c r="U49" s="10" t="s">
        <v>475</v>
      </c>
      <c r="V49" s="10" t="s">
        <v>738</v>
      </c>
      <c r="W49" s="10" t="s">
        <v>739</v>
      </c>
      <c r="X49" s="569">
        <v>46000.663888888892</v>
      </c>
      <c r="Y49" s="10"/>
      <c r="Z49" s="10">
        <v>0.3</v>
      </c>
      <c r="AA49" s="10"/>
      <c r="AB49" s="10" t="s">
        <v>478</v>
      </c>
      <c r="AC49" s="221" t="s">
        <v>479</v>
      </c>
      <c r="AD49" s="10" t="s">
        <v>480</v>
      </c>
      <c r="AE49" s="10"/>
      <c r="AF49" s="10"/>
      <c r="AG49" s="10"/>
      <c r="AH49" s="10"/>
      <c r="AI49" s="10"/>
      <c r="AJ49" s="10"/>
      <c r="AK49" s="10" t="s">
        <v>480</v>
      </c>
      <c r="AL49" s="222" t="e">
        <f t="shared" si="0"/>
        <v>#VALUE!</v>
      </c>
      <c r="AM49" s="220">
        <f t="shared" si="1"/>
        <v>46000</v>
      </c>
    </row>
    <row r="50" spans="1:39" ht="21.6" customHeight="1">
      <c r="A50" s="10">
        <v>50</v>
      </c>
      <c r="B50" s="10" t="s">
        <v>471</v>
      </c>
      <c r="C50" s="10">
        <v>2025121557</v>
      </c>
      <c r="D50" s="10"/>
      <c r="E50" s="10"/>
      <c r="F50" s="10">
        <v>3183</v>
      </c>
      <c r="G50" s="10" t="s">
        <v>286</v>
      </c>
      <c r="H50" s="10" t="s">
        <v>543</v>
      </c>
      <c r="I50" s="10"/>
      <c r="J50" s="10"/>
      <c r="K50" s="10"/>
      <c r="L50" s="10"/>
      <c r="M50" s="11"/>
      <c r="N50" s="10"/>
      <c r="O50" s="11"/>
      <c r="P50" s="12"/>
      <c r="Q50" s="10" t="s">
        <v>740</v>
      </c>
      <c r="R50" s="10" t="s">
        <v>419</v>
      </c>
      <c r="S50" s="10" t="s">
        <v>146</v>
      </c>
      <c r="T50" s="10">
        <v>1</v>
      </c>
      <c r="U50" s="10" t="s">
        <v>475</v>
      </c>
      <c r="V50" s="10" t="s">
        <v>741</v>
      </c>
      <c r="W50" s="10" t="s">
        <v>742</v>
      </c>
      <c r="X50" s="569">
        <v>46000.677083333343</v>
      </c>
      <c r="Y50" s="10"/>
      <c r="Z50" s="10">
        <v>0.3</v>
      </c>
      <c r="AA50" s="10"/>
      <c r="AB50" s="10" t="s">
        <v>478</v>
      </c>
      <c r="AC50" s="221" t="s">
        <v>479</v>
      </c>
      <c r="AD50" s="10" t="s">
        <v>480</v>
      </c>
      <c r="AE50" s="10"/>
      <c r="AF50" s="10"/>
      <c r="AG50" s="10"/>
      <c r="AH50" s="10"/>
      <c r="AI50" s="10"/>
      <c r="AJ50" s="10"/>
      <c r="AK50" s="10" t="s">
        <v>480</v>
      </c>
      <c r="AL50" s="222" t="e">
        <f t="shared" si="0"/>
        <v>#VALUE!</v>
      </c>
      <c r="AM50" s="220">
        <f t="shared" si="1"/>
        <v>46000</v>
      </c>
    </row>
    <row r="51" spans="1:39" ht="21.6" customHeight="1">
      <c r="A51" s="10">
        <v>51</v>
      </c>
      <c r="B51" s="10" t="s">
        <v>471</v>
      </c>
      <c r="C51" s="10">
        <v>2025121570</v>
      </c>
      <c r="D51" s="10"/>
      <c r="E51" s="10"/>
      <c r="F51" s="10">
        <v>4298</v>
      </c>
      <c r="G51" s="10" t="s">
        <v>743</v>
      </c>
      <c r="H51" s="10" t="s">
        <v>712</v>
      </c>
      <c r="I51" s="10"/>
      <c r="J51" s="10"/>
      <c r="K51" s="10"/>
      <c r="L51" s="10"/>
      <c r="M51" s="11"/>
      <c r="N51" s="10"/>
      <c r="O51" s="11"/>
      <c r="P51" s="12"/>
      <c r="Q51" s="10" t="s">
        <v>744</v>
      </c>
      <c r="R51" s="10" t="s">
        <v>419</v>
      </c>
      <c r="S51" s="10" t="s">
        <v>130</v>
      </c>
      <c r="T51" s="10">
        <v>1</v>
      </c>
      <c r="U51" s="10" t="s">
        <v>475</v>
      </c>
      <c r="V51" s="10" t="s">
        <v>745</v>
      </c>
      <c r="W51" s="10" t="s">
        <v>746</v>
      </c>
      <c r="X51" s="569">
        <v>46000.673611111109</v>
      </c>
      <c r="Y51" s="10"/>
      <c r="Z51" s="10">
        <v>0.3</v>
      </c>
      <c r="AA51" s="10"/>
      <c r="AB51" s="10" t="s">
        <v>478</v>
      </c>
      <c r="AC51" s="221" t="s">
        <v>479</v>
      </c>
      <c r="AD51" s="10" t="s">
        <v>480</v>
      </c>
      <c r="AE51" s="10"/>
      <c r="AF51" s="10"/>
      <c r="AG51" s="10"/>
      <c r="AH51" s="10"/>
      <c r="AI51" s="10"/>
      <c r="AJ51" s="10"/>
      <c r="AK51" s="10" t="s">
        <v>480</v>
      </c>
      <c r="AL51" s="222" t="e">
        <f t="shared" si="0"/>
        <v>#VALUE!</v>
      </c>
      <c r="AM51" s="220">
        <f t="shared" si="1"/>
        <v>46000</v>
      </c>
    </row>
    <row r="52" spans="1:39" ht="21.6" customHeight="1">
      <c r="A52" s="10">
        <v>43</v>
      </c>
      <c r="B52" s="10" t="s">
        <v>509</v>
      </c>
      <c r="C52" s="10">
        <v>2025121483</v>
      </c>
      <c r="D52" s="10" t="s">
        <v>747</v>
      </c>
      <c r="E52" s="10" t="s">
        <v>511</v>
      </c>
      <c r="F52" s="10" t="s">
        <v>83</v>
      </c>
      <c r="G52" s="10" t="s">
        <v>585</v>
      </c>
      <c r="H52" s="10" t="s">
        <v>504</v>
      </c>
      <c r="I52" s="10" t="s">
        <v>748</v>
      </c>
      <c r="J52" s="10" t="s">
        <v>514</v>
      </c>
      <c r="K52" s="10" t="s">
        <v>592</v>
      </c>
      <c r="L52" s="10" t="s">
        <v>593</v>
      </c>
      <c r="M52" s="11" t="s">
        <v>594</v>
      </c>
      <c r="N52" s="10" t="s">
        <v>595</v>
      </c>
      <c r="O52" s="11" t="s">
        <v>596</v>
      </c>
      <c r="P52" s="12" t="s">
        <v>749</v>
      </c>
      <c r="Q52" s="10" t="s">
        <v>586</v>
      </c>
      <c r="R52" s="10" t="s">
        <v>419</v>
      </c>
      <c r="S52" s="10" t="s">
        <v>130</v>
      </c>
      <c r="T52" s="10">
        <v>1</v>
      </c>
      <c r="U52" s="10" t="s">
        <v>475</v>
      </c>
      <c r="V52" s="10" t="s">
        <v>750</v>
      </c>
      <c r="W52" s="10" t="s">
        <v>751</v>
      </c>
      <c r="X52" s="569">
        <v>46001.472222222219</v>
      </c>
      <c r="Y52" s="10" t="s">
        <v>752</v>
      </c>
      <c r="Z52" s="10">
        <v>0.7</v>
      </c>
      <c r="AA52" s="10"/>
      <c r="AB52" s="10" t="s">
        <v>478</v>
      </c>
      <c r="AC52" s="221" t="s">
        <v>753</v>
      </c>
      <c r="AD52" s="10"/>
      <c r="AE52" s="10"/>
      <c r="AF52" s="10"/>
      <c r="AG52" s="10"/>
      <c r="AH52" s="10"/>
      <c r="AI52" s="10"/>
      <c r="AJ52" s="10"/>
      <c r="AK52" s="10" t="s">
        <v>480</v>
      </c>
      <c r="AL52" s="222">
        <f t="shared" si="0"/>
        <v>46000</v>
      </c>
      <c r="AM52" s="220">
        <f t="shared" si="1"/>
        <v>46001</v>
      </c>
    </row>
    <row r="53" spans="1:39" ht="21.6" customHeight="1">
      <c r="A53" s="10">
        <v>44</v>
      </c>
      <c r="B53" s="10" t="s">
        <v>509</v>
      </c>
      <c r="C53" s="10">
        <v>2025121484</v>
      </c>
      <c r="D53" s="10" t="s">
        <v>754</v>
      </c>
      <c r="E53" s="10" t="s">
        <v>511</v>
      </c>
      <c r="F53" s="10" t="s">
        <v>83</v>
      </c>
      <c r="G53" s="10" t="s">
        <v>585</v>
      </c>
      <c r="H53" s="10" t="s">
        <v>504</v>
      </c>
      <c r="I53" s="10" t="s">
        <v>755</v>
      </c>
      <c r="J53" s="10" t="s">
        <v>514</v>
      </c>
      <c r="K53" s="10" t="s">
        <v>592</v>
      </c>
      <c r="L53" s="10" t="s">
        <v>756</v>
      </c>
      <c r="M53" s="11" t="s">
        <v>757</v>
      </c>
      <c r="N53" s="10">
        <v>2901</v>
      </c>
      <c r="O53" s="11" t="s">
        <v>596</v>
      </c>
      <c r="P53" s="12" t="s">
        <v>758</v>
      </c>
      <c r="Q53" s="10" t="s">
        <v>586</v>
      </c>
      <c r="R53" s="10" t="s">
        <v>419</v>
      </c>
      <c r="S53" s="10" t="s">
        <v>130</v>
      </c>
      <c r="T53" s="10">
        <v>1</v>
      </c>
      <c r="U53" s="10" t="s">
        <v>475</v>
      </c>
      <c r="V53" s="10" t="s">
        <v>759</v>
      </c>
      <c r="W53" s="10" t="s">
        <v>760</v>
      </c>
      <c r="X53" s="569">
        <v>46001.440972222219</v>
      </c>
      <c r="Y53" s="10" t="s">
        <v>761</v>
      </c>
      <c r="Z53" s="10">
        <v>0.3</v>
      </c>
      <c r="AA53" s="10"/>
      <c r="AB53" s="10" t="s">
        <v>478</v>
      </c>
      <c r="AC53" s="221" t="s">
        <v>762</v>
      </c>
      <c r="AD53" s="10"/>
      <c r="AE53" s="10"/>
      <c r="AF53" s="10"/>
      <c r="AG53" s="10"/>
      <c r="AH53" s="10"/>
      <c r="AI53" s="10"/>
      <c r="AJ53" s="10"/>
      <c r="AK53" s="10" t="s">
        <v>480</v>
      </c>
      <c r="AL53" s="222">
        <f t="shared" si="0"/>
        <v>46000</v>
      </c>
      <c r="AM53" s="220">
        <f t="shared" si="1"/>
        <v>46001</v>
      </c>
    </row>
    <row r="54" spans="1:39" ht="21.6" customHeight="1">
      <c r="A54" s="10">
        <v>54</v>
      </c>
      <c r="B54" s="10" t="s">
        <v>471</v>
      </c>
      <c r="C54" s="10">
        <v>2025121586</v>
      </c>
      <c r="D54" s="10"/>
      <c r="E54" s="10"/>
      <c r="F54" s="10">
        <v>4529</v>
      </c>
      <c r="G54" s="10" t="s">
        <v>184</v>
      </c>
      <c r="H54" s="10" t="s">
        <v>712</v>
      </c>
      <c r="I54" s="10"/>
      <c r="J54" s="10"/>
      <c r="K54" s="10"/>
      <c r="L54" s="10"/>
      <c r="M54" s="11"/>
      <c r="N54" s="10"/>
      <c r="O54" s="11"/>
      <c r="P54" s="12"/>
      <c r="Q54" s="10" t="s">
        <v>763</v>
      </c>
      <c r="R54" s="10" t="s">
        <v>419</v>
      </c>
      <c r="S54" s="10" t="s">
        <v>130</v>
      </c>
      <c r="T54" s="10">
        <v>1</v>
      </c>
      <c r="U54" s="10" t="s">
        <v>475</v>
      </c>
      <c r="V54" s="10" t="s">
        <v>764</v>
      </c>
      <c r="W54" s="10" t="s">
        <v>765</v>
      </c>
      <c r="X54" s="569">
        <v>46000.704861111109</v>
      </c>
      <c r="Y54" s="10"/>
      <c r="Z54" s="10">
        <v>0.3</v>
      </c>
      <c r="AA54" s="10"/>
      <c r="AB54" s="10" t="s">
        <v>478</v>
      </c>
      <c r="AC54" s="221" t="s">
        <v>479</v>
      </c>
      <c r="AD54" s="10" t="s">
        <v>480</v>
      </c>
      <c r="AE54" s="10"/>
      <c r="AF54" s="10"/>
      <c r="AG54" s="10"/>
      <c r="AH54" s="10"/>
      <c r="AI54" s="10"/>
      <c r="AJ54" s="10"/>
      <c r="AK54" s="10" t="s">
        <v>480</v>
      </c>
      <c r="AL54" s="222" t="e">
        <f t="shared" si="0"/>
        <v>#VALUE!</v>
      </c>
      <c r="AM54" s="220">
        <f t="shared" si="1"/>
        <v>46000</v>
      </c>
    </row>
    <row r="55" spans="1:39" ht="21.6" customHeight="1">
      <c r="A55" s="10">
        <v>55</v>
      </c>
      <c r="B55" s="10" t="s">
        <v>471</v>
      </c>
      <c r="C55" s="10">
        <v>2025121764</v>
      </c>
      <c r="D55" s="10"/>
      <c r="E55" s="10"/>
      <c r="F55" s="10">
        <v>3853</v>
      </c>
      <c r="G55" s="10" t="s">
        <v>766</v>
      </c>
      <c r="H55" s="10" t="s">
        <v>543</v>
      </c>
      <c r="I55" s="10"/>
      <c r="J55" s="10"/>
      <c r="K55" s="10"/>
      <c r="L55" s="10"/>
      <c r="M55" s="11"/>
      <c r="N55" s="10"/>
      <c r="O55" s="11"/>
      <c r="P55" s="12"/>
      <c r="Q55" s="10" t="s">
        <v>767</v>
      </c>
      <c r="R55" s="10" t="s">
        <v>419</v>
      </c>
      <c r="S55" s="10" t="s">
        <v>146</v>
      </c>
      <c r="T55" s="10">
        <v>1</v>
      </c>
      <c r="U55" s="10" t="s">
        <v>475</v>
      </c>
      <c r="V55" s="10" t="s">
        <v>768</v>
      </c>
      <c r="W55" s="10" t="s">
        <v>769</v>
      </c>
      <c r="X55" s="569">
        <v>46001.631944444453</v>
      </c>
      <c r="Y55" s="10"/>
      <c r="Z55" s="10">
        <v>0.2</v>
      </c>
      <c r="AA55" s="10"/>
      <c r="AB55" s="10" t="s">
        <v>478</v>
      </c>
      <c r="AC55" s="221" t="s">
        <v>479</v>
      </c>
      <c r="AD55" s="10" t="s">
        <v>480</v>
      </c>
      <c r="AE55" s="10"/>
      <c r="AF55" s="10"/>
      <c r="AG55" s="10"/>
      <c r="AH55" s="10"/>
      <c r="AI55" s="10"/>
      <c r="AJ55" s="10"/>
      <c r="AK55" s="10" t="s">
        <v>480</v>
      </c>
      <c r="AL55" s="222" t="e">
        <f t="shared" si="0"/>
        <v>#VALUE!</v>
      </c>
      <c r="AM55" s="220">
        <f t="shared" si="1"/>
        <v>46001</v>
      </c>
    </row>
    <row r="56" spans="1:39" ht="21.6" customHeight="1">
      <c r="A56" s="10">
        <v>56</v>
      </c>
      <c r="B56" s="10" t="s">
        <v>471</v>
      </c>
      <c r="C56" s="10">
        <v>2025121787</v>
      </c>
      <c r="D56" s="10"/>
      <c r="E56" s="10"/>
      <c r="F56" s="10">
        <v>3955</v>
      </c>
      <c r="G56" s="10" t="s">
        <v>227</v>
      </c>
      <c r="H56" s="10" t="s">
        <v>543</v>
      </c>
      <c r="I56" s="10"/>
      <c r="J56" s="10"/>
      <c r="K56" s="10"/>
      <c r="L56" s="10"/>
      <c r="M56" s="11"/>
      <c r="N56" s="10"/>
      <c r="O56" s="11"/>
      <c r="P56" s="12"/>
      <c r="Q56" s="10" t="s">
        <v>770</v>
      </c>
      <c r="R56" s="10" t="s">
        <v>419</v>
      </c>
      <c r="S56" s="10" t="s">
        <v>146</v>
      </c>
      <c r="T56" s="10">
        <v>1</v>
      </c>
      <c r="U56" s="10" t="s">
        <v>475</v>
      </c>
      <c r="V56" s="10" t="s">
        <v>771</v>
      </c>
      <c r="W56" s="10" t="s">
        <v>772</v>
      </c>
      <c r="X56" s="569">
        <v>46001.618055555547</v>
      </c>
      <c r="Y56" s="10"/>
      <c r="Z56" s="10">
        <v>0.3</v>
      </c>
      <c r="AA56" s="10"/>
      <c r="AB56" s="10" t="s">
        <v>478</v>
      </c>
      <c r="AC56" s="221" t="s">
        <v>479</v>
      </c>
      <c r="AD56" s="10" t="s">
        <v>480</v>
      </c>
      <c r="AE56" s="10"/>
      <c r="AF56" s="10"/>
      <c r="AG56" s="10"/>
      <c r="AH56" s="10"/>
      <c r="AI56" s="10"/>
      <c r="AJ56" s="10"/>
      <c r="AK56" s="10" t="s">
        <v>480</v>
      </c>
      <c r="AL56" s="222" t="e">
        <f t="shared" si="0"/>
        <v>#VALUE!</v>
      </c>
      <c r="AM56" s="220">
        <f t="shared" si="1"/>
        <v>46001</v>
      </c>
    </row>
    <row r="57" spans="1:39" ht="21.6" customHeight="1">
      <c r="A57" s="10">
        <v>55</v>
      </c>
      <c r="B57" s="10" t="s">
        <v>509</v>
      </c>
      <c r="C57" s="10">
        <v>2025121763</v>
      </c>
      <c r="D57" s="10" t="s">
        <v>773</v>
      </c>
      <c r="E57" s="10" t="s">
        <v>621</v>
      </c>
      <c r="F57" s="10">
        <v>5428</v>
      </c>
      <c r="G57" s="10" t="s">
        <v>345</v>
      </c>
      <c r="H57" s="10" t="s">
        <v>504</v>
      </c>
      <c r="I57" s="10" t="s">
        <v>774</v>
      </c>
      <c r="J57" s="10" t="s">
        <v>530</v>
      </c>
      <c r="K57" s="10" t="s">
        <v>289</v>
      </c>
      <c r="L57" s="10" t="s">
        <v>703</v>
      </c>
      <c r="M57" s="11" t="s">
        <v>704</v>
      </c>
      <c r="N57" s="10">
        <v>2405</v>
      </c>
      <c r="O57" s="11" t="s">
        <v>705</v>
      </c>
      <c r="P57" s="12" t="s">
        <v>775</v>
      </c>
      <c r="Q57" s="10" t="s">
        <v>776</v>
      </c>
      <c r="R57" s="10" t="s">
        <v>419</v>
      </c>
      <c r="S57" s="10" t="s">
        <v>130</v>
      </c>
      <c r="T57" s="10">
        <v>1</v>
      </c>
      <c r="U57" s="10" t="s">
        <v>475</v>
      </c>
      <c r="V57" s="10" t="s">
        <v>777</v>
      </c>
      <c r="W57" s="10" t="s">
        <v>778</v>
      </c>
      <c r="X57" s="569">
        <v>46001.785416666673</v>
      </c>
      <c r="Y57" s="10" t="s">
        <v>779</v>
      </c>
      <c r="Z57" s="10">
        <v>1.9</v>
      </c>
      <c r="AA57" s="10"/>
      <c r="AB57" s="10" t="s">
        <v>478</v>
      </c>
      <c r="AC57" s="221" t="s">
        <v>780</v>
      </c>
      <c r="AD57" s="10"/>
      <c r="AE57" s="10"/>
      <c r="AF57" s="10"/>
      <c r="AG57" s="10"/>
      <c r="AH57" s="10"/>
      <c r="AI57" s="10"/>
      <c r="AJ57" s="10"/>
      <c r="AK57" s="10" t="s">
        <v>480</v>
      </c>
      <c r="AL57" s="222">
        <f t="shared" si="0"/>
        <v>46001</v>
      </c>
      <c r="AM57" s="220">
        <f t="shared" si="1"/>
        <v>46001</v>
      </c>
    </row>
    <row r="58" spans="1:39" ht="21.6" customHeight="1">
      <c r="A58" s="10">
        <v>58</v>
      </c>
      <c r="B58" s="10" t="s">
        <v>471</v>
      </c>
      <c r="C58" s="10">
        <v>2025121884</v>
      </c>
      <c r="D58" s="10"/>
      <c r="E58" s="10"/>
      <c r="F58" s="10">
        <v>2746</v>
      </c>
      <c r="G58" s="10" t="s">
        <v>781</v>
      </c>
      <c r="H58" s="10" t="s">
        <v>543</v>
      </c>
      <c r="I58" s="10"/>
      <c r="J58" s="10"/>
      <c r="K58" s="10"/>
      <c r="L58" s="10"/>
      <c r="M58" s="11"/>
      <c r="N58" s="10"/>
      <c r="O58" s="11"/>
      <c r="P58" s="12"/>
      <c r="Q58" s="10" t="s">
        <v>782</v>
      </c>
      <c r="R58" s="10" t="s">
        <v>419</v>
      </c>
      <c r="S58" s="10" t="s">
        <v>146</v>
      </c>
      <c r="T58" s="10">
        <v>1</v>
      </c>
      <c r="U58" s="10" t="s">
        <v>475</v>
      </c>
      <c r="V58" s="10" t="s">
        <v>783</v>
      </c>
      <c r="W58" s="10" t="s">
        <v>784</v>
      </c>
      <c r="X58" s="569">
        <v>46002.458333333343</v>
      </c>
      <c r="Y58" s="10"/>
      <c r="Z58" s="10">
        <v>0.3</v>
      </c>
      <c r="AA58" s="10"/>
      <c r="AB58" s="10" t="s">
        <v>478</v>
      </c>
      <c r="AC58" s="221" t="s">
        <v>479</v>
      </c>
      <c r="AD58" s="10" t="s">
        <v>480</v>
      </c>
      <c r="AE58" s="10"/>
      <c r="AF58" s="10"/>
      <c r="AG58" s="10"/>
      <c r="AH58" s="10"/>
      <c r="AI58" s="10"/>
      <c r="AJ58" s="10"/>
      <c r="AK58" s="10" t="s">
        <v>480</v>
      </c>
      <c r="AL58" s="222" t="e">
        <f t="shared" si="0"/>
        <v>#VALUE!</v>
      </c>
      <c r="AM58" s="220">
        <f t="shared" si="1"/>
        <v>46002</v>
      </c>
    </row>
    <row r="59" spans="1:39" ht="21.6" customHeight="1">
      <c r="A59" s="10">
        <v>59</v>
      </c>
      <c r="B59" s="10" t="s">
        <v>471</v>
      </c>
      <c r="C59" s="10">
        <v>2025121887</v>
      </c>
      <c r="D59" s="10"/>
      <c r="E59" s="10"/>
      <c r="F59" s="10">
        <v>2221</v>
      </c>
      <c r="G59" s="10" t="s">
        <v>785</v>
      </c>
      <c r="H59" s="10" t="s">
        <v>543</v>
      </c>
      <c r="I59" s="10"/>
      <c r="J59" s="10"/>
      <c r="K59" s="10"/>
      <c r="L59" s="10"/>
      <c r="M59" s="11"/>
      <c r="N59" s="10"/>
      <c r="O59" s="11"/>
      <c r="P59" s="12"/>
      <c r="Q59" s="10" t="s">
        <v>786</v>
      </c>
      <c r="R59" s="10" t="s">
        <v>419</v>
      </c>
      <c r="S59" s="10" t="s">
        <v>146</v>
      </c>
      <c r="T59" s="10">
        <v>1</v>
      </c>
      <c r="U59" s="10" t="s">
        <v>475</v>
      </c>
      <c r="V59" s="10" t="s">
        <v>787</v>
      </c>
      <c r="W59" s="10" t="s">
        <v>788</v>
      </c>
      <c r="X59" s="569">
        <v>46002.46875</v>
      </c>
      <c r="Y59" s="10"/>
      <c r="Z59" s="10">
        <v>0.3</v>
      </c>
      <c r="AA59" s="10"/>
      <c r="AB59" s="10" t="s">
        <v>478</v>
      </c>
      <c r="AC59" s="221" t="s">
        <v>479</v>
      </c>
      <c r="AD59" s="10" t="s">
        <v>480</v>
      </c>
      <c r="AE59" s="10"/>
      <c r="AF59" s="10"/>
      <c r="AG59" s="10"/>
      <c r="AH59" s="10"/>
      <c r="AI59" s="10"/>
      <c r="AJ59" s="10"/>
      <c r="AK59" s="10" t="s">
        <v>480</v>
      </c>
      <c r="AL59" s="222" t="e">
        <f t="shared" si="0"/>
        <v>#VALUE!</v>
      </c>
      <c r="AM59" s="220">
        <f t="shared" si="1"/>
        <v>46002</v>
      </c>
    </row>
    <row r="60" spans="1:39" ht="21.6" customHeight="1">
      <c r="A60" s="10">
        <v>60</v>
      </c>
      <c r="B60" s="10" t="s">
        <v>471</v>
      </c>
      <c r="C60" s="10">
        <v>2025121905</v>
      </c>
      <c r="D60" s="10"/>
      <c r="E60" s="10"/>
      <c r="F60" s="10">
        <v>3627</v>
      </c>
      <c r="G60" s="10" t="s">
        <v>317</v>
      </c>
      <c r="H60" s="10" t="s">
        <v>504</v>
      </c>
      <c r="I60" s="10"/>
      <c r="J60" s="10"/>
      <c r="K60" s="10"/>
      <c r="L60" s="10"/>
      <c r="M60" s="11"/>
      <c r="N60" s="10"/>
      <c r="O60" s="11"/>
      <c r="P60" s="12"/>
      <c r="Q60" s="10" t="s">
        <v>789</v>
      </c>
      <c r="R60" s="10" t="s">
        <v>419</v>
      </c>
      <c r="S60" s="10" t="s">
        <v>130</v>
      </c>
      <c r="T60" s="10">
        <v>1</v>
      </c>
      <c r="U60" s="10" t="s">
        <v>475</v>
      </c>
      <c r="V60" s="10" t="s">
        <v>790</v>
      </c>
      <c r="W60" s="10" t="s">
        <v>791</v>
      </c>
      <c r="X60" s="569">
        <v>46002.5625</v>
      </c>
      <c r="Y60" s="10"/>
      <c r="Z60" s="10">
        <v>0.5</v>
      </c>
      <c r="AA60" s="10"/>
      <c r="AB60" s="10" t="s">
        <v>478</v>
      </c>
      <c r="AC60" s="221" t="s">
        <v>526</v>
      </c>
      <c r="AD60" s="10"/>
      <c r="AE60" s="10"/>
      <c r="AF60" s="10"/>
      <c r="AG60" s="10"/>
      <c r="AH60" s="10"/>
      <c r="AI60" s="10"/>
      <c r="AJ60" s="10" t="s">
        <v>480</v>
      </c>
      <c r="AK60" s="10" t="s">
        <v>480</v>
      </c>
      <c r="AL60" s="222" t="e">
        <f t="shared" si="0"/>
        <v>#VALUE!</v>
      </c>
      <c r="AM60" s="220">
        <f t="shared" si="1"/>
        <v>46002</v>
      </c>
    </row>
    <row r="61" spans="1:39" ht="21.6" customHeight="1">
      <c r="A61" s="10">
        <v>61</v>
      </c>
      <c r="B61" s="10" t="s">
        <v>471</v>
      </c>
      <c r="C61" s="10">
        <v>2025121906</v>
      </c>
      <c r="D61" s="10"/>
      <c r="E61" s="10"/>
      <c r="F61" s="10">
        <v>4260</v>
      </c>
      <c r="G61" s="10" t="s">
        <v>792</v>
      </c>
      <c r="H61" s="10" t="s">
        <v>504</v>
      </c>
      <c r="I61" s="10"/>
      <c r="J61" s="10"/>
      <c r="K61" s="10"/>
      <c r="L61" s="10"/>
      <c r="M61" s="11"/>
      <c r="N61" s="10"/>
      <c r="O61" s="11"/>
      <c r="P61" s="12"/>
      <c r="Q61" s="10" t="s">
        <v>793</v>
      </c>
      <c r="R61" s="10" t="s">
        <v>419</v>
      </c>
      <c r="S61" s="10" t="s">
        <v>130</v>
      </c>
      <c r="T61" s="10">
        <v>1</v>
      </c>
      <c r="U61" s="10" t="s">
        <v>475</v>
      </c>
      <c r="V61" s="10" t="s">
        <v>794</v>
      </c>
      <c r="W61" s="10" t="s">
        <v>795</v>
      </c>
      <c r="X61" s="569">
        <v>46002.572916666657</v>
      </c>
      <c r="Y61" s="10"/>
      <c r="Z61" s="10">
        <v>0.3</v>
      </c>
      <c r="AA61" s="10"/>
      <c r="AB61" s="10" t="s">
        <v>478</v>
      </c>
      <c r="AC61" s="221" t="s">
        <v>526</v>
      </c>
      <c r="AD61" s="10"/>
      <c r="AE61" s="10"/>
      <c r="AF61" s="10"/>
      <c r="AG61" s="10"/>
      <c r="AH61" s="10"/>
      <c r="AI61" s="10"/>
      <c r="AJ61" s="10" t="s">
        <v>480</v>
      </c>
      <c r="AK61" s="10" t="s">
        <v>480</v>
      </c>
      <c r="AL61" s="222" t="e">
        <f t="shared" si="0"/>
        <v>#VALUE!</v>
      </c>
      <c r="AM61" s="220">
        <f t="shared" si="1"/>
        <v>46002</v>
      </c>
    </row>
    <row r="62" spans="1:39" ht="21.6" customHeight="1">
      <c r="A62" s="10">
        <v>62</v>
      </c>
      <c r="B62" s="10" t="s">
        <v>471</v>
      </c>
      <c r="C62" s="10">
        <v>2025121909</v>
      </c>
      <c r="D62" s="10"/>
      <c r="E62" s="10"/>
      <c r="F62" s="10">
        <v>4084</v>
      </c>
      <c r="G62" s="10" t="s">
        <v>796</v>
      </c>
      <c r="H62" s="10" t="s">
        <v>504</v>
      </c>
      <c r="I62" s="10"/>
      <c r="J62" s="10"/>
      <c r="K62" s="10"/>
      <c r="L62" s="10"/>
      <c r="M62" s="11"/>
      <c r="N62" s="10"/>
      <c r="O62" s="11"/>
      <c r="P62" s="12"/>
      <c r="Q62" s="10" t="s">
        <v>797</v>
      </c>
      <c r="R62" s="10" t="s">
        <v>419</v>
      </c>
      <c r="S62" s="10" t="s">
        <v>130</v>
      </c>
      <c r="T62" s="10">
        <v>1</v>
      </c>
      <c r="U62" s="10" t="s">
        <v>475</v>
      </c>
      <c r="V62" s="10" t="s">
        <v>798</v>
      </c>
      <c r="W62" s="10" t="s">
        <v>799</v>
      </c>
      <c r="X62" s="569">
        <v>46002.575694444437</v>
      </c>
      <c r="Y62" s="10"/>
      <c r="Z62" s="10">
        <v>0.1</v>
      </c>
      <c r="AA62" s="10"/>
      <c r="AB62" s="10" t="s">
        <v>478</v>
      </c>
      <c r="AC62" s="221" t="s">
        <v>526</v>
      </c>
      <c r="AD62" s="10"/>
      <c r="AE62" s="10"/>
      <c r="AF62" s="10"/>
      <c r="AG62" s="10"/>
      <c r="AH62" s="10"/>
      <c r="AI62" s="10"/>
      <c r="AJ62" s="10" t="s">
        <v>480</v>
      </c>
      <c r="AK62" s="10" t="s">
        <v>480</v>
      </c>
      <c r="AL62" s="222" t="e">
        <f t="shared" si="0"/>
        <v>#VALUE!</v>
      </c>
      <c r="AM62" s="220">
        <f t="shared" si="1"/>
        <v>46002</v>
      </c>
    </row>
    <row r="63" spans="1:39" ht="21.6" customHeight="1">
      <c r="A63" s="10">
        <v>63</v>
      </c>
      <c r="B63" s="10" t="s">
        <v>471</v>
      </c>
      <c r="C63" s="10">
        <v>2025121912</v>
      </c>
      <c r="D63" s="10"/>
      <c r="E63" s="10"/>
      <c r="F63" s="10">
        <v>2321</v>
      </c>
      <c r="G63" s="10" t="s">
        <v>800</v>
      </c>
      <c r="H63" s="10" t="s">
        <v>504</v>
      </c>
      <c r="I63" s="10"/>
      <c r="J63" s="10"/>
      <c r="K63" s="10"/>
      <c r="L63" s="10"/>
      <c r="M63" s="11"/>
      <c r="N63" s="10"/>
      <c r="O63" s="11"/>
      <c r="P63" s="12"/>
      <c r="Q63" s="10" t="s">
        <v>801</v>
      </c>
      <c r="R63" s="10" t="s">
        <v>419</v>
      </c>
      <c r="S63" s="10" t="s">
        <v>130</v>
      </c>
      <c r="T63" s="10">
        <v>1</v>
      </c>
      <c r="U63" s="10" t="s">
        <v>475</v>
      </c>
      <c r="V63" s="10" t="s">
        <v>802</v>
      </c>
      <c r="W63" s="10" t="s">
        <v>803</v>
      </c>
      <c r="X63" s="569">
        <v>46002.579861111109</v>
      </c>
      <c r="Y63" s="10"/>
      <c r="Z63" s="10">
        <v>0.1</v>
      </c>
      <c r="AA63" s="10"/>
      <c r="AB63" s="10" t="s">
        <v>478</v>
      </c>
      <c r="AC63" s="221" t="s">
        <v>526</v>
      </c>
      <c r="AD63" s="10"/>
      <c r="AE63" s="10"/>
      <c r="AF63" s="10"/>
      <c r="AG63" s="10"/>
      <c r="AH63" s="10"/>
      <c r="AI63" s="10"/>
      <c r="AJ63" s="10" t="s">
        <v>480</v>
      </c>
      <c r="AK63" s="10" t="s">
        <v>480</v>
      </c>
      <c r="AL63" s="222" t="e">
        <f t="shared" si="0"/>
        <v>#VALUE!</v>
      </c>
      <c r="AM63" s="220">
        <f t="shared" si="1"/>
        <v>46002</v>
      </c>
    </row>
    <row r="64" spans="1:39" ht="21.6" customHeight="1">
      <c r="A64" s="10">
        <v>64</v>
      </c>
      <c r="B64" s="10" t="s">
        <v>471</v>
      </c>
      <c r="C64" s="10">
        <v>2025121917</v>
      </c>
      <c r="D64" s="10"/>
      <c r="E64" s="10"/>
      <c r="F64" s="10">
        <v>4134</v>
      </c>
      <c r="G64" s="10" t="s">
        <v>804</v>
      </c>
      <c r="H64" s="10" t="s">
        <v>504</v>
      </c>
      <c r="I64" s="10"/>
      <c r="J64" s="10"/>
      <c r="K64" s="10"/>
      <c r="L64" s="10"/>
      <c r="M64" s="11"/>
      <c r="N64" s="10"/>
      <c r="O64" s="11"/>
      <c r="P64" s="12"/>
      <c r="Q64" s="10" t="s">
        <v>805</v>
      </c>
      <c r="R64" s="10" t="s">
        <v>419</v>
      </c>
      <c r="S64" s="10" t="s">
        <v>130</v>
      </c>
      <c r="T64" s="10">
        <v>1</v>
      </c>
      <c r="U64" s="10" t="s">
        <v>475</v>
      </c>
      <c r="V64" s="10" t="s">
        <v>806</v>
      </c>
      <c r="W64" s="10" t="s">
        <v>807</v>
      </c>
      <c r="X64" s="569">
        <v>46002.586805555547</v>
      </c>
      <c r="Y64" s="10"/>
      <c r="Z64" s="10">
        <v>0.2</v>
      </c>
      <c r="AA64" s="10"/>
      <c r="AB64" s="10" t="s">
        <v>478</v>
      </c>
      <c r="AC64" s="221" t="s">
        <v>526</v>
      </c>
      <c r="AD64" s="10"/>
      <c r="AE64" s="10"/>
      <c r="AF64" s="10"/>
      <c r="AG64" s="10"/>
      <c r="AH64" s="10"/>
      <c r="AI64" s="10"/>
      <c r="AJ64" s="10" t="s">
        <v>480</v>
      </c>
      <c r="AK64" s="10" t="s">
        <v>480</v>
      </c>
      <c r="AL64" s="222" t="e">
        <f t="shared" si="0"/>
        <v>#VALUE!</v>
      </c>
      <c r="AM64" s="220">
        <f t="shared" si="1"/>
        <v>46002</v>
      </c>
    </row>
    <row r="65" spans="1:39" ht="21.6" customHeight="1">
      <c r="A65" s="10">
        <v>65</v>
      </c>
      <c r="B65" s="10" t="s">
        <v>471</v>
      </c>
      <c r="C65" s="10">
        <v>2025121919</v>
      </c>
      <c r="D65" s="10"/>
      <c r="E65" s="10"/>
      <c r="F65" s="10">
        <v>2302</v>
      </c>
      <c r="G65" s="10" t="s">
        <v>291</v>
      </c>
      <c r="H65" s="10" t="s">
        <v>504</v>
      </c>
      <c r="I65" s="10"/>
      <c r="J65" s="10"/>
      <c r="K65" s="10"/>
      <c r="L65" s="10"/>
      <c r="M65" s="11"/>
      <c r="N65" s="10"/>
      <c r="O65" s="11"/>
      <c r="P65" s="12"/>
      <c r="Q65" s="10" t="s">
        <v>808</v>
      </c>
      <c r="R65" s="10" t="s">
        <v>419</v>
      </c>
      <c r="S65" s="10" t="s">
        <v>130</v>
      </c>
      <c r="T65" s="10">
        <v>1</v>
      </c>
      <c r="U65" s="10" t="s">
        <v>475</v>
      </c>
      <c r="V65" s="10" t="s">
        <v>809</v>
      </c>
      <c r="W65" s="10" t="s">
        <v>810</v>
      </c>
      <c r="X65" s="569">
        <v>46002.591666666667</v>
      </c>
      <c r="Y65" s="10"/>
      <c r="Z65" s="10">
        <v>0.1</v>
      </c>
      <c r="AA65" s="10"/>
      <c r="AB65" s="10" t="s">
        <v>478</v>
      </c>
      <c r="AC65" s="221" t="s">
        <v>526</v>
      </c>
      <c r="AD65" s="10"/>
      <c r="AE65" s="10"/>
      <c r="AF65" s="10"/>
      <c r="AG65" s="10"/>
      <c r="AH65" s="10"/>
      <c r="AI65" s="10"/>
      <c r="AJ65" s="10" t="s">
        <v>480</v>
      </c>
      <c r="AK65" s="10" t="s">
        <v>480</v>
      </c>
      <c r="AL65" s="222" t="e">
        <f t="shared" si="0"/>
        <v>#VALUE!</v>
      </c>
      <c r="AM65" s="220">
        <f t="shared" si="1"/>
        <v>46002</v>
      </c>
    </row>
    <row r="66" spans="1:39" ht="21.6" customHeight="1">
      <c r="A66" s="10">
        <v>66</v>
      </c>
      <c r="B66" s="10" t="s">
        <v>471</v>
      </c>
      <c r="C66" s="10">
        <v>2025121920</v>
      </c>
      <c r="D66" s="10"/>
      <c r="E66" s="10"/>
      <c r="F66" s="10">
        <v>3741</v>
      </c>
      <c r="G66" s="10" t="s">
        <v>811</v>
      </c>
      <c r="H66" s="10" t="s">
        <v>504</v>
      </c>
      <c r="I66" s="10"/>
      <c r="J66" s="10"/>
      <c r="K66" s="10"/>
      <c r="L66" s="10"/>
      <c r="M66" s="11"/>
      <c r="N66" s="10"/>
      <c r="O66" s="11"/>
      <c r="P66" s="12"/>
      <c r="Q66" s="10" t="s">
        <v>812</v>
      </c>
      <c r="R66" s="10" t="s">
        <v>419</v>
      </c>
      <c r="S66" s="10" t="s">
        <v>130</v>
      </c>
      <c r="T66" s="10">
        <v>1</v>
      </c>
      <c r="U66" s="10" t="s">
        <v>475</v>
      </c>
      <c r="V66" s="10" t="s">
        <v>813</v>
      </c>
      <c r="W66" s="10" t="s">
        <v>814</v>
      </c>
      <c r="X66" s="569">
        <v>46002.597222222219</v>
      </c>
      <c r="Y66" s="10"/>
      <c r="Z66" s="10">
        <v>0.1</v>
      </c>
      <c r="AA66" s="10"/>
      <c r="AB66" s="10" t="s">
        <v>478</v>
      </c>
      <c r="AC66" s="221" t="s">
        <v>526</v>
      </c>
      <c r="AD66" s="10"/>
      <c r="AE66" s="10"/>
      <c r="AF66" s="10"/>
      <c r="AG66" s="10"/>
      <c r="AH66" s="10"/>
      <c r="AI66" s="10"/>
      <c r="AJ66" s="10" t="s">
        <v>480</v>
      </c>
      <c r="AK66" s="10" t="s">
        <v>480</v>
      </c>
      <c r="AL66" s="222" t="e">
        <f t="shared" ref="AL66:AL129" si="2">DATEVALUE(TEXT(I66, "yyyy/mm/dd"))</f>
        <v>#VALUE!</v>
      </c>
      <c r="AM66" s="220">
        <f t="shared" ref="AM66:AM129" si="3">DATEVALUE(TEXT(X66, "yyyy/mm/dd"))</f>
        <v>46002</v>
      </c>
    </row>
    <row r="67" spans="1:39" ht="21.6" customHeight="1">
      <c r="A67" s="10">
        <v>67</v>
      </c>
      <c r="B67" s="10" t="s">
        <v>471</v>
      </c>
      <c r="C67" s="10">
        <v>2025121938</v>
      </c>
      <c r="D67" s="10"/>
      <c r="E67" s="10"/>
      <c r="F67" s="10">
        <v>3983</v>
      </c>
      <c r="G67" s="10" t="s">
        <v>815</v>
      </c>
      <c r="H67" s="10" t="s">
        <v>504</v>
      </c>
      <c r="I67" s="10"/>
      <c r="J67" s="10"/>
      <c r="K67" s="10"/>
      <c r="L67" s="10"/>
      <c r="M67" s="11"/>
      <c r="N67" s="10"/>
      <c r="O67" s="11"/>
      <c r="P67" s="12"/>
      <c r="Q67" s="10" t="s">
        <v>816</v>
      </c>
      <c r="R67" s="10" t="s">
        <v>419</v>
      </c>
      <c r="S67" s="10" t="s">
        <v>130</v>
      </c>
      <c r="T67" s="10">
        <v>1</v>
      </c>
      <c r="U67" s="10" t="s">
        <v>475</v>
      </c>
      <c r="V67" s="10" t="s">
        <v>817</v>
      </c>
      <c r="W67" s="10" t="s">
        <v>818</v>
      </c>
      <c r="X67" s="569">
        <v>46002.600694444453</v>
      </c>
      <c r="Y67" s="10"/>
      <c r="Z67" s="10">
        <v>0.1</v>
      </c>
      <c r="AA67" s="10"/>
      <c r="AB67" s="10" t="s">
        <v>478</v>
      </c>
      <c r="AC67" s="221" t="s">
        <v>526</v>
      </c>
      <c r="AD67" s="10"/>
      <c r="AE67" s="10"/>
      <c r="AF67" s="10"/>
      <c r="AG67" s="10"/>
      <c r="AH67" s="10"/>
      <c r="AI67" s="10"/>
      <c r="AJ67" s="10" t="s">
        <v>480</v>
      </c>
      <c r="AK67" s="10" t="s">
        <v>480</v>
      </c>
      <c r="AL67" s="222" t="e">
        <f t="shared" si="2"/>
        <v>#VALUE!</v>
      </c>
      <c r="AM67" s="220">
        <f t="shared" si="3"/>
        <v>46002</v>
      </c>
    </row>
    <row r="68" spans="1:39" ht="21.6" customHeight="1">
      <c r="A68" s="10">
        <v>68</v>
      </c>
      <c r="B68" s="10" t="s">
        <v>471</v>
      </c>
      <c r="C68" s="10">
        <v>2025121946</v>
      </c>
      <c r="D68" s="10"/>
      <c r="E68" s="10"/>
      <c r="F68" s="10">
        <v>4586</v>
      </c>
      <c r="G68" s="10" t="s">
        <v>178</v>
      </c>
      <c r="H68" s="10" t="s">
        <v>504</v>
      </c>
      <c r="I68" s="10"/>
      <c r="J68" s="10"/>
      <c r="K68" s="10"/>
      <c r="L68" s="10"/>
      <c r="M68" s="11"/>
      <c r="N68" s="10"/>
      <c r="O68" s="11"/>
      <c r="P68" s="12"/>
      <c r="Q68" s="10" t="s">
        <v>819</v>
      </c>
      <c r="R68" s="10" t="s">
        <v>419</v>
      </c>
      <c r="S68" s="10" t="s">
        <v>130</v>
      </c>
      <c r="T68" s="10">
        <v>1</v>
      </c>
      <c r="U68" s="10" t="s">
        <v>475</v>
      </c>
      <c r="V68" s="10" t="s">
        <v>820</v>
      </c>
      <c r="W68" s="10" t="s">
        <v>821</v>
      </c>
      <c r="X68" s="569">
        <v>46002.615277777782</v>
      </c>
      <c r="Y68" s="10"/>
      <c r="Z68" s="10">
        <v>0.1</v>
      </c>
      <c r="AA68" s="10"/>
      <c r="AB68" s="10" t="s">
        <v>478</v>
      </c>
      <c r="AC68" s="221" t="s">
        <v>526</v>
      </c>
      <c r="AD68" s="10"/>
      <c r="AE68" s="10"/>
      <c r="AF68" s="10"/>
      <c r="AG68" s="10"/>
      <c r="AH68" s="10"/>
      <c r="AI68" s="10"/>
      <c r="AJ68" s="10" t="s">
        <v>480</v>
      </c>
      <c r="AK68" s="10" t="s">
        <v>480</v>
      </c>
      <c r="AL68" s="222" t="e">
        <f t="shared" si="2"/>
        <v>#VALUE!</v>
      </c>
      <c r="AM68" s="220">
        <f t="shared" si="3"/>
        <v>46002</v>
      </c>
    </row>
    <row r="69" spans="1:39" ht="21.6" customHeight="1">
      <c r="A69" s="10">
        <v>69</v>
      </c>
      <c r="B69" s="10" t="s">
        <v>471</v>
      </c>
      <c r="C69" s="10">
        <v>2025121948</v>
      </c>
      <c r="D69" s="10"/>
      <c r="E69" s="10"/>
      <c r="F69" s="10">
        <v>4397</v>
      </c>
      <c r="G69" s="10" t="s">
        <v>822</v>
      </c>
      <c r="H69" s="10" t="s">
        <v>504</v>
      </c>
      <c r="I69" s="10"/>
      <c r="J69" s="10"/>
      <c r="K69" s="10"/>
      <c r="L69" s="10"/>
      <c r="M69" s="11"/>
      <c r="N69" s="10"/>
      <c r="O69" s="11"/>
      <c r="P69" s="12"/>
      <c r="Q69" s="10" t="s">
        <v>823</v>
      </c>
      <c r="R69" s="10" t="s">
        <v>419</v>
      </c>
      <c r="S69" s="10" t="s">
        <v>130</v>
      </c>
      <c r="T69" s="10">
        <v>1</v>
      </c>
      <c r="U69" s="10" t="s">
        <v>475</v>
      </c>
      <c r="V69" s="10" t="s">
        <v>824</v>
      </c>
      <c r="W69" s="10" t="s">
        <v>825</v>
      </c>
      <c r="X69" s="569">
        <v>46002.625694444447</v>
      </c>
      <c r="Y69" s="10"/>
      <c r="Z69" s="10">
        <v>0.1</v>
      </c>
      <c r="AA69" s="10"/>
      <c r="AB69" s="10" t="s">
        <v>478</v>
      </c>
      <c r="AC69" s="221" t="s">
        <v>526</v>
      </c>
      <c r="AD69" s="10"/>
      <c r="AE69" s="10"/>
      <c r="AF69" s="10"/>
      <c r="AG69" s="10"/>
      <c r="AH69" s="10"/>
      <c r="AI69" s="10"/>
      <c r="AJ69" s="10" t="s">
        <v>480</v>
      </c>
      <c r="AK69" s="10" t="s">
        <v>480</v>
      </c>
      <c r="AL69" s="222" t="e">
        <f t="shared" si="2"/>
        <v>#VALUE!</v>
      </c>
      <c r="AM69" s="220">
        <f t="shared" si="3"/>
        <v>46002</v>
      </c>
    </row>
    <row r="70" spans="1:39" ht="21.6" customHeight="1">
      <c r="A70" s="10">
        <v>70</v>
      </c>
      <c r="B70" s="10" t="s">
        <v>471</v>
      </c>
      <c r="C70" s="10">
        <v>2025121949</v>
      </c>
      <c r="D70" s="10"/>
      <c r="E70" s="10"/>
      <c r="F70" s="10">
        <v>3840</v>
      </c>
      <c r="G70" s="10" t="s">
        <v>826</v>
      </c>
      <c r="H70" s="10" t="s">
        <v>504</v>
      </c>
      <c r="I70" s="10"/>
      <c r="J70" s="10"/>
      <c r="K70" s="10"/>
      <c r="L70" s="10"/>
      <c r="M70" s="11"/>
      <c r="N70" s="10"/>
      <c r="O70" s="11"/>
      <c r="P70" s="12"/>
      <c r="Q70" s="10" t="s">
        <v>827</v>
      </c>
      <c r="R70" s="10" t="s">
        <v>419</v>
      </c>
      <c r="S70" s="10" t="s">
        <v>130</v>
      </c>
      <c r="T70" s="10">
        <v>1</v>
      </c>
      <c r="U70" s="10" t="s">
        <v>475</v>
      </c>
      <c r="V70" s="10" t="s">
        <v>828</v>
      </c>
      <c r="W70" s="10" t="s">
        <v>829</v>
      </c>
      <c r="X70" s="569">
        <v>46002.628472222219</v>
      </c>
      <c r="Y70" s="10"/>
      <c r="Z70" s="10">
        <v>0.1</v>
      </c>
      <c r="AA70" s="10"/>
      <c r="AB70" s="10" t="s">
        <v>478</v>
      </c>
      <c r="AC70" s="221" t="s">
        <v>526</v>
      </c>
      <c r="AD70" s="10"/>
      <c r="AE70" s="10"/>
      <c r="AF70" s="10"/>
      <c r="AG70" s="10"/>
      <c r="AH70" s="10"/>
      <c r="AI70" s="10"/>
      <c r="AJ70" s="10" t="s">
        <v>480</v>
      </c>
      <c r="AK70" s="10" t="s">
        <v>480</v>
      </c>
      <c r="AL70" s="222" t="e">
        <f t="shared" si="2"/>
        <v>#VALUE!</v>
      </c>
      <c r="AM70" s="220">
        <f t="shared" si="3"/>
        <v>46002</v>
      </c>
    </row>
    <row r="71" spans="1:39" ht="21.6" customHeight="1">
      <c r="A71" s="10">
        <v>71</v>
      </c>
      <c r="B71" s="10" t="s">
        <v>471</v>
      </c>
      <c r="C71" s="10">
        <v>2025121951</v>
      </c>
      <c r="D71" s="10"/>
      <c r="E71" s="10"/>
      <c r="F71" s="10">
        <v>4352</v>
      </c>
      <c r="G71" s="10" t="s">
        <v>830</v>
      </c>
      <c r="H71" s="10" t="s">
        <v>504</v>
      </c>
      <c r="I71" s="10"/>
      <c r="J71" s="10"/>
      <c r="K71" s="10"/>
      <c r="L71" s="10"/>
      <c r="M71" s="11"/>
      <c r="N71" s="10"/>
      <c r="O71" s="11"/>
      <c r="P71" s="12"/>
      <c r="Q71" s="10" t="s">
        <v>831</v>
      </c>
      <c r="R71" s="10" t="s">
        <v>419</v>
      </c>
      <c r="S71" s="10" t="s">
        <v>130</v>
      </c>
      <c r="T71" s="10">
        <v>1</v>
      </c>
      <c r="U71" s="10" t="s">
        <v>475</v>
      </c>
      <c r="V71" s="10" t="s">
        <v>832</v>
      </c>
      <c r="W71" s="10" t="s">
        <v>833</v>
      </c>
      <c r="X71" s="569">
        <v>46002.631944444453</v>
      </c>
      <c r="Y71" s="10"/>
      <c r="Z71" s="10">
        <v>0.1</v>
      </c>
      <c r="AA71" s="10"/>
      <c r="AB71" s="10" t="s">
        <v>478</v>
      </c>
      <c r="AC71" s="221" t="s">
        <v>526</v>
      </c>
      <c r="AD71" s="10"/>
      <c r="AE71" s="10"/>
      <c r="AF71" s="10"/>
      <c r="AG71" s="10"/>
      <c r="AH71" s="10"/>
      <c r="AI71" s="10"/>
      <c r="AJ71" s="10" t="s">
        <v>480</v>
      </c>
      <c r="AK71" s="10" t="s">
        <v>480</v>
      </c>
      <c r="AL71" s="222" t="e">
        <f t="shared" si="2"/>
        <v>#VALUE!</v>
      </c>
      <c r="AM71" s="220">
        <f t="shared" si="3"/>
        <v>46002</v>
      </c>
    </row>
    <row r="72" spans="1:39" ht="21.6" customHeight="1">
      <c r="A72" s="10">
        <v>72</v>
      </c>
      <c r="B72" s="10" t="s">
        <v>471</v>
      </c>
      <c r="C72" s="10">
        <v>2025121957</v>
      </c>
      <c r="D72" s="10"/>
      <c r="E72" s="10"/>
      <c r="F72" s="10">
        <v>4241</v>
      </c>
      <c r="G72" s="10" t="s">
        <v>834</v>
      </c>
      <c r="H72" s="10" t="s">
        <v>504</v>
      </c>
      <c r="I72" s="10"/>
      <c r="J72" s="10"/>
      <c r="K72" s="10"/>
      <c r="L72" s="10"/>
      <c r="M72" s="11"/>
      <c r="N72" s="10"/>
      <c r="O72" s="11"/>
      <c r="P72" s="12"/>
      <c r="Q72" s="10" t="s">
        <v>835</v>
      </c>
      <c r="R72" s="10" t="s">
        <v>419</v>
      </c>
      <c r="S72" s="10" t="s">
        <v>130</v>
      </c>
      <c r="T72" s="10">
        <v>1</v>
      </c>
      <c r="U72" s="10" t="s">
        <v>475</v>
      </c>
      <c r="V72" s="10" t="s">
        <v>836</v>
      </c>
      <c r="W72" s="10" t="s">
        <v>837</v>
      </c>
      <c r="X72" s="569">
        <v>46002.635416666657</v>
      </c>
      <c r="Y72" s="10"/>
      <c r="Z72" s="10">
        <v>0.1</v>
      </c>
      <c r="AA72" s="10"/>
      <c r="AB72" s="10" t="s">
        <v>478</v>
      </c>
      <c r="AC72" s="221" t="s">
        <v>526</v>
      </c>
      <c r="AD72" s="10"/>
      <c r="AE72" s="10"/>
      <c r="AF72" s="10"/>
      <c r="AG72" s="10"/>
      <c r="AH72" s="10"/>
      <c r="AI72" s="10"/>
      <c r="AJ72" s="10" t="s">
        <v>480</v>
      </c>
      <c r="AK72" s="10" t="s">
        <v>480</v>
      </c>
      <c r="AL72" s="222" t="e">
        <f t="shared" si="2"/>
        <v>#VALUE!</v>
      </c>
      <c r="AM72" s="220">
        <f t="shared" si="3"/>
        <v>46002</v>
      </c>
    </row>
    <row r="73" spans="1:39" ht="21.6" customHeight="1">
      <c r="A73" s="10">
        <v>73</v>
      </c>
      <c r="B73" s="10" t="s">
        <v>471</v>
      </c>
      <c r="C73" s="10">
        <v>2025122073</v>
      </c>
      <c r="D73" s="10"/>
      <c r="E73" s="10"/>
      <c r="F73" s="10">
        <v>4154</v>
      </c>
      <c r="G73" s="10" t="s">
        <v>338</v>
      </c>
      <c r="H73" s="10" t="s">
        <v>473</v>
      </c>
      <c r="I73" s="10"/>
      <c r="J73" s="10"/>
      <c r="K73" s="10"/>
      <c r="L73" s="10"/>
      <c r="M73" s="11"/>
      <c r="N73" s="10"/>
      <c r="O73" s="11"/>
      <c r="P73" s="12"/>
      <c r="Q73" s="10" t="s">
        <v>838</v>
      </c>
      <c r="R73" s="10" t="s">
        <v>419</v>
      </c>
      <c r="S73" s="10" t="s">
        <v>130</v>
      </c>
      <c r="T73" s="10">
        <v>1</v>
      </c>
      <c r="U73" s="10" t="s">
        <v>475</v>
      </c>
      <c r="V73" s="10" t="s">
        <v>839</v>
      </c>
      <c r="W73" s="10" t="s">
        <v>840</v>
      </c>
      <c r="X73" s="569">
        <v>46003.458333333343</v>
      </c>
      <c r="Y73" s="10"/>
      <c r="Z73" s="10">
        <v>2</v>
      </c>
      <c r="AA73" s="10"/>
      <c r="AB73" s="10" t="s">
        <v>478</v>
      </c>
      <c r="AC73" s="221" t="s">
        <v>841</v>
      </c>
      <c r="AD73" s="10"/>
      <c r="AE73" s="10" t="s">
        <v>480</v>
      </c>
      <c r="AF73" s="10"/>
      <c r="AG73" s="10"/>
      <c r="AH73" s="10"/>
      <c r="AI73" s="10"/>
      <c r="AJ73" s="10"/>
      <c r="AK73" s="10" t="s">
        <v>480</v>
      </c>
      <c r="AL73" s="222" t="e">
        <f t="shared" si="2"/>
        <v>#VALUE!</v>
      </c>
      <c r="AM73" s="220">
        <f t="shared" si="3"/>
        <v>46003</v>
      </c>
    </row>
    <row r="74" spans="1:39" ht="21.6" customHeight="1">
      <c r="A74" s="10">
        <v>74</v>
      </c>
      <c r="B74" s="10" t="s">
        <v>471</v>
      </c>
      <c r="C74" s="10">
        <v>2025122089</v>
      </c>
      <c r="D74" s="10"/>
      <c r="E74" s="10"/>
      <c r="F74" s="10">
        <v>4154</v>
      </c>
      <c r="G74" s="10" t="s">
        <v>338</v>
      </c>
      <c r="H74" s="10" t="s">
        <v>473</v>
      </c>
      <c r="I74" s="10"/>
      <c r="J74" s="10"/>
      <c r="K74" s="10"/>
      <c r="L74" s="10"/>
      <c r="M74" s="11"/>
      <c r="N74" s="10"/>
      <c r="O74" s="11"/>
      <c r="P74" s="12"/>
      <c r="Q74" s="10" t="s">
        <v>838</v>
      </c>
      <c r="R74" s="10" t="s">
        <v>419</v>
      </c>
      <c r="S74" s="10" t="s">
        <v>125</v>
      </c>
      <c r="T74" s="10">
        <v>1</v>
      </c>
      <c r="U74" s="10" t="s">
        <v>475</v>
      </c>
      <c r="V74" s="10" t="s">
        <v>842</v>
      </c>
      <c r="W74" s="10" t="s">
        <v>840</v>
      </c>
      <c r="X74" s="569">
        <v>46003.458333333343</v>
      </c>
      <c r="Y74" s="10"/>
      <c r="Z74" s="10">
        <v>2</v>
      </c>
      <c r="AA74" s="10"/>
      <c r="AB74" s="10" t="s">
        <v>478</v>
      </c>
      <c r="AC74" s="221" t="s">
        <v>25</v>
      </c>
      <c r="AD74" s="10"/>
      <c r="AE74" s="10" t="s">
        <v>480</v>
      </c>
      <c r="AF74" s="10"/>
      <c r="AG74" s="10"/>
      <c r="AH74" s="10"/>
      <c r="AI74" s="10"/>
      <c r="AJ74" s="10"/>
      <c r="AK74" s="10" t="s">
        <v>480</v>
      </c>
      <c r="AL74" s="222" t="e">
        <f t="shared" si="2"/>
        <v>#VALUE!</v>
      </c>
      <c r="AM74" s="220">
        <f t="shared" si="3"/>
        <v>46003</v>
      </c>
    </row>
    <row r="75" spans="1:39" ht="21.6" customHeight="1">
      <c r="A75" s="10">
        <v>75</v>
      </c>
      <c r="B75" s="10" t="s">
        <v>471</v>
      </c>
      <c r="C75" s="10">
        <v>2025122094</v>
      </c>
      <c r="D75" s="10"/>
      <c r="E75" s="10"/>
      <c r="F75" s="10">
        <v>5384</v>
      </c>
      <c r="G75" s="10" t="s">
        <v>415</v>
      </c>
      <c r="H75" s="10" t="s">
        <v>543</v>
      </c>
      <c r="I75" s="10"/>
      <c r="J75" s="10"/>
      <c r="K75" s="10"/>
      <c r="L75" s="10"/>
      <c r="M75" s="11"/>
      <c r="N75" s="10"/>
      <c r="O75" s="11"/>
      <c r="P75" s="12"/>
      <c r="Q75" s="10" t="s">
        <v>843</v>
      </c>
      <c r="R75" s="10" t="s">
        <v>419</v>
      </c>
      <c r="S75" s="10" t="s">
        <v>146</v>
      </c>
      <c r="T75" s="10">
        <v>1</v>
      </c>
      <c r="U75" s="10" t="s">
        <v>475</v>
      </c>
      <c r="V75" s="10" t="s">
        <v>844</v>
      </c>
      <c r="W75" s="10" t="s">
        <v>845</v>
      </c>
      <c r="X75" s="569">
        <v>46003.552777777782</v>
      </c>
      <c r="Y75" s="10"/>
      <c r="Z75" s="10">
        <v>0.3</v>
      </c>
      <c r="AA75" s="10"/>
      <c r="AB75" s="10" t="s">
        <v>478</v>
      </c>
      <c r="AC75" s="221" t="s">
        <v>479</v>
      </c>
      <c r="AD75" s="10" t="s">
        <v>480</v>
      </c>
      <c r="AE75" s="10"/>
      <c r="AF75" s="10"/>
      <c r="AG75" s="10"/>
      <c r="AH75" s="10"/>
      <c r="AI75" s="10"/>
      <c r="AJ75" s="10"/>
      <c r="AK75" s="10" t="s">
        <v>480</v>
      </c>
      <c r="AL75" s="222" t="e">
        <f t="shared" si="2"/>
        <v>#VALUE!</v>
      </c>
      <c r="AM75" s="220">
        <f t="shared" si="3"/>
        <v>46003</v>
      </c>
    </row>
    <row r="76" spans="1:39" ht="21.6" customHeight="1">
      <c r="A76" s="10">
        <v>76</v>
      </c>
      <c r="B76" s="10" t="s">
        <v>471</v>
      </c>
      <c r="C76" s="10">
        <v>2025122103</v>
      </c>
      <c r="D76" s="10"/>
      <c r="E76" s="10"/>
      <c r="F76" s="10">
        <v>3818</v>
      </c>
      <c r="G76" s="10" t="s">
        <v>215</v>
      </c>
      <c r="H76" s="10" t="s">
        <v>543</v>
      </c>
      <c r="I76" s="10"/>
      <c r="J76" s="10"/>
      <c r="K76" s="10"/>
      <c r="L76" s="10"/>
      <c r="M76" s="11"/>
      <c r="N76" s="10"/>
      <c r="O76" s="11"/>
      <c r="P76" s="12"/>
      <c r="Q76" s="10" t="s">
        <v>846</v>
      </c>
      <c r="R76" s="10" t="s">
        <v>419</v>
      </c>
      <c r="S76" s="10" t="s">
        <v>146</v>
      </c>
      <c r="T76" s="10">
        <v>1</v>
      </c>
      <c r="U76" s="10" t="s">
        <v>475</v>
      </c>
      <c r="V76" s="10" t="s">
        <v>847</v>
      </c>
      <c r="W76" s="10" t="s">
        <v>848</v>
      </c>
      <c r="X76" s="569">
        <v>46003.572916666657</v>
      </c>
      <c r="Y76" s="10"/>
      <c r="Z76" s="10">
        <v>0.3</v>
      </c>
      <c r="AA76" s="10"/>
      <c r="AB76" s="10" t="s">
        <v>478</v>
      </c>
      <c r="AC76" s="221" t="s">
        <v>479</v>
      </c>
      <c r="AD76" s="10" t="s">
        <v>480</v>
      </c>
      <c r="AE76" s="10"/>
      <c r="AF76" s="10"/>
      <c r="AG76" s="10"/>
      <c r="AH76" s="10"/>
      <c r="AI76" s="10"/>
      <c r="AJ76" s="10"/>
      <c r="AK76" s="10" t="s">
        <v>480</v>
      </c>
      <c r="AL76" s="222" t="e">
        <f t="shared" si="2"/>
        <v>#VALUE!</v>
      </c>
      <c r="AM76" s="220">
        <f t="shared" si="3"/>
        <v>46003</v>
      </c>
    </row>
    <row r="77" spans="1:39" ht="21.6" customHeight="1">
      <c r="A77" s="10">
        <v>77</v>
      </c>
      <c r="B77" s="10" t="s">
        <v>509</v>
      </c>
      <c r="C77" s="10">
        <v>2025122156</v>
      </c>
      <c r="D77" s="10" t="s">
        <v>849</v>
      </c>
      <c r="E77" s="10" t="s">
        <v>511</v>
      </c>
      <c r="F77" s="10">
        <v>2014</v>
      </c>
      <c r="G77" s="10" t="s">
        <v>850</v>
      </c>
      <c r="H77" s="10" t="s">
        <v>504</v>
      </c>
      <c r="I77" s="10" t="s">
        <v>851</v>
      </c>
      <c r="J77" s="10" t="s">
        <v>591</v>
      </c>
      <c r="K77" s="10" t="s">
        <v>289</v>
      </c>
      <c r="L77" s="10" t="s">
        <v>703</v>
      </c>
      <c r="M77" s="11" t="s">
        <v>704</v>
      </c>
      <c r="N77" s="10">
        <v>2401</v>
      </c>
      <c r="O77" s="11" t="s">
        <v>852</v>
      </c>
      <c r="P77" s="12" t="s">
        <v>853</v>
      </c>
      <c r="Q77" s="10" t="s">
        <v>854</v>
      </c>
      <c r="R77" s="10" t="s">
        <v>419</v>
      </c>
      <c r="S77" s="10" t="s">
        <v>130</v>
      </c>
      <c r="T77" s="10">
        <v>1</v>
      </c>
      <c r="U77" s="10" t="s">
        <v>475</v>
      </c>
      <c r="V77" s="10" t="s">
        <v>855</v>
      </c>
      <c r="W77" s="10" t="s">
        <v>856</v>
      </c>
      <c r="X77" s="569">
        <v>46004.760416666657</v>
      </c>
      <c r="Y77" s="10" t="s">
        <v>857</v>
      </c>
      <c r="Z77" s="10">
        <v>2.2999999999999998</v>
      </c>
      <c r="AA77" s="10"/>
      <c r="AB77" s="10" t="s">
        <v>478</v>
      </c>
      <c r="AC77" s="221" t="s">
        <v>858</v>
      </c>
      <c r="AD77" s="10"/>
      <c r="AE77" s="10"/>
      <c r="AF77" s="10"/>
      <c r="AG77" s="10"/>
      <c r="AH77" s="10"/>
      <c r="AI77" s="10"/>
      <c r="AJ77" s="10"/>
      <c r="AK77" s="10" t="s">
        <v>480</v>
      </c>
      <c r="AL77" s="222">
        <f t="shared" si="2"/>
        <v>46003</v>
      </c>
      <c r="AM77" s="220">
        <f t="shared" si="3"/>
        <v>46004</v>
      </c>
    </row>
    <row r="78" spans="1:39" ht="21.6" customHeight="1">
      <c r="A78" s="10">
        <v>78</v>
      </c>
      <c r="B78" s="10" t="s">
        <v>509</v>
      </c>
      <c r="C78" s="10">
        <v>2025122170</v>
      </c>
      <c r="D78" s="10" t="s">
        <v>859</v>
      </c>
      <c r="E78" s="10" t="s">
        <v>621</v>
      </c>
      <c r="F78" s="10">
        <v>2014</v>
      </c>
      <c r="G78" s="10" t="s">
        <v>850</v>
      </c>
      <c r="H78" s="10" t="s">
        <v>504</v>
      </c>
      <c r="I78" s="10" t="s">
        <v>860</v>
      </c>
      <c r="J78" s="10" t="s">
        <v>604</v>
      </c>
      <c r="K78" s="10" t="s">
        <v>289</v>
      </c>
      <c r="L78" s="10" t="s">
        <v>703</v>
      </c>
      <c r="M78" s="11" t="s">
        <v>704</v>
      </c>
      <c r="N78" s="10">
        <v>2401</v>
      </c>
      <c r="O78" s="11" t="s">
        <v>852</v>
      </c>
      <c r="P78" s="12" t="s">
        <v>861</v>
      </c>
      <c r="Q78" s="10" t="s">
        <v>854</v>
      </c>
      <c r="R78" s="10" t="s">
        <v>419</v>
      </c>
      <c r="S78" s="10" t="s">
        <v>130</v>
      </c>
      <c r="T78" s="10">
        <v>1</v>
      </c>
      <c r="U78" s="10" t="s">
        <v>475</v>
      </c>
      <c r="V78" s="10" t="s">
        <v>862</v>
      </c>
      <c r="W78" s="10" t="s">
        <v>856</v>
      </c>
      <c r="X78" s="569">
        <v>46004.760416666657</v>
      </c>
      <c r="Y78" s="10" t="s">
        <v>863</v>
      </c>
      <c r="Z78" s="10">
        <v>2.2999999999999998</v>
      </c>
      <c r="AA78" s="10"/>
      <c r="AB78" s="10" t="s">
        <v>478</v>
      </c>
      <c r="AC78" s="221" t="s">
        <v>858</v>
      </c>
      <c r="AD78" s="10"/>
      <c r="AE78" s="10"/>
      <c r="AF78" s="10"/>
      <c r="AG78" s="10"/>
      <c r="AH78" s="10"/>
      <c r="AI78" s="10"/>
      <c r="AJ78" s="10"/>
      <c r="AK78" s="10" t="s">
        <v>480</v>
      </c>
      <c r="AL78" s="222">
        <f t="shared" si="2"/>
        <v>46004</v>
      </c>
      <c r="AM78" s="220">
        <f t="shared" si="3"/>
        <v>46004</v>
      </c>
    </row>
    <row r="79" spans="1:39" ht="21.6" customHeight="1">
      <c r="A79" s="10">
        <v>79</v>
      </c>
      <c r="B79" s="10" t="s">
        <v>509</v>
      </c>
      <c r="C79" s="10">
        <v>2025122172</v>
      </c>
      <c r="D79" s="10" t="s">
        <v>864</v>
      </c>
      <c r="E79" s="10" t="s">
        <v>511</v>
      </c>
      <c r="F79" s="10">
        <v>3962</v>
      </c>
      <c r="G79" s="10" t="s">
        <v>278</v>
      </c>
      <c r="H79" s="10" t="s">
        <v>543</v>
      </c>
      <c r="I79" s="10" t="s">
        <v>865</v>
      </c>
      <c r="J79" s="10" t="s">
        <v>629</v>
      </c>
      <c r="K79" s="10" t="s">
        <v>289</v>
      </c>
      <c r="L79" s="10" t="s">
        <v>593</v>
      </c>
      <c r="M79" s="11" t="s">
        <v>594</v>
      </c>
      <c r="N79" s="10" t="s">
        <v>595</v>
      </c>
      <c r="O79" s="11" t="s">
        <v>596</v>
      </c>
      <c r="P79" s="12" t="s">
        <v>866</v>
      </c>
      <c r="Q79" s="10" t="s">
        <v>867</v>
      </c>
      <c r="R79" s="10" t="s">
        <v>419</v>
      </c>
      <c r="S79" s="10" t="s">
        <v>146</v>
      </c>
      <c r="T79" s="10">
        <v>1</v>
      </c>
      <c r="U79" s="10" t="s">
        <v>475</v>
      </c>
      <c r="V79" s="10" t="s">
        <v>868</v>
      </c>
      <c r="W79" s="10" t="s">
        <v>869</v>
      </c>
      <c r="X79" s="569">
        <v>46007.520833333343</v>
      </c>
      <c r="Y79" s="10" t="s">
        <v>870</v>
      </c>
      <c r="Z79" s="10">
        <v>0.5</v>
      </c>
      <c r="AA79" s="10"/>
      <c r="AB79" s="10" t="s">
        <v>478</v>
      </c>
      <c r="AC79" s="221" t="s">
        <v>871</v>
      </c>
      <c r="AD79" s="10"/>
      <c r="AE79" s="10"/>
      <c r="AF79" s="10"/>
      <c r="AG79" s="10"/>
      <c r="AH79" s="10"/>
      <c r="AI79" s="10"/>
      <c r="AJ79" s="10"/>
      <c r="AK79" s="10" t="s">
        <v>480</v>
      </c>
      <c r="AL79" s="222">
        <f t="shared" si="2"/>
        <v>46005</v>
      </c>
      <c r="AM79" s="220">
        <f t="shared" si="3"/>
        <v>46007</v>
      </c>
    </row>
    <row r="80" spans="1:39" ht="21.6" customHeight="1">
      <c r="A80" s="10">
        <v>80</v>
      </c>
      <c r="B80" s="10" t="s">
        <v>509</v>
      </c>
      <c r="C80" s="10">
        <v>2025122173</v>
      </c>
      <c r="D80" s="10" t="s">
        <v>872</v>
      </c>
      <c r="E80" s="10" t="s">
        <v>511</v>
      </c>
      <c r="F80" s="10">
        <v>3962</v>
      </c>
      <c r="G80" s="10" t="s">
        <v>278</v>
      </c>
      <c r="H80" s="10" t="s">
        <v>543</v>
      </c>
      <c r="I80" s="10" t="s">
        <v>873</v>
      </c>
      <c r="J80" s="10" t="s">
        <v>629</v>
      </c>
      <c r="K80" s="10" t="s">
        <v>289</v>
      </c>
      <c r="L80" s="10" t="s">
        <v>593</v>
      </c>
      <c r="M80" s="11" t="s">
        <v>594</v>
      </c>
      <c r="N80" s="10" t="s">
        <v>595</v>
      </c>
      <c r="O80" s="11" t="s">
        <v>596</v>
      </c>
      <c r="P80" s="12" t="s">
        <v>874</v>
      </c>
      <c r="Q80" s="10" t="s">
        <v>867</v>
      </c>
      <c r="R80" s="10" t="s">
        <v>419</v>
      </c>
      <c r="S80" s="10" t="s">
        <v>146</v>
      </c>
      <c r="T80" s="10">
        <v>1</v>
      </c>
      <c r="U80" s="10" t="s">
        <v>475</v>
      </c>
      <c r="V80" s="10" t="s">
        <v>875</v>
      </c>
      <c r="W80" s="10" t="s">
        <v>869</v>
      </c>
      <c r="X80" s="569">
        <v>46007.520833333343</v>
      </c>
      <c r="Y80" s="10" t="s">
        <v>870</v>
      </c>
      <c r="Z80" s="10">
        <v>0.5</v>
      </c>
      <c r="AA80" s="10"/>
      <c r="AB80" s="10" t="s">
        <v>478</v>
      </c>
      <c r="AC80" s="221" t="s">
        <v>876</v>
      </c>
      <c r="AD80" s="10"/>
      <c r="AE80" s="10"/>
      <c r="AF80" s="10"/>
      <c r="AG80" s="10"/>
      <c r="AH80" s="10"/>
      <c r="AI80" s="10"/>
      <c r="AJ80" s="10"/>
      <c r="AK80" s="10" t="s">
        <v>480</v>
      </c>
      <c r="AL80" s="222">
        <f t="shared" si="2"/>
        <v>46005</v>
      </c>
      <c r="AM80" s="220">
        <f t="shared" si="3"/>
        <v>46007</v>
      </c>
    </row>
    <row r="81" spans="1:39" ht="21.6" customHeight="1">
      <c r="A81" s="10">
        <v>81</v>
      </c>
      <c r="B81" s="10" t="s">
        <v>509</v>
      </c>
      <c r="C81" s="10">
        <v>2025122213</v>
      </c>
      <c r="D81" s="10" t="s">
        <v>877</v>
      </c>
      <c r="E81" s="10" t="s">
        <v>511</v>
      </c>
      <c r="F81" s="10">
        <v>2154</v>
      </c>
      <c r="G81" s="10" t="s">
        <v>878</v>
      </c>
      <c r="H81" s="10" t="s">
        <v>543</v>
      </c>
      <c r="I81" s="10" t="s">
        <v>879</v>
      </c>
      <c r="J81" s="10" t="s">
        <v>638</v>
      </c>
      <c r="K81" s="10" t="s">
        <v>592</v>
      </c>
      <c r="L81" s="10" t="s">
        <v>515</v>
      </c>
      <c r="M81" s="11" t="s">
        <v>516</v>
      </c>
      <c r="N81" s="10">
        <v>2301</v>
      </c>
      <c r="O81" s="11" t="s">
        <v>880</v>
      </c>
      <c r="P81" s="12" t="s">
        <v>881</v>
      </c>
      <c r="Q81" s="10" t="s">
        <v>882</v>
      </c>
      <c r="R81" s="10" t="s">
        <v>419</v>
      </c>
      <c r="S81" s="10" t="s">
        <v>146</v>
      </c>
      <c r="T81" s="10">
        <v>1</v>
      </c>
      <c r="U81" s="10" t="s">
        <v>475</v>
      </c>
      <c r="V81" s="10" t="s">
        <v>883</v>
      </c>
      <c r="W81" s="10" t="s">
        <v>884</v>
      </c>
      <c r="X81" s="569">
        <v>46007.611111111109</v>
      </c>
      <c r="Y81" s="10" t="s">
        <v>885</v>
      </c>
      <c r="Z81" s="10">
        <v>2</v>
      </c>
      <c r="AA81" s="10"/>
      <c r="AB81" s="10" t="s">
        <v>478</v>
      </c>
      <c r="AC81" s="221" t="s">
        <v>886</v>
      </c>
      <c r="AD81" s="10"/>
      <c r="AE81" s="10"/>
      <c r="AF81" s="10"/>
      <c r="AG81" s="10"/>
      <c r="AH81" s="10"/>
      <c r="AI81" s="10"/>
      <c r="AJ81" s="10"/>
      <c r="AK81" s="10" t="s">
        <v>480</v>
      </c>
      <c r="AL81" s="222">
        <f t="shared" si="2"/>
        <v>46006</v>
      </c>
      <c r="AM81" s="220">
        <f t="shared" si="3"/>
        <v>46007</v>
      </c>
    </row>
    <row r="82" spans="1:39" ht="21.6" customHeight="1">
      <c r="A82" s="10">
        <v>82</v>
      </c>
      <c r="B82" s="10" t="s">
        <v>471</v>
      </c>
      <c r="C82" s="10">
        <v>2025122239</v>
      </c>
      <c r="D82" s="10"/>
      <c r="E82" s="10"/>
      <c r="F82" s="10">
        <v>5430</v>
      </c>
      <c r="G82" s="10" t="s">
        <v>337</v>
      </c>
      <c r="H82" s="10" t="s">
        <v>887</v>
      </c>
      <c r="I82" s="10"/>
      <c r="J82" s="10"/>
      <c r="K82" s="10"/>
      <c r="L82" s="10"/>
      <c r="M82" s="11"/>
      <c r="N82" s="10"/>
      <c r="O82" s="11"/>
      <c r="P82" s="12"/>
      <c r="Q82" s="10" t="s">
        <v>888</v>
      </c>
      <c r="R82" s="10" t="s">
        <v>419</v>
      </c>
      <c r="S82" s="10" t="s">
        <v>125</v>
      </c>
      <c r="T82" s="10">
        <v>1</v>
      </c>
      <c r="U82" s="10" t="s">
        <v>475</v>
      </c>
      <c r="V82" s="10" t="s">
        <v>889</v>
      </c>
      <c r="W82" s="10" t="s">
        <v>890</v>
      </c>
      <c r="X82" s="569">
        <v>46006.583333333343</v>
      </c>
      <c r="Y82" s="10"/>
      <c r="Z82" s="10">
        <v>4</v>
      </c>
      <c r="AA82" s="10"/>
      <c r="AB82" s="10" t="s">
        <v>478</v>
      </c>
      <c r="AC82" s="221" t="s">
        <v>891</v>
      </c>
      <c r="AD82" s="10"/>
      <c r="AE82" s="10" t="s">
        <v>480</v>
      </c>
      <c r="AF82" s="10"/>
      <c r="AG82" s="10"/>
      <c r="AH82" s="10"/>
      <c r="AI82" s="10"/>
      <c r="AJ82" s="10"/>
      <c r="AK82" s="10" t="s">
        <v>480</v>
      </c>
      <c r="AL82" s="222" t="e">
        <f t="shared" si="2"/>
        <v>#VALUE!</v>
      </c>
      <c r="AM82" s="220">
        <f t="shared" si="3"/>
        <v>46006</v>
      </c>
    </row>
    <row r="83" spans="1:39" ht="21.6" customHeight="1">
      <c r="A83" s="10">
        <v>83</v>
      </c>
      <c r="B83" s="10" t="s">
        <v>471</v>
      </c>
      <c r="C83" s="10">
        <v>2025122240</v>
      </c>
      <c r="D83" s="10"/>
      <c r="E83" s="10"/>
      <c r="F83" s="10">
        <v>5430</v>
      </c>
      <c r="G83" s="10" t="s">
        <v>337</v>
      </c>
      <c r="H83" s="10" t="s">
        <v>887</v>
      </c>
      <c r="I83" s="10"/>
      <c r="J83" s="10"/>
      <c r="K83" s="10"/>
      <c r="L83" s="10"/>
      <c r="M83" s="11"/>
      <c r="N83" s="10"/>
      <c r="O83" s="11"/>
      <c r="P83" s="12"/>
      <c r="Q83" s="10" t="s">
        <v>888</v>
      </c>
      <c r="R83" s="10" t="s">
        <v>419</v>
      </c>
      <c r="S83" s="10" t="s">
        <v>130</v>
      </c>
      <c r="T83" s="10">
        <v>1</v>
      </c>
      <c r="U83" s="10" t="s">
        <v>475</v>
      </c>
      <c r="V83" s="10" t="s">
        <v>892</v>
      </c>
      <c r="W83" s="10" t="s">
        <v>893</v>
      </c>
      <c r="X83" s="569">
        <v>46006.583333333343</v>
      </c>
      <c r="Y83" s="10"/>
      <c r="Z83" s="10">
        <v>3</v>
      </c>
      <c r="AA83" s="10"/>
      <c r="AB83" s="10" t="s">
        <v>478</v>
      </c>
      <c r="AC83" s="221" t="s">
        <v>894</v>
      </c>
      <c r="AD83" s="10"/>
      <c r="AE83" s="10" t="s">
        <v>480</v>
      </c>
      <c r="AF83" s="10"/>
      <c r="AG83" s="10"/>
      <c r="AH83" s="10"/>
      <c r="AI83" s="10"/>
      <c r="AJ83" s="10"/>
      <c r="AK83" s="10" t="s">
        <v>480</v>
      </c>
      <c r="AL83" s="222" t="e">
        <f t="shared" si="2"/>
        <v>#VALUE!</v>
      </c>
      <c r="AM83" s="220">
        <f t="shared" si="3"/>
        <v>46006</v>
      </c>
    </row>
    <row r="84" spans="1:39" ht="21.6" customHeight="1">
      <c r="A84" s="10">
        <v>84</v>
      </c>
      <c r="B84" s="10" t="s">
        <v>471</v>
      </c>
      <c r="C84" s="10">
        <v>2025122269</v>
      </c>
      <c r="D84" s="10"/>
      <c r="E84" s="10"/>
      <c r="F84" s="10">
        <v>2222</v>
      </c>
      <c r="G84" s="10" t="s">
        <v>319</v>
      </c>
      <c r="H84" s="10" t="s">
        <v>504</v>
      </c>
      <c r="I84" s="10"/>
      <c r="J84" s="10"/>
      <c r="K84" s="10"/>
      <c r="L84" s="10"/>
      <c r="M84" s="11"/>
      <c r="N84" s="10"/>
      <c r="O84" s="11"/>
      <c r="P84" s="12"/>
      <c r="Q84" s="10" t="s">
        <v>671</v>
      </c>
      <c r="R84" s="10" t="s">
        <v>419</v>
      </c>
      <c r="S84" s="10" t="s">
        <v>125</v>
      </c>
      <c r="T84" s="10">
        <v>1</v>
      </c>
      <c r="U84" s="10" t="s">
        <v>475</v>
      </c>
      <c r="V84" s="10" t="s">
        <v>895</v>
      </c>
      <c r="W84" s="10" t="s">
        <v>896</v>
      </c>
      <c r="X84" s="569">
        <v>46006.645833333343</v>
      </c>
      <c r="Y84" s="10"/>
      <c r="Z84" s="10">
        <v>0.5</v>
      </c>
      <c r="AA84" s="10"/>
      <c r="AB84" s="10" t="s">
        <v>478</v>
      </c>
      <c r="AC84" s="221" t="s">
        <v>897</v>
      </c>
      <c r="AD84" s="10"/>
      <c r="AE84" s="10" t="s">
        <v>480</v>
      </c>
      <c r="AF84" s="10"/>
      <c r="AG84" s="10"/>
      <c r="AH84" s="10"/>
      <c r="AI84" s="10"/>
      <c r="AJ84" s="10"/>
      <c r="AK84" s="10" t="s">
        <v>480</v>
      </c>
      <c r="AL84" s="222" t="e">
        <f t="shared" si="2"/>
        <v>#VALUE!</v>
      </c>
      <c r="AM84" s="220">
        <f t="shared" si="3"/>
        <v>46006</v>
      </c>
    </row>
    <row r="85" spans="1:39" ht="21.6" customHeight="1">
      <c r="A85" s="10">
        <v>85</v>
      </c>
      <c r="B85" s="10" t="s">
        <v>471</v>
      </c>
      <c r="C85" s="10">
        <v>2025122270</v>
      </c>
      <c r="D85" s="10"/>
      <c r="E85" s="10"/>
      <c r="F85" s="10">
        <v>2222</v>
      </c>
      <c r="G85" s="10" t="s">
        <v>319</v>
      </c>
      <c r="H85" s="10" t="s">
        <v>504</v>
      </c>
      <c r="I85" s="10"/>
      <c r="J85" s="10"/>
      <c r="K85" s="10"/>
      <c r="L85" s="10"/>
      <c r="M85" s="11"/>
      <c r="N85" s="10"/>
      <c r="O85" s="11"/>
      <c r="P85" s="12"/>
      <c r="Q85" s="10" t="s">
        <v>671</v>
      </c>
      <c r="R85" s="10" t="s">
        <v>419</v>
      </c>
      <c r="S85" s="10" t="s">
        <v>130</v>
      </c>
      <c r="T85" s="10">
        <v>1</v>
      </c>
      <c r="U85" s="10" t="s">
        <v>475</v>
      </c>
      <c r="V85" s="10" t="s">
        <v>898</v>
      </c>
      <c r="W85" s="10" t="s">
        <v>896</v>
      </c>
      <c r="X85" s="569">
        <v>46006.645833333343</v>
      </c>
      <c r="Y85" s="10"/>
      <c r="Z85" s="10">
        <v>0.5</v>
      </c>
      <c r="AA85" s="10"/>
      <c r="AB85" s="10" t="s">
        <v>478</v>
      </c>
      <c r="AC85" s="221" t="s">
        <v>841</v>
      </c>
      <c r="AD85" s="10"/>
      <c r="AE85" s="10" t="s">
        <v>480</v>
      </c>
      <c r="AF85" s="10"/>
      <c r="AG85" s="10"/>
      <c r="AH85" s="10"/>
      <c r="AI85" s="10"/>
      <c r="AJ85" s="10"/>
      <c r="AK85" s="10" t="s">
        <v>480</v>
      </c>
      <c r="AL85" s="222" t="e">
        <f t="shared" si="2"/>
        <v>#VALUE!</v>
      </c>
      <c r="AM85" s="220">
        <f t="shared" si="3"/>
        <v>46006</v>
      </c>
    </row>
    <row r="86" spans="1:39" ht="21.6" customHeight="1">
      <c r="A86" s="10">
        <v>86</v>
      </c>
      <c r="B86" s="10" t="s">
        <v>471</v>
      </c>
      <c r="C86" s="10">
        <v>2025122359</v>
      </c>
      <c r="D86" s="10"/>
      <c r="E86" s="10"/>
      <c r="F86" s="10">
        <v>3962</v>
      </c>
      <c r="G86" s="10" t="s">
        <v>278</v>
      </c>
      <c r="H86" s="10" t="s">
        <v>543</v>
      </c>
      <c r="I86" s="10"/>
      <c r="J86" s="10"/>
      <c r="K86" s="10"/>
      <c r="L86" s="10"/>
      <c r="M86" s="11"/>
      <c r="N86" s="10"/>
      <c r="O86" s="11"/>
      <c r="P86" s="12"/>
      <c r="Q86" s="10" t="s">
        <v>867</v>
      </c>
      <c r="R86" s="10" t="s">
        <v>419</v>
      </c>
      <c r="S86" s="10" t="s">
        <v>146</v>
      </c>
      <c r="T86" s="10">
        <v>1</v>
      </c>
      <c r="U86" s="10" t="s">
        <v>475</v>
      </c>
      <c r="V86" s="10" t="s">
        <v>899</v>
      </c>
      <c r="W86" s="10" t="s">
        <v>900</v>
      </c>
      <c r="X86" s="569">
        <v>46007.520833333343</v>
      </c>
      <c r="Y86" s="10"/>
      <c r="Z86" s="10">
        <v>0.3</v>
      </c>
      <c r="AA86" s="10"/>
      <c r="AB86" s="10" t="s">
        <v>478</v>
      </c>
      <c r="AC86" s="221" t="s">
        <v>479</v>
      </c>
      <c r="AD86" s="10" t="s">
        <v>480</v>
      </c>
      <c r="AE86" s="10"/>
      <c r="AF86" s="10"/>
      <c r="AG86" s="10"/>
      <c r="AH86" s="10"/>
      <c r="AI86" s="10"/>
      <c r="AJ86" s="10"/>
      <c r="AK86" s="10"/>
      <c r="AL86" s="222" t="e">
        <f t="shared" si="2"/>
        <v>#VALUE!</v>
      </c>
      <c r="AM86" s="220">
        <f t="shared" si="3"/>
        <v>46007</v>
      </c>
    </row>
    <row r="87" spans="1:39" ht="21.6" customHeight="1">
      <c r="A87" s="10">
        <v>87</v>
      </c>
      <c r="B87" s="10" t="s">
        <v>471</v>
      </c>
      <c r="C87" s="10">
        <v>2025122365</v>
      </c>
      <c r="D87" s="10"/>
      <c r="E87" s="10"/>
      <c r="F87" s="10">
        <v>2691</v>
      </c>
      <c r="G87" s="10" t="s">
        <v>901</v>
      </c>
      <c r="H87" s="10" t="s">
        <v>902</v>
      </c>
      <c r="I87" s="10"/>
      <c r="J87" s="10"/>
      <c r="K87" s="10"/>
      <c r="L87" s="10"/>
      <c r="M87" s="11"/>
      <c r="N87" s="10"/>
      <c r="O87" s="11"/>
      <c r="P87" s="12"/>
      <c r="Q87" s="10" t="s">
        <v>903</v>
      </c>
      <c r="R87" s="10" t="s">
        <v>419</v>
      </c>
      <c r="S87" s="10" t="s">
        <v>125</v>
      </c>
      <c r="T87" s="10">
        <v>1</v>
      </c>
      <c r="U87" s="10" t="s">
        <v>475</v>
      </c>
      <c r="V87" s="10" t="s">
        <v>904</v>
      </c>
      <c r="W87" s="10" t="s">
        <v>870</v>
      </c>
      <c r="X87" s="569">
        <v>46007.555555555547</v>
      </c>
      <c r="Y87" s="10"/>
      <c r="Z87" s="10">
        <v>0.3</v>
      </c>
      <c r="AA87" s="10"/>
      <c r="AB87" s="10" t="s">
        <v>478</v>
      </c>
      <c r="AC87" s="221" t="s">
        <v>479</v>
      </c>
      <c r="AD87" s="10" t="s">
        <v>480</v>
      </c>
      <c r="AE87" s="10"/>
      <c r="AF87" s="10"/>
      <c r="AG87" s="10"/>
      <c r="AH87" s="10"/>
      <c r="AI87" s="10"/>
      <c r="AJ87" s="10" t="s">
        <v>480</v>
      </c>
      <c r="AK87" s="10" t="s">
        <v>480</v>
      </c>
      <c r="AL87" s="222" t="e">
        <f t="shared" si="2"/>
        <v>#VALUE!</v>
      </c>
      <c r="AM87" s="220">
        <f t="shared" si="3"/>
        <v>46007</v>
      </c>
    </row>
    <row r="88" spans="1:39" ht="21.6" customHeight="1">
      <c r="A88" s="10">
        <v>88</v>
      </c>
      <c r="B88" s="10" t="s">
        <v>471</v>
      </c>
      <c r="C88" s="10">
        <v>2025122398</v>
      </c>
      <c r="D88" s="10"/>
      <c r="E88" s="10"/>
      <c r="F88" s="10">
        <v>2154</v>
      </c>
      <c r="G88" s="10" t="s">
        <v>878</v>
      </c>
      <c r="H88" s="10" t="s">
        <v>543</v>
      </c>
      <c r="I88" s="10"/>
      <c r="J88" s="10"/>
      <c r="K88" s="10"/>
      <c r="L88" s="10"/>
      <c r="M88" s="11"/>
      <c r="N88" s="10"/>
      <c r="O88" s="11"/>
      <c r="P88" s="12"/>
      <c r="Q88" s="10" t="s">
        <v>882</v>
      </c>
      <c r="R88" s="10" t="s">
        <v>419</v>
      </c>
      <c r="S88" s="10" t="s">
        <v>146</v>
      </c>
      <c r="T88" s="10">
        <v>1</v>
      </c>
      <c r="U88" s="10" t="s">
        <v>475</v>
      </c>
      <c r="V88" s="10" t="s">
        <v>905</v>
      </c>
      <c r="W88" s="10" t="s">
        <v>884</v>
      </c>
      <c r="X88" s="569">
        <v>46007.621527777781</v>
      </c>
      <c r="Y88" s="10"/>
      <c r="Z88" s="10">
        <v>2.2999999999999998</v>
      </c>
      <c r="AA88" s="10"/>
      <c r="AB88" s="10" t="s">
        <v>478</v>
      </c>
      <c r="AC88" s="221" t="s">
        <v>479</v>
      </c>
      <c r="AD88" s="10" t="s">
        <v>480</v>
      </c>
      <c r="AE88" s="10"/>
      <c r="AF88" s="10"/>
      <c r="AG88" s="10"/>
      <c r="AH88" s="10"/>
      <c r="AI88" s="10"/>
      <c r="AJ88" s="10"/>
      <c r="AK88" s="10" t="s">
        <v>480</v>
      </c>
      <c r="AL88" s="222" t="e">
        <f t="shared" si="2"/>
        <v>#VALUE!</v>
      </c>
      <c r="AM88" s="220">
        <f t="shared" si="3"/>
        <v>46007</v>
      </c>
    </row>
    <row r="89" spans="1:39" ht="21.6" customHeight="1">
      <c r="A89" s="10">
        <v>89</v>
      </c>
      <c r="B89" s="10" t="s">
        <v>471</v>
      </c>
      <c r="C89" s="10">
        <v>2025122436</v>
      </c>
      <c r="D89" s="10"/>
      <c r="E89" s="10"/>
      <c r="F89" s="10">
        <v>4341</v>
      </c>
      <c r="G89" s="10" t="s">
        <v>231</v>
      </c>
      <c r="H89" s="10" t="s">
        <v>636</v>
      </c>
      <c r="I89" s="10"/>
      <c r="J89" s="10"/>
      <c r="K89" s="10"/>
      <c r="L89" s="10"/>
      <c r="M89" s="11"/>
      <c r="N89" s="10"/>
      <c r="O89" s="11"/>
      <c r="P89" s="12"/>
      <c r="Q89" s="10" t="s">
        <v>906</v>
      </c>
      <c r="R89" s="10" t="s">
        <v>419</v>
      </c>
      <c r="S89" s="10" t="s">
        <v>125</v>
      </c>
      <c r="T89" s="10">
        <v>1</v>
      </c>
      <c r="U89" s="10" t="s">
        <v>475</v>
      </c>
      <c r="V89" s="10" t="s">
        <v>907</v>
      </c>
      <c r="W89" s="10" t="s">
        <v>908</v>
      </c>
      <c r="X89" s="569">
        <v>46007.652777777781</v>
      </c>
      <c r="Y89" s="10"/>
      <c r="Z89" s="10">
        <v>0.3</v>
      </c>
      <c r="AA89" s="10"/>
      <c r="AB89" s="10" t="s">
        <v>478</v>
      </c>
      <c r="AC89" s="221" t="s">
        <v>479</v>
      </c>
      <c r="AD89" s="10" t="s">
        <v>480</v>
      </c>
      <c r="AE89" s="10"/>
      <c r="AF89" s="10"/>
      <c r="AG89" s="10"/>
      <c r="AH89" s="10"/>
      <c r="AI89" s="10"/>
      <c r="AJ89" s="10" t="s">
        <v>480</v>
      </c>
      <c r="AK89" s="10" t="s">
        <v>480</v>
      </c>
      <c r="AL89" s="222" t="e">
        <f t="shared" si="2"/>
        <v>#VALUE!</v>
      </c>
      <c r="AM89" s="220">
        <f t="shared" si="3"/>
        <v>46007</v>
      </c>
    </row>
    <row r="90" spans="1:39" ht="21.6" customHeight="1">
      <c r="A90" s="10">
        <v>90</v>
      </c>
      <c r="B90" s="10" t="s">
        <v>471</v>
      </c>
      <c r="C90" s="10">
        <v>2025122440</v>
      </c>
      <c r="D90" s="10"/>
      <c r="E90" s="10"/>
      <c r="F90" s="10">
        <v>4163</v>
      </c>
      <c r="G90" s="10" t="s">
        <v>909</v>
      </c>
      <c r="H90" s="10" t="s">
        <v>636</v>
      </c>
      <c r="I90" s="10"/>
      <c r="J90" s="10"/>
      <c r="K90" s="10"/>
      <c r="L90" s="10"/>
      <c r="M90" s="11"/>
      <c r="N90" s="10"/>
      <c r="O90" s="11"/>
      <c r="P90" s="12"/>
      <c r="Q90" s="10" t="s">
        <v>910</v>
      </c>
      <c r="R90" s="10" t="s">
        <v>419</v>
      </c>
      <c r="S90" s="10" t="s">
        <v>125</v>
      </c>
      <c r="T90" s="10">
        <v>1</v>
      </c>
      <c r="U90" s="10" t="s">
        <v>475</v>
      </c>
      <c r="V90" s="10" t="s">
        <v>911</v>
      </c>
      <c r="W90" s="10" t="s">
        <v>912</v>
      </c>
      <c r="X90" s="569">
        <v>46007.666666666657</v>
      </c>
      <c r="Y90" s="10"/>
      <c r="Z90" s="10">
        <v>0.3</v>
      </c>
      <c r="AA90" s="10"/>
      <c r="AB90" s="10" t="s">
        <v>478</v>
      </c>
      <c r="AC90" s="221" t="s">
        <v>479</v>
      </c>
      <c r="AD90" s="10" t="s">
        <v>480</v>
      </c>
      <c r="AE90" s="10"/>
      <c r="AF90" s="10"/>
      <c r="AG90" s="10"/>
      <c r="AH90" s="10"/>
      <c r="AI90" s="10"/>
      <c r="AJ90" s="10" t="s">
        <v>480</v>
      </c>
      <c r="AK90" s="10" t="s">
        <v>480</v>
      </c>
      <c r="AL90" s="222" t="e">
        <f t="shared" si="2"/>
        <v>#VALUE!</v>
      </c>
      <c r="AM90" s="220">
        <f t="shared" si="3"/>
        <v>46007</v>
      </c>
    </row>
    <row r="91" spans="1:39" ht="21.6" customHeight="1">
      <c r="A91" s="10">
        <v>89</v>
      </c>
      <c r="B91" s="10" t="s">
        <v>509</v>
      </c>
      <c r="C91" s="10">
        <v>2025122399</v>
      </c>
      <c r="D91" s="10" t="s">
        <v>913</v>
      </c>
      <c r="E91" s="10" t="s">
        <v>511</v>
      </c>
      <c r="F91" s="10">
        <v>2318</v>
      </c>
      <c r="G91" s="10" t="s">
        <v>914</v>
      </c>
      <c r="H91" s="10" t="s">
        <v>712</v>
      </c>
      <c r="I91" s="10" t="s">
        <v>915</v>
      </c>
      <c r="J91" s="10" t="s">
        <v>514</v>
      </c>
      <c r="K91" s="10" t="s">
        <v>289</v>
      </c>
      <c r="L91" s="10" t="s">
        <v>916</v>
      </c>
      <c r="M91" s="11" t="s">
        <v>917</v>
      </c>
      <c r="N91" s="10">
        <v>2803</v>
      </c>
      <c r="O91" s="11" t="s">
        <v>918</v>
      </c>
      <c r="P91" s="12" t="s">
        <v>919</v>
      </c>
      <c r="Q91" s="10" t="s">
        <v>920</v>
      </c>
      <c r="R91" s="10" t="s">
        <v>419</v>
      </c>
      <c r="S91" s="10" t="s">
        <v>130</v>
      </c>
      <c r="T91" s="10">
        <v>1</v>
      </c>
      <c r="U91" s="10" t="s">
        <v>475</v>
      </c>
      <c r="V91" s="10" t="s">
        <v>921</v>
      </c>
      <c r="W91" s="10" t="s">
        <v>922</v>
      </c>
      <c r="X91" s="569">
        <v>46008.493055555547</v>
      </c>
      <c r="Y91" s="10" t="s">
        <v>923</v>
      </c>
      <c r="Z91" s="10">
        <v>0.5</v>
      </c>
      <c r="AA91" s="10"/>
      <c r="AB91" s="10" t="s">
        <v>478</v>
      </c>
      <c r="AC91" s="221" t="s">
        <v>924</v>
      </c>
      <c r="AD91" s="10"/>
      <c r="AE91" s="10"/>
      <c r="AF91" s="10"/>
      <c r="AG91" s="10"/>
      <c r="AH91" s="10"/>
      <c r="AI91" s="10"/>
      <c r="AJ91" s="10"/>
      <c r="AK91" s="10" t="s">
        <v>480</v>
      </c>
      <c r="AL91" s="222">
        <f t="shared" si="2"/>
        <v>46007</v>
      </c>
      <c r="AM91" s="220">
        <f t="shared" si="3"/>
        <v>46008</v>
      </c>
    </row>
    <row r="92" spans="1:39" ht="21.6" customHeight="1">
      <c r="A92" s="10">
        <v>92</v>
      </c>
      <c r="B92" s="10" t="s">
        <v>509</v>
      </c>
      <c r="C92" s="10">
        <v>2025122528</v>
      </c>
      <c r="D92" s="10" t="s">
        <v>925</v>
      </c>
      <c r="E92" s="10" t="s">
        <v>511</v>
      </c>
      <c r="F92" s="10" t="s">
        <v>50</v>
      </c>
      <c r="G92" s="10" t="s">
        <v>181</v>
      </c>
      <c r="H92" s="10" t="s">
        <v>712</v>
      </c>
      <c r="I92" s="10" t="s">
        <v>926</v>
      </c>
      <c r="J92" s="10" t="s">
        <v>530</v>
      </c>
      <c r="K92" s="10" t="s">
        <v>289</v>
      </c>
      <c r="L92" s="10" t="s">
        <v>515</v>
      </c>
      <c r="M92" s="11" t="s">
        <v>516</v>
      </c>
      <c r="N92" s="10">
        <v>2305</v>
      </c>
      <c r="O92" s="11" t="s">
        <v>557</v>
      </c>
      <c r="P92" s="12" t="s">
        <v>927</v>
      </c>
      <c r="Q92" s="10" t="s">
        <v>928</v>
      </c>
      <c r="R92" s="10" t="s">
        <v>419</v>
      </c>
      <c r="S92" s="10" t="s">
        <v>130</v>
      </c>
      <c r="T92" s="10">
        <v>1</v>
      </c>
      <c r="U92" s="10" t="s">
        <v>475</v>
      </c>
      <c r="V92" s="10" t="s">
        <v>929</v>
      </c>
      <c r="W92" s="10" t="s">
        <v>930</v>
      </c>
      <c r="X92" s="569">
        <v>46008.55972222222</v>
      </c>
      <c r="Y92" s="10" t="s">
        <v>931</v>
      </c>
      <c r="Z92" s="10">
        <v>0.5</v>
      </c>
      <c r="AA92" s="10"/>
      <c r="AB92" s="10" t="s">
        <v>478</v>
      </c>
      <c r="AC92" s="221" t="s">
        <v>932</v>
      </c>
      <c r="AD92" s="10"/>
      <c r="AE92" s="10"/>
      <c r="AF92" s="10"/>
      <c r="AG92" s="10"/>
      <c r="AH92" s="10"/>
      <c r="AI92" s="10"/>
      <c r="AJ92" s="10"/>
      <c r="AK92" s="10" t="s">
        <v>480</v>
      </c>
      <c r="AL92" s="222">
        <f t="shared" si="2"/>
        <v>46008</v>
      </c>
      <c r="AM92" s="220">
        <f t="shared" si="3"/>
        <v>46008</v>
      </c>
    </row>
    <row r="93" spans="1:39" ht="21.6" customHeight="1">
      <c r="A93" s="10">
        <v>93</v>
      </c>
      <c r="B93" s="10" t="s">
        <v>509</v>
      </c>
      <c r="C93" s="10">
        <v>2025122571</v>
      </c>
      <c r="D93" s="10" t="s">
        <v>933</v>
      </c>
      <c r="E93" s="10" t="s">
        <v>511</v>
      </c>
      <c r="F93" s="10" t="s">
        <v>70</v>
      </c>
      <c r="G93" s="10" t="s">
        <v>934</v>
      </c>
      <c r="H93" s="10" t="s">
        <v>504</v>
      </c>
      <c r="I93" s="10" t="s">
        <v>935</v>
      </c>
      <c r="J93" s="10" t="s">
        <v>530</v>
      </c>
      <c r="K93" s="10" t="s">
        <v>289</v>
      </c>
      <c r="L93" s="10" t="s">
        <v>515</v>
      </c>
      <c r="M93" s="11" t="s">
        <v>516</v>
      </c>
      <c r="N93" s="10">
        <v>2305</v>
      </c>
      <c r="O93" s="11" t="s">
        <v>557</v>
      </c>
      <c r="P93" s="12" t="s">
        <v>936</v>
      </c>
      <c r="Q93" s="10" t="s">
        <v>937</v>
      </c>
      <c r="R93" s="10" t="s">
        <v>419</v>
      </c>
      <c r="S93" s="10" t="s">
        <v>130</v>
      </c>
      <c r="T93" s="10">
        <v>1</v>
      </c>
      <c r="U93" s="10" t="s">
        <v>475</v>
      </c>
      <c r="V93" s="10" t="s">
        <v>938</v>
      </c>
      <c r="W93" s="10" t="s">
        <v>939</v>
      </c>
      <c r="X93" s="569">
        <v>46009.458333333343</v>
      </c>
      <c r="Y93" s="10" t="s">
        <v>940</v>
      </c>
      <c r="Z93" s="10">
        <v>1</v>
      </c>
      <c r="AA93" s="10"/>
      <c r="AB93" s="10" t="s">
        <v>478</v>
      </c>
      <c r="AC93" s="221" t="s">
        <v>941</v>
      </c>
      <c r="AD93" s="10"/>
      <c r="AE93" s="10"/>
      <c r="AF93" s="10"/>
      <c r="AG93" s="10"/>
      <c r="AH93" s="10"/>
      <c r="AI93" s="10"/>
      <c r="AJ93" s="10"/>
      <c r="AK93" s="10" t="s">
        <v>480</v>
      </c>
      <c r="AL93" s="222">
        <f t="shared" si="2"/>
        <v>46008</v>
      </c>
      <c r="AM93" s="220">
        <f t="shared" si="3"/>
        <v>46009</v>
      </c>
    </row>
    <row r="94" spans="1:39" ht="21.6" customHeight="1">
      <c r="A94" s="10">
        <v>94</v>
      </c>
      <c r="B94" s="10" t="s">
        <v>471</v>
      </c>
      <c r="C94" s="10">
        <v>2025122586</v>
      </c>
      <c r="D94" s="10"/>
      <c r="E94" s="10"/>
      <c r="F94" s="10">
        <v>3627</v>
      </c>
      <c r="G94" s="10" t="s">
        <v>317</v>
      </c>
      <c r="H94" s="10" t="s">
        <v>504</v>
      </c>
      <c r="I94" s="10"/>
      <c r="J94" s="10"/>
      <c r="K94" s="10"/>
      <c r="L94" s="10"/>
      <c r="M94" s="11"/>
      <c r="N94" s="10"/>
      <c r="O94" s="11"/>
      <c r="P94" s="12"/>
      <c r="Q94" s="10" t="s">
        <v>789</v>
      </c>
      <c r="R94" s="10" t="s">
        <v>419</v>
      </c>
      <c r="S94" s="10" t="s">
        <v>125</v>
      </c>
      <c r="T94" s="10">
        <v>1</v>
      </c>
      <c r="U94" s="10" t="s">
        <v>475</v>
      </c>
      <c r="V94" s="10" t="s">
        <v>942</v>
      </c>
      <c r="W94" s="10" t="s">
        <v>943</v>
      </c>
      <c r="X94" s="569">
        <v>46008.645833333343</v>
      </c>
      <c r="Y94" s="10"/>
      <c r="Z94" s="10">
        <v>1</v>
      </c>
      <c r="AA94" s="10"/>
      <c r="AB94" s="10" t="s">
        <v>478</v>
      </c>
      <c r="AC94" s="221" t="s">
        <v>944</v>
      </c>
      <c r="AD94" s="10"/>
      <c r="AE94" s="10" t="s">
        <v>480</v>
      </c>
      <c r="AF94" s="10"/>
      <c r="AG94" s="10"/>
      <c r="AH94" s="10"/>
      <c r="AI94" s="10"/>
      <c r="AJ94" s="10"/>
      <c r="AK94" s="10" t="s">
        <v>480</v>
      </c>
      <c r="AL94" s="222" t="e">
        <f t="shared" si="2"/>
        <v>#VALUE!</v>
      </c>
      <c r="AM94" s="220">
        <f t="shared" si="3"/>
        <v>46008</v>
      </c>
    </row>
    <row r="95" spans="1:39" ht="21.6" customHeight="1">
      <c r="A95" s="10">
        <v>95</v>
      </c>
      <c r="B95" s="10" t="s">
        <v>471</v>
      </c>
      <c r="C95" s="10">
        <v>2025122587</v>
      </c>
      <c r="D95" s="10"/>
      <c r="E95" s="10"/>
      <c r="F95" s="10">
        <v>3627</v>
      </c>
      <c r="G95" s="10" t="s">
        <v>317</v>
      </c>
      <c r="H95" s="10" t="s">
        <v>504</v>
      </c>
      <c r="I95" s="10"/>
      <c r="J95" s="10"/>
      <c r="K95" s="10"/>
      <c r="L95" s="10"/>
      <c r="M95" s="11"/>
      <c r="N95" s="10"/>
      <c r="O95" s="11"/>
      <c r="P95" s="12"/>
      <c r="Q95" s="10" t="s">
        <v>789</v>
      </c>
      <c r="R95" s="10" t="s">
        <v>419</v>
      </c>
      <c r="S95" s="10" t="s">
        <v>130</v>
      </c>
      <c r="T95" s="10">
        <v>1</v>
      </c>
      <c r="U95" s="10" t="s">
        <v>475</v>
      </c>
      <c r="V95" s="10" t="s">
        <v>945</v>
      </c>
      <c r="W95" s="10" t="s">
        <v>943</v>
      </c>
      <c r="X95" s="569">
        <v>46008.645833333343</v>
      </c>
      <c r="Y95" s="10"/>
      <c r="Z95" s="10">
        <v>1</v>
      </c>
      <c r="AA95" s="10"/>
      <c r="AB95" s="10" t="s">
        <v>478</v>
      </c>
      <c r="AC95" s="221" t="s">
        <v>841</v>
      </c>
      <c r="AD95" s="10"/>
      <c r="AE95" s="10" t="s">
        <v>480</v>
      </c>
      <c r="AF95" s="10"/>
      <c r="AG95" s="10"/>
      <c r="AH95" s="10"/>
      <c r="AI95" s="10"/>
      <c r="AJ95" s="10"/>
      <c r="AK95" s="10" t="s">
        <v>480</v>
      </c>
      <c r="AL95" s="222" t="e">
        <f t="shared" si="2"/>
        <v>#VALUE!</v>
      </c>
      <c r="AM95" s="220">
        <f t="shared" si="3"/>
        <v>46008</v>
      </c>
    </row>
    <row r="96" spans="1:39" ht="21.6" customHeight="1">
      <c r="A96" s="10">
        <v>96</v>
      </c>
      <c r="B96" s="10" t="s">
        <v>509</v>
      </c>
      <c r="C96" s="10">
        <v>2025122626</v>
      </c>
      <c r="D96" s="10" t="s">
        <v>946</v>
      </c>
      <c r="E96" s="10" t="s">
        <v>511</v>
      </c>
      <c r="F96" s="10">
        <v>4057</v>
      </c>
      <c r="G96" s="10" t="s">
        <v>496</v>
      </c>
      <c r="H96" s="10" t="s">
        <v>473</v>
      </c>
      <c r="I96" s="10" t="s">
        <v>947</v>
      </c>
      <c r="J96" s="10" t="s">
        <v>571</v>
      </c>
      <c r="K96" s="10" t="s">
        <v>592</v>
      </c>
      <c r="L96" s="10" t="s">
        <v>593</v>
      </c>
      <c r="M96" s="11" t="s">
        <v>594</v>
      </c>
      <c r="N96" s="10" t="s">
        <v>595</v>
      </c>
      <c r="O96" s="11" t="s">
        <v>596</v>
      </c>
      <c r="P96" s="12" t="s">
        <v>948</v>
      </c>
      <c r="Q96" s="10" t="s">
        <v>497</v>
      </c>
      <c r="R96" s="10" t="s">
        <v>419</v>
      </c>
      <c r="S96" s="10" t="s">
        <v>125</v>
      </c>
      <c r="T96" s="10">
        <v>1</v>
      </c>
      <c r="U96" s="10" t="s">
        <v>475</v>
      </c>
      <c r="V96" s="10" t="s">
        <v>949</v>
      </c>
      <c r="W96" s="10" t="s">
        <v>950</v>
      </c>
      <c r="X96" s="569">
        <v>46009.666666666657</v>
      </c>
      <c r="Y96" s="10" t="s">
        <v>951</v>
      </c>
      <c r="Z96" s="10">
        <v>0.5</v>
      </c>
      <c r="AA96" s="10"/>
      <c r="AB96" s="10" t="s">
        <v>478</v>
      </c>
      <c r="AC96" s="221" t="s">
        <v>952</v>
      </c>
      <c r="AD96" s="10"/>
      <c r="AE96" s="10"/>
      <c r="AF96" s="10"/>
      <c r="AG96" s="10"/>
      <c r="AH96" s="10"/>
      <c r="AI96" s="10"/>
      <c r="AJ96" s="10"/>
      <c r="AK96" s="10" t="s">
        <v>480</v>
      </c>
      <c r="AL96" s="222">
        <f t="shared" si="2"/>
        <v>46009</v>
      </c>
      <c r="AM96" s="220">
        <f t="shared" si="3"/>
        <v>46009</v>
      </c>
    </row>
    <row r="97" spans="1:39" ht="21.6" customHeight="1">
      <c r="A97" s="10">
        <v>97</v>
      </c>
      <c r="B97" s="10" t="s">
        <v>509</v>
      </c>
      <c r="C97" s="10">
        <v>2025122627</v>
      </c>
      <c r="D97" s="10" t="s">
        <v>953</v>
      </c>
      <c r="E97" s="10" t="s">
        <v>511</v>
      </c>
      <c r="F97" s="10">
        <v>4057</v>
      </c>
      <c r="G97" s="10" t="s">
        <v>496</v>
      </c>
      <c r="H97" s="10" t="s">
        <v>473</v>
      </c>
      <c r="I97" s="10" t="s">
        <v>954</v>
      </c>
      <c r="J97" s="10" t="s">
        <v>571</v>
      </c>
      <c r="K97" s="10" t="s">
        <v>592</v>
      </c>
      <c r="L97" s="10" t="s">
        <v>593</v>
      </c>
      <c r="M97" s="11" t="s">
        <v>594</v>
      </c>
      <c r="N97" s="10" t="s">
        <v>595</v>
      </c>
      <c r="O97" s="11" t="s">
        <v>596</v>
      </c>
      <c r="P97" s="12" t="s">
        <v>955</v>
      </c>
      <c r="Q97" s="10" t="s">
        <v>497</v>
      </c>
      <c r="R97" s="10" t="s">
        <v>419</v>
      </c>
      <c r="S97" s="10" t="s">
        <v>125</v>
      </c>
      <c r="T97" s="10">
        <v>1</v>
      </c>
      <c r="U97" s="10" t="s">
        <v>475</v>
      </c>
      <c r="V97" s="10" t="s">
        <v>956</v>
      </c>
      <c r="W97" s="10" t="s">
        <v>957</v>
      </c>
      <c r="X97" s="569">
        <v>46009.6875</v>
      </c>
      <c r="Y97" s="10" t="s">
        <v>951</v>
      </c>
      <c r="Z97" s="10">
        <v>0.5</v>
      </c>
      <c r="AA97" s="10"/>
      <c r="AB97" s="10" t="s">
        <v>478</v>
      </c>
      <c r="AC97" s="221" t="s">
        <v>952</v>
      </c>
      <c r="AD97" s="10"/>
      <c r="AE97" s="10"/>
      <c r="AF97" s="10"/>
      <c r="AG97" s="10"/>
      <c r="AH97" s="10"/>
      <c r="AI97" s="10"/>
      <c r="AJ97" s="10"/>
      <c r="AK97" s="10" t="s">
        <v>480</v>
      </c>
      <c r="AL97" s="222">
        <f t="shared" si="2"/>
        <v>46009</v>
      </c>
      <c r="AM97" s="220">
        <f t="shared" si="3"/>
        <v>46009</v>
      </c>
    </row>
    <row r="98" spans="1:39" ht="21.6" customHeight="1">
      <c r="A98" s="10">
        <v>98</v>
      </c>
      <c r="B98" s="10" t="s">
        <v>471</v>
      </c>
      <c r="C98" s="10">
        <v>2025122761</v>
      </c>
      <c r="D98" s="10"/>
      <c r="E98" s="10"/>
      <c r="F98" s="10">
        <v>3890</v>
      </c>
      <c r="G98" s="10" t="s">
        <v>958</v>
      </c>
      <c r="H98" s="10" t="s">
        <v>504</v>
      </c>
      <c r="I98" s="10"/>
      <c r="J98" s="10"/>
      <c r="K98" s="10"/>
      <c r="L98" s="10"/>
      <c r="M98" s="11"/>
      <c r="N98" s="10"/>
      <c r="O98" s="11"/>
      <c r="P98" s="12"/>
      <c r="Q98" s="10" t="s">
        <v>959</v>
      </c>
      <c r="R98" s="10" t="s">
        <v>419</v>
      </c>
      <c r="S98" s="10" t="s">
        <v>130</v>
      </c>
      <c r="T98" s="10">
        <v>1</v>
      </c>
      <c r="U98" s="10" t="s">
        <v>475</v>
      </c>
      <c r="V98" s="10" t="s">
        <v>960</v>
      </c>
      <c r="W98" s="10" t="s">
        <v>961</v>
      </c>
      <c r="X98" s="569">
        <v>46010.521527777782</v>
      </c>
      <c r="Y98" s="10"/>
      <c r="Z98" s="10">
        <v>0.3</v>
      </c>
      <c r="AA98" s="10"/>
      <c r="AB98" s="10" t="s">
        <v>478</v>
      </c>
      <c r="AC98" s="221" t="s">
        <v>526</v>
      </c>
      <c r="AD98" s="10"/>
      <c r="AE98" s="10"/>
      <c r="AF98" s="10"/>
      <c r="AG98" s="10"/>
      <c r="AH98" s="10"/>
      <c r="AI98" s="10"/>
      <c r="AJ98" s="10" t="s">
        <v>480</v>
      </c>
      <c r="AK98" s="10" t="s">
        <v>480</v>
      </c>
      <c r="AL98" s="222" t="e">
        <f t="shared" si="2"/>
        <v>#VALUE!</v>
      </c>
      <c r="AM98" s="220">
        <f t="shared" si="3"/>
        <v>46010</v>
      </c>
    </row>
    <row r="99" spans="1:39" ht="21.6" customHeight="1">
      <c r="A99" s="10">
        <v>99</v>
      </c>
      <c r="B99" s="10" t="s">
        <v>471</v>
      </c>
      <c r="C99" s="10">
        <v>2025122765</v>
      </c>
      <c r="D99" s="10"/>
      <c r="E99" s="10"/>
      <c r="F99" s="10">
        <v>5245</v>
      </c>
      <c r="G99" s="10" t="s">
        <v>408</v>
      </c>
      <c r="H99" s="10" t="s">
        <v>504</v>
      </c>
      <c r="I99" s="10"/>
      <c r="J99" s="10"/>
      <c r="K99" s="10"/>
      <c r="L99" s="10"/>
      <c r="M99" s="11"/>
      <c r="N99" s="10"/>
      <c r="O99" s="11"/>
      <c r="P99" s="12"/>
      <c r="Q99" s="10" t="s">
        <v>962</v>
      </c>
      <c r="R99" s="10" t="s">
        <v>419</v>
      </c>
      <c r="S99" s="10" t="s">
        <v>130</v>
      </c>
      <c r="T99" s="10">
        <v>1</v>
      </c>
      <c r="U99" s="10" t="s">
        <v>475</v>
      </c>
      <c r="V99" s="10" t="s">
        <v>963</v>
      </c>
      <c r="W99" s="10" t="s">
        <v>964</v>
      </c>
      <c r="X99" s="569">
        <v>46010.536111111112</v>
      </c>
      <c r="Y99" s="10"/>
      <c r="Z99" s="10">
        <v>0.3</v>
      </c>
      <c r="AA99" s="10"/>
      <c r="AB99" s="10" t="s">
        <v>478</v>
      </c>
      <c r="AC99" s="221" t="s">
        <v>526</v>
      </c>
      <c r="AD99" s="10"/>
      <c r="AE99" s="10"/>
      <c r="AF99" s="10"/>
      <c r="AG99" s="10"/>
      <c r="AH99" s="10"/>
      <c r="AI99" s="10"/>
      <c r="AJ99" s="10" t="s">
        <v>480</v>
      </c>
      <c r="AK99" s="10" t="s">
        <v>480</v>
      </c>
      <c r="AL99" s="222" t="e">
        <f t="shared" si="2"/>
        <v>#VALUE!</v>
      </c>
      <c r="AM99" s="220">
        <f t="shared" si="3"/>
        <v>46010</v>
      </c>
    </row>
    <row r="100" spans="1:39" ht="21.6" customHeight="1">
      <c r="A100" s="10">
        <v>100</v>
      </c>
      <c r="B100" s="10" t="s">
        <v>471</v>
      </c>
      <c r="C100" s="10">
        <v>2025122766</v>
      </c>
      <c r="D100" s="10"/>
      <c r="E100" s="10"/>
      <c r="F100" s="10">
        <v>2399</v>
      </c>
      <c r="G100" s="10" t="s">
        <v>298</v>
      </c>
      <c r="H100" s="10" t="s">
        <v>504</v>
      </c>
      <c r="I100" s="10"/>
      <c r="J100" s="10"/>
      <c r="K100" s="10"/>
      <c r="L100" s="10"/>
      <c r="M100" s="11"/>
      <c r="N100" s="10"/>
      <c r="O100" s="11"/>
      <c r="P100" s="12"/>
      <c r="Q100" s="10" t="s">
        <v>965</v>
      </c>
      <c r="R100" s="10" t="s">
        <v>419</v>
      </c>
      <c r="S100" s="10" t="s">
        <v>130</v>
      </c>
      <c r="T100" s="10">
        <v>1</v>
      </c>
      <c r="U100" s="10" t="s">
        <v>475</v>
      </c>
      <c r="V100" s="10" t="s">
        <v>966</v>
      </c>
      <c r="W100" s="10" t="s">
        <v>963</v>
      </c>
      <c r="X100" s="569">
        <v>46010.540277777778</v>
      </c>
      <c r="Y100" s="10"/>
      <c r="Z100" s="10">
        <v>0.1</v>
      </c>
      <c r="AA100" s="10"/>
      <c r="AB100" s="10" t="s">
        <v>478</v>
      </c>
      <c r="AC100" s="221" t="s">
        <v>526</v>
      </c>
      <c r="AD100" s="10"/>
      <c r="AE100" s="10"/>
      <c r="AF100" s="10"/>
      <c r="AG100" s="10"/>
      <c r="AH100" s="10"/>
      <c r="AI100" s="10"/>
      <c r="AJ100" s="10" t="s">
        <v>480</v>
      </c>
      <c r="AK100" s="10" t="s">
        <v>480</v>
      </c>
      <c r="AL100" s="222" t="e">
        <f t="shared" si="2"/>
        <v>#VALUE!</v>
      </c>
      <c r="AM100" s="220">
        <f t="shared" si="3"/>
        <v>46010</v>
      </c>
    </row>
    <row r="101" spans="1:39" ht="21.6" customHeight="1">
      <c r="A101" s="10">
        <v>101</v>
      </c>
      <c r="B101" s="10" t="s">
        <v>471</v>
      </c>
      <c r="C101" s="10">
        <v>2025122767</v>
      </c>
      <c r="D101" s="10"/>
      <c r="E101" s="10"/>
      <c r="F101" s="10" t="s">
        <v>80</v>
      </c>
      <c r="G101" s="10" t="s">
        <v>967</v>
      </c>
      <c r="H101" s="10" t="s">
        <v>504</v>
      </c>
      <c r="I101" s="10"/>
      <c r="J101" s="10"/>
      <c r="K101" s="10"/>
      <c r="L101" s="10"/>
      <c r="M101" s="11"/>
      <c r="N101" s="10"/>
      <c r="O101" s="11"/>
      <c r="P101" s="12"/>
      <c r="Q101" s="10" t="s">
        <v>968</v>
      </c>
      <c r="R101" s="10" t="s">
        <v>419</v>
      </c>
      <c r="S101" s="10" t="s">
        <v>130</v>
      </c>
      <c r="T101" s="10">
        <v>1</v>
      </c>
      <c r="U101" s="10" t="s">
        <v>475</v>
      </c>
      <c r="V101" s="10" t="s">
        <v>969</v>
      </c>
      <c r="W101" s="10" t="s">
        <v>970</v>
      </c>
      <c r="X101" s="569">
        <v>46010.543749999997</v>
      </c>
      <c r="Y101" s="10"/>
      <c r="Z101" s="10">
        <v>0.1</v>
      </c>
      <c r="AA101" s="10"/>
      <c r="AB101" s="10" t="s">
        <v>478</v>
      </c>
      <c r="AC101" s="221" t="s">
        <v>526</v>
      </c>
      <c r="AD101" s="10"/>
      <c r="AE101" s="10"/>
      <c r="AF101" s="10"/>
      <c r="AG101" s="10"/>
      <c r="AH101" s="10"/>
      <c r="AI101" s="10"/>
      <c r="AJ101" s="10" t="s">
        <v>480</v>
      </c>
      <c r="AK101" s="10" t="s">
        <v>480</v>
      </c>
      <c r="AL101" s="222" t="e">
        <f t="shared" si="2"/>
        <v>#VALUE!</v>
      </c>
      <c r="AM101" s="220">
        <f t="shared" si="3"/>
        <v>46010</v>
      </c>
    </row>
    <row r="102" spans="1:39" ht="21.6" customHeight="1">
      <c r="A102" s="10">
        <v>102</v>
      </c>
      <c r="B102" s="10" t="s">
        <v>471</v>
      </c>
      <c r="C102" s="10">
        <v>2025122770</v>
      </c>
      <c r="D102" s="10"/>
      <c r="E102" s="10"/>
      <c r="F102" s="10">
        <v>2837</v>
      </c>
      <c r="G102" s="10" t="s">
        <v>971</v>
      </c>
      <c r="H102" s="10" t="s">
        <v>504</v>
      </c>
      <c r="I102" s="10"/>
      <c r="J102" s="10"/>
      <c r="K102" s="10"/>
      <c r="L102" s="10"/>
      <c r="M102" s="11"/>
      <c r="N102" s="10"/>
      <c r="O102" s="11"/>
      <c r="P102" s="12"/>
      <c r="Q102" s="10" t="s">
        <v>972</v>
      </c>
      <c r="R102" s="10" t="s">
        <v>419</v>
      </c>
      <c r="S102" s="10" t="s">
        <v>130</v>
      </c>
      <c r="T102" s="10">
        <v>1</v>
      </c>
      <c r="U102" s="10" t="s">
        <v>475</v>
      </c>
      <c r="V102" s="10" t="s">
        <v>973</v>
      </c>
      <c r="W102" s="10" t="s">
        <v>974</v>
      </c>
      <c r="X102" s="569">
        <v>46010.547222222223</v>
      </c>
      <c r="Y102" s="10"/>
      <c r="Z102" s="10">
        <v>0.1</v>
      </c>
      <c r="AA102" s="10"/>
      <c r="AB102" s="10" t="s">
        <v>478</v>
      </c>
      <c r="AC102" s="221" t="s">
        <v>526</v>
      </c>
      <c r="AD102" s="10"/>
      <c r="AE102" s="10"/>
      <c r="AF102" s="10"/>
      <c r="AG102" s="10"/>
      <c r="AH102" s="10"/>
      <c r="AI102" s="10"/>
      <c r="AJ102" s="10" t="s">
        <v>480</v>
      </c>
      <c r="AK102" s="10" t="s">
        <v>480</v>
      </c>
      <c r="AL102" s="222" t="e">
        <f t="shared" si="2"/>
        <v>#VALUE!</v>
      </c>
      <c r="AM102" s="220">
        <f t="shared" si="3"/>
        <v>46010</v>
      </c>
    </row>
    <row r="103" spans="1:39" ht="21.6" customHeight="1">
      <c r="A103" s="10">
        <v>103</v>
      </c>
      <c r="B103" s="10" t="s">
        <v>471</v>
      </c>
      <c r="C103" s="10">
        <v>2025122771</v>
      </c>
      <c r="D103" s="10"/>
      <c r="E103" s="10"/>
      <c r="F103" s="10">
        <v>3676</v>
      </c>
      <c r="G103" s="10" t="s">
        <v>975</v>
      </c>
      <c r="H103" s="10" t="s">
        <v>504</v>
      </c>
      <c r="I103" s="10"/>
      <c r="J103" s="10"/>
      <c r="K103" s="10"/>
      <c r="L103" s="10"/>
      <c r="M103" s="11"/>
      <c r="N103" s="10"/>
      <c r="O103" s="11"/>
      <c r="P103" s="12"/>
      <c r="Q103" s="10" t="s">
        <v>976</v>
      </c>
      <c r="R103" s="10" t="s">
        <v>419</v>
      </c>
      <c r="S103" s="10" t="s">
        <v>130</v>
      </c>
      <c r="T103" s="10">
        <v>1</v>
      </c>
      <c r="U103" s="10" t="s">
        <v>475</v>
      </c>
      <c r="V103" s="10" t="s">
        <v>977</v>
      </c>
      <c r="W103" s="10" t="s">
        <v>978</v>
      </c>
      <c r="X103" s="569">
        <v>46010.549305555563</v>
      </c>
      <c r="Y103" s="10"/>
      <c r="Z103" s="10">
        <v>0.1</v>
      </c>
      <c r="AA103" s="10"/>
      <c r="AB103" s="10" t="s">
        <v>478</v>
      </c>
      <c r="AC103" s="221" t="s">
        <v>526</v>
      </c>
      <c r="AD103" s="10"/>
      <c r="AE103" s="10"/>
      <c r="AF103" s="10"/>
      <c r="AG103" s="10"/>
      <c r="AH103" s="10"/>
      <c r="AI103" s="10"/>
      <c r="AJ103" s="10" t="s">
        <v>480</v>
      </c>
      <c r="AK103" s="10" t="s">
        <v>480</v>
      </c>
      <c r="AL103" s="222" t="e">
        <f t="shared" si="2"/>
        <v>#VALUE!</v>
      </c>
      <c r="AM103" s="220">
        <f t="shared" si="3"/>
        <v>46010</v>
      </c>
    </row>
    <row r="104" spans="1:39" ht="21.6" customHeight="1">
      <c r="A104" s="10">
        <v>104</v>
      </c>
      <c r="B104" s="10" t="s">
        <v>471</v>
      </c>
      <c r="C104" s="10">
        <v>2025122772</v>
      </c>
      <c r="D104" s="10"/>
      <c r="E104" s="10"/>
      <c r="F104" s="10">
        <v>2014</v>
      </c>
      <c r="G104" s="10" t="s">
        <v>850</v>
      </c>
      <c r="H104" s="10" t="s">
        <v>504</v>
      </c>
      <c r="I104" s="10"/>
      <c r="J104" s="10"/>
      <c r="K104" s="10"/>
      <c r="L104" s="10"/>
      <c r="M104" s="11"/>
      <c r="N104" s="10"/>
      <c r="O104" s="11"/>
      <c r="P104" s="12"/>
      <c r="Q104" s="10" t="s">
        <v>854</v>
      </c>
      <c r="R104" s="10" t="s">
        <v>419</v>
      </c>
      <c r="S104" s="10" t="s">
        <v>130</v>
      </c>
      <c r="T104" s="10">
        <v>1</v>
      </c>
      <c r="U104" s="10" t="s">
        <v>475</v>
      </c>
      <c r="V104" s="10" t="s">
        <v>979</v>
      </c>
      <c r="W104" s="10" t="s">
        <v>980</v>
      </c>
      <c r="X104" s="569">
        <v>46010.558333333327</v>
      </c>
      <c r="Y104" s="10"/>
      <c r="Z104" s="10">
        <v>0.2</v>
      </c>
      <c r="AA104" s="10"/>
      <c r="AB104" s="10" t="s">
        <v>478</v>
      </c>
      <c r="AC104" s="221" t="s">
        <v>526</v>
      </c>
      <c r="AD104" s="10"/>
      <c r="AE104" s="10"/>
      <c r="AF104" s="10"/>
      <c r="AG104" s="10"/>
      <c r="AH104" s="10"/>
      <c r="AI104" s="10"/>
      <c r="AJ104" s="10" t="s">
        <v>480</v>
      </c>
      <c r="AK104" s="10" t="s">
        <v>480</v>
      </c>
      <c r="AL104" s="222" t="e">
        <f t="shared" si="2"/>
        <v>#VALUE!</v>
      </c>
      <c r="AM104" s="220">
        <f t="shared" si="3"/>
        <v>46010</v>
      </c>
    </row>
    <row r="105" spans="1:39" ht="21.6" customHeight="1">
      <c r="A105" s="10">
        <v>105</v>
      </c>
      <c r="B105" s="10" t="s">
        <v>471</v>
      </c>
      <c r="C105" s="10">
        <v>2025122774</v>
      </c>
      <c r="D105" s="10"/>
      <c r="E105" s="10"/>
      <c r="F105" s="10">
        <v>4652</v>
      </c>
      <c r="G105" s="10" t="s">
        <v>981</v>
      </c>
      <c r="H105" s="10" t="s">
        <v>504</v>
      </c>
      <c r="I105" s="10"/>
      <c r="J105" s="10"/>
      <c r="K105" s="10"/>
      <c r="L105" s="10"/>
      <c r="M105" s="11"/>
      <c r="N105" s="10"/>
      <c r="O105" s="11"/>
      <c r="P105" s="12"/>
      <c r="Q105" s="10" t="s">
        <v>982</v>
      </c>
      <c r="R105" s="10" t="s">
        <v>419</v>
      </c>
      <c r="S105" s="10" t="s">
        <v>130</v>
      </c>
      <c r="T105" s="10">
        <v>1</v>
      </c>
      <c r="U105" s="10" t="s">
        <v>475</v>
      </c>
      <c r="V105" s="10" t="s">
        <v>983</v>
      </c>
      <c r="W105" s="10" t="s">
        <v>984</v>
      </c>
      <c r="X105" s="569">
        <v>46010.56527777778</v>
      </c>
      <c r="Y105" s="10"/>
      <c r="Z105" s="10">
        <v>0.1</v>
      </c>
      <c r="AA105" s="10"/>
      <c r="AB105" s="10" t="s">
        <v>478</v>
      </c>
      <c r="AC105" s="221" t="s">
        <v>526</v>
      </c>
      <c r="AD105" s="10"/>
      <c r="AE105" s="10"/>
      <c r="AF105" s="10"/>
      <c r="AG105" s="10"/>
      <c r="AH105" s="10"/>
      <c r="AI105" s="10"/>
      <c r="AJ105" s="10" t="s">
        <v>480</v>
      </c>
      <c r="AK105" s="10" t="s">
        <v>480</v>
      </c>
      <c r="AL105" s="222" t="e">
        <f t="shared" si="2"/>
        <v>#VALUE!</v>
      </c>
      <c r="AM105" s="220">
        <f t="shared" si="3"/>
        <v>46010</v>
      </c>
    </row>
    <row r="106" spans="1:39" ht="21.6" customHeight="1">
      <c r="A106" s="10">
        <v>106</v>
      </c>
      <c r="B106" s="10" t="s">
        <v>471</v>
      </c>
      <c r="C106" s="10">
        <v>2025122777</v>
      </c>
      <c r="D106" s="10"/>
      <c r="E106" s="10"/>
      <c r="F106" s="10">
        <v>4968</v>
      </c>
      <c r="G106" s="10" t="s">
        <v>985</v>
      </c>
      <c r="H106" s="10" t="s">
        <v>504</v>
      </c>
      <c r="I106" s="10"/>
      <c r="J106" s="10"/>
      <c r="K106" s="10"/>
      <c r="L106" s="10"/>
      <c r="M106" s="11"/>
      <c r="N106" s="10"/>
      <c r="O106" s="11"/>
      <c r="P106" s="12"/>
      <c r="Q106" s="10" t="s">
        <v>986</v>
      </c>
      <c r="R106" s="10" t="s">
        <v>419</v>
      </c>
      <c r="S106" s="10" t="s">
        <v>130</v>
      </c>
      <c r="T106" s="10">
        <v>1</v>
      </c>
      <c r="U106" s="10" t="s">
        <v>475</v>
      </c>
      <c r="V106" s="10" t="s">
        <v>987</v>
      </c>
      <c r="W106" s="10" t="s">
        <v>988</v>
      </c>
      <c r="X106" s="569">
        <v>46010.593055555553</v>
      </c>
      <c r="Y106" s="10"/>
      <c r="Z106" s="10">
        <v>0.3</v>
      </c>
      <c r="AA106" s="10"/>
      <c r="AB106" s="10" t="s">
        <v>478</v>
      </c>
      <c r="AC106" s="221" t="s">
        <v>526</v>
      </c>
      <c r="AD106" s="10"/>
      <c r="AE106" s="10"/>
      <c r="AF106" s="10"/>
      <c r="AG106" s="10"/>
      <c r="AH106" s="10"/>
      <c r="AI106" s="10"/>
      <c r="AJ106" s="10" t="s">
        <v>480</v>
      </c>
      <c r="AK106" s="10" t="s">
        <v>480</v>
      </c>
      <c r="AL106" s="222" t="e">
        <f t="shared" si="2"/>
        <v>#VALUE!</v>
      </c>
      <c r="AM106" s="220">
        <f t="shared" si="3"/>
        <v>46010</v>
      </c>
    </row>
    <row r="107" spans="1:39" ht="21.6" customHeight="1">
      <c r="A107" s="10">
        <v>107</v>
      </c>
      <c r="B107" s="10" t="s">
        <v>471</v>
      </c>
      <c r="C107" s="10">
        <v>2025122793</v>
      </c>
      <c r="D107" s="10"/>
      <c r="E107" s="10"/>
      <c r="F107" s="10">
        <v>4191</v>
      </c>
      <c r="G107" s="10" t="s">
        <v>989</v>
      </c>
      <c r="H107" s="10" t="s">
        <v>504</v>
      </c>
      <c r="I107" s="10"/>
      <c r="J107" s="10"/>
      <c r="K107" s="10"/>
      <c r="L107" s="10"/>
      <c r="M107" s="11"/>
      <c r="N107" s="10"/>
      <c r="O107" s="11"/>
      <c r="P107" s="12"/>
      <c r="Q107" s="10" t="s">
        <v>990</v>
      </c>
      <c r="R107" s="10" t="s">
        <v>419</v>
      </c>
      <c r="S107" s="10" t="s">
        <v>130</v>
      </c>
      <c r="T107" s="10">
        <v>1</v>
      </c>
      <c r="U107" s="10" t="s">
        <v>475</v>
      </c>
      <c r="V107" s="10" t="s">
        <v>991</v>
      </c>
      <c r="W107" s="10" t="s">
        <v>992</v>
      </c>
      <c r="X107" s="569">
        <v>46010.607638888891</v>
      </c>
      <c r="Y107" s="10"/>
      <c r="Z107" s="10">
        <v>0.2</v>
      </c>
      <c r="AA107" s="10"/>
      <c r="AB107" s="10" t="s">
        <v>478</v>
      </c>
      <c r="AC107" s="221" t="s">
        <v>526</v>
      </c>
      <c r="AD107" s="10"/>
      <c r="AE107" s="10"/>
      <c r="AF107" s="10"/>
      <c r="AG107" s="10"/>
      <c r="AH107" s="10"/>
      <c r="AI107" s="10"/>
      <c r="AJ107" s="10" t="s">
        <v>480</v>
      </c>
      <c r="AK107" s="10" t="s">
        <v>480</v>
      </c>
      <c r="AL107" s="222" t="e">
        <f t="shared" si="2"/>
        <v>#VALUE!</v>
      </c>
      <c r="AM107" s="220">
        <f t="shared" si="3"/>
        <v>46010</v>
      </c>
    </row>
    <row r="108" spans="1:39" ht="21.6" customHeight="1">
      <c r="A108" s="10">
        <v>108</v>
      </c>
      <c r="B108" s="10" t="s">
        <v>471</v>
      </c>
      <c r="C108" s="10">
        <v>2025122796</v>
      </c>
      <c r="D108" s="10"/>
      <c r="E108" s="10"/>
      <c r="F108" s="10" t="s">
        <v>79</v>
      </c>
      <c r="G108" s="10" t="s">
        <v>993</v>
      </c>
      <c r="H108" s="10" t="s">
        <v>504</v>
      </c>
      <c r="I108" s="10"/>
      <c r="J108" s="10"/>
      <c r="K108" s="10"/>
      <c r="L108" s="10"/>
      <c r="M108" s="11"/>
      <c r="N108" s="10"/>
      <c r="O108" s="11"/>
      <c r="P108" s="12"/>
      <c r="Q108" s="10" t="s">
        <v>994</v>
      </c>
      <c r="R108" s="10" t="s">
        <v>419</v>
      </c>
      <c r="S108" s="10" t="s">
        <v>130</v>
      </c>
      <c r="T108" s="10">
        <v>1</v>
      </c>
      <c r="U108" s="10" t="s">
        <v>475</v>
      </c>
      <c r="V108" s="10" t="s">
        <v>995</v>
      </c>
      <c r="W108" s="10" t="s">
        <v>996</v>
      </c>
      <c r="X108" s="569">
        <v>46010.61041666667</v>
      </c>
      <c r="Y108" s="10"/>
      <c r="Z108" s="10">
        <v>0.1</v>
      </c>
      <c r="AA108" s="10"/>
      <c r="AB108" s="10" t="s">
        <v>478</v>
      </c>
      <c r="AC108" s="221" t="s">
        <v>526</v>
      </c>
      <c r="AD108" s="10"/>
      <c r="AE108" s="10"/>
      <c r="AF108" s="10"/>
      <c r="AG108" s="10"/>
      <c r="AH108" s="10"/>
      <c r="AI108" s="10"/>
      <c r="AJ108" s="10" t="s">
        <v>480</v>
      </c>
      <c r="AK108" s="10" t="s">
        <v>480</v>
      </c>
      <c r="AL108" s="222" t="e">
        <f t="shared" si="2"/>
        <v>#VALUE!</v>
      </c>
      <c r="AM108" s="220">
        <f t="shared" si="3"/>
        <v>46010</v>
      </c>
    </row>
    <row r="109" spans="1:39" ht="21.6" customHeight="1">
      <c r="A109" s="10">
        <v>109</v>
      </c>
      <c r="B109" s="10" t="s">
        <v>509</v>
      </c>
      <c r="C109" s="10">
        <v>2025122842</v>
      </c>
      <c r="D109" s="10" t="s">
        <v>997</v>
      </c>
      <c r="E109" s="10" t="s">
        <v>511</v>
      </c>
      <c r="F109" s="10">
        <v>3147</v>
      </c>
      <c r="G109" s="10" t="s">
        <v>300</v>
      </c>
      <c r="H109" s="10" t="s">
        <v>543</v>
      </c>
      <c r="I109" s="10" t="s">
        <v>998</v>
      </c>
      <c r="J109" s="10" t="s">
        <v>604</v>
      </c>
      <c r="K109" s="10" t="s">
        <v>592</v>
      </c>
      <c r="L109" s="10" t="s">
        <v>999</v>
      </c>
      <c r="M109" s="11" t="s">
        <v>1000</v>
      </c>
      <c r="N109" s="10">
        <v>2703</v>
      </c>
      <c r="O109" s="11" t="s">
        <v>1001</v>
      </c>
      <c r="P109" s="12" t="s">
        <v>1002</v>
      </c>
      <c r="Q109" s="10" t="s">
        <v>1003</v>
      </c>
      <c r="R109" s="10" t="s">
        <v>419</v>
      </c>
      <c r="S109" s="10" t="s">
        <v>146</v>
      </c>
      <c r="T109" s="10">
        <v>1</v>
      </c>
      <c r="U109" s="10" t="s">
        <v>475</v>
      </c>
      <c r="V109" s="10" t="s">
        <v>1004</v>
      </c>
      <c r="W109" s="10" t="s">
        <v>1005</v>
      </c>
      <c r="X109" s="569">
        <v>46014.518055555563</v>
      </c>
      <c r="Y109" s="10" t="s">
        <v>1006</v>
      </c>
      <c r="Z109" s="10">
        <v>0.1</v>
      </c>
      <c r="AA109" s="10"/>
      <c r="AB109" s="10" t="s">
        <v>478</v>
      </c>
      <c r="AC109" s="221" t="s">
        <v>1007</v>
      </c>
      <c r="AD109" s="10"/>
      <c r="AE109" s="10"/>
      <c r="AF109" s="10"/>
      <c r="AG109" s="10"/>
      <c r="AH109" s="10"/>
      <c r="AI109" s="10"/>
      <c r="AJ109" s="10"/>
      <c r="AK109" s="10" t="s">
        <v>480</v>
      </c>
      <c r="AL109" s="222">
        <f t="shared" si="2"/>
        <v>46011</v>
      </c>
      <c r="AM109" s="220">
        <f t="shared" si="3"/>
        <v>46014</v>
      </c>
    </row>
    <row r="110" spans="1:39" ht="21.6" customHeight="1">
      <c r="A110" s="10">
        <v>110</v>
      </c>
      <c r="B110" s="10" t="s">
        <v>509</v>
      </c>
      <c r="C110" s="10">
        <v>2025122850</v>
      </c>
      <c r="D110" s="10" t="s">
        <v>1008</v>
      </c>
      <c r="E110" s="10" t="s">
        <v>511</v>
      </c>
      <c r="F110" s="10" t="s">
        <v>72</v>
      </c>
      <c r="G110" s="10" t="s">
        <v>1009</v>
      </c>
      <c r="H110" s="10" t="s">
        <v>504</v>
      </c>
      <c r="I110" s="10" t="s">
        <v>1010</v>
      </c>
      <c r="J110" s="10" t="s">
        <v>629</v>
      </c>
      <c r="K110" s="10" t="s">
        <v>289</v>
      </c>
      <c r="L110" s="10" t="s">
        <v>515</v>
      </c>
      <c r="M110" s="11" t="s">
        <v>516</v>
      </c>
      <c r="N110" s="10">
        <v>2306</v>
      </c>
      <c r="O110" s="11" t="s">
        <v>572</v>
      </c>
      <c r="P110" s="12" t="s">
        <v>1011</v>
      </c>
      <c r="Q110" s="10" t="s">
        <v>1012</v>
      </c>
      <c r="R110" s="10" t="s">
        <v>419</v>
      </c>
      <c r="S110" s="10" t="s">
        <v>130</v>
      </c>
      <c r="T110" s="10">
        <v>1</v>
      </c>
      <c r="U110" s="10" t="s">
        <v>475</v>
      </c>
      <c r="V110" s="10" t="s">
        <v>1013</v>
      </c>
      <c r="W110" s="10" t="s">
        <v>1014</v>
      </c>
      <c r="X110" s="569">
        <v>46013.510416666657</v>
      </c>
      <c r="Y110" s="10" t="s">
        <v>1006</v>
      </c>
      <c r="Z110" s="10">
        <v>0.5</v>
      </c>
      <c r="AA110" s="10"/>
      <c r="AB110" s="10" t="s">
        <v>478</v>
      </c>
      <c r="AC110" s="221" t="s">
        <v>1015</v>
      </c>
      <c r="AD110" s="10"/>
      <c r="AE110" s="10"/>
      <c r="AF110" s="10"/>
      <c r="AG110" s="10"/>
      <c r="AH110" s="10"/>
      <c r="AI110" s="10"/>
      <c r="AJ110" s="10"/>
      <c r="AK110" s="10" t="s">
        <v>480</v>
      </c>
      <c r="AL110" s="222">
        <f t="shared" si="2"/>
        <v>46012</v>
      </c>
      <c r="AM110" s="220">
        <f t="shared" si="3"/>
        <v>46013</v>
      </c>
    </row>
    <row r="111" spans="1:39" ht="21.6" customHeight="1">
      <c r="A111" s="10">
        <v>111</v>
      </c>
      <c r="B111" s="10" t="s">
        <v>471</v>
      </c>
      <c r="C111" s="10">
        <v>2025122923</v>
      </c>
      <c r="D111" s="10"/>
      <c r="E111" s="10"/>
      <c r="F111" s="10">
        <v>4228</v>
      </c>
      <c r="G111" s="10" t="s">
        <v>318</v>
      </c>
      <c r="H111" s="10" t="s">
        <v>636</v>
      </c>
      <c r="I111" s="10"/>
      <c r="J111" s="10"/>
      <c r="K111" s="10"/>
      <c r="L111" s="10"/>
      <c r="M111" s="11"/>
      <c r="N111" s="10"/>
      <c r="O111" s="11"/>
      <c r="P111" s="12"/>
      <c r="Q111" s="10" t="s">
        <v>1016</v>
      </c>
      <c r="R111" s="10" t="s">
        <v>419</v>
      </c>
      <c r="S111" s="10" t="s">
        <v>125</v>
      </c>
      <c r="T111" s="10">
        <v>1</v>
      </c>
      <c r="U111" s="10" t="s">
        <v>475</v>
      </c>
      <c r="V111" s="10" t="s">
        <v>1017</v>
      </c>
      <c r="W111" s="10" t="s">
        <v>1018</v>
      </c>
      <c r="X111" s="569">
        <v>46013.5625</v>
      </c>
      <c r="Y111" s="10"/>
      <c r="Z111" s="10">
        <v>0.5</v>
      </c>
      <c r="AA111" s="10"/>
      <c r="AB111" s="10" t="s">
        <v>478</v>
      </c>
      <c r="AC111" s="221" t="s">
        <v>479</v>
      </c>
      <c r="AD111" s="10" t="s">
        <v>480</v>
      </c>
      <c r="AE111" s="10"/>
      <c r="AF111" s="10"/>
      <c r="AG111" s="10"/>
      <c r="AH111" s="10"/>
      <c r="AI111" s="10"/>
      <c r="AJ111" s="10" t="s">
        <v>480</v>
      </c>
      <c r="AK111" s="10" t="s">
        <v>480</v>
      </c>
      <c r="AL111" s="222" t="e">
        <f t="shared" si="2"/>
        <v>#VALUE!</v>
      </c>
      <c r="AM111" s="220">
        <f t="shared" si="3"/>
        <v>46013</v>
      </c>
    </row>
    <row r="112" spans="1:39" ht="21.6" customHeight="1">
      <c r="A112" s="10">
        <v>112</v>
      </c>
      <c r="B112" s="10" t="s">
        <v>471</v>
      </c>
      <c r="C112" s="10">
        <v>2025122926</v>
      </c>
      <c r="D112" s="10"/>
      <c r="E112" s="10"/>
      <c r="F112" s="10">
        <v>4194</v>
      </c>
      <c r="G112" s="10" t="s">
        <v>1019</v>
      </c>
      <c r="H112" s="10" t="s">
        <v>636</v>
      </c>
      <c r="I112" s="10"/>
      <c r="J112" s="10"/>
      <c r="K112" s="10"/>
      <c r="L112" s="10"/>
      <c r="M112" s="11"/>
      <c r="N112" s="10"/>
      <c r="O112" s="11"/>
      <c r="P112" s="12"/>
      <c r="Q112" s="10" t="s">
        <v>1020</v>
      </c>
      <c r="R112" s="10" t="s">
        <v>419</v>
      </c>
      <c r="S112" s="10" t="s">
        <v>125</v>
      </c>
      <c r="T112" s="10">
        <v>1</v>
      </c>
      <c r="U112" s="10" t="s">
        <v>475</v>
      </c>
      <c r="V112" s="10" t="s">
        <v>1021</v>
      </c>
      <c r="W112" s="10" t="s">
        <v>1022</v>
      </c>
      <c r="X112" s="569">
        <v>46013.583333333343</v>
      </c>
      <c r="Y112" s="10"/>
      <c r="Z112" s="10">
        <v>0.5</v>
      </c>
      <c r="AA112" s="10"/>
      <c r="AB112" s="10" t="s">
        <v>478</v>
      </c>
      <c r="AC112" s="221" t="s">
        <v>479</v>
      </c>
      <c r="AD112" s="10" t="s">
        <v>480</v>
      </c>
      <c r="AE112" s="10"/>
      <c r="AF112" s="10"/>
      <c r="AG112" s="10"/>
      <c r="AH112" s="10"/>
      <c r="AI112" s="10"/>
      <c r="AJ112" s="10" t="s">
        <v>480</v>
      </c>
      <c r="AK112" s="10" t="s">
        <v>480</v>
      </c>
      <c r="AL112" s="222" t="e">
        <f t="shared" si="2"/>
        <v>#VALUE!</v>
      </c>
      <c r="AM112" s="220">
        <f t="shared" si="3"/>
        <v>46013</v>
      </c>
    </row>
    <row r="113" spans="1:39" ht="21.6" customHeight="1">
      <c r="A113" s="10">
        <v>113</v>
      </c>
      <c r="B113" s="10" t="s">
        <v>471</v>
      </c>
      <c r="C113" s="10">
        <v>2025122930</v>
      </c>
      <c r="D113" s="10"/>
      <c r="E113" s="10"/>
      <c r="F113" s="10">
        <v>4701</v>
      </c>
      <c r="G113" s="10" t="s">
        <v>274</v>
      </c>
      <c r="H113" s="10" t="s">
        <v>636</v>
      </c>
      <c r="I113" s="10"/>
      <c r="J113" s="10"/>
      <c r="K113" s="10"/>
      <c r="L113" s="10"/>
      <c r="M113" s="11"/>
      <c r="N113" s="10"/>
      <c r="O113" s="11"/>
      <c r="P113" s="12"/>
      <c r="Q113" s="10" t="s">
        <v>1023</v>
      </c>
      <c r="R113" s="10" t="s">
        <v>419</v>
      </c>
      <c r="S113" s="10" t="s">
        <v>125</v>
      </c>
      <c r="T113" s="10">
        <v>1</v>
      </c>
      <c r="U113" s="10" t="s">
        <v>475</v>
      </c>
      <c r="V113" s="10" t="s">
        <v>1024</v>
      </c>
      <c r="W113" s="10" t="s">
        <v>1025</v>
      </c>
      <c r="X113" s="569">
        <v>46013.604166666657</v>
      </c>
      <c r="Y113" s="10"/>
      <c r="Z113" s="10">
        <v>0.5</v>
      </c>
      <c r="AA113" s="10"/>
      <c r="AB113" s="10" t="s">
        <v>478</v>
      </c>
      <c r="AC113" s="221" t="s">
        <v>479</v>
      </c>
      <c r="AD113" s="10" t="s">
        <v>480</v>
      </c>
      <c r="AE113" s="10"/>
      <c r="AF113" s="10"/>
      <c r="AG113" s="10"/>
      <c r="AH113" s="10"/>
      <c r="AI113" s="10"/>
      <c r="AJ113" s="10" t="s">
        <v>480</v>
      </c>
      <c r="AK113" s="10" t="s">
        <v>480</v>
      </c>
      <c r="AL113" s="222" t="e">
        <f t="shared" si="2"/>
        <v>#VALUE!</v>
      </c>
      <c r="AM113" s="220">
        <f t="shared" si="3"/>
        <v>46013</v>
      </c>
    </row>
    <row r="114" spans="1:39" ht="21.6" customHeight="1">
      <c r="A114" s="10">
        <v>114</v>
      </c>
      <c r="B114" s="10" t="s">
        <v>471</v>
      </c>
      <c r="C114" s="10">
        <v>2025122937</v>
      </c>
      <c r="D114" s="10"/>
      <c r="E114" s="10"/>
      <c r="F114" s="10">
        <v>3999</v>
      </c>
      <c r="G114" s="10" t="s">
        <v>1026</v>
      </c>
      <c r="H114" s="10" t="s">
        <v>636</v>
      </c>
      <c r="I114" s="10"/>
      <c r="J114" s="10"/>
      <c r="K114" s="10"/>
      <c r="L114" s="10"/>
      <c r="M114" s="11"/>
      <c r="N114" s="10"/>
      <c r="O114" s="11"/>
      <c r="P114" s="12"/>
      <c r="Q114" s="10" t="s">
        <v>1027</v>
      </c>
      <c r="R114" s="10" t="s">
        <v>419</v>
      </c>
      <c r="S114" s="10" t="s">
        <v>125</v>
      </c>
      <c r="T114" s="10">
        <v>1</v>
      </c>
      <c r="U114" s="10" t="s">
        <v>475</v>
      </c>
      <c r="V114" s="10" t="s">
        <v>1028</v>
      </c>
      <c r="W114" s="10" t="s">
        <v>1029</v>
      </c>
      <c r="X114" s="569">
        <v>46013.625</v>
      </c>
      <c r="Y114" s="10"/>
      <c r="Z114" s="10">
        <v>0.5</v>
      </c>
      <c r="AA114" s="10"/>
      <c r="AB114" s="10" t="s">
        <v>478</v>
      </c>
      <c r="AC114" s="221" t="s">
        <v>479</v>
      </c>
      <c r="AD114" s="10" t="s">
        <v>480</v>
      </c>
      <c r="AE114" s="10"/>
      <c r="AF114" s="10"/>
      <c r="AG114" s="10"/>
      <c r="AH114" s="10"/>
      <c r="AI114" s="10"/>
      <c r="AJ114" s="10" t="s">
        <v>480</v>
      </c>
      <c r="AK114" s="10" t="s">
        <v>480</v>
      </c>
      <c r="AL114" s="222" t="e">
        <f t="shared" si="2"/>
        <v>#VALUE!</v>
      </c>
      <c r="AM114" s="220">
        <f t="shared" si="3"/>
        <v>46013</v>
      </c>
    </row>
    <row r="115" spans="1:39" ht="21.6" customHeight="1">
      <c r="A115" s="10">
        <v>115</v>
      </c>
      <c r="B115" s="10" t="s">
        <v>471</v>
      </c>
      <c r="C115" s="10">
        <v>2025122942</v>
      </c>
      <c r="D115" s="10"/>
      <c r="E115" s="10"/>
      <c r="F115" s="10">
        <v>4762</v>
      </c>
      <c r="G115" s="10" t="s">
        <v>1030</v>
      </c>
      <c r="H115" s="10" t="s">
        <v>636</v>
      </c>
      <c r="I115" s="10"/>
      <c r="J115" s="10"/>
      <c r="K115" s="10"/>
      <c r="L115" s="10"/>
      <c r="M115" s="11"/>
      <c r="N115" s="10"/>
      <c r="O115" s="11"/>
      <c r="P115" s="12"/>
      <c r="Q115" s="10" t="s">
        <v>1031</v>
      </c>
      <c r="R115" s="10" t="s">
        <v>419</v>
      </c>
      <c r="S115" s="10" t="s">
        <v>125</v>
      </c>
      <c r="T115" s="10">
        <v>1</v>
      </c>
      <c r="U115" s="10" t="s">
        <v>475</v>
      </c>
      <c r="V115" s="10" t="s">
        <v>1032</v>
      </c>
      <c r="W115" s="10" t="s">
        <v>1033</v>
      </c>
      <c r="X115" s="569">
        <v>46013.645833333343</v>
      </c>
      <c r="Y115" s="10"/>
      <c r="Z115" s="10">
        <v>0.5</v>
      </c>
      <c r="AA115" s="10"/>
      <c r="AB115" s="10" t="s">
        <v>478</v>
      </c>
      <c r="AC115" s="221" t="s">
        <v>479</v>
      </c>
      <c r="AD115" s="10" t="s">
        <v>480</v>
      </c>
      <c r="AE115" s="10"/>
      <c r="AF115" s="10"/>
      <c r="AG115" s="10"/>
      <c r="AH115" s="10"/>
      <c r="AI115" s="10"/>
      <c r="AJ115" s="10" t="s">
        <v>480</v>
      </c>
      <c r="AK115" s="10" t="s">
        <v>480</v>
      </c>
      <c r="AL115" s="222" t="e">
        <f t="shared" si="2"/>
        <v>#VALUE!</v>
      </c>
      <c r="AM115" s="220">
        <f t="shared" si="3"/>
        <v>46013</v>
      </c>
    </row>
    <row r="116" spans="1:39" ht="21.6" customHeight="1">
      <c r="A116" s="10">
        <v>116</v>
      </c>
      <c r="B116" s="10" t="s">
        <v>509</v>
      </c>
      <c r="C116" s="10">
        <v>2025122991</v>
      </c>
      <c r="D116" s="10" t="s">
        <v>1034</v>
      </c>
      <c r="E116" s="10" t="s">
        <v>511</v>
      </c>
      <c r="F116" s="10">
        <v>4312</v>
      </c>
      <c r="G116" s="10" t="s">
        <v>1035</v>
      </c>
      <c r="H116" s="10" t="s">
        <v>504</v>
      </c>
      <c r="I116" s="10" t="s">
        <v>1036</v>
      </c>
      <c r="J116" s="10" t="s">
        <v>638</v>
      </c>
      <c r="K116" s="10" t="s">
        <v>1037</v>
      </c>
      <c r="L116" s="10" t="s">
        <v>593</v>
      </c>
      <c r="M116" s="11" t="s">
        <v>594</v>
      </c>
      <c r="N116" s="10" t="s">
        <v>595</v>
      </c>
      <c r="O116" s="11" t="s">
        <v>596</v>
      </c>
      <c r="P116" s="12" t="s">
        <v>1038</v>
      </c>
      <c r="Q116" s="10" t="s">
        <v>1039</v>
      </c>
      <c r="R116" s="10" t="s">
        <v>419</v>
      </c>
      <c r="S116" s="10" t="s">
        <v>130</v>
      </c>
      <c r="T116" s="10">
        <v>1</v>
      </c>
      <c r="U116" s="10" t="s">
        <v>475</v>
      </c>
      <c r="V116" s="10" t="s">
        <v>1040</v>
      </c>
      <c r="W116" s="10" t="s">
        <v>1041</v>
      </c>
      <c r="X116" s="569">
        <v>46015.48541666667</v>
      </c>
      <c r="Y116" s="10" t="s">
        <v>1042</v>
      </c>
      <c r="Z116" s="10">
        <v>0.7</v>
      </c>
      <c r="AA116" s="10"/>
      <c r="AB116" s="10" t="s">
        <v>478</v>
      </c>
      <c r="AC116" s="221" t="s">
        <v>1043</v>
      </c>
      <c r="AD116" s="10"/>
      <c r="AE116" s="10"/>
      <c r="AF116" s="10"/>
      <c r="AG116" s="10"/>
      <c r="AH116" s="10"/>
      <c r="AI116" s="10"/>
      <c r="AJ116" s="10"/>
      <c r="AK116" s="10" t="s">
        <v>480</v>
      </c>
      <c r="AL116" s="222">
        <f t="shared" si="2"/>
        <v>46013</v>
      </c>
      <c r="AM116" s="220">
        <f t="shared" si="3"/>
        <v>46015</v>
      </c>
    </row>
    <row r="117" spans="1:39" ht="21.6" customHeight="1">
      <c r="A117" s="10">
        <v>117</v>
      </c>
      <c r="B117" s="10" t="s">
        <v>509</v>
      </c>
      <c r="C117" s="10">
        <v>2025122992</v>
      </c>
      <c r="D117" s="10" t="s">
        <v>1044</v>
      </c>
      <c r="E117" s="10" t="s">
        <v>511</v>
      </c>
      <c r="F117" s="10">
        <v>4312</v>
      </c>
      <c r="G117" s="10" t="s">
        <v>1035</v>
      </c>
      <c r="H117" s="10" t="s">
        <v>504</v>
      </c>
      <c r="I117" s="10" t="s">
        <v>1045</v>
      </c>
      <c r="J117" s="10" t="s">
        <v>514</v>
      </c>
      <c r="K117" s="10" t="s">
        <v>592</v>
      </c>
      <c r="L117" s="10" t="s">
        <v>593</v>
      </c>
      <c r="M117" s="11" t="s">
        <v>594</v>
      </c>
      <c r="N117" s="10" t="s">
        <v>595</v>
      </c>
      <c r="O117" s="11" t="s">
        <v>596</v>
      </c>
      <c r="P117" s="12" t="s">
        <v>1046</v>
      </c>
      <c r="Q117" s="10" t="s">
        <v>1039</v>
      </c>
      <c r="R117" s="10" t="s">
        <v>419</v>
      </c>
      <c r="S117" s="10" t="s">
        <v>130</v>
      </c>
      <c r="T117" s="10">
        <v>1</v>
      </c>
      <c r="U117" s="10" t="s">
        <v>475</v>
      </c>
      <c r="V117" s="10" t="s">
        <v>1047</v>
      </c>
      <c r="W117" s="10" t="s">
        <v>1041</v>
      </c>
      <c r="X117" s="569">
        <v>46015.484722222223</v>
      </c>
      <c r="Y117" s="10" t="s">
        <v>1048</v>
      </c>
      <c r="Z117" s="10">
        <v>0.6</v>
      </c>
      <c r="AA117" s="10"/>
      <c r="AB117" s="10" t="s">
        <v>478</v>
      </c>
      <c r="AC117" s="221" t="s">
        <v>1049</v>
      </c>
      <c r="AD117" s="10"/>
      <c r="AE117" s="10"/>
      <c r="AF117" s="10"/>
      <c r="AG117" s="10"/>
      <c r="AH117" s="10"/>
      <c r="AI117" s="10"/>
      <c r="AJ117" s="10"/>
      <c r="AK117" s="10" t="s">
        <v>480</v>
      </c>
      <c r="AL117" s="222">
        <f t="shared" si="2"/>
        <v>46014</v>
      </c>
      <c r="AM117" s="220">
        <f t="shared" si="3"/>
        <v>46015</v>
      </c>
    </row>
    <row r="118" spans="1:39" ht="21.6" customHeight="1">
      <c r="A118" s="10">
        <v>118</v>
      </c>
      <c r="B118" s="10" t="s">
        <v>471</v>
      </c>
      <c r="C118" s="10">
        <v>2025123024</v>
      </c>
      <c r="D118" s="10"/>
      <c r="E118" s="10"/>
      <c r="F118" s="10">
        <v>4196</v>
      </c>
      <c r="G118" s="10" t="s">
        <v>335</v>
      </c>
      <c r="H118" s="10" t="s">
        <v>504</v>
      </c>
      <c r="I118" s="10"/>
      <c r="J118" s="10"/>
      <c r="K118" s="10"/>
      <c r="L118" s="10"/>
      <c r="M118" s="11"/>
      <c r="N118" s="10"/>
      <c r="O118" s="11"/>
      <c r="P118" s="12"/>
      <c r="Q118" s="10" t="s">
        <v>1050</v>
      </c>
      <c r="R118" s="10" t="s">
        <v>419</v>
      </c>
      <c r="S118" s="10" t="s">
        <v>130</v>
      </c>
      <c r="T118" s="10">
        <v>1</v>
      </c>
      <c r="U118" s="10" t="s">
        <v>475</v>
      </c>
      <c r="V118" s="10" t="s">
        <v>1051</v>
      </c>
      <c r="W118" s="10" t="s">
        <v>1052</v>
      </c>
      <c r="X118" s="569">
        <v>46014.594444444447</v>
      </c>
      <c r="Y118" s="10"/>
      <c r="Z118" s="10">
        <v>3.3</v>
      </c>
      <c r="AA118" s="10"/>
      <c r="AB118" s="10" t="s">
        <v>478</v>
      </c>
      <c r="AC118" s="221" t="s">
        <v>526</v>
      </c>
      <c r="AD118" s="10"/>
      <c r="AE118" s="10"/>
      <c r="AF118" s="10"/>
      <c r="AG118" s="10"/>
      <c r="AH118" s="10"/>
      <c r="AI118" s="10"/>
      <c r="AJ118" s="10" t="s">
        <v>480</v>
      </c>
      <c r="AK118" s="10"/>
      <c r="AL118" s="222" t="e">
        <f t="shared" si="2"/>
        <v>#VALUE!</v>
      </c>
      <c r="AM118" s="220">
        <f t="shared" si="3"/>
        <v>46014</v>
      </c>
    </row>
    <row r="119" spans="1:39" ht="21.6" customHeight="1">
      <c r="A119" s="10">
        <v>119</v>
      </c>
      <c r="B119" s="10" t="s">
        <v>471</v>
      </c>
      <c r="C119" s="10">
        <v>2025123025</v>
      </c>
      <c r="D119" s="10"/>
      <c r="E119" s="10"/>
      <c r="F119" s="10">
        <v>4196</v>
      </c>
      <c r="G119" s="10" t="s">
        <v>335</v>
      </c>
      <c r="H119" s="10" t="s">
        <v>504</v>
      </c>
      <c r="I119" s="10"/>
      <c r="J119" s="10"/>
      <c r="K119" s="10"/>
      <c r="L119" s="10"/>
      <c r="M119" s="11"/>
      <c r="N119" s="10"/>
      <c r="O119" s="11"/>
      <c r="P119" s="12"/>
      <c r="Q119" s="10" t="s">
        <v>1050</v>
      </c>
      <c r="R119" s="10" t="s">
        <v>419</v>
      </c>
      <c r="S119" s="10" t="s">
        <v>130</v>
      </c>
      <c r="T119" s="10">
        <v>1</v>
      </c>
      <c r="U119" s="10" t="s">
        <v>475</v>
      </c>
      <c r="V119" s="10" t="s">
        <v>1053</v>
      </c>
      <c r="W119" s="10" t="s">
        <v>1052</v>
      </c>
      <c r="X119" s="569">
        <v>46014.604166666657</v>
      </c>
      <c r="Y119" s="10"/>
      <c r="Z119" s="10">
        <v>3.5</v>
      </c>
      <c r="AA119" s="10"/>
      <c r="AB119" s="10" t="s">
        <v>478</v>
      </c>
      <c r="AC119" s="221" t="s">
        <v>1054</v>
      </c>
      <c r="AD119" s="10"/>
      <c r="AE119" s="10" t="s">
        <v>480</v>
      </c>
      <c r="AF119" s="10"/>
      <c r="AG119" s="10"/>
      <c r="AH119" s="10"/>
      <c r="AI119" s="10"/>
      <c r="AJ119" s="10"/>
      <c r="AK119" s="10"/>
      <c r="AL119" s="222" t="e">
        <f t="shared" si="2"/>
        <v>#VALUE!</v>
      </c>
      <c r="AM119" s="220">
        <f t="shared" si="3"/>
        <v>46014</v>
      </c>
    </row>
    <row r="120" spans="1:39" ht="21.6" customHeight="1">
      <c r="A120" s="10">
        <v>120</v>
      </c>
      <c r="B120" s="10" t="s">
        <v>509</v>
      </c>
      <c r="C120" s="10">
        <v>2025123026</v>
      </c>
      <c r="D120" s="10" t="s">
        <v>1055</v>
      </c>
      <c r="E120" s="10" t="s">
        <v>511</v>
      </c>
      <c r="F120" s="10">
        <v>4834</v>
      </c>
      <c r="G120" s="10" t="s">
        <v>472</v>
      </c>
      <c r="H120" s="10" t="s">
        <v>473</v>
      </c>
      <c r="I120" s="10" t="s">
        <v>1056</v>
      </c>
      <c r="J120" s="10" t="s">
        <v>514</v>
      </c>
      <c r="K120" s="10" t="s">
        <v>289</v>
      </c>
      <c r="L120" s="10" t="s">
        <v>639</v>
      </c>
      <c r="M120" s="11" t="s">
        <v>640</v>
      </c>
      <c r="N120" s="10">
        <v>2501</v>
      </c>
      <c r="O120" s="11" t="s">
        <v>641</v>
      </c>
      <c r="P120" s="12" t="s">
        <v>1057</v>
      </c>
      <c r="Q120" s="10" t="s">
        <v>474</v>
      </c>
      <c r="R120" s="10" t="s">
        <v>419</v>
      </c>
      <c r="S120" s="10" t="s">
        <v>125</v>
      </c>
      <c r="T120" s="10">
        <v>1</v>
      </c>
      <c r="U120" s="10" t="s">
        <v>475</v>
      </c>
      <c r="V120" s="10" t="s">
        <v>1058</v>
      </c>
      <c r="W120" s="10" t="s">
        <v>1059</v>
      </c>
      <c r="X120" s="569">
        <v>46015.444444444453</v>
      </c>
      <c r="Y120" s="10" t="s">
        <v>1060</v>
      </c>
      <c r="Z120" s="10">
        <v>0.5</v>
      </c>
      <c r="AA120" s="10"/>
      <c r="AB120" s="10" t="s">
        <v>478</v>
      </c>
      <c r="AC120" s="221" t="s">
        <v>1061</v>
      </c>
      <c r="AD120" s="10"/>
      <c r="AE120" s="10"/>
      <c r="AF120" s="10"/>
      <c r="AG120" s="10"/>
      <c r="AH120" s="10"/>
      <c r="AI120" s="10"/>
      <c r="AJ120" s="10"/>
      <c r="AK120" s="10" t="s">
        <v>480</v>
      </c>
      <c r="AL120" s="222">
        <f t="shared" si="2"/>
        <v>46014</v>
      </c>
      <c r="AM120" s="220">
        <f t="shared" si="3"/>
        <v>46015</v>
      </c>
    </row>
    <row r="121" spans="1:39" ht="21.6" customHeight="1">
      <c r="A121" s="10">
        <v>121</v>
      </c>
      <c r="B121" s="10" t="s">
        <v>471</v>
      </c>
      <c r="C121" s="10">
        <v>2025123039</v>
      </c>
      <c r="D121" s="10"/>
      <c r="E121" s="10"/>
      <c r="F121" s="10">
        <v>5451</v>
      </c>
      <c r="G121" s="10" t="s">
        <v>336</v>
      </c>
      <c r="H121" s="10" t="s">
        <v>543</v>
      </c>
      <c r="I121" s="10"/>
      <c r="J121" s="10"/>
      <c r="K121" s="10"/>
      <c r="L121" s="10"/>
      <c r="M121" s="11"/>
      <c r="N121" s="10"/>
      <c r="O121" s="11"/>
      <c r="P121" s="12"/>
      <c r="Q121" s="10" t="s">
        <v>1062</v>
      </c>
      <c r="R121" s="10" t="s">
        <v>419</v>
      </c>
      <c r="S121" s="10" t="s">
        <v>146</v>
      </c>
      <c r="T121" s="10">
        <v>1</v>
      </c>
      <c r="U121" s="10" t="s">
        <v>475</v>
      </c>
      <c r="V121" s="10" t="s">
        <v>1063</v>
      </c>
      <c r="W121" s="10" t="s">
        <v>1064</v>
      </c>
      <c r="X121" s="569">
        <v>46014.65347222222</v>
      </c>
      <c r="Y121" s="10"/>
      <c r="Z121" s="10">
        <v>3.7</v>
      </c>
      <c r="AA121" s="10"/>
      <c r="AB121" s="10" t="s">
        <v>478</v>
      </c>
      <c r="AC121" s="221" t="s">
        <v>1065</v>
      </c>
      <c r="AD121" s="10"/>
      <c r="AE121" s="10" t="s">
        <v>480</v>
      </c>
      <c r="AF121" s="10"/>
      <c r="AG121" s="10"/>
      <c r="AH121" s="10"/>
      <c r="AI121" s="10"/>
      <c r="AJ121" s="10"/>
      <c r="AK121" s="10" t="s">
        <v>480</v>
      </c>
      <c r="AL121" s="222" t="e">
        <f t="shared" si="2"/>
        <v>#VALUE!</v>
      </c>
      <c r="AM121" s="220">
        <f t="shared" si="3"/>
        <v>46014</v>
      </c>
    </row>
    <row r="122" spans="1:39" ht="21.6" customHeight="1">
      <c r="A122" s="10">
        <v>122</v>
      </c>
      <c r="B122" s="10" t="s">
        <v>471</v>
      </c>
      <c r="C122" s="10">
        <v>2025123169</v>
      </c>
      <c r="D122" s="10"/>
      <c r="E122" s="10"/>
      <c r="F122" s="10">
        <v>4196</v>
      </c>
      <c r="G122" s="10" t="s">
        <v>335</v>
      </c>
      <c r="H122" s="10" t="s">
        <v>504</v>
      </c>
      <c r="I122" s="10"/>
      <c r="J122" s="10"/>
      <c r="K122" s="10"/>
      <c r="L122" s="10"/>
      <c r="M122" s="11"/>
      <c r="N122" s="10"/>
      <c r="O122" s="11"/>
      <c r="P122" s="12"/>
      <c r="Q122" s="10" t="s">
        <v>1050</v>
      </c>
      <c r="R122" s="10" t="s">
        <v>419</v>
      </c>
      <c r="S122" s="10" t="s">
        <v>125</v>
      </c>
      <c r="T122" s="10">
        <v>1</v>
      </c>
      <c r="U122" s="10" t="s">
        <v>475</v>
      </c>
      <c r="V122" s="10" t="s">
        <v>1066</v>
      </c>
      <c r="W122" s="10" t="s">
        <v>1067</v>
      </c>
      <c r="X122" s="569">
        <v>46014.541666666657</v>
      </c>
      <c r="Y122" s="10"/>
      <c r="Z122" s="10">
        <v>4</v>
      </c>
      <c r="AA122" s="10"/>
      <c r="AB122" s="10" t="s">
        <v>478</v>
      </c>
      <c r="AC122" s="221" t="s">
        <v>171</v>
      </c>
      <c r="AD122" s="10"/>
      <c r="AE122" s="10" t="s">
        <v>480</v>
      </c>
      <c r="AF122" s="10"/>
      <c r="AG122" s="10"/>
      <c r="AH122" s="10"/>
      <c r="AI122" s="10"/>
      <c r="AJ122" s="10"/>
      <c r="AK122" s="10" t="s">
        <v>480</v>
      </c>
      <c r="AL122" s="222" t="e">
        <f t="shared" si="2"/>
        <v>#VALUE!</v>
      </c>
      <c r="AM122" s="220">
        <f t="shared" si="3"/>
        <v>46014</v>
      </c>
    </row>
    <row r="123" spans="1:39" ht="21.6" customHeight="1">
      <c r="A123" s="10">
        <v>123</v>
      </c>
      <c r="B123" s="10" t="s">
        <v>471</v>
      </c>
      <c r="C123" s="10">
        <v>2025123170</v>
      </c>
      <c r="D123" s="10"/>
      <c r="E123" s="10"/>
      <c r="F123" s="10">
        <v>5451</v>
      </c>
      <c r="G123" s="10" t="s">
        <v>336</v>
      </c>
      <c r="H123" s="10" t="s">
        <v>543</v>
      </c>
      <c r="I123" s="10"/>
      <c r="J123" s="10"/>
      <c r="K123" s="10"/>
      <c r="L123" s="10"/>
      <c r="M123" s="11"/>
      <c r="N123" s="10"/>
      <c r="O123" s="11"/>
      <c r="P123" s="12"/>
      <c r="Q123" s="10" t="s">
        <v>1062</v>
      </c>
      <c r="R123" s="10" t="s">
        <v>419</v>
      </c>
      <c r="S123" s="10" t="s">
        <v>125</v>
      </c>
      <c r="T123" s="10">
        <v>1</v>
      </c>
      <c r="U123" s="10" t="s">
        <v>475</v>
      </c>
      <c r="V123" s="10" t="s">
        <v>1068</v>
      </c>
      <c r="W123" s="10" t="s">
        <v>1006</v>
      </c>
      <c r="X123" s="569">
        <v>46014.6875</v>
      </c>
      <c r="Y123" s="10"/>
      <c r="Z123" s="10">
        <v>3.5</v>
      </c>
      <c r="AA123" s="10"/>
      <c r="AB123" s="10" t="s">
        <v>478</v>
      </c>
      <c r="AC123" s="221" t="s">
        <v>1069</v>
      </c>
      <c r="AD123" s="10"/>
      <c r="AE123" s="10" t="s">
        <v>480</v>
      </c>
      <c r="AF123" s="10"/>
      <c r="AG123" s="10"/>
      <c r="AH123" s="10"/>
      <c r="AI123" s="10"/>
      <c r="AJ123" s="10"/>
      <c r="AK123" s="10" t="s">
        <v>480</v>
      </c>
      <c r="AL123" s="222" t="e">
        <f t="shared" si="2"/>
        <v>#VALUE!</v>
      </c>
      <c r="AM123" s="220">
        <f t="shared" si="3"/>
        <v>46014</v>
      </c>
    </row>
    <row r="124" spans="1:39" ht="21.6" customHeight="1">
      <c r="A124" s="10">
        <v>124</v>
      </c>
      <c r="B124" s="10" t="s">
        <v>471</v>
      </c>
      <c r="C124" s="10">
        <v>2025123206</v>
      </c>
      <c r="D124" s="10"/>
      <c r="E124" s="10"/>
      <c r="F124" s="10">
        <v>3551</v>
      </c>
      <c r="G124" s="10" t="s">
        <v>1070</v>
      </c>
      <c r="H124" s="10" t="s">
        <v>543</v>
      </c>
      <c r="I124" s="10"/>
      <c r="J124" s="10"/>
      <c r="K124" s="10"/>
      <c r="L124" s="10"/>
      <c r="M124" s="11"/>
      <c r="N124" s="10"/>
      <c r="O124" s="11"/>
      <c r="P124" s="12"/>
      <c r="Q124" s="10" t="s">
        <v>1071</v>
      </c>
      <c r="R124" s="10" t="s">
        <v>419</v>
      </c>
      <c r="S124" s="10" t="s">
        <v>146</v>
      </c>
      <c r="T124" s="10">
        <v>1</v>
      </c>
      <c r="U124" s="10" t="s">
        <v>475</v>
      </c>
      <c r="V124" s="10" t="s">
        <v>1072</v>
      </c>
      <c r="W124" s="10" t="s">
        <v>1073</v>
      </c>
      <c r="X124" s="569">
        <v>46015.482638888891</v>
      </c>
      <c r="Y124" s="10"/>
      <c r="Z124" s="10">
        <v>0.5</v>
      </c>
      <c r="AA124" s="10"/>
      <c r="AB124" s="10" t="s">
        <v>478</v>
      </c>
      <c r="AC124" s="221" t="s">
        <v>479</v>
      </c>
      <c r="AD124" s="10" t="s">
        <v>480</v>
      </c>
      <c r="AE124" s="10"/>
      <c r="AF124" s="10"/>
      <c r="AG124" s="10"/>
      <c r="AH124" s="10"/>
      <c r="AI124" s="10"/>
      <c r="AJ124" s="10"/>
      <c r="AK124" s="10" t="s">
        <v>480</v>
      </c>
      <c r="AL124" s="222" t="e">
        <f t="shared" si="2"/>
        <v>#VALUE!</v>
      </c>
      <c r="AM124" s="220">
        <f t="shared" si="3"/>
        <v>46015</v>
      </c>
    </row>
    <row r="125" spans="1:39" ht="21.6" customHeight="1">
      <c r="A125" s="10">
        <v>125</v>
      </c>
      <c r="B125" s="10" t="s">
        <v>471</v>
      </c>
      <c r="C125" s="10">
        <v>2025123255</v>
      </c>
      <c r="D125" s="10"/>
      <c r="E125" s="10"/>
      <c r="F125" s="10">
        <v>3652</v>
      </c>
      <c r="G125" s="10" t="s">
        <v>1074</v>
      </c>
      <c r="H125" s="10" t="s">
        <v>636</v>
      </c>
      <c r="I125" s="10"/>
      <c r="J125" s="10"/>
      <c r="K125" s="10"/>
      <c r="L125" s="10"/>
      <c r="M125" s="11"/>
      <c r="N125" s="10"/>
      <c r="O125" s="11"/>
      <c r="P125" s="12"/>
      <c r="Q125" s="10" t="s">
        <v>1075</v>
      </c>
      <c r="R125" s="10" t="s">
        <v>419</v>
      </c>
      <c r="S125" s="10" t="s">
        <v>125</v>
      </c>
      <c r="T125" s="10">
        <v>1</v>
      </c>
      <c r="U125" s="10" t="s">
        <v>475</v>
      </c>
      <c r="V125" s="10" t="s">
        <v>1076</v>
      </c>
      <c r="W125" s="10" t="s">
        <v>1077</v>
      </c>
      <c r="X125" s="569">
        <v>46015.604166666657</v>
      </c>
      <c r="Y125" s="10"/>
      <c r="Z125" s="10">
        <v>0.5</v>
      </c>
      <c r="AA125" s="10"/>
      <c r="AB125" s="10" t="s">
        <v>478</v>
      </c>
      <c r="AC125" s="221" t="s">
        <v>479</v>
      </c>
      <c r="AD125" s="10" t="s">
        <v>480</v>
      </c>
      <c r="AE125" s="10"/>
      <c r="AF125" s="10"/>
      <c r="AG125" s="10"/>
      <c r="AH125" s="10"/>
      <c r="AI125" s="10"/>
      <c r="AJ125" s="10" t="s">
        <v>480</v>
      </c>
      <c r="AK125" s="10" t="s">
        <v>480</v>
      </c>
      <c r="AL125" s="222" t="e">
        <f t="shared" si="2"/>
        <v>#VALUE!</v>
      </c>
      <c r="AM125" s="220">
        <f t="shared" si="3"/>
        <v>46015</v>
      </c>
    </row>
    <row r="126" spans="1:39" ht="21.6" customHeight="1">
      <c r="A126" s="10">
        <v>126</v>
      </c>
      <c r="B126" s="10" t="s">
        <v>509</v>
      </c>
      <c r="C126" s="10">
        <v>2025123330</v>
      </c>
      <c r="D126" s="10" t="s">
        <v>1078</v>
      </c>
      <c r="E126" s="10" t="s">
        <v>511</v>
      </c>
      <c r="F126" s="10" t="s">
        <v>50</v>
      </c>
      <c r="G126" s="10" t="s">
        <v>181</v>
      </c>
      <c r="H126" s="10" t="s">
        <v>712</v>
      </c>
      <c r="I126" s="10" t="s">
        <v>1079</v>
      </c>
      <c r="J126" s="10" t="s">
        <v>571</v>
      </c>
      <c r="K126" s="10" t="s">
        <v>592</v>
      </c>
      <c r="L126" s="10" t="s">
        <v>515</v>
      </c>
      <c r="M126" s="11" t="s">
        <v>516</v>
      </c>
      <c r="N126" s="10">
        <v>2305</v>
      </c>
      <c r="O126" s="11" t="s">
        <v>557</v>
      </c>
      <c r="P126" s="12" t="s">
        <v>1080</v>
      </c>
      <c r="Q126" s="10" t="s">
        <v>928</v>
      </c>
      <c r="R126" s="10" t="s">
        <v>419</v>
      </c>
      <c r="S126" s="10" t="s">
        <v>130</v>
      </c>
      <c r="T126" s="10">
        <v>1</v>
      </c>
      <c r="U126" s="10" t="s">
        <v>475</v>
      </c>
      <c r="V126" s="10" t="s">
        <v>1081</v>
      </c>
      <c r="W126" s="10" t="s">
        <v>1082</v>
      </c>
      <c r="X126" s="569">
        <v>46017.461805555547</v>
      </c>
      <c r="Y126" s="10" t="s">
        <v>1083</v>
      </c>
      <c r="Z126" s="10">
        <v>0.6</v>
      </c>
      <c r="AA126" s="10"/>
      <c r="AB126" s="10" t="s">
        <v>478</v>
      </c>
      <c r="AC126" s="221" t="s">
        <v>1084</v>
      </c>
      <c r="AD126" s="10"/>
      <c r="AE126" s="10"/>
      <c r="AF126" s="10"/>
      <c r="AG126" s="10"/>
      <c r="AH126" s="10"/>
      <c r="AI126" s="10"/>
      <c r="AJ126" s="10"/>
      <c r="AK126" s="10" t="s">
        <v>480</v>
      </c>
      <c r="AL126" s="222">
        <f t="shared" si="2"/>
        <v>46016</v>
      </c>
      <c r="AM126" s="220">
        <f t="shared" si="3"/>
        <v>46017</v>
      </c>
    </row>
    <row r="127" spans="1:39" ht="21.6" customHeight="1">
      <c r="A127" s="10">
        <v>127</v>
      </c>
      <c r="B127" s="10" t="s">
        <v>509</v>
      </c>
      <c r="C127" s="10">
        <v>2025123332</v>
      </c>
      <c r="D127" s="10" t="s">
        <v>1085</v>
      </c>
      <c r="E127" s="10" t="s">
        <v>511</v>
      </c>
      <c r="F127" s="10">
        <v>4196</v>
      </c>
      <c r="G127" s="10" t="s">
        <v>335</v>
      </c>
      <c r="H127" s="10" t="s">
        <v>504</v>
      </c>
      <c r="I127" s="10" t="s">
        <v>1086</v>
      </c>
      <c r="J127" s="10" t="s">
        <v>571</v>
      </c>
      <c r="K127" s="10" t="s">
        <v>592</v>
      </c>
      <c r="L127" s="10" t="s">
        <v>515</v>
      </c>
      <c r="M127" s="11" t="s">
        <v>516</v>
      </c>
      <c r="N127" s="10">
        <v>2307</v>
      </c>
      <c r="O127" s="11" t="s">
        <v>532</v>
      </c>
      <c r="P127" s="12" t="s">
        <v>1087</v>
      </c>
      <c r="Q127" s="10" t="s">
        <v>1050</v>
      </c>
      <c r="R127" s="10" t="s">
        <v>419</v>
      </c>
      <c r="S127" s="10" t="s">
        <v>130</v>
      </c>
      <c r="T127" s="10">
        <v>1</v>
      </c>
      <c r="U127" s="10" t="s">
        <v>475</v>
      </c>
      <c r="V127" s="10" t="s">
        <v>1088</v>
      </c>
      <c r="W127" s="10" t="s">
        <v>1089</v>
      </c>
      <c r="X127" s="569">
        <v>46017.574999999997</v>
      </c>
      <c r="Y127" s="10" t="s">
        <v>1083</v>
      </c>
      <c r="Z127" s="10">
        <v>0.8</v>
      </c>
      <c r="AA127" s="10"/>
      <c r="AB127" s="10" t="s">
        <v>478</v>
      </c>
      <c r="AC127" s="221" t="s">
        <v>1090</v>
      </c>
      <c r="AD127" s="10"/>
      <c r="AE127" s="10"/>
      <c r="AF127" s="10"/>
      <c r="AG127" s="10"/>
      <c r="AH127" s="10"/>
      <c r="AI127" s="10"/>
      <c r="AJ127" s="10"/>
      <c r="AK127" s="10" t="s">
        <v>480</v>
      </c>
      <c r="AL127" s="222">
        <f t="shared" si="2"/>
        <v>46016</v>
      </c>
      <c r="AM127" s="220">
        <f t="shared" si="3"/>
        <v>46017</v>
      </c>
    </row>
    <row r="128" spans="1:39" ht="21.6" customHeight="1">
      <c r="A128" s="10">
        <v>128</v>
      </c>
      <c r="B128" s="10" t="s">
        <v>509</v>
      </c>
      <c r="C128" s="10">
        <v>2025123339</v>
      </c>
      <c r="D128" s="10" t="s">
        <v>1091</v>
      </c>
      <c r="E128" s="10" t="s">
        <v>511</v>
      </c>
      <c r="F128" s="10">
        <v>3227</v>
      </c>
      <c r="G128" s="10" t="s">
        <v>1092</v>
      </c>
      <c r="H128" s="10" t="s">
        <v>902</v>
      </c>
      <c r="I128" s="10" t="s">
        <v>1093</v>
      </c>
      <c r="J128" s="10" t="s">
        <v>571</v>
      </c>
      <c r="K128" s="10" t="s">
        <v>289</v>
      </c>
      <c r="L128" s="10" t="s">
        <v>593</v>
      </c>
      <c r="M128" s="11" t="s">
        <v>594</v>
      </c>
      <c r="N128" s="10" t="s">
        <v>595</v>
      </c>
      <c r="O128" s="11" t="s">
        <v>596</v>
      </c>
      <c r="P128" s="12" t="s">
        <v>1094</v>
      </c>
      <c r="Q128" s="10" t="s">
        <v>1095</v>
      </c>
      <c r="R128" s="10" t="s">
        <v>419</v>
      </c>
      <c r="S128" s="10" t="s">
        <v>125</v>
      </c>
      <c r="T128" s="10">
        <v>1</v>
      </c>
      <c r="U128" s="10" t="s">
        <v>475</v>
      </c>
      <c r="V128" s="10" t="s">
        <v>1096</v>
      </c>
      <c r="W128" s="10" t="s">
        <v>1082</v>
      </c>
      <c r="X128" s="569">
        <v>46017.458333333343</v>
      </c>
      <c r="Y128" s="10" t="s">
        <v>1083</v>
      </c>
      <c r="Z128" s="10">
        <v>0.5</v>
      </c>
      <c r="AA128" s="10"/>
      <c r="AB128" s="10" t="s">
        <v>478</v>
      </c>
      <c r="AC128" s="221" t="s">
        <v>1097</v>
      </c>
      <c r="AD128" s="10"/>
      <c r="AE128" s="10"/>
      <c r="AF128" s="10"/>
      <c r="AG128" s="10"/>
      <c r="AH128" s="10"/>
      <c r="AI128" s="10"/>
      <c r="AJ128" s="10"/>
      <c r="AK128" s="10" t="s">
        <v>480</v>
      </c>
      <c r="AL128" s="222">
        <f t="shared" si="2"/>
        <v>46016</v>
      </c>
      <c r="AM128" s="220">
        <f t="shared" si="3"/>
        <v>46017</v>
      </c>
    </row>
    <row r="129" spans="1:39" ht="21.6" customHeight="1">
      <c r="A129" s="10">
        <v>129</v>
      </c>
      <c r="B129" s="10" t="s">
        <v>509</v>
      </c>
      <c r="C129" s="10">
        <v>2025123340</v>
      </c>
      <c r="D129" s="10" t="s">
        <v>1098</v>
      </c>
      <c r="E129" s="10" t="s">
        <v>511</v>
      </c>
      <c r="F129" s="10">
        <v>3227</v>
      </c>
      <c r="G129" s="10" t="s">
        <v>1092</v>
      </c>
      <c r="H129" s="10" t="s">
        <v>902</v>
      </c>
      <c r="I129" s="10" t="s">
        <v>1099</v>
      </c>
      <c r="J129" s="10" t="s">
        <v>571</v>
      </c>
      <c r="K129" s="10" t="s">
        <v>289</v>
      </c>
      <c r="L129" s="10" t="s">
        <v>593</v>
      </c>
      <c r="M129" s="11" t="s">
        <v>594</v>
      </c>
      <c r="N129" s="10" t="s">
        <v>595</v>
      </c>
      <c r="O129" s="11" t="s">
        <v>596</v>
      </c>
      <c r="P129" s="12" t="s">
        <v>1100</v>
      </c>
      <c r="Q129" s="10" t="s">
        <v>1095</v>
      </c>
      <c r="R129" s="10" t="s">
        <v>419</v>
      </c>
      <c r="S129" s="10" t="s">
        <v>125</v>
      </c>
      <c r="T129" s="10">
        <v>1</v>
      </c>
      <c r="U129" s="10" t="s">
        <v>475</v>
      </c>
      <c r="V129" s="10" t="s">
        <v>1101</v>
      </c>
      <c r="W129" s="10" t="s">
        <v>1102</v>
      </c>
      <c r="X129" s="569">
        <v>46017.479166666657</v>
      </c>
      <c r="Y129" s="10" t="s">
        <v>1083</v>
      </c>
      <c r="Z129" s="10">
        <v>0.5</v>
      </c>
      <c r="AA129" s="10"/>
      <c r="AB129" s="10" t="s">
        <v>478</v>
      </c>
      <c r="AC129" s="221" t="s">
        <v>1103</v>
      </c>
      <c r="AD129" s="10"/>
      <c r="AE129" s="10"/>
      <c r="AF129" s="10"/>
      <c r="AG129" s="10"/>
      <c r="AH129" s="10"/>
      <c r="AI129" s="10"/>
      <c r="AJ129" s="10"/>
      <c r="AK129" s="10" t="s">
        <v>480</v>
      </c>
      <c r="AL129" s="222">
        <f t="shared" si="2"/>
        <v>46016</v>
      </c>
      <c r="AM129" s="220">
        <f t="shared" si="3"/>
        <v>46017</v>
      </c>
    </row>
    <row r="130" spans="1:39" ht="21.6" customHeight="1">
      <c r="A130" s="10">
        <v>130</v>
      </c>
      <c r="B130" s="10" t="s">
        <v>471</v>
      </c>
      <c r="C130" s="10">
        <v>2025123427</v>
      </c>
      <c r="D130" s="10"/>
      <c r="E130" s="10"/>
      <c r="F130" s="10" t="s">
        <v>92</v>
      </c>
      <c r="G130" s="10" t="s">
        <v>358</v>
      </c>
      <c r="H130" s="10" t="s">
        <v>902</v>
      </c>
      <c r="I130" s="10"/>
      <c r="J130" s="10"/>
      <c r="K130" s="10"/>
      <c r="L130" s="10"/>
      <c r="M130" s="11"/>
      <c r="N130" s="10"/>
      <c r="O130" s="11"/>
      <c r="P130" s="12"/>
      <c r="Q130" s="10" t="s">
        <v>1104</v>
      </c>
      <c r="R130" s="10" t="s">
        <v>419</v>
      </c>
      <c r="S130" s="10" t="s">
        <v>125</v>
      </c>
      <c r="T130" s="10">
        <v>1</v>
      </c>
      <c r="U130" s="10" t="s">
        <v>475</v>
      </c>
      <c r="V130" s="10" t="s">
        <v>1105</v>
      </c>
      <c r="W130" s="10" t="s">
        <v>1106</v>
      </c>
      <c r="X130" s="569">
        <v>46017.597222222219</v>
      </c>
      <c r="Y130" s="10"/>
      <c r="Z130" s="10">
        <v>0.5</v>
      </c>
      <c r="AA130" s="10"/>
      <c r="AB130" s="10" t="s">
        <v>478</v>
      </c>
      <c r="AC130" s="221" t="s">
        <v>489</v>
      </c>
      <c r="AD130" s="10" t="s">
        <v>480</v>
      </c>
      <c r="AE130" s="10"/>
      <c r="AF130" s="10"/>
      <c r="AG130" s="10"/>
      <c r="AH130" s="10"/>
      <c r="AI130" s="10"/>
      <c r="AJ130" s="10" t="s">
        <v>480</v>
      </c>
      <c r="AK130" s="10" t="s">
        <v>480</v>
      </c>
      <c r="AL130" s="222" t="e">
        <f t="shared" ref="AL130:AL193" si="4">DATEVALUE(TEXT(I130, "yyyy/mm/dd"))</f>
        <v>#VALUE!</v>
      </c>
      <c r="AM130" s="220">
        <f t="shared" ref="AM130:AM193" si="5">DATEVALUE(TEXT(X130, "yyyy/mm/dd"))</f>
        <v>46017</v>
      </c>
    </row>
    <row r="131" spans="1:39" ht="21.6" customHeight="1">
      <c r="A131" s="10">
        <v>131</v>
      </c>
      <c r="B131" s="10" t="s">
        <v>471</v>
      </c>
      <c r="C131" s="10">
        <v>2025123429</v>
      </c>
      <c r="D131" s="10"/>
      <c r="E131" s="10"/>
      <c r="F131" s="10">
        <v>2535</v>
      </c>
      <c r="G131" s="10" t="s">
        <v>1107</v>
      </c>
      <c r="H131" s="10" t="s">
        <v>902</v>
      </c>
      <c r="I131" s="10"/>
      <c r="J131" s="10"/>
      <c r="K131" s="10"/>
      <c r="L131" s="10"/>
      <c r="M131" s="11"/>
      <c r="N131" s="10"/>
      <c r="O131" s="11"/>
      <c r="P131" s="12"/>
      <c r="Q131" s="10" t="s">
        <v>1108</v>
      </c>
      <c r="R131" s="10" t="s">
        <v>419</v>
      </c>
      <c r="S131" s="10" t="s">
        <v>125</v>
      </c>
      <c r="T131" s="10">
        <v>1</v>
      </c>
      <c r="U131" s="10" t="s">
        <v>475</v>
      </c>
      <c r="V131" s="10" t="s">
        <v>1109</v>
      </c>
      <c r="W131" s="10" t="s">
        <v>1110</v>
      </c>
      <c r="X131" s="569">
        <v>46017.618055555547</v>
      </c>
      <c r="Y131" s="10"/>
      <c r="Z131" s="10">
        <v>0.5</v>
      </c>
      <c r="AA131" s="10"/>
      <c r="AB131" s="10" t="s">
        <v>478</v>
      </c>
      <c r="AC131" s="221" t="s">
        <v>479</v>
      </c>
      <c r="AD131" s="10" t="s">
        <v>480</v>
      </c>
      <c r="AE131" s="10"/>
      <c r="AF131" s="10"/>
      <c r="AG131" s="10"/>
      <c r="AH131" s="10"/>
      <c r="AI131" s="10"/>
      <c r="AJ131" s="10" t="s">
        <v>480</v>
      </c>
      <c r="AK131" s="10" t="s">
        <v>480</v>
      </c>
      <c r="AL131" s="222" t="e">
        <f t="shared" si="4"/>
        <v>#VALUE!</v>
      </c>
      <c r="AM131" s="220">
        <f t="shared" si="5"/>
        <v>46017</v>
      </c>
    </row>
    <row r="132" spans="1:39" ht="21.6" customHeight="1">
      <c r="A132" s="10">
        <v>132</v>
      </c>
      <c r="B132" s="10" t="s">
        <v>471</v>
      </c>
      <c r="C132" s="10">
        <v>2025123433</v>
      </c>
      <c r="D132" s="10"/>
      <c r="E132" s="10"/>
      <c r="F132" s="10">
        <v>3416</v>
      </c>
      <c r="G132" s="10" t="s">
        <v>1111</v>
      </c>
      <c r="H132" s="10" t="s">
        <v>543</v>
      </c>
      <c r="I132" s="10"/>
      <c r="J132" s="10"/>
      <c r="K132" s="10"/>
      <c r="L132" s="10"/>
      <c r="M132" s="11"/>
      <c r="N132" s="10"/>
      <c r="O132" s="11"/>
      <c r="P132" s="12"/>
      <c r="Q132" s="10" t="s">
        <v>1112</v>
      </c>
      <c r="R132" s="10" t="s">
        <v>419</v>
      </c>
      <c r="S132" s="10" t="s">
        <v>130</v>
      </c>
      <c r="T132" s="10">
        <v>1</v>
      </c>
      <c r="U132" s="10" t="s">
        <v>475</v>
      </c>
      <c r="V132" s="10" t="s">
        <v>1113</v>
      </c>
      <c r="W132" s="10" t="s">
        <v>1114</v>
      </c>
      <c r="X132" s="569">
        <v>46017.635416666657</v>
      </c>
      <c r="Y132" s="10"/>
      <c r="Z132" s="10">
        <v>0.3</v>
      </c>
      <c r="AA132" s="10"/>
      <c r="AB132" s="10" t="s">
        <v>478</v>
      </c>
      <c r="AC132" s="221" t="s">
        <v>479</v>
      </c>
      <c r="AD132" s="10" t="s">
        <v>480</v>
      </c>
      <c r="AE132" s="10"/>
      <c r="AF132" s="10"/>
      <c r="AG132" s="10"/>
      <c r="AH132" s="10"/>
      <c r="AI132" s="10"/>
      <c r="AJ132" s="10"/>
      <c r="AK132" s="10" t="s">
        <v>480</v>
      </c>
      <c r="AL132" s="222" t="e">
        <f t="shared" si="4"/>
        <v>#VALUE!</v>
      </c>
      <c r="AM132" s="220">
        <f t="shared" si="5"/>
        <v>46017</v>
      </c>
    </row>
    <row r="133" spans="1:39" ht="21.6" customHeight="1">
      <c r="A133" s="10">
        <v>133</v>
      </c>
      <c r="B133" s="10" t="s">
        <v>471</v>
      </c>
      <c r="C133" s="10">
        <v>2025123454</v>
      </c>
      <c r="D133" s="10"/>
      <c r="E133" s="10"/>
      <c r="F133" s="10">
        <v>3977</v>
      </c>
      <c r="G133" s="10" t="s">
        <v>1115</v>
      </c>
      <c r="H133" s="10" t="s">
        <v>543</v>
      </c>
      <c r="I133" s="10"/>
      <c r="J133" s="10"/>
      <c r="K133" s="10"/>
      <c r="L133" s="10"/>
      <c r="M133" s="11"/>
      <c r="N133" s="10"/>
      <c r="O133" s="11"/>
      <c r="P133" s="12"/>
      <c r="Q133" s="10" t="s">
        <v>1116</v>
      </c>
      <c r="R133" s="10" t="s">
        <v>419</v>
      </c>
      <c r="S133" s="10" t="s">
        <v>130</v>
      </c>
      <c r="T133" s="10">
        <v>1</v>
      </c>
      <c r="U133" s="10" t="s">
        <v>475</v>
      </c>
      <c r="V133" s="10" t="s">
        <v>1117</v>
      </c>
      <c r="W133" s="10" t="s">
        <v>1118</v>
      </c>
      <c r="X133" s="569">
        <v>46017.652777777781</v>
      </c>
      <c r="Y133" s="10"/>
      <c r="Z133" s="10">
        <v>0.3</v>
      </c>
      <c r="AA133" s="10"/>
      <c r="AB133" s="10" t="s">
        <v>478</v>
      </c>
      <c r="AC133" s="221" t="s">
        <v>479</v>
      </c>
      <c r="AD133" s="10" t="s">
        <v>480</v>
      </c>
      <c r="AE133" s="10"/>
      <c r="AF133" s="10"/>
      <c r="AG133" s="10"/>
      <c r="AH133" s="10"/>
      <c r="AI133" s="10"/>
      <c r="AJ133" s="10"/>
      <c r="AK133" s="10" t="s">
        <v>480</v>
      </c>
      <c r="AL133" s="222" t="e">
        <f t="shared" si="4"/>
        <v>#VALUE!</v>
      </c>
      <c r="AM133" s="220">
        <f t="shared" si="5"/>
        <v>46017</v>
      </c>
    </row>
    <row r="134" spans="1:39" ht="21.6" customHeight="1">
      <c r="A134" s="10">
        <v>134</v>
      </c>
      <c r="B134" s="10" t="s">
        <v>471</v>
      </c>
      <c r="C134" s="10">
        <v>2025123464</v>
      </c>
      <c r="D134" s="10"/>
      <c r="E134" s="10"/>
      <c r="F134" s="10">
        <v>3752</v>
      </c>
      <c r="G134" s="10" t="s">
        <v>1119</v>
      </c>
      <c r="H134" s="10" t="s">
        <v>543</v>
      </c>
      <c r="I134" s="10"/>
      <c r="J134" s="10"/>
      <c r="K134" s="10"/>
      <c r="L134" s="10"/>
      <c r="M134" s="11"/>
      <c r="N134" s="10"/>
      <c r="O134" s="11"/>
      <c r="P134" s="12"/>
      <c r="Q134" s="10" t="s">
        <v>1120</v>
      </c>
      <c r="R134" s="10" t="s">
        <v>419</v>
      </c>
      <c r="S134" s="10" t="s">
        <v>130</v>
      </c>
      <c r="T134" s="10">
        <v>1</v>
      </c>
      <c r="U134" s="10" t="s">
        <v>475</v>
      </c>
      <c r="V134" s="10" t="s">
        <v>1121</v>
      </c>
      <c r="W134" s="10" t="s">
        <v>1122</v>
      </c>
      <c r="X134" s="569">
        <v>46017.670138888891</v>
      </c>
      <c r="Y134" s="10"/>
      <c r="Z134" s="10">
        <v>0.3</v>
      </c>
      <c r="AA134" s="10"/>
      <c r="AB134" s="10" t="s">
        <v>478</v>
      </c>
      <c r="AC134" s="221" t="s">
        <v>479</v>
      </c>
      <c r="AD134" s="10" t="s">
        <v>480</v>
      </c>
      <c r="AE134" s="10"/>
      <c r="AF134" s="10"/>
      <c r="AG134" s="10"/>
      <c r="AH134" s="10"/>
      <c r="AI134" s="10"/>
      <c r="AJ134" s="10"/>
      <c r="AK134" s="10" t="s">
        <v>480</v>
      </c>
      <c r="AL134" s="222" t="e">
        <f t="shared" si="4"/>
        <v>#VALUE!</v>
      </c>
      <c r="AM134" s="220">
        <f t="shared" si="5"/>
        <v>46017</v>
      </c>
    </row>
    <row r="135" spans="1:39" ht="21.6" customHeight="1">
      <c r="A135" s="10">
        <v>135</v>
      </c>
      <c r="B135" s="10" t="s">
        <v>509</v>
      </c>
      <c r="C135" s="10">
        <v>2025123490</v>
      </c>
      <c r="D135" s="10" t="s">
        <v>1123</v>
      </c>
      <c r="E135" s="10" t="s">
        <v>511</v>
      </c>
      <c r="F135" s="10">
        <v>3358</v>
      </c>
      <c r="G135" s="10" t="s">
        <v>189</v>
      </c>
      <c r="H135" s="10" t="s">
        <v>636</v>
      </c>
      <c r="I135" s="10" t="s">
        <v>1124</v>
      </c>
      <c r="J135" s="10" t="s">
        <v>604</v>
      </c>
      <c r="K135" s="10" t="s">
        <v>592</v>
      </c>
      <c r="L135" s="10" t="s">
        <v>515</v>
      </c>
      <c r="M135" s="11" t="s">
        <v>516</v>
      </c>
      <c r="N135" s="10">
        <v>2306</v>
      </c>
      <c r="O135" s="11" t="s">
        <v>572</v>
      </c>
      <c r="P135" s="12" t="s">
        <v>1125</v>
      </c>
      <c r="Q135" s="10" t="s">
        <v>1126</v>
      </c>
      <c r="R135" s="10" t="s">
        <v>419</v>
      </c>
      <c r="S135" s="10" t="s">
        <v>125</v>
      </c>
      <c r="T135" s="10">
        <v>1</v>
      </c>
      <c r="U135" s="10" t="s">
        <v>475</v>
      </c>
      <c r="V135" s="10" t="s">
        <v>1127</v>
      </c>
      <c r="W135" s="10" t="s">
        <v>1128</v>
      </c>
      <c r="X135" s="569">
        <v>46018.493055555547</v>
      </c>
      <c r="Y135" s="10" t="s">
        <v>1129</v>
      </c>
      <c r="Z135" s="10">
        <v>0.5</v>
      </c>
      <c r="AA135" s="10"/>
      <c r="AB135" s="10" t="s">
        <v>478</v>
      </c>
      <c r="AC135" s="221" t="s">
        <v>1130</v>
      </c>
      <c r="AD135" s="10"/>
      <c r="AE135" s="10"/>
      <c r="AF135" s="10"/>
      <c r="AG135" s="10"/>
      <c r="AH135" s="10"/>
      <c r="AI135" s="10"/>
      <c r="AJ135" s="10"/>
      <c r="AK135" s="10" t="s">
        <v>480</v>
      </c>
      <c r="AL135" s="222">
        <f t="shared" si="4"/>
        <v>46018</v>
      </c>
      <c r="AM135" s="220">
        <f t="shared" si="5"/>
        <v>46018</v>
      </c>
    </row>
    <row r="136" spans="1:39" ht="21.6" customHeight="1">
      <c r="A136" s="10">
        <v>136</v>
      </c>
      <c r="B136" s="10" t="s">
        <v>509</v>
      </c>
      <c r="C136" s="10">
        <v>2025123491</v>
      </c>
      <c r="D136" s="10" t="s">
        <v>1131</v>
      </c>
      <c r="E136" s="10" t="s">
        <v>621</v>
      </c>
      <c r="F136" s="10">
        <v>3358</v>
      </c>
      <c r="G136" s="10" t="s">
        <v>189</v>
      </c>
      <c r="H136" s="10" t="s">
        <v>636</v>
      </c>
      <c r="I136" s="10" t="s">
        <v>1132</v>
      </c>
      <c r="J136" s="10" t="s">
        <v>604</v>
      </c>
      <c r="K136" s="10" t="s">
        <v>592</v>
      </c>
      <c r="L136" s="10" t="s">
        <v>515</v>
      </c>
      <c r="M136" s="11" t="s">
        <v>516</v>
      </c>
      <c r="N136" s="10">
        <v>2306</v>
      </c>
      <c r="O136" s="11" t="s">
        <v>572</v>
      </c>
      <c r="P136" s="12" t="s">
        <v>1133</v>
      </c>
      <c r="Q136" s="10" t="s">
        <v>1126</v>
      </c>
      <c r="R136" s="10" t="s">
        <v>419</v>
      </c>
      <c r="S136" s="10" t="s">
        <v>125</v>
      </c>
      <c r="T136" s="10">
        <v>1</v>
      </c>
      <c r="U136" s="10" t="s">
        <v>475</v>
      </c>
      <c r="V136" s="10" t="s">
        <v>1134</v>
      </c>
      <c r="W136" s="10" t="s">
        <v>1128</v>
      </c>
      <c r="X136" s="569">
        <v>46018.493055555547</v>
      </c>
      <c r="Y136" s="10" t="s">
        <v>1135</v>
      </c>
      <c r="Z136" s="10">
        <v>0.5</v>
      </c>
      <c r="AA136" s="10"/>
      <c r="AB136" s="10" t="s">
        <v>478</v>
      </c>
      <c r="AC136" s="221" t="s">
        <v>1136</v>
      </c>
      <c r="AD136" s="10"/>
      <c r="AE136" s="10"/>
      <c r="AF136" s="10"/>
      <c r="AG136" s="10"/>
      <c r="AH136" s="10"/>
      <c r="AI136" s="10"/>
      <c r="AJ136" s="10"/>
      <c r="AK136" s="10" t="s">
        <v>480</v>
      </c>
      <c r="AL136" s="222">
        <f t="shared" si="4"/>
        <v>46018</v>
      </c>
      <c r="AM136" s="220">
        <f t="shared" si="5"/>
        <v>46018</v>
      </c>
    </row>
    <row r="137" spans="1:39" ht="21.6" customHeight="1">
      <c r="A137" s="10">
        <v>137</v>
      </c>
      <c r="B137" s="10" t="s">
        <v>509</v>
      </c>
      <c r="C137" s="10">
        <v>2025123518</v>
      </c>
      <c r="D137" s="10" t="s">
        <v>1137</v>
      </c>
      <c r="E137" s="10" t="s">
        <v>511</v>
      </c>
      <c r="F137" s="10">
        <v>4144</v>
      </c>
      <c r="G137" s="10" t="s">
        <v>1138</v>
      </c>
      <c r="H137" s="10" t="s">
        <v>636</v>
      </c>
      <c r="I137" s="10" t="s">
        <v>1139</v>
      </c>
      <c r="J137" s="10" t="s">
        <v>638</v>
      </c>
      <c r="K137" s="10" t="s">
        <v>592</v>
      </c>
      <c r="L137" s="10" t="s">
        <v>1140</v>
      </c>
      <c r="M137" s="11" t="s">
        <v>1141</v>
      </c>
      <c r="N137" s="10">
        <v>5801</v>
      </c>
      <c r="O137" s="11" t="s">
        <v>1142</v>
      </c>
      <c r="P137" s="12" t="s">
        <v>1143</v>
      </c>
      <c r="Q137" s="10" t="s">
        <v>1144</v>
      </c>
      <c r="R137" s="10" t="s">
        <v>419</v>
      </c>
      <c r="S137" s="10" t="s">
        <v>125</v>
      </c>
      <c r="T137" s="10">
        <v>1</v>
      </c>
      <c r="U137" s="10" t="s">
        <v>475</v>
      </c>
      <c r="V137" s="10" t="s">
        <v>1145</v>
      </c>
      <c r="W137" s="10" t="s">
        <v>1146</v>
      </c>
      <c r="X137" s="569">
        <v>46020.604166666657</v>
      </c>
      <c r="Y137" s="10" t="s">
        <v>1147</v>
      </c>
      <c r="Z137" s="10">
        <v>1</v>
      </c>
      <c r="AA137" s="10"/>
      <c r="AB137" s="10" t="s">
        <v>478</v>
      </c>
      <c r="AC137" s="221" t="s">
        <v>1148</v>
      </c>
      <c r="AD137" s="10"/>
      <c r="AE137" s="10"/>
      <c r="AF137" s="10"/>
      <c r="AG137" s="10"/>
      <c r="AH137" s="10"/>
      <c r="AI137" s="10"/>
      <c r="AJ137" s="10"/>
      <c r="AK137" s="10" t="s">
        <v>480</v>
      </c>
      <c r="AL137" s="222">
        <f t="shared" si="4"/>
        <v>46020</v>
      </c>
      <c r="AM137" s="220">
        <f t="shared" si="5"/>
        <v>46020</v>
      </c>
    </row>
    <row r="138" spans="1:39" ht="21.6" customHeight="1">
      <c r="A138" s="10">
        <v>138</v>
      </c>
      <c r="B138" s="10" t="s">
        <v>471</v>
      </c>
      <c r="C138" s="10">
        <v>2025123519</v>
      </c>
      <c r="D138" s="10"/>
      <c r="E138" s="10"/>
      <c r="F138" s="10">
        <v>2995</v>
      </c>
      <c r="G138" s="10" t="s">
        <v>1149</v>
      </c>
      <c r="H138" s="10" t="s">
        <v>543</v>
      </c>
      <c r="I138" s="10"/>
      <c r="J138" s="10"/>
      <c r="K138" s="10"/>
      <c r="L138" s="10"/>
      <c r="M138" s="11"/>
      <c r="N138" s="10"/>
      <c r="O138" s="11"/>
      <c r="P138" s="12"/>
      <c r="Q138" s="10" t="s">
        <v>1150</v>
      </c>
      <c r="R138" s="10" t="s">
        <v>419</v>
      </c>
      <c r="S138" s="10" t="s">
        <v>130</v>
      </c>
      <c r="T138" s="10">
        <v>1</v>
      </c>
      <c r="U138" s="10" t="s">
        <v>475</v>
      </c>
      <c r="V138" s="10" t="s">
        <v>1151</v>
      </c>
      <c r="W138" s="10" t="s">
        <v>1152</v>
      </c>
      <c r="X138" s="569">
        <v>46020.407638888893</v>
      </c>
      <c r="Y138" s="10"/>
      <c r="Z138" s="10">
        <v>0.8</v>
      </c>
      <c r="AA138" s="10"/>
      <c r="AB138" s="10" t="s">
        <v>478</v>
      </c>
      <c r="AC138" s="221" t="s">
        <v>479</v>
      </c>
      <c r="AD138" s="10" t="s">
        <v>480</v>
      </c>
      <c r="AE138" s="10"/>
      <c r="AF138" s="10"/>
      <c r="AG138" s="10"/>
      <c r="AH138" s="10"/>
      <c r="AI138" s="10"/>
      <c r="AJ138" s="10"/>
      <c r="AK138" s="10" t="s">
        <v>480</v>
      </c>
      <c r="AL138" s="222" t="e">
        <f t="shared" si="4"/>
        <v>#VALUE!</v>
      </c>
      <c r="AM138" s="220">
        <f t="shared" si="5"/>
        <v>46020</v>
      </c>
    </row>
    <row r="139" spans="1:39" ht="21.6" customHeight="1">
      <c r="A139" s="10">
        <v>139</v>
      </c>
      <c r="B139" s="10" t="s">
        <v>471</v>
      </c>
      <c r="C139" s="10">
        <v>2025123523</v>
      </c>
      <c r="D139" s="10"/>
      <c r="E139" s="10"/>
      <c r="F139" s="10">
        <v>4406</v>
      </c>
      <c r="G139" s="10" t="s">
        <v>256</v>
      </c>
      <c r="H139" s="10" t="s">
        <v>543</v>
      </c>
      <c r="I139" s="10"/>
      <c r="J139" s="10"/>
      <c r="K139" s="10"/>
      <c r="L139" s="10"/>
      <c r="M139" s="11"/>
      <c r="N139" s="10"/>
      <c r="O139" s="11"/>
      <c r="P139" s="12"/>
      <c r="Q139" s="10" t="s">
        <v>1153</v>
      </c>
      <c r="R139" s="10" t="s">
        <v>419</v>
      </c>
      <c r="S139" s="10" t="s">
        <v>130</v>
      </c>
      <c r="T139" s="10">
        <v>1</v>
      </c>
      <c r="U139" s="10" t="s">
        <v>475</v>
      </c>
      <c r="V139" s="10" t="s">
        <v>1154</v>
      </c>
      <c r="W139" s="10" t="s">
        <v>1155</v>
      </c>
      <c r="X139" s="569">
        <v>46020.420138888891</v>
      </c>
      <c r="Y139" s="10"/>
      <c r="Z139" s="10">
        <v>0.3</v>
      </c>
      <c r="AA139" s="10"/>
      <c r="AB139" s="10" t="s">
        <v>478</v>
      </c>
      <c r="AC139" s="221" t="s">
        <v>479</v>
      </c>
      <c r="AD139" s="10" t="s">
        <v>480</v>
      </c>
      <c r="AE139" s="10"/>
      <c r="AF139" s="10"/>
      <c r="AG139" s="10"/>
      <c r="AH139" s="10"/>
      <c r="AI139" s="10"/>
      <c r="AJ139" s="10"/>
      <c r="AK139" s="10" t="s">
        <v>480</v>
      </c>
      <c r="AL139" s="222" t="e">
        <f t="shared" si="4"/>
        <v>#VALUE!</v>
      </c>
      <c r="AM139" s="220">
        <f t="shared" si="5"/>
        <v>46020</v>
      </c>
    </row>
    <row r="140" spans="1:39" ht="21.6" customHeight="1">
      <c r="A140" s="10">
        <v>140</v>
      </c>
      <c r="B140" s="10" t="s">
        <v>471</v>
      </c>
      <c r="C140" s="10">
        <v>2025123529</v>
      </c>
      <c r="D140" s="10"/>
      <c r="E140" s="10"/>
      <c r="F140" s="10" t="s">
        <v>89</v>
      </c>
      <c r="G140" s="10" t="s">
        <v>1156</v>
      </c>
      <c r="H140" s="10" t="s">
        <v>543</v>
      </c>
      <c r="I140" s="10"/>
      <c r="J140" s="10"/>
      <c r="K140" s="10"/>
      <c r="L140" s="10"/>
      <c r="M140" s="11"/>
      <c r="N140" s="10"/>
      <c r="O140" s="11"/>
      <c r="P140" s="12"/>
      <c r="Q140" s="10" t="s">
        <v>1157</v>
      </c>
      <c r="R140" s="10" t="s">
        <v>419</v>
      </c>
      <c r="S140" s="10" t="s">
        <v>130</v>
      </c>
      <c r="T140" s="10">
        <v>1</v>
      </c>
      <c r="U140" s="10" t="s">
        <v>475</v>
      </c>
      <c r="V140" s="10" t="s">
        <v>1158</v>
      </c>
      <c r="W140" s="10" t="s">
        <v>1159</v>
      </c>
      <c r="X140" s="569">
        <v>46020.4375</v>
      </c>
      <c r="Y140" s="10"/>
      <c r="Z140" s="10">
        <v>0.3</v>
      </c>
      <c r="AA140" s="10"/>
      <c r="AB140" s="10" t="s">
        <v>478</v>
      </c>
      <c r="AC140" s="221" t="s">
        <v>489</v>
      </c>
      <c r="AD140" s="10" t="s">
        <v>480</v>
      </c>
      <c r="AE140" s="10"/>
      <c r="AF140" s="10"/>
      <c r="AG140" s="10"/>
      <c r="AH140" s="10"/>
      <c r="AI140" s="10"/>
      <c r="AJ140" s="10"/>
      <c r="AK140" s="10" t="s">
        <v>480</v>
      </c>
      <c r="AL140" s="222" t="e">
        <f t="shared" si="4"/>
        <v>#VALUE!</v>
      </c>
      <c r="AM140" s="220">
        <f t="shared" si="5"/>
        <v>46020</v>
      </c>
    </row>
    <row r="141" spans="1:39" ht="21.6" customHeight="1">
      <c r="A141" s="10">
        <v>141</v>
      </c>
      <c r="B141" s="10" t="s">
        <v>471</v>
      </c>
      <c r="C141" s="10">
        <v>2025123536</v>
      </c>
      <c r="D141" s="10"/>
      <c r="E141" s="10"/>
      <c r="F141" s="10">
        <v>3147</v>
      </c>
      <c r="G141" s="10" t="s">
        <v>300</v>
      </c>
      <c r="H141" s="10" t="s">
        <v>543</v>
      </c>
      <c r="I141" s="10"/>
      <c r="J141" s="10"/>
      <c r="K141" s="10"/>
      <c r="L141" s="10"/>
      <c r="M141" s="11"/>
      <c r="N141" s="10"/>
      <c r="O141" s="11"/>
      <c r="P141" s="12"/>
      <c r="Q141" s="10" t="s">
        <v>1003</v>
      </c>
      <c r="R141" s="10" t="s">
        <v>419</v>
      </c>
      <c r="S141" s="10" t="s">
        <v>130</v>
      </c>
      <c r="T141" s="10">
        <v>1</v>
      </c>
      <c r="U141" s="10" t="s">
        <v>475</v>
      </c>
      <c r="V141" s="10" t="s">
        <v>1160</v>
      </c>
      <c r="W141" s="10" t="s">
        <v>1161</v>
      </c>
      <c r="X141" s="569">
        <v>46020.458333333343</v>
      </c>
      <c r="Y141" s="10"/>
      <c r="Z141" s="10">
        <v>0.3</v>
      </c>
      <c r="AA141" s="10"/>
      <c r="AB141" s="10" t="s">
        <v>478</v>
      </c>
      <c r="AC141" s="221" t="s">
        <v>479</v>
      </c>
      <c r="AD141" s="10" t="s">
        <v>480</v>
      </c>
      <c r="AE141" s="10"/>
      <c r="AF141" s="10"/>
      <c r="AG141" s="10"/>
      <c r="AH141" s="10"/>
      <c r="AI141" s="10"/>
      <c r="AJ141" s="10"/>
      <c r="AK141" s="10" t="s">
        <v>480</v>
      </c>
      <c r="AL141" s="222" t="e">
        <f t="shared" si="4"/>
        <v>#VALUE!</v>
      </c>
      <c r="AM141" s="220">
        <f t="shared" si="5"/>
        <v>46020</v>
      </c>
    </row>
    <row r="142" spans="1:39" ht="21.6" customHeight="1">
      <c r="A142" s="10">
        <v>142</v>
      </c>
      <c r="B142" s="10" t="s">
        <v>471</v>
      </c>
      <c r="C142" s="10">
        <v>2025123538</v>
      </c>
      <c r="D142" s="10"/>
      <c r="E142" s="10"/>
      <c r="F142" s="10">
        <v>2224</v>
      </c>
      <c r="G142" s="10" t="s">
        <v>1162</v>
      </c>
      <c r="H142" s="10" t="s">
        <v>543</v>
      </c>
      <c r="I142" s="10"/>
      <c r="J142" s="10"/>
      <c r="K142" s="10"/>
      <c r="L142" s="10"/>
      <c r="M142" s="11"/>
      <c r="N142" s="10"/>
      <c r="O142" s="11"/>
      <c r="P142" s="12"/>
      <c r="Q142" s="10" t="s">
        <v>1163</v>
      </c>
      <c r="R142" s="10" t="s">
        <v>419</v>
      </c>
      <c r="S142" s="10" t="s">
        <v>130</v>
      </c>
      <c r="T142" s="10">
        <v>1</v>
      </c>
      <c r="U142" s="10" t="s">
        <v>475</v>
      </c>
      <c r="V142" s="10" t="s">
        <v>1164</v>
      </c>
      <c r="W142" s="10" t="s">
        <v>1165</v>
      </c>
      <c r="X142" s="569">
        <v>46020.475694444453</v>
      </c>
      <c r="Y142" s="10"/>
      <c r="Z142" s="10">
        <v>0.3</v>
      </c>
      <c r="AA142" s="10"/>
      <c r="AB142" s="10" t="s">
        <v>478</v>
      </c>
      <c r="AC142" s="221" t="s">
        <v>479</v>
      </c>
      <c r="AD142" s="10" t="s">
        <v>480</v>
      </c>
      <c r="AE142" s="10"/>
      <c r="AF142" s="10"/>
      <c r="AG142" s="10"/>
      <c r="AH142" s="10"/>
      <c r="AI142" s="10"/>
      <c r="AJ142" s="10"/>
      <c r="AK142" s="10" t="s">
        <v>480</v>
      </c>
      <c r="AL142" s="222" t="e">
        <f t="shared" si="4"/>
        <v>#VALUE!</v>
      </c>
      <c r="AM142" s="220">
        <f t="shared" si="5"/>
        <v>46020</v>
      </c>
    </row>
    <row r="143" spans="1:39" ht="21.6" customHeight="1">
      <c r="A143" s="10">
        <v>143</v>
      </c>
      <c r="B143" s="10" t="s">
        <v>471</v>
      </c>
      <c r="C143" s="10">
        <v>2025123542</v>
      </c>
      <c r="D143" s="10"/>
      <c r="E143" s="10"/>
      <c r="F143" s="10" t="s">
        <v>82</v>
      </c>
      <c r="G143" s="10" t="s">
        <v>1166</v>
      </c>
      <c r="H143" s="10" t="s">
        <v>543</v>
      </c>
      <c r="I143" s="10"/>
      <c r="J143" s="10"/>
      <c r="K143" s="10"/>
      <c r="L143" s="10"/>
      <c r="M143" s="11"/>
      <c r="N143" s="10"/>
      <c r="O143" s="11"/>
      <c r="P143" s="12"/>
      <c r="Q143" s="10" t="s">
        <v>1167</v>
      </c>
      <c r="R143" s="10" t="s">
        <v>419</v>
      </c>
      <c r="S143" s="10" t="s">
        <v>130</v>
      </c>
      <c r="T143" s="10">
        <v>1</v>
      </c>
      <c r="U143" s="10" t="s">
        <v>475</v>
      </c>
      <c r="V143" s="10" t="s">
        <v>1168</v>
      </c>
      <c r="W143" s="10" t="s">
        <v>1169</v>
      </c>
      <c r="X143" s="569">
        <v>46020.493055555547</v>
      </c>
      <c r="Y143" s="10"/>
      <c r="Z143" s="10">
        <v>0.3</v>
      </c>
      <c r="AA143" s="10"/>
      <c r="AB143" s="10" t="s">
        <v>478</v>
      </c>
      <c r="AC143" s="221" t="s">
        <v>479</v>
      </c>
      <c r="AD143" s="10" t="s">
        <v>480</v>
      </c>
      <c r="AE143" s="10"/>
      <c r="AF143" s="10"/>
      <c r="AG143" s="10"/>
      <c r="AH143" s="10"/>
      <c r="AI143" s="10"/>
      <c r="AJ143" s="10"/>
      <c r="AK143" s="10" t="s">
        <v>480</v>
      </c>
      <c r="AL143" s="222" t="e">
        <f t="shared" si="4"/>
        <v>#VALUE!</v>
      </c>
      <c r="AM143" s="220">
        <f t="shared" si="5"/>
        <v>46020</v>
      </c>
    </row>
    <row r="144" spans="1:39" ht="21.6" customHeight="1">
      <c r="A144" s="10">
        <v>144</v>
      </c>
      <c r="B144" s="10" t="s">
        <v>471</v>
      </c>
      <c r="C144" s="10">
        <v>2025123544</v>
      </c>
      <c r="D144" s="10"/>
      <c r="E144" s="10"/>
      <c r="F144" s="10">
        <v>3965</v>
      </c>
      <c r="G144" s="10" t="s">
        <v>1170</v>
      </c>
      <c r="H144" s="10" t="s">
        <v>543</v>
      </c>
      <c r="I144" s="10"/>
      <c r="J144" s="10"/>
      <c r="K144" s="10"/>
      <c r="L144" s="10"/>
      <c r="M144" s="11"/>
      <c r="N144" s="10"/>
      <c r="O144" s="11"/>
      <c r="P144" s="12"/>
      <c r="Q144" s="10" t="s">
        <v>1171</v>
      </c>
      <c r="R144" s="10" t="s">
        <v>419</v>
      </c>
      <c r="S144" s="10" t="s">
        <v>130</v>
      </c>
      <c r="T144" s="10">
        <v>1</v>
      </c>
      <c r="U144" s="10" t="s">
        <v>475</v>
      </c>
      <c r="V144" s="10" t="s">
        <v>1172</v>
      </c>
      <c r="W144" s="10" t="s">
        <v>1173</v>
      </c>
      <c r="X144" s="569">
        <v>46020.513194444437</v>
      </c>
      <c r="Y144" s="10"/>
      <c r="Z144" s="10">
        <v>0.3</v>
      </c>
      <c r="AA144" s="10"/>
      <c r="AB144" s="10" t="s">
        <v>478</v>
      </c>
      <c r="AC144" s="221" t="s">
        <v>479</v>
      </c>
      <c r="AD144" s="10" t="s">
        <v>480</v>
      </c>
      <c r="AE144" s="10"/>
      <c r="AF144" s="10"/>
      <c r="AG144" s="10"/>
      <c r="AH144" s="10"/>
      <c r="AI144" s="10"/>
      <c r="AJ144" s="10"/>
      <c r="AK144" s="10" t="s">
        <v>480</v>
      </c>
      <c r="AL144" s="222" t="e">
        <f t="shared" si="4"/>
        <v>#VALUE!</v>
      </c>
      <c r="AM144" s="220">
        <f t="shared" si="5"/>
        <v>46020</v>
      </c>
    </row>
    <row r="145" spans="1:39" ht="21.6" customHeight="1">
      <c r="A145" s="10">
        <v>145</v>
      </c>
      <c r="B145" s="10" t="s">
        <v>509</v>
      </c>
      <c r="C145" s="10">
        <v>2025123548</v>
      </c>
      <c r="D145" s="10" t="s">
        <v>1174</v>
      </c>
      <c r="E145" s="10" t="s">
        <v>511</v>
      </c>
      <c r="F145" s="10">
        <v>4196</v>
      </c>
      <c r="G145" s="10" t="s">
        <v>335</v>
      </c>
      <c r="H145" s="10" t="s">
        <v>504</v>
      </c>
      <c r="I145" s="10" t="s">
        <v>1175</v>
      </c>
      <c r="J145" s="10" t="s">
        <v>638</v>
      </c>
      <c r="K145" s="10" t="s">
        <v>289</v>
      </c>
      <c r="L145" s="10" t="s">
        <v>515</v>
      </c>
      <c r="M145" s="11" t="s">
        <v>516</v>
      </c>
      <c r="N145" s="10">
        <v>2307</v>
      </c>
      <c r="O145" s="11" t="s">
        <v>532</v>
      </c>
      <c r="P145" s="12" t="s">
        <v>1176</v>
      </c>
      <c r="Q145" s="10" t="s">
        <v>1050</v>
      </c>
      <c r="R145" s="10" t="s">
        <v>419</v>
      </c>
      <c r="S145" s="10" t="s">
        <v>130</v>
      </c>
      <c r="T145" s="10">
        <v>1</v>
      </c>
      <c r="U145" s="10" t="s">
        <v>475</v>
      </c>
      <c r="V145" s="10" t="s">
        <v>1177</v>
      </c>
      <c r="W145" s="10" t="s">
        <v>1178</v>
      </c>
      <c r="X145" s="569">
        <v>46021.666666666657</v>
      </c>
      <c r="Y145" s="10" t="s">
        <v>1179</v>
      </c>
      <c r="Z145" s="10">
        <v>0.5</v>
      </c>
      <c r="AA145" s="10"/>
      <c r="AB145" s="10" t="s">
        <v>1180</v>
      </c>
      <c r="AC145" s="221" t="s">
        <v>601</v>
      </c>
      <c r="AD145" s="10"/>
      <c r="AE145" s="10"/>
      <c r="AF145" s="10"/>
      <c r="AG145" s="10"/>
      <c r="AH145" s="10"/>
      <c r="AI145" s="10"/>
      <c r="AJ145" s="10"/>
      <c r="AK145" s="10" t="s">
        <v>480</v>
      </c>
      <c r="AL145" s="222">
        <f t="shared" si="4"/>
        <v>46020</v>
      </c>
      <c r="AM145" s="220">
        <f t="shared" si="5"/>
        <v>46021</v>
      </c>
    </row>
    <row r="146" spans="1:39" ht="21.6" customHeight="1">
      <c r="A146" s="10">
        <v>146</v>
      </c>
      <c r="B146" s="10" t="s">
        <v>509</v>
      </c>
      <c r="C146" s="10">
        <v>2025123549</v>
      </c>
      <c r="D146" s="10" t="s">
        <v>1181</v>
      </c>
      <c r="E146" s="10" t="s">
        <v>511</v>
      </c>
      <c r="F146" s="10">
        <v>4196</v>
      </c>
      <c r="G146" s="10" t="s">
        <v>335</v>
      </c>
      <c r="H146" s="10" t="s">
        <v>504</v>
      </c>
      <c r="I146" s="10" t="s">
        <v>1182</v>
      </c>
      <c r="J146" s="10" t="s">
        <v>638</v>
      </c>
      <c r="K146" s="10" t="s">
        <v>289</v>
      </c>
      <c r="L146" s="10" t="s">
        <v>515</v>
      </c>
      <c r="M146" s="11" t="s">
        <v>516</v>
      </c>
      <c r="N146" s="10">
        <v>2307</v>
      </c>
      <c r="O146" s="11" t="s">
        <v>532</v>
      </c>
      <c r="P146" s="12" t="s">
        <v>1183</v>
      </c>
      <c r="Q146" s="10" t="s">
        <v>1050</v>
      </c>
      <c r="R146" s="10" t="s">
        <v>419</v>
      </c>
      <c r="S146" s="10" t="s">
        <v>130</v>
      </c>
      <c r="T146" s="10">
        <v>1</v>
      </c>
      <c r="U146" s="10" t="s">
        <v>475</v>
      </c>
      <c r="V146" s="10" t="s">
        <v>1184</v>
      </c>
      <c r="W146" s="10" t="s">
        <v>1178</v>
      </c>
      <c r="X146" s="569">
        <v>46021.666666666657</v>
      </c>
      <c r="Y146" s="10" t="s">
        <v>1185</v>
      </c>
      <c r="Z146" s="10">
        <v>0.5</v>
      </c>
      <c r="AA146" s="10"/>
      <c r="AB146" s="10" t="s">
        <v>1180</v>
      </c>
      <c r="AC146" s="221" t="s">
        <v>601</v>
      </c>
      <c r="AD146" s="10"/>
      <c r="AE146" s="10"/>
      <c r="AF146" s="10"/>
      <c r="AG146" s="10"/>
      <c r="AH146" s="10"/>
      <c r="AI146" s="10"/>
      <c r="AJ146" s="10"/>
      <c r="AK146" s="10" t="s">
        <v>480</v>
      </c>
      <c r="AL146" s="222">
        <f t="shared" si="4"/>
        <v>46020</v>
      </c>
      <c r="AM146" s="220">
        <f t="shared" si="5"/>
        <v>46021</v>
      </c>
    </row>
    <row r="147" spans="1:39" ht="21.6" customHeight="1">
      <c r="A147" s="10">
        <v>147</v>
      </c>
      <c r="B147" s="10" t="s">
        <v>509</v>
      </c>
      <c r="C147" s="10">
        <v>2025123552</v>
      </c>
      <c r="D147" s="10" t="s">
        <v>1186</v>
      </c>
      <c r="E147" s="10" t="s">
        <v>511</v>
      </c>
      <c r="F147" s="10">
        <v>2302</v>
      </c>
      <c r="G147" s="10" t="s">
        <v>291</v>
      </c>
      <c r="H147" s="10" t="s">
        <v>504</v>
      </c>
      <c r="I147" s="10" t="s">
        <v>1187</v>
      </c>
      <c r="J147" s="10" t="s">
        <v>638</v>
      </c>
      <c r="K147" s="10" t="s">
        <v>289</v>
      </c>
      <c r="L147" s="10" t="s">
        <v>545</v>
      </c>
      <c r="M147" s="11" t="s">
        <v>546</v>
      </c>
      <c r="N147" s="10" t="s">
        <v>547</v>
      </c>
      <c r="O147" s="11" t="s">
        <v>548</v>
      </c>
      <c r="P147" s="12" t="s">
        <v>1188</v>
      </c>
      <c r="Q147" s="10" t="s">
        <v>808</v>
      </c>
      <c r="R147" s="10" t="s">
        <v>419</v>
      </c>
      <c r="S147" s="10" t="s">
        <v>130</v>
      </c>
      <c r="T147" s="10">
        <v>1</v>
      </c>
      <c r="U147" s="10" t="s">
        <v>475</v>
      </c>
      <c r="V147" s="10" t="s">
        <v>1189</v>
      </c>
      <c r="W147" s="10" t="s">
        <v>1190</v>
      </c>
      <c r="X147" s="569">
        <v>46021.565972222219</v>
      </c>
      <c r="Y147" s="10" t="s">
        <v>1191</v>
      </c>
      <c r="Z147" s="10">
        <v>0.9</v>
      </c>
      <c r="AA147" s="10"/>
      <c r="AB147" s="10" t="s">
        <v>478</v>
      </c>
      <c r="AC147" s="221" t="s">
        <v>1192</v>
      </c>
      <c r="AD147" s="10"/>
      <c r="AE147" s="10"/>
      <c r="AF147" s="10"/>
      <c r="AG147" s="10"/>
      <c r="AH147" s="10"/>
      <c r="AI147" s="10"/>
      <c r="AJ147" s="10"/>
      <c r="AK147" s="10" t="s">
        <v>480</v>
      </c>
      <c r="AL147" s="222">
        <f t="shared" si="4"/>
        <v>46020</v>
      </c>
      <c r="AM147" s="220">
        <f t="shared" si="5"/>
        <v>46021</v>
      </c>
    </row>
    <row r="148" spans="1:39" ht="21.6" customHeight="1">
      <c r="A148" s="10">
        <v>148</v>
      </c>
      <c r="B148" s="10" t="s">
        <v>471</v>
      </c>
      <c r="C148" s="10">
        <v>2025123553</v>
      </c>
      <c r="D148" s="10"/>
      <c r="E148" s="10"/>
      <c r="F148" s="10">
        <v>3052</v>
      </c>
      <c r="G148" s="10" t="s">
        <v>334</v>
      </c>
      <c r="H148" s="10" t="s">
        <v>636</v>
      </c>
      <c r="I148" s="10"/>
      <c r="J148" s="10"/>
      <c r="K148" s="10"/>
      <c r="L148" s="10"/>
      <c r="M148" s="11"/>
      <c r="N148" s="10"/>
      <c r="O148" s="11"/>
      <c r="P148" s="12"/>
      <c r="Q148" s="10" t="s">
        <v>1193</v>
      </c>
      <c r="R148" s="10" t="s">
        <v>419</v>
      </c>
      <c r="S148" s="10" t="s">
        <v>125</v>
      </c>
      <c r="T148" s="10">
        <v>1</v>
      </c>
      <c r="U148" s="10" t="s">
        <v>475</v>
      </c>
      <c r="V148" s="10" t="s">
        <v>1194</v>
      </c>
      <c r="W148" s="10" t="s">
        <v>1195</v>
      </c>
      <c r="X148" s="569">
        <v>46020.5625</v>
      </c>
      <c r="Y148" s="10"/>
      <c r="Z148" s="10">
        <v>2.5</v>
      </c>
      <c r="AA148" s="10"/>
      <c r="AB148" s="10" t="s">
        <v>478</v>
      </c>
      <c r="AC148" s="339" t="s">
        <v>293</v>
      </c>
      <c r="AD148" s="10"/>
      <c r="AE148" s="10" t="s">
        <v>480</v>
      </c>
      <c r="AF148" s="10"/>
      <c r="AG148" s="10"/>
      <c r="AH148" s="10"/>
      <c r="AI148" s="10"/>
      <c r="AJ148" s="10"/>
      <c r="AK148" s="10" t="s">
        <v>480</v>
      </c>
      <c r="AL148" s="222" t="e">
        <f t="shared" si="4"/>
        <v>#VALUE!</v>
      </c>
      <c r="AM148" s="220">
        <f t="shared" si="5"/>
        <v>46020</v>
      </c>
    </row>
    <row r="149" spans="1:39" ht="21.6" customHeight="1">
      <c r="A149" s="10">
        <v>149</v>
      </c>
      <c r="B149" s="10" t="s">
        <v>471</v>
      </c>
      <c r="C149" s="10">
        <v>2025123610</v>
      </c>
      <c r="D149" s="10"/>
      <c r="E149" s="10"/>
      <c r="F149" s="10">
        <v>5060</v>
      </c>
      <c r="G149" s="10" t="s">
        <v>1196</v>
      </c>
      <c r="H149" s="10" t="s">
        <v>712</v>
      </c>
      <c r="I149" s="10"/>
      <c r="J149" s="10"/>
      <c r="K149" s="10"/>
      <c r="L149" s="10"/>
      <c r="M149" s="11"/>
      <c r="N149" s="10"/>
      <c r="O149" s="11"/>
      <c r="P149" s="12"/>
      <c r="Q149" s="10" t="s">
        <v>1197</v>
      </c>
      <c r="R149" s="10" t="s">
        <v>419</v>
      </c>
      <c r="S149" s="10" t="s">
        <v>130</v>
      </c>
      <c r="T149" s="10">
        <v>1</v>
      </c>
      <c r="U149" s="10" t="s">
        <v>475</v>
      </c>
      <c r="V149" s="10" t="s">
        <v>1198</v>
      </c>
      <c r="W149" s="10" t="s">
        <v>1199</v>
      </c>
      <c r="X149" s="569">
        <v>46021.472222222219</v>
      </c>
      <c r="Y149" s="10"/>
      <c r="Z149" s="10">
        <v>0.3</v>
      </c>
      <c r="AA149" s="10"/>
      <c r="AB149" s="10" t="s">
        <v>478</v>
      </c>
      <c r="AC149" s="221" t="s">
        <v>479</v>
      </c>
      <c r="AD149" s="10" t="s">
        <v>480</v>
      </c>
      <c r="AE149" s="10"/>
      <c r="AF149" s="10"/>
      <c r="AG149" s="10"/>
      <c r="AH149" s="10"/>
      <c r="AI149" s="10"/>
      <c r="AJ149" s="10"/>
      <c r="AK149" s="10" t="s">
        <v>480</v>
      </c>
      <c r="AL149" s="222" t="e">
        <f t="shared" si="4"/>
        <v>#VALUE!</v>
      </c>
      <c r="AM149" s="220">
        <f t="shared" si="5"/>
        <v>46021</v>
      </c>
    </row>
    <row r="150" spans="1:39" ht="21.6" customHeight="1">
      <c r="A150" s="10">
        <v>150</v>
      </c>
      <c r="B150" s="10" t="s">
        <v>471</v>
      </c>
      <c r="C150" s="10">
        <v>2025123637</v>
      </c>
      <c r="D150" s="10"/>
      <c r="E150" s="10"/>
      <c r="F150" s="10">
        <v>5155</v>
      </c>
      <c r="G150" s="10" t="s">
        <v>331</v>
      </c>
      <c r="H150" s="10" t="s">
        <v>712</v>
      </c>
      <c r="I150" s="10"/>
      <c r="J150" s="10"/>
      <c r="K150" s="10"/>
      <c r="L150" s="10"/>
      <c r="M150" s="11"/>
      <c r="N150" s="10"/>
      <c r="O150" s="11"/>
      <c r="P150" s="12"/>
      <c r="Q150" s="10" t="s">
        <v>1200</v>
      </c>
      <c r="R150" s="10" t="s">
        <v>419</v>
      </c>
      <c r="S150" s="10" t="s">
        <v>130</v>
      </c>
      <c r="T150" s="10">
        <v>1</v>
      </c>
      <c r="U150" s="10" t="s">
        <v>475</v>
      </c>
      <c r="V150" s="10" t="s">
        <v>1201</v>
      </c>
      <c r="W150" s="10" t="s">
        <v>1202</v>
      </c>
      <c r="X150" s="569">
        <v>46021.5</v>
      </c>
      <c r="Y150" s="10"/>
      <c r="Z150" s="10">
        <v>2</v>
      </c>
      <c r="AA150" s="10"/>
      <c r="AB150" s="10" t="s">
        <v>478</v>
      </c>
      <c r="AC150" s="221" t="s">
        <v>1203</v>
      </c>
      <c r="AD150" s="10"/>
      <c r="AE150" s="10" t="s">
        <v>480</v>
      </c>
      <c r="AF150" s="10"/>
      <c r="AG150" s="10"/>
      <c r="AH150" s="10"/>
      <c r="AI150" s="10"/>
      <c r="AJ150" s="10"/>
      <c r="AK150" s="10" t="s">
        <v>480</v>
      </c>
      <c r="AL150" s="222" t="e">
        <f t="shared" si="4"/>
        <v>#VALUE!</v>
      </c>
      <c r="AM150" s="220">
        <f t="shared" si="5"/>
        <v>46021</v>
      </c>
    </row>
    <row r="151" spans="1:39" ht="21.6" customHeight="1">
      <c r="A151" s="10">
        <v>151</v>
      </c>
      <c r="B151" s="10" t="s">
        <v>471</v>
      </c>
      <c r="C151" s="10">
        <v>2025123672</v>
      </c>
      <c r="D151" s="10"/>
      <c r="E151" s="10"/>
      <c r="F151" s="10">
        <v>5155</v>
      </c>
      <c r="G151" s="10" t="s">
        <v>331</v>
      </c>
      <c r="H151" s="10" t="s">
        <v>712</v>
      </c>
      <c r="I151" s="10"/>
      <c r="J151" s="10"/>
      <c r="K151" s="10"/>
      <c r="L151" s="10"/>
      <c r="M151" s="11"/>
      <c r="N151" s="10"/>
      <c r="O151" s="11"/>
      <c r="P151" s="12"/>
      <c r="Q151" s="10" t="s">
        <v>1200</v>
      </c>
      <c r="R151" s="10" t="s">
        <v>419</v>
      </c>
      <c r="S151" s="10" t="s">
        <v>125</v>
      </c>
      <c r="T151" s="10">
        <v>1</v>
      </c>
      <c r="U151" s="10" t="s">
        <v>475</v>
      </c>
      <c r="V151" s="10" t="s">
        <v>1204</v>
      </c>
      <c r="W151" s="10" t="s">
        <v>1205</v>
      </c>
      <c r="X151" s="569">
        <v>46021.541666666657</v>
      </c>
      <c r="Y151" s="10"/>
      <c r="Z151" s="10">
        <v>4</v>
      </c>
      <c r="AA151" s="10"/>
      <c r="AB151" s="10" t="s">
        <v>478</v>
      </c>
      <c r="AC151" s="221" t="s">
        <v>1206</v>
      </c>
      <c r="AD151" s="10"/>
      <c r="AE151" s="10" t="s">
        <v>480</v>
      </c>
      <c r="AF151" s="10"/>
      <c r="AG151" s="10"/>
      <c r="AH151" s="10"/>
      <c r="AI151" s="10"/>
      <c r="AJ151" s="10"/>
      <c r="AK151" s="10" t="s">
        <v>480</v>
      </c>
      <c r="AL151" s="222" t="e">
        <f t="shared" si="4"/>
        <v>#VALUE!</v>
      </c>
      <c r="AM151" s="220">
        <f t="shared" si="5"/>
        <v>46021</v>
      </c>
    </row>
    <row r="152" spans="1:39" ht="21.6" customHeight="1">
      <c r="A152" s="10">
        <v>1</v>
      </c>
      <c r="B152" s="10" t="s">
        <v>509</v>
      </c>
      <c r="C152" s="10">
        <v>2026010004</v>
      </c>
      <c r="D152" s="10" t="s">
        <v>1207</v>
      </c>
      <c r="E152" s="10" t="s">
        <v>621</v>
      </c>
      <c r="F152" s="10">
        <v>2442</v>
      </c>
      <c r="G152" s="10" t="s">
        <v>194</v>
      </c>
      <c r="H152" s="10" t="s">
        <v>1208</v>
      </c>
      <c r="I152" s="10" t="s">
        <v>1209</v>
      </c>
      <c r="J152" s="10" t="s">
        <v>571</v>
      </c>
      <c r="K152" s="10" t="s">
        <v>592</v>
      </c>
      <c r="L152" s="10" t="s">
        <v>515</v>
      </c>
      <c r="M152" s="11" t="s">
        <v>516</v>
      </c>
      <c r="N152" s="10">
        <v>2306</v>
      </c>
      <c r="O152" s="11" t="s">
        <v>572</v>
      </c>
      <c r="P152" s="12" t="s">
        <v>1210</v>
      </c>
      <c r="Q152" s="10" t="s">
        <v>1211</v>
      </c>
      <c r="R152" s="10" t="s">
        <v>419</v>
      </c>
      <c r="S152" s="10" t="s">
        <v>125</v>
      </c>
      <c r="T152" s="10">
        <v>1</v>
      </c>
      <c r="U152" s="10" t="s">
        <v>475</v>
      </c>
      <c r="V152" s="10" t="s">
        <v>1212</v>
      </c>
      <c r="W152" s="10" t="s">
        <v>1213</v>
      </c>
      <c r="X152" s="569">
        <v>46023.548611111109</v>
      </c>
      <c r="Y152" s="10" t="s">
        <v>1214</v>
      </c>
      <c r="Z152" s="10">
        <v>0.7</v>
      </c>
      <c r="AA152" s="10"/>
      <c r="AB152" s="10" t="s">
        <v>478</v>
      </c>
      <c r="AC152" s="221" t="s">
        <v>1215</v>
      </c>
      <c r="AD152" s="10"/>
      <c r="AE152" s="10"/>
      <c r="AF152" s="10"/>
      <c r="AG152" s="10"/>
      <c r="AH152" s="10"/>
      <c r="AI152" s="10"/>
      <c r="AJ152" s="10"/>
      <c r="AK152" s="10" t="s">
        <v>480</v>
      </c>
      <c r="AL152" s="222">
        <f t="shared" si="4"/>
        <v>46023</v>
      </c>
      <c r="AM152" s="220">
        <f t="shared" si="5"/>
        <v>46023</v>
      </c>
    </row>
    <row r="153" spans="1:39" ht="21.6" customHeight="1">
      <c r="A153" s="10">
        <v>2</v>
      </c>
      <c r="B153" s="10" t="s">
        <v>509</v>
      </c>
      <c r="C153" s="10">
        <v>2026010005</v>
      </c>
      <c r="D153" s="10" t="s">
        <v>1216</v>
      </c>
      <c r="E153" s="10" t="s">
        <v>511</v>
      </c>
      <c r="F153" s="10">
        <v>2442</v>
      </c>
      <c r="G153" s="10" t="s">
        <v>194</v>
      </c>
      <c r="H153" s="10" t="s">
        <v>1208</v>
      </c>
      <c r="I153" s="10" t="s">
        <v>1217</v>
      </c>
      <c r="J153" s="10" t="s">
        <v>571</v>
      </c>
      <c r="K153" s="10" t="s">
        <v>592</v>
      </c>
      <c r="L153" s="10" t="s">
        <v>515</v>
      </c>
      <c r="M153" s="11" t="s">
        <v>516</v>
      </c>
      <c r="N153" s="10">
        <v>2306</v>
      </c>
      <c r="O153" s="11" t="s">
        <v>572</v>
      </c>
      <c r="P153" s="12" t="s">
        <v>1218</v>
      </c>
      <c r="Q153" s="10" t="s">
        <v>1211</v>
      </c>
      <c r="R153" s="10" t="s">
        <v>419</v>
      </c>
      <c r="S153" s="10" t="s">
        <v>125</v>
      </c>
      <c r="T153" s="10">
        <v>1</v>
      </c>
      <c r="U153" s="10" t="s">
        <v>475</v>
      </c>
      <c r="V153" s="10" t="s">
        <v>1219</v>
      </c>
      <c r="W153" s="10" t="s">
        <v>1213</v>
      </c>
      <c r="X153" s="569">
        <v>46023.548611111109</v>
      </c>
      <c r="Y153" s="10" t="s">
        <v>1220</v>
      </c>
      <c r="Z153" s="10">
        <v>0.7</v>
      </c>
      <c r="AA153" s="10"/>
      <c r="AB153" s="10" t="s">
        <v>478</v>
      </c>
      <c r="AC153" s="221" t="s">
        <v>1215</v>
      </c>
      <c r="AD153" s="10"/>
      <c r="AE153" s="10"/>
      <c r="AF153" s="10"/>
      <c r="AG153" s="10"/>
      <c r="AH153" s="10"/>
      <c r="AI153" s="10"/>
      <c r="AJ153" s="10"/>
      <c r="AK153" s="10" t="s">
        <v>480</v>
      </c>
      <c r="AL153" s="222">
        <f t="shared" si="4"/>
        <v>46023</v>
      </c>
      <c r="AM153" s="220">
        <f t="shared" si="5"/>
        <v>46023</v>
      </c>
    </row>
    <row r="154" spans="1:39" ht="21.6" customHeight="1">
      <c r="A154" s="10">
        <v>3</v>
      </c>
      <c r="B154" s="10" t="s">
        <v>509</v>
      </c>
      <c r="C154" s="10">
        <v>2026010006</v>
      </c>
      <c r="D154" s="10" t="s">
        <v>1221</v>
      </c>
      <c r="E154" s="10" t="s">
        <v>511</v>
      </c>
      <c r="F154" s="10">
        <v>2442</v>
      </c>
      <c r="G154" s="10" t="s">
        <v>194</v>
      </c>
      <c r="H154" s="10" t="s">
        <v>1208</v>
      </c>
      <c r="I154" s="10" t="s">
        <v>1222</v>
      </c>
      <c r="J154" s="10" t="s">
        <v>571</v>
      </c>
      <c r="K154" s="10" t="s">
        <v>592</v>
      </c>
      <c r="L154" s="10" t="s">
        <v>639</v>
      </c>
      <c r="M154" s="11" t="s">
        <v>640</v>
      </c>
      <c r="N154" s="10">
        <v>2501</v>
      </c>
      <c r="O154" s="11" t="s">
        <v>641</v>
      </c>
      <c r="P154" s="12" t="s">
        <v>1223</v>
      </c>
      <c r="Q154" s="10" t="s">
        <v>1211</v>
      </c>
      <c r="R154" s="10" t="s">
        <v>419</v>
      </c>
      <c r="S154" s="10" t="s">
        <v>125</v>
      </c>
      <c r="T154" s="10">
        <v>1</v>
      </c>
      <c r="U154" s="10" t="s">
        <v>475</v>
      </c>
      <c r="V154" s="10" t="s">
        <v>1224</v>
      </c>
      <c r="W154" s="10" t="s">
        <v>1225</v>
      </c>
      <c r="X154" s="569">
        <v>46023.520833333343</v>
      </c>
      <c r="Y154" s="10" t="s">
        <v>1220</v>
      </c>
      <c r="Z154" s="10">
        <v>0.5</v>
      </c>
      <c r="AA154" s="10"/>
      <c r="AB154" s="10" t="s">
        <v>478</v>
      </c>
      <c r="AC154" s="221" t="s">
        <v>1215</v>
      </c>
      <c r="AD154" s="10"/>
      <c r="AE154" s="10"/>
      <c r="AF154" s="10"/>
      <c r="AG154" s="10"/>
      <c r="AH154" s="10"/>
      <c r="AI154" s="10"/>
      <c r="AJ154" s="10"/>
      <c r="AK154" s="10" t="s">
        <v>480</v>
      </c>
      <c r="AL154" s="222">
        <f t="shared" si="4"/>
        <v>46023</v>
      </c>
      <c r="AM154" s="220">
        <f t="shared" si="5"/>
        <v>46023</v>
      </c>
    </row>
    <row r="155" spans="1:39" ht="21.6" customHeight="1">
      <c r="A155" s="10">
        <v>4</v>
      </c>
      <c r="B155" s="10" t="s">
        <v>509</v>
      </c>
      <c r="C155" s="10">
        <v>2026010008</v>
      </c>
      <c r="D155" s="10" t="s">
        <v>1226</v>
      </c>
      <c r="E155" s="10" t="s">
        <v>511</v>
      </c>
      <c r="F155" s="10">
        <v>2109</v>
      </c>
      <c r="G155" s="10" t="s">
        <v>311</v>
      </c>
      <c r="H155" s="10" t="s">
        <v>636</v>
      </c>
      <c r="I155" s="10" t="s">
        <v>1227</v>
      </c>
      <c r="J155" s="10" t="s">
        <v>571</v>
      </c>
      <c r="K155" s="10" t="s">
        <v>289</v>
      </c>
      <c r="L155" s="10" t="s">
        <v>1228</v>
      </c>
      <c r="M155" s="11" t="s">
        <v>1229</v>
      </c>
      <c r="N155" s="10" t="s">
        <v>1230</v>
      </c>
      <c r="O155" s="11" t="s">
        <v>1231</v>
      </c>
      <c r="P155" s="12" t="s">
        <v>1232</v>
      </c>
      <c r="Q155" s="10" t="s">
        <v>1233</v>
      </c>
      <c r="R155" s="10" t="s">
        <v>419</v>
      </c>
      <c r="S155" s="10" t="s">
        <v>125</v>
      </c>
      <c r="T155" s="10">
        <v>1</v>
      </c>
      <c r="U155" s="10" t="s">
        <v>475</v>
      </c>
      <c r="V155" s="10" t="s">
        <v>1234</v>
      </c>
      <c r="W155" s="10" t="s">
        <v>1235</v>
      </c>
      <c r="X155" s="569">
        <v>46024.375</v>
      </c>
      <c r="Y155" s="10" t="s">
        <v>1220</v>
      </c>
      <c r="Z155" s="10">
        <v>0.5</v>
      </c>
      <c r="AA155" s="10"/>
      <c r="AB155" s="10" t="s">
        <v>478</v>
      </c>
      <c r="AC155" s="221" t="s">
        <v>1236</v>
      </c>
      <c r="AD155" s="10"/>
      <c r="AE155" s="10"/>
      <c r="AF155" s="10"/>
      <c r="AG155" s="10"/>
      <c r="AH155" s="10"/>
      <c r="AI155" s="10"/>
      <c r="AJ155" s="10"/>
      <c r="AK155" s="10" t="s">
        <v>480</v>
      </c>
      <c r="AL155" s="222">
        <f t="shared" si="4"/>
        <v>46023</v>
      </c>
      <c r="AM155" s="220">
        <f t="shared" si="5"/>
        <v>46024</v>
      </c>
    </row>
    <row r="156" spans="1:39" ht="21.6" customHeight="1">
      <c r="A156" s="10">
        <v>5</v>
      </c>
      <c r="B156" s="10" t="s">
        <v>471</v>
      </c>
      <c r="C156" s="10">
        <v>2026010028</v>
      </c>
      <c r="D156" s="10"/>
      <c r="E156" s="10"/>
      <c r="F156" s="10">
        <v>2109</v>
      </c>
      <c r="G156" s="10" t="s">
        <v>311</v>
      </c>
      <c r="H156" s="10" t="s">
        <v>636</v>
      </c>
      <c r="I156" s="10"/>
      <c r="J156" s="10"/>
      <c r="K156" s="10"/>
      <c r="L156" s="10"/>
      <c r="M156" s="11"/>
      <c r="N156" s="10"/>
      <c r="O156" s="11"/>
      <c r="P156" s="12"/>
      <c r="Q156" s="10" t="s">
        <v>1233</v>
      </c>
      <c r="R156" s="10" t="s">
        <v>419</v>
      </c>
      <c r="S156" s="10" t="s">
        <v>125</v>
      </c>
      <c r="T156" s="10">
        <v>1</v>
      </c>
      <c r="U156" s="10" t="s">
        <v>475</v>
      </c>
      <c r="V156" s="10" t="s">
        <v>1237</v>
      </c>
      <c r="W156" s="10" t="s">
        <v>1238</v>
      </c>
      <c r="X156" s="569">
        <v>46024.395833333343</v>
      </c>
      <c r="Y156" s="10"/>
      <c r="Z156" s="10">
        <v>0.5</v>
      </c>
      <c r="AA156" s="10"/>
      <c r="AB156" s="10" t="s">
        <v>478</v>
      </c>
      <c r="AC156" s="221" t="s">
        <v>1239</v>
      </c>
      <c r="AD156" s="10" t="s">
        <v>480</v>
      </c>
      <c r="AE156" s="10"/>
      <c r="AF156" s="10"/>
      <c r="AG156" s="10"/>
      <c r="AH156" s="10"/>
      <c r="AI156" s="10"/>
      <c r="AJ156" s="10" t="s">
        <v>480</v>
      </c>
      <c r="AK156" s="10" t="s">
        <v>480</v>
      </c>
      <c r="AL156" s="222" t="e">
        <f t="shared" si="4"/>
        <v>#VALUE!</v>
      </c>
      <c r="AM156" s="220">
        <f t="shared" si="5"/>
        <v>46024</v>
      </c>
    </row>
    <row r="157" spans="1:39" ht="21.6" customHeight="1">
      <c r="A157" s="10">
        <v>1</v>
      </c>
      <c r="B157" s="10" t="s">
        <v>509</v>
      </c>
      <c r="C157" s="10">
        <v>2025093694</v>
      </c>
      <c r="D157" s="10" t="s">
        <v>1240</v>
      </c>
      <c r="E157" s="10" t="s">
        <v>511</v>
      </c>
      <c r="F157" s="10">
        <v>4983</v>
      </c>
      <c r="G157" s="10" t="s">
        <v>736</v>
      </c>
      <c r="H157" s="10" t="s">
        <v>543</v>
      </c>
      <c r="I157" s="10" t="s">
        <v>1241</v>
      </c>
      <c r="J157" s="10" t="s">
        <v>514</v>
      </c>
      <c r="K157" s="10" t="s">
        <v>1037</v>
      </c>
      <c r="L157" s="10" t="s">
        <v>545</v>
      </c>
      <c r="M157" s="11" t="s">
        <v>546</v>
      </c>
      <c r="N157" s="10" t="s">
        <v>1242</v>
      </c>
      <c r="O157" s="11" t="s">
        <v>1243</v>
      </c>
      <c r="P157" s="12" t="s">
        <v>1244</v>
      </c>
      <c r="Q157" s="10" t="s">
        <v>737</v>
      </c>
      <c r="R157" s="10" t="s">
        <v>419</v>
      </c>
      <c r="S157" s="10" t="s">
        <v>146</v>
      </c>
      <c r="T157" s="10">
        <v>1</v>
      </c>
      <c r="U157" s="10" t="s">
        <v>475</v>
      </c>
      <c r="V157" s="10" t="s">
        <v>1245</v>
      </c>
      <c r="W157" s="10" t="s">
        <v>1246</v>
      </c>
      <c r="X157" s="569">
        <v>45931.711111111108</v>
      </c>
      <c r="Y157" s="10" t="s">
        <v>1247</v>
      </c>
      <c r="Z157" s="10">
        <v>0.4</v>
      </c>
      <c r="AA157" s="10"/>
      <c r="AB157" s="10" t="s">
        <v>478</v>
      </c>
      <c r="AC157" s="221" t="s">
        <v>1248</v>
      </c>
      <c r="AD157" s="10"/>
      <c r="AE157" s="10"/>
      <c r="AF157" s="10"/>
      <c r="AG157" s="10"/>
      <c r="AH157" s="10"/>
      <c r="AI157" s="10"/>
      <c r="AJ157" s="10"/>
      <c r="AK157" s="10" t="s">
        <v>480</v>
      </c>
      <c r="AL157" s="222">
        <f t="shared" si="4"/>
        <v>45930</v>
      </c>
      <c r="AM157" s="220">
        <f t="shared" si="5"/>
        <v>45931</v>
      </c>
    </row>
    <row r="158" spans="1:39" ht="21.6" customHeight="1">
      <c r="A158" s="10">
        <v>2</v>
      </c>
      <c r="B158" s="10" t="s">
        <v>509</v>
      </c>
      <c r="C158" s="10">
        <v>2025100008</v>
      </c>
      <c r="D158" s="10" t="s">
        <v>1249</v>
      </c>
      <c r="E158" s="10" t="s">
        <v>511</v>
      </c>
      <c r="F158" s="10">
        <v>2318</v>
      </c>
      <c r="G158" s="10" t="s">
        <v>914</v>
      </c>
      <c r="H158" s="10" t="s">
        <v>712</v>
      </c>
      <c r="I158" s="10" t="s">
        <v>1250</v>
      </c>
      <c r="J158" s="10" t="s">
        <v>530</v>
      </c>
      <c r="K158" s="10" t="s">
        <v>531</v>
      </c>
      <c r="L158" s="10" t="s">
        <v>1251</v>
      </c>
      <c r="M158" s="11" t="s">
        <v>1252</v>
      </c>
      <c r="N158" s="10">
        <v>5903</v>
      </c>
      <c r="O158" s="11" t="s">
        <v>548</v>
      </c>
      <c r="P158" s="12" t="s">
        <v>1253</v>
      </c>
      <c r="Q158" s="10" t="s">
        <v>920</v>
      </c>
      <c r="R158" s="10" t="s">
        <v>419</v>
      </c>
      <c r="S158" s="10" t="s">
        <v>130</v>
      </c>
      <c r="T158" s="10">
        <v>1</v>
      </c>
      <c r="U158" s="10" t="s">
        <v>475</v>
      </c>
      <c r="V158" s="10" t="s">
        <v>1254</v>
      </c>
      <c r="W158" s="10" t="s">
        <v>1255</v>
      </c>
      <c r="X158" s="569">
        <v>45931.520138888889</v>
      </c>
      <c r="Y158" s="10" t="s">
        <v>1256</v>
      </c>
      <c r="Z158" s="10">
        <v>0.5</v>
      </c>
      <c r="AA158" s="10"/>
      <c r="AB158" s="10" t="s">
        <v>478</v>
      </c>
      <c r="AC158" s="221" t="s">
        <v>1257</v>
      </c>
      <c r="AD158" s="10"/>
      <c r="AE158" s="10"/>
      <c r="AF158" s="10"/>
      <c r="AG158" s="10"/>
      <c r="AH158" s="10"/>
      <c r="AI158" s="10"/>
      <c r="AJ158" s="10"/>
      <c r="AK158" s="10" t="s">
        <v>480</v>
      </c>
      <c r="AL158" s="222">
        <f t="shared" si="4"/>
        <v>45931</v>
      </c>
      <c r="AM158" s="220">
        <f t="shared" si="5"/>
        <v>45931</v>
      </c>
    </row>
    <row r="159" spans="1:39" ht="21.6" customHeight="1">
      <c r="A159" s="10">
        <v>3</v>
      </c>
      <c r="B159" s="10" t="s">
        <v>509</v>
      </c>
      <c r="C159" s="10">
        <v>2025100009</v>
      </c>
      <c r="D159" s="10" t="s">
        <v>1258</v>
      </c>
      <c r="E159" s="10" t="s">
        <v>511</v>
      </c>
      <c r="F159" s="10">
        <v>3052</v>
      </c>
      <c r="G159" s="10" t="s">
        <v>334</v>
      </c>
      <c r="H159" s="10" t="s">
        <v>636</v>
      </c>
      <c r="I159" s="10" t="s">
        <v>1259</v>
      </c>
      <c r="J159" s="10" t="s">
        <v>514</v>
      </c>
      <c r="K159" s="10" t="s">
        <v>1037</v>
      </c>
      <c r="L159" s="10" t="s">
        <v>1251</v>
      </c>
      <c r="M159" s="11" t="s">
        <v>1252</v>
      </c>
      <c r="N159" s="10">
        <v>5901</v>
      </c>
      <c r="O159" s="11" t="s">
        <v>1260</v>
      </c>
      <c r="P159" s="12" t="s">
        <v>1261</v>
      </c>
      <c r="Q159" s="10" t="s">
        <v>1193</v>
      </c>
      <c r="R159" s="10" t="s">
        <v>419</v>
      </c>
      <c r="S159" s="10" t="s">
        <v>125</v>
      </c>
      <c r="T159" s="10">
        <v>1</v>
      </c>
      <c r="U159" s="10" t="s">
        <v>475</v>
      </c>
      <c r="V159" s="10" t="s">
        <v>1262</v>
      </c>
      <c r="W159" s="10" t="s">
        <v>1263</v>
      </c>
      <c r="X159" s="569">
        <v>45931.5</v>
      </c>
      <c r="Y159" s="10" t="s">
        <v>1264</v>
      </c>
      <c r="Z159" s="10">
        <v>0.5</v>
      </c>
      <c r="AA159" s="10"/>
      <c r="AB159" s="10" t="s">
        <v>478</v>
      </c>
      <c r="AC159" s="221" t="s">
        <v>1265</v>
      </c>
      <c r="AD159" s="10"/>
      <c r="AE159" s="10"/>
      <c r="AF159" s="10"/>
      <c r="AG159" s="10"/>
      <c r="AH159" s="10"/>
      <c r="AI159" s="10"/>
      <c r="AJ159" s="10"/>
      <c r="AK159" s="10" t="s">
        <v>480</v>
      </c>
      <c r="AL159" s="222">
        <f t="shared" si="4"/>
        <v>45930</v>
      </c>
      <c r="AM159" s="220">
        <f t="shared" si="5"/>
        <v>45931</v>
      </c>
    </row>
    <row r="160" spans="1:39" ht="21.6" customHeight="1">
      <c r="A160" s="10">
        <v>4</v>
      </c>
      <c r="B160" s="10" t="s">
        <v>471</v>
      </c>
      <c r="C160" s="10">
        <v>2025100042</v>
      </c>
      <c r="D160" s="10"/>
      <c r="E160" s="10"/>
      <c r="F160" s="10">
        <v>3052</v>
      </c>
      <c r="G160" s="10" t="s">
        <v>334</v>
      </c>
      <c r="H160" s="10" t="s">
        <v>636</v>
      </c>
      <c r="I160" s="10"/>
      <c r="J160" s="10"/>
      <c r="K160" s="10"/>
      <c r="L160" s="10"/>
      <c r="M160" s="11"/>
      <c r="N160" s="10"/>
      <c r="O160" s="11"/>
      <c r="P160" s="12"/>
      <c r="Q160" s="10" t="s">
        <v>1193</v>
      </c>
      <c r="R160" s="10" t="s">
        <v>419</v>
      </c>
      <c r="S160" s="10" t="s">
        <v>125</v>
      </c>
      <c r="T160" s="10">
        <v>1</v>
      </c>
      <c r="U160" s="10" t="s">
        <v>475</v>
      </c>
      <c r="V160" s="10" t="s">
        <v>1266</v>
      </c>
      <c r="W160" s="10" t="s">
        <v>1267</v>
      </c>
      <c r="X160" s="569">
        <v>45931.520833333343</v>
      </c>
      <c r="Y160" s="10"/>
      <c r="Z160" s="10">
        <v>0.5</v>
      </c>
      <c r="AA160" s="10"/>
      <c r="AB160" s="10" t="s">
        <v>478</v>
      </c>
      <c r="AC160" s="221" t="s">
        <v>489</v>
      </c>
      <c r="AD160" s="10" t="s">
        <v>480</v>
      </c>
      <c r="AE160" s="10"/>
      <c r="AF160" s="10"/>
      <c r="AG160" s="10"/>
      <c r="AH160" s="10"/>
      <c r="AI160" s="10"/>
      <c r="AJ160" s="10"/>
      <c r="AK160" s="10" t="s">
        <v>480</v>
      </c>
      <c r="AL160" s="222" t="e">
        <f t="shared" si="4"/>
        <v>#VALUE!</v>
      </c>
      <c r="AM160" s="220">
        <f t="shared" si="5"/>
        <v>45931</v>
      </c>
    </row>
    <row r="161" spans="1:39" ht="21.6" customHeight="1">
      <c r="A161" s="10">
        <v>5</v>
      </c>
      <c r="B161" s="10" t="s">
        <v>509</v>
      </c>
      <c r="C161" s="10">
        <v>2025100094</v>
      </c>
      <c r="D161" s="10" t="s">
        <v>1268</v>
      </c>
      <c r="E161" s="10" t="s">
        <v>511</v>
      </c>
      <c r="F161" s="10">
        <v>3890</v>
      </c>
      <c r="G161" s="10" t="s">
        <v>958</v>
      </c>
      <c r="H161" s="10" t="s">
        <v>504</v>
      </c>
      <c r="I161" s="10" t="s">
        <v>1269</v>
      </c>
      <c r="J161" s="10" t="s">
        <v>530</v>
      </c>
      <c r="K161" s="10" t="s">
        <v>289</v>
      </c>
      <c r="L161" s="10" t="s">
        <v>545</v>
      </c>
      <c r="M161" s="11" t="s">
        <v>546</v>
      </c>
      <c r="N161" s="10" t="s">
        <v>547</v>
      </c>
      <c r="O161" s="11" t="s">
        <v>548</v>
      </c>
      <c r="P161" s="12" t="s">
        <v>1270</v>
      </c>
      <c r="Q161" s="10" t="s">
        <v>959</v>
      </c>
      <c r="R161" s="10" t="s">
        <v>419</v>
      </c>
      <c r="S161" s="10" t="s">
        <v>130</v>
      </c>
      <c r="T161" s="10">
        <v>1</v>
      </c>
      <c r="U161" s="10" t="s">
        <v>475</v>
      </c>
      <c r="V161" s="10" t="s">
        <v>1271</v>
      </c>
      <c r="W161" s="10" t="s">
        <v>1272</v>
      </c>
      <c r="X161" s="569">
        <v>45932.479166666657</v>
      </c>
      <c r="Y161" s="10" t="s">
        <v>1273</v>
      </c>
      <c r="Z161" s="10">
        <v>0.5</v>
      </c>
      <c r="AA161" s="10"/>
      <c r="AB161" s="10" t="s">
        <v>478</v>
      </c>
      <c r="AC161" s="221" t="s">
        <v>1274</v>
      </c>
      <c r="AD161" s="10"/>
      <c r="AE161" s="10"/>
      <c r="AF161" s="10"/>
      <c r="AG161" s="10"/>
      <c r="AH161" s="10"/>
      <c r="AI161" s="10"/>
      <c r="AJ161" s="10"/>
      <c r="AK161" s="10" t="s">
        <v>480</v>
      </c>
      <c r="AL161" s="222">
        <f t="shared" si="4"/>
        <v>45931</v>
      </c>
      <c r="AM161" s="220">
        <f t="shared" si="5"/>
        <v>45932</v>
      </c>
    </row>
    <row r="162" spans="1:39" ht="21.6" customHeight="1">
      <c r="A162" s="10">
        <v>6</v>
      </c>
      <c r="B162" s="10" t="s">
        <v>509</v>
      </c>
      <c r="C162" s="10">
        <v>2025100326</v>
      </c>
      <c r="D162" s="10" t="s">
        <v>1275</v>
      </c>
      <c r="E162" s="10" t="s">
        <v>511</v>
      </c>
      <c r="F162" s="10" t="s">
        <v>68</v>
      </c>
      <c r="G162" s="10" t="s">
        <v>512</v>
      </c>
      <c r="H162" s="10" t="s">
        <v>504</v>
      </c>
      <c r="I162" s="10" t="s">
        <v>1276</v>
      </c>
      <c r="J162" s="10" t="s">
        <v>571</v>
      </c>
      <c r="K162" s="10" t="s">
        <v>592</v>
      </c>
      <c r="L162" s="10" t="s">
        <v>515</v>
      </c>
      <c r="M162" s="11" t="s">
        <v>516</v>
      </c>
      <c r="N162" s="10">
        <v>2306</v>
      </c>
      <c r="O162" s="11" t="s">
        <v>572</v>
      </c>
      <c r="P162" s="12" t="s">
        <v>1277</v>
      </c>
      <c r="Q162" s="10" t="s">
        <v>519</v>
      </c>
      <c r="R162" s="10" t="s">
        <v>419</v>
      </c>
      <c r="S162" s="10" t="s">
        <v>130</v>
      </c>
      <c r="T162" s="10">
        <v>1</v>
      </c>
      <c r="U162" s="10" t="s">
        <v>475</v>
      </c>
      <c r="V162" s="10" t="s">
        <v>1278</v>
      </c>
      <c r="W162" s="10" t="s">
        <v>1279</v>
      </c>
      <c r="X162" s="569">
        <v>45932.518055555563</v>
      </c>
      <c r="Y162" s="10" t="s">
        <v>1280</v>
      </c>
      <c r="Z162" s="10">
        <v>0.5</v>
      </c>
      <c r="AA162" s="10"/>
      <c r="AB162" s="10" t="s">
        <v>478</v>
      </c>
      <c r="AC162" s="221" t="s">
        <v>1281</v>
      </c>
      <c r="AD162" s="10"/>
      <c r="AE162" s="10"/>
      <c r="AF162" s="10"/>
      <c r="AG162" s="10"/>
      <c r="AH162" s="10"/>
      <c r="AI162" s="10"/>
      <c r="AJ162" s="10"/>
      <c r="AK162" s="10" t="s">
        <v>480</v>
      </c>
      <c r="AL162" s="222">
        <f t="shared" si="4"/>
        <v>45932</v>
      </c>
      <c r="AM162" s="220">
        <f t="shared" si="5"/>
        <v>45932</v>
      </c>
    </row>
    <row r="163" spans="1:39" ht="21.6" customHeight="1">
      <c r="A163" s="10">
        <v>7</v>
      </c>
      <c r="B163" s="10" t="s">
        <v>471</v>
      </c>
      <c r="C163" s="10">
        <v>2025100396</v>
      </c>
      <c r="D163" s="10"/>
      <c r="E163" s="10"/>
      <c r="F163" s="10">
        <v>3890</v>
      </c>
      <c r="G163" s="10" t="s">
        <v>958</v>
      </c>
      <c r="H163" s="10" t="s">
        <v>504</v>
      </c>
      <c r="I163" s="10"/>
      <c r="J163" s="10"/>
      <c r="K163" s="10"/>
      <c r="L163" s="10"/>
      <c r="M163" s="11"/>
      <c r="N163" s="10"/>
      <c r="O163" s="11"/>
      <c r="P163" s="12"/>
      <c r="Q163" s="10" t="s">
        <v>959</v>
      </c>
      <c r="R163" s="10" t="s">
        <v>419</v>
      </c>
      <c r="S163" s="10" t="s">
        <v>130</v>
      </c>
      <c r="T163" s="10">
        <v>1</v>
      </c>
      <c r="U163" s="10" t="s">
        <v>475</v>
      </c>
      <c r="V163" s="10" t="s">
        <v>1282</v>
      </c>
      <c r="W163" s="10" t="s">
        <v>1283</v>
      </c>
      <c r="X163" s="569">
        <v>45932.4375</v>
      </c>
      <c r="Y163" s="10"/>
      <c r="Z163" s="10">
        <v>0.5</v>
      </c>
      <c r="AA163" s="10"/>
      <c r="AB163" s="10" t="s">
        <v>478</v>
      </c>
      <c r="AC163" s="221" t="s">
        <v>489</v>
      </c>
      <c r="AD163" s="10" t="s">
        <v>480</v>
      </c>
      <c r="AE163" s="10"/>
      <c r="AF163" s="10"/>
      <c r="AG163" s="10"/>
      <c r="AH163" s="10"/>
      <c r="AI163" s="10"/>
      <c r="AJ163" s="10"/>
      <c r="AK163" s="10" t="s">
        <v>480</v>
      </c>
      <c r="AL163" s="222" t="e">
        <f t="shared" si="4"/>
        <v>#VALUE!</v>
      </c>
      <c r="AM163" s="220">
        <f t="shared" si="5"/>
        <v>45932</v>
      </c>
    </row>
    <row r="164" spans="1:39" ht="21.6" customHeight="1">
      <c r="A164" s="10">
        <v>8</v>
      </c>
      <c r="B164" s="10" t="s">
        <v>471</v>
      </c>
      <c r="C164" s="10">
        <v>2025100405</v>
      </c>
      <c r="D164" s="10"/>
      <c r="E164" s="10"/>
      <c r="F164" s="10" t="s">
        <v>68</v>
      </c>
      <c r="G164" s="10" t="s">
        <v>512</v>
      </c>
      <c r="H164" s="10" t="s">
        <v>504</v>
      </c>
      <c r="I164" s="10"/>
      <c r="J164" s="10"/>
      <c r="K164" s="10"/>
      <c r="L164" s="10"/>
      <c r="M164" s="11"/>
      <c r="N164" s="10"/>
      <c r="O164" s="11"/>
      <c r="P164" s="12"/>
      <c r="Q164" s="10" t="s">
        <v>519</v>
      </c>
      <c r="R164" s="10" t="s">
        <v>419</v>
      </c>
      <c r="S164" s="10" t="s">
        <v>130</v>
      </c>
      <c r="T164" s="10">
        <v>1</v>
      </c>
      <c r="U164" s="10" t="s">
        <v>475</v>
      </c>
      <c r="V164" s="10" t="s">
        <v>1284</v>
      </c>
      <c r="W164" s="10" t="s">
        <v>1285</v>
      </c>
      <c r="X164" s="569">
        <v>45932.519444444442</v>
      </c>
      <c r="Y164" s="10"/>
      <c r="Z164" s="10">
        <v>0.5</v>
      </c>
      <c r="AA164" s="10"/>
      <c r="AB164" s="10" t="s">
        <v>478</v>
      </c>
      <c r="AC164" s="221" t="s">
        <v>489</v>
      </c>
      <c r="AD164" s="10" t="s">
        <v>480</v>
      </c>
      <c r="AE164" s="10"/>
      <c r="AF164" s="10"/>
      <c r="AG164" s="10"/>
      <c r="AH164" s="10"/>
      <c r="AI164" s="10"/>
      <c r="AJ164" s="10"/>
      <c r="AK164" s="10" t="s">
        <v>480</v>
      </c>
      <c r="AL164" s="222" t="e">
        <f t="shared" si="4"/>
        <v>#VALUE!</v>
      </c>
      <c r="AM164" s="220">
        <f t="shared" si="5"/>
        <v>45932</v>
      </c>
    </row>
    <row r="165" spans="1:39" ht="21.6" customHeight="1">
      <c r="A165" s="10">
        <v>9</v>
      </c>
      <c r="B165" s="10" t="s">
        <v>471</v>
      </c>
      <c r="C165" s="10">
        <v>2025100452</v>
      </c>
      <c r="D165" s="10"/>
      <c r="E165" s="10"/>
      <c r="F165" s="10">
        <v>3627</v>
      </c>
      <c r="G165" s="10" t="s">
        <v>317</v>
      </c>
      <c r="H165" s="10" t="s">
        <v>504</v>
      </c>
      <c r="I165" s="10"/>
      <c r="J165" s="10"/>
      <c r="K165" s="10"/>
      <c r="L165" s="10"/>
      <c r="M165" s="11"/>
      <c r="N165" s="10"/>
      <c r="O165" s="11"/>
      <c r="P165" s="12"/>
      <c r="Q165" s="10" t="s">
        <v>789</v>
      </c>
      <c r="R165" s="10" t="s">
        <v>419</v>
      </c>
      <c r="S165" s="10" t="s">
        <v>130</v>
      </c>
      <c r="T165" s="10">
        <v>1</v>
      </c>
      <c r="U165" s="10" t="s">
        <v>475</v>
      </c>
      <c r="V165" s="10" t="s">
        <v>1286</v>
      </c>
      <c r="W165" s="10" t="s">
        <v>1287</v>
      </c>
      <c r="X165" s="569">
        <v>45932.625</v>
      </c>
      <c r="Y165" s="10"/>
      <c r="Z165" s="10">
        <v>0.3</v>
      </c>
      <c r="AA165" s="10"/>
      <c r="AB165" s="10" t="s">
        <v>478</v>
      </c>
      <c r="AC165" s="221" t="s">
        <v>489</v>
      </c>
      <c r="AD165" s="10" t="s">
        <v>480</v>
      </c>
      <c r="AE165" s="10"/>
      <c r="AF165" s="10"/>
      <c r="AG165" s="10"/>
      <c r="AH165" s="10"/>
      <c r="AI165" s="10"/>
      <c r="AJ165" s="10"/>
      <c r="AK165" s="10" t="s">
        <v>480</v>
      </c>
      <c r="AL165" s="222" t="e">
        <f t="shared" si="4"/>
        <v>#VALUE!</v>
      </c>
      <c r="AM165" s="220">
        <f t="shared" si="5"/>
        <v>45932</v>
      </c>
    </row>
    <row r="166" spans="1:39" ht="21.6" customHeight="1">
      <c r="A166" s="10">
        <v>10</v>
      </c>
      <c r="B166" s="10" t="s">
        <v>471</v>
      </c>
      <c r="C166" s="10">
        <v>2025100457</v>
      </c>
      <c r="D166" s="10"/>
      <c r="E166" s="10"/>
      <c r="F166" s="10" t="s">
        <v>72</v>
      </c>
      <c r="G166" s="10" t="s">
        <v>1009</v>
      </c>
      <c r="H166" s="10" t="s">
        <v>504</v>
      </c>
      <c r="I166" s="10"/>
      <c r="J166" s="10"/>
      <c r="K166" s="10"/>
      <c r="L166" s="10"/>
      <c r="M166" s="11"/>
      <c r="N166" s="10"/>
      <c r="O166" s="11"/>
      <c r="P166" s="12"/>
      <c r="Q166" s="10" t="s">
        <v>1012</v>
      </c>
      <c r="R166" s="10" t="s">
        <v>419</v>
      </c>
      <c r="S166" s="10" t="s">
        <v>130</v>
      </c>
      <c r="T166" s="10">
        <v>1</v>
      </c>
      <c r="U166" s="10" t="s">
        <v>475</v>
      </c>
      <c r="V166" s="10" t="s">
        <v>1288</v>
      </c>
      <c r="W166" s="10" t="s">
        <v>1289</v>
      </c>
      <c r="X166" s="569">
        <v>45932.645138888889</v>
      </c>
      <c r="Y166" s="10"/>
      <c r="Z166" s="10">
        <v>0.3</v>
      </c>
      <c r="AA166" s="10"/>
      <c r="AB166" s="10" t="s">
        <v>478</v>
      </c>
      <c r="AC166" s="221" t="s">
        <v>489</v>
      </c>
      <c r="AD166" s="10" t="s">
        <v>480</v>
      </c>
      <c r="AE166" s="10"/>
      <c r="AF166" s="10"/>
      <c r="AG166" s="10"/>
      <c r="AH166" s="10"/>
      <c r="AI166" s="10"/>
      <c r="AJ166" s="10"/>
      <c r="AK166" s="10" t="s">
        <v>480</v>
      </c>
      <c r="AL166" s="222" t="e">
        <f t="shared" si="4"/>
        <v>#VALUE!</v>
      </c>
      <c r="AM166" s="220">
        <f t="shared" si="5"/>
        <v>45932</v>
      </c>
    </row>
    <row r="167" spans="1:39" ht="21.6" customHeight="1">
      <c r="A167" s="10">
        <v>11</v>
      </c>
      <c r="B167" s="10" t="s">
        <v>471</v>
      </c>
      <c r="C167" s="10">
        <v>2025100501</v>
      </c>
      <c r="D167" s="10"/>
      <c r="E167" s="10"/>
      <c r="F167" s="10">
        <v>4260</v>
      </c>
      <c r="G167" s="10" t="s">
        <v>792</v>
      </c>
      <c r="H167" s="10" t="s">
        <v>504</v>
      </c>
      <c r="I167" s="10"/>
      <c r="J167" s="10"/>
      <c r="K167" s="10"/>
      <c r="L167" s="10"/>
      <c r="M167" s="11"/>
      <c r="N167" s="10"/>
      <c r="O167" s="11"/>
      <c r="P167" s="12"/>
      <c r="Q167" s="10" t="s">
        <v>793</v>
      </c>
      <c r="R167" s="10" t="s">
        <v>419</v>
      </c>
      <c r="S167" s="10" t="s">
        <v>130</v>
      </c>
      <c r="T167" s="10">
        <v>1</v>
      </c>
      <c r="U167" s="10" t="s">
        <v>475</v>
      </c>
      <c r="V167" s="10" t="s">
        <v>1290</v>
      </c>
      <c r="W167" s="10" t="s">
        <v>1291</v>
      </c>
      <c r="X167" s="569">
        <v>45932.666666666657</v>
      </c>
      <c r="Y167" s="10"/>
      <c r="Z167" s="10">
        <v>0.4</v>
      </c>
      <c r="AA167" s="10"/>
      <c r="AB167" s="10" t="s">
        <v>478</v>
      </c>
      <c r="AC167" s="221" t="s">
        <v>489</v>
      </c>
      <c r="AD167" s="10" t="s">
        <v>480</v>
      </c>
      <c r="AE167" s="10"/>
      <c r="AF167" s="10"/>
      <c r="AG167" s="10"/>
      <c r="AH167" s="10"/>
      <c r="AI167" s="10"/>
      <c r="AJ167" s="10"/>
      <c r="AK167" s="10" t="s">
        <v>480</v>
      </c>
      <c r="AL167" s="222" t="e">
        <f t="shared" si="4"/>
        <v>#VALUE!</v>
      </c>
      <c r="AM167" s="220">
        <f t="shared" si="5"/>
        <v>45932</v>
      </c>
    </row>
    <row r="168" spans="1:39" ht="21.6" customHeight="1">
      <c r="A168" s="10">
        <v>12</v>
      </c>
      <c r="B168" s="10" t="s">
        <v>471</v>
      </c>
      <c r="C168" s="10">
        <v>2025100520</v>
      </c>
      <c r="D168" s="10"/>
      <c r="E168" s="10"/>
      <c r="F168" s="10">
        <v>4084</v>
      </c>
      <c r="G168" s="10" t="s">
        <v>796</v>
      </c>
      <c r="H168" s="10" t="s">
        <v>504</v>
      </c>
      <c r="I168" s="10"/>
      <c r="J168" s="10"/>
      <c r="K168" s="10"/>
      <c r="L168" s="10"/>
      <c r="M168" s="11"/>
      <c r="N168" s="10"/>
      <c r="O168" s="11"/>
      <c r="P168" s="12"/>
      <c r="Q168" s="10" t="s">
        <v>797</v>
      </c>
      <c r="R168" s="10" t="s">
        <v>419</v>
      </c>
      <c r="S168" s="10" t="s">
        <v>130</v>
      </c>
      <c r="T168" s="10">
        <v>1</v>
      </c>
      <c r="U168" s="10" t="s">
        <v>475</v>
      </c>
      <c r="V168" s="10" t="s">
        <v>1292</v>
      </c>
      <c r="W168" s="10" t="s">
        <v>1293</v>
      </c>
      <c r="X168" s="569">
        <v>45932.6875</v>
      </c>
      <c r="Y168" s="10"/>
      <c r="Z168" s="10">
        <v>0.3</v>
      </c>
      <c r="AA168" s="10"/>
      <c r="AB168" s="10" t="s">
        <v>478</v>
      </c>
      <c r="AC168" s="221" t="s">
        <v>489</v>
      </c>
      <c r="AD168" s="10" t="s">
        <v>480</v>
      </c>
      <c r="AE168" s="10"/>
      <c r="AF168" s="10"/>
      <c r="AG168" s="10"/>
      <c r="AH168" s="10"/>
      <c r="AI168" s="10"/>
      <c r="AJ168" s="10"/>
      <c r="AK168" s="10" t="s">
        <v>480</v>
      </c>
      <c r="AL168" s="222" t="e">
        <f t="shared" si="4"/>
        <v>#VALUE!</v>
      </c>
      <c r="AM168" s="220">
        <f t="shared" si="5"/>
        <v>45932</v>
      </c>
    </row>
    <row r="169" spans="1:39" ht="21.6" customHeight="1">
      <c r="A169" s="10">
        <v>13</v>
      </c>
      <c r="B169" s="10" t="s">
        <v>471</v>
      </c>
      <c r="C169" s="10">
        <v>2025100662</v>
      </c>
      <c r="D169" s="10"/>
      <c r="E169" s="10"/>
      <c r="F169" s="10">
        <v>4241</v>
      </c>
      <c r="G169" s="10" t="s">
        <v>834</v>
      </c>
      <c r="H169" s="10" t="s">
        <v>504</v>
      </c>
      <c r="I169" s="10"/>
      <c r="J169" s="10"/>
      <c r="K169" s="10"/>
      <c r="L169" s="10"/>
      <c r="M169" s="11"/>
      <c r="N169" s="10"/>
      <c r="O169" s="11"/>
      <c r="P169" s="12"/>
      <c r="Q169" s="10" t="s">
        <v>835</v>
      </c>
      <c r="R169" s="10" t="s">
        <v>419</v>
      </c>
      <c r="S169" s="10" t="s">
        <v>130</v>
      </c>
      <c r="T169" s="10">
        <v>1</v>
      </c>
      <c r="U169" s="10" t="s">
        <v>475</v>
      </c>
      <c r="V169" s="10" t="s">
        <v>1294</v>
      </c>
      <c r="W169" s="10" t="s">
        <v>1295</v>
      </c>
      <c r="X169" s="569">
        <v>45933.576388888891</v>
      </c>
      <c r="Y169" s="10"/>
      <c r="Z169" s="10">
        <v>0.3</v>
      </c>
      <c r="AA169" s="10"/>
      <c r="AB169" s="10" t="s">
        <v>478</v>
      </c>
      <c r="AC169" s="221" t="s">
        <v>489</v>
      </c>
      <c r="AD169" s="10" t="s">
        <v>480</v>
      </c>
      <c r="AE169" s="10"/>
      <c r="AF169" s="10"/>
      <c r="AG169" s="10"/>
      <c r="AH169" s="10"/>
      <c r="AI169" s="10"/>
      <c r="AJ169" s="10"/>
      <c r="AK169" s="10" t="s">
        <v>480</v>
      </c>
      <c r="AL169" s="222" t="e">
        <f t="shared" si="4"/>
        <v>#VALUE!</v>
      </c>
      <c r="AM169" s="220">
        <f t="shared" si="5"/>
        <v>45933</v>
      </c>
    </row>
    <row r="170" spans="1:39" ht="21.6" customHeight="1">
      <c r="A170" s="10">
        <v>14</v>
      </c>
      <c r="B170" s="10" t="s">
        <v>471</v>
      </c>
      <c r="C170" s="10">
        <v>2025100682</v>
      </c>
      <c r="D170" s="10"/>
      <c r="E170" s="10"/>
      <c r="F170" s="10">
        <v>4352</v>
      </c>
      <c r="G170" s="10" t="s">
        <v>830</v>
      </c>
      <c r="H170" s="10" t="s">
        <v>504</v>
      </c>
      <c r="I170" s="10"/>
      <c r="J170" s="10"/>
      <c r="K170" s="10"/>
      <c r="L170" s="10"/>
      <c r="M170" s="11"/>
      <c r="N170" s="10"/>
      <c r="O170" s="11"/>
      <c r="P170" s="12"/>
      <c r="Q170" s="10" t="s">
        <v>831</v>
      </c>
      <c r="R170" s="10" t="s">
        <v>419</v>
      </c>
      <c r="S170" s="10" t="s">
        <v>130</v>
      </c>
      <c r="T170" s="10">
        <v>1</v>
      </c>
      <c r="U170" s="10" t="s">
        <v>475</v>
      </c>
      <c r="V170" s="10" t="s">
        <v>1296</v>
      </c>
      <c r="W170" s="10" t="s">
        <v>1297</v>
      </c>
      <c r="X170" s="569">
        <v>45933.604166666657</v>
      </c>
      <c r="Y170" s="10"/>
      <c r="Z170" s="10">
        <v>0.3</v>
      </c>
      <c r="AA170" s="10"/>
      <c r="AB170" s="10" t="s">
        <v>478</v>
      </c>
      <c r="AC170" s="221" t="s">
        <v>489</v>
      </c>
      <c r="AD170" s="10" t="s">
        <v>480</v>
      </c>
      <c r="AE170" s="10"/>
      <c r="AF170" s="10"/>
      <c r="AG170" s="10"/>
      <c r="AH170" s="10"/>
      <c r="AI170" s="10"/>
      <c r="AJ170" s="10"/>
      <c r="AK170" s="10" t="s">
        <v>480</v>
      </c>
      <c r="AL170" s="222" t="e">
        <f t="shared" si="4"/>
        <v>#VALUE!</v>
      </c>
      <c r="AM170" s="220">
        <f t="shared" si="5"/>
        <v>45933</v>
      </c>
    </row>
    <row r="171" spans="1:39" ht="21.6" customHeight="1">
      <c r="A171" s="10">
        <v>15</v>
      </c>
      <c r="B171" s="10" t="s">
        <v>471</v>
      </c>
      <c r="C171" s="10">
        <v>2025100705</v>
      </c>
      <c r="D171" s="10"/>
      <c r="E171" s="10"/>
      <c r="F171" s="10">
        <v>3840</v>
      </c>
      <c r="G171" s="10" t="s">
        <v>826</v>
      </c>
      <c r="H171" s="10" t="s">
        <v>504</v>
      </c>
      <c r="I171" s="10"/>
      <c r="J171" s="10"/>
      <c r="K171" s="10"/>
      <c r="L171" s="10"/>
      <c r="M171" s="11"/>
      <c r="N171" s="10"/>
      <c r="O171" s="11"/>
      <c r="P171" s="12"/>
      <c r="Q171" s="10" t="s">
        <v>827</v>
      </c>
      <c r="R171" s="10" t="s">
        <v>419</v>
      </c>
      <c r="S171" s="10" t="s">
        <v>130</v>
      </c>
      <c r="T171" s="10">
        <v>1</v>
      </c>
      <c r="U171" s="10" t="s">
        <v>475</v>
      </c>
      <c r="V171" s="10" t="s">
        <v>1298</v>
      </c>
      <c r="W171" s="10" t="s">
        <v>1299</v>
      </c>
      <c r="X171" s="569">
        <v>45933.648611111108</v>
      </c>
      <c r="Y171" s="10"/>
      <c r="Z171" s="10">
        <v>0.4</v>
      </c>
      <c r="AA171" s="10"/>
      <c r="AB171" s="10" t="s">
        <v>478</v>
      </c>
      <c r="AC171" s="221" t="s">
        <v>489</v>
      </c>
      <c r="AD171" s="10" t="s">
        <v>480</v>
      </c>
      <c r="AE171" s="10"/>
      <c r="AF171" s="10"/>
      <c r="AG171" s="10"/>
      <c r="AH171" s="10"/>
      <c r="AI171" s="10"/>
      <c r="AJ171" s="10"/>
      <c r="AK171" s="10" t="s">
        <v>480</v>
      </c>
      <c r="AL171" s="222" t="e">
        <f t="shared" si="4"/>
        <v>#VALUE!</v>
      </c>
      <c r="AM171" s="220">
        <f t="shared" si="5"/>
        <v>45933</v>
      </c>
    </row>
    <row r="172" spans="1:39" ht="21.6" customHeight="1">
      <c r="A172" s="10">
        <v>16</v>
      </c>
      <c r="B172" s="10" t="s">
        <v>471</v>
      </c>
      <c r="C172" s="10">
        <v>2025100723</v>
      </c>
      <c r="D172" s="10"/>
      <c r="E172" s="10"/>
      <c r="F172" s="10">
        <v>4397</v>
      </c>
      <c r="G172" s="10" t="s">
        <v>822</v>
      </c>
      <c r="H172" s="10" t="s">
        <v>504</v>
      </c>
      <c r="I172" s="10"/>
      <c r="J172" s="10"/>
      <c r="K172" s="10"/>
      <c r="L172" s="10"/>
      <c r="M172" s="11"/>
      <c r="N172" s="10"/>
      <c r="O172" s="11"/>
      <c r="P172" s="12"/>
      <c r="Q172" s="10" t="s">
        <v>823</v>
      </c>
      <c r="R172" s="10" t="s">
        <v>419</v>
      </c>
      <c r="S172" s="10" t="s">
        <v>130</v>
      </c>
      <c r="T172" s="10">
        <v>1</v>
      </c>
      <c r="U172" s="10" t="s">
        <v>475</v>
      </c>
      <c r="V172" s="10" t="s">
        <v>1300</v>
      </c>
      <c r="W172" s="10" t="s">
        <v>1301</v>
      </c>
      <c r="X172" s="569">
        <v>45933.675000000003</v>
      </c>
      <c r="Y172" s="10"/>
      <c r="Z172" s="10">
        <v>0.4</v>
      </c>
      <c r="AA172" s="10"/>
      <c r="AB172" s="10" t="s">
        <v>478</v>
      </c>
      <c r="AC172" s="221" t="s">
        <v>489</v>
      </c>
      <c r="AD172" s="10" t="s">
        <v>480</v>
      </c>
      <c r="AE172" s="10"/>
      <c r="AF172" s="10"/>
      <c r="AG172" s="10"/>
      <c r="AH172" s="10"/>
      <c r="AI172" s="10"/>
      <c r="AJ172" s="10"/>
      <c r="AK172" s="10" t="s">
        <v>480</v>
      </c>
      <c r="AL172" s="222" t="e">
        <f t="shared" si="4"/>
        <v>#VALUE!</v>
      </c>
      <c r="AM172" s="220">
        <f t="shared" si="5"/>
        <v>45933</v>
      </c>
    </row>
    <row r="173" spans="1:39" ht="21.6" customHeight="1">
      <c r="A173" s="10">
        <v>17</v>
      </c>
      <c r="B173" s="10" t="s">
        <v>471</v>
      </c>
      <c r="C173" s="10">
        <v>2025100731</v>
      </c>
      <c r="D173" s="10"/>
      <c r="E173" s="10"/>
      <c r="F173" s="10">
        <v>4586</v>
      </c>
      <c r="G173" s="10" t="s">
        <v>178</v>
      </c>
      <c r="H173" s="10" t="s">
        <v>504</v>
      </c>
      <c r="I173" s="10"/>
      <c r="J173" s="10"/>
      <c r="K173" s="10"/>
      <c r="L173" s="10"/>
      <c r="M173" s="11"/>
      <c r="N173" s="10"/>
      <c r="O173" s="11"/>
      <c r="P173" s="12"/>
      <c r="Q173" s="10" t="s">
        <v>819</v>
      </c>
      <c r="R173" s="10" t="s">
        <v>419</v>
      </c>
      <c r="S173" s="10" t="s">
        <v>130</v>
      </c>
      <c r="T173" s="10">
        <v>1</v>
      </c>
      <c r="U173" s="10" t="s">
        <v>475</v>
      </c>
      <c r="V173" s="10" t="s">
        <v>1302</v>
      </c>
      <c r="W173" s="10" t="s">
        <v>1303</v>
      </c>
      <c r="X173" s="569">
        <v>45933.693749999999</v>
      </c>
      <c r="Y173" s="10"/>
      <c r="Z173" s="10">
        <v>0.3</v>
      </c>
      <c r="AA173" s="10"/>
      <c r="AB173" s="10" t="s">
        <v>478</v>
      </c>
      <c r="AC173" s="221" t="s">
        <v>489</v>
      </c>
      <c r="AD173" s="10" t="s">
        <v>480</v>
      </c>
      <c r="AE173" s="10"/>
      <c r="AF173" s="10"/>
      <c r="AG173" s="10"/>
      <c r="AH173" s="10"/>
      <c r="AI173" s="10"/>
      <c r="AJ173" s="10"/>
      <c r="AK173" s="10" t="s">
        <v>480</v>
      </c>
      <c r="AL173" s="222" t="e">
        <f t="shared" si="4"/>
        <v>#VALUE!</v>
      </c>
      <c r="AM173" s="220">
        <f t="shared" si="5"/>
        <v>45933</v>
      </c>
    </row>
    <row r="174" spans="1:39" ht="21.6" customHeight="1">
      <c r="A174" s="10">
        <v>18</v>
      </c>
      <c r="B174" s="10" t="s">
        <v>509</v>
      </c>
      <c r="C174" s="10">
        <v>2025100752</v>
      </c>
      <c r="D174" s="10" t="s">
        <v>1304</v>
      </c>
      <c r="E174" s="10" t="s">
        <v>511</v>
      </c>
      <c r="F174" s="10">
        <v>4679</v>
      </c>
      <c r="G174" s="10" t="s">
        <v>1305</v>
      </c>
      <c r="H174" s="10" t="s">
        <v>636</v>
      </c>
      <c r="I174" s="10" t="s">
        <v>1306</v>
      </c>
      <c r="J174" s="10" t="s">
        <v>604</v>
      </c>
      <c r="K174" s="10" t="s">
        <v>592</v>
      </c>
      <c r="L174" s="10" t="s">
        <v>545</v>
      </c>
      <c r="M174" s="11" t="s">
        <v>546</v>
      </c>
      <c r="N174" s="10" t="s">
        <v>1307</v>
      </c>
      <c r="O174" s="11" t="s">
        <v>1308</v>
      </c>
      <c r="P174" s="12" t="s">
        <v>1309</v>
      </c>
      <c r="Q174" s="10" t="s">
        <v>1310</v>
      </c>
      <c r="R174" s="10" t="s">
        <v>419</v>
      </c>
      <c r="S174" s="10" t="s">
        <v>125</v>
      </c>
      <c r="T174" s="10">
        <v>1</v>
      </c>
      <c r="U174" s="10" t="s">
        <v>475</v>
      </c>
      <c r="V174" s="10" t="s">
        <v>1311</v>
      </c>
      <c r="W174" s="10" t="s">
        <v>1312</v>
      </c>
      <c r="X174" s="569">
        <v>45937.5</v>
      </c>
      <c r="Y174" s="10" t="s">
        <v>1313</v>
      </c>
      <c r="Z174" s="10">
        <v>0.5</v>
      </c>
      <c r="AA174" s="10"/>
      <c r="AB174" s="10" t="s">
        <v>478</v>
      </c>
      <c r="AC174" s="221" t="s">
        <v>1314</v>
      </c>
      <c r="AD174" s="10"/>
      <c r="AE174" s="10"/>
      <c r="AF174" s="10"/>
      <c r="AG174" s="10"/>
      <c r="AH174" s="10"/>
      <c r="AI174" s="10"/>
      <c r="AJ174" s="10"/>
      <c r="AK174" s="10" t="s">
        <v>480</v>
      </c>
      <c r="AL174" s="222">
        <f t="shared" si="4"/>
        <v>45934</v>
      </c>
      <c r="AM174" s="220">
        <f t="shared" si="5"/>
        <v>45937</v>
      </c>
    </row>
    <row r="175" spans="1:39" ht="21.6" customHeight="1">
      <c r="A175" s="10">
        <v>19</v>
      </c>
      <c r="B175" s="10" t="s">
        <v>471</v>
      </c>
      <c r="C175" s="10">
        <v>2025100855</v>
      </c>
      <c r="D175" s="10"/>
      <c r="E175" s="10"/>
      <c r="F175" s="10">
        <v>5245</v>
      </c>
      <c r="G175" s="10" t="s">
        <v>408</v>
      </c>
      <c r="H175" s="10" t="s">
        <v>504</v>
      </c>
      <c r="I175" s="10"/>
      <c r="J175" s="10"/>
      <c r="K175" s="10"/>
      <c r="L175" s="10"/>
      <c r="M175" s="11"/>
      <c r="N175" s="10"/>
      <c r="O175" s="11"/>
      <c r="P175" s="12"/>
      <c r="Q175" s="10" t="s">
        <v>962</v>
      </c>
      <c r="R175" s="10" t="s">
        <v>419</v>
      </c>
      <c r="S175" s="10" t="s">
        <v>130</v>
      </c>
      <c r="T175" s="10">
        <v>1</v>
      </c>
      <c r="U175" s="10" t="s">
        <v>475</v>
      </c>
      <c r="V175" s="10" t="s">
        <v>1315</v>
      </c>
      <c r="W175" s="10" t="s">
        <v>1316</v>
      </c>
      <c r="X175" s="569">
        <v>45937.416666666657</v>
      </c>
      <c r="Y175" s="10"/>
      <c r="Z175" s="10">
        <v>0.5</v>
      </c>
      <c r="AA175" s="10"/>
      <c r="AB175" s="10" t="s">
        <v>478</v>
      </c>
      <c r="AC175" s="221" t="s">
        <v>489</v>
      </c>
      <c r="AD175" s="10" t="s">
        <v>480</v>
      </c>
      <c r="AE175" s="10"/>
      <c r="AF175" s="10"/>
      <c r="AG175" s="10"/>
      <c r="AH175" s="10"/>
      <c r="AI175" s="10"/>
      <c r="AJ175" s="10"/>
      <c r="AK175" s="10" t="s">
        <v>480</v>
      </c>
      <c r="AL175" s="222" t="e">
        <f t="shared" si="4"/>
        <v>#VALUE!</v>
      </c>
      <c r="AM175" s="220">
        <f t="shared" si="5"/>
        <v>45937</v>
      </c>
    </row>
    <row r="176" spans="1:39" ht="21.6" customHeight="1">
      <c r="A176" s="10">
        <v>20</v>
      </c>
      <c r="B176" s="10" t="s">
        <v>471</v>
      </c>
      <c r="C176" s="10">
        <v>2025100856</v>
      </c>
      <c r="D176" s="10"/>
      <c r="E176" s="10"/>
      <c r="F176" s="10">
        <v>2399</v>
      </c>
      <c r="G176" s="10" t="s">
        <v>298</v>
      </c>
      <c r="H176" s="10" t="s">
        <v>504</v>
      </c>
      <c r="I176" s="10"/>
      <c r="J176" s="10"/>
      <c r="K176" s="10"/>
      <c r="L176" s="10"/>
      <c r="M176" s="11"/>
      <c r="N176" s="10"/>
      <c r="O176" s="11"/>
      <c r="P176" s="12"/>
      <c r="Q176" s="10" t="s">
        <v>965</v>
      </c>
      <c r="R176" s="10" t="s">
        <v>419</v>
      </c>
      <c r="S176" s="10" t="s">
        <v>130</v>
      </c>
      <c r="T176" s="10">
        <v>1</v>
      </c>
      <c r="U176" s="10" t="s">
        <v>475</v>
      </c>
      <c r="V176" s="10" t="s">
        <v>1317</v>
      </c>
      <c r="W176" s="10" t="s">
        <v>1318</v>
      </c>
      <c r="X176" s="569">
        <v>45937.4375</v>
      </c>
      <c r="Y176" s="10"/>
      <c r="Z176" s="10">
        <v>0.3</v>
      </c>
      <c r="AA176" s="10"/>
      <c r="AB176" s="10" t="s">
        <v>478</v>
      </c>
      <c r="AC176" s="221" t="s">
        <v>489</v>
      </c>
      <c r="AD176" s="10" t="s">
        <v>480</v>
      </c>
      <c r="AE176" s="10"/>
      <c r="AF176" s="10"/>
      <c r="AG176" s="10"/>
      <c r="AH176" s="10"/>
      <c r="AI176" s="10"/>
      <c r="AJ176" s="10"/>
      <c r="AK176" s="10" t="s">
        <v>480</v>
      </c>
      <c r="AL176" s="222" t="e">
        <f t="shared" si="4"/>
        <v>#VALUE!</v>
      </c>
      <c r="AM176" s="220">
        <f t="shared" si="5"/>
        <v>45937</v>
      </c>
    </row>
    <row r="177" spans="1:39" ht="21.6" customHeight="1">
      <c r="A177" s="10">
        <v>21</v>
      </c>
      <c r="B177" s="10" t="s">
        <v>471</v>
      </c>
      <c r="C177" s="10">
        <v>2025100874</v>
      </c>
      <c r="D177" s="10"/>
      <c r="E177" s="10"/>
      <c r="F177" s="10">
        <v>2259</v>
      </c>
      <c r="G177" s="10" t="s">
        <v>1319</v>
      </c>
      <c r="H177" s="10" t="s">
        <v>504</v>
      </c>
      <c r="I177" s="10"/>
      <c r="J177" s="10"/>
      <c r="K177" s="10"/>
      <c r="L177" s="10"/>
      <c r="M177" s="11"/>
      <c r="N177" s="10"/>
      <c r="O177" s="11"/>
      <c r="P177" s="12"/>
      <c r="Q177" s="10" t="s">
        <v>1320</v>
      </c>
      <c r="R177" s="10" t="s">
        <v>419</v>
      </c>
      <c r="S177" s="10" t="s">
        <v>130</v>
      </c>
      <c r="T177" s="10">
        <v>1</v>
      </c>
      <c r="U177" s="10" t="s">
        <v>475</v>
      </c>
      <c r="V177" s="10" t="s">
        <v>1321</v>
      </c>
      <c r="W177" s="10" t="s">
        <v>1322</v>
      </c>
      <c r="X177" s="569">
        <v>45937.458333333343</v>
      </c>
      <c r="Y177" s="10"/>
      <c r="Z177" s="10">
        <v>0.3</v>
      </c>
      <c r="AA177" s="10"/>
      <c r="AB177" s="10" t="s">
        <v>478</v>
      </c>
      <c r="AC177" s="221" t="s">
        <v>489</v>
      </c>
      <c r="AD177" s="10" t="s">
        <v>480</v>
      </c>
      <c r="AE177" s="10"/>
      <c r="AF177" s="10"/>
      <c r="AG177" s="10"/>
      <c r="AH177" s="10"/>
      <c r="AI177" s="10"/>
      <c r="AJ177" s="10"/>
      <c r="AK177" s="10" t="s">
        <v>480</v>
      </c>
      <c r="AL177" s="222" t="e">
        <f t="shared" si="4"/>
        <v>#VALUE!</v>
      </c>
      <c r="AM177" s="220">
        <f t="shared" si="5"/>
        <v>45937</v>
      </c>
    </row>
    <row r="178" spans="1:39" ht="21.6" customHeight="1">
      <c r="A178" s="10">
        <v>22</v>
      </c>
      <c r="B178" s="10" t="s">
        <v>509</v>
      </c>
      <c r="C178" s="10">
        <v>2025100893</v>
      </c>
      <c r="D178" s="10" t="s">
        <v>1323</v>
      </c>
      <c r="E178" s="10" t="s">
        <v>511</v>
      </c>
      <c r="F178" s="10">
        <v>3362</v>
      </c>
      <c r="G178" s="10" t="s">
        <v>343</v>
      </c>
      <c r="H178" s="10" t="s">
        <v>504</v>
      </c>
      <c r="I178" s="10" t="s">
        <v>1324</v>
      </c>
      <c r="J178" s="10" t="s">
        <v>514</v>
      </c>
      <c r="K178" s="10" t="s">
        <v>289</v>
      </c>
      <c r="L178" s="10" t="s">
        <v>545</v>
      </c>
      <c r="M178" s="11" t="s">
        <v>546</v>
      </c>
      <c r="N178" s="10" t="s">
        <v>1325</v>
      </c>
      <c r="O178" s="11" t="s">
        <v>572</v>
      </c>
      <c r="P178" s="12" t="s">
        <v>1326</v>
      </c>
      <c r="Q178" s="10" t="s">
        <v>1327</v>
      </c>
      <c r="R178" s="10" t="s">
        <v>419</v>
      </c>
      <c r="S178" s="10" t="s">
        <v>130</v>
      </c>
      <c r="T178" s="10">
        <v>1</v>
      </c>
      <c r="U178" s="10" t="s">
        <v>475</v>
      </c>
      <c r="V178" s="10" t="s">
        <v>1328</v>
      </c>
      <c r="W178" s="10" t="s">
        <v>1329</v>
      </c>
      <c r="X178" s="569">
        <v>45937.583333333343</v>
      </c>
      <c r="Y178" s="10" t="s">
        <v>1330</v>
      </c>
      <c r="Z178" s="10">
        <v>0.3</v>
      </c>
      <c r="AA178" s="10"/>
      <c r="AB178" s="10" t="s">
        <v>478</v>
      </c>
      <c r="AC178" s="221" t="s">
        <v>1331</v>
      </c>
      <c r="AD178" s="10"/>
      <c r="AE178" s="10"/>
      <c r="AF178" s="10"/>
      <c r="AG178" s="10"/>
      <c r="AH178" s="10"/>
      <c r="AI178" s="10"/>
      <c r="AJ178" s="10"/>
      <c r="AK178" s="10" t="s">
        <v>480</v>
      </c>
      <c r="AL178" s="222">
        <f t="shared" si="4"/>
        <v>45937</v>
      </c>
      <c r="AM178" s="220">
        <f t="shared" si="5"/>
        <v>45937</v>
      </c>
    </row>
    <row r="179" spans="1:39" ht="21.6" customHeight="1">
      <c r="A179" s="10">
        <v>23</v>
      </c>
      <c r="B179" s="10" t="s">
        <v>471</v>
      </c>
      <c r="C179" s="10">
        <v>2025100894</v>
      </c>
      <c r="D179" s="10"/>
      <c r="E179" s="10"/>
      <c r="F179" s="10">
        <v>4679</v>
      </c>
      <c r="G179" s="10" t="s">
        <v>1305</v>
      </c>
      <c r="H179" s="10" t="s">
        <v>636</v>
      </c>
      <c r="I179" s="10"/>
      <c r="J179" s="10"/>
      <c r="K179" s="10"/>
      <c r="L179" s="10"/>
      <c r="M179" s="11"/>
      <c r="N179" s="10"/>
      <c r="O179" s="11"/>
      <c r="P179" s="12"/>
      <c r="Q179" s="10" t="s">
        <v>1310</v>
      </c>
      <c r="R179" s="10" t="s">
        <v>419</v>
      </c>
      <c r="S179" s="10" t="s">
        <v>125</v>
      </c>
      <c r="T179" s="10">
        <v>1</v>
      </c>
      <c r="U179" s="10" t="s">
        <v>475</v>
      </c>
      <c r="V179" s="10" t="s">
        <v>1332</v>
      </c>
      <c r="W179" s="10" t="s">
        <v>1333</v>
      </c>
      <c r="X179" s="569">
        <v>45937.479166666657</v>
      </c>
      <c r="Y179" s="10"/>
      <c r="Z179" s="10">
        <v>0.5</v>
      </c>
      <c r="AA179" s="10"/>
      <c r="AB179" s="10" t="s">
        <v>478</v>
      </c>
      <c r="AC179" s="221" t="s">
        <v>1334</v>
      </c>
      <c r="AD179" s="10" t="s">
        <v>480</v>
      </c>
      <c r="AE179" s="10"/>
      <c r="AF179" s="10"/>
      <c r="AG179" s="10"/>
      <c r="AH179" s="10"/>
      <c r="AI179" s="10"/>
      <c r="AJ179" s="10"/>
      <c r="AK179" s="10" t="s">
        <v>480</v>
      </c>
      <c r="AL179" s="222" t="e">
        <f t="shared" si="4"/>
        <v>#VALUE!</v>
      </c>
      <c r="AM179" s="220">
        <f t="shared" si="5"/>
        <v>45937</v>
      </c>
    </row>
    <row r="180" spans="1:39" ht="21.6" customHeight="1">
      <c r="A180" s="10">
        <v>24</v>
      </c>
      <c r="B180" s="10" t="s">
        <v>471</v>
      </c>
      <c r="C180" s="10">
        <v>2025100916</v>
      </c>
      <c r="D180" s="10"/>
      <c r="E180" s="10"/>
      <c r="F180" s="10">
        <v>2837</v>
      </c>
      <c r="G180" s="10" t="s">
        <v>971</v>
      </c>
      <c r="H180" s="10" t="s">
        <v>504</v>
      </c>
      <c r="I180" s="10"/>
      <c r="J180" s="10"/>
      <c r="K180" s="10"/>
      <c r="L180" s="10"/>
      <c r="M180" s="11"/>
      <c r="N180" s="10"/>
      <c r="O180" s="11"/>
      <c r="P180" s="12"/>
      <c r="Q180" s="10" t="s">
        <v>972</v>
      </c>
      <c r="R180" s="10" t="s">
        <v>419</v>
      </c>
      <c r="S180" s="10" t="s">
        <v>130</v>
      </c>
      <c r="T180" s="10">
        <v>1</v>
      </c>
      <c r="U180" s="10" t="s">
        <v>475</v>
      </c>
      <c r="V180" s="10" t="s">
        <v>1335</v>
      </c>
      <c r="W180" s="10" t="s">
        <v>1336</v>
      </c>
      <c r="X180" s="569">
        <v>45937.5</v>
      </c>
      <c r="Y180" s="10"/>
      <c r="Z180" s="10">
        <v>0.7</v>
      </c>
      <c r="AA180" s="10"/>
      <c r="AB180" s="10" t="s">
        <v>478</v>
      </c>
      <c r="AC180" s="221" t="s">
        <v>489</v>
      </c>
      <c r="AD180" s="10" t="s">
        <v>480</v>
      </c>
      <c r="AE180" s="10"/>
      <c r="AF180" s="10"/>
      <c r="AG180" s="10"/>
      <c r="AH180" s="10"/>
      <c r="AI180" s="10"/>
      <c r="AJ180" s="10"/>
      <c r="AK180" s="10" t="s">
        <v>480</v>
      </c>
      <c r="AL180" s="222" t="e">
        <f t="shared" si="4"/>
        <v>#VALUE!</v>
      </c>
      <c r="AM180" s="220">
        <f t="shared" si="5"/>
        <v>45937</v>
      </c>
    </row>
    <row r="181" spans="1:39" ht="21.6" customHeight="1">
      <c r="A181" s="10">
        <v>25</v>
      </c>
      <c r="B181" s="10" t="s">
        <v>471</v>
      </c>
      <c r="C181" s="10">
        <v>2025100926</v>
      </c>
      <c r="D181" s="10"/>
      <c r="E181" s="10"/>
      <c r="F181" s="10">
        <v>4679</v>
      </c>
      <c r="G181" s="10" t="s">
        <v>1305</v>
      </c>
      <c r="H181" s="10" t="s">
        <v>636</v>
      </c>
      <c r="I181" s="10"/>
      <c r="J181" s="10"/>
      <c r="K181" s="10"/>
      <c r="L181" s="10"/>
      <c r="M181" s="11"/>
      <c r="N181" s="10"/>
      <c r="O181" s="11"/>
      <c r="P181" s="12"/>
      <c r="Q181" s="10" t="s">
        <v>1310</v>
      </c>
      <c r="R181" s="10" t="s">
        <v>419</v>
      </c>
      <c r="S181" s="10" t="s">
        <v>125</v>
      </c>
      <c r="T181" s="10">
        <v>1</v>
      </c>
      <c r="U181" s="10" t="s">
        <v>475</v>
      </c>
      <c r="V181" s="10" t="s">
        <v>1337</v>
      </c>
      <c r="W181" s="10" t="s">
        <v>1333</v>
      </c>
      <c r="X181" s="569">
        <v>45937.479166666657</v>
      </c>
      <c r="Y181" s="10"/>
      <c r="Z181" s="10">
        <v>0.5</v>
      </c>
      <c r="AA181" s="10"/>
      <c r="AB181" s="10" t="s">
        <v>478</v>
      </c>
      <c r="AC181" s="221" t="s">
        <v>489</v>
      </c>
      <c r="AD181" s="10" t="s">
        <v>480</v>
      </c>
      <c r="AE181" s="10"/>
      <c r="AF181" s="10"/>
      <c r="AG181" s="10"/>
      <c r="AH181" s="10"/>
      <c r="AI181" s="10"/>
      <c r="AJ181" s="10"/>
      <c r="AK181" s="10" t="s">
        <v>480</v>
      </c>
      <c r="AL181" s="222" t="e">
        <f t="shared" si="4"/>
        <v>#VALUE!</v>
      </c>
      <c r="AM181" s="220">
        <f t="shared" si="5"/>
        <v>45937</v>
      </c>
    </row>
    <row r="182" spans="1:39" ht="21.6" customHeight="1">
      <c r="A182" s="10">
        <v>26</v>
      </c>
      <c r="B182" s="10" t="s">
        <v>471</v>
      </c>
      <c r="C182" s="10">
        <v>2025100966</v>
      </c>
      <c r="D182" s="10"/>
      <c r="E182" s="10"/>
      <c r="F182" s="10">
        <v>3362</v>
      </c>
      <c r="G182" s="10" t="s">
        <v>343</v>
      </c>
      <c r="H182" s="10" t="s">
        <v>504</v>
      </c>
      <c r="I182" s="10"/>
      <c r="J182" s="10"/>
      <c r="K182" s="10"/>
      <c r="L182" s="10"/>
      <c r="M182" s="11"/>
      <c r="N182" s="10"/>
      <c r="O182" s="11"/>
      <c r="P182" s="12"/>
      <c r="Q182" s="10" t="s">
        <v>1327</v>
      </c>
      <c r="R182" s="10" t="s">
        <v>419</v>
      </c>
      <c r="S182" s="10" t="s">
        <v>130</v>
      </c>
      <c r="T182" s="10">
        <v>1</v>
      </c>
      <c r="U182" s="10" t="s">
        <v>475</v>
      </c>
      <c r="V182" s="10" t="s">
        <v>1338</v>
      </c>
      <c r="W182" s="10" t="s">
        <v>1339</v>
      </c>
      <c r="X182" s="569">
        <v>45937.619444444441</v>
      </c>
      <c r="Y182" s="10"/>
      <c r="Z182" s="10">
        <v>0.7</v>
      </c>
      <c r="AA182" s="10"/>
      <c r="AB182" s="10" t="s">
        <v>478</v>
      </c>
      <c r="AC182" s="221" t="s">
        <v>489</v>
      </c>
      <c r="AD182" s="10" t="s">
        <v>480</v>
      </c>
      <c r="AE182" s="10"/>
      <c r="AF182" s="10"/>
      <c r="AG182" s="10"/>
      <c r="AH182" s="10"/>
      <c r="AI182" s="10"/>
      <c r="AJ182" s="10"/>
      <c r="AK182" s="10" t="s">
        <v>480</v>
      </c>
      <c r="AL182" s="222" t="e">
        <f t="shared" si="4"/>
        <v>#VALUE!</v>
      </c>
      <c r="AM182" s="220">
        <f t="shared" si="5"/>
        <v>45937</v>
      </c>
    </row>
    <row r="183" spans="1:39" ht="21.6" customHeight="1">
      <c r="A183" s="10">
        <v>27</v>
      </c>
      <c r="B183" s="10" t="s">
        <v>471</v>
      </c>
      <c r="C183" s="10">
        <v>2025100973</v>
      </c>
      <c r="D183" s="10"/>
      <c r="E183" s="10"/>
      <c r="F183" s="10">
        <v>3623</v>
      </c>
      <c r="G183" s="10" t="s">
        <v>294</v>
      </c>
      <c r="H183" s="10" t="s">
        <v>504</v>
      </c>
      <c r="I183" s="10"/>
      <c r="J183" s="10"/>
      <c r="K183" s="10"/>
      <c r="L183" s="10"/>
      <c r="M183" s="11"/>
      <c r="N183" s="10"/>
      <c r="O183" s="11"/>
      <c r="P183" s="12"/>
      <c r="Q183" s="10" t="s">
        <v>1340</v>
      </c>
      <c r="R183" s="10" t="s">
        <v>419</v>
      </c>
      <c r="S183" s="10" t="s">
        <v>130</v>
      </c>
      <c r="T183" s="10">
        <v>1</v>
      </c>
      <c r="U183" s="10" t="s">
        <v>475</v>
      </c>
      <c r="V183" s="10" t="s">
        <v>1341</v>
      </c>
      <c r="W183" s="10" t="s">
        <v>1342</v>
      </c>
      <c r="X183" s="569">
        <v>45937.635416666657</v>
      </c>
      <c r="Y183" s="10"/>
      <c r="Z183" s="10">
        <v>0.3</v>
      </c>
      <c r="AA183" s="10"/>
      <c r="AB183" s="10" t="s">
        <v>478</v>
      </c>
      <c r="AC183" s="221" t="s">
        <v>489</v>
      </c>
      <c r="AD183" s="10" t="s">
        <v>480</v>
      </c>
      <c r="AE183" s="10"/>
      <c r="AF183" s="10"/>
      <c r="AG183" s="10"/>
      <c r="AH183" s="10"/>
      <c r="AI183" s="10"/>
      <c r="AJ183" s="10"/>
      <c r="AK183" s="10" t="s">
        <v>480</v>
      </c>
      <c r="AL183" s="222" t="e">
        <f t="shared" si="4"/>
        <v>#VALUE!</v>
      </c>
      <c r="AM183" s="220">
        <f t="shared" si="5"/>
        <v>45937</v>
      </c>
    </row>
    <row r="184" spans="1:39" ht="21.6" customHeight="1">
      <c r="A184" s="10">
        <v>28</v>
      </c>
      <c r="B184" s="10" t="s">
        <v>471</v>
      </c>
      <c r="C184" s="10">
        <v>2025100974</v>
      </c>
      <c r="D184" s="10"/>
      <c r="E184" s="10"/>
      <c r="F184" s="10">
        <v>4210</v>
      </c>
      <c r="G184" s="10" t="s">
        <v>348</v>
      </c>
      <c r="H184" s="10" t="s">
        <v>504</v>
      </c>
      <c r="I184" s="10"/>
      <c r="J184" s="10"/>
      <c r="K184" s="10"/>
      <c r="L184" s="10"/>
      <c r="M184" s="11"/>
      <c r="N184" s="10"/>
      <c r="O184" s="11"/>
      <c r="P184" s="12"/>
      <c r="Q184" s="10" t="s">
        <v>1343</v>
      </c>
      <c r="R184" s="10" t="s">
        <v>419</v>
      </c>
      <c r="S184" s="10" t="s">
        <v>125</v>
      </c>
      <c r="T184" s="10">
        <v>1</v>
      </c>
      <c r="U184" s="10" t="s">
        <v>475</v>
      </c>
      <c r="V184" s="10" t="s">
        <v>1344</v>
      </c>
      <c r="W184" s="10" t="s">
        <v>1345</v>
      </c>
      <c r="X184" s="569">
        <v>45937.645833333343</v>
      </c>
      <c r="Y184" s="10"/>
      <c r="Z184" s="10">
        <v>0.5</v>
      </c>
      <c r="AA184" s="10"/>
      <c r="AB184" s="10" t="s">
        <v>478</v>
      </c>
      <c r="AC184" s="221" t="s">
        <v>1346</v>
      </c>
      <c r="AD184" s="10"/>
      <c r="AE184" s="10" t="s">
        <v>480</v>
      </c>
      <c r="AF184" s="10"/>
      <c r="AG184" s="10"/>
      <c r="AH184" s="10"/>
      <c r="AI184" s="10"/>
      <c r="AJ184" s="10"/>
      <c r="AK184" s="10" t="s">
        <v>480</v>
      </c>
      <c r="AL184" s="222" t="e">
        <f t="shared" si="4"/>
        <v>#VALUE!</v>
      </c>
      <c r="AM184" s="220">
        <f t="shared" si="5"/>
        <v>45937</v>
      </c>
    </row>
    <row r="185" spans="1:39" ht="21.6" customHeight="1">
      <c r="A185" s="10">
        <v>29</v>
      </c>
      <c r="B185" s="10" t="s">
        <v>471</v>
      </c>
      <c r="C185" s="10">
        <v>2025100991</v>
      </c>
      <c r="D185" s="10"/>
      <c r="E185" s="10"/>
      <c r="F185" s="10">
        <v>2014</v>
      </c>
      <c r="G185" s="10" t="s">
        <v>850</v>
      </c>
      <c r="H185" s="10" t="s">
        <v>504</v>
      </c>
      <c r="I185" s="10"/>
      <c r="J185" s="10"/>
      <c r="K185" s="10"/>
      <c r="L185" s="10"/>
      <c r="M185" s="11"/>
      <c r="N185" s="10"/>
      <c r="O185" s="11"/>
      <c r="P185" s="12"/>
      <c r="Q185" s="10" t="s">
        <v>854</v>
      </c>
      <c r="R185" s="10" t="s">
        <v>419</v>
      </c>
      <c r="S185" s="10" t="s">
        <v>130</v>
      </c>
      <c r="T185" s="10">
        <v>1</v>
      </c>
      <c r="U185" s="10" t="s">
        <v>475</v>
      </c>
      <c r="V185" s="10" t="s">
        <v>1347</v>
      </c>
      <c r="W185" s="10" t="s">
        <v>1348</v>
      </c>
      <c r="X185" s="569">
        <v>45937.652777777781</v>
      </c>
      <c r="Y185" s="10"/>
      <c r="Z185" s="10">
        <v>0.3</v>
      </c>
      <c r="AA185" s="10"/>
      <c r="AB185" s="10" t="s">
        <v>478</v>
      </c>
      <c r="AC185" s="221" t="s">
        <v>489</v>
      </c>
      <c r="AD185" s="10" t="s">
        <v>480</v>
      </c>
      <c r="AE185" s="10"/>
      <c r="AF185" s="10"/>
      <c r="AG185" s="10"/>
      <c r="AH185" s="10"/>
      <c r="AI185" s="10"/>
      <c r="AJ185" s="10"/>
      <c r="AK185" s="10" t="s">
        <v>480</v>
      </c>
      <c r="AL185" s="222" t="e">
        <f t="shared" si="4"/>
        <v>#VALUE!</v>
      </c>
      <c r="AM185" s="220">
        <f t="shared" si="5"/>
        <v>45937</v>
      </c>
    </row>
    <row r="186" spans="1:39" ht="21.6" customHeight="1">
      <c r="A186" s="10">
        <v>30</v>
      </c>
      <c r="B186" s="10" t="s">
        <v>471</v>
      </c>
      <c r="C186" s="10">
        <v>2025101018</v>
      </c>
      <c r="D186" s="10"/>
      <c r="E186" s="10"/>
      <c r="F186" s="10" t="s">
        <v>80</v>
      </c>
      <c r="G186" s="10" t="s">
        <v>967</v>
      </c>
      <c r="H186" s="10" t="s">
        <v>504</v>
      </c>
      <c r="I186" s="10"/>
      <c r="J186" s="10"/>
      <c r="K186" s="10"/>
      <c r="L186" s="10"/>
      <c r="M186" s="11"/>
      <c r="N186" s="10"/>
      <c r="O186" s="11"/>
      <c r="P186" s="12"/>
      <c r="Q186" s="10" t="s">
        <v>968</v>
      </c>
      <c r="R186" s="10" t="s">
        <v>419</v>
      </c>
      <c r="S186" s="10" t="s">
        <v>130</v>
      </c>
      <c r="T186" s="10">
        <v>1</v>
      </c>
      <c r="U186" s="10" t="s">
        <v>475</v>
      </c>
      <c r="V186" s="10" t="s">
        <v>1349</v>
      </c>
      <c r="W186" s="10" t="s">
        <v>1350</v>
      </c>
      <c r="X186" s="569">
        <v>45937.680555555547</v>
      </c>
      <c r="Y186" s="10"/>
      <c r="Z186" s="10">
        <v>0.3</v>
      </c>
      <c r="AA186" s="10"/>
      <c r="AB186" s="10" t="s">
        <v>478</v>
      </c>
      <c r="AC186" s="221" t="s">
        <v>489</v>
      </c>
      <c r="AD186" s="10" t="s">
        <v>480</v>
      </c>
      <c r="AE186" s="10"/>
      <c r="AF186" s="10"/>
      <c r="AG186" s="10"/>
      <c r="AH186" s="10"/>
      <c r="AI186" s="10"/>
      <c r="AJ186" s="10"/>
      <c r="AK186" s="10" t="s">
        <v>480</v>
      </c>
      <c r="AL186" s="222" t="e">
        <f t="shared" si="4"/>
        <v>#VALUE!</v>
      </c>
      <c r="AM186" s="220">
        <f t="shared" si="5"/>
        <v>45937</v>
      </c>
    </row>
    <row r="187" spans="1:39" ht="21.6" customHeight="1">
      <c r="A187" s="10">
        <v>31</v>
      </c>
      <c r="B187" s="10" t="s">
        <v>471</v>
      </c>
      <c r="C187" s="10">
        <v>2025101027</v>
      </c>
      <c r="D187" s="10"/>
      <c r="E187" s="10"/>
      <c r="F187" s="10">
        <v>3676</v>
      </c>
      <c r="G187" s="10" t="s">
        <v>975</v>
      </c>
      <c r="H187" s="10" t="s">
        <v>504</v>
      </c>
      <c r="I187" s="10"/>
      <c r="J187" s="10"/>
      <c r="K187" s="10"/>
      <c r="L187" s="10"/>
      <c r="M187" s="11"/>
      <c r="N187" s="10"/>
      <c r="O187" s="11"/>
      <c r="P187" s="12"/>
      <c r="Q187" s="10" t="s">
        <v>976</v>
      </c>
      <c r="R187" s="10" t="s">
        <v>419</v>
      </c>
      <c r="S187" s="10" t="s">
        <v>130</v>
      </c>
      <c r="T187" s="10">
        <v>1</v>
      </c>
      <c r="U187" s="10" t="s">
        <v>475</v>
      </c>
      <c r="V187" s="10" t="s">
        <v>1351</v>
      </c>
      <c r="W187" s="10" t="s">
        <v>1352</v>
      </c>
      <c r="X187" s="569">
        <v>45937.701388888891</v>
      </c>
      <c r="Y187" s="10"/>
      <c r="Z187" s="10">
        <v>0.4</v>
      </c>
      <c r="AA187" s="10"/>
      <c r="AB187" s="10" t="s">
        <v>478</v>
      </c>
      <c r="AC187" s="221" t="s">
        <v>489</v>
      </c>
      <c r="AD187" s="10" t="s">
        <v>480</v>
      </c>
      <c r="AE187" s="10"/>
      <c r="AF187" s="10"/>
      <c r="AG187" s="10"/>
      <c r="AH187" s="10"/>
      <c r="AI187" s="10"/>
      <c r="AJ187" s="10"/>
      <c r="AK187" s="10" t="s">
        <v>480</v>
      </c>
      <c r="AL187" s="222" t="e">
        <f t="shared" si="4"/>
        <v>#VALUE!</v>
      </c>
      <c r="AM187" s="220">
        <f t="shared" si="5"/>
        <v>45937</v>
      </c>
    </row>
    <row r="188" spans="1:39" ht="21.6" customHeight="1">
      <c r="A188" s="10">
        <v>32</v>
      </c>
      <c r="B188" s="10" t="s">
        <v>509</v>
      </c>
      <c r="C188" s="10">
        <v>2025101048</v>
      </c>
      <c r="D188" s="10" t="s">
        <v>1353</v>
      </c>
      <c r="E188" s="10" t="s">
        <v>621</v>
      </c>
      <c r="F188" s="10">
        <v>4680</v>
      </c>
      <c r="G188" s="10" t="s">
        <v>1354</v>
      </c>
      <c r="H188" s="10" t="s">
        <v>543</v>
      </c>
      <c r="I188" s="10" t="s">
        <v>1355</v>
      </c>
      <c r="J188" s="10" t="s">
        <v>530</v>
      </c>
      <c r="K188" s="10" t="s">
        <v>592</v>
      </c>
      <c r="L188" s="10" t="s">
        <v>1356</v>
      </c>
      <c r="M188" s="11" t="s">
        <v>1357</v>
      </c>
      <c r="N188" s="10" t="s">
        <v>1358</v>
      </c>
      <c r="O188" s="11" t="s">
        <v>572</v>
      </c>
      <c r="P188" s="12" t="s">
        <v>1359</v>
      </c>
      <c r="Q188" s="10" t="s">
        <v>1360</v>
      </c>
      <c r="R188" s="10" t="s">
        <v>419</v>
      </c>
      <c r="S188" s="10" t="s">
        <v>146</v>
      </c>
      <c r="T188" s="10">
        <v>1</v>
      </c>
      <c r="U188" s="10" t="s">
        <v>475</v>
      </c>
      <c r="V188" s="10" t="s">
        <v>1361</v>
      </c>
      <c r="W188" s="10" t="s">
        <v>1362</v>
      </c>
      <c r="X188" s="569">
        <v>45938.505555555559</v>
      </c>
      <c r="Y188" s="10" t="s">
        <v>1363</v>
      </c>
      <c r="Z188" s="10">
        <v>0.3</v>
      </c>
      <c r="AA188" s="10"/>
      <c r="AB188" s="10" t="s">
        <v>478</v>
      </c>
      <c r="AC188" s="221" t="s">
        <v>1364</v>
      </c>
      <c r="AD188" s="10"/>
      <c r="AE188" s="10"/>
      <c r="AF188" s="10"/>
      <c r="AG188" s="10"/>
      <c r="AH188" s="10"/>
      <c r="AI188" s="10"/>
      <c r="AJ188" s="10"/>
      <c r="AK188" s="10" t="s">
        <v>480</v>
      </c>
      <c r="AL188" s="222">
        <f t="shared" si="4"/>
        <v>45938</v>
      </c>
      <c r="AM188" s="220">
        <f t="shared" si="5"/>
        <v>45938</v>
      </c>
    </row>
    <row r="189" spans="1:39" ht="21.6" customHeight="1">
      <c r="A189" s="10">
        <v>33</v>
      </c>
      <c r="B189" s="10" t="s">
        <v>471</v>
      </c>
      <c r="C189" s="10">
        <v>2025101085</v>
      </c>
      <c r="D189" s="10"/>
      <c r="E189" s="10"/>
      <c r="F189" s="10">
        <v>4155</v>
      </c>
      <c r="G189" s="10" t="s">
        <v>1365</v>
      </c>
      <c r="H189" s="10" t="s">
        <v>504</v>
      </c>
      <c r="I189" s="10"/>
      <c r="J189" s="10"/>
      <c r="K189" s="10"/>
      <c r="L189" s="10"/>
      <c r="M189" s="11"/>
      <c r="N189" s="10"/>
      <c r="O189" s="11"/>
      <c r="P189" s="12"/>
      <c r="Q189" s="10" t="s">
        <v>1366</v>
      </c>
      <c r="R189" s="10" t="s">
        <v>419</v>
      </c>
      <c r="S189" s="10" t="s">
        <v>130</v>
      </c>
      <c r="T189" s="10">
        <v>1</v>
      </c>
      <c r="U189" s="10" t="s">
        <v>475</v>
      </c>
      <c r="V189" s="10" t="s">
        <v>1367</v>
      </c>
      <c r="W189" s="10" t="s">
        <v>1368</v>
      </c>
      <c r="X189" s="569">
        <v>45938.423611111109</v>
      </c>
      <c r="Y189" s="10"/>
      <c r="Z189" s="10">
        <v>0.5</v>
      </c>
      <c r="AA189" s="10"/>
      <c r="AB189" s="10" t="s">
        <v>478</v>
      </c>
      <c r="AC189" s="221" t="s">
        <v>489</v>
      </c>
      <c r="AD189" s="10" t="s">
        <v>480</v>
      </c>
      <c r="AE189" s="10"/>
      <c r="AF189" s="10"/>
      <c r="AG189" s="10"/>
      <c r="AH189" s="10"/>
      <c r="AI189" s="10"/>
      <c r="AJ189" s="10"/>
      <c r="AK189" s="10" t="s">
        <v>480</v>
      </c>
      <c r="AL189" s="222" t="e">
        <f t="shared" si="4"/>
        <v>#VALUE!</v>
      </c>
      <c r="AM189" s="220">
        <f t="shared" si="5"/>
        <v>45938</v>
      </c>
    </row>
    <row r="190" spans="1:39" ht="21.6" customHeight="1">
      <c r="A190" s="10">
        <v>34</v>
      </c>
      <c r="B190" s="10" t="s">
        <v>471</v>
      </c>
      <c r="C190" s="10">
        <v>2025101097</v>
      </c>
      <c r="D190" s="10"/>
      <c r="E190" s="10"/>
      <c r="F190" s="10">
        <v>4968</v>
      </c>
      <c r="G190" s="10" t="s">
        <v>985</v>
      </c>
      <c r="H190" s="10" t="s">
        <v>504</v>
      </c>
      <c r="I190" s="10"/>
      <c r="J190" s="10"/>
      <c r="K190" s="10"/>
      <c r="L190" s="10"/>
      <c r="M190" s="11"/>
      <c r="N190" s="10"/>
      <c r="O190" s="11"/>
      <c r="P190" s="12"/>
      <c r="Q190" s="10" t="s">
        <v>986</v>
      </c>
      <c r="R190" s="10" t="s">
        <v>419</v>
      </c>
      <c r="S190" s="10" t="s">
        <v>130</v>
      </c>
      <c r="T190" s="10">
        <v>1</v>
      </c>
      <c r="U190" s="10" t="s">
        <v>475</v>
      </c>
      <c r="V190" s="10" t="s">
        <v>1369</v>
      </c>
      <c r="W190" s="10" t="s">
        <v>1370</v>
      </c>
      <c r="X190" s="569">
        <v>45938.451388888891</v>
      </c>
      <c r="Y190" s="10"/>
      <c r="Z190" s="10">
        <v>0.3</v>
      </c>
      <c r="AA190" s="10"/>
      <c r="AB190" s="10" t="s">
        <v>478</v>
      </c>
      <c r="AC190" s="221" t="s">
        <v>489</v>
      </c>
      <c r="AD190" s="10" t="s">
        <v>480</v>
      </c>
      <c r="AE190" s="10"/>
      <c r="AF190" s="10"/>
      <c r="AG190" s="10"/>
      <c r="AH190" s="10"/>
      <c r="AI190" s="10"/>
      <c r="AJ190" s="10"/>
      <c r="AK190" s="10" t="s">
        <v>480</v>
      </c>
      <c r="AL190" s="222" t="e">
        <f t="shared" si="4"/>
        <v>#VALUE!</v>
      </c>
      <c r="AM190" s="220">
        <f t="shared" si="5"/>
        <v>45938</v>
      </c>
    </row>
    <row r="191" spans="1:39" ht="21.6" customHeight="1">
      <c r="A191" s="10">
        <v>35</v>
      </c>
      <c r="B191" s="10" t="s">
        <v>471</v>
      </c>
      <c r="C191" s="10">
        <v>2025101184</v>
      </c>
      <c r="D191" s="10"/>
      <c r="E191" s="10"/>
      <c r="F191" s="10">
        <v>4652</v>
      </c>
      <c r="G191" s="10" t="s">
        <v>981</v>
      </c>
      <c r="H191" s="10" t="s">
        <v>504</v>
      </c>
      <c r="I191" s="10"/>
      <c r="J191" s="10"/>
      <c r="K191" s="10"/>
      <c r="L191" s="10"/>
      <c r="M191" s="11"/>
      <c r="N191" s="10"/>
      <c r="O191" s="11"/>
      <c r="P191" s="12"/>
      <c r="Q191" s="10" t="s">
        <v>982</v>
      </c>
      <c r="R191" s="10" t="s">
        <v>419</v>
      </c>
      <c r="S191" s="10" t="s">
        <v>130</v>
      </c>
      <c r="T191" s="10">
        <v>1</v>
      </c>
      <c r="U191" s="10" t="s">
        <v>475</v>
      </c>
      <c r="V191" s="10" t="s">
        <v>1371</v>
      </c>
      <c r="W191" s="10" t="s">
        <v>1372</v>
      </c>
      <c r="X191" s="569">
        <v>45938.472222222219</v>
      </c>
      <c r="Y191" s="10"/>
      <c r="Z191" s="10">
        <v>0.3</v>
      </c>
      <c r="AA191" s="10"/>
      <c r="AB191" s="10" t="s">
        <v>478</v>
      </c>
      <c r="AC191" s="221" t="s">
        <v>489</v>
      </c>
      <c r="AD191" s="10" t="s">
        <v>480</v>
      </c>
      <c r="AE191" s="10"/>
      <c r="AF191" s="10"/>
      <c r="AG191" s="10"/>
      <c r="AH191" s="10"/>
      <c r="AI191" s="10"/>
      <c r="AJ191" s="10"/>
      <c r="AK191" s="10" t="s">
        <v>480</v>
      </c>
      <c r="AL191" s="222" t="e">
        <f t="shared" si="4"/>
        <v>#VALUE!</v>
      </c>
      <c r="AM191" s="220">
        <f t="shared" si="5"/>
        <v>45938</v>
      </c>
    </row>
    <row r="192" spans="1:39" ht="21.6" customHeight="1">
      <c r="A192" s="10">
        <v>36</v>
      </c>
      <c r="B192" s="10" t="s">
        <v>471</v>
      </c>
      <c r="C192" s="10">
        <v>2025101203</v>
      </c>
      <c r="D192" s="10"/>
      <c r="E192" s="10"/>
      <c r="F192" s="10">
        <v>4388</v>
      </c>
      <c r="G192" s="10" t="s">
        <v>1373</v>
      </c>
      <c r="H192" s="10" t="s">
        <v>504</v>
      </c>
      <c r="I192" s="10"/>
      <c r="J192" s="10"/>
      <c r="K192" s="10"/>
      <c r="L192" s="10"/>
      <c r="M192" s="11"/>
      <c r="N192" s="10"/>
      <c r="O192" s="11"/>
      <c r="P192" s="12"/>
      <c r="Q192" s="10" t="s">
        <v>1374</v>
      </c>
      <c r="R192" s="10" t="s">
        <v>419</v>
      </c>
      <c r="S192" s="10" t="s">
        <v>130</v>
      </c>
      <c r="T192" s="10">
        <v>1</v>
      </c>
      <c r="U192" s="10" t="s">
        <v>475</v>
      </c>
      <c r="V192" s="10" t="s">
        <v>1375</v>
      </c>
      <c r="W192" s="10" t="s">
        <v>1376</v>
      </c>
      <c r="X192" s="569">
        <v>45938.493750000001</v>
      </c>
      <c r="Y192" s="10"/>
      <c r="Z192" s="10">
        <v>0.4</v>
      </c>
      <c r="AA192" s="10"/>
      <c r="AB192" s="10" t="s">
        <v>478</v>
      </c>
      <c r="AC192" s="221" t="s">
        <v>489</v>
      </c>
      <c r="AD192" s="10" t="s">
        <v>480</v>
      </c>
      <c r="AE192" s="10"/>
      <c r="AF192" s="10"/>
      <c r="AG192" s="10"/>
      <c r="AH192" s="10"/>
      <c r="AI192" s="10"/>
      <c r="AJ192" s="10"/>
      <c r="AK192" s="10" t="s">
        <v>480</v>
      </c>
      <c r="AL192" s="222" t="e">
        <f t="shared" si="4"/>
        <v>#VALUE!</v>
      </c>
      <c r="AM192" s="220">
        <f t="shared" si="5"/>
        <v>45938</v>
      </c>
    </row>
    <row r="193" spans="1:39" ht="21.6" customHeight="1">
      <c r="A193" s="10">
        <v>37</v>
      </c>
      <c r="B193" s="10" t="s">
        <v>471</v>
      </c>
      <c r="C193" s="10">
        <v>2025101206</v>
      </c>
      <c r="D193" s="10"/>
      <c r="E193" s="10"/>
      <c r="F193" s="10">
        <v>4680</v>
      </c>
      <c r="G193" s="10" t="s">
        <v>1354</v>
      </c>
      <c r="H193" s="10" t="s">
        <v>543</v>
      </c>
      <c r="I193" s="10"/>
      <c r="J193" s="10"/>
      <c r="K193" s="10"/>
      <c r="L193" s="10"/>
      <c r="M193" s="11"/>
      <c r="N193" s="10"/>
      <c r="O193" s="11"/>
      <c r="P193" s="12"/>
      <c r="Q193" s="10" t="s">
        <v>1360</v>
      </c>
      <c r="R193" s="10" t="s">
        <v>419</v>
      </c>
      <c r="S193" s="10" t="s">
        <v>146</v>
      </c>
      <c r="T193" s="10">
        <v>1</v>
      </c>
      <c r="U193" s="10" t="s">
        <v>475</v>
      </c>
      <c r="V193" s="10" t="s">
        <v>1377</v>
      </c>
      <c r="W193" s="10" t="s">
        <v>1378</v>
      </c>
      <c r="X193" s="569">
        <v>45938.510416666657</v>
      </c>
      <c r="Y193" s="10"/>
      <c r="Z193" s="10">
        <v>0.6</v>
      </c>
      <c r="AA193" s="10"/>
      <c r="AB193" s="10" t="s">
        <v>478</v>
      </c>
      <c r="AC193" s="221" t="s">
        <v>489</v>
      </c>
      <c r="AD193" s="10" t="s">
        <v>480</v>
      </c>
      <c r="AE193" s="10"/>
      <c r="AF193" s="10"/>
      <c r="AG193" s="10"/>
      <c r="AH193" s="10"/>
      <c r="AI193" s="10"/>
      <c r="AJ193" s="10"/>
      <c r="AK193" s="10"/>
      <c r="AL193" s="222" t="e">
        <f t="shared" si="4"/>
        <v>#VALUE!</v>
      </c>
      <c r="AM193" s="220">
        <f t="shared" si="5"/>
        <v>45938</v>
      </c>
    </row>
    <row r="194" spans="1:39" ht="21.6" customHeight="1">
      <c r="A194" s="10">
        <v>38</v>
      </c>
      <c r="B194" s="10" t="s">
        <v>471</v>
      </c>
      <c r="C194" s="10">
        <v>2025101238</v>
      </c>
      <c r="D194" s="10"/>
      <c r="E194" s="10"/>
      <c r="F194" s="10" t="s">
        <v>84</v>
      </c>
      <c r="G194" s="10" t="s">
        <v>352</v>
      </c>
      <c r="H194" s="10" t="s">
        <v>504</v>
      </c>
      <c r="I194" s="10"/>
      <c r="J194" s="10"/>
      <c r="K194" s="10"/>
      <c r="L194" s="10"/>
      <c r="M194" s="11"/>
      <c r="N194" s="10"/>
      <c r="O194" s="11"/>
      <c r="P194" s="12"/>
      <c r="Q194" s="10" t="s">
        <v>1379</v>
      </c>
      <c r="R194" s="10" t="s">
        <v>419</v>
      </c>
      <c r="S194" s="10" t="s">
        <v>130</v>
      </c>
      <c r="T194" s="10">
        <v>1</v>
      </c>
      <c r="U194" s="10" t="s">
        <v>475</v>
      </c>
      <c r="V194" s="10" t="s">
        <v>1380</v>
      </c>
      <c r="W194" s="10" t="s">
        <v>1381</v>
      </c>
      <c r="X194" s="569">
        <v>45938.625</v>
      </c>
      <c r="Y194" s="10"/>
      <c r="Z194" s="10">
        <v>0.5</v>
      </c>
      <c r="AA194" s="10"/>
      <c r="AB194" s="10" t="s">
        <v>478</v>
      </c>
      <c r="AC194" s="221" t="s">
        <v>841</v>
      </c>
      <c r="AD194" s="10"/>
      <c r="AE194" s="10" t="s">
        <v>480</v>
      </c>
      <c r="AF194" s="10"/>
      <c r="AG194" s="10"/>
      <c r="AH194" s="10"/>
      <c r="AI194" s="10"/>
      <c r="AJ194" s="10"/>
      <c r="AK194" s="10" t="s">
        <v>480</v>
      </c>
      <c r="AL194" s="222" t="e">
        <f t="shared" ref="AL194:AL257" si="6">DATEVALUE(TEXT(I194, "yyyy/mm/dd"))</f>
        <v>#VALUE!</v>
      </c>
      <c r="AM194" s="220">
        <f t="shared" ref="AM194:AM257" si="7">DATEVALUE(TEXT(X194, "yyyy/mm/dd"))</f>
        <v>45938</v>
      </c>
    </row>
    <row r="195" spans="1:39" ht="21.6" customHeight="1">
      <c r="A195" s="10">
        <v>39</v>
      </c>
      <c r="B195" s="10" t="s">
        <v>509</v>
      </c>
      <c r="C195" s="10">
        <v>2025101400</v>
      </c>
      <c r="D195" s="10" t="s">
        <v>1382</v>
      </c>
      <c r="E195" s="10" t="s">
        <v>511</v>
      </c>
      <c r="F195" s="10" t="s">
        <v>1383</v>
      </c>
      <c r="G195" s="10" t="s">
        <v>1384</v>
      </c>
      <c r="H195" s="10" t="s">
        <v>902</v>
      </c>
      <c r="I195" s="10" t="s">
        <v>1385</v>
      </c>
      <c r="J195" s="10" t="s">
        <v>571</v>
      </c>
      <c r="K195" s="10" t="s">
        <v>592</v>
      </c>
      <c r="L195" s="10" t="s">
        <v>999</v>
      </c>
      <c r="M195" s="11" t="s">
        <v>1000</v>
      </c>
      <c r="N195" s="10">
        <v>2702</v>
      </c>
      <c r="O195" s="11" t="s">
        <v>1386</v>
      </c>
      <c r="P195" s="12" t="s">
        <v>1387</v>
      </c>
      <c r="Q195" s="10" t="s">
        <v>1388</v>
      </c>
      <c r="R195" s="10" t="s">
        <v>419</v>
      </c>
      <c r="S195" s="10" t="s">
        <v>125</v>
      </c>
      <c r="T195" s="10">
        <v>1</v>
      </c>
      <c r="U195" s="10" t="s">
        <v>475</v>
      </c>
      <c r="V195" s="10" t="s">
        <v>1389</v>
      </c>
      <c r="W195" s="10" t="s">
        <v>1390</v>
      </c>
      <c r="X195" s="569">
        <v>45943.451388888891</v>
      </c>
      <c r="Y195" s="10" t="s">
        <v>1391</v>
      </c>
      <c r="Z195" s="10">
        <v>0.1</v>
      </c>
      <c r="AA195" s="10"/>
      <c r="AB195" s="10" t="s">
        <v>478</v>
      </c>
      <c r="AC195" s="221" t="s">
        <v>1392</v>
      </c>
      <c r="AD195" s="10"/>
      <c r="AE195" s="10"/>
      <c r="AF195" s="10"/>
      <c r="AG195" s="10"/>
      <c r="AH195" s="10"/>
      <c r="AI195" s="10"/>
      <c r="AJ195" s="10"/>
      <c r="AK195" s="10" t="s">
        <v>480</v>
      </c>
      <c r="AL195" s="222">
        <f t="shared" si="6"/>
        <v>45939</v>
      </c>
      <c r="AM195" s="220">
        <f t="shared" si="7"/>
        <v>45943</v>
      </c>
    </row>
    <row r="196" spans="1:39" ht="21.6" customHeight="1">
      <c r="A196" s="10">
        <v>43</v>
      </c>
      <c r="B196" s="10" t="s">
        <v>509</v>
      </c>
      <c r="C196" s="10">
        <v>2025101401</v>
      </c>
      <c r="D196" s="10" t="s">
        <v>1393</v>
      </c>
      <c r="E196" s="10" t="s">
        <v>511</v>
      </c>
      <c r="F196" s="10">
        <v>3770</v>
      </c>
      <c r="G196" s="10" t="s">
        <v>267</v>
      </c>
      <c r="H196" s="10" t="s">
        <v>902</v>
      </c>
      <c r="I196" s="10" t="s">
        <v>1394</v>
      </c>
      <c r="J196" s="10" t="s">
        <v>571</v>
      </c>
      <c r="K196" s="10" t="s">
        <v>592</v>
      </c>
      <c r="L196" s="10" t="s">
        <v>515</v>
      </c>
      <c r="M196" s="11" t="s">
        <v>516</v>
      </c>
      <c r="N196" s="10">
        <v>2307</v>
      </c>
      <c r="O196" s="11" t="s">
        <v>532</v>
      </c>
      <c r="P196" s="12" t="s">
        <v>1395</v>
      </c>
      <c r="Q196" s="10" t="s">
        <v>1396</v>
      </c>
      <c r="R196" s="10" t="s">
        <v>419</v>
      </c>
      <c r="S196" s="10" t="s">
        <v>125</v>
      </c>
      <c r="T196" s="10">
        <v>1</v>
      </c>
      <c r="U196" s="10" t="s">
        <v>475</v>
      </c>
      <c r="V196" s="10" t="s">
        <v>1397</v>
      </c>
      <c r="W196" s="10" t="s">
        <v>1398</v>
      </c>
      <c r="X196" s="569">
        <v>45943.4375</v>
      </c>
      <c r="Y196" s="10" t="s">
        <v>1399</v>
      </c>
      <c r="Z196" s="10">
        <v>0.5</v>
      </c>
      <c r="AA196" s="10"/>
      <c r="AB196" s="10" t="s">
        <v>478</v>
      </c>
      <c r="AC196" s="221" t="s">
        <v>1400</v>
      </c>
      <c r="AD196" s="10"/>
      <c r="AE196" s="10"/>
      <c r="AF196" s="10"/>
      <c r="AG196" s="10"/>
      <c r="AH196" s="10"/>
      <c r="AI196" s="10"/>
      <c r="AJ196" s="10"/>
      <c r="AK196" s="10" t="s">
        <v>480</v>
      </c>
      <c r="AL196" s="222">
        <f t="shared" si="6"/>
        <v>45939</v>
      </c>
      <c r="AM196" s="220">
        <f t="shared" si="7"/>
        <v>45943</v>
      </c>
    </row>
    <row r="197" spans="1:39" ht="21.6" customHeight="1">
      <c r="A197" s="10">
        <v>44</v>
      </c>
      <c r="B197" s="10" t="s">
        <v>509</v>
      </c>
      <c r="C197" s="10">
        <v>2025101530</v>
      </c>
      <c r="D197" s="10" t="s">
        <v>1401</v>
      </c>
      <c r="E197" s="10" t="s">
        <v>511</v>
      </c>
      <c r="F197" s="10">
        <v>3983</v>
      </c>
      <c r="G197" s="10" t="s">
        <v>815</v>
      </c>
      <c r="H197" s="10" t="s">
        <v>504</v>
      </c>
      <c r="I197" s="10" t="s">
        <v>1402</v>
      </c>
      <c r="J197" s="10" t="s">
        <v>591</v>
      </c>
      <c r="K197" s="10" t="s">
        <v>592</v>
      </c>
      <c r="L197" s="10" t="s">
        <v>1251</v>
      </c>
      <c r="M197" s="11" t="s">
        <v>1252</v>
      </c>
      <c r="N197" s="10">
        <v>5903</v>
      </c>
      <c r="O197" s="11" t="s">
        <v>548</v>
      </c>
      <c r="P197" s="12" t="s">
        <v>1403</v>
      </c>
      <c r="Q197" s="10" t="s">
        <v>816</v>
      </c>
      <c r="R197" s="10" t="s">
        <v>419</v>
      </c>
      <c r="S197" s="10" t="s">
        <v>130</v>
      </c>
      <c r="T197" s="10">
        <v>1</v>
      </c>
      <c r="U197" s="10" t="s">
        <v>475</v>
      </c>
      <c r="V197" s="10" t="s">
        <v>1404</v>
      </c>
      <c r="W197" s="10" t="s">
        <v>1405</v>
      </c>
      <c r="X197" s="569">
        <v>45943.572916666657</v>
      </c>
      <c r="Y197" s="10" t="s">
        <v>1406</v>
      </c>
      <c r="Z197" s="10">
        <v>0.8</v>
      </c>
      <c r="AA197" s="10"/>
      <c r="AB197" s="10" t="s">
        <v>478</v>
      </c>
      <c r="AC197" s="221" t="s">
        <v>1407</v>
      </c>
      <c r="AD197" s="10"/>
      <c r="AE197" s="10"/>
      <c r="AF197" s="10"/>
      <c r="AG197" s="10"/>
      <c r="AH197" s="10"/>
      <c r="AI197" s="10"/>
      <c r="AJ197" s="10"/>
      <c r="AK197" s="10" t="s">
        <v>480</v>
      </c>
      <c r="AL197" s="222">
        <f t="shared" si="6"/>
        <v>45940</v>
      </c>
      <c r="AM197" s="220">
        <f t="shared" si="7"/>
        <v>45943</v>
      </c>
    </row>
    <row r="198" spans="1:39" ht="21.6" customHeight="1">
      <c r="A198" s="10">
        <v>45</v>
      </c>
      <c r="B198" s="10" t="s">
        <v>509</v>
      </c>
      <c r="C198" s="10">
        <v>2025101537</v>
      </c>
      <c r="D198" s="10" t="s">
        <v>1408</v>
      </c>
      <c r="E198" s="10" t="s">
        <v>511</v>
      </c>
      <c r="F198" s="10">
        <v>3811</v>
      </c>
      <c r="G198" s="10" t="s">
        <v>578</v>
      </c>
      <c r="H198" s="10" t="s">
        <v>504</v>
      </c>
      <c r="I198" s="10" t="s">
        <v>1409</v>
      </c>
      <c r="J198" s="10" t="s">
        <v>604</v>
      </c>
      <c r="K198" s="10" t="s">
        <v>289</v>
      </c>
      <c r="L198" s="10" t="s">
        <v>1410</v>
      </c>
      <c r="M198" s="11" t="s">
        <v>1411</v>
      </c>
      <c r="N198" s="10">
        <v>6004</v>
      </c>
      <c r="O198" s="11" t="s">
        <v>572</v>
      </c>
      <c r="P198" s="12" t="s">
        <v>1412</v>
      </c>
      <c r="Q198" s="10" t="s">
        <v>579</v>
      </c>
      <c r="R198" s="10" t="s">
        <v>419</v>
      </c>
      <c r="S198" s="10" t="s">
        <v>130</v>
      </c>
      <c r="T198" s="10">
        <v>1</v>
      </c>
      <c r="U198" s="10" t="s">
        <v>475</v>
      </c>
      <c r="V198" s="10" t="s">
        <v>1413</v>
      </c>
      <c r="W198" s="10" t="s">
        <v>1414</v>
      </c>
      <c r="X198" s="569">
        <v>45943.506249999999</v>
      </c>
      <c r="Y198" s="10" t="s">
        <v>1406</v>
      </c>
      <c r="Z198" s="10">
        <v>0.5</v>
      </c>
      <c r="AA198" s="10"/>
      <c r="AB198" s="10" t="s">
        <v>1180</v>
      </c>
      <c r="AC198" s="221" t="s">
        <v>601</v>
      </c>
      <c r="AD198" s="10"/>
      <c r="AE198" s="10"/>
      <c r="AF198" s="10"/>
      <c r="AG198" s="10"/>
      <c r="AH198" s="10"/>
      <c r="AI198" s="10"/>
      <c r="AJ198" s="10"/>
      <c r="AK198" s="10" t="s">
        <v>480</v>
      </c>
      <c r="AL198" s="222">
        <f t="shared" si="6"/>
        <v>45941</v>
      </c>
      <c r="AM198" s="220">
        <f t="shared" si="7"/>
        <v>45943</v>
      </c>
    </row>
    <row r="199" spans="1:39" ht="21.6" customHeight="1">
      <c r="A199" s="10">
        <v>46</v>
      </c>
      <c r="B199" s="10" t="s">
        <v>509</v>
      </c>
      <c r="C199" s="10">
        <v>2025101550</v>
      </c>
      <c r="D199" s="10" t="s">
        <v>1415</v>
      </c>
      <c r="E199" s="10" t="s">
        <v>511</v>
      </c>
      <c r="F199" s="10">
        <v>3785</v>
      </c>
      <c r="G199" s="10" t="s">
        <v>635</v>
      </c>
      <c r="H199" s="10" t="s">
        <v>636</v>
      </c>
      <c r="I199" s="10" t="s">
        <v>1416</v>
      </c>
      <c r="J199" s="10" t="s">
        <v>629</v>
      </c>
      <c r="K199" s="10" t="s">
        <v>289</v>
      </c>
      <c r="L199" s="10" t="s">
        <v>545</v>
      </c>
      <c r="M199" s="11" t="s">
        <v>546</v>
      </c>
      <c r="N199" s="10" t="s">
        <v>1307</v>
      </c>
      <c r="O199" s="11" t="s">
        <v>1308</v>
      </c>
      <c r="P199" s="12" t="s">
        <v>1417</v>
      </c>
      <c r="Q199" s="10" t="s">
        <v>643</v>
      </c>
      <c r="R199" s="10" t="s">
        <v>419</v>
      </c>
      <c r="S199" s="10" t="s">
        <v>125</v>
      </c>
      <c r="T199" s="10">
        <v>1</v>
      </c>
      <c r="U199" s="10" t="s">
        <v>475</v>
      </c>
      <c r="V199" s="10" t="s">
        <v>1418</v>
      </c>
      <c r="W199" s="10" t="s">
        <v>1419</v>
      </c>
      <c r="X199" s="569">
        <v>45943.583333333343</v>
      </c>
      <c r="Y199" s="10" t="s">
        <v>1406</v>
      </c>
      <c r="Z199" s="10">
        <v>0.5</v>
      </c>
      <c r="AA199" s="10"/>
      <c r="AB199" s="10" t="s">
        <v>478</v>
      </c>
      <c r="AC199" s="221" t="s">
        <v>1420</v>
      </c>
      <c r="AD199" s="10"/>
      <c r="AE199" s="10"/>
      <c r="AF199" s="10"/>
      <c r="AG199" s="10"/>
      <c r="AH199" s="10"/>
      <c r="AI199" s="10"/>
      <c r="AJ199" s="10"/>
      <c r="AK199" s="10" t="s">
        <v>480</v>
      </c>
      <c r="AL199" s="222">
        <f t="shared" si="6"/>
        <v>45942</v>
      </c>
      <c r="AM199" s="220">
        <f t="shared" si="7"/>
        <v>45943</v>
      </c>
    </row>
    <row r="200" spans="1:39" ht="21.6" customHeight="1">
      <c r="A200" s="10">
        <v>47</v>
      </c>
      <c r="B200" s="10" t="s">
        <v>509</v>
      </c>
      <c r="C200" s="10">
        <v>2025101551</v>
      </c>
      <c r="D200" s="10" t="s">
        <v>1421</v>
      </c>
      <c r="E200" s="10" t="s">
        <v>511</v>
      </c>
      <c r="F200" s="10">
        <v>3785</v>
      </c>
      <c r="G200" s="10" t="s">
        <v>635</v>
      </c>
      <c r="H200" s="10" t="s">
        <v>636</v>
      </c>
      <c r="I200" s="10" t="s">
        <v>1422</v>
      </c>
      <c r="J200" s="10" t="s">
        <v>629</v>
      </c>
      <c r="K200" s="10" t="s">
        <v>289</v>
      </c>
      <c r="L200" s="10" t="s">
        <v>545</v>
      </c>
      <c r="M200" s="11" t="s">
        <v>546</v>
      </c>
      <c r="N200" s="10" t="s">
        <v>547</v>
      </c>
      <c r="O200" s="11" t="s">
        <v>548</v>
      </c>
      <c r="P200" s="12" t="s">
        <v>1423</v>
      </c>
      <c r="Q200" s="10" t="s">
        <v>643</v>
      </c>
      <c r="R200" s="10" t="s">
        <v>419</v>
      </c>
      <c r="S200" s="10" t="s">
        <v>125</v>
      </c>
      <c r="T200" s="10">
        <v>1</v>
      </c>
      <c r="U200" s="10" t="s">
        <v>475</v>
      </c>
      <c r="V200" s="10" t="s">
        <v>1424</v>
      </c>
      <c r="W200" s="10" t="s">
        <v>1405</v>
      </c>
      <c r="X200" s="569">
        <v>45943.5625</v>
      </c>
      <c r="Y200" s="10" t="s">
        <v>1406</v>
      </c>
      <c r="Z200" s="10">
        <v>0.5</v>
      </c>
      <c r="AA200" s="10"/>
      <c r="AB200" s="10" t="s">
        <v>478</v>
      </c>
      <c r="AC200" s="221" t="s">
        <v>1265</v>
      </c>
      <c r="AD200" s="10"/>
      <c r="AE200" s="10"/>
      <c r="AF200" s="10"/>
      <c r="AG200" s="10"/>
      <c r="AH200" s="10"/>
      <c r="AI200" s="10"/>
      <c r="AJ200" s="10"/>
      <c r="AK200" s="10" t="s">
        <v>480</v>
      </c>
      <c r="AL200" s="222">
        <f t="shared" si="6"/>
        <v>45942</v>
      </c>
      <c r="AM200" s="220">
        <f t="shared" si="7"/>
        <v>45943</v>
      </c>
    </row>
    <row r="201" spans="1:39" ht="21.6" customHeight="1">
      <c r="A201" s="10">
        <v>48</v>
      </c>
      <c r="B201" s="10" t="s">
        <v>509</v>
      </c>
      <c r="C201" s="10">
        <v>2025101574</v>
      </c>
      <c r="D201" s="10" t="s">
        <v>1425</v>
      </c>
      <c r="E201" s="10" t="s">
        <v>511</v>
      </c>
      <c r="F201" s="10" t="s">
        <v>69</v>
      </c>
      <c r="G201" s="10" t="s">
        <v>1426</v>
      </c>
      <c r="H201" s="10" t="s">
        <v>504</v>
      </c>
      <c r="I201" s="10" t="s">
        <v>1427</v>
      </c>
      <c r="J201" s="10" t="s">
        <v>638</v>
      </c>
      <c r="K201" s="10" t="s">
        <v>592</v>
      </c>
      <c r="L201" s="10" t="s">
        <v>515</v>
      </c>
      <c r="M201" s="11" t="s">
        <v>516</v>
      </c>
      <c r="N201" s="10">
        <v>2307</v>
      </c>
      <c r="O201" s="11" t="s">
        <v>532</v>
      </c>
      <c r="P201" s="12" t="s">
        <v>1428</v>
      </c>
      <c r="Q201" s="10" t="s">
        <v>1429</v>
      </c>
      <c r="R201" s="10" t="s">
        <v>419</v>
      </c>
      <c r="S201" s="10" t="s">
        <v>130</v>
      </c>
      <c r="T201" s="10">
        <v>1</v>
      </c>
      <c r="U201" s="10" t="s">
        <v>475</v>
      </c>
      <c r="V201" s="10" t="s">
        <v>1430</v>
      </c>
      <c r="W201" s="10" t="s">
        <v>1431</v>
      </c>
      <c r="X201" s="569">
        <v>45943.454861111109</v>
      </c>
      <c r="Y201" s="10" t="s">
        <v>1432</v>
      </c>
      <c r="Z201" s="10">
        <v>1.4</v>
      </c>
      <c r="AA201" s="10"/>
      <c r="AB201" s="10" t="s">
        <v>478</v>
      </c>
      <c r="AC201" s="221" t="s">
        <v>1433</v>
      </c>
      <c r="AD201" s="10"/>
      <c r="AE201" s="10"/>
      <c r="AF201" s="10"/>
      <c r="AG201" s="10"/>
      <c r="AH201" s="10"/>
      <c r="AI201" s="10"/>
      <c r="AJ201" s="10"/>
      <c r="AK201" s="10" t="s">
        <v>480</v>
      </c>
      <c r="AL201" s="222">
        <f t="shared" si="6"/>
        <v>45943</v>
      </c>
      <c r="AM201" s="220">
        <f t="shared" si="7"/>
        <v>45943</v>
      </c>
    </row>
    <row r="202" spans="1:39" ht="21.6" customHeight="1">
      <c r="A202" s="10">
        <v>49</v>
      </c>
      <c r="B202" s="10" t="s">
        <v>471</v>
      </c>
      <c r="C202" s="10">
        <v>2025101583</v>
      </c>
      <c r="D202" s="10"/>
      <c r="E202" s="10"/>
      <c r="F202" s="10">
        <v>2325</v>
      </c>
      <c r="G202" s="10" t="s">
        <v>1434</v>
      </c>
      <c r="H202" s="10" t="s">
        <v>902</v>
      </c>
      <c r="I202" s="10"/>
      <c r="J202" s="10"/>
      <c r="K202" s="10"/>
      <c r="L202" s="10"/>
      <c r="M202" s="11"/>
      <c r="N202" s="10"/>
      <c r="O202" s="11"/>
      <c r="P202" s="12"/>
      <c r="Q202" s="10" t="s">
        <v>1435</v>
      </c>
      <c r="R202" s="10" t="s">
        <v>419</v>
      </c>
      <c r="S202" s="10" t="s">
        <v>125</v>
      </c>
      <c r="T202" s="10">
        <v>1</v>
      </c>
      <c r="U202" s="10" t="s">
        <v>475</v>
      </c>
      <c r="V202" s="10" t="s">
        <v>1436</v>
      </c>
      <c r="W202" s="10" t="s">
        <v>1431</v>
      </c>
      <c r="X202" s="569">
        <v>45943.416666666657</v>
      </c>
      <c r="Y202" s="10"/>
      <c r="Z202" s="10">
        <v>0.5</v>
      </c>
      <c r="AA202" s="10"/>
      <c r="AB202" s="10" t="s">
        <v>478</v>
      </c>
      <c r="AC202" s="221" t="s">
        <v>489</v>
      </c>
      <c r="AD202" s="10" t="s">
        <v>480</v>
      </c>
      <c r="AE202" s="10"/>
      <c r="AF202" s="10"/>
      <c r="AG202" s="10"/>
      <c r="AH202" s="10"/>
      <c r="AI202" s="10"/>
      <c r="AJ202" s="10"/>
      <c r="AK202" s="10" t="s">
        <v>480</v>
      </c>
      <c r="AL202" s="222" t="e">
        <f t="shared" si="6"/>
        <v>#VALUE!</v>
      </c>
      <c r="AM202" s="220">
        <f t="shared" si="7"/>
        <v>45943</v>
      </c>
    </row>
    <row r="203" spans="1:39" ht="21.6" customHeight="1">
      <c r="A203" s="10">
        <v>50</v>
      </c>
      <c r="B203" s="10" t="s">
        <v>471</v>
      </c>
      <c r="C203" s="10">
        <v>2025101597</v>
      </c>
      <c r="D203" s="10"/>
      <c r="E203" s="10"/>
      <c r="F203" s="10">
        <v>3770</v>
      </c>
      <c r="G203" s="10" t="s">
        <v>267</v>
      </c>
      <c r="H203" s="10" t="s">
        <v>902</v>
      </c>
      <c r="I203" s="10"/>
      <c r="J203" s="10"/>
      <c r="K203" s="10"/>
      <c r="L203" s="10"/>
      <c r="M203" s="11"/>
      <c r="N203" s="10"/>
      <c r="O203" s="11"/>
      <c r="P203" s="12"/>
      <c r="Q203" s="10" t="s">
        <v>1396</v>
      </c>
      <c r="R203" s="10" t="s">
        <v>419</v>
      </c>
      <c r="S203" s="10" t="s">
        <v>125</v>
      </c>
      <c r="T203" s="10">
        <v>1</v>
      </c>
      <c r="U203" s="10" t="s">
        <v>475</v>
      </c>
      <c r="V203" s="10" t="s">
        <v>1437</v>
      </c>
      <c r="W203" s="10" t="s">
        <v>1438</v>
      </c>
      <c r="X203" s="569">
        <v>45943.447916666657</v>
      </c>
      <c r="Y203" s="10"/>
      <c r="Z203" s="10">
        <v>0.3</v>
      </c>
      <c r="AA203" s="10"/>
      <c r="AB203" s="10" t="s">
        <v>478</v>
      </c>
      <c r="AC203" s="221" t="s">
        <v>489</v>
      </c>
      <c r="AD203" s="10" t="s">
        <v>480</v>
      </c>
      <c r="AE203" s="10"/>
      <c r="AF203" s="10"/>
      <c r="AG203" s="10"/>
      <c r="AH203" s="10"/>
      <c r="AI203" s="10"/>
      <c r="AJ203" s="10"/>
      <c r="AK203" s="10" t="s">
        <v>480</v>
      </c>
      <c r="AL203" s="222" t="e">
        <f t="shared" si="6"/>
        <v>#VALUE!</v>
      </c>
      <c r="AM203" s="220">
        <f t="shared" si="7"/>
        <v>45943</v>
      </c>
    </row>
    <row r="204" spans="1:39" ht="21.6" customHeight="1">
      <c r="A204" s="10">
        <v>51</v>
      </c>
      <c r="B204" s="10" t="s">
        <v>471</v>
      </c>
      <c r="C204" s="10">
        <v>2025101599</v>
      </c>
      <c r="D204" s="10"/>
      <c r="E204" s="10"/>
      <c r="F204" s="10">
        <v>4801</v>
      </c>
      <c r="G204" s="10" t="s">
        <v>1439</v>
      </c>
      <c r="H204" s="10" t="s">
        <v>902</v>
      </c>
      <c r="I204" s="10"/>
      <c r="J204" s="10"/>
      <c r="K204" s="10"/>
      <c r="L204" s="10"/>
      <c r="M204" s="11"/>
      <c r="N204" s="10"/>
      <c r="O204" s="11"/>
      <c r="P204" s="12"/>
      <c r="Q204" s="10" t="s">
        <v>1440</v>
      </c>
      <c r="R204" s="10" t="s">
        <v>419</v>
      </c>
      <c r="S204" s="10" t="s">
        <v>125</v>
      </c>
      <c r="T204" s="10">
        <v>1</v>
      </c>
      <c r="U204" s="10" t="s">
        <v>475</v>
      </c>
      <c r="V204" s="10" t="s">
        <v>1441</v>
      </c>
      <c r="W204" s="10" t="s">
        <v>1390</v>
      </c>
      <c r="X204" s="569">
        <v>45943.458333333343</v>
      </c>
      <c r="Y204" s="10"/>
      <c r="Z204" s="10">
        <v>0.3</v>
      </c>
      <c r="AA204" s="10"/>
      <c r="AB204" s="10" t="s">
        <v>478</v>
      </c>
      <c r="AC204" s="221" t="s">
        <v>489</v>
      </c>
      <c r="AD204" s="10" t="s">
        <v>480</v>
      </c>
      <c r="AE204" s="10"/>
      <c r="AF204" s="10"/>
      <c r="AG204" s="10"/>
      <c r="AH204" s="10"/>
      <c r="AI204" s="10"/>
      <c r="AJ204" s="10"/>
      <c r="AK204" s="10" t="s">
        <v>480</v>
      </c>
      <c r="AL204" s="222" t="e">
        <f t="shared" si="6"/>
        <v>#VALUE!</v>
      </c>
      <c r="AM204" s="220">
        <f t="shared" si="7"/>
        <v>45943</v>
      </c>
    </row>
    <row r="205" spans="1:39" ht="21.6" customHeight="1">
      <c r="A205" s="10">
        <v>52</v>
      </c>
      <c r="B205" s="10" t="s">
        <v>471</v>
      </c>
      <c r="C205" s="10">
        <v>2025101600</v>
      </c>
      <c r="D205" s="10"/>
      <c r="E205" s="10"/>
      <c r="F205" s="10">
        <v>4819</v>
      </c>
      <c r="G205" s="10" t="s">
        <v>1442</v>
      </c>
      <c r="H205" s="10" t="s">
        <v>902</v>
      </c>
      <c r="I205" s="10"/>
      <c r="J205" s="10"/>
      <c r="K205" s="10"/>
      <c r="L205" s="10"/>
      <c r="M205" s="11"/>
      <c r="N205" s="10"/>
      <c r="O205" s="11"/>
      <c r="P205" s="12"/>
      <c r="Q205" s="10" t="s">
        <v>1443</v>
      </c>
      <c r="R205" s="10" t="s">
        <v>419</v>
      </c>
      <c r="S205" s="10" t="s">
        <v>125</v>
      </c>
      <c r="T205" s="10">
        <v>1</v>
      </c>
      <c r="U205" s="10" t="s">
        <v>475</v>
      </c>
      <c r="V205" s="10" t="s">
        <v>1444</v>
      </c>
      <c r="W205" s="10" t="s">
        <v>1445</v>
      </c>
      <c r="X205" s="569">
        <v>45943.46875</v>
      </c>
      <c r="Y205" s="10"/>
      <c r="Z205" s="10">
        <v>0.3</v>
      </c>
      <c r="AA205" s="10"/>
      <c r="AB205" s="10" t="s">
        <v>478</v>
      </c>
      <c r="AC205" s="221" t="s">
        <v>489</v>
      </c>
      <c r="AD205" s="10" t="s">
        <v>480</v>
      </c>
      <c r="AE205" s="10"/>
      <c r="AF205" s="10"/>
      <c r="AG205" s="10"/>
      <c r="AH205" s="10"/>
      <c r="AI205" s="10"/>
      <c r="AJ205" s="10"/>
      <c r="AK205" s="10" t="s">
        <v>480</v>
      </c>
      <c r="AL205" s="222" t="e">
        <f t="shared" si="6"/>
        <v>#VALUE!</v>
      </c>
      <c r="AM205" s="220">
        <f t="shared" si="7"/>
        <v>45943</v>
      </c>
    </row>
    <row r="206" spans="1:39" ht="21.6" customHeight="1">
      <c r="A206" s="10">
        <v>53</v>
      </c>
      <c r="B206" s="10" t="s">
        <v>471</v>
      </c>
      <c r="C206" s="10">
        <v>2025101607</v>
      </c>
      <c r="D206" s="10"/>
      <c r="E206" s="10"/>
      <c r="F206" s="10" t="s">
        <v>69</v>
      </c>
      <c r="G206" s="10" t="s">
        <v>1426</v>
      </c>
      <c r="H206" s="10" t="s">
        <v>504</v>
      </c>
      <c r="I206" s="10"/>
      <c r="J206" s="10"/>
      <c r="K206" s="10"/>
      <c r="L206" s="10"/>
      <c r="M206" s="11"/>
      <c r="N206" s="10"/>
      <c r="O206" s="11"/>
      <c r="P206" s="12"/>
      <c r="Q206" s="10" t="s">
        <v>1429</v>
      </c>
      <c r="R206" s="10" t="s">
        <v>419</v>
      </c>
      <c r="S206" s="10" t="s">
        <v>130</v>
      </c>
      <c r="T206" s="10">
        <v>1</v>
      </c>
      <c r="U206" s="10" t="s">
        <v>475</v>
      </c>
      <c r="V206" s="10" t="s">
        <v>1446</v>
      </c>
      <c r="W206" s="10" t="s">
        <v>1445</v>
      </c>
      <c r="X206" s="569">
        <v>45943.472222222219</v>
      </c>
      <c r="Y206" s="10"/>
      <c r="Z206" s="10">
        <v>0.3</v>
      </c>
      <c r="AA206" s="10"/>
      <c r="AB206" s="10" t="s">
        <v>478</v>
      </c>
      <c r="AC206" s="221" t="s">
        <v>489</v>
      </c>
      <c r="AD206" s="10" t="s">
        <v>480</v>
      </c>
      <c r="AE206" s="10"/>
      <c r="AF206" s="10"/>
      <c r="AG206" s="10"/>
      <c r="AH206" s="10"/>
      <c r="AI206" s="10"/>
      <c r="AJ206" s="10"/>
      <c r="AK206" s="10" t="s">
        <v>480</v>
      </c>
      <c r="AL206" s="222" t="e">
        <f t="shared" si="6"/>
        <v>#VALUE!</v>
      </c>
      <c r="AM206" s="220">
        <f t="shared" si="7"/>
        <v>45943</v>
      </c>
    </row>
    <row r="207" spans="1:39" ht="21.6" customHeight="1">
      <c r="A207" s="10">
        <v>54</v>
      </c>
      <c r="B207" s="10" t="s">
        <v>471</v>
      </c>
      <c r="C207" s="10">
        <v>2025101622</v>
      </c>
      <c r="D207" s="10"/>
      <c r="E207" s="10"/>
      <c r="F207" s="10">
        <v>3785</v>
      </c>
      <c r="G207" s="10" t="s">
        <v>635</v>
      </c>
      <c r="H207" s="10" t="s">
        <v>636</v>
      </c>
      <c r="I207" s="10"/>
      <c r="J207" s="10"/>
      <c r="K207" s="10"/>
      <c r="L207" s="10"/>
      <c r="M207" s="11"/>
      <c r="N207" s="10"/>
      <c r="O207" s="11"/>
      <c r="P207" s="12"/>
      <c r="Q207" s="10" t="s">
        <v>643</v>
      </c>
      <c r="R207" s="10" t="s">
        <v>419</v>
      </c>
      <c r="S207" s="10" t="s">
        <v>125</v>
      </c>
      <c r="T207" s="10">
        <v>1</v>
      </c>
      <c r="U207" s="10" t="s">
        <v>475</v>
      </c>
      <c r="V207" s="10" t="s">
        <v>1447</v>
      </c>
      <c r="W207" s="10" t="s">
        <v>1448</v>
      </c>
      <c r="X207" s="569">
        <v>45943.59375</v>
      </c>
      <c r="Y207" s="10"/>
      <c r="Z207" s="10">
        <v>0.3</v>
      </c>
      <c r="AA207" s="10"/>
      <c r="AB207" s="10" t="s">
        <v>478</v>
      </c>
      <c r="AC207" s="221" t="s">
        <v>489</v>
      </c>
      <c r="AD207" s="10" t="s">
        <v>480</v>
      </c>
      <c r="AE207" s="10"/>
      <c r="AF207" s="10"/>
      <c r="AG207" s="10"/>
      <c r="AH207" s="10"/>
      <c r="AI207" s="10"/>
      <c r="AJ207" s="10"/>
      <c r="AK207" s="10" t="s">
        <v>480</v>
      </c>
      <c r="AL207" s="222" t="e">
        <f t="shared" si="6"/>
        <v>#VALUE!</v>
      </c>
      <c r="AM207" s="220">
        <f t="shared" si="7"/>
        <v>45943</v>
      </c>
    </row>
    <row r="208" spans="1:39" ht="21.6" customHeight="1">
      <c r="A208" s="10">
        <v>55</v>
      </c>
      <c r="B208" s="10" t="s">
        <v>471</v>
      </c>
      <c r="C208" s="10">
        <v>2025101624</v>
      </c>
      <c r="D208" s="10"/>
      <c r="E208" s="10"/>
      <c r="F208" s="10">
        <v>3983</v>
      </c>
      <c r="G208" s="10" t="s">
        <v>815</v>
      </c>
      <c r="H208" s="10" t="s">
        <v>504</v>
      </c>
      <c r="I208" s="10"/>
      <c r="J208" s="10"/>
      <c r="K208" s="10"/>
      <c r="L208" s="10"/>
      <c r="M208" s="11"/>
      <c r="N208" s="10"/>
      <c r="O208" s="11"/>
      <c r="P208" s="12"/>
      <c r="Q208" s="10" t="s">
        <v>816</v>
      </c>
      <c r="R208" s="10" t="s">
        <v>419</v>
      </c>
      <c r="S208" s="10" t="s">
        <v>130</v>
      </c>
      <c r="T208" s="10">
        <v>1</v>
      </c>
      <c r="U208" s="10" t="s">
        <v>475</v>
      </c>
      <c r="V208" s="10" t="s">
        <v>1449</v>
      </c>
      <c r="W208" s="10" t="s">
        <v>1450</v>
      </c>
      <c r="X208" s="569">
        <v>45943.59652777778</v>
      </c>
      <c r="Y208" s="10"/>
      <c r="Z208" s="10">
        <v>0.5</v>
      </c>
      <c r="AA208" s="10"/>
      <c r="AB208" s="10" t="s">
        <v>478</v>
      </c>
      <c r="AC208" s="221" t="s">
        <v>489</v>
      </c>
      <c r="AD208" s="10" t="s">
        <v>480</v>
      </c>
      <c r="AE208" s="10"/>
      <c r="AF208" s="10"/>
      <c r="AG208" s="10"/>
      <c r="AH208" s="10"/>
      <c r="AI208" s="10"/>
      <c r="AJ208" s="10"/>
      <c r="AK208" s="10" t="s">
        <v>480</v>
      </c>
      <c r="AL208" s="222" t="e">
        <f t="shared" si="6"/>
        <v>#VALUE!</v>
      </c>
      <c r="AM208" s="220">
        <f t="shared" si="7"/>
        <v>45943</v>
      </c>
    </row>
    <row r="209" spans="1:39" ht="21.6" customHeight="1">
      <c r="A209" s="10">
        <v>56</v>
      </c>
      <c r="B209" s="10" t="s">
        <v>509</v>
      </c>
      <c r="C209" s="10">
        <v>2025101696</v>
      </c>
      <c r="D209" s="10" t="s">
        <v>1451</v>
      </c>
      <c r="E209" s="10" t="s">
        <v>511</v>
      </c>
      <c r="F209" s="10">
        <v>2535</v>
      </c>
      <c r="G209" s="10" t="s">
        <v>1107</v>
      </c>
      <c r="H209" s="10" t="s">
        <v>902</v>
      </c>
      <c r="I209" s="10" t="s">
        <v>1452</v>
      </c>
      <c r="J209" s="10" t="s">
        <v>514</v>
      </c>
      <c r="K209" s="10" t="s">
        <v>592</v>
      </c>
      <c r="L209" s="10" t="s">
        <v>1356</v>
      </c>
      <c r="M209" s="11" t="s">
        <v>1357</v>
      </c>
      <c r="N209" s="10" t="s">
        <v>1453</v>
      </c>
      <c r="O209" s="11" t="s">
        <v>1454</v>
      </c>
      <c r="P209" s="12" t="s">
        <v>1455</v>
      </c>
      <c r="Q209" s="10" t="s">
        <v>1108</v>
      </c>
      <c r="R209" s="10" t="s">
        <v>419</v>
      </c>
      <c r="S209" s="10" t="s">
        <v>125</v>
      </c>
      <c r="T209" s="10">
        <v>1</v>
      </c>
      <c r="U209" s="10" t="s">
        <v>475</v>
      </c>
      <c r="V209" s="10" t="s">
        <v>1456</v>
      </c>
      <c r="W209" s="10" t="s">
        <v>1457</v>
      </c>
      <c r="X209" s="569">
        <v>45945.472222222219</v>
      </c>
      <c r="Y209" s="10" t="s">
        <v>1458</v>
      </c>
      <c r="Z209" s="10">
        <v>1.8</v>
      </c>
      <c r="AA209" s="10"/>
      <c r="AB209" s="10" t="s">
        <v>478</v>
      </c>
      <c r="AC209" s="221" t="s">
        <v>1459</v>
      </c>
      <c r="AD209" s="10"/>
      <c r="AE209" s="10"/>
      <c r="AF209" s="10"/>
      <c r="AG209" s="10"/>
      <c r="AH209" s="10"/>
      <c r="AI209" s="10"/>
      <c r="AJ209" s="10"/>
      <c r="AK209" s="10" t="s">
        <v>480</v>
      </c>
      <c r="AL209" s="222">
        <f t="shared" si="6"/>
        <v>45944</v>
      </c>
      <c r="AM209" s="220">
        <f t="shared" si="7"/>
        <v>45945</v>
      </c>
    </row>
    <row r="210" spans="1:39" ht="21.6" customHeight="1">
      <c r="A210" s="10">
        <v>57</v>
      </c>
      <c r="B210" s="10" t="s">
        <v>471</v>
      </c>
      <c r="C210" s="10">
        <v>2025101747</v>
      </c>
      <c r="D210" s="10"/>
      <c r="E210" s="10"/>
      <c r="F210" s="10">
        <v>3741</v>
      </c>
      <c r="G210" s="10" t="s">
        <v>811</v>
      </c>
      <c r="H210" s="10" t="s">
        <v>504</v>
      </c>
      <c r="I210" s="10"/>
      <c r="J210" s="10"/>
      <c r="K210" s="10"/>
      <c r="L210" s="10"/>
      <c r="M210" s="11"/>
      <c r="N210" s="10"/>
      <c r="O210" s="11"/>
      <c r="P210" s="12"/>
      <c r="Q210" s="10" t="s">
        <v>812</v>
      </c>
      <c r="R210" s="10" t="s">
        <v>419</v>
      </c>
      <c r="S210" s="10" t="s">
        <v>130</v>
      </c>
      <c r="T210" s="10">
        <v>1</v>
      </c>
      <c r="U210" s="10" t="s">
        <v>475</v>
      </c>
      <c r="V210" s="10" t="s">
        <v>1460</v>
      </c>
      <c r="W210" s="10" t="s">
        <v>1461</v>
      </c>
      <c r="X210" s="569">
        <v>45944.416666666657</v>
      </c>
      <c r="Y210" s="10"/>
      <c r="Z210" s="10">
        <v>0.5</v>
      </c>
      <c r="AA210" s="10"/>
      <c r="AB210" s="10" t="s">
        <v>478</v>
      </c>
      <c r="AC210" s="221" t="s">
        <v>489</v>
      </c>
      <c r="AD210" s="10" t="s">
        <v>480</v>
      </c>
      <c r="AE210" s="10"/>
      <c r="AF210" s="10"/>
      <c r="AG210" s="10"/>
      <c r="AH210" s="10"/>
      <c r="AI210" s="10"/>
      <c r="AJ210" s="10"/>
      <c r="AK210" s="10" t="s">
        <v>480</v>
      </c>
      <c r="AL210" s="222" t="e">
        <f t="shared" si="6"/>
        <v>#VALUE!</v>
      </c>
      <c r="AM210" s="220">
        <f t="shared" si="7"/>
        <v>45944</v>
      </c>
    </row>
    <row r="211" spans="1:39" ht="21.6" customHeight="1">
      <c r="A211" s="10">
        <v>58</v>
      </c>
      <c r="B211" s="10" t="s">
        <v>471</v>
      </c>
      <c r="C211" s="10">
        <v>2025101750</v>
      </c>
      <c r="D211" s="10"/>
      <c r="E211" s="10"/>
      <c r="F211" s="10">
        <v>2302</v>
      </c>
      <c r="G211" s="10" t="s">
        <v>291</v>
      </c>
      <c r="H211" s="10" t="s">
        <v>504</v>
      </c>
      <c r="I211" s="10"/>
      <c r="J211" s="10"/>
      <c r="K211" s="10"/>
      <c r="L211" s="10"/>
      <c r="M211" s="11"/>
      <c r="N211" s="10"/>
      <c r="O211" s="11"/>
      <c r="P211" s="12"/>
      <c r="Q211" s="10" t="s">
        <v>808</v>
      </c>
      <c r="R211" s="10" t="s">
        <v>419</v>
      </c>
      <c r="S211" s="10" t="s">
        <v>130</v>
      </c>
      <c r="T211" s="10">
        <v>1</v>
      </c>
      <c r="U211" s="10" t="s">
        <v>475</v>
      </c>
      <c r="V211" s="10" t="s">
        <v>1462</v>
      </c>
      <c r="W211" s="10" t="s">
        <v>1463</v>
      </c>
      <c r="X211" s="569">
        <v>45944.4375</v>
      </c>
      <c r="Y211" s="10"/>
      <c r="Z211" s="10">
        <v>0.3</v>
      </c>
      <c r="AA211" s="10"/>
      <c r="AB211" s="10" t="s">
        <v>478</v>
      </c>
      <c r="AC211" s="221" t="s">
        <v>489</v>
      </c>
      <c r="AD211" s="10" t="s">
        <v>480</v>
      </c>
      <c r="AE211" s="10"/>
      <c r="AF211" s="10"/>
      <c r="AG211" s="10"/>
      <c r="AH211" s="10"/>
      <c r="AI211" s="10"/>
      <c r="AJ211" s="10"/>
      <c r="AK211" s="10" t="s">
        <v>480</v>
      </c>
      <c r="AL211" s="222" t="e">
        <f t="shared" si="6"/>
        <v>#VALUE!</v>
      </c>
      <c r="AM211" s="220">
        <f t="shared" si="7"/>
        <v>45944</v>
      </c>
    </row>
    <row r="212" spans="1:39" ht="21.6" customHeight="1">
      <c r="A212" s="10">
        <v>59</v>
      </c>
      <c r="B212" s="10" t="s">
        <v>471</v>
      </c>
      <c r="C212" s="10">
        <v>2025101751</v>
      </c>
      <c r="D212" s="10"/>
      <c r="E212" s="10"/>
      <c r="F212" s="10">
        <v>4134</v>
      </c>
      <c r="G212" s="10" t="s">
        <v>804</v>
      </c>
      <c r="H212" s="10" t="s">
        <v>504</v>
      </c>
      <c r="I212" s="10"/>
      <c r="J212" s="10"/>
      <c r="K212" s="10"/>
      <c r="L212" s="10"/>
      <c r="M212" s="11"/>
      <c r="N212" s="10"/>
      <c r="O212" s="11"/>
      <c r="P212" s="12"/>
      <c r="Q212" s="10" t="s">
        <v>805</v>
      </c>
      <c r="R212" s="10" t="s">
        <v>419</v>
      </c>
      <c r="S212" s="10" t="s">
        <v>130</v>
      </c>
      <c r="T212" s="10">
        <v>1</v>
      </c>
      <c r="U212" s="10" t="s">
        <v>475</v>
      </c>
      <c r="V212" s="10" t="s">
        <v>1464</v>
      </c>
      <c r="W212" s="10" t="s">
        <v>1465</v>
      </c>
      <c r="X212" s="569">
        <v>45944.479166666657</v>
      </c>
      <c r="Y212" s="10"/>
      <c r="Z212" s="10">
        <v>0.5</v>
      </c>
      <c r="AA212" s="10"/>
      <c r="AB212" s="10" t="s">
        <v>478</v>
      </c>
      <c r="AC212" s="221" t="s">
        <v>489</v>
      </c>
      <c r="AD212" s="10" t="s">
        <v>480</v>
      </c>
      <c r="AE212" s="10"/>
      <c r="AF212" s="10"/>
      <c r="AG212" s="10"/>
      <c r="AH212" s="10"/>
      <c r="AI212" s="10"/>
      <c r="AJ212" s="10"/>
      <c r="AK212" s="10" t="s">
        <v>480</v>
      </c>
      <c r="AL212" s="222" t="e">
        <f t="shared" si="6"/>
        <v>#VALUE!</v>
      </c>
      <c r="AM212" s="220">
        <f t="shared" si="7"/>
        <v>45944</v>
      </c>
    </row>
    <row r="213" spans="1:39" ht="21.6" customHeight="1">
      <c r="A213" s="10">
        <v>60</v>
      </c>
      <c r="B213" s="10" t="s">
        <v>471</v>
      </c>
      <c r="C213" s="10">
        <v>2025101760</v>
      </c>
      <c r="D213" s="10"/>
      <c r="E213" s="10"/>
      <c r="F213" s="10">
        <v>2321</v>
      </c>
      <c r="G213" s="10" t="s">
        <v>800</v>
      </c>
      <c r="H213" s="10" t="s">
        <v>504</v>
      </c>
      <c r="I213" s="10"/>
      <c r="J213" s="10"/>
      <c r="K213" s="10"/>
      <c r="L213" s="10"/>
      <c r="M213" s="11"/>
      <c r="N213" s="10"/>
      <c r="O213" s="11"/>
      <c r="P213" s="12"/>
      <c r="Q213" s="10" t="s">
        <v>801</v>
      </c>
      <c r="R213" s="10" t="s">
        <v>419</v>
      </c>
      <c r="S213" s="10" t="s">
        <v>130</v>
      </c>
      <c r="T213" s="10">
        <v>1</v>
      </c>
      <c r="U213" s="10" t="s">
        <v>475</v>
      </c>
      <c r="V213" s="10" t="s">
        <v>1466</v>
      </c>
      <c r="W213" s="10" t="s">
        <v>1467</v>
      </c>
      <c r="X213" s="569">
        <v>45944.511111111111</v>
      </c>
      <c r="Y213" s="10"/>
      <c r="Z213" s="10">
        <v>0.4</v>
      </c>
      <c r="AA213" s="10"/>
      <c r="AB213" s="10" t="s">
        <v>478</v>
      </c>
      <c r="AC213" s="221" t="s">
        <v>489</v>
      </c>
      <c r="AD213" s="10" t="s">
        <v>480</v>
      </c>
      <c r="AE213" s="10"/>
      <c r="AF213" s="10"/>
      <c r="AG213" s="10"/>
      <c r="AH213" s="10"/>
      <c r="AI213" s="10"/>
      <c r="AJ213" s="10"/>
      <c r="AK213" s="10" t="s">
        <v>480</v>
      </c>
      <c r="AL213" s="222" t="e">
        <f t="shared" si="6"/>
        <v>#VALUE!</v>
      </c>
      <c r="AM213" s="220">
        <f t="shared" si="7"/>
        <v>45944</v>
      </c>
    </row>
    <row r="214" spans="1:39" ht="21.6" customHeight="1">
      <c r="A214" s="10">
        <v>61</v>
      </c>
      <c r="B214" s="10" t="s">
        <v>471</v>
      </c>
      <c r="C214" s="10">
        <v>2025101783</v>
      </c>
      <c r="D214" s="10"/>
      <c r="E214" s="10"/>
      <c r="F214" s="10">
        <v>4191</v>
      </c>
      <c r="G214" s="10" t="s">
        <v>989</v>
      </c>
      <c r="H214" s="10" t="s">
        <v>504</v>
      </c>
      <c r="I214" s="10"/>
      <c r="J214" s="10"/>
      <c r="K214" s="10"/>
      <c r="L214" s="10"/>
      <c r="M214" s="11"/>
      <c r="N214" s="10"/>
      <c r="O214" s="11"/>
      <c r="P214" s="12"/>
      <c r="Q214" s="10" t="s">
        <v>990</v>
      </c>
      <c r="R214" s="10" t="s">
        <v>419</v>
      </c>
      <c r="S214" s="10" t="s">
        <v>130</v>
      </c>
      <c r="T214" s="10">
        <v>1</v>
      </c>
      <c r="U214" s="10" t="s">
        <v>475</v>
      </c>
      <c r="V214" s="10" t="s">
        <v>1468</v>
      </c>
      <c r="W214" s="10" t="s">
        <v>1469</v>
      </c>
      <c r="X214" s="569">
        <v>45944.625</v>
      </c>
      <c r="Y214" s="10"/>
      <c r="Z214" s="10">
        <v>0.4</v>
      </c>
      <c r="AA214" s="10"/>
      <c r="AB214" s="10" t="s">
        <v>478</v>
      </c>
      <c r="AC214" s="221" t="s">
        <v>489</v>
      </c>
      <c r="AD214" s="10" t="s">
        <v>480</v>
      </c>
      <c r="AE214" s="10"/>
      <c r="AF214" s="10"/>
      <c r="AG214" s="10"/>
      <c r="AH214" s="10"/>
      <c r="AI214" s="10"/>
      <c r="AJ214" s="10"/>
      <c r="AK214" s="10" t="s">
        <v>480</v>
      </c>
      <c r="AL214" s="222" t="e">
        <f t="shared" si="6"/>
        <v>#VALUE!</v>
      </c>
      <c r="AM214" s="220">
        <f t="shared" si="7"/>
        <v>45944</v>
      </c>
    </row>
    <row r="215" spans="1:39" ht="21.6" customHeight="1">
      <c r="A215" s="10">
        <v>62</v>
      </c>
      <c r="B215" s="10" t="s">
        <v>509</v>
      </c>
      <c r="C215" s="10">
        <v>2025101791</v>
      </c>
      <c r="D215" s="10" t="s">
        <v>1470</v>
      </c>
      <c r="E215" s="10" t="s">
        <v>511</v>
      </c>
      <c r="F215" s="10">
        <v>4802</v>
      </c>
      <c r="G215" s="10" t="s">
        <v>720</v>
      </c>
      <c r="H215" s="10" t="s">
        <v>712</v>
      </c>
      <c r="I215" s="10" t="s">
        <v>1471</v>
      </c>
      <c r="J215" s="10" t="s">
        <v>514</v>
      </c>
      <c r="K215" s="10" t="s">
        <v>289</v>
      </c>
      <c r="L215" s="10" t="s">
        <v>1472</v>
      </c>
      <c r="M215" s="11" t="s">
        <v>1473</v>
      </c>
      <c r="N215" s="10" t="s">
        <v>1474</v>
      </c>
      <c r="O215" s="11" t="s">
        <v>572</v>
      </c>
      <c r="P215" s="12" t="s">
        <v>1475</v>
      </c>
      <c r="Q215" s="10" t="s">
        <v>721</v>
      </c>
      <c r="R215" s="10" t="s">
        <v>419</v>
      </c>
      <c r="S215" s="10" t="s">
        <v>130</v>
      </c>
      <c r="T215" s="10">
        <v>1</v>
      </c>
      <c r="U215" s="10" t="s">
        <v>475</v>
      </c>
      <c r="V215" s="10" t="s">
        <v>1476</v>
      </c>
      <c r="W215" s="10" t="s">
        <v>1477</v>
      </c>
      <c r="X215" s="569">
        <v>45945.604166666657</v>
      </c>
      <c r="Y215" s="10" t="s">
        <v>1478</v>
      </c>
      <c r="Z215" s="10">
        <v>1.7</v>
      </c>
      <c r="AA215" s="10"/>
      <c r="AB215" s="10" t="s">
        <v>478</v>
      </c>
      <c r="AC215" s="221" t="s">
        <v>1479</v>
      </c>
      <c r="AD215" s="10"/>
      <c r="AE215" s="10"/>
      <c r="AF215" s="10"/>
      <c r="AG215" s="10"/>
      <c r="AH215" s="10"/>
      <c r="AI215" s="10"/>
      <c r="AJ215" s="10"/>
      <c r="AK215" s="10" t="s">
        <v>480</v>
      </c>
      <c r="AL215" s="222">
        <f t="shared" si="6"/>
        <v>45944</v>
      </c>
      <c r="AM215" s="220">
        <f t="shared" si="7"/>
        <v>45945</v>
      </c>
    </row>
    <row r="216" spans="1:39" ht="21.6" customHeight="1">
      <c r="A216" s="10">
        <v>63</v>
      </c>
      <c r="B216" s="10" t="s">
        <v>471</v>
      </c>
      <c r="C216" s="10">
        <v>2025101804</v>
      </c>
      <c r="D216" s="10"/>
      <c r="E216" s="10"/>
      <c r="F216" s="10">
        <v>4196</v>
      </c>
      <c r="G216" s="10" t="s">
        <v>335</v>
      </c>
      <c r="H216" s="10" t="s">
        <v>504</v>
      </c>
      <c r="I216" s="10"/>
      <c r="J216" s="10"/>
      <c r="K216" s="10"/>
      <c r="L216" s="10"/>
      <c r="M216" s="11"/>
      <c r="N216" s="10"/>
      <c r="O216" s="11"/>
      <c r="P216" s="12"/>
      <c r="Q216" s="10" t="s">
        <v>1050</v>
      </c>
      <c r="R216" s="10" t="s">
        <v>419</v>
      </c>
      <c r="S216" s="10" t="s">
        <v>130</v>
      </c>
      <c r="T216" s="10">
        <v>1</v>
      </c>
      <c r="U216" s="10" t="s">
        <v>475</v>
      </c>
      <c r="V216" s="10" t="s">
        <v>1480</v>
      </c>
      <c r="W216" s="10" t="s">
        <v>1481</v>
      </c>
      <c r="X216" s="569">
        <v>45944.660416666673</v>
      </c>
      <c r="Y216" s="10"/>
      <c r="Z216" s="10">
        <v>0.4</v>
      </c>
      <c r="AA216" s="10"/>
      <c r="AB216" s="10" t="s">
        <v>478</v>
      </c>
      <c r="AC216" s="221" t="s">
        <v>489</v>
      </c>
      <c r="AD216" s="10" t="s">
        <v>480</v>
      </c>
      <c r="AE216" s="10"/>
      <c r="AF216" s="10"/>
      <c r="AG216" s="10"/>
      <c r="AH216" s="10"/>
      <c r="AI216" s="10"/>
      <c r="AJ216" s="10"/>
      <c r="AK216" s="10" t="s">
        <v>480</v>
      </c>
      <c r="AL216" s="222" t="e">
        <f t="shared" si="6"/>
        <v>#VALUE!</v>
      </c>
      <c r="AM216" s="220">
        <f t="shared" si="7"/>
        <v>45944</v>
      </c>
    </row>
    <row r="217" spans="1:39" ht="21.6" customHeight="1">
      <c r="A217" s="10">
        <v>64</v>
      </c>
      <c r="B217" s="10" t="s">
        <v>471</v>
      </c>
      <c r="C217" s="10">
        <v>2025101822</v>
      </c>
      <c r="D217" s="10"/>
      <c r="E217" s="10"/>
      <c r="F217" s="10" t="s">
        <v>79</v>
      </c>
      <c r="G217" s="10" t="s">
        <v>993</v>
      </c>
      <c r="H217" s="10" t="s">
        <v>504</v>
      </c>
      <c r="I217" s="10"/>
      <c r="J217" s="10"/>
      <c r="K217" s="10"/>
      <c r="L217" s="10"/>
      <c r="M217" s="11"/>
      <c r="N217" s="10"/>
      <c r="O217" s="11"/>
      <c r="P217" s="12"/>
      <c r="Q217" s="10" t="s">
        <v>994</v>
      </c>
      <c r="R217" s="10" t="s">
        <v>419</v>
      </c>
      <c r="S217" s="10" t="s">
        <v>130</v>
      </c>
      <c r="T217" s="10">
        <v>1</v>
      </c>
      <c r="U217" s="10" t="s">
        <v>475</v>
      </c>
      <c r="V217" s="10" t="s">
        <v>1482</v>
      </c>
      <c r="W217" s="10" t="s">
        <v>1483</v>
      </c>
      <c r="X217" s="569">
        <v>45944.681250000001</v>
      </c>
      <c r="Y217" s="10"/>
      <c r="Z217" s="10">
        <v>0.4</v>
      </c>
      <c r="AA217" s="10"/>
      <c r="AB217" s="10" t="s">
        <v>478</v>
      </c>
      <c r="AC217" s="221" t="s">
        <v>489</v>
      </c>
      <c r="AD217" s="10" t="s">
        <v>480</v>
      </c>
      <c r="AE217" s="10"/>
      <c r="AF217" s="10"/>
      <c r="AG217" s="10"/>
      <c r="AH217" s="10"/>
      <c r="AI217" s="10"/>
      <c r="AJ217" s="10"/>
      <c r="AK217" s="10" t="s">
        <v>480</v>
      </c>
      <c r="AL217" s="222" t="e">
        <f t="shared" si="6"/>
        <v>#VALUE!</v>
      </c>
      <c r="AM217" s="220">
        <f t="shared" si="7"/>
        <v>45944</v>
      </c>
    </row>
    <row r="218" spans="1:39" ht="21.6" customHeight="1">
      <c r="A218" s="10">
        <v>65</v>
      </c>
      <c r="B218" s="10" t="s">
        <v>509</v>
      </c>
      <c r="C218" s="10">
        <v>2025101896</v>
      </c>
      <c r="D218" s="10" t="s">
        <v>1484</v>
      </c>
      <c r="E218" s="10" t="s">
        <v>511</v>
      </c>
      <c r="F218" s="10">
        <v>5057</v>
      </c>
      <c r="G218" s="10" t="s">
        <v>1485</v>
      </c>
      <c r="H218" s="10" t="s">
        <v>636</v>
      </c>
      <c r="I218" s="10" t="s">
        <v>1486</v>
      </c>
      <c r="J218" s="10" t="s">
        <v>530</v>
      </c>
      <c r="K218" s="10" t="s">
        <v>289</v>
      </c>
      <c r="L218" s="10" t="s">
        <v>1228</v>
      </c>
      <c r="M218" s="11" t="s">
        <v>1229</v>
      </c>
      <c r="N218" s="10" t="s">
        <v>1487</v>
      </c>
      <c r="O218" s="11" t="s">
        <v>1488</v>
      </c>
      <c r="P218" s="12" t="s">
        <v>1489</v>
      </c>
      <c r="Q218" s="10" t="s">
        <v>1490</v>
      </c>
      <c r="R218" s="10" t="s">
        <v>419</v>
      </c>
      <c r="S218" s="10" t="s">
        <v>125</v>
      </c>
      <c r="T218" s="10">
        <v>1</v>
      </c>
      <c r="U218" s="10" t="s">
        <v>475</v>
      </c>
      <c r="V218" s="10" t="s">
        <v>1491</v>
      </c>
      <c r="W218" s="10" t="s">
        <v>1492</v>
      </c>
      <c r="X218" s="569">
        <v>45945.638888888891</v>
      </c>
      <c r="Y218" s="10" t="s">
        <v>1493</v>
      </c>
      <c r="Z218" s="10">
        <v>0.3</v>
      </c>
      <c r="AA218" s="10"/>
      <c r="AB218" s="10" t="s">
        <v>478</v>
      </c>
      <c r="AC218" s="221" t="s">
        <v>1494</v>
      </c>
      <c r="AD218" s="10"/>
      <c r="AE218" s="10"/>
      <c r="AF218" s="10"/>
      <c r="AG218" s="10"/>
      <c r="AH218" s="10"/>
      <c r="AI218" s="10"/>
      <c r="AJ218" s="10"/>
      <c r="AK218" s="10" t="s">
        <v>480</v>
      </c>
      <c r="AL218" s="222">
        <f t="shared" si="6"/>
        <v>45945</v>
      </c>
      <c r="AM218" s="220">
        <f t="shared" si="7"/>
        <v>45945</v>
      </c>
    </row>
    <row r="219" spans="1:39" ht="21.6" customHeight="1">
      <c r="A219" s="10">
        <v>66</v>
      </c>
      <c r="B219" s="10" t="s">
        <v>471</v>
      </c>
      <c r="C219" s="10">
        <v>2025101935</v>
      </c>
      <c r="D219" s="10"/>
      <c r="E219" s="10"/>
      <c r="F219" s="10">
        <v>4802</v>
      </c>
      <c r="G219" s="10" t="s">
        <v>720</v>
      </c>
      <c r="H219" s="10" t="s">
        <v>712</v>
      </c>
      <c r="I219" s="10"/>
      <c r="J219" s="10"/>
      <c r="K219" s="10"/>
      <c r="L219" s="10"/>
      <c r="M219" s="11"/>
      <c r="N219" s="10"/>
      <c r="O219" s="11"/>
      <c r="P219" s="12"/>
      <c r="Q219" s="10" t="s">
        <v>721</v>
      </c>
      <c r="R219" s="10" t="s">
        <v>419</v>
      </c>
      <c r="S219" s="10" t="s">
        <v>130</v>
      </c>
      <c r="T219" s="10">
        <v>1</v>
      </c>
      <c r="U219" s="10" t="s">
        <v>475</v>
      </c>
      <c r="V219" s="10" t="s">
        <v>1495</v>
      </c>
      <c r="W219" s="10" t="s">
        <v>1496</v>
      </c>
      <c r="X219" s="569">
        <v>45945.618055555547</v>
      </c>
      <c r="Y219" s="10"/>
      <c r="Z219" s="10">
        <v>0.3</v>
      </c>
      <c r="AA219" s="10"/>
      <c r="AB219" s="10" t="s">
        <v>478</v>
      </c>
      <c r="AC219" s="221" t="s">
        <v>489</v>
      </c>
      <c r="AD219" s="10" t="s">
        <v>480</v>
      </c>
      <c r="AE219" s="10"/>
      <c r="AF219" s="10"/>
      <c r="AG219" s="10"/>
      <c r="AH219" s="10"/>
      <c r="AI219" s="10"/>
      <c r="AJ219" s="10"/>
      <c r="AK219" s="10" t="s">
        <v>480</v>
      </c>
      <c r="AL219" s="222" t="e">
        <f t="shared" si="6"/>
        <v>#VALUE!</v>
      </c>
      <c r="AM219" s="220">
        <f t="shared" si="7"/>
        <v>45945</v>
      </c>
    </row>
    <row r="220" spans="1:39" ht="21.6" customHeight="1">
      <c r="A220" s="10">
        <v>67</v>
      </c>
      <c r="B220" s="10" t="s">
        <v>471</v>
      </c>
      <c r="C220" s="10">
        <v>2025101939</v>
      </c>
      <c r="D220" s="10"/>
      <c r="E220" s="10"/>
      <c r="F220" s="10">
        <v>5057</v>
      </c>
      <c r="G220" s="10" t="s">
        <v>1485</v>
      </c>
      <c r="H220" s="10" t="s">
        <v>636</v>
      </c>
      <c r="I220" s="10"/>
      <c r="J220" s="10"/>
      <c r="K220" s="10"/>
      <c r="L220" s="10"/>
      <c r="M220" s="11"/>
      <c r="N220" s="10"/>
      <c r="O220" s="11"/>
      <c r="P220" s="12"/>
      <c r="Q220" s="10" t="s">
        <v>1490</v>
      </c>
      <c r="R220" s="10" t="s">
        <v>419</v>
      </c>
      <c r="S220" s="10" t="s">
        <v>125</v>
      </c>
      <c r="T220" s="10">
        <v>1</v>
      </c>
      <c r="U220" s="10" t="s">
        <v>475</v>
      </c>
      <c r="V220" s="10" t="s">
        <v>1497</v>
      </c>
      <c r="W220" s="10" t="s">
        <v>1498</v>
      </c>
      <c r="X220" s="569">
        <v>45945.649305555547</v>
      </c>
      <c r="Y220" s="10"/>
      <c r="Z220" s="10">
        <v>0.3</v>
      </c>
      <c r="AA220" s="10"/>
      <c r="AB220" s="10" t="s">
        <v>478</v>
      </c>
      <c r="AC220" s="221" t="s">
        <v>489</v>
      </c>
      <c r="AD220" s="10" t="s">
        <v>480</v>
      </c>
      <c r="AE220" s="10"/>
      <c r="AF220" s="10"/>
      <c r="AG220" s="10"/>
      <c r="AH220" s="10"/>
      <c r="AI220" s="10"/>
      <c r="AJ220" s="10"/>
      <c r="AK220" s="10" t="s">
        <v>480</v>
      </c>
      <c r="AL220" s="222" t="e">
        <f t="shared" si="6"/>
        <v>#VALUE!</v>
      </c>
      <c r="AM220" s="220">
        <f t="shared" si="7"/>
        <v>45945</v>
      </c>
    </row>
    <row r="221" spans="1:39" ht="21.6" customHeight="1">
      <c r="A221" s="10">
        <v>68</v>
      </c>
      <c r="B221" s="10" t="s">
        <v>509</v>
      </c>
      <c r="C221" s="10">
        <v>2025102002</v>
      </c>
      <c r="D221" s="10" t="s">
        <v>1499</v>
      </c>
      <c r="E221" s="10" t="s">
        <v>621</v>
      </c>
      <c r="F221" s="10">
        <v>4153</v>
      </c>
      <c r="G221" s="10" t="s">
        <v>728</v>
      </c>
      <c r="H221" s="10" t="s">
        <v>712</v>
      </c>
      <c r="I221" s="10" t="s">
        <v>1500</v>
      </c>
      <c r="J221" s="10" t="s">
        <v>571</v>
      </c>
      <c r="K221" s="10" t="s">
        <v>592</v>
      </c>
      <c r="L221" s="10" t="s">
        <v>703</v>
      </c>
      <c r="M221" s="11" t="s">
        <v>704</v>
      </c>
      <c r="N221" s="10">
        <v>2401</v>
      </c>
      <c r="O221" s="11" t="s">
        <v>852</v>
      </c>
      <c r="P221" s="12" t="s">
        <v>1501</v>
      </c>
      <c r="Q221" s="10" t="s">
        <v>729</v>
      </c>
      <c r="R221" s="10" t="s">
        <v>419</v>
      </c>
      <c r="S221" s="10" t="s">
        <v>125</v>
      </c>
      <c r="T221" s="10">
        <v>1</v>
      </c>
      <c r="U221" s="10" t="s">
        <v>475</v>
      </c>
      <c r="V221" s="10" t="s">
        <v>1502</v>
      </c>
      <c r="W221" s="10" t="s">
        <v>1503</v>
      </c>
      <c r="X221" s="569">
        <v>45946.604166666657</v>
      </c>
      <c r="Y221" s="10" t="s">
        <v>1504</v>
      </c>
      <c r="Z221" s="10">
        <v>3.5</v>
      </c>
      <c r="AA221" s="10"/>
      <c r="AB221" s="10" t="s">
        <v>478</v>
      </c>
      <c r="AC221" s="221" t="s">
        <v>1505</v>
      </c>
      <c r="AD221" s="10"/>
      <c r="AE221" s="10"/>
      <c r="AF221" s="10"/>
      <c r="AG221" s="10"/>
      <c r="AH221" s="10"/>
      <c r="AI221" s="10"/>
      <c r="AJ221" s="10"/>
      <c r="AK221" s="10" t="s">
        <v>480</v>
      </c>
      <c r="AL221" s="222">
        <f t="shared" si="6"/>
        <v>45946</v>
      </c>
      <c r="AM221" s="220">
        <f t="shared" si="7"/>
        <v>45946</v>
      </c>
    </row>
    <row r="222" spans="1:39" ht="21.6" customHeight="1">
      <c r="A222" s="10">
        <v>69</v>
      </c>
      <c r="B222" s="10" t="s">
        <v>509</v>
      </c>
      <c r="C222" s="10">
        <v>2025102005</v>
      </c>
      <c r="D222" s="10" t="s">
        <v>1506</v>
      </c>
      <c r="E222" s="10" t="s">
        <v>621</v>
      </c>
      <c r="F222" s="10">
        <v>4046</v>
      </c>
      <c r="G222" s="10" t="s">
        <v>1507</v>
      </c>
      <c r="H222" s="10" t="s">
        <v>543</v>
      </c>
      <c r="I222" s="10" t="s">
        <v>1508</v>
      </c>
      <c r="J222" s="10" t="s">
        <v>571</v>
      </c>
      <c r="K222" s="10" t="s">
        <v>592</v>
      </c>
      <c r="L222" s="10" t="s">
        <v>703</v>
      </c>
      <c r="M222" s="11" t="s">
        <v>704</v>
      </c>
      <c r="N222" s="10">
        <v>2405</v>
      </c>
      <c r="O222" s="11" t="s">
        <v>705</v>
      </c>
      <c r="P222" s="12" t="s">
        <v>1509</v>
      </c>
      <c r="Q222" s="10" t="s">
        <v>1510</v>
      </c>
      <c r="R222" s="10" t="s">
        <v>419</v>
      </c>
      <c r="S222" s="10" t="s">
        <v>146</v>
      </c>
      <c r="T222" s="10">
        <v>1</v>
      </c>
      <c r="U222" s="10" t="s">
        <v>475</v>
      </c>
      <c r="V222" s="10" t="s">
        <v>1511</v>
      </c>
      <c r="W222" s="10" t="s">
        <v>1512</v>
      </c>
      <c r="X222" s="569">
        <v>45946.555555555547</v>
      </c>
      <c r="Y222" s="10" t="s">
        <v>1513</v>
      </c>
      <c r="Z222" s="10">
        <v>1.8</v>
      </c>
      <c r="AA222" s="10"/>
      <c r="AB222" s="10" t="s">
        <v>478</v>
      </c>
      <c r="AC222" s="221" t="s">
        <v>1514</v>
      </c>
      <c r="AD222" s="10"/>
      <c r="AE222" s="10"/>
      <c r="AF222" s="10"/>
      <c r="AG222" s="10"/>
      <c r="AH222" s="10"/>
      <c r="AI222" s="10"/>
      <c r="AJ222" s="10"/>
      <c r="AK222" s="10" t="s">
        <v>480</v>
      </c>
      <c r="AL222" s="222">
        <f t="shared" si="6"/>
        <v>45946</v>
      </c>
      <c r="AM222" s="220">
        <f t="shared" si="7"/>
        <v>45946</v>
      </c>
    </row>
    <row r="223" spans="1:39" ht="21.6" customHeight="1">
      <c r="A223" s="10">
        <v>70</v>
      </c>
      <c r="B223" s="10" t="s">
        <v>471</v>
      </c>
      <c r="C223" s="10">
        <v>2025102037</v>
      </c>
      <c r="D223" s="10"/>
      <c r="E223" s="10"/>
      <c r="F223" s="10">
        <v>4046</v>
      </c>
      <c r="G223" s="10" t="s">
        <v>1507</v>
      </c>
      <c r="H223" s="10" t="s">
        <v>543</v>
      </c>
      <c r="I223" s="10"/>
      <c r="J223" s="10"/>
      <c r="K223" s="10"/>
      <c r="L223" s="10"/>
      <c r="M223" s="11"/>
      <c r="N223" s="10"/>
      <c r="O223" s="11"/>
      <c r="P223" s="12"/>
      <c r="Q223" s="10" t="s">
        <v>1510</v>
      </c>
      <c r="R223" s="10" t="s">
        <v>419</v>
      </c>
      <c r="S223" s="10" t="s">
        <v>146</v>
      </c>
      <c r="T223" s="10">
        <v>1</v>
      </c>
      <c r="U223" s="10" t="s">
        <v>475</v>
      </c>
      <c r="V223" s="10" t="s">
        <v>1515</v>
      </c>
      <c r="W223" s="10" t="s">
        <v>1512</v>
      </c>
      <c r="X223" s="569">
        <v>45946.555555555547</v>
      </c>
      <c r="Y223" s="10"/>
      <c r="Z223" s="10">
        <v>1.8</v>
      </c>
      <c r="AA223" s="10"/>
      <c r="AB223" s="10" t="s">
        <v>478</v>
      </c>
      <c r="AC223" s="221" t="s">
        <v>1334</v>
      </c>
      <c r="AD223" s="10" t="s">
        <v>480</v>
      </c>
      <c r="AE223" s="10"/>
      <c r="AF223" s="10"/>
      <c r="AG223" s="10"/>
      <c r="AH223" s="10"/>
      <c r="AI223" s="10"/>
      <c r="AJ223" s="10"/>
      <c r="AK223" s="10"/>
      <c r="AL223" s="222" t="e">
        <f t="shared" si="6"/>
        <v>#VALUE!</v>
      </c>
      <c r="AM223" s="220">
        <f t="shared" si="7"/>
        <v>45946</v>
      </c>
    </row>
    <row r="224" spans="1:39" ht="21.6" customHeight="1">
      <c r="A224" s="10">
        <v>71</v>
      </c>
      <c r="B224" s="10" t="s">
        <v>471</v>
      </c>
      <c r="C224" s="10">
        <v>2025102089</v>
      </c>
      <c r="D224" s="10"/>
      <c r="E224" s="10"/>
      <c r="F224" s="10">
        <v>5377</v>
      </c>
      <c r="G224" s="10" t="s">
        <v>297</v>
      </c>
      <c r="H224" s="10" t="s">
        <v>504</v>
      </c>
      <c r="I224" s="10"/>
      <c r="J224" s="10"/>
      <c r="K224" s="10"/>
      <c r="L224" s="10"/>
      <c r="M224" s="11"/>
      <c r="N224" s="10"/>
      <c r="O224" s="11"/>
      <c r="P224" s="12"/>
      <c r="Q224" s="10" t="s">
        <v>1516</v>
      </c>
      <c r="R224" s="10" t="s">
        <v>419</v>
      </c>
      <c r="S224" s="10" t="s">
        <v>130</v>
      </c>
      <c r="T224" s="10">
        <v>1</v>
      </c>
      <c r="U224" s="10" t="s">
        <v>475</v>
      </c>
      <c r="V224" s="10" t="s">
        <v>1517</v>
      </c>
      <c r="W224" s="10" t="s">
        <v>1503</v>
      </c>
      <c r="X224" s="569">
        <v>45946.714583333327</v>
      </c>
      <c r="Y224" s="10"/>
      <c r="Z224" s="10">
        <v>6.2</v>
      </c>
      <c r="AA224" s="10"/>
      <c r="AB224" s="10" t="s">
        <v>478</v>
      </c>
      <c r="AC224" s="221" t="s">
        <v>1518</v>
      </c>
      <c r="AD224" s="10"/>
      <c r="AE224" s="10" t="s">
        <v>480</v>
      </c>
      <c r="AF224" s="10"/>
      <c r="AG224" s="10"/>
      <c r="AH224" s="10"/>
      <c r="AI224" s="10"/>
      <c r="AJ224" s="10"/>
      <c r="AK224" s="10" t="s">
        <v>480</v>
      </c>
      <c r="AL224" s="222" t="e">
        <f t="shared" si="6"/>
        <v>#VALUE!</v>
      </c>
      <c r="AM224" s="220">
        <f t="shared" si="7"/>
        <v>45946</v>
      </c>
    </row>
    <row r="225" spans="1:39" ht="21.6" customHeight="1">
      <c r="A225" s="10">
        <v>72</v>
      </c>
      <c r="B225" s="10" t="s">
        <v>509</v>
      </c>
      <c r="C225" s="10">
        <v>2025102286</v>
      </c>
      <c r="D225" s="10" t="s">
        <v>1519</v>
      </c>
      <c r="E225" s="10" t="s">
        <v>511</v>
      </c>
      <c r="F225" s="10">
        <v>3770</v>
      </c>
      <c r="G225" s="10" t="s">
        <v>267</v>
      </c>
      <c r="H225" s="10" t="s">
        <v>902</v>
      </c>
      <c r="I225" s="10" t="s">
        <v>1520</v>
      </c>
      <c r="J225" s="10" t="s">
        <v>591</v>
      </c>
      <c r="K225" s="10" t="s">
        <v>289</v>
      </c>
      <c r="L225" s="10" t="s">
        <v>515</v>
      </c>
      <c r="M225" s="11" t="s">
        <v>516</v>
      </c>
      <c r="N225" s="10">
        <v>2307</v>
      </c>
      <c r="O225" s="11" t="s">
        <v>532</v>
      </c>
      <c r="P225" s="12" t="s">
        <v>1521</v>
      </c>
      <c r="Q225" s="10" t="s">
        <v>1396</v>
      </c>
      <c r="R225" s="10" t="s">
        <v>419</v>
      </c>
      <c r="S225" s="10" t="s">
        <v>125</v>
      </c>
      <c r="T225" s="10">
        <v>1</v>
      </c>
      <c r="U225" s="10" t="s">
        <v>475</v>
      </c>
      <c r="V225" s="10" t="s">
        <v>1522</v>
      </c>
      <c r="W225" s="10" t="s">
        <v>1523</v>
      </c>
      <c r="X225" s="569">
        <v>45947.6875</v>
      </c>
      <c r="Y225" s="10" t="s">
        <v>1524</v>
      </c>
      <c r="Z225" s="10">
        <v>1</v>
      </c>
      <c r="AA225" s="10"/>
      <c r="AB225" s="10" t="s">
        <v>478</v>
      </c>
      <c r="AC225" s="221" t="s">
        <v>1525</v>
      </c>
      <c r="AD225" s="10"/>
      <c r="AE225" s="10"/>
      <c r="AF225" s="10"/>
      <c r="AG225" s="10"/>
      <c r="AH225" s="10"/>
      <c r="AI225" s="10"/>
      <c r="AJ225" s="10"/>
      <c r="AK225" s="10" t="s">
        <v>480</v>
      </c>
      <c r="AL225" s="222">
        <f t="shared" si="6"/>
        <v>45947</v>
      </c>
      <c r="AM225" s="220">
        <f t="shared" si="7"/>
        <v>45947</v>
      </c>
    </row>
    <row r="226" spans="1:39" ht="21.6" customHeight="1">
      <c r="A226" s="10">
        <v>73</v>
      </c>
      <c r="B226" s="10" t="s">
        <v>471</v>
      </c>
      <c r="C226" s="10">
        <v>2025102331</v>
      </c>
      <c r="D226" s="10"/>
      <c r="E226" s="10"/>
      <c r="F226" s="10">
        <v>4046</v>
      </c>
      <c r="G226" s="10" t="s">
        <v>1507</v>
      </c>
      <c r="H226" s="10" t="s">
        <v>543</v>
      </c>
      <c r="I226" s="10"/>
      <c r="J226" s="10"/>
      <c r="K226" s="10"/>
      <c r="L226" s="10"/>
      <c r="M226" s="11"/>
      <c r="N226" s="10"/>
      <c r="O226" s="11"/>
      <c r="P226" s="12"/>
      <c r="Q226" s="10" t="s">
        <v>1510</v>
      </c>
      <c r="R226" s="10" t="s">
        <v>419</v>
      </c>
      <c r="S226" s="10" t="s">
        <v>146</v>
      </c>
      <c r="T226" s="10">
        <v>1</v>
      </c>
      <c r="U226" s="10" t="s">
        <v>475</v>
      </c>
      <c r="V226" s="10" t="s">
        <v>1526</v>
      </c>
      <c r="W226" s="10" t="s">
        <v>1527</v>
      </c>
      <c r="X226" s="569">
        <v>45947.739583333343</v>
      </c>
      <c r="Y226" s="10"/>
      <c r="Z226" s="10">
        <v>0.2</v>
      </c>
      <c r="AA226" s="10"/>
      <c r="AB226" s="10" t="s">
        <v>478</v>
      </c>
      <c r="AC226" s="221" t="s">
        <v>489</v>
      </c>
      <c r="AD226" s="10" t="s">
        <v>480</v>
      </c>
      <c r="AE226" s="10"/>
      <c r="AF226" s="10"/>
      <c r="AG226" s="10"/>
      <c r="AH226" s="10"/>
      <c r="AI226" s="10"/>
      <c r="AJ226" s="10"/>
      <c r="AK226" s="10" t="s">
        <v>480</v>
      </c>
      <c r="AL226" s="222" t="e">
        <f t="shared" si="6"/>
        <v>#VALUE!</v>
      </c>
      <c r="AM226" s="220">
        <f t="shared" si="7"/>
        <v>45947</v>
      </c>
    </row>
    <row r="227" spans="1:39" ht="21.6" customHeight="1">
      <c r="A227" s="10">
        <v>74</v>
      </c>
      <c r="B227" s="10" t="s">
        <v>509</v>
      </c>
      <c r="C227" s="10">
        <v>2025102336</v>
      </c>
      <c r="D227" s="10" t="s">
        <v>1528</v>
      </c>
      <c r="E227" s="10" t="s">
        <v>511</v>
      </c>
      <c r="F227" s="10">
        <v>3772</v>
      </c>
      <c r="G227" s="10" t="s">
        <v>226</v>
      </c>
      <c r="H227" s="10" t="s">
        <v>504</v>
      </c>
      <c r="I227" s="10" t="s">
        <v>1529</v>
      </c>
      <c r="J227" s="10" t="s">
        <v>604</v>
      </c>
      <c r="K227" s="10" t="s">
        <v>289</v>
      </c>
      <c r="L227" s="10" t="s">
        <v>545</v>
      </c>
      <c r="M227" s="11" t="s">
        <v>546</v>
      </c>
      <c r="N227" s="10" t="s">
        <v>1325</v>
      </c>
      <c r="O227" s="11" t="s">
        <v>572</v>
      </c>
      <c r="P227" s="12" t="s">
        <v>1530</v>
      </c>
      <c r="Q227" s="10" t="s">
        <v>686</v>
      </c>
      <c r="R227" s="10" t="s">
        <v>419</v>
      </c>
      <c r="S227" s="10" t="s">
        <v>130</v>
      </c>
      <c r="T227" s="10">
        <v>1</v>
      </c>
      <c r="U227" s="10" t="s">
        <v>475</v>
      </c>
      <c r="V227" s="10" t="s">
        <v>1531</v>
      </c>
      <c r="W227" s="10" t="s">
        <v>1532</v>
      </c>
      <c r="X227" s="569">
        <v>45950.457638888889</v>
      </c>
      <c r="Y227" s="10" t="s">
        <v>1533</v>
      </c>
      <c r="Z227" s="10">
        <v>0.5</v>
      </c>
      <c r="AA227" s="10"/>
      <c r="AB227" s="10" t="s">
        <v>1180</v>
      </c>
      <c r="AC227" s="221" t="s">
        <v>1180</v>
      </c>
      <c r="AD227" s="10"/>
      <c r="AE227" s="10"/>
      <c r="AF227" s="10"/>
      <c r="AG227" s="10"/>
      <c r="AH227" s="10"/>
      <c r="AI227" s="10"/>
      <c r="AJ227" s="10"/>
      <c r="AK227" s="10" t="s">
        <v>480</v>
      </c>
      <c r="AL227" s="222">
        <f t="shared" si="6"/>
        <v>45948</v>
      </c>
      <c r="AM227" s="220">
        <f t="shared" si="7"/>
        <v>45950</v>
      </c>
    </row>
    <row r="228" spans="1:39" ht="21.6" customHeight="1">
      <c r="A228" s="10">
        <v>75</v>
      </c>
      <c r="B228" s="10" t="s">
        <v>509</v>
      </c>
      <c r="C228" s="10">
        <v>2025102339</v>
      </c>
      <c r="D228" s="10" t="s">
        <v>1534</v>
      </c>
      <c r="E228" s="10" t="s">
        <v>511</v>
      </c>
      <c r="F228" s="10">
        <v>3890</v>
      </c>
      <c r="G228" s="10" t="s">
        <v>958</v>
      </c>
      <c r="H228" s="10" t="s">
        <v>504</v>
      </c>
      <c r="I228" s="10" t="s">
        <v>1535</v>
      </c>
      <c r="J228" s="10" t="s">
        <v>629</v>
      </c>
      <c r="K228" s="10" t="s">
        <v>592</v>
      </c>
      <c r="L228" s="10" t="s">
        <v>545</v>
      </c>
      <c r="M228" s="11" t="s">
        <v>546</v>
      </c>
      <c r="N228" s="10" t="s">
        <v>1325</v>
      </c>
      <c r="O228" s="11" t="s">
        <v>572</v>
      </c>
      <c r="P228" s="12" t="s">
        <v>1536</v>
      </c>
      <c r="Q228" s="10" t="s">
        <v>959</v>
      </c>
      <c r="R228" s="10" t="s">
        <v>419</v>
      </c>
      <c r="S228" s="10" t="s">
        <v>130</v>
      </c>
      <c r="T228" s="10">
        <v>1</v>
      </c>
      <c r="U228" s="10" t="s">
        <v>475</v>
      </c>
      <c r="V228" s="10" t="s">
        <v>1537</v>
      </c>
      <c r="W228" s="10" t="s">
        <v>1538</v>
      </c>
      <c r="X228" s="569">
        <v>45949.522916666669</v>
      </c>
      <c r="Y228" s="10" t="s">
        <v>1533</v>
      </c>
      <c r="Z228" s="10">
        <v>0.5</v>
      </c>
      <c r="AA228" s="10"/>
      <c r="AB228" s="10" t="s">
        <v>478</v>
      </c>
      <c r="AC228" s="221" t="s">
        <v>1274</v>
      </c>
      <c r="AD228" s="10"/>
      <c r="AE228" s="10"/>
      <c r="AF228" s="10"/>
      <c r="AG228" s="10"/>
      <c r="AH228" s="10"/>
      <c r="AI228" s="10"/>
      <c r="AJ228" s="10"/>
      <c r="AK228" s="10" t="s">
        <v>480</v>
      </c>
      <c r="AL228" s="222">
        <f t="shared" si="6"/>
        <v>45949</v>
      </c>
      <c r="AM228" s="220">
        <f t="shared" si="7"/>
        <v>45949</v>
      </c>
    </row>
    <row r="229" spans="1:39" ht="21.6" customHeight="1">
      <c r="A229" s="10">
        <v>76</v>
      </c>
      <c r="B229" s="10" t="s">
        <v>509</v>
      </c>
      <c r="C229" s="10">
        <v>2025102343</v>
      </c>
      <c r="D229" s="10" t="s">
        <v>1539</v>
      </c>
      <c r="E229" s="10" t="s">
        <v>621</v>
      </c>
      <c r="F229" s="10">
        <v>3890</v>
      </c>
      <c r="G229" s="10" t="s">
        <v>958</v>
      </c>
      <c r="H229" s="10" t="s">
        <v>504</v>
      </c>
      <c r="I229" s="10" t="s">
        <v>1540</v>
      </c>
      <c r="J229" s="10" t="s">
        <v>629</v>
      </c>
      <c r="K229" s="10" t="s">
        <v>592</v>
      </c>
      <c r="L229" s="10" t="s">
        <v>545</v>
      </c>
      <c r="M229" s="11" t="s">
        <v>546</v>
      </c>
      <c r="N229" s="10" t="s">
        <v>547</v>
      </c>
      <c r="O229" s="11" t="s">
        <v>548</v>
      </c>
      <c r="P229" s="12" t="s">
        <v>1541</v>
      </c>
      <c r="Q229" s="10" t="s">
        <v>959</v>
      </c>
      <c r="R229" s="10" t="s">
        <v>419</v>
      </c>
      <c r="S229" s="10" t="s">
        <v>130</v>
      </c>
      <c r="T229" s="10">
        <v>1</v>
      </c>
      <c r="U229" s="10" t="s">
        <v>475</v>
      </c>
      <c r="V229" s="10" t="s">
        <v>1542</v>
      </c>
      <c r="W229" s="10" t="s">
        <v>1543</v>
      </c>
      <c r="X229" s="569">
        <v>45949.522222222222</v>
      </c>
      <c r="Y229" s="10" t="s">
        <v>1544</v>
      </c>
      <c r="Z229" s="10">
        <v>0.5</v>
      </c>
      <c r="AA229" s="10"/>
      <c r="AB229" s="10" t="s">
        <v>478</v>
      </c>
      <c r="AC229" s="221" t="s">
        <v>1274</v>
      </c>
      <c r="AD229" s="10"/>
      <c r="AE229" s="10"/>
      <c r="AF229" s="10"/>
      <c r="AG229" s="10"/>
      <c r="AH229" s="10"/>
      <c r="AI229" s="10"/>
      <c r="AJ229" s="10"/>
      <c r="AK229" s="10" t="s">
        <v>480</v>
      </c>
      <c r="AL229" s="222">
        <f t="shared" si="6"/>
        <v>45949</v>
      </c>
      <c r="AM229" s="220">
        <f t="shared" si="7"/>
        <v>45949</v>
      </c>
    </row>
    <row r="230" spans="1:39" ht="21.6" customHeight="1">
      <c r="A230" s="10">
        <v>77</v>
      </c>
      <c r="B230" s="10" t="s">
        <v>509</v>
      </c>
      <c r="C230" s="10">
        <v>2025102391</v>
      </c>
      <c r="D230" s="10" t="s">
        <v>1545</v>
      </c>
      <c r="E230" s="10" t="s">
        <v>511</v>
      </c>
      <c r="F230" s="10">
        <v>3840</v>
      </c>
      <c r="G230" s="10" t="s">
        <v>826</v>
      </c>
      <c r="H230" s="10" t="s">
        <v>504</v>
      </c>
      <c r="I230" s="10" t="s">
        <v>1546</v>
      </c>
      <c r="J230" s="10" t="s">
        <v>638</v>
      </c>
      <c r="K230" s="10" t="s">
        <v>592</v>
      </c>
      <c r="L230" s="10" t="s">
        <v>515</v>
      </c>
      <c r="M230" s="11" t="s">
        <v>516</v>
      </c>
      <c r="N230" s="10">
        <v>2304</v>
      </c>
      <c r="O230" s="11" t="s">
        <v>517</v>
      </c>
      <c r="P230" s="12" t="s">
        <v>1547</v>
      </c>
      <c r="Q230" s="10" t="s">
        <v>827</v>
      </c>
      <c r="R230" s="10" t="s">
        <v>419</v>
      </c>
      <c r="S230" s="10" t="s">
        <v>130</v>
      </c>
      <c r="T230" s="10">
        <v>1</v>
      </c>
      <c r="U230" s="10" t="s">
        <v>475</v>
      </c>
      <c r="V230" s="10" t="s">
        <v>1548</v>
      </c>
      <c r="W230" s="10" t="s">
        <v>1549</v>
      </c>
      <c r="X230" s="569">
        <v>45950.638194444437</v>
      </c>
      <c r="Y230" s="10" t="s">
        <v>1550</v>
      </c>
      <c r="Z230" s="10">
        <v>0.5</v>
      </c>
      <c r="AA230" s="10"/>
      <c r="AB230" s="10" t="s">
        <v>478</v>
      </c>
      <c r="AC230" s="221" t="s">
        <v>1551</v>
      </c>
      <c r="AD230" s="10"/>
      <c r="AE230" s="10"/>
      <c r="AF230" s="10"/>
      <c r="AG230" s="10"/>
      <c r="AH230" s="10"/>
      <c r="AI230" s="10"/>
      <c r="AJ230" s="10"/>
      <c r="AK230" s="10" t="s">
        <v>480</v>
      </c>
      <c r="AL230" s="222">
        <f t="shared" si="6"/>
        <v>45950</v>
      </c>
      <c r="AM230" s="220">
        <f t="shared" si="7"/>
        <v>45950</v>
      </c>
    </row>
    <row r="231" spans="1:39" ht="21.6" customHeight="1">
      <c r="A231" s="10">
        <v>78</v>
      </c>
      <c r="B231" s="10" t="s">
        <v>509</v>
      </c>
      <c r="C231" s="10">
        <v>2025102571</v>
      </c>
      <c r="D231" s="10" t="s">
        <v>1552</v>
      </c>
      <c r="E231" s="10" t="s">
        <v>511</v>
      </c>
      <c r="F231" s="10">
        <v>5377</v>
      </c>
      <c r="G231" s="10" t="s">
        <v>297</v>
      </c>
      <c r="H231" s="10" t="s">
        <v>504</v>
      </c>
      <c r="I231" s="10" t="s">
        <v>1553</v>
      </c>
      <c r="J231" s="10" t="s">
        <v>514</v>
      </c>
      <c r="K231" s="10" t="s">
        <v>592</v>
      </c>
      <c r="L231" s="10" t="s">
        <v>1410</v>
      </c>
      <c r="M231" s="11" t="s">
        <v>1411</v>
      </c>
      <c r="N231" s="10">
        <v>6003</v>
      </c>
      <c r="O231" s="11" t="s">
        <v>548</v>
      </c>
      <c r="P231" s="12" t="s">
        <v>1554</v>
      </c>
      <c r="Q231" s="10" t="s">
        <v>1516</v>
      </c>
      <c r="R231" s="10" t="s">
        <v>419</v>
      </c>
      <c r="S231" s="10" t="s">
        <v>130</v>
      </c>
      <c r="T231" s="10">
        <v>1</v>
      </c>
      <c r="U231" s="10" t="s">
        <v>475</v>
      </c>
      <c r="V231" s="10" t="s">
        <v>1555</v>
      </c>
      <c r="W231" s="10" t="s">
        <v>1556</v>
      </c>
      <c r="X231" s="569">
        <v>45952.447916666657</v>
      </c>
      <c r="Y231" s="10" t="s">
        <v>1557</v>
      </c>
      <c r="Z231" s="10">
        <v>0.3</v>
      </c>
      <c r="AA231" s="10"/>
      <c r="AB231" s="10" t="s">
        <v>478</v>
      </c>
      <c r="AC231" s="221" t="s">
        <v>1558</v>
      </c>
      <c r="AD231" s="10"/>
      <c r="AE231" s="10"/>
      <c r="AF231" s="10"/>
      <c r="AG231" s="10"/>
      <c r="AH231" s="10"/>
      <c r="AI231" s="10"/>
      <c r="AJ231" s="10"/>
      <c r="AK231" s="10" t="s">
        <v>480</v>
      </c>
      <c r="AL231" s="222">
        <f t="shared" si="6"/>
        <v>45951</v>
      </c>
      <c r="AM231" s="220">
        <f t="shared" si="7"/>
        <v>45952</v>
      </c>
    </row>
    <row r="232" spans="1:39" ht="21.6" customHeight="1">
      <c r="A232" s="10">
        <v>79</v>
      </c>
      <c r="B232" s="10" t="s">
        <v>471</v>
      </c>
      <c r="C232" s="10">
        <v>2025102625</v>
      </c>
      <c r="D232" s="10"/>
      <c r="E232" s="10"/>
      <c r="F232" s="10">
        <v>5080</v>
      </c>
      <c r="G232" s="10" t="s">
        <v>356</v>
      </c>
      <c r="H232" s="10" t="s">
        <v>1559</v>
      </c>
      <c r="I232" s="10"/>
      <c r="J232" s="10"/>
      <c r="K232" s="10"/>
      <c r="L232" s="10"/>
      <c r="M232" s="11"/>
      <c r="N232" s="10"/>
      <c r="O232" s="11"/>
      <c r="P232" s="12"/>
      <c r="Q232" s="10" t="s">
        <v>1560</v>
      </c>
      <c r="R232" s="10" t="s">
        <v>419</v>
      </c>
      <c r="S232" s="10" t="s">
        <v>130</v>
      </c>
      <c r="T232" s="10">
        <v>1</v>
      </c>
      <c r="U232" s="10" t="s">
        <v>475</v>
      </c>
      <c r="V232" s="10" t="s">
        <v>1561</v>
      </c>
      <c r="W232" s="10" t="s">
        <v>1562</v>
      </c>
      <c r="X232" s="569">
        <v>45951.590277777781</v>
      </c>
      <c r="Y232" s="10"/>
      <c r="Z232" s="10">
        <v>0.3</v>
      </c>
      <c r="AA232" s="10"/>
      <c r="AB232" s="10" t="s">
        <v>478</v>
      </c>
      <c r="AC232" s="221" t="s">
        <v>1563</v>
      </c>
      <c r="AD232" s="10"/>
      <c r="AE232" s="10"/>
      <c r="AF232" s="10"/>
      <c r="AG232" s="10"/>
      <c r="AH232" s="10"/>
      <c r="AI232" s="10"/>
      <c r="AJ232" s="10" t="s">
        <v>480</v>
      </c>
      <c r="AK232" s="10" t="s">
        <v>480</v>
      </c>
      <c r="AL232" s="222" t="e">
        <f t="shared" si="6"/>
        <v>#VALUE!</v>
      </c>
      <c r="AM232" s="220">
        <f t="shared" si="7"/>
        <v>45951</v>
      </c>
    </row>
    <row r="233" spans="1:39" ht="21.6" customHeight="1">
      <c r="A233" s="10">
        <v>80</v>
      </c>
      <c r="B233" s="10" t="s">
        <v>471</v>
      </c>
      <c r="C233" s="10">
        <v>2025102626</v>
      </c>
      <c r="D233" s="10"/>
      <c r="E233" s="10"/>
      <c r="F233" s="10">
        <v>5080</v>
      </c>
      <c r="G233" s="10" t="s">
        <v>356</v>
      </c>
      <c r="H233" s="10" t="s">
        <v>1559</v>
      </c>
      <c r="I233" s="10"/>
      <c r="J233" s="10"/>
      <c r="K233" s="10"/>
      <c r="L233" s="10"/>
      <c r="M233" s="11"/>
      <c r="N233" s="10"/>
      <c r="O233" s="11"/>
      <c r="P233" s="12"/>
      <c r="Q233" s="10" t="s">
        <v>1560</v>
      </c>
      <c r="R233" s="10" t="s">
        <v>419</v>
      </c>
      <c r="S233" s="10" t="s">
        <v>130</v>
      </c>
      <c r="T233" s="10">
        <v>1</v>
      </c>
      <c r="U233" s="10" t="s">
        <v>475</v>
      </c>
      <c r="V233" s="10" t="s">
        <v>1564</v>
      </c>
      <c r="W233" s="10" t="s">
        <v>1565</v>
      </c>
      <c r="X233" s="569">
        <v>45951.604166666657</v>
      </c>
      <c r="Y233" s="10"/>
      <c r="Z233" s="10">
        <v>12.3</v>
      </c>
      <c r="AA233" s="10"/>
      <c r="AB233" s="10" t="s">
        <v>478</v>
      </c>
      <c r="AC233" s="221" t="s">
        <v>489</v>
      </c>
      <c r="AD233" s="10" t="s">
        <v>480</v>
      </c>
      <c r="AE233" s="10"/>
      <c r="AF233" s="10"/>
      <c r="AG233" s="10"/>
      <c r="AH233" s="10"/>
      <c r="AI233" s="10"/>
      <c r="AJ233" s="10"/>
      <c r="AK233" s="10" t="s">
        <v>480</v>
      </c>
      <c r="AL233" s="222" t="e">
        <f t="shared" si="6"/>
        <v>#VALUE!</v>
      </c>
      <c r="AM233" s="220">
        <f t="shared" si="7"/>
        <v>45951</v>
      </c>
    </row>
    <row r="234" spans="1:39" ht="21.6" customHeight="1">
      <c r="A234" s="10">
        <v>81</v>
      </c>
      <c r="B234" s="10" t="s">
        <v>509</v>
      </c>
      <c r="C234" s="10">
        <v>2025102673</v>
      </c>
      <c r="D234" s="10" t="s">
        <v>1566</v>
      </c>
      <c r="E234" s="10" t="s">
        <v>511</v>
      </c>
      <c r="F234" s="10">
        <v>4856</v>
      </c>
      <c r="G234" s="10" t="s">
        <v>1567</v>
      </c>
      <c r="H234" s="10" t="s">
        <v>636</v>
      </c>
      <c r="I234" s="10" t="s">
        <v>1568</v>
      </c>
      <c r="J234" s="10" t="s">
        <v>514</v>
      </c>
      <c r="K234" s="10" t="s">
        <v>289</v>
      </c>
      <c r="L234" s="10" t="s">
        <v>1140</v>
      </c>
      <c r="M234" s="11" t="s">
        <v>1141</v>
      </c>
      <c r="N234" s="10">
        <v>5804</v>
      </c>
      <c r="O234" s="11" t="s">
        <v>1488</v>
      </c>
      <c r="P234" s="12" t="s">
        <v>1569</v>
      </c>
      <c r="Q234" s="10" t="s">
        <v>1570</v>
      </c>
      <c r="R234" s="10" t="s">
        <v>419</v>
      </c>
      <c r="S234" s="10" t="s">
        <v>125</v>
      </c>
      <c r="T234" s="10">
        <v>1</v>
      </c>
      <c r="U234" s="10" t="s">
        <v>475</v>
      </c>
      <c r="V234" s="10" t="s">
        <v>1571</v>
      </c>
      <c r="W234" s="10" t="s">
        <v>1572</v>
      </c>
      <c r="X234" s="569">
        <v>45952.5</v>
      </c>
      <c r="Y234" s="10" t="s">
        <v>1573</v>
      </c>
      <c r="Z234" s="10">
        <v>1</v>
      </c>
      <c r="AA234" s="10"/>
      <c r="AB234" s="10" t="s">
        <v>478</v>
      </c>
      <c r="AC234" s="221" t="s">
        <v>1574</v>
      </c>
      <c r="AD234" s="10"/>
      <c r="AE234" s="10"/>
      <c r="AF234" s="10"/>
      <c r="AG234" s="10"/>
      <c r="AH234" s="10"/>
      <c r="AI234" s="10"/>
      <c r="AJ234" s="10"/>
      <c r="AK234" s="10" t="s">
        <v>480</v>
      </c>
      <c r="AL234" s="222">
        <f t="shared" si="6"/>
        <v>45951</v>
      </c>
      <c r="AM234" s="220">
        <f t="shared" si="7"/>
        <v>45952</v>
      </c>
    </row>
    <row r="235" spans="1:39" ht="21.6" customHeight="1">
      <c r="A235" s="10">
        <v>82</v>
      </c>
      <c r="B235" s="10" t="s">
        <v>509</v>
      </c>
      <c r="C235" s="10">
        <v>2025102686</v>
      </c>
      <c r="D235" s="10" t="s">
        <v>1575</v>
      </c>
      <c r="E235" s="10" t="s">
        <v>511</v>
      </c>
      <c r="F235" s="10">
        <v>2237</v>
      </c>
      <c r="G235" s="10" t="s">
        <v>314</v>
      </c>
      <c r="H235" s="10" t="s">
        <v>1559</v>
      </c>
      <c r="I235" s="10" t="s">
        <v>1576</v>
      </c>
      <c r="J235" s="10" t="s">
        <v>530</v>
      </c>
      <c r="K235" s="10" t="s">
        <v>592</v>
      </c>
      <c r="L235" s="10" t="s">
        <v>1228</v>
      </c>
      <c r="M235" s="11" t="s">
        <v>1229</v>
      </c>
      <c r="N235" s="10" t="s">
        <v>1230</v>
      </c>
      <c r="O235" s="11" t="s">
        <v>1231</v>
      </c>
      <c r="P235" s="12" t="s">
        <v>1577</v>
      </c>
      <c r="Q235" s="10" t="s">
        <v>1578</v>
      </c>
      <c r="R235" s="10" t="s">
        <v>419</v>
      </c>
      <c r="S235" s="10" t="s">
        <v>130</v>
      </c>
      <c r="T235" s="10">
        <v>1</v>
      </c>
      <c r="U235" s="10" t="s">
        <v>475</v>
      </c>
      <c r="V235" s="10" t="s">
        <v>1579</v>
      </c>
      <c r="W235" s="10" t="s">
        <v>1580</v>
      </c>
      <c r="X235" s="569">
        <v>45953.505555555559</v>
      </c>
      <c r="Y235" s="10" t="s">
        <v>1581</v>
      </c>
      <c r="Z235" s="10">
        <v>0.5</v>
      </c>
      <c r="AA235" s="10"/>
      <c r="AB235" s="10" t="s">
        <v>478</v>
      </c>
      <c r="AC235" s="221" t="s">
        <v>1582</v>
      </c>
      <c r="AD235" s="10"/>
      <c r="AE235" s="10"/>
      <c r="AF235" s="10"/>
      <c r="AG235" s="10"/>
      <c r="AH235" s="10"/>
      <c r="AI235" s="10"/>
      <c r="AJ235" s="10"/>
      <c r="AK235" s="10" t="s">
        <v>480</v>
      </c>
      <c r="AL235" s="222">
        <f t="shared" si="6"/>
        <v>45952</v>
      </c>
      <c r="AM235" s="220">
        <f t="shared" si="7"/>
        <v>45953</v>
      </c>
    </row>
    <row r="236" spans="1:39" ht="21.6" customHeight="1">
      <c r="A236" s="10">
        <v>83</v>
      </c>
      <c r="B236" s="10" t="s">
        <v>471</v>
      </c>
      <c r="C236" s="10">
        <v>2025102717</v>
      </c>
      <c r="D236" s="10"/>
      <c r="E236" s="10"/>
      <c r="F236" s="10">
        <v>4856</v>
      </c>
      <c r="G236" s="10" t="s">
        <v>1567</v>
      </c>
      <c r="H236" s="10" t="s">
        <v>636</v>
      </c>
      <c r="I236" s="10"/>
      <c r="J236" s="10"/>
      <c r="K236" s="10"/>
      <c r="L236" s="10"/>
      <c r="M236" s="11"/>
      <c r="N236" s="10"/>
      <c r="O236" s="11"/>
      <c r="P236" s="12"/>
      <c r="Q236" s="10" t="s">
        <v>1570</v>
      </c>
      <c r="R236" s="10" t="s">
        <v>419</v>
      </c>
      <c r="S236" s="10" t="s">
        <v>125</v>
      </c>
      <c r="T236" s="10">
        <v>1</v>
      </c>
      <c r="U236" s="10" t="s">
        <v>475</v>
      </c>
      <c r="V236" s="10" t="s">
        <v>1583</v>
      </c>
      <c r="W236" s="10" t="s">
        <v>1584</v>
      </c>
      <c r="X236" s="569">
        <v>45952.520833333343</v>
      </c>
      <c r="Y236" s="10"/>
      <c r="Z236" s="10">
        <v>0.5</v>
      </c>
      <c r="AA236" s="10"/>
      <c r="AB236" s="10" t="s">
        <v>478</v>
      </c>
      <c r="AC236" s="221" t="s">
        <v>489</v>
      </c>
      <c r="AD236" s="10" t="s">
        <v>480</v>
      </c>
      <c r="AE236" s="10"/>
      <c r="AF236" s="10"/>
      <c r="AG236" s="10"/>
      <c r="AH236" s="10"/>
      <c r="AI236" s="10"/>
      <c r="AJ236" s="10"/>
      <c r="AK236" s="10" t="s">
        <v>480</v>
      </c>
      <c r="AL236" s="222" t="e">
        <f t="shared" si="6"/>
        <v>#VALUE!</v>
      </c>
      <c r="AM236" s="220">
        <f t="shared" si="7"/>
        <v>45952</v>
      </c>
    </row>
    <row r="237" spans="1:39" ht="21.6" customHeight="1">
      <c r="A237" s="10">
        <v>84</v>
      </c>
      <c r="B237" s="10" t="s">
        <v>509</v>
      </c>
      <c r="C237" s="10">
        <v>2025102943</v>
      </c>
      <c r="D237" s="10" t="s">
        <v>1585</v>
      </c>
      <c r="E237" s="10" t="s">
        <v>511</v>
      </c>
      <c r="F237" s="10">
        <v>2390</v>
      </c>
      <c r="G237" s="10" t="s">
        <v>1586</v>
      </c>
      <c r="H237" s="10" t="s">
        <v>902</v>
      </c>
      <c r="I237" s="10" t="s">
        <v>1587</v>
      </c>
      <c r="J237" s="10" t="s">
        <v>571</v>
      </c>
      <c r="K237" s="10" t="s">
        <v>592</v>
      </c>
      <c r="L237" s="10" t="s">
        <v>1140</v>
      </c>
      <c r="M237" s="11" t="s">
        <v>1141</v>
      </c>
      <c r="N237" s="10">
        <v>5804</v>
      </c>
      <c r="O237" s="11" t="s">
        <v>1488</v>
      </c>
      <c r="P237" s="12" t="s">
        <v>1588</v>
      </c>
      <c r="Q237" s="10" t="s">
        <v>1589</v>
      </c>
      <c r="R237" s="10" t="s">
        <v>419</v>
      </c>
      <c r="S237" s="10" t="s">
        <v>125</v>
      </c>
      <c r="T237" s="10">
        <v>1</v>
      </c>
      <c r="U237" s="10" t="s">
        <v>475</v>
      </c>
      <c r="V237" s="10" t="s">
        <v>1590</v>
      </c>
      <c r="W237" s="10" t="s">
        <v>1591</v>
      </c>
      <c r="X237" s="569">
        <v>45953.493055555547</v>
      </c>
      <c r="Y237" s="10" t="s">
        <v>1592</v>
      </c>
      <c r="Z237" s="10">
        <v>0.8</v>
      </c>
      <c r="AA237" s="10"/>
      <c r="AB237" s="10" t="s">
        <v>478</v>
      </c>
      <c r="AC237" s="221" t="s">
        <v>1593</v>
      </c>
      <c r="AD237" s="10"/>
      <c r="AE237" s="10"/>
      <c r="AF237" s="10"/>
      <c r="AG237" s="10"/>
      <c r="AH237" s="10"/>
      <c r="AI237" s="10"/>
      <c r="AJ237" s="10"/>
      <c r="AK237" s="10" t="s">
        <v>480</v>
      </c>
      <c r="AL237" s="222">
        <f t="shared" si="6"/>
        <v>45953</v>
      </c>
      <c r="AM237" s="220">
        <f t="shared" si="7"/>
        <v>45953</v>
      </c>
    </row>
    <row r="238" spans="1:39" ht="21.6" customHeight="1">
      <c r="A238" s="10">
        <v>85</v>
      </c>
      <c r="B238" s="10" t="s">
        <v>509</v>
      </c>
      <c r="C238" s="10">
        <v>2025102953</v>
      </c>
      <c r="D238" s="10" t="s">
        <v>1594</v>
      </c>
      <c r="E238" s="10" t="s">
        <v>511</v>
      </c>
      <c r="F238" s="10">
        <v>4155</v>
      </c>
      <c r="G238" s="10" t="s">
        <v>1365</v>
      </c>
      <c r="H238" s="10" t="s">
        <v>504</v>
      </c>
      <c r="I238" s="10" t="s">
        <v>1595</v>
      </c>
      <c r="J238" s="10" t="s">
        <v>571</v>
      </c>
      <c r="K238" s="10" t="s">
        <v>592</v>
      </c>
      <c r="L238" s="10" t="s">
        <v>1410</v>
      </c>
      <c r="M238" s="11" t="s">
        <v>1411</v>
      </c>
      <c r="N238" s="10">
        <v>6004</v>
      </c>
      <c r="O238" s="11" t="s">
        <v>572</v>
      </c>
      <c r="P238" s="12" t="s">
        <v>1596</v>
      </c>
      <c r="Q238" s="10" t="s">
        <v>1366</v>
      </c>
      <c r="R238" s="10" t="s">
        <v>419</v>
      </c>
      <c r="S238" s="10" t="s">
        <v>130</v>
      </c>
      <c r="T238" s="10">
        <v>1</v>
      </c>
      <c r="U238" s="10" t="s">
        <v>475</v>
      </c>
      <c r="V238" s="10" t="s">
        <v>1597</v>
      </c>
      <c r="W238" s="10" t="s">
        <v>1598</v>
      </c>
      <c r="X238" s="569">
        <v>45953.656944444447</v>
      </c>
      <c r="Y238" s="10" t="s">
        <v>1599</v>
      </c>
      <c r="Z238" s="10">
        <v>0.5</v>
      </c>
      <c r="AA238" s="10"/>
      <c r="AB238" s="10" t="s">
        <v>478</v>
      </c>
      <c r="AC238" s="221" t="s">
        <v>1600</v>
      </c>
      <c r="AD238" s="10"/>
      <c r="AE238" s="10"/>
      <c r="AF238" s="10"/>
      <c r="AG238" s="10"/>
      <c r="AH238" s="10"/>
      <c r="AI238" s="10"/>
      <c r="AJ238" s="10"/>
      <c r="AK238" s="10" t="s">
        <v>480</v>
      </c>
      <c r="AL238" s="222">
        <f t="shared" si="6"/>
        <v>45953</v>
      </c>
      <c r="AM238" s="220">
        <f t="shared" si="7"/>
        <v>45953</v>
      </c>
    </row>
    <row r="239" spans="1:39" ht="21.6" customHeight="1">
      <c r="A239" s="10">
        <v>86</v>
      </c>
      <c r="B239" s="10" t="s">
        <v>471</v>
      </c>
      <c r="C239" s="10">
        <v>2025102980</v>
      </c>
      <c r="D239" s="10"/>
      <c r="E239" s="10"/>
      <c r="F239" s="10">
        <v>2390</v>
      </c>
      <c r="G239" s="10" t="s">
        <v>1586</v>
      </c>
      <c r="H239" s="10" t="s">
        <v>902</v>
      </c>
      <c r="I239" s="10"/>
      <c r="J239" s="10"/>
      <c r="K239" s="10"/>
      <c r="L239" s="10"/>
      <c r="M239" s="11"/>
      <c r="N239" s="10"/>
      <c r="O239" s="11"/>
      <c r="P239" s="12"/>
      <c r="Q239" s="10" t="s">
        <v>1589</v>
      </c>
      <c r="R239" s="10" t="s">
        <v>419</v>
      </c>
      <c r="S239" s="10" t="s">
        <v>125</v>
      </c>
      <c r="T239" s="10">
        <v>1</v>
      </c>
      <c r="U239" s="10" t="s">
        <v>475</v>
      </c>
      <c r="V239" s="10" t="s">
        <v>1601</v>
      </c>
      <c r="W239" s="10" t="s">
        <v>1602</v>
      </c>
      <c r="X239" s="569">
        <v>45953.5</v>
      </c>
      <c r="Y239" s="10"/>
      <c r="Z239" s="10">
        <v>0.2</v>
      </c>
      <c r="AA239" s="10"/>
      <c r="AB239" s="10" t="s">
        <v>478</v>
      </c>
      <c r="AC239" s="221" t="s">
        <v>489</v>
      </c>
      <c r="AD239" s="10" t="s">
        <v>480</v>
      </c>
      <c r="AE239" s="10"/>
      <c r="AF239" s="10"/>
      <c r="AG239" s="10"/>
      <c r="AH239" s="10"/>
      <c r="AI239" s="10"/>
      <c r="AJ239" s="10"/>
      <c r="AK239" s="10" t="s">
        <v>480</v>
      </c>
      <c r="AL239" s="222" t="e">
        <f t="shared" si="6"/>
        <v>#VALUE!</v>
      </c>
      <c r="AM239" s="220">
        <f t="shared" si="7"/>
        <v>45953</v>
      </c>
    </row>
    <row r="240" spans="1:39" ht="21.6" customHeight="1">
      <c r="A240" s="10">
        <v>87</v>
      </c>
      <c r="B240" s="10" t="s">
        <v>471</v>
      </c>
      <c r="C240" s="10">
        <v>2025102987</v>
      </c>
      <c r="D240" s="10"/>
      <c r="E240" s="10"/>
      <c r="F240" s="10">
        <v>2237</v>
      </c>
      <c r="G240" s="10" t="s">
        <v>314</v>
      </c>
      <c r="H240" s="10" t="s">
        <v>1559</v>
      </c>
      <c r="I240" s="10"/>
      <c r="J240" s="10"/>
      <c r="K240" s="10"/>
      <c r="L240" s="10"/>
      <c r="M240" s="11"/>
      <c r="N240" s="10"/>
      <c r="O240" s="11"/>
      <c r="P240" s="12"/>
      <c r="Q240" s="10" t="s">
        <v>1578</v>
      </c>
      <c r="R240" s="10" t="s">
        <v>419</v>
      </c>
      <c r="S240" s="10" t="s">
        <v>130</v>
      </c>
      <c r="T240" s="10">
        <v>1</v>
      </c>
      <c r="U240" s="10" t="s">
        <v>475</v>
      </c>
      <c r="V240" s="10" t="s">
        <v>1603</v>
      </c>
      <c r="W240" s="10" t="s">
        <v>1591</v>
      </c>
      <c r="X240" s="569">
        <v>45953.479166666657</v>
      </c>
      <c r="Y240" s="10"/>
      <c r="Z240" s="10">
        <v>0.5</v>
      </c>
      <c r="AA240" s="10"/>
      <c r="AB240" s="10" t="s">
        <v>478</v>
      </c>
      <c r="AC240" s="221" t="s">
        <v>489</v>
      </c>
      <c r="AD240" s="10" t="s">
        <v>480</v>
      </c>
      <c r="AE240" s="10"/>
      <c r="AF240" s="10"/>
      <c r="AG240" s="10"/>
      <c r="AH240" s="10"/>
      <c r="AI240" s="10"/>
      <c r="AJ240" s="10"/>
      <c r="AK240" s="10" t="s">
        <v>480</v>
      </c>
      <c r="AL240" s="222" t="e">
        <f t="shared" si="6"/>
        <v>#VALUE!</v>
      </c>
      <c r="AM240" s="220">
        <f t="shared" si="7"/>
        <v>45953</v>
      </c>
    </row>
    <row r="241" spans="1:39" ht="21.6" customHeight="1">
      <c r="A241" s="10">
        <v>88</v>
      </c>
      <c r="B241" s="10" t="s">
        <v>509</v>
      </c>
      <c r="C241" s="10">
        <v>2025103112</v>
      </c>
      <c r="D241" s="10" t="s">
        <v>1604</v>
      </c>
      <c r="E241" s="10" t="s">
        <v>511</v>
      </c>
      <c r="F241" s="10">
        <v>4680</v>
      </c>
      <c r="G241" s="10" t="s">
        <v>1354</v>
      </c>
      <c r="H241" s="10" t="s">
        <v>543</v>
      </c>
      <c r="I241" s="10" t="s">
        <v>1605</v>
      </c>
      <c r="J241" s="10" t="s">
        <v>571</v>
      </c>
      <c r="K241" s="10" t="s">
        <v>1037</v>
      </c>
      <c r="L241" s="10" t="s">
        <v>605</v>
      </c>
      <c r="M241" s="11" t="s">
        <v>606</v>
      </c>
      <c r="N241" s="10" t="s">
        <v>1606</v>
      </c>
      <c r="O241" s="11" t="s">
        <v>1260</v>
      </c>
      <c r="P241" s="12" t="s">
        <v>1607</v>
      </c>
      <c r="Q241" s="10" t="s">
        <v>1360</v>
      </c>
      <c r="R241" s="10" t="s">
        <v>419</v>
      </c>
      <c r="S241" s="10" t="s">
        <v>146</v>
      </c>
      <c r="T241" s="10">
        <v>1</v>
      </c>
      <c r="U241" s="10" t="s">
        <v>475</v>
      </c>
      <c r="V241" s="10" t="s">
        <v>1608</v>
      </c>
      <c r="W241" s="10" t="s">
        <v>1609</v>
      </c>
      <c r="X241" s="569">
        <v>45957.728472222218</v>
      </c>
      <c r="Y241" s="10" t="s">
        <v>1610</v>
      </c>
      <c r="Z241" s="10">
        <v>0.6</v>
      </c>
      <c r="AA241" s="10"/>
      <c r="AB241" s="10" t="s">
        <v>478</v>
      </c>
      <c r="AC241" s="221" t="s">
        <v>1611</v>
      </c>
      <c r="AD241" s="10"/>
      <c r="AE241" s="10"/>
      <c r="AF241" s="10"/>
      <c r="AG241" s="10"/>
      <c r="AH241" s="10"/>
      <c r="AI241" s="10"/>
      <c r="AJ241" s="10"/>
      <c r="AK241" s="10" t="s">
        <v>480</v>
      </c>
      <c r="AL241" s="222">
        <f t="shared" si="6"/>
        <v>45953</v>
      </c>
      <c r="AM241" s="220">
        <f t="shared" si="7"/>
        <v>45957</v>
      </c>
    </row>
    <row r="242" spans="1:39" ht="21.6" customHeight="1">
      <c r="A242" s="10">
        <v>89</v>
      </c>
      <c r="B242" s="10" t="s">
        <v>509</v>
      </c>
      <c r="C242" s="10">
        <v>2025103121</v>
      </c>
      <c r="D242" s="10" t="s">
        <v>1612</v>
      </c>
      <c r="E242" s="10" t="s">
        <v>511</v>
      </c>
      <c r="F242" s="10">
        <v>4552</v>
      </c>
      <c r="G242" s="10" t="s">
        <v>1613</v>
      </c>
      <c r="H242" s="10" t="s">
        <v>636</v>
      </c>
      <c r="I242" s="10" t="s">
        <v>1614</v>
      </c>
      <c r="J242" s="10" t="s">
        <v>604</v>
      </c>
      <c r="K242" s="10" t="s">
        <v>592</v>
      </c>
      <c r="L242" s="10" t="s">
        <v>639</v>
      </c>
      <c r="M242" s="11" t="s">
        <v>640</v>
      </c>
      <c r="N242" s="10">
        <v>2501</v>
      </c>
      <c r="O242" s="11" t="s">
        <v>641</v>
      </c>
      <c r="P242" s="12" t="s">
        <v>1615</v>
      </c>
      <c r="Q242" s="10" t="s">
        <v>1616</v>
      </c>
      <c r="R242" s="10" t="s">
        <v>419</v>
      </c>
      <c r="S242" s="10" t="s">
        <v>125</v>
      </c>
      <c r="T242" s="10">
        <v>1</v>
      </c>
      <c r="U242" s="10" t="s">
        <v>475</v>
      </c>
      <c r="V242" s="10" t="s">
        <v>1617</v>
      </c>
      <c r="W242" s="10" t="s">
        <v>1618</v>
      </c>
      <c r="X242" s="569">
        <v>45957.645833333343</v>
      </c>
      <c r="Y242" s="10" t="s">
        <v>1619</v>
      </c>
      <c r="Z242" s="10">
        <v>0.5</v>
      </c>
      <c r="AA242" s="10"/>
      <c r="AB242" s="10" t="s">
        <v>478</v>
      </c>
      <c r="AC242" s="221" t="s">
        <v>1620</v>
      </c>
      <c r="AD242" s="10"/>
      <c r="AE242" s="10"/>
      <c r="AF242" s="10"/>
      <c r="AG242" s="10"/>
      <c r="AH242" s="10"/>
      <c r="AI242" s="10"/>
      <c r="AJ242" s="10"/>
      <c r="AK242" s="10" t="s">
        <v>480</v>
      </c>
      <c r="AL242" s="222">
        <f t="shared" si="6"/>
        <v>45955</v>
      </c>
      <c r="AM242" s="220">
        <f t="shared" si="7"/>
        <v>45957</v>
      </c>
    </row>
    <row r="243" spans="1:39" ht="21.6" customHeight="1">
      <c r="A243" s="10">
        <v>90</v>
      </c>
      <c r="B243" s="10" t="s">
        <v>509</v>
      </c>
      <c r="C243" s="10">
        <v>2025103122</v>
      </c>
      <c r="D243" s="10" t="s">
        <v>1621</v>
      </c>
      <c r="E243" s="10" t="s">
        <v>511</v>
      </c>
      <c r="F243" s="10">
        <v>3957</v>
      </c>
      <c r="G243" s="10" t="s">
        <v>662</v>
      </c>
      <c r="H243" s="10" t="s">
        <v>504</v>
      </c>
      <c r="I243" s="10" t="s">
        <v>1622</v>
      </c>
      <c r="J243" s="10" t="s">
        <v>604</v>
      </c>
      <c r="K243" s="10" t="s">
        <v>289</v>
      </c>
      <c r="L243" s="10" t="s">
        <v>515</v>
      </c>
      <c r="M243" s="11" t="s">
        <v>516</v>
      </c>
      <c r="N243" s="10">
        <v>2305</v>
      </c>
      <c r="O243" s="11" t="s">
        <v>557</v>
      </c>
      <c r="P243" s="12" t="s">
        <v>1623</v>
      </c>
      <c r="Q243" s="10" t="s">
        <v>663</v>
      </c>
      <c r="R243" s="10" t="s">
        <v>419</v>
      </c>
      <c r="S243" s="10" t="s">
        <v>130</v>
      </c>
      <c r="T243" s="10">
        <v>1</v>
      </c>
      <c r="U243" s="10" t="s">
        <v>475</v>
      </c>
      <c r="V243" s="10" t="s">
        <v>1624</v>
      </c>
      <c r="W243" s="10" t="s">
        <v>1625</v>
      </c>
      <c r="X243" s="569">
        <v>45957.443055555559</v>
      </c>
      <c r="Y243" s="10" t="s">
        <v>1619</v>
      </c>
      <c r="Z243" s="10">
        <v>0.5</v>
      </c>
      <c r="AA243" s="10"/>
      <c r="AB243" s="10" t="s">
        <v>1180</v>
      </c>
      <c r="AC243" s="221" t="s">
        <v>1180</v>
      </c>
      <c r="AD243" s="10"/>
      <c r="AE243" s="10"/>
      <c r="AF243" s="10"/>
      <c r="AG243" s="10"/>
      <c r="AH243" s="10"/>
      <c r="AI243" s="10"/>
      <c r="AJ243" s="10"/>
      <c r="AK243" s="10" t="s">
        <v>480</v>
      </c>
      <c r="AL243" s="222">
        <f t="shared" si="6"/>
        <v>45955</v>
      </c>
      <c r="AM243" s="220">
        <f t="shared" si="7"/>
        <v>45957</v>
      </c>
    </row>
    <row r="244" spans="1:39" ht="21.6" customHeight="1">
      <c r="A244" s="10">
        <v>91</v>
      </c>
      <c r="B244" s="10" t="s">
        <v>509</v>
      </c>
      <c r="C244" s="10">
        <v>2025103124</v>
      </c>
      <c r="D244" s="10" t="s">
        <v>1626</v>
      </c>
      <c r="E244" s="10" t="s">
        <v>511</v>
      </c>
      <c r="F244" s="10">
        <v>4406</v>
      </c>
      <c r="G244" s="10" t="s">
        <v>256</v>
      </c>
      <c r="H244" s="10" t="s">
        <v>543</v>
      </c>
      <c r="I244" s="10" t="s">
        <v>1627</v>
      </c>
      <c r="J244" s="10" t="s">
        <v>604</v>
      </c>
      <c r="K244" s="10" t="s">
        <v>289</v>
      </c>
      <c r="L244" s="10" t="s">
        <v>515</v>
      </c>
      <c r="M244" s="11" t="s">
        <v>516</v>
      </c>
      <c r="N244" s="10">
        <v>2306</v>
      </c>
      <c r="O244" s="11" t="s">
        <v>572</v>
      </c>
      <c r="P244" s="12" t="s">
        <v>1628</v>
      </c>
      <c r="Q244" s="10" t="s">
        <v>1153</v>
      </c>
      <c r="R244" s="10" t="s">
        <v>419</v>
      </c>
      <c r="S244" s="10" t="s">
        <v>146</v>
      </c>
      <c r="T244" s="10">
        <v>1</v>
      </c>
      <c r="U244" s="10" t="s">
        <v>475</v>
      </c>
      <c r="V244" s="10" t="s">
        <v>1629</v>
      </c>
      <c r="W244" s="10" t="s">
        <v>1630</v>
      </c>
      <c r="X244" s="569">
        <v>45957.730555555558</v>
      </c>
      <c r="Y244" s="10" t="s">
        <v>1619</v>
      </c>
      <c r="Z244" s="10">
        <v>0.5</v>
      </c>
      <c r="AA244" s="10"/>
      <c r="AB244" s="10" t="s">
        <v>478</v>
      </c>
      <c r="AC244" s="221" t="s">
        <v>601</v>
      </c>
      <c r="AD244" s="10"/>
      <c r="AE244" s="10"/>
      <c r="AF244" s="10"/>
      <c r="AG244" s="10"/>
      <c r="AH244" s="10"/>
      <c r="AI244" s="10"/>
      <c r="AJ244" s="10"/>
      <c r="AK244" s="10" t="s">
        <v>480</v>
      </c>
      <c r="AL244" s="222">
        <f t="shared" si="6"/>
        <v>45955</v>
      </c>
      <c r="AM244" s="220">
        <f t="shared" si="7"/>
        <v>45957</v>
      </c>
    </row>
    <row r="245" spans="1:39" ht="21.6" customHeight="1">
      <c r="A245" s="10">
        <v>92</v>
      </c>
      <c r="B245" s="10" t="s">
        <v>509</v>
      </c>
      <c r="C245" s="10">
        <v>2025103131</v>
      </c>
      <c r="D245" s="10" t="s">
        <v>1631</v>
      </c>
      <c r="E245" s="10" t="s">
        <v>511</v>
      </c>
      <c r="F245" s="10">
        <v>4144</v>
      </c>
      <c r="G245" s="10" t="s">
        <v>1138</v>
      </c>
      <c r="H245" s="10" t="s">
        <v>636</v>
      </c>
      <c r="I245" s="10" t="s">
        <v>1632</v>
      </c>
      <c r="J245" s="10" t="s">
        <v>638</v>
      </c>
      <c r="K245" s="10" t="s">
        <v>592</v>
      </c>
      <c r="L245" s="10" t="s">
        <v>703</v>
      </c>
      <c r="M245" s="11" t="s">
        <v>704</v>
      </c>
      <c r="N245" s="10">
        <v>2403</v>
      </c>
      <c r="O245" s="11" t="s">
        <v>1633</v>
      </c>
      <c r="P245" s="12" t="s">
        <v>1634</v>
      </c>
      <c r="Q245" s="10" t="s">
        <v>1144</v>
      </c>
      <c r="R245" s="10" t="s">
        <v>419</v>
      </c>
      <c r="S245" s="10" t="s">
        <v>125</v>
      </c>
      <c r="T245" s="10">
        <v>1</v>
      </c>
      <c r="U245" s="10" t="s">
        <v>475</v>
      </c>
      <c r="V245" s="10" t="s">
        <v>1635</v>
      </c>
      <c r="W245" s="10" t="s">
        <v>1636</v>
      </c>
      <c r="X245" s="569">
        <v>45957.673611111109</v>
      </c>
      <c r="Y245" s="10" t="s">
        <v>1637</v>
      </c>
      <c r="Z245" s="10">
        <v>0.3</v>
      </c>
      <c r="AA245" s="10"/>
      <c r="AB245" s="10" t="s">
        <v>478</v>
      </c>
      <c r="AC245" s="221" t="s">
        <v>1638</v>
      </c>
      <c r="AD245" s="10"/>
      <c r="AE245" s="10"/>
      <c r="AF245" s="10"/>
      <c r="AG245" s="10"/>
      <c r="AH245" s="10"/>
      <c r="AI245" s="10"/>
      <c r="AJ245" s="10"/>
      <c r="AK245" s="10" t="s">
        <v>480</v>
      </c>
      <c r="AL245" s="222">
        <f t="shared" si="6"/>
        <v>45957</v>
      </c>
      <c r="AM245" s="220">
        <f t="shared" si="7"/>
        <v>45957</v>
      </c>
    </row>
    <row r="246" spans="1:39" ht="21.6" customHeight="1">
      <c r="A246" s="10">
        <v>93</v>
      </c>
      <c r="B246" s="10" t="s">
        <v>509</v>
      </c>
      <c r="C246" s="10">
        <v>2025103156</v>
      </c>
      <c r="D246" s="10" t="s">
        <v>1639</v>
      </c>
      <c r="E246" s="10" t="s">
        <v>511</v>
      </c>
      <c r="F246" s="10">
        <v>3840</v>
      </c>
      <c r="G246" s="10" t="s">
        <v>826</v>
      </c>
      <c r="H246" s="10" t="s">
        <v>504</v>
      </c>
      <c r="I246" s="10" t="s">
        <v>1640</v>
      </c>
      <c r="J246" s="10" t="s">
        <v>638</v>
      </c>
      <c r="K246" s="10" t="s">
        <v>592</v>
      </c>
      <c r="L246" s="10" t="s">
        <v>1140</v>
      </c>
      <c r="M246" s="11" t="s">
        <v>1141</v>
      </c>
      <c r="N246" s="10">
        <v>5803</v>
      </c>
      <c r="O246" s="11" t="s">
        <v>705</v>
      </c>
      <c r="P246" s="12" t="s">
        <v>1641</v>
      </c>
      <c r="Q246" s="10" t="s">
        <v>827</v>
      </c>
      <c r="R246" s="10" t="s">
        <v>419</v>
      </c>
      <c r="S246" s="10" t="s">
        <v>130</v>
      </c>
      <c r="T246" s="10">
        <v>1</v>
      </c>
      <c r="U246" s="10" t="s">
        <v>475</v>
      </c>
      <c r="V246" s="10" t="s">
        <v>1642</v>
      </c>
      <c r="W246" s="10" t="s">
        <v>1643</v>
      </c>
      <c r="X246" s="569">
        <v>45957.651388888888</v>
      </c>
      <c r="Y246" s="10" t="s">
        <v>1644</v>
      </c>
      <c r="Z246" s="10">
        <v>0.5</v>
      </c>
      <c r="AA246" s="10"/>
      <c r="AB246" s="10" t="s">
        <v>478</v>
      </c>
      <c r="AC246" s="221" t="s">
        <v>1645</v>
      </c>
      <c r="AD246" s="10"/>
      <c r="AE246" s="10"/>
      <c r="AF246" s="10"/>
      <c r="AG246" s="10"/>
      <c r="AH246" s="10"/>
      <c r="AI246" s="10"/>
      <c r="AJ246" s="10"/>
      <c r="AK246" s="10" t="s">
        <v>480</v>
      </c>
      <c r="AL246" s="222">
        <f t="shared" si="6"/>
        <v>45957</v>
      </c>
      <c r="AM246" s="220">
        <f t="shared" si="7"/>
        <v>45957</v>
      </c>
    </row>
    <row r="247" spans="1:39" ht="21.6" customHeight="1">
      <c r="A247" s="10">
        <v>94</v>
      </c>
      <c r="B247" s="10" t="s">
        <v>471</v>
      </c>
      <c r="C247" s="10">
        <v>2025103275</v>
      </c>
      <c r="D247" s="10"/>
      <c r="E247" s="10"/>
      <c r="F247" s="10">
        <v>4552</v>
      </c>
      <c r="G247" s="10" t="s">
        <v>1613</v>
      </c>
      <c r="H247" s="10" t="s">
        <v>636</v>
      </c>
      <c r="I247" s="10"/>
      <c r="J247" s="10"/>
      <c r="K247" s="10"/>
      <c r="L247" s="10"/>
      <c r="M247" s="11"/>
      <c r="N247" s="10"/>
      <c r="O247" s="11"/>
      <c r="P247" s="12"/>
      <c r="Q247" s="10" t="s">
        <v>1616</v>
      </c>
      <c r="R247" s="10" t="s">
        <v>419</v>
      </c>
      <c r="S247" s="10" t="s">
        <v>125</v>
      </c>
      <c r="T247" s="10">
        <v>1</v>
      </c>
      <c r="U247" s="10" t="s">
        <v>475</v>
      </c>
      <c r="V247" s="10" t="s">
        <v>1646</v>
      </c>
      <c r="W247" s="10" t="s">
        <v>1647</v>
      </c>
      <c r="X247" s="569">
        <v>45957.659722222219</v>
      </c>
      <c r="Y247" s="10"/>
      <c r="Z247" s="10">
        <v>0.3</v>
      </c>
      <c r="AA247" s="10"/>
      <c r="AB247" s="10" t="s">
        <v>478</v>
      </c>
      <c r="AC247" s="221" t="s">
        <v>489</v>
      </c>
      <c r="AD247" s="10" t="s">
        <v>480</v>
      </c>
      <c r="AE247" s="10"/>
      <c r="AF247" s="10"/>
      <c r="AG247" s="10"/>
      <c r="AH247" s="10"/>
      <c r="AI247" s="10"/>
      <c r="AJ247" s="10"/>
      <c r="AK247" s="10" t="s">
        <v>480</v>
      </c>
      <c r="AL247" s="222" t="e">
        <f t="shared" si="6"/>
        <v>#VALUE!</v>
      </c>
      <c r="AM247" s="220">
        <f t="shared" si="7"/>
        <v>45957</v>
      </c>
    </row>
    <row r="248" spans="1:39" ht="21.6" customHeight="1">
      <c r="A248" s="10">
        <v>95</v>
      </c>
      <c r="B248" s="10" t="s">
        <v>471</v>
      </c>
      <c r="C248" s="10">
        <v>2025103278</v>
      </c>
      <c r="D248" s="10"/>
      <c r="E248" s="10"/>
      <c r="F248" s="10">
        <v>4144</v>
      </c>
      <c r="G248" s="10" t="s">
        <v>1138</v>
      </c>
      <c r="H248" s="10" t="s">
        <v>636</v>
      </c>
      <c r="I248" s="10"/>
      <c r="J248" s="10"/>
      <c r="K248" s="10"/>
      <c r="L248" s="10"/>
      <c r="M248" s="11"/>
      <c r="N248" s="10"/>
      <c r="O248" s="11"/>
      <c r="P248" s="12"/>
      <c r="Q248" s="10" t="s">
        <v>1144</v>
      </c>
      <c r="R248" s="10" t="s">
        <v>419</v>
      </c>
      <c r="S248" s="10" t="s">
        <v>125</v>
      </c>
      <c r="T248" s="10">
        <v>1</v>
      </c>
      <c r="U248" s="10" t="s">
        <v>475</v>
      </c>
      <c r="V248" s="10" t="s">
        <v>1648</v>
      </c>
      <c r="W248" s="10" t="s">
        <v>1649</v>
      </c>
      <c r="X248" s="569">
        <v>45957.6875</v>
      </c>
      <c r="Y248" s="10"/>
      <c r="Z248" s="10">
        <v>0.3</v>
      </c>
      <c r="AA248" s="10"/>
      <c r="AB248" s="10" t="s">
        <v>478</v>
      </c>
      <c r="AC248" s="221" t="s">
        <v>489</v>
      </c>
      <c r="AD248" s="10" t="s">
        <v>480</v>
      </c>
      <c r="AE248" s="10"/>
      <c r="AF248" s="10"/>
      <c r="AG248" s="10"/>
      <c r="AH248" s="10"/>
      <c r="AI248" s="10"/>
      <c r="AJ248" s="10"/>
      <c r="AK248" s="10" t="s">
        <v>480</v>
      </c>
      <c r="AL248" s="222" t="e">
        <f t="shared" si="6"/>
        <v>#VALUE!</v>
      </c>
      <c r="AM248" s="220">
        <f t="shared" si="7"/>
        <v>45957</v>
      </c>
    </row>
    <row r="249" spans="1:39" ht="21.6" customHeight="1">
      <c r="A249" s="10">
        <v>96</v>
      </c>
      <c r="B249" s="10" t="s">
        <v>509</v>
      </c>
      <c r="C249" s="10">
        <v>2025103297</v>
      </c>
      <c r="D249" s="10" t="s">
        <v>1650</v>
      </c>
      <c r="E249" s="10" t="s">
        <v>511</v>
      </c>
      <c r="F249" s="10" t="s">
        <v>88</v>
      </c>
      <c r="G249" s="10" t="s">
        <v>1651</v>
      </c>
      <c r="H249" s="10" t="s">
        <v>543</v>
      </c>
      <c r="I249" s="10" t="s">
        <v>1652</v>
      </c>
      <c r="J249" s="10" t="s">
        <v>638</v>
      </c>
      <c r="K249" s="10" t="s">
        <v>1037</v>
      </c>
      <c r="L249" s="10" t="s">
        <v>515</v>
      </c>
      <c r="M249" s="11" t="s">
        <v>516</v>
      </c>
      <c r="N249" s="10">
        <v>2302</v>
      </c>
      <c r="O249" s="11" t="s">
        <v>1653</v>
      </c>
      <c r="P249" s="12" t="s">
        <v>1654</v>
      </c>
      <c r="Q249" s="10" t="s">
        <v>1655</v>
      </c>
      <c r="R249" s="10" t="s">
        <v>419</v>
      </c>
      <c r="S249" s="10" t="s">
        <v>146</v>
      </c>
      <c r="T249" s="10">
        <v>1</v>
      </c>
      <c r="U249" s="10" t="s">
        <v>475</v>
      </c>
      <c r="V249" s="10" t="s">
        <v>1656</v>
      </c>
      <c r="W249" s="10" t="s">
        <v>1657</v>
      </c>
      <c r="X249" s="569">
        <v>45958.65625</v>
      </c>
      <c r="Y249" s="10" t="s">
        <v>1658</v>
      </c>
      <c r="Z249" s="10">
        <v>0.8</v>
      </c>
      <c r="AA249" s="10"/>
      <c r="AB249" s="10" t="s">
        <v>478</v>
      </c>
      <c r="AC249" s="221" t="s">
        <v>1659</v>
      </c>
      <c r="AD249" s="10"/>
      <c r="AE249" s="10"/>
      <c r="AF249" s="10"/>
      <c r="AG249" s="10"/>
      <c r="AH249" s="10"/>
      <c r="AI249" s="10"/>
      <c r="AJ249" s="10"/>
      <c r="AK249" s="10" t="s">
        <v>480</v>
      </c>
      <c r="AL249" s="222">
        <f t="shared" si="6"/>
        <v>45957</v>
      </c>
      <c r="AM249" s="220">
        <f t="shared" si="7"/>
        <v>45958</v>
      </c>
    </row>
    <row r="250" spans="1:39" ht="21.6" customHeight="1">
      <c r="A250" s="10">
        <v>97</v>
      </c>
      <c r="B250" s="10" t="s">
        <v>471</v>
      </c>
      <c r="C250" s="10">
        <v>2025103336</v>
      </c>
      <c r="D250" s="10"/>
      <c r="E250" s="10"/>
      <c r="F250" s="10" t="s">
        <v>99</v>
      </c>
      <c r="G250" s="10" t="s">
        <v>1660</v>
      </c>
      <c r="H250" s="10" t="s">
        <v>504</v>
      </c>
      <c r="I250" s="10"/>
      <c r="J250" s="10"/>
      <c r="K250" s="10"/>
      <c r="L250" s="10"/>
      <c r="M250" s="11"/>
      <c r="N250" s="10"/>
      <c r="O250" s="11"/>
      <c r="P250" s="12"/>
      <c r="Q250" s="10" t="s">
        <v>1661</v>
      </c>
      <c r="R250" s="10" t="s">
        <v>419</v>
      </c>
      <c r="S250" s="10" t="s">
        <v>130</v>
      </c>
      <c r="T250" s="10">
        <v>1</v>
      </c>
      <c r="U250" s="10" t="s">
        <v>475</v>
      </c>
      <c r="V250" s="10" t="s">
        <v>1662</v>
      </c>
      <c r="W250" s="10" t="s">
        <v>1663</v>
      </c>
      <c r="X250" s="569">
        <v>45958.451388888891</v>
      </c>
      <c r="Y250" s="10"/>
      <c r="Z250" s="10">
        <v>0.3</v>
      </c>
      <c r="AA250" s="10"/>
      <c r="AB250" s="10" t="s">
        <v>478</v>
      </c>
      <c r="AC250" s="221" t="s">
        <v>479</v>
      </c>
      <c r="AD250" s="10" t="s">
        <v>480</v>
      </c>
      <c r="AE250" s="10"/>
      <c r="AF250" s="10"/>
      <c r="AG250" s="10"/>
      <c r="AH250" s="10"/>
      <c r="AI250" s="10"/>
      <c r="AJ250" s="10"/>
      <c r="AK250" s="10" t="s">
        <v>480</v>
      </c>
      <c r="AL250" s="222" t="e">
        <f t="shared" si="6"/>
        <v>#VALUE!</v>
      </c>
      <c r="AM250" s="220">
        <f t="shared" si="7"/>
        <v>45958</v>
      </c>
    </row>
    <row r="251" spans="1:39" ht="21.6" customHeight="1">
      <c r="A251" s="10">
        <v>98</v>
      </c>
      <c r="B251" s="10" t="s">
        <v>471</v>
      </c>
      <c r="C251" s="10">
        <v>2025103337</v>
      </c>
      <c r="D251" s="10"/>
      <c r="E251" s="10"/>
      <c r="F251" s="10">
        <v>3606</v>
      </c>
      <c r="G251" s="10" t="s">
        <v>1664</v>
      </c>
      <c r="H251" s="10" t="s">
        <v>1665</v>
      </c>
      <c r="I251" s="10"/>
      <c r="J251" s="10"/>
      <c r="K251" s="10"/>
      <c r="L251" s="10"/>
      <c r="M251" s="11"/>
      <c r="N251" s="10"/>
      <c r="O251" s="11"/>
      <c r="P251" s="12"/>
      <c r="Q251" s="10" t="s">
        <v>1666</v>
      </c>
      <c r="R251" s="10" t="s">
        <v>419</v>
      </c>
      <c r="S251" s="10" t="s">
        <v>125</v>
      </c>
      <c r="T251" s="10">
        <v>1</v>
      </c>
      <c r="U251" s="10" t="s">
        <v>475</v>
      </c>
      <c r="V251" s="10" t="s">
        <v>1667</v>
      </c>
      <c r="W251" s="10" t="s">
        <v>1663</v>
      </c>
      <c r="X251" s="569">
        <v>45958.458333333343</v>
      </c>
      <c r="Y251" s="10"/>
      <c r="Z251" s="10">
        <v>0.5</v>
      </c>
      <c r="AA251" s="10"/>
      <c r="AB251" s="10" t="s">
        <v>478</v>
      </c>
      <c r="AC251" s="221" t="s">
        <v>489</v>
      </c>
      <c r="AD251" s="10" t="s">
        <v>480</v>
      </c>
      <c r="AE251" s="10"/>
      <c r="AF251" s="10"/>
      <c r="AG251" s="10"/>
      <c r="AH251" s="10"/>
      <c r="AI251" s="10"/>
      <c r="AJ251" s="10"/>
      <c r="AK251" s="10" t="s">
        <v>480</v>
      </c>
      <c r="AL251" s="222" t="e">
        <f t="shared" si="6"/>
        <v>#VALUE!</v>
      </c>
      <c r="AM251" s="220">
        <f t="shared" si="7"/>
        <v>45958</v>
      </c>
    </row>
    <row r="252" spans="1:39" ht="21.6" customHeight="1">
      <c r="A252" s="10">
        <v>99</v>
      </c>
      <c r="B252" s="10" t="s">
        <v>471</v>
      </c>
      <c r="C252" s="10">
        <v>2025103342</v>
      </c>
      <c r="D252" s="10"/>
      <c r="E252" s="10"/>
      <c r="F252" s="10">
        <v>4656</v>
      </c>
      <c r="G252" s="10" t="s">
        <v>1668</v>
      </c>
      <c r="H252" s="10" t="s">
        <v>1665</v>
      </c>
      <c r="I252" s="10"/>
      <c r="J252" s="10"/>
      <c r="K252" s="10"/>
      <c r="L252" s="10"/>
      <c r="M252" s="11"/>
      <c r="N252" s="10"/>
      <c r="O252" s="11"/>
      <c r="P252" s="12"/>
      <c r="Q252" s="10" t="s">
        <v>1669</v>
      </c>
      <c r="R252" s="10" t="s">
        <v>419</v>
      </c>
      <c r="S252" s="10" t="s">
        <v>125</v>
      </c>
      <c r="T252" s="10">
        <v>1</v>
      </c>
      <c r="U252" s="10" t="s">
        <v>475</v>
      </c>
      <c r="V252" s="10" t="s">
        <v>1670</v>
      </c>
      <c r="W252" s="10" t="s">
        <v>1671</v>
      </c>
      <c r="X252" s="569">
        <v>45958.479166666657</v>
      </c>
      <c r="Y252" s="10"/>
      <c r="Z252" s="10">
        <v>0.5</v>
      </c>
      <c r="AA252" s="10"/>
      <c r="AB252" s="10" t="s">
        <v>478</v>
      </c>
      <c r="AC252" s="221" t="s">
        <v>479</v>
      </c>
      <c r="AD252" s="10" t="s">
        <v>480</v>
      </c>
      <c r="AE252" s="10"/>
      <c r="AF252" s="10"/>
      <c r="AG252" s="10"/>
      <c r="AH252" s="10"/>
      <c r="AI252" s="10"/>
      <c r="AJ252" s="10" t="s">
        <v>480</v>
      </c>
      <c r="AK252" s="10" t="s">
        <v>480</v>
      </c>
      <c r="AL252" s="222" t="e">
        <f t="shared" si="6"/>
        <v>#VALUE!</v>
      </c>
      <c r="AM252" s="220">
        <f t="shared" si="7"/>
        <v>45958</v>
      </c>
    </row>
    <row r="253" spans="1:39" ht="21.6" customHeight="1">
      <c r="A253" s="10">
        <v>100</v>
      </c>
      <c r="B253" s="10" t="s">
        <v>471</v>
      </c>
      <c r="C253" s="10">
        <v>2025103348</v>
      </c>
      <c r="D253" s="10"/>
      <c r="E253" s="10"/>
      <c r="F253" s="10">
        <v>5377</v>
      </c>
      <c r="G253" s="10" t="s">
        <v>297</v>
      </c>
      <c r="H253" s="10" t="s">
        <v>504</v>
      </c>
      <c r="I253" s="10"/>
      <c r="J253" s="10"/>
      <c r="K253" s="10"/>
      <c r="L253" s="10"/>
      <c r="M253" s="11"/>
      <c r="N253" s="10"/>
      <c r="O253" s="11"/>
      <c r="P253" s="12"/>
      <c r="Q253" s="10" t="s">
        <v>1516</v>
      </c>
      <c r="R253" s="10" t="s">
        <v>419</v>
      </c>
      <c r="S253" s="10" t="s">
        <v>130</v>
      </c>
      <c r="T253" s="10">
        <v>1</v>
      </c>
      <c r="U253" s="10" t="s">
        <v>475</v>
      </c>
      <c r="V253" s="10" t="s">
        <v>1672</v>
      </c>
      <c r="W253" s="10" t="s">
        <v>1673</v>
      </c>
      <c r="X253" s="569">
        <v>45958.472222222219</v>
      </c>
      <c r="Y253" s="10"/>
      <c r="Z253" s="10">
        <v>0.3</v>
      </c>
      <c r="AA253" s="10"/>
      <c r="AB253" s="10" t="s">
        <v>478</v>
      </c>
      <c r="AC253" s="221" t="s">
        <v>1674</v>
      </c>
      <c r="AD253" s="10"/>
      <c r="AE253" s="10"/>
      <c r="AF253" s="10"/>
      <c r="AG253" s="10"/>
      <c r="AH253" s="10"/>
      <c r="AI253" s="10"/>
      <c r="AJ253" s="10" t="s">
        <v>480</v>
      </c>
      <c r="AK253" s="10" t="s">
        <v>480</v>
      </c>
      <c r="AL253" s="222" t="e">
        <f t="shared" si="6"/>
        <v>#VALUE!</v>
      </c>
      <c r="AM253" s="220">
        <f t="shared" si="7"/>
        <v>45958</v>
      </c>
    </row>
    <row r="254" spans="1:39" ht="21.6" customHeight="1">
      <c r="A254" s="10">
        <v>101</v>
      </c>
      <c r="B254" s="10" t="s">
        <v>471</v>
      </c>
      <c r="C254" s="10">
        <v>2025103349</v>
      </c>
      <c r="D254" s="10"/>
      <c r="E254" s="10"/>
      <c r="F254" s="10" t="s">
        <v>87</v>
      </c>
      <c r="G254" s="10" t="s">
        <v>1675</v>
      </c>
      <c r="H254" s="10" t="s">
        <v>504</v>
      </c>
      <c r="I254" s="10"/>
      <c r="J254" s="10"/>
      <c r="K254" s="10"/>
      <c r="L254" s="10"/>
      <c r="M254" s="11"/>
      <c r="N254" s="10"/>
      <c r="O254" s="11"/>
      <c r="P254" s="12"/>
      <c r="Q254" s="10" t="s">
        <v>1676</v>
      </c>
      <c r="R254" s="10" t="s">
        <v>419</v>
      </c>
      <c r="S254" s="10" t="s">
        <v>130</v>
      </c>
      <c r="T254" s="10">
        <v>1</v>
      </c>
      <c r="U254" s="10" t="s">
        <v>475</v>
      </c>
      <c r="V254" s="10" t="s">
        <v>1677</v>
      </c>
      <c r="W254" s="10" t="s">
        <v>1678</v>
      </c>
      <c r="X254" s="569">
        <v>45958.513888888891</v>
      </c>
      <c r="Y254" s="10"/>
      <c r="Z254" s="10">
        <v>0.3</v>
      </c>
      <c r="AA254" s="10"/>
      <c r="AB254" s="10" t="s">
        <v>478</v>
      </c>
      <c r="AC254" s="221" t="s">
        <v>479</v>
      </c>
      <c r="AD254" s="10" t="s">
        <v>480</v>
      </c>
      <c r="AE254" s="10"/>
      <c r="AF254" s="10"/>
      <c r="AG254" s="10"/>
      <c r="AH254" s="10"/>
      <c r="AI254" s="10"/>
      <c r="AJ254" s="10"/>
      <c r="AK254" s="10" t="s">
        <v>480</v>
      </c>
      <c r="AL254" s="222" t="e">
        <f t="shared" si="6"/>
        <v>#VALUE!</v>
      </c>
      <c r="AM254" s="220">
        <f t="shared" si="7"/>
        <v>45958</v>
      </c>
    </row>
    <row r="255" spans="1:39" ht="21.6" customHeight="1">
      <c r="A255" s="10">
        <v>102</v>
      </c>
      <c r="B255" s="10" t="s">
        <v>509</v>
      </c>
      <c r="C255" s="10">
        <v>2025103351</v>
      </c>
      <c r="D255" s="10" t="s">
        <v>1679</v>
      </c>
      <c r="E255" s="10" t="s">
        <v>511</v>
      </c>
      <c r="F255" s="10">
        <v>3380</v>
      </c>
      <c r="G255" s="10" t="s">
        <v>1680</v>
      </c>
      <c r="H255" s="10" t="s">
        <v>636</v>
      </c>
      <c r="I255" s="10" t="s">
        <v>1681</v>
      </c>
      <c r="J255" s="10" t="s">
        <v>514</v>
      </c>
      <c r="K255" s="10" t="s">
        <v>289</v>
      </c>
      <c r="L255" s="10" t="s">
        <v>515</v>
      </c>
      <c r="M255" s="11" t="s">
        <v>516</v>
      </c>
      <c r="N255" s="10">
        <v>2307</v>
      </c>
      <c r="O255" s="11" t="s">
        <v>532</v>
      </c>
      <c r="P255" s="12" t="s">
        <v>1682</v>
      </c>
      <c r="Q255" s="10" t="s">
        <v>1683</v>
      </c>
      <c r="R255" s="10" t="s">
        <v>419</v>
      </c>
      <c r="S255" s="10" t="s">
        <v>125</v>
      </c>
      <c r="T255" s="10">
        <v>1</v>
      </c>
      <c r="U255" s="10" t="s">
        <v>475</v>
      </c>
      <c r="V255" s="10" t="s">
        <v>1684</v>
      </c>
      <c r="W255" s="10" t="s">
        <v>1685</v>
      </c>
      <c r="X255" s="569">
        <v>45959.458333333343</v>
      </c>
      <c r="Y255" s="10" t="s">
        <v>1686</v>
      </c>
      <c r="Z255" s="10">
        <v>1</v>
      </c>
      <c r="AA255" s="10"/>
      <c r="AB255" s="10" t="s">
        <v>478</v>
      </c>
      <c r="AC255" s="221" t="s">
        <v>1687</v>
      </c>
      <c r="AD255" s="10"/>
      <c r="AE255" s="10"/>
      <c r="AF255" s="10"/>
      <c r="AG255" s="10"/>
      <c r="AH255" s="10"/>
      <c r="AI255" s="10"/>
      <c r="AJ255" s="10"/>
      <c r="AK255" s="10" t="s">
        <v>480</v>
      </c>
      <c r="AL255" s="222">
        <f t="shared" si="6"/>
        <v>45958</v>
      </c>
      <c r="AM255" s="220">
        <f t="shared" si="7"/>
        <v>45959</v>
      </c>
    </row>
    <row r="256" spans="1:39" ht="21.6" customHeight="1">
      <c r="A256" s="10">
        <v>103</v>
      </c>
      <c r="B256" s="10" t="s">
        <v>471</v>
      </c>
      <c r="C256" s="10">
        <v>2025103352</v>
      </c>
      <c r="D256" s="10"/>
      <c r="E256" s="10"/>
      <c r="F256" s="10">
        <v>4560</v>
      </c>
      <c r="G256" s="10" t="s">
        <v>263</v>
      </c>
      <c r="H256" s="10" t="s">
        <v>504</v>
      </c>
      <c r="I256" s="10"/>
      <c r="J256" s="10"/>
      <c r="K256" s="10"/>
      <c r="L256" s="10"/>
      <c r="M256" s="11"/>
      <c r="N256" s="10"/>
      <c r="O256" s="11"/>
      <c r="P256" s="12"/>
      <c r="Q256" s="10" t="s">
        <v>1688</v>
      </c>
      <c r="R256" s="10" t="s">
        <v>419</v>
      </c>
      <c r="S256" s="10" t="s">
        <v>130</v>
      </c>
      <c r="T256" s="10">
        <v>1</v>
      </c>
      <c r="U256" s="10" t="s">
        <v>475</v>
      </c>
      <c r="V256" s="10" t="s">
        <v>1689</v>
      </c>
      <c r="W256" s="10" t="s">
        <v>1690</v>
      </c>
      <c r="X256" s="569">
        <v>45958.551388888889</v>
      </c>
      <c r="Y256" s="10"/>
      <c r="Z256" s="10">
        <v>0.4</v>
      </c>
      <c r="AA256" s="10"/>
      <c r="AB256" s="10" t="s">
        <v>478</v>
      </c>
      <c r="AC256" s="221" t="s">
        <v>479</v>
      </c>
      <c r="AD256" s="10" t="s">
        <v>480</v>
      </c>
      <c r="AE256" s="10"/>
      <c r="AF256" s="10"/>
      <c r="AG256" s="10"/>
      <c r="AH256" s="10"/>
      <c r="AI256" s="10"/>
      <c r="AJ256" s="10"/>
      <c r="AK256" s="10" t="s">
        <v>480</v>
      </c>
      <c r="AL256" s="222" t="e">
        <f t="shared" si="6"/>
        <v>#VALUE!</v>
      </c>
      <c r="AM256" s="220">
        <f t="shared" si="7"/>
        <v>45958</v>
      </c>
    </row>
    <row r="257" spans="1:39" ht="21.6" customHeight="1">
      <c r="A257" s="10">
        <v>104</v>
      </c>
      <c r="B257" s="10" t="s">
        <v>471</v>
      </c>
      <c r="C257" s="10">
        <v>2025103356</v>
      </c>
      <c r="D257" s="10"/>
      <c r="E257" s="10"/>
      <c r="F257" s="10">
        <v>2935</v>
      </c>
      <c r="G257" s="10" t="s">
        <v>1691</v>
      </c>
      <c r="H257" s="10" t="s">
        <v>504</v>
      </c>
      <c r="I257" s="10"/>
      <c r="J257" s="10"/>
      <c r="K257" s="10"/>
      <c r="L257" s="10"/>
      <c r="M257" s="11"/>
      <c r="N257" s="10"/>
      <c r="O257" s="11"/>
      <c r="P257" s="12"/>
      <c r="Q257" s="10" t="s">
        <v>1692</v>
      </c>
      <c r="R257" s="10" t="s">
        <v>419</v>
      </c>
      <c r="S257" s="10" t="s">
        <v>130</v>
      </c>
      <c r="T257" s="10">
        <v>1</v>
      </c>
      <c r="U257" s="10" t="s">
        <v>475</v>
      </c>
      <c r="V257" s="10" t="s">
        <v>1693</v>
      </c>
      <c r="W257" s="10" t="s">
        <v>1694</v>
      </c>
      <c r="X257" s="569">
        <v>45958.602777777778</v>
      </c>
      <c r="Y257" s="10"/>
      <c r="Z257" s="10">
        <v>0.5</v>
      </c>
      <c r="AA257" s="10"/>
      <c r="AB257" s="10" t="s">
        <v>478</v>
      </c>
      <c r="AC257" s="221" t="s">
        <v>479</v>
      </c>
      <c r="AD257" s="10" t="s">
        <v>480</v>
      </c>
      <c r="AE257" s="10"/>
      <c r="AF257" s="10"/>
      <c r="AG257" s="10"/>
      <c r="AH257" s="10"/>
      <c r="AI257" s="10"/>
      <c r="AJ257" s="10"/>
      <c r="AK257" s="10" t="s">
        <v>480</v>
      </c>
      <c r="AL257" s="222" t="e">
        <f t="shared" si="6"/>
        <v>#VALUE!</v>
      </c>
      <c r="AM257" s="220">
        <f t="shared" si="7"/>
        <v>45958</v>
      </c>
    </row>
    <row r="258" spans="1:39" ht="21.6" customHeight="1">
      <c r="A258" s="10">
        <v>105</v>
      </c>
      <c r="B258" s="10" t="s">
        <v>471</v>
      </c>
      <c r="C258" s="10">
        <v>2025103369</v>
      </c>
      <c r="D258" s="10"/>
      <c r="E258" s="10"/>
      <c r="F258" s="10">
        <v>4715</v>
      </c>
      <c r="G258" s="10" t="s">
        <v>216</v>
      </c>
      <c r="H258" s="10" t="s">
        <v>473</v>
      </c>
      <c r="I258" s="10"/>
      <c r="J258" s="10"/>
      <c r="K258" s="10"/>
      <c r="L258" s="10"/>
      <c r="M258" s="11"/>
      <c r="N258" s="10"/>
      <c r="O258" s="11"/>
      <c r="P258" s="12"/>
      <c r="Q258" s="10" t="s">
        <v>1695</v>
      </c>
      <c r="R258" s="10" t="s">
        <v>419</v>
      </c>
      <c r="S258" s="10" t="s">
        <v>125</v>
      </c>
      <c r="T258" s="10">
        <v>1</v>
      </c>
      <c r="U258" s="10" t="s">
        <v>475</v>
      </c>
      <c r="V258" s="10" t="s">
        <v>1696</v>
      </c>
      <c r="W258" s="10" t="s">
        <v>1697</v>
      </c>
      <c r="X258" s="569">
        <v>45958.625</v>
      </c>
      <c r="Y258" s="10"/>
      <c r="Z258" s="10">
        <v>0.5</v>
      </c>
      <c r="AA258" s="10"/>
      <c r="AB258" s="10" t="s">
        <v>478</v>
      </c>
      <c r="AC258" s="221" t="s">
        <v>479</v>
      </c>
      <c r="AD258" s="10" t="s">
        <v>480</v>
      </c>
      <c r="AE258" s="10"/>
      <c r="AF258" s="10"/>
      <c r="AG258" s="10"/>
      <c r="AH258" s="10"/>
      <c r="AI258" s="10"/>
      <c r="AJ258" s="10" t="s">
        <v>480</v>
      </c>
      <c r="AK258" s="10" t="s">
        <v>480</v>
      </c>
      <c r="AL258" s="222" t="e">
        <f t="shared" ref="AL258:AL321" si="8">DATEVALUE(TEXT(I258, "yyyy/mm/dd"))</f>
        <v>#VALUE!</v>
      </c>
      <c r="AM258" s="220">
        <f t="shared" ref="AM258:AM321" si="9">DATEVALUE(TEXT(X258, "yyyy/mm/dd"))</f>
        <v>45958</v>
      </c>
    </row>
    <row r="259" spans="1:39" ht="21.6" customHeight="1">
      <c r="A259" s="10">
        <v>106</v>
      </c>
      <c r="B259" s="10" t="s">
        <v>471</v>
      </c>
      <c r="C259" s="10">
        <v>2025103375</v>
      </c>
      <c r="D259" s="10"/>
      <c r="E259" s="10"/>
      <c r="F259" s="10">
        <v>2042</v>
      </c>
      <c r="G259" s="10" t="s">
        <v>1698</v>
      </c>
      <c r="H259" s="10" t="s">
        <v>504</v>
      </c>
      <c r="I259" s="10"/>
      <c r="J259" s="10"/>
      <c r="K259" s="10"/>
      <c r="L259" s="10"/>
      <c r="M259" s="11"/>
      <c r="N259" s="10"/>
      <c r="O259" s="11"/>
      <c r="P259" s="12"/>
      <c r="Q259" s="10" t="s">
        <v>1699</v>
      </c>
      <c r="R259" s="10" t="s">
        <v>419</v>
      </c>
      <c r="S259" s="10" t="s">
        <v>130</v>
      </c>
      <c r="T259" s="10">
        <v>1</v>
      </c>
      <c r="U259" s="10" t="s">
        <v>475</v>
      </c>
      <c r="V259" s="10" t="s">
        <v>1700</v>
      </c>
      <c r="W259" s="10" t="s">
        <v>1657</v>
      </c>
      <c r="X259" s="569">
        <v>45958.636805555558</v>
      </c>
      <c r="Y259" s="10"/>
      <c r="Z259" s="10">
        <v>0.3</v>
      </c>
      <c r="AA259" s="10"/>
      <c r="AB259" s="10" t="s">
        <v>478</v>
      </c>
      <c r="AC259" s="221" t="s">
        <v>479</v>
      </c>
      <c r="AD259" s="10" t="s">
        <v>480</v>
      </c>
      <c r="AE259" s="10"/>
      <c r="AF259" s="10"/>
      <c r="AG259" s="10"/>
      <c r="AH259" s="10"/>
      <c r="AI259" s="10"/>
      <c r="AJ259" s="10"/>
      <c r="AK259" s="10" t="s">
        <v>480</v>
      </c>
      <c r="AL259" s="222" t="e">
        <f t="shared" si="8"/>
        <v>#VALUE!</v>
      </c>
      <c r="AM259" s="220">
        <f t="shared" si="9"/>
        <v>45958</v>
      </c>
    </row>
    <row r="260" spans="1:39" ht="21.6" customHeight="1">
      <c r="A260" s="10">
        <v>107</v>
      </c>
      <c r="B260" s="10" t="s">
        <v>509</v>
      </c>
      <c r="C260" s="10">
        <v>2025103379</v>
      </c>
      <c r="D260" s="10" t="s">
        <v>1701</v>
      </c>
      <c r="E260" s="10" t="s">
        <v>511</v>
      </c>
      <c r="F260" s="10">
        <v>4154</v>
      </c>
      <c r="G260" s="10" t="s">
        <v>338</v>
      </c>
      <c r="H260" s="10" t="s">
        <v>473</v>
      </c>
      <c r="I260" s="10" t="s">
        <v>1702</v>
      </c>
      <c r="J260" s="10" t="s">
        <v>514</v>
      </c>
      <c r="K260" s="10" t="s">
        <v>289</v>
      </c>
      <c r="L260" s="10" t="s">
        <v>1140</v>
      </c>
      <c r="M260" s="11" t="s">
        <v>1141</v>
      </c>
      <c r="N260" s="10">
        <v>5803</v>
      </c>
      <c r="O260" s="11" t="s">
        <v>705</v>
      </c>
      <c r="P260" s="12" t="s">
        <v>1703</v>
      </c>
      <c r="Q260" s="10" t="s">
        <v>838</v>
      </c>
      <c r="R260" s="10" t="s">
        <v>419</v>
      </c>
      <c r="S260" s="10" t="s">
        <v>125</v>
      </c>
      <c r="T260" s="10">
        <v>1</v>
      </c>
      <c r="U260" s="10" t="s">
        <v>475</v>
      </c>
      <c r="V260" s="10" t="s">
        <v>1704</v>
      </c>
      <c r="W260" s="10" t="s">
        <v>1705</v>
      </c>
      <c r="X260" s="569">
        <v>45958.6875</v>
      </c>
      <c r="Y260" s="10" t="s">
        <v>1706</v>
      </c>
      <c r="Z260" s="10">
        <v>1</v>
      </c>
      <c r="AA260" s="10"/>
      <c r="AB260" s="10" t="s">
        <v>478</v>
      </c>
      <c r="AC260" s="221" t="s">
        <v>1707</v>
      </c>
      <c r="AD260" s="10"/>
      <c r="AE260" s="10"/>
      <c r="AF260" s="10"/>
      <c r="AG260" s="10"/>
      <c r="AH260" s="10"/>
      <c r="AI260" s="10"/>
      <c r="AJ260" s="10"/>
      <c r="AK260" s="10" t="s">
        <v>480</v>
      </c>
      <c r="AL260" s="222">
        <f t="shared" si="8"/>
        <v>45958</v>
      </c>
      <c r="AM260" s="220">
        <f t="shared" si="9"/>
        <v>45958</v>
      </c>
    </row>
    <row r="261" spans="1:39" ht="21.6" customHeight="1">
      <c r="A261" s="10">
        <v>108</v>
      </c>
      <c r="B261" s="10" t="s">
        <v>509</v>
      </c>
      <c r="C261" s="10">
        <v>2025103380</v>
      </c>
      <c r="D261" s="10" t="s">
        <v>1708</v>
      </c>
      <c r="E261" s="10" t="s">
        <v>511</v>
      </c>
      <c r="F261" s="10">
        <v>5364</v>
      </c>
      <c r="G261" s="10" t="s">
        <v>411</v>
      </c>
      <c r="H261" s="10" t="s">
        <v>473</v>
      </c>
      <c r="I261" s="10" t="s">
        <v>1709</v>
      </c>
      <c r="J261" s="10" t="s">
        <v>514</v>
      </c>
      <c r="K261" s="10" t="s">
        <v>289</v>
      </c>
      <c r="L261" s="10" t="s">
        <v>515</v>
      </c>
      <c r="M261" s="11" t="s">
        <v>516</v>
      </c>
      <c r="N261" s="10">
        <v>2306</v>
      </c>
      <c r="O261" s="11" t="s">
        <v>572</v>
      </c>
      <c r="P261" s="12" t="s">
        <v>1710</v>
      </c>
      <c r="Q261" s="10" t="s">
        <v>574</v>
      </c>
      <c r="R261" s="10" t="s">
        <v>419</v>
      </c>
      <c r="S261" s="10" t="s">
        <v>125</v>
      </c>
      <c r="T261" s="10">
        <v>1</v>
      </c>
      <c r="U261" s="10" t="s">
        <v>475</v>
      </c>
      <c r="V261" s="10" t="s">
        <v>1711</v>
      </c>
      <c r="W261" s="10" t="s">
        <v>1712</v>
      </c>
      <c r="X261" s="569">
        <v>45958.777777777781</v>
      </c>
      <c r="Y261" s="10" t="s">
        <v>1713</v>
      </c>
      <c r="Z261" s="10">
        <v>1.7</v>
      </c>
      <c r="AA261" s="10"/>
      <c r="AB261" s="10" t="s">
        <v>478</v>
      </c>
      <c r="AC261" s="221" t="s">
        <v>1714</v>
      </c>
      <c r="AD261" s="10"/>
      <c r="AE261" s="10"/>
      <c r="AF261" s="10"/>
      <c r="AG261" s="10"/>
      <c r="AH261" s="10"/>
      <c r="AI261" s="10"/>
      <c r="AJ261" s="10"/>
      <c r="AK261" s="10" t="s">
        <v>480</v>
      </c>
      <c r="AL261" s="222">
        <f t="shared" si="8"/>
        <v>45958</v>
      </c>
      <c r="AM261" s="220">
        <f t="shared" si="9"/>
        <v>45958</v>
      </c>
    </row>
    <row r="262" spans="1:39" ht="21.6" customHeight="1">
      <c r="A262" s="10">
        <v>109</v>
      </c>
      <c r="B262" s="10" t="s">
        <v>509</v>
      </c>
      <c r="C262" s="10">
        <v>2025103384</v>
      </c>
      <c r="D262" s="10" t="s">
        <v>1715</v>
      </c>
      <c r="E262" s="10" t="s">
        <v>511</v>
      </c>
      <c r="F262" s="10">
        <v>3601</v>
      </c>
      <c r="G262" s="10" t="s">
        <v>1716</v>
      </c>
      <c r="H262" s="10" t="s">
        <v>504</v>
      </c>
      <c r="I262" s="10" t="s">
        <v>1717</v>
      </c>
      <c r="J262" s="10" t="s">
        <v>514</v>
      </c>
      <c r="K262" s="10" t="s">
        <v>289</v>
      </c>
      <c r="L262" s="10" t="s">
        <v>639</v>
      </c>
      <c r="M262" s="11" t="s">
        <v>640</v>
      </c>
      <c r="N262" s="10">
        <v>2501</v>
      </c>
      <c r="O262" s="11" t="s">
        <v>641</v>
      </c>
      <c r="P262" s="12" t="s">
        <v>1718</v>
      </c>
      <c r="Q262" s="10" t="s">
        <v>1719</v>
      </c>
      <c r="R262" s="10" t="s">
        <v>419</v>
      </c>
      <c r="S262" s="10" t="s">
        <v>125</v>
      </c>
      <c r="T262" s="10">
        <v>1</v>
      </c>
      <c r="U262" s="10" t="s">
        <v>475</v>
      </c>
      <c r="V262" s="10" t="s">
        <v>1720</v>
      </c>
      <c r="W262" s="10" t="s">
        <v>1721</v>
      </c>
      <c r="X262" s="569">
        <v>45959.541666666657</v>
      </c>
      <c r="Y262" s="10" t="s">
        <v>1722</v>
      </c>
      <c r="Z262" s="10">
        <v>0.5</v>
      </c>
      <c r="AA262" s="10"/>
      <c r="AB262" s="10" t="s">
        <v>478</v>
      </c>
      <c r="AC262" s="221" t="s">
        <v>1723</v>
      </c>
      <c r="AD262" s="10"/>
      <c r="AE262" s="10"/>
      <c r="AF262" s="10"/>
      <c r="AG262" s="10"/>
      <c r="AH262" s="10"/>
      <c r="AI262" s="10"/>
      <c r="AJ262" s="10"/>
      <c r="AK262" s="10" t="s">
        <v>480</v>
      </c>
      <c r="AL262" s="222">
        <f t="shared" si="8"/>
        <v>45958</v>
      </c>
      <c r="AM262" s="220">
        <f t="shared" si="9"/>
        <v>45959</v>
      </c>
    </row>
    <row r="263" spans="1:39" ht="21.6" customHeight="1">
      <c r="A263" s="10">
        <v>110</v>
      </c>
      <c r="B263" s="10" t="s">
        <v>471</v>
      </c>
      <c r="C263" s="10">
        <v>2025103385</v>
      </c>
      <c r="D263" s="10"/>
      <c r="E263" s="10"/>
      <c r="F263" s="10" t="s">
        <v>88</v>
      </c>
      <c r="G263" s="10" t="s">
        <v>1651</v>
      </c>
      <c r="H263" s="10" t="s">
        <v>543</v>
      </c>
      <c r="I263" s="10"/>
      <c r="J263" s="10"/>
      <c r="K263" s="10"/>
      <c r="L263" s="10"/>
      <c r="M263" s="11"/>
      <c r="N263" s="10"/>
      <c r="O263" s="11"/>
      <c r="P263" s="12"/>
      <c r="Q263" s="10" t="s">
        <v>1655</v>
      </c>
      <c r="R263" s="10" t="s">
        <v>419</v>
      </c>
      <c r="S263" s="10" t="s">
        <v>146</v>
      </c>
      <c r="T263" s="10">
        <v>1</v>
      </c>
      <c r="U263" s="10" t="s">
        <v>475</v>
      </c>
      <c r="V263" s="10" t="s">
        <v>1724</v>
      </c>
      <c r="W263" s="10" t="s">
        <v>1657</v>
      </c>
      <c r="X263" s="569">
        <v>45958.656944444447</v>
      </c>
      <c r="Y263" s="10"/>
      <c r="Z263" s="10">
        <v>0.8</v>
      </c>
      <c r="AA263" s="10"/>
      <c r="AB263" s="10" t="s">
        <v>478</v>
      </c>
      <c r="AC263" s="221" t="s">
        <v>489</v>
      </c>
      <c r="AD263" s="10" t="s">
        <v>480</v>
      </c>
      <c r="AE263" s="10"/>
      <c r="AF263" s="10"/>
      <c r="AG263" s="10"/>
      <c r="AH263" s="10"/>
      <c r="AI263" s="10"/>
      <c r="AJ263" s="10"/>
      <c r="AK263" s="10" t="s">
        <v>480</v>
      </c>
      <c r="AL263" s="222" t="e">
        <f t="shared" si="8"/>
        <v>#VALUE!</v>
      </c>
      <c r="AM263" s="220">
        <f t="shared" si="9"/>
        <v>45958</v>
      </c>
    </row>
    <row r="264" spans="1:39" ht="21.6" customHeight="1">
      <c r="A264" s="10">
        <v>111</v>
      </c>
      <c r="B264" s="10" t="s">
        <v>471</v>
      </c>
      <c r="C264" s="10">
        <v>2025103386</v>
      </c>
      <c r="D264" s="10"/>
      <c r="E264" s="10"/>
      <c r="F264" s="10">
        <v>2303</v>
      </c>
      <c r="G264" s="10" t="s">
        <v>1725</v>
      </c>
      <c r="H264" s="10" t="s">
        <v>504</v>
      </c>
      <c r="I264" s="10"/>
      <c r="J264" s="10"/>
      <c r="K264" s="10"/>
      <c r="L264" s="10"/>
      <c r="M264" s="11"/>
      <c r="N264" s="10"/>
      <c r="O264" s="11"/>
      <c r="P264" s="12"/>
      <c r="Q264" s="10" t="s">
        <v>1726</v>
      </c>
      <c r="R264" s="10" t="s">
        <v>419</v>
      </c>
      <c r="S264" s="10" t="s">
        <v>130</v>
      </c>
      <c r="T264" s="10">
        <v>1</v>
      </c>
      <c r="U264" s="10" t="s">
        <v>475</v>
      </c>
      <c r="V264" s="10" t="s">
        <v>1727</v>
      </c>
      <c r="W264" s="10" t="s">
        <v>1694</v>
      </c>
      <c r="X264" s="569">
        <v>45958.597222222219</v>
      </c>
      <c r="Y264" s="10"/>
      <c r="Z264" s="10">
        <v>0.3</v>
      </c>
      <c r="AA264" s="10"/>
      <c r="AB264" s="10" t="s">
        <v>478</v>
      </c>
      <c r="AC264" s="221" t="s">
        <v>479</v>
      </c>
      <c r="AD264" s="10" t="s">
        <v>480</v>
      </c>
      <c r="AE264" s="10"/>
      <c r="AF264" s="10"/>
      <c r="AG264" s="10"/>
      <c r="AH264" s="10"/>
      <c r="AI264" s="10"/>
      <c r="AJ264" s="10"/>
      <c r="AK264" s="10" t="s">
        <v>480</v>
      </c>
      <c r="AL264" s="222" t="e">
        <f t="shared" si="8"/>
        <v>#VALUE!</v>
      </c>
      <c r="AM264" s="220">
        <f t="shared" si="9"/>
        <v>45958</v>
      </c>
    </row>
    <row r="265" spans="1:39" ht="21.6" customHeight="1">
      <c r="A265" s="10">
        <v>112</v>
      </c>
      <c r="B265" s="10" t="s">
        <v>471</v>
      </c>
      <c r="C265" s="10">
        <v>2025103387</v>
      </c>
      <c r="D265" s="10"/>
      <c r="E265" s="10"/>
      <c r="F265" s="10">
        <v>2935</v>
      </c>
      <c r="G265" s="10" t="s">
        <v>1691</v>
      </c>
      <c r="H265" s="10" t="s">
        <v>504</v>
      </c>
      <c r="I265" s="10"/>
      <c r="J265" s="10"/>
      <c r="K265" s="10"/>
      <c r="L265" s="10"/>
      <c r="M265" s="11"/>
      <c r="N265" s="10"/>
      <c r="O265" s="11"/>
      <c r="P265" s="12"/>
      <c r="Q265" s="10" t="s">
        <v>1692</v>
      </c>
      <c r="R265" s="10" t="s">
        <v>419</v>
      </c>
      <c r="S265" s="10" t="s">
        <v>130</v>
      </c>
      <c r="T265" s="10">
        <v>1</v>
      </c>
      <c r="U265" s="10" t="s">
        <v>475</v>
      </c>
      <c r="V265" s="10" t="s">
        <v>1728</v>
      </c>
      <c r="W265" s="10" t="s">
        <v>1705</v>
      </c>
      <c r="X265" s="569">
        <v>45958.659722222219</v>
      </c>
      <c r="Y265" s="10"/>
      <c r="Z265" s="10">
        <v>0.3</v>
      </c>
      <c r="AA265" s="10"/>
      <c r="AB265" s="10" t="s">
        <v>478</v>
      </c>
      <c r="AC265" s="221" t="s">
        <v>479</v>
      </c>
      <c r="AD265" s="10" t="s">
        <v>480</v>
      </c>
      <c r="AE265" s="10"/>
      <c r="AF265" s="10"/>
      <c r="AG265" s="10"/>
      <c r="AH265" s="10"/>
      <c r="AI265" s="10"/>
      <c r="AJ265" s="10"/>
      <c r="AK265" s="10" t="s">
        <v>480</v>
      </c>
      <c r="AL265" s="222" t="e">
        <f t="shared" si="8"/>
        <v>#VALUE!</v>
      </c>
      <c r="AM265" s="220">
        <f t="shared" si="9"/>
        <v>45958</v>
      </c>
    </row>
    <row r="266" spans="1:39" ht="21.6" customHeight="1">
      <c r="A266" s="10">
        <v>113</v>
      </c>
      <c r="B266" s="10" t="s">
        <v>471</v>
      </c>
      <c r="C266" s="10">
        <v>2025103398</v>
      </c>
      <c r="D266" s="10"/>
      <c r="E266" s="10"/>
      <c r="F266" s="10">
        <v>4154</v>
      </c>
      <c r="G266" s="10" t="s">
        <v>338</v>
      </c>
      <c r="H266" s="10" t="s">
        <v>473</v>
      </c>
      <c r="I266" s="10"/>
      <c r="J266" s="10"/>
      <c r="K266" s="10"/>
      <c r="L266" s="10"/>
      <c r="M266" s="11"/>
      <c r="N266" s="10"/>
      <c r="O266" s="11"/>
      <c r="P266" s="12"/>
      <c r="Q266" s="10" t="s">
        <v>838</v>
      </c>
      <c r="R266" s="10" t="s">
        <v>419</v>
      </c>
      <c r="S266" s="10" t="s">
        <v>125</v>
      </c>
      <c r="T266" s="10">
        <v>1</v>
      </c>
      <c r="U266" s="10" t="s">
        <v>475</v>
      </c>
      <c r="V266" s="10" t="s">
        <v>1729</v>
      </c>
      <c r="W266" s="10" t="s">
        <v>1657</v>
      </c>
      <c r="X266" s="569">
        <v>45958.645833333343</v>
      </c>
      <c r="Y266" s="10"/>
      <c r="Z266" s="10">
        <v>0.5</v>
      </c>
      <c r="AA266" s="10"/>
      <c r="AB266" s="10" t="s">
        <v>478</v>
      </c>
      <c r="AC266" s="221" t="s">
        <v>479</v>
      </c>
      <c r="AD266" s="10" t="s">
        <v>480</v>
      </c>
      <c r="AE266" s="10"/>
      <c r="AF266" s="10"/>
      <c r="AG266" s="10"/>
      <c r="AH266" s="10"/>
      <c r="AI266" s="10"/>
      <c r="AJ266" s="10" t="s">
        <v>480</v>
      </c>
      <c r="AK266" s="10" t="s">
        <v>480</v>
      </c>
      <c r="AL266" s="222" t="e">
        <f t="shared" si="8"/>
        <v>#VALUE!</v>
      </c>
      <c r="AM266" s="220">
        <f t="shared" si="9"/>
        <v>45958</v>
      </c>
    </row>
    <row r="267" spans="1:39" ht="21.6" customHeight="1">
      <c r="A267" s="10">
        <v>114</v>
      </c>
      <c r="B267" s="10" t="s">
        <v>471</v>
      </c>
      <c r="C267" s="10">
        <v>2025103409</v>
      </c>
      <c r="D267" s="10"/>
      <c r="E267" s="10"/>
      <c r="F267" s="10" t="s">
        <v>88</v>
      </c>
      <c r="G267" s="10" t="s">
        <v>1651</v>
      </c>
      <c r="H267" s="10" t="s">
        <v>543</v>
      </c>
      <c r="I267" s="10"/>
      <c r="J267" s="10"/>
      <c r="K267" s="10"/>
      <c r="L267" s="10"/>
      <c r="M267" s="11"/>
      <c r="N267" s="10"/>
      <c r="O267" s="11"/>
      <c r="P267" s="12"/>
      <c r="Q267" s="10" t="s">
        <v>1655</v>
      </c>
      <c r="R267" s="10" t="s">
        <v>419</v>
      </c>
      <c r="S267" s="10" t="s">
        <v>146</v>
      </c>
      <c r="T267" s="10">
        <v>1</v>
      </c>
      <c r="U267" s="10" t="s">
        <v>475</v>
      </c>
      <c r="V267" s="10" t="s">
        <v>1730</v>
      </c>
      <c r="W267" s="10" t="s">
        <v>1657</v>
      </c>
      <c r="X267" s="569">
        <v>45958.65625</v>
      </c>
      <c r="Y267" s="10"/>
      <c r="Z267" s="10">
        <v>0.8</v>
      </c>
      <c r="AA267" s="10"/>
      <c r="AB267" s="10" t="s">
        <v>478</v>
      </c>
      <c r="AC267" s="221" t="s">
        <v>1731</v>
      </c>
      <c r="AD267" s="10" t="s">
        <v>480</v>
      </c>
      <c r="AE267" s="10"/>
      <c r="AF267" s="10"/>
      <c r="AG267" s="10"/>
      <c r="AH267" s="10"/>
      <c r="AI267" s="10"/>
      <c r="AJ267" s="10"/>
      <c r="AK267" s="10" t="s">
        <v>480</v>
      </c>
      <c r="AL267" s="222" t="e">
        <f t="shared" si="8"/>
        <v>#VALUE!</v>
      </c>
      <c r="AM267" s="220">
        <f t="shared" si="9"/>
        <v>45958</v>
      </c>
    </row>
    <row r="268" spans="1:39" ht="21.6" customHeight="1">
      <c r="A268" s="10">
        <v>115</v>
      </c>
      <c r="B268" s="10" t="s">
        <v>471</v>
      </c>
      <c r="C268" s="10">
        <v>2025103411</v>
      </c>
      <c r="D268" s="10"/>
      <c r="E268" s="10"/>
      <c r="F268" s="10">
        <v>5364</v>
      </c>
      <c r="G268" s="10" t="s">
        <v>411</v>
      </c>
      <c r="H268" s="10" t="s">
        <v>473</v>
      </c>
      <c r="I268" s="10"/>
      <c r="J268" s="10"/>
      <c r="K268" s="10"/>
      <c r="L268" s="10"/>
      <c r="M268" s="11"/>
      <c r="N268" s="10"/>
      <c r="O268" s="11"/>
      <c r="P268" s="12"/>
      <c r="Q268" s="10" t="s">
        <v>574</v>
      </c>
      <c r="R268" s="10" t="s">
        <v>419</v>
      </c>
      <c r="S268" s="10" t="s">
        <v>125</v>
      </c>
      <c r="T268" s="10">
        <v>1</v>
      </c>
      <c r="U268" s="10" t="s">
        <v>475</v>
      </c>
      <c r="V268" s="10" t="s">
        <v>1732</v>
      </c>
      <c r="W268" s="10" t="s">
        <v>1733</v>
      </c>
      <c r="X268" s="569">
        <v>45958.78125</v>
      </c>
      <c r="Y268" s="10"/>
      <c r="Z268" s="10">
        <v>0.3</v>
      </c>
      <c r="AA268" s="10"/>
      <c r="AB268" s="10" t="s">
        <v>478</v>
      </c>
      <c r="AC268" s="221" t="s">
        <v>479</v>
      </c>
      <c r="AD268" s="10" t="s">
        <v>480</v>
      </c>
      <c r="AE268" s="10"/>
      <c r="AF268" s="10"/>
      <c r="AG268" s="10"/>
      <c r="AH268" s="10"/>
      <c r="AI268" s="10"/>
      <c r="AJ268" s="10" t="s">
        <v>480</v>
      </c>
      <c r="AK268" s="10" t="s">
        <v>480</v>
      </c>
      <c r="AL268" s="222" t="e">
        <f t="shared" si="8"/>
        <v>#VALUE!</v>
      </c>
      <c r="AM268" s="220">
        <f t="shared" si="9"/>
        <v>45958</v>
      </c>
    </row>
    <row r="269" spans="1:39" ht="21.6" customHeight="1">
      <c r="A269" s="10">
        <v>116</v>
      </c>
      <c r="B269" s="10" t="s">
        <v>471</v>
      </c>
      <c r="C269" s="10">
        <v>2025103412</v>
      </c>
      <c r="D269" s="10"/>
      <c r="E269" s="10"/>
      <c r="F269" s="10" t="s">
        <v>88</v>
      </c>
      <c r="G269" s="10" t="s">
        <v>1651</v>
      </c>
      <c r="H269" s="10" t="s">
        <v>543</v>
      </c>
      <c r="I269" s="10"/>
      <c r="J269" s="10"/>
      <c r="K269" s="10"/>
      <c r="L269" s="10"/>
      <c r="M269" s="11"/>
      <c r="N269" s="10"/>
      <c r="O269" s="11"/>
      <c r="P269" s="12"/>
      <c r="Q269" s="10" t="s">
        <v>1655</v>
      </c>
      <c r="R269" s="10" t="s">
        <v>419</v>
      </c>
      <c r="S269" s="10" t="s">
        <v>146</v>
      </c>
      <c r="T269" s="10">
        <v>1</v>
      </c>
      <c r="U269" s="10" t="s">
        <v>475</v>
      </c>
      <c r="V269" s="10" t="s">
        <v>1734</v>
      </c>
      <c r="W269" s="10" t="s">
        <v>1657</v>
      </c>
      <c r="X269" s="569">
        <v>45958.65625</v>
      </c>
      <c r="Y269" s="10"/>
      <c r="Z269" s="10">
        <v>0.8</v>
      </c>
      <c r="AA269" s="10"/>
      <c r="AB269" s="10" t="s">
        <v>478</v>
      </c>
      <c r="AC269" s="221" t="s">
        <v>479</v>
      </c>
      <c r="AD269" s="10" t="s">
        <v>480</v>
      </c>
      <c r="AE269" s="10"/>
      <c r="AF269" s="10"/>
      <c r="AG269" s="10"/>
      <c r="AH269" s="10"/>
      <c r="AI269" s="10"/>
      <c r="AJ269" s="10"/>
      <c r="AK269" s="10" t="s">
        <v>480</v>
      </c>
      <c r="AL269" s="222" t="e">
        <f t="shared" si="8"/>
        <v>#VALUE!</v>
      </c>
      <c r="AM269" s="220">
        <f t="shared" si="9"/>
        <v>45958</v>
      </c>
    </row>
    <row r="270" spans="1:39" ht="21.6" customHeight="1">
      <c r="A270" s="10">
        <v>117</v>
      </c>
      <c r="B270" s="10" t="s">
        <v>471</v>
      </c>
      <c r="C270" s="10">
        <v>2025103439</v>
      </c>
      <c r="D270" s="10"/>
      <c r="E270" s="10"/>
      <c r="F270" s="10">
        <v>3380</v>
      </c>
      <c r="G270" s="10" t="s">
        <v>1680</v>
      </c>
      <c r="H270" s="10" t="s">
        <v>636</v>
      </c>
      <c r="I270" s="10"/>
      <c r="J270" s="10"/>
      <c r="K270" s="10"/>
      <c r="L270" s="10"/>
      <c r="M270" s="11"/>
      <c r="N270" s="10"/>
      <c r="O270" s="11"/>
      <c r="P270" s="12"/>
      <c r="Q270" s="10" t="s">
        <v>1683</v>
      </c>
      <c r="R270" s="10" t="s">
        <v>419</v>
      </c>
      <c r="S270" s="10" t="s">
        <v>125</v>
      </c>
      <c r="T270" s="10">
        <v>1</v>
      </c>
      <c r="U270" s="10" t="s">
        <v>475</v>
      </c>
      <c r="V270" s="10" t="s">
        <v>1735</v>
      </c>
      <c r="W270" s="10" t="s">
        <v>1736</v>
      </c>
      <c r="X270" s="569">
        <v>45959.416666666657</v>
      </c>
      <c r="Y270" s="10"/>
      <c r="Z270" s="10">
        <v>0.5</v>
      </c>
      <c r="AA270" s="10"/>
      <c r="AB270" s="10" t="s">
        <v>478</v>
      </c>
      <c r="AC270" s="221" t="s">
        <v>479</v>
      </c>
      <c r="AD270" s="10" t="s">
        <v>480</v>
      </c>
      <c r="AE270" s="10"/>
      <c r="AF270" s="10"/>
      <c r="AG270" s="10"/>
      <c r="AH270" s="10"/>
      <c r="AI270" s="10"/>
      <c r="AJ270" s="10" t="s">
        <v>480</v>
      </c>
      <c r="AK270" s="10" t="s">
        <v>480</v>
      </c>
      <c r="AL270" s="222" t="e">
        <f t="shared" si="8"/>
        <v>#VALUE!</v>
      </c>
      <c r="AM270" s="220">
        <f t="shared" si="9"/>
        <v>45959</v>
      </c>
    </row>
    <row r="271" spans="1:39" ht="21.6" customHeight="1">
      <c r="A271" s="10">
        <v>118</v>
      </c>
      <c r="B271" s="10" t="s">
        <v>509</v>
      </c>
      <c r="C271" s="10">
        <v>2025103520</v>
      </c>
      <c r="D271" s="10" t="s">
        <v>1737</v>
      </c>
      <c r="E271" s="10" t="s">
        <v>511</v>
      </c>
      <c r="F271" s="10">
        <v>4144</v>
      </c>
      <c r="G271" s="10" t="s">
        <v>1138</v>
      </c>
      <c r="H271" s="10" t="s">
        <v>636</v>
      </c>
      <c r="I271" s="10" t="s">
        <v>1738</v>
      </c>
      <c r="J271" s="10" t="s">
        <v>571</v>
      </c>
      <c r="K271" s="10" t="s">
        <v>592</v>
      </c>
      <c r="L271" s="10" t="s">
        <v>1410</v>
      </c>
      <c r="M271" s="11" t="s">
        <v>1411</v>
      </c>
      <c r="N271" s="10">
        <v>6003</v>
      </c>
      <c r="O271" s="11" t="s">
        <v>548</v>
      </c>
      <c r="P271" s="12" t="s">
        <v>1739</v>
      </c>
      <c r="Q271" s="10" t="s">
        <v>1144</v>
      </c>
      <c r="R271" s="10" t="s">
        <v>419</v>
      </c>
      <c r="S271" s="10" t="s">
        <v>125</v>
      </c>
      <c r="T271" s="10">
        <v>1</v>
      </c>
      <c r="U271" s="10" t="s">
        <v>475</v>
      </c>
      <c r="V271" s="10" t="s">
        <v>1740</v>
      </c>
      <c r="W271" s="10" t="s">
        <v>1741</v>
      </c>
      <c r="X271" s="569">
        <v>45961.479166666657</v>
      </c>
      <c r="Y271" s="10" t="s">
        <v>1742</v>
      </c>
      <c r="Z271" s="10">
        <v>0.5</v>
      </c>
      <c r="AA271" s="10"/>
      <c r="AB271" s="10" t="s">
        <v>478</v>
      </c>
      <c r="AC271" s="221" t="s">
        <v>1743</v>
      </c>
      <c r="AD271" s="10"/>
      <c r="AE271" s="10"/>
      <c r="AF271" s="10"/>
      <c r="AG271" s="10"/>
      <c r="AH271" s="10"/>
      <c r="AI271" s="10"/>
      <c r="AJ271" s="10"/>
      <c r="AK271" s="10" t="s">
        <v>480</v>
      </c>
      <c r="AL271" s="222">
        <f t="shared" si="8"/>
        <v>45960</v>
      </c>
      <c r="AM271" s="220">
        <f t="shared" si="9"/>
        <v>45961</v>
      </c>
    </row>
    <row r="272" spans="1:39" ht="21.6" customHeight="1">
      <c r="A272" s="10">
        <v>119</v>
      </c>
      <c r="B272" s="10" t="s">
        <v>471</v>
      </c>
      <c r="C272" s="10">
        <v>2025103523</v>
      </c>
      <c r="D272" s="10"/>
      <c r="E272" s="10"/>
      <c r="F272" s="10">
        <v>3399</v>
      </c>
      <c r="G272" s="10" t="s">
        <v>353</v>
      </c>
      <c r="H272" s="10" t="s">
        <v>543</v>
      </c>
      <c r="I272" s="10"/>
      <c r="J272" s="10"/>
      <c r="K272" s="10"/>
      <c r="L272" s="10"/>
      <c r="M272" s="11"/>
      <c r="N272" s="10"/>
      <c r="O272" s="11"/>
      <c r="P272" s="12"/>
      <c r="Q272" s="10" t="s">
        <v>1744</v>
      </c>
      <c r="R272" s="10" t="s">
        <v>419</v>
      </c>
      <c r="S272" s="10" t="s">
        <v>125</v>
      </c>
      <c r="T272" s="10">
        <v>1</v>
      </c>
      <c r="U272" s="10" t="s">
        <v>475</v>
      </c>
      <c r="V272" s="10" t="s">
        <v>1745</v>
      </c>
      <c r="W272" s="10" t="s">
        <v>1746</v>
      </c>
      <c r="X272" s="569">
        <v>45960.458333333343</v>
      </c>
      <c r="Y272" s="10"/>
      <c r="Z272" s="10">
        <v>0.5</v>
      </c>
      <c r="AA272" s="10"/>
      <c r="AB272" s="10" t="s">
        <v>478</v>
      </c>
      <c r="AC272" s="221" t="s">
        <v>25</v>
      </c>
      <c r="AD272" s="10"/>
      <c r="AE272" s="10" t="s">
        <v>480</v>
      </c>
      <c r="AF272" s="10"/>
      <c r="AG272" s="10"/>
      <c r="AH272" s="10"/>
      <c r="AI272" s="10"/>
      <c r="AJ272" s="10"/>
      <c r="AK272" s="10" t="s">
        <v>480</v>
      </c>
      <c r="AL272" s="222" t="e">
        <f t="shared" si="8"/>
        <v>#VALUE!</v>
      </c>
      <c r="AM272" s="220">
        <f t="shared" si="9"/>
        <v>45960</v>
      </c>
    </row>
    <row r="273" spans="1:39" ht="21.6" customHeight="1">
      <c r="A273" s="10">
        <v>120</v>
      </c>
      <c r="B273" s="10" t="s">
        <v>471</v>
      </c>
      <c r="C273" s="10">
        <v>2025103585</v>
      </c>
      <c r="D273" s="10"/>
      <c r="E273" s="10"/>
      <c r="F273" s="10">
        <v>5457</v>
      </c>
      <c r="G273" s="10" t="s">
        <v>354</v>
      </c>
      <c r="H273" s="10" t="s">
        <v>504</v>
      </c>
      <c r="I273" s="10"/>
      <c r="J273" s="10"/>
      <c r="K273" s="10"/>
      <c r="L273" s="10"/>
      <c r="M273" s="11"/>
      <c r="N273" s="10"/>
      <c r="O273" s="11"/>
      <c r="P273" s="12"/>
      <c r="Q273" s="10" t="s">
        <v>1747</v>
      </c>
      <c r="R273" s="10" t="s">
        <v>419</v>
      </c>
      <c r="S273" s="10" t="s">
        <v>125</v>
      </c>
      <c r="T273" s="10">
        <v>1</v>
      </c>
      <c r="U273" s="10" t="s">
        <v>475</v>
      </c>
      <c r="V273" s="10" t="s">
        <v>1748</v>
      </c>
      <c r="W273" s="10" t="s">
        <v>1749</v>
      </c>
      <c r="X273" s="569">
        <v>45960.625</v>
      </c>
      <c r="Y273" s="10"/>
      <c r="Z273" s="10">
        <v>3</v>
      </c>
      <c r="AA273" s="10"/>
      <c r="AB273" s="10" t="s">
        <v>478</v>
      </c>
      <c r="AC273" s="221" t="s">
        <v>1069</v>
      </c>
      <c r="AD273" s="10"/>
      <c r="AE273" s="10" t="s">
        <v>480</v>
      </c>
      <c r="AF273" s="10"/>
      <c r="AG273" s="10"/>
      <c r="AH273" s="10"/>
      <c r="AI273" s="10"/>
      <c r="AJ273" s="10"/>
      <c r="AK273" s="10" t="s">
        <v>480</v>
      </c>
      <c r="AL273" s="222" t="e">
        <f t="shared" si="8"/>
        <v>#VALUE!</v>
      </c>
      <c r="AM273" s="220">
        <f t="shared" si="9"/>
        <v>45960</v>
      </c>
    </row>
    <row r="274" spans="1:39" ht="21.6" customHeight="1">
      <c r="A274" s="10">
        <v>121</v>
      </c>
      <c r="B274" s="10" t="s">
        <v>471</v>
      </c>
      <c r="C274" s="10">
        <v>2025103613</v>
      </c>
      <c r="D274" s="10"/>
      <c r="E274" s="10"/>
      <c r="F274" s="10">
        <v>4083</v>
      </c>
      <c r="G274" s="10" t="s">
        <v>340</v>
      </c>
      <c r="H274" s="10" t="s">
        <v>504</v>
      </c>
      <c r="I274" s="10"/>
      <c r="J274" s="10"/>
      <c r="K274" s="10"/>
      <c r="L274" s="10"/>
      <c r="M274" s="11"/>
      <c r="N274" s="10"/>
      <c r="O274" s="11"/>
      <c r="P274" s="12"/>
      <c r="Q274" s="10" t="s">
        <v>563</v>
      </c>
      <c r="R274" s="10" t="s">
        <v>419</v>
      </c>
      <c r="S274" s="10" t="s">
        <v>125</v>
      </c>
      <c r="T274" s="10">
        <v>1</v>
      </c>
      <c r="U274" s="10" t="s">
        <v>475</v>
      </c>
      <c r="V274" s="10" t="s">
        <v>1750</v>
      </c>
      <c r="W274" s="10" t="s">
        <v>1751</v>
      </c>
      <c r="X274" s="569">
        <v>45960.666666666657</v>
      </c>
      <c r="Y274" s="10"/>
      <c r="Z274" s="10">
        <v>0.5</v>
      </c>
      <c r="AA274" s="10"/>
      <c r="AB274" s="10" t="s">
        <v>478</v>
      </c>
      <c r="AC274" s="221" t="s">
        <v>25</v>
      </c>
      <c r="AD274" s="10"/>
      <c r="AE274" s="10" t="s">
        <v>480</v>
      </c>
      <c r="AF274" s="10"/>
      <c r="AG274" s="10"/>
      <c r="AH274" s="10"/>
      <c r="AI274" s="10"/>
      <c r="AJ274" s="10"/>
      <c r="AK274" s="10" t="s">
        <v>480</v>
      </c>
      <c r="AL274" s="222" t="e">
        <f t="shared" si="8"/>
        <v>#VALUE!</v>
      </c>
      <c r="AM274" s="220">
        <f t="shared" si="9"/>
        <v>45960</v>
      </c>
    </row>
    <row r="275" spans="1:39" ht="21.6" customHeight="1">
      <c r="A275" s="10">
        <v>122</v>
      </c>
      <c r="B275" s="10" t="s">
        <v>509</v>
      </c>
      <c r="C275" s="10">
        <v>2025103647</v>
      </c>
      <c r="D275" s="10" t="s">
        <v>1752</v>
      </c>
      <c r="E275" s="10" t="s">
        <v>511</v>
      </c>
      <c r="F275" s="10">
        <v>4282</v>
      </c>
      <c r="G275" s="10" t="s">
        <v>1753</v>
      </c>
      <c r="H275" s="10" t="s">
        <v>473</v>
      </c>
      <c r="I275" s="10" t="s">
        <v>1754</v>
      </c>
      <c r="J275" s="10" t="s">
        <v>571</v>
      </c>
      <c r="K275" s="10" t="s">
        <v>289</v>
      </c>
      <c r="L275" s="10" t="s">
        <v>1251</v>
      </c>
      <c r="M275" s="11" t="s">
        <v>1252</v>
      </c>
      <c r="N275" s="10">
        <v>5903</v>
      </c>
      <c r="O275" s="11" t="s">
        <v>548</v>
      </c>
      <c r="P275" s="12" t="s">
        <v>1755</v>
      </c>
      <c r="Q275" s="10" t="s">
        <v>1756</v>
      </c>
      <c r="R275" s="10" t="s">
        <v>419</v>
      </c>
      <c r="S275" s="10" t="s">
        <v>125</v>
      </c>
      <c r="T275" s="10">
        <v>1</v>
      </c>
      <c r="U275" s="10" t="s">
        <v>475</v>
      </c>
      <c r="V275" s="10" t="s">
        <v>1757</v>
      </c>
      <c r="W275" s="10" t="s">
        <v>1758</v>
      </c>
      <c r="X275" s="569">
        <v>45961.416666666657</v>
      </c>
      <c r="Y275" s="10" t="s">
        <v>1759</v>
      </c>
      <c r="Z275" s="10">
        <v>0.5</v>
      </c>
      <c r="AA275" s="10"/>
      <c r="AB275" s="10" t="s">
        <v>1180</v>
      </c>
      <c r="AC275" s="221" t="s">
        <v>1760</v>
      </c>
      <c r="AD275" s="10"/>
      <c r="AE275" s="10"/>
      <c r="AF275" s="10"/>
      <c r="AG275" s="10"/>
      <c r="AH275" s="10"/>
      <c r="AI275" s="10"/>
      <c r="AJ275" s="10"/>
      <c r="AK275" s="10" t="s">
        <v>480</v>
      </c>
      <c r="AL275" s="222">
        <f t="shared" si="8"/>
        <v>45960</v>
      </c>
      <c r="AM275" s="220">
        <f t="shared" si="9"/>
        <v>45961</v>
      </c>
    </row>
    <row r="276" spans="1:39" ht="21.6" customHeight="1">
      <c r="A276" s="10">
        <v>123</v>
      </c>
      <c r="B276" s="10" t="s">
        <v>509</v>
      </c>
      <c r="C276" s="10">
        <v>2025103655</v>
      </c>
      <c r="D276" s="10" t="s">
        <v>1761</v>
      </c>
      <c r="E276" s="10" t="s">
        <v>511</v>
      </c>
      <c r="F276" s="10">
        <v>3380</v>
      </c>
      <c r="G276" s="10" t="s">
        <v>1680</v>
      </c>
      <c r="H276" s="10" t="s">
        <v>636</v>
      </c>
      <c r="I276" s="10" t="s">
        <v>1762</v>
      </c>
      <c r="J276" s="10" t="s">
        <v>591</v>
      </c>
      <c r="K276" s="10" t="s">
        <v>531</v>
      </c>
      <c r="L276" s="10" t="s">
        <v>515</v>
      </c>
      <c r="M276" s="11" t="s">
        <v>516</v>
      </c>
      <c r="N276" s="10">
        <v>2301</v>
      </c>
      <c r="O276" s="11" t="s">
        <v>880</v>
      </c>
      <c r="P276" s="12" t="s">
        <v>1763</v>
      </c>
      <c r="Q276" s="10" t="s">
        <v>1683</v>
      </c>
      <c r="R276" s="10" t="s">
        <v>419</v>
      </c>
      <c r="S276" s="10" t="s">
        <v>125</v>
      </c>
      <c r="T276" s="10">
        <v>1</v>
      </c>
      <c r="U276" s="10" t="s">
        <v>475</v>
      </c>
      <c r="V276" s="10" t="s">
        <v>1764</v>
      </c>
      <c r="W276" s="10" t="s">
        <v>1765</v>
      </c>
      <c r="X276" s="569">
        <v>45961.458333333343</v>
      </c>
      <c r="Y276" s="10" t="s">
        <v>1766</v>
      </c>
      <c r="Z276" s="10">
        <v>0.5</v>
      </c>
      <c r="AA276" s="10"/>
      <c r="AB276" s="10" t="s">
        <v>478</v>
      </c>
      <c r="AC276" s="221" t="s">
        <v>1767</v>
      </c>
      <c r="AD276" s="10"/>
      <c r="AE276" s="10"/>
      <c r="AF276" s="10"/>
      <c r="AG276" s="10"/>
      <c r="AH276" s="10"/>
      <c r="AI276" s="10"/>
      <c r="AJ276" s="10"/>
      <c r="AK276" s="10" t="s">
        <v>480</v>
      </c>
      <c r="AL276" s="222">
        <f t="shared" si="8"/>
        <v>45961</v>
      </c>
      <c r="AM276" s="220">
        <f t="shared" si="9"/>
        <v>45961</v>
      </c>
    </row>
    <row r="277" spans="1:39" ht="21.6" customHeight="1">
      <c r="A277" s="10">
        <v>124</v>
      </c>
      <c r="B277" s="10" t="s">
        <v>471</v>
      </c>
      <c r="C277" s="10">
        <v>2025103669</v>
      </c>
      <c r="D277" s="10"/>
      <c r="E277" s="10"/>
      <c r="F277" s="10">
        <v>4282</v>
      </c>
      <c r="G277" s="10" t="s">
        <v>1753</v>
      </c>
      <c r="H277" s="10" t="s">
        <v>473</v>
      </c>
      <c r="I277" s="10"/>
      <c r="J277" s="10"/>
      <c r="K277" s="10"/>
      <c r="L277" s="10"/>
      <c r="M277" s="11"/>
      <c r="N277" s="10"/>
      <c r="O277" s="11"/>
      <c r="P277" s="12"/>
      <c r="Q277" s="10" t="s">
        <v>1756</v>
      </c>
      <c r="R277" s="10" t="s">
        <v>419</v>
      </c>
      <c r="S277" s="10" t="s">
        <v>125</v>
      </c>
      <c r="T277" s="10">
        <v>1</v>
      </c>
      <c r="U277" s="10" t="s">
        <v>475</v>
      </c>
      <c r="V277" s="10" t="s">
        <v>1768</v>
      </c>
      <c r="W277" s="10" t="s">
        <v>1769</v>
      </c>
      <c r="X277" s="569">
        <v>45961.395833333343</v>
      </c>
      <c r="Y277" s="10"/>
      <c r="Z277" s="10">
        <v>0.5</v>
      </c>
      <c r="AA277" s="10"/>
      <c r="AB277" s="10" t="s">
        <v>478</v>
      </c>
      <c r="AC277" s="221" t="s">
        <v>479</v>
      </c>
      <c r="AD277" s="10" t="s">
        <v>480</v>
      </c>
      <c r="AE277" s="10"/>
      <c r="AF277" s="10"/>
      <c r="AG277" s="10"/>
      <c r="AH277" s="10"/>
      <c r="AI277" s="10"/>
      <c r="AJ277" s="10" t="s">
        <v>480</v>
      </c>
      <c r="AK277" s="10" t="s">
        <v>480</v>
      </c>
      <c r="AL277" s="222" t="e">
        <f t="shared" si="8"/>
        <v>#VALUE!</v>
      </c>
      <c r="AM277" s="220">
        <f t="shared" si="9"/>
        <v>45961</v>
      </c>
    </row>
    <row r="278" spans="1:39" ht="21.6" customHeight="1">
      <c r="A278" s="10">
        <v>125</v>
      </c>
      <c r="B278" s="10" t="s">
        <v>471</v>
      </c>
      <c r="C278" s="10">
        <v>2025103693</v>
      </c>
      <c r="D278" s="10"/>
      <c r="E278" s="10"/>
      <c r="F278" s="10">
        <v>2362</v>
      </c>
      <c r="G278" s="10" t="s">
        <v>1770</v>
      </c>
      <c r="H278" s="10" t="s">
        <v>636</v>
      </c>
      <c r="I278" s="10"/>
      <c r="J278" s="10"/>
      <c r="K278" s="10"/>
      <c r="L278" s="10"/>
      <c r="M278" s="11"/>
      <c r="N278" s="10"/>
      <c r="O278" s="11"/>
      <c r="P278" s="12"/>
      <c r="Q278" s="10" t="s">
        <v>1771</v>
      </c>
      <c r="R278" s="10" t="s">
        <v>419</v>
      </c>
      <c r="S278" s="10" t="s">
        <v>125</v>
      </c>
      <c r="T278" s="10">
        <v>1</v>
      </c>
      <c r="U278" s="10" t="s">
        <v>475</v>
      </c>
      <c r="V278" s="10" t="s">
        <v>1772</v>
      </c>
      <c r="W278" s="10" t="s">
        <v>1773</v>
      </c>
      <c r="X278" s="569">
        <v>45961.555555555547</v>
      </c>
      <c r="Y278" s="10"/>
      <c r="Z278" s="10">
        <v>0.3</v>
      </c>
      <c r="AA278" s="10"/>
      <c r="AB278" s="10" t="s">
        <v>478</v>
      </c>
      <c r="AC278" s="221" t="s">
        <v>479</v>
      </c>
      <c r="AD278" s="10" t="s">
        <v>480</v>
      </c>
      <c r="AE278" s="10"/>
      <c r="AF278" s="10"/>
      <c r="AG278" s="10"/>
      <c r="AH278" s="10"/>
      <c r="AI278" s="10"/>
      <c r="AJ278" s="10" t="s">
        <v>480</v>
      </c>
      <c r="AK278" s="10" t="s">
        <v>480</v>
      </c>
      <c r="AL278" s="222" t="e">
        <f t="shared" si="8"/>
        <v>#VALUE!</v>
      </c>
      <c r="AM278" s="220">
        <f t="shared" si="9"/>
        <v>45961</v>
      </c>
    </row>
    <row r="279" spans="1:39" ht="21.6" customHeight="1">
      <c r="A279" s="10">
        <v>126</v>
      </c>
      <c r="B279" s="10" t="s">
        <v>471</v>
      </c>
      <c r="C279" s="10">
        <v>2025103704</v>
      </c>
      <c r="D279" s="10"/>
      <c r="E279" s="10"/>
      <c r="F279" s="10">
        <v>5457</v>
      </c>
      <c r="G279" s="10" t="s">
        <v>354</v>
      </c>
      <c r="H279" s="10" t="s">
        <v>504</v>
      </c>
      <c r="I279" s="10"/>
      <c r="J279" s="10"/>
      <c r="K279" s="10"/>
      <c r="L279" s="10"/>
      <c r="M279" s="11"/>
      <c r="N279" s="10"/>
      <c r="O279" s="11"/>
      <c r="P279" s="12"/>
      <c r="Q279" s="10" t="s">
        <v>1747</v>
      </c>
      <c r="R279" s="10" t="s">
        <v>419</v>
      </c>
      <c r="S279" s="10" t="s">
        <v>125</v>
      </c>
      <c r="T279" s="10">
        <v>1</v>
      </c>
      <c r="U279" s="10" t="s">
        <v>475</v>
      </c>
      <c r="V279" s="10" t="s">
        <v>1774</v>
      </c>
      <c r="W279" s="10" t="s">
        <v>1775</v>
      </c>
      <c r="X279" s="569">
        <v>45961.604166666657</v>
      </c>
      <c r="Y279" s="10"/>
      <c r="Z279" s="10">
        <v>0.5</v>
      </c>
      <c r="AA279" s="10"/>
      <c r="AB279" s="10" t="s">
        <v>478</v>
      </c>
      <c r="AC279" s="221" t="s">
        <v>1776</v>
      </c>
      <c r="AD279" s="10"/>
      <c r="AE279" s="10"/>
      <c r="AF279" s="10"/>
      <c r="AG279" s="10"/>
      <c r="AH279" s="10"/>
      <c r="AI279" s="10"/>
      <c r="AJ279" s="10" t="s">
        <v>480</v>
      </c>
      <c r="AK279" s="10" t="s">
        <v>480</v>
      </c>
      <c r="AL279" s="222" t="e">
        <f t="shared" si="8"/>
        <v>#VALUE!</v>
      </c>
      <c r="AM279" s="220">
        <f t="shared" si="9"/>
        <v>45961</v>
      </c>
    </row>
    <row r="280" spans="1:39" ht="21.6" customHeight="1">
      <c r="A280" s="10">
        <v>1</v>
      </c>
      <c r="B280" s="10" t="s">
        <v>509</v>
      </c>
      <c r="C280" s="10">
        <v>2025103657</v>
      </c>
      <c r="D280" s="10" t="s">
        <v>1777</v>
      </c>
      <c r="E280" s="10" t="s">
        <v>511</v>
      </c>
      <c r="F280" s="10">
        <v>3606</v>
      </c>
      <c r="G280" s="10" t="s">
        <v>1664</v>
      </c>
      <c r="H280" s="10" t="s">
        <v>1665</v>
      </c>
      <c r="I280" s="10" t="s">
        <v>1778</v>
      </c>
      <c r="J280" s="10" t="s">
        <v>591</v>
      </c>
      <c r="K280" s="10" t="s">
        <v>592</v>
      </c>
      <c r="L280" s="10" t="s">
        <v>593</v>
      </c>
      <c r="M280" s="11" t="s">
        <v>594</v>
      </c>
      <c r="N280" s="10" t="s">
        <v>595</v>
      </c>
      <c r="O280" s="11" t="s">
        <v>596</v>
      </c>
      <c r="P280" s="12" t="s">
        <v>1779</v>
      </c>
      <c r="Q280" s="10" t="s">
        <v>1666</v>
      </c>
      <c r="R280" s="10" t="s">
        <v>419</v>
      </c>
      <c r="S280" s="10" t="s">
        <v>125</v>
      </c>
      <c r="T280" s="10">
        <v>1</v>
      </c>
      <c r="U280" s="10" t="s">
        <v>475</v>
      </c>
      <c r="V280" s="10" t="s">
        <v>1780</v>
      </c>
      <c r="W280" s="10" t="s">
        <v>1781</v>
      </c>
      <c r="X280" s="569">
        <v>45964.375</v>
      </c>
      <c r="Y280" s="10" t="s">
        <v>1782</v>
      </c>
      <c r="Z280" s="10">
        <v>0.5</v>
      </c>
      <c r="AA280" s="10"/>
      <c r="AB280" s="10" t="s">
        <v>478</v>
      </c>
      <c r="AC280" s="221" t="s">
        <v>1783</v>
      </c>
      <c r="AD280" s="10"/>
      <c r="AE280" s="10"/>
      <c r="AF280" s="10"/>
      <c r="AG280" s="10"/>
      <c r="AH280" s="10"/>
      <c r="AI280" s="10"/>
      <c r="AJ280" s="10"/>
      <c r="AK280" s="10" t="s">
        <v>480</v>
      </c>
      <c r="AL280" s="222">
        <f t="shared" si="8"/>
        <v>45961</v>
      </c>
      <c r="AM280" s="220">
        <f t="shared" si="9"/>
        <v>45964</v>
      </c>
    </row>
    <row r="281" spans="1:39" ht="21.6" customHeight="1">
      <c r="A281" s="10">
        <v>2</v>
      </c>
      <c r="B281" s="10" t="s">
        <v>509</v>
      </c>
      <c r="C281" s="10">
        <v>2025103659</v>
      </c>
      <c r="D281" s="10" t="s">
        <v>1784</v>
      </c>
      <c r="E281" s="10" t="s">
        <v>511</v>
      </c>
      <c r="F281" s="10">
        <v>3606</v>
      </c>
      <c r="G281" s="10" t="s">
        <v>1664</v>
      </c>
      <c r="H281" s="10" t="s">
        <v>1665</v>
      </c>
      <c r="I281" s="10" t="s">
        <v>1785</v>
      </c>
      <c r="J281" s="10" t="s">
        <v>591</v>
      </c>
      <c r="K281" s="10" t="s">
        <v>592</v>
      </c>
      <c r="L281" s="10" t="s">
        <v>593</v>
      </c>
      <c r="M281" s="11" t="s">
        <v>594</v>
      </c>
      <c r="N281" s="10" t="s">
        <v>595</v>
      </c>
      <c r="O281" s="11" t="s">
        <v>596</v>
      </c>
      <c r="P281" s="12" t="s">
        <v>1786</v>
      </c>
      <c r="Q281" s="10" t="s">
        <v>1666</v>
      </c>
      <c r="R281" s="10" t="s">
        <v>419</v>
      </c>
      <c r="S281" s="10" t="s">
        <v>125</v>
      </c>
      <c r="T281" s="10">
        <v>1</v>
      </c>
      <c r="U281" s="10" t="s">
        <v>475</v>
      </c>
      <c r="V281" s="10" t="s">
        <v>1787</v>
      </c>
      <c r="W281" s="10" t="s">
        <v>1788</v>
      </c>
      <c r="X281" s="569">
        <v>45964.395833333343</v>
      </c>
      <c r="Y281" s="10" t="s">
        <v>1789</v>
      </c>
      <c r="Z281" s="10">
        <v>0.5</v>
      </c>
      <c r="AA281" s="10"/>
      <c r="AB281" s="10" t="s">
        <v>478</v>
      </c>
      <c r="AC281" s="221" t="s">
        <v>1790</v>
      </c>
      <c r="AD281" s="10"/>
      <c r="AE281" s="10"/>
      <c r="AF281" s="10"/>
      <c r="AG281" s="10"/>
      <c r="AH281" s="10"/>
      <c r="AI281" s="10"/>
      <c r="AJ281" s="10"/>
      <c r="AK281" s="10" t="s">
        <v>480</v>
      </c>
      <c r="AL281" s="222">
        <f t="shared" si="8"/>
        <v>45961</v>
      </c>
      <c r="AM281" s="220">
        <f t="shared" si="9"/>
        <v>45964</v>
      </c>
    </row>
    <row r="282" spans="1:39" ht="21.6" customHeight="1">
      <c r="A282" s="10">
        <v>3</v>
      </c>
      <c r="B282" s="10" t="s">
        <v>509</v>
      </c>
      <c r="C282" s="10">
        <v>2025103667</v>
      </c>
      <c r="D282" s="10" t="s">
        <v>1791</v>
      </c>
      <c r="E282" s="10" t="s">
        <v>511</v>
      </c>
      <c r="F282" s="10">
        <v>4282</v>
      </c>
      <c r="G282" s="10" t="s">
        <v>1753</v>
      </c>
      <c r="H282" s="10" t="s">
        <v>473</v>
      </c>
      <c r="I282" s="10" t="s">
        <v>1792</v>
      </c>
      <c r="J282" s="10" t="s">
        <v>591</v>
      </c>
      <c r="K282" s="10" t="s">
        <v>592</v>
      </c>
      <c r="L282" s="10" t="s">
        <v>1410</v>
      </c>
      <c r="M282" s="11" t="s">
        <v>1411</v>
      </c>
      <c r="N282" s="10">
        <v>6003</v>
      </c>
      <c r="O282" s="11" t="s">
        <v>548</v>
      </c>
      <c r="P282" s="12" t="s">
        <v>1793</v>
      </c>
      <c r="Q282" s="10" t="s">
        <v>1756</v>
      </c>
      <c r="R282" s="10" t="s">
        <v>419</v>
      </c>
      <c r="S282" s="10" t="s">
        <v>125</v>
      </c>
      <c r="T282" s="10">
        <v>1</v>
      </c>
      <c r="U282" s="10" t="s">
        <v>475</v>
      </c>
      <c r="V282" s="10" t="s">
        <v>1794</v>
      </c>
      <c r="W282" s="10" t="s">
        <v>1795</v>
      </c>
      <c r="X282" s="569">
        <v>45964.416666666657</v>
      </c>
      <c r="Y282" s="10" t="s">
        <v>1796</v>
      </c>
      <c r="Z282" s="10">
        <v>0.5</v>
      </c>
      <c r="AA282" s="10"/>
      <c r="AB282" s="10" t="s">
        <v>478</v>
      </c>
      <c r="AC282" s="221" t="s">
        <v>1797</v>
      </c>
      <c r="AD282" s="10"/>
      <c r="AE282" s="10"/>
      <c r="AF282" s="10"/>
      <c r="AG282" s="10"/>
      <c r="AH282" s="10"/>
      <c r="AI282" s="10"/>
      <c r="AJ282" s="10"/>
      <c r="AK282" s="10" t="s">
        <v>480</v>
      </c>
      <c r="AL282" s="222">
        <f t="shared" si="8"/>
        <v>45961</v>
      </c>
      <c r="AM282" s="220">
        <f t="shared" si="9"/>
        <v>45964</v>
      </c>
    </row>
    <row r="283" spans="1:39" ht="21.6" customHeight="1">
      <c r="A283" s="10">
        <v>4</v>
      </c>
      <c r="B283" s="10" t="s">
        <v>509</v>
      </c>
      <c r="C283" s="10">
        <v>2025103692</v>
      </c>
      <c r="D283" s="10" t="s">
        <v>1798</v>
      </c>
      <c r="E283" s="10" t="s">
        <v>511</v>
      </c>
      <c r="F283" s="10">
        <v>2325</v>
      </c>
      <c r="G283" s="10" t="s">
        <v>1434</v>
      </c>
      <c r="H283" s="10" t="s">
        <v>902</v>
      </c>
      <c r="I283" s="10" t="s">
        <v>1799</v>
      </c>
      <c r="J283" s="10" t="s">
        <v>591</v>
      </c>
      <c r="K283" s="10" t="s">
        <v>289</v>
      </c>
      <c r="L283" s="10" t="s">
        <v>593</v>
      </c>
      <c r="M283" s="11" t="s">
        <v>594</v>
      </c>
      <c r="N283" s="10" t="s">
        <v>595</v>
      </c>
      <c r="O283" s="11" t="s">
        <v>596</v>
      </c>
      <c r="P283" s="12" t="s">
        <v>1800</v>
      </c>
      <c r="Q283" s="10" t="s">
        <v>1435</v>
      </c>
      <c r="R283" s="10" t="s">
        <v>419</v>
      </c>
      <c r="S283" s="10" t="s">
        <v>125</v>
      </c>
      <c r="T283" s="10">
        <v>1</v>
      </c>
      <c r="U283" s="10" t="s">
        <v>475</v>
      </c>
      <c r="V283" s="10" t="s">
        <v>1801</v>
      </c>
      <c r="W283" s="10" t="s">
        <v>1802</v>
      </c>
      <c r="X283" s="569">
        <v>45964.479166666657</v>
      </c>
      <c r="Y283" s="10" t="s">
        <v>1803</v>
      </c>
      <c r="Z283" s="10">
        <v>0.5</v>
      </c>
      <c r="AA283" s="10"/>
      <c r="AB283" s="10" t="s">
        <v>478</v>
      </c>
      <c r="AC283" s="221" t="s">
        <v>1804</v>
      </c>
      <c r="AD283" s="10"/>
      <c r="AE283" s="10"/>
      <c r="AF283" s="10"/>
      <c r="AG283" s="10"/>
      <c r="AH283" s="10"/>
      <c r="AI283" s="10"/>
      <c r="AJ283" s="10"/>
      <c r="AK283" s="10" t="s">
        <v>480</v>
      </c>
      <c r="AL283" s="222">
        <f t="shared" si="8"/>
        <v>45961</v>
      </c>
      <c r="AM283" s="220">
        <f t="shared" si="9"/>
        <v>45964</v>
      </c>
    </row>
    <row r="284" spans="1:39" ht="21.6" customHeight="1">
      <c r="A284" s="10">
        <v>5</v>
      </c>
      <c r="B284" s="10" t="s">
        <v>509</v>
      </c>
      <c r="C284" s="10">
        <v>2025110089</v>
      </c>
      <c r="D284" s="10" t="s">
        <v>1805</v>
      </c>
      <c r="E284" s="10" t="s">
        <v>511</v>
      </c>
      <c r="F284" s="10">
        <v>4541</v>
      </c>
      <c r="G284" s="10" t="s">
        <v>182</v>
      </c>
      <c r="H284" s="10" t="s">
        <v>712</v>
      </c>
      <c r="I284" s="10" t="s">
        <v>1806</v>
      </c>
      <c r="J284" s="10" t="s">
        <v>638</v>
      </c>
      <c r="K284" s="10" t="s">
        <v>592</v>
      </c>
      <c r="L284" s="10" t="s">
        <v>1228</v>
      </c>
      <c r="M284" s="11" t="s">
        <v>1229</v>
      </c>
      <c r="N284" s="10" t="s">
        <v>1487</v>
      </c>
      <c r="O284" s="11" t="s">
        <v>1488</v>
      </c>
      <c r="P284" s="12" t="s">
        <v>1807</v>
      </c>
      <c r="Q284" s="10" t="s">
        <v>1808</v>
      </c>
      <c r="R284" s="10" t="s">
        <v>419</v>
      </c>
      <c r="S284" s="10" t="s">
        <v>130</v>
      </c>
      <c r="T284" s="10">
        <v>1</v>
      </c>
      <c r="U284" s="10" t="s">
        <v>475</v>
      </c>
      <c r="V284" s="10" t="s">
        <v>1809</v>
      </c>
      <c r="W284" s="10" t="s">
        <v>1810</v>
      </c>
      <c r="X284" s="569">
        <v>45964.708333333343</v>
      </c>
      <c r="Y284" s="10" t="s">
        <v>1811</v>
      </c>
      <c r="Z284" s="10">
        <v>0.3</v>
      </c>
      <c r="AA284" s="10"/>
      <c r="AB284" s="10" t="s">
        <v>478</v>
      </c>
      <c r="AC284" s="221" t="s">
        <v>1812</v>
      </c>
      <c r="AD284" s="10"/>
      <c r="AE284" s="10"/>
      <c r="AF284" s="10"/>
      <c r="AG284" s="10"/>
      <c r="AH284" s="10"/>
      <c r="AI284" s="10"/>
      <c r="AJ284" s="10"/>
      <c r="AK284" s="10" t="s">
        <v>480</v>
      </c>
      <c r="AL284" s="222">
        <f t="shared" si="8"/>
        <v>45964</v>
      </c>
      <c r="AM284" s="220">
        <f t="shared" si="9"/>
        <v>45964</v>
      </c>
    </row>
    <row r="285" spans="1:39" ht="21.6" customHeight="1">
      <c r="A285" s="10">
        <v>6</v>
      </c>
      <c r="B285" s="10" t="s">
        <v>471</v>
      </c>
      <c r="C285" s="10">
        <v>2025110143</v>
      </c>
      <c r="D285" s="10"/>
      <c r="E285" s="10"/>
      <c r="F285" s="10" t="s">
        <v>84</v>
      </c>
      <c r="G285" s="10" t="s">
        <v>352</v>
      </c>
      <c r="H285" s="10" t="s">
        <v>504</v>
      </c>
      <c r="I285" s="10"/>
      <c r="J285" s="10"/>
      <c r="K285" s="10"/>
      <c r="L285" s="10"/>
      <c r="M285" s="11"/>
      <c r="N285" s="10"/>
      <c r="O285" s="11"/>
      <c r="P285" s="12"/>
      <c r="Q285" s="10" t="s">
        <v>1379</v>
      </c>
      <c r="R285" s="10" t="s">
        <v>419</v>
      </c>
      <c r="S285" s="10" t="s">
        <v>130</v>
      </c>
      <c r="T285" s="10">
        <v>1</v>
      </c>
      <c r="U285" s="10" t="s">
        <v>475</v>
      </c>
      <c r="V285" s="10" t="s">
        <v>1813</v>
      </c>
      <c r="W285" s="10" t="s">
        <v>1802</v>
      </c>
      <c r="X285" s="569">
        <v>45964.541666666657</v>
      </c>
      <c r="Y285" s="10"/>
      <c r="Z285" s="10">
        <v>2</v>
      </c>
      <c r="AA285" s="10"/>
      <c r="AB285" s="10" t="s">
        <v>478</v>
      </c>
      <c r="AC285" s="221" t="s">
        <v>1814</v>
      </c>
      <c r="AD285" s="10"/>
      <c r="AE285" s="10" t="s">
        <v>480</v>
      </c>
      <c r="AF285" s="10"/>
      <c r="AG285" s="10"/>
      <c r="AH285" s="10"/>
      <c r="AI285" s="10"/>
      <c r="AJ285" s="10"/>
      <c r="AK285" s="10" t="s">
        <v>480</v>
      </c>
      <c r="AL285" s="222" t="e">
        <f t="shared" si="8"/>
        <v>#VALUE!</v>
      </c>
      <c r="AM285" s="220">
        <f t="shared" si="9"/>
        <v>45964</v>
      </c>
    </row>
    <row r="286" spans="1:39" ht="21.6" customHeight="1">
      <c r="A286" s="10">
        <v>7</v>
      </c>
      <c r="B286" s="10" t="s">
        <v>471</v>
      </c>
      <c r="C286" s="10">
        <v>2025110144</v>
      </c>
      <c r="D286" s="10"/>
      <c r="E286" s="10"/>
      <c r="F286" s="10" t="s">
        <v>84</v>
      </c>
      <c r="G286" s="10" t="s">
        <v>352</v>
      </c>
      <c r="H286" s="10" t="s">
        <v>504</v>
      </c>
      <c r="I286" s="10"/>
      <c r="J286" s="10"/>
      <c r="K286" s="10"/>
      <c r="L286" s="10"/>
      <c r="M286" s="11"/>
      <c r="N286" s="10"/>
      <c r="O286" s="11"/>
      <c r="P286" s="12"/>
      <c r="Q286" s="10" t="s">
        <v>1379</v>
      </c>
      <c r="R286" s="10" t="s">
        <v>419</v>
      </c>
      <c r="S286" s="10" t="s">
        <v>130</v>
      </c>
      <c r="T286" s="10">
        <v>1</v>
      </c>
      <c r="U286" s="10" t="s">
        <v>475</v>
      </c>
      <c r="V286" s="10" t="s">
        <v>1815</v>
      </c>
      <c r="W286" s="10" t="s">
        <v>1816</v>
      </c>
      <c r="X286" s="569">
        <v>45964.555555555547</v>
      </c>
      <c r="Y286" s="10"/>
      <c r="Z286" s="10">
        <v>0.3</v>
      </c>
      <c r="AA286" s="10"/>
      <c r="AB286" s="10" t="s">
        <v>478</v>
      </c>
      <c r="AC286" s="221" t="s">
        <v>479</v>
      </c>
      <c r="AD286" s="10" t="s">
        <v>480</v>
      </c>
      <c r="AE286" s="10"/>
      <c r="AF286" s="10"/>
      <c r="AG286" s="10"/>
      <c r="AH286" s="10"/>
      <c r="AI286" s="10"/>
      <c r="AJ286" s="10"/>
      <c r="AK286" s="10" t="s">
        <v>480</v>
      </c>
      <c r="AL286" s="222" t="e">
        <f t="shared" si="8"/>
        <v>#VALUE!</v>
      </c>
      <c r="AM286" s="220">
        <f t="shared" si="9"/>
        <v>45964</v>
      </c>
    </row>
    <row r="287" spans="1:39" ht="21.6" customHeight="1">
      <c r="A287" s="10">
        <v>8</v>
      </c>
      <c r="B287" s="10" t="s">
        <v>471</v>
      </c>
      <c r="C287" s="10">
        <v>2025110148</v>
      </c>
      <c r="D287" s="10"/>
      <c r="E287" s="10"/>
      <c r="F287" s="10">
        <v>3921</v>
      </c>
      <c r="G287" s="10" t="s">
        <v>1817</v>
      </c>
      <c r="H287" s="10" t="s">
        <v>902</v>
      </c>
      <c r="I287" s="10"/>
      <c r="J287" s="10"/>
      <c r="K287" s="10"/>
      <c r="L287" s="10"/>
      <c r="M287" s="11"/>
      <c r="N287" s="10"/>
      <c r="O287" s="11"/>
      <c r="P287" s="12"/>
      <c r="Q287" s="10" t="s">
        <v>1818</v>
      </c>
      <c r="R287" s="10" t="s">
        <v>419</v>
      </c>
      <c r="S287" s="10" t="s">
        <v>125</v>
      </c>
      <c r="T287" s="10">
        <v>1</v>
      </c>
      <c r="U287" s="10" t="s">
        <v>475</v>
      </c>
      <c r="V287" s="10" t="s">
        <v>1819</v>
      </c>
      <c r="W287" s="10" t="s">
        <v>1816</v>
      </c>
      <c r="X287" s="569">
        <v>45964.5625</v>
      </c>
      <c r="Y287" s="10"/>
      <c r="Z287" s="10">
        <v>0.5</v>
      </c>
      <c r="AA287" s="10"/>
      <c r="AB287" s="10" t="s">
        <v>478</v>
      </c>
      <c r="AC287" s="221" t="s">
        <v>479</v>
      </c>
      <c r="AD287" s="10" t="s">
        <v>480</v>
      </c>
      <c r="AE287" s="10"/>
      <c r="AF287" s="10"/>
      <c r="AG287" s="10"/>
      <c r="AH287" s="10"/>
      <c r="AI287" s="10"/>
      <c r="AJ287" s="10" t="s">
        <v>480</v>
      </c>
      <c r="AK287" s="10" t="s">
        <v>480</v>
      </c>
      <c r="AL287" s="222" t="e">
        <f t="shared" si="8"/>
        <v>#VALUE!</v>
      </c>
      <c r="AM287" s="220">
        <f t="shared" si="9"/>
        <v>45964</v>
      </c>
    </row>
    <row r="288" spans="1:39" ht="21.6" customHeight="1">
      <c r="A288" s="10">
        <v>9</v>
      </c>
      <c r="B288" s="10" t="s">
        <v>471</v>
      </c>
      <c r="C288" s="10">
        <v>2025110150</v>
      </c>
      <c r="D288" s="10"/>
      <c r="E288" s="10"/>
      <c r="F288" s="10">
        <v>4316</v>
      </c>
      <c r="G288" s="10" t="s">
        <v>1820</v>
      </c>
      <c r="H288" s="10" t="s">
        <v>902</v>
      </c>
      <c r="I288" s="10"/>
      <c r="J288" s="10"/>
      <c r="K288" s="10"/>
      <c r="L288" s="10"/>
      <c r="M288" s="11"/>
      <c r="N288" s="10"/>
      <c r="O288" s="11"/>
      <c r="P288" s="12"/>
      <c r="Q288" s="10" t="s">
        <v>1821</v>
      </c>
      <c r="R288" s="10" t="s">
        <v>419</v>
      </c>
      <c r="S288" s="10" t="s">
        <v>125</v>
      </c>
      <c r="T288" s="10">
        <v>1</v>
      </c>
      <c r="U288" s="10" t="s">
        <v>475</v>
      </c>
      <c r="V288" s="10" t="s">
        <v>1822</v>
      </c>
      <c r="W288" s="10" t="s">
        <v>1823</v>
      </c>
      <c r="X288" s="569">
        <v>45964.576388888891</v>
      </c>
      <c r="Y288" s="10"/>
      <c r="Z288" s="10">
        <v>0.3</v>
      </c>
      <c r="AA288" s="10"/>
      <c r="AB288" s="10" t="s">
        <v>478</v>
      </c>
      <c r="AC288" s="221" t="s">
        <v>479</v>
      </c>
      <c r="AD288" s="10" t="s">
        <v>480</v>
      </c>
      <c r="AE288" s="10"/>
      <c r="AF288" s="10"/>
      <c r="AG288" s="10"/>
      <c r="AH288" s="10"/>
      <c r="AI288" s="10"/>
      <c r="AJ288" s="10" t="s">
        <v>480</v>
      </c>
      <c r="AK288" s="10" t="s">
        <v>480</v>
      </c>
      <c r="AL288" s="222" t="e">
        <f t="shared" si="8"/>
        <v>#VALUE!</v>
      </c>
      <c r="AM288" s="220">
        <f t="shared" si="9"/>
        <v>45964</v>
      </c>
    </row>
    <row r="289" spans="1:39" ht="21.6" customHeight="1">
      <c r="A289" s="10">
        <v>10</v>
      </c>
      <c r="B289" s="10" t="s">
        <v>471</v>
      </c>
      <c r="C289" s="10">
        <v>2025110401</v>
      </c>
      <c r="D289" s="10"/>
      <c r="E289" s="10"/>
      <c r="F289" s="10">
        <v>4541</v>
      </c>
      <c r="G289" s="10" t="s">
        <v>182</v>
      </c>
      <c r="H289" s="10" t="s">
        <v>712</v>
      </c>
      <c r="I289" s="10"/>
      <c r="J289" s="10"/>
      <c r="K289" s="10"/>
      <c r="L289" s="10"/>
      <c r="M289" s="11"/>
      <c r="N289" s="10"/>
      <c r="O289" s="11"/>
      <c r="P289" s="12"/>
      <c r="Q289" s="10" t="s">
        <v>1808</v>
      </c>
      <c r="R289" s="10" t="s">
        <v>419</v>
      </c>
      <c r="S289" s="10" t="s">
        <v>130</v>
      </c>
      <c r="T289" s="10">
        <v>1</v>
      </c>
      <c r="U289" s="10" t="s">
        <v>475</v>
      </c>
      <c r="V289" s="10" t="s">
        <v>1824</v>
      </c>
      <c r="W289" s="10" t="s">
        <v>1825</v>
      </c>
      <c r="X289" s="569">
        <v>45964.71875</v>
      </c>
      <c r="Y289" s="10"/>
      <c r="Z289" s="10">
        <v>0.3</v>
      </c>
      <c r="AA289" s="10"/>
      <c r="AB289" s="10" t="s">
        <v>478</v>
      </c>
      <c r="AC289" s="221" t="s">
        <v>479</v>
      </c>
      <c r="AD289" s="10" t="s">
        <v>480</v>
      </c>
      <c r="AE289" s="10"/>
      <c r="AF289" s="10"/>
      <c r="AG289" s="10"/>
      <c r="AH289" s="10"/>
      <c r="AI289" s="10"/>
      <c r="AJ289" s="10"/>
      <c r="AK289" s="10" t="s">
        <v>480</v>
      </c>
      <c r="AL289" s="222" t="e">
        <f t="shared" si="8"/>
        <v>#VALUE!</v>
      </c>
      <c r="AM289" s="220">
        <f t="shared" si="9"/>
        <v>45964</v>
      </c>
    </row>
    <row r="290" spans="1:39" ht="21.6" customHeight="1">
      <c r="A290" s="10">
        <v>11</v>
      </c>
      <c r="B290" s="10" t="s">
        <v>471</v>
      </c>
      <c r="C290" s="10">
        <v>2025110517</v>
      </c>
      <c r="D290" s="10"/>
      <c r="E290" s="10"/>
      <c r="F290" s="10">
        <v>4764</v>
      </c>
      <c r="G290" s="10" t="s">
        <v>1826</v>
      </c>
      <c r="H290" s="10" t="s">
        <v>1208</v>
      </c>
      <c r="I290" s="10"/>
      <c r="J290" s="10"/>
      <c r="K290" s="10"/>
      <c r="L290" s="10"/>
      <c r="M290" s="11"/>
      <c r="N290" s="10"/>
      <c r="O290" s="11"/>
      <c r="P290" s="12"/>
      <c r="Q290" s="10" t="s">
        <v>1827</v>
      </c>
      <c r="R290" s="10" t="s">
        <v>419</v>
      </c>
      <c r="S290" s="10" t="s">
        <v>130</v>
      </c>
      <c r="T290" s="10">
        <v>1</v>
      </c>
      <c r="U290" s="10" t="s">
        <v>475</v>
      </c>
      <c r="V290" s="10" t="s">
        <v>1828</v>
      </c>
      <c r="W290" s="10" t="s">
        <v>1829</v>
      </c>
      <c r="X290" s="569">
        <v>45965.451388888891</v>
      </c>
      <c r="Y290" s="10"/>
      <c r="Z290" s="10">
        <v>0.3</v>
      </c>
      <c r="AA290" s="10"/>
      <c r="AB290" s="10" t="s">
        <v>478</v>
      </c>
      <c r="AC290" s="221" t="s">
        <v>479</v>
      </c>
      <c r="AD290" s="10" t="s">
        <v>480</v>
      </c>
      <c r="AE290" s="10"/>
      <c r="AF290" s="10"/>
      <c r="AG290" s="10"/>
      <c r="AH290" s="10"/>
      <c r="AI290" s="10"/>
      <c r="AJ290" s="10"/>
      <c r="AK290" s="10" t="s">
        <v>480</v>
      </c>
      <c r="AL290" s="222" t="e">
        <f t="shared" si="8"/>
        <v>#VALUE!</v>
      </c>
      <c r="AM290" s="220">
        <f t="shared" si="9"/>
        <v>45965</v>
      </c>
    </row>
    <row r="291" spans="1:39" ht="21.6" customHeight="1">
      <c r="A291" s="10">
        <v>12</v>
      </c>
      <c r="B291" s="10" t="s">
        <v>471</v>
      </c>
      <c r="C291" s="10">
        <v>2025110540</v>
      </c>
      <c r="D291" s="10"/>
      <c r="E291" s="10"/>
      <c r="F291" s="10">
        <v>2442</v>
      </c>
      <c r="G291" s="10" t="s">
        <v>194</v>
      </c>
      <c r="H291" s="10" t="s">
        <v>1208</v>
      </c>
      <c r="I291" s="10"/>
      <c r="J291" s="10"/>
      <c r="K291" s="10"/>
      <c r="L291" s="10"/>
      <c r="M291" s="11"/>
      <c r="N291" s="10"/>
      <c r="O291" s="11"/>
      <c r="P291" s="12"/>
      <c r="Q291" s="10" t="s">
        <v>1211</v>
      </c>
      <c r="R291" s="10" t="s">
        <v>419</v>
      </c>
      <c r="S291" s="10" t="s">
        <v>130</v>
      </c>
      <c r="T291" s="10">
        <v>1</v>
      </c>
      <c r="U291" s="10" t="s">
        <v>475</v>
      </c>
      <c r="V291" s="10" t="s">
        <v>1830</v>
      </c>
      <c r="W291" s="10" t="s">
        <v>1831</v>
      </c>
      <c r="X291" s="569">
        <v>45965.522916666669</v>
      </c>
      <c r="Y291" s="10"/>
      <c r="Z291" s="10">
        <v>0.4</v>
      </c>
      <c r="AA291" s="10"/>
      <c r="AB291" s="10" t="s">
        <v>478</v>
      </c>
      <c r="AC291" s="221" t="s">
        <v>479</v>
      </c>
      <c r="AD291" s="10" t="s">
        <v>480</v>
      </c>
      <c r="AE291" s="10"/>
      <c r="AF291" s="10"/>
      <c r="AG291" s="10"/>
      <c r="AH291" s="10"/>
      <c r="AI291" s="10"/>
      <c r="AJ291" s="10"/>
      <c r="AK291" s="10" t="s">
        <v>480</v>
      </c>
      <c r="AL291" s="222" t="e">
        <f t="shared" si="8"/>
        <v>#VALUE!</v>
      </c>
      <c r="AM291" s="220">
        <f t="shared" si="9"/>
        <v>45965</v>
      </c>
    </row>
    <row r="292" spans="1:39" ht="21.6" customHeight="1">
      <c r="A292" s="10">
        <v>13</v>
      </c>
      <c r="B292" s="10" t="s">
        <v>471</v>
      </c>
      <c r="C292" s="10">
        <v>2025110541</v>
      </c>
      <c r="D292" s="10"/>
      <c r="E292" s="10"/>
      <c r="F292" s="10">
        <v>5074</v>
      </c>
      <c r="G292" s="10" t="s">
        <v>1832</v>
      </c>
      <c r="H292" s="10" t="s">
        <v>1208</v>
      </c>
      <c r="I292" s="10"/>
      <c r="J292" s="10"/>
      <c r="K292" s="10"/>
      <c r="L292" s="10"/>
      <c r="M292" s="11"/>
      <c r="N292" s="10"/>
      <c r="O292" s="11"/>
      <c r="P292" s="12"/>
      <c r="Q292" s="10" t="s">
        <v>1833</v>
      </c>
      <c r="R292" s="10" t="s">
        <v>419</v>
      </c>
      <c r="S292" s="10" t="s">
        <v>130</v>
      </c>
      <c r="T292" s="10">
        <v>1</v>
      </c>
      <c r="U292" s="10" t="s">
        <v>475</v>
      </c>
      <c r="V292" s="10" t="s">
        <v>1834</v>
      </c>
      <c r="W292" s="10" t="s">
        <v>1835</v>
      </c>
      <c r="X292" s="569">
        <v>45965.538888888892</v>
      </c>
      <c r="Y292" s="10"/>
      <c r="Z292" s="10">
        <v>0.4</v>
      </c>
      <c r="AA292" s="10"/>
      <c r="AB292" s="10" t="s">
        <v>478</v>
      </c>
      <c r="AC292" s="221" t="s">
        <v>479</v>
      </c>
      <c r="AD292" s="10" t="s">
        <v>480</v>
      </c>
      <c r="AE292" s="10"/>
      <c r="AF292" s="10"/>
      <c r="AG292" s="10"/>
      <c r="AH292" s="10"/>
      <c r="AI292" s="10"/>
      <c r="AJ292" s="10"/>
      <c r="AK292" s="10" t="s">
        <v>480</v>
      </c>
      <c r="AL292" s="222" t="e">
        <f t="shared" si="8"/>
        <v>#VALUE!</v>
      </c>
      <c r="AM292" s="220">
        <f t="shared" si="9"/>
        <v>45965</v>
      </c>
    </row>
    <row r="293" spans="1:39" ht="21.6" customHeight="1">
      <c r="A293" s="10">
        <v>14</v>
      </c>
      <c r="B293" s="10" t="s">
        <v>471</v>
      </c>
      <c r="C293" s="10">
        <v>2025110559</v>
      </c>
      <c r="D293" s="10"/>
      <c r="E293" s="10"/>
      <c r="F293" s="10">
        <v>2306</v>
      </c>
      <c r="G293" s="10" t="s">
        <v>1836</v>
      </c>
      <c r="H293" s="10" t="s">
        <v>1208</v>
      </c>
      <c r="I293" s="10"/>
      <c r="J293" s="10"/>
      <c r="K293" s="10"/>
      <c r="L293" s="10"/>
      <c r="M293" s="11"/>
      <c r="N293" s="10"/>
      <c r="O293" s="11"/>
      <c r="P293" s="12"/>
      <c r="Q293" s="10" t="s">
        <v>1837</v>
      </c>
      <c r="R293" s="10" t="s">
        <v>419</v>
      </c>
      <c r="S293" s="10" t="s">
        <v>130</v>
      </c>
      <c r="T293" s="10">
        <v>1</v>
      </c>
      <c r="U293" s="10" t="s">
        <v>475</v>
      </c>
      <c r="V293" s="10" t="s">
        <v>1838</v>
      </c>
      <c r="W293" s="10" t="s">
        <v>1839</v>
      </c>
      <c r="X293" s="569">
        <v>45965.583333333343</v>
      </c>
      <c r="Y293" s="10"/>
      <c r="Z293" s="10">
        <v>0.3</v>
      </c>
      <c r="AA293" s="10"/>
      <c r="AB293" s="10" t="s">
        <v>478</v>
      </c>
      <c r="AC293" s="221" t="s">
        <v>479</v>
      </c>
      <c r="AD293" s="10" t="s">
        <v>480</v>
      </c>
      <c r="AE293" s="10"/>
      <c r="AF293" s="10"/>
      <c r="AG293" s="10"/>
      <c r="AH293" s="10"/>
      <c r="AI293" s="10"/>
      <c r="AJ293" s="10"/>
      <c r="AK293" s="10" t="s">
        <v>480</v>
      </c>
      <c r="AL293" s="222" t="e">
        <f t="shared" si="8"/>
        <v>#VALUE!</v>
      </c>
      <c r="AM293" s="220">
        <f t="shared" si="9"/>
        <v>45965</v>
      </c>
    </row>
    <row r="294" spans="1:39" ht="21.6" customHeight="1">
      <c r="A294" s="10">
        <v>15</v>
      </c>
      <c r="B294" s="10" t="s">
        <v>471</v>
      </c>
      <c r="C294" s="10">
        <v>2025110572</v>
      </c>
      <c r="D294" s="10"/>
      <c r="E294" s="10"/>
      <c r="F294" s="10">
        <v>4259</v>
      </c>
      <c r="G294" s="10" t="s">
        <v>191</v>
      </c>
      <c r="H294" s="10" t="s">
        <v>1208</v>
      </c>
      <c r="I294" s="10"/>
      <c r="J294" s="10"/>
      <c r="K294" s="10"/>
      <c r="L294" s="10"/>
      <c r="M294" s="11"/>
      <c r="N294" s="10"/>
      <c r="O294" s="11"/>
      <c r="P294" s="12"/>
      <c r="Q294" s="10" t="s">
        <v>1840</v>
      </c>
      <c r="R294" s="10" t="s">
        <v>419</v>
      </c>
      <c r="S294" s="10" t="s">
        <v>130</v>
      </c>
      <c r="T294" s="10">
        <v>1</v>
      </c>
      <c r="U294" s="10" t="s">
        <v>475</v>
      </c>
      <c r="V294" s="10" t="s">
        <v>1841</v>
      </c>
      <c r="W294" s="10" t="s">
        <v>1842</v>
      </c>
      <c r="X294" s="569">
        <v>45965.604166666657</v>
      </c>
      <c r="Y294" s="10"/>
      <c r="Z294" s="10">
        <v>0.3</v>
      </c>
      <c r="AA294" s="10"/>
      <c r="AB294" s="10" t="s">
        <v>478</v>
      </c>
      <c r="AC294" s="221" t="s">
        <v>479</v>
      </c>
      <c r="AD294" s="10" t="s">
        <v>480</v>
      </c>
      <c r="AE294" s="10"/>
      <c r="AF294" s="10"/>
      <c r="AG294" s="10"/>
      <c r="AH294" s="10"/>
      <c r="AI294" s="10"/>
      <c r="AJ294" s="10"/>
      <c r="AK294" s="10" t="s">
        <v>480</v>
      </c>
      <c r="AL294" s="222" t="e">
        <f t="shared" si="8"/>
        <v>#VALUE!</v>
      </c>
      <c r="AM294" s="220">
        <f t="shared" si="9"/>
        <v>45965</v>
      </c>
    </row>
    <row r="295" spans="1:39" ht="21.6" customHeight="1">
      <c r="A295" s="10">
        <v>16</v>
      </c>
      <c r="B295" s="10" t="s">
        <v>471</v>
      </c>
      <c r="C295" s="10">
        <v>2025110603</v>
      </c>
      <c r="D295" s="10"/>
      <c r="E295" s="10" t="s">
        <v>1843</v>
      </c>
      <c r="F295" s="10">
        <v>4528</v>
      </c>
      <c r="G295" s="10" t="s">
        <v>1844</v>
      </c>
      <c r="H295" s="10" t="s">
        <v>1208</v>
      </c>
      <c r="I295" s="10"/>
      <c r="J295" s="10"/>
      <c r="K295" s="10"/>
      <c r="L295" s="10"/>
      <c r="M295" s="11"/>
      <c r="N295" s="10"/>
      <c r="O295" s="11"/>
      <c r="P295" s="12"/>
      <c r="Q295" s="10" t="s">
        <v>1845</v>
      </c>
      <c r="R295" s="10" t="s">
        <v>419</v>
      </c>
      <c r="S295" s="10" t="s">
        <v>130</v>
      </c>
      <c r="T295" s="10">
        <v>1</v>
      </c>
      <c r="U295" s="10" t="s">
        <v>475</v>
      </c>
      <c r="V295" s="10" t="s">
        <v>1846</v>
      </c>
      <c r="W295" s="10" t="s">
        <v>1847</v>
      </c>
      <c r="X295" s="569">
        <v>45965.638888888891</v>
      </c>
      <c r="Y295" s="10"/>
      <c r="Z295" s="10">
        <v>0.3</v>
      </c>
      <c r="AA295" s="10"/>
      <c r="AB295" s="10" t="s">
        <v>478</v>
      </c>
      <c r="AC295" s="221" t="s">
        <v>479</v>
      </c>
      <c r="AD295" s="10" t="s">
        <v>480</v>
      </c>
      <c r="AE295" s="10"/>
      <c r="AF295" s="10"/>
      <c r="AG295" s="10"/>
      <c r="AH295" s="10"/>
      <c r="AI295" s="10"/>
      <c r="AJ295" s="10"/>
      <c r="AK295" s="10" t="s">
        <v>480</v>
      </c>
      <c r="AL295" s="222" t="e">
        <f t="shared" si="8"/>
        <v>#VALUE!</v>
      </c>
      <c r="AM295" s="220">
        <f t="shared" si="9"/>
        <v>45965</v>
      </c>
    </row>
    <row r="296" spans="1:39" ht="21.6" customHeight="1">
      <c r="A296" s="10">
        <v>17</v>
      </c>
      <c r="B296" s="10" t="s">
        <v>471</v>
      </c>
      <c r="C296" s="10">
        <v>2025110620</v>
      </c>
      <c r="D296" s="10"/>
      <c r="E296" s="10"/>
      <c r="F296" s="10">
        <v>4243</v>
      </c>
      <c r="G296" s="10" t="s">
        <v>1848</v>
      </c>
      <c r="H296" s="10" t="s">
        <v>1208</v>
      </c>
      <c r="I296" s="10"/>
      <c r="J296" s="10"/>
      <c r="K296" s="10"/>
      <c r="L296" s="10"/>
      <c r="M296" s="11"/>
      <c r="N296" s="10"/>
      <c r="O296" s="11"/>
      <c r="P296" s="12"/>
      <c r="Q296" s="10" t="s">
        <v>1849</v>
      </c>
      <c r="R296" s="10" t="s">
        <v>419</v>
      </c>
      <c r="S296" s="10" t="s">
        <v>130</v>
      </c>
      <c r="T296" s="10">
        <v>1</v>
      </c>
      <c r="U296" s="10" t="s">
        <v>475</v>
      </c>
      <c r="V296" s="10" t="s">
        <v>1850</v>
      </c>
      <c r="W296" s="10" t="s">
        <v>1851</v>
      </c>
      <c r="X296" s="569">
        <v>45965.666666666657</v>
      </c>
      <c r="Y296" s="10"/>
      <c r="Z296" s="10">
        <v>0.3</v>
      </c>
      <c r="AA296" s="10"/>
      <c r="AB296" s="10" t="s">
        <v>478</v>
      </c>
      <c r="AC296" s="221" t="s">
        <v>479</v>
      </c>
      <c r="AD296" s="10" t="s">
        <v>480</v>
      </c>
      <c r="AE296" s="10"/>
      <c r="AF296" s="10"/>
      <c r="AG296" s="10"/>
      <c r="AH296" s="10"/>
      <c r="AI296" s="10"/>
      <c r="AJ296" s="10"/>
      <c r="AK296" s="10" t="s">
        <v>480</v>
      </c>
      <c r="AL296" s="222" t="e">
        <f t="shared" si="8"/>
        <v>#VALUE!</v>
      </c>
      <c r="AM296" s="220">
        <f t="shared" si="9"/>
        <v>45965</v>
      </c>
    </row>
    <row r="297" spans="1:39" ht="21.6" customHeight="1">
      <c r="A297" s="10">
        <v>18</v>
      </c>
      <c r="B297" s="10" t="s">
        <v>471</v>
      </c>
      <c r="C297" s="10">
        <v>2025110660</v>
      </c>
      <c r="D297" s="10"/>
      <c r="E297" s="10"/>
      <c r="F297" s="10">
        <v>3458</v>
      </c>
      <c r="G297" s="10" t="s">
        <v>1852</v>
      </c>
      <c r="H297" s="10" t="s">
        <v>1208</v>
      </c>
      <c r="I297" s="10"/>
      <c r="J297" s="10"/>
      <c r="K297" s="10"/>
      <c r="L297" s="10"/>
      <c r="M297" s="11"/>
      <c r="N297" s="10"/>
      <c r="O297" s="11"/>
      <c r="P297" s="12"/>
      <c r="Q297" s="10" t="s">
        <v>1853</v>
      </c>
      <c r="R297" s="10" t="s">
        <v>419</v>
      </c>
      <c r="S297" s="10" t="s">
        <v>130</v>
      </c>
      <c r="T297" s="10">
        <v>1</v>
      </c>
      <c r="U297" s="10" t="s">
        <v>475</v>
      </c>
      <c r="V297" s="10" t="s">
        <v>1854</v>
      </c>
      <c r="W297" s="10" t="s">
        <v>1855</v>
      </c>
      <c r="X297" s="569">
        <v>45965.694444444453</v>
      </c>
      <c r="Y297" s="10"/>
      <c r="Z297" s="10">
        <v>0.3</v>
      </c>
      <c r="AA297" s="10"/>
      <c r="AB297" s="10" t="s">
        <v>478</v>
      </c>
      <c r="AC297" s="221" t="s">
        <v>479</v>
      </c>
      <c r="AD297" s="10" t="s">
        <v>480</v>
      </c>
      <c r="AE297" s="10"/>
      <c r="AF297" s="10"/>
      <c r="AG297" s="10"/>
      <c r="AH297" s="10"/>
      <c r="AI297" s="10"/>
      <c r="AJ297" s="10"/>
      <c r="AK297" s="10" t="s">
        <v>480</v>
      </c>
      <c r="AL297" s="222" t="e">
        <f t="shared" si="8"/>
        <v>#VALUE!</v>
      </c>
      <c r="AM297" s="220">
        <f t="shared" si="9"/>
        <v>45965</v>
      </c>
    </row>
    <row r="298" spans="1:39" ht="21.6" customHeight="1">
      <c r="A298" s="10">
        <v>19</v>
      </c>
      <c r="B298" s="10" t="s">
        <v>471</v>
      </c>
      <c r="C298" s="10">
        <v>2025110731</v>
      </c>
      <c r="D298" s="10"/>
      <c r="E298" s="10"/>
      <c r="F298" s="10">
        <v>3359</v>
      </c>
      <c r="G298" s="10" t="s">
        <v>1856</v>
      </c>
      <c r="H298" s="10" t="s">
        <v>504</v>
      </c>
      <c r="I298" s="10"/>
      <c r="J298" s="10"/>
      <c r="K298" s="10"/>
      <c r="L298" s="10"/>
      <c r="M298" s="11"/>
      <c r="N298" s="10"/>
      <c r="O298" s="11"/>
      <c r="P298" s="12"/>
      <c r="Q298" s="10" t="s">
        <v>1857</v>
      </c>
      <c r="R298" s="10" t="s">
        <v>419</v>
      </c>
      <c r="S298" s="10" t="s">
        <v>130</v>
      </c>
      <c r="T298" s="10">
        <v>1</v>
      </c>
      <c r="U298" s="10" t="s">
        <v>475</v>
      </c>
      <c r="V298" s="10" t="s">
        <v>1858</v>
      </c>
      <c r="W298" s="10" t="s">
        <v>1859</v>
      </c>
      <c r="X298" s="569">
        <v>45966.409722222219</v>
      </c>
      <c r="Y298" s="10"/>
      <c r="Z298" s="10">
        <v>0.3</v>
      </c>
      <c r="AA298" s="10"/>
      <c r="AB298" s="10" t="s">
        <v>478</v>
      </c>
      <c r="AC298" s="221" t="s">
        <v>489</v>
      </c>
      <c r="AD298" s="10" t="s">
        <v>480</v>
      </c>
      <c r="AE298" s="10"/>
      <c r="AF298" s="10"/>
      <c r="AG298" s="10"/>
      <c r="AH298" s="10"/>
      <c r="AI298" s="10"/>
      <c r="AJ298" s="10"/>
      <c r="AK298" s="10" t="s">
        <v>480</v>
      </c>
      <c r="AL298" s="222" t="e">
        <f t="shared" si="8"/>
        <v>#VALUE!</v>
      </c>
      <c r="AM298" s="220">
        <f t="shared" si="9"/>
        <v>45966</v>
      </c>
    </row>
    <row r="299" spans="1:39" ht="21.6" customHeight="1">
      <c r="A299" s="10">
        <v>20</v>
      </c>
      <c r="B299" s="10" t="s">
        <v>471</v>
      </c>
      <c r="C299" s="10">
        <v>2025110739</v>
      </c>
      <c r="D299" s="10"/>
      <c r="E299" s="10"/>
      <c r="F299" s="10" t="s">
        <v>70</v>
      </c>
      <c r="G299" s="10" t="s">
        <v>934</v>
      </c>
      <c r="H299" s="10" t="s">
        <v>504</v>
      </c>
      <c r="I299" s="10"/>
      <c r="J299" s="10"/>
      <c r="K299" s="10"/>
      <c r="L299" s="10"/>
      <c r="M299" s="11"/>
      <c r="N299" s="10"/>
      <c r="O299" s="11"/>
      <c r="P299" s="12"/>
      <c r="Q299" s="10" t="s">
        <v>937</v>
      </c>
      <c r="R299" s="10" t="s">
        <v>419</v>
      </c>
      <c r="S299" s="10" t="s">
        <v>130</v>
      </c>
      <c r="T299" s="10">
        <v>1</v>
      </c>
      <c r="U299" s="10" t="s">
        <v>475</v>
      </c>
      <c r="V299" s="10" t="s">
        <v>1860</v>
      </c>
      <c r="W299" s="10" t="s">
        <v>1861</v>
      </c>
      <c r="X299" s="569">
        <v>45966.444444444453</v>
      </c>
      <c r="Y299" s="10"/>
      <c r="Z299" s="10">
        <v>0.3</v>
      </c>
      <c r="AA299" s="10"/>
      <c r="AB299" s="10" t="s">
        <v>478</v>
      </c>
      <c r="AC299" s="221" t="s">
        <v>479</v>
      </c>
      <c r="AD299" s="10" t="s">
        <v>480</v>
      </c>
      <c r="AE299" s="10"/>
      <c r="AF299" s="10"/>
      <c r="AG299" s="10"/>
      <c r="AH299" s="10"/>
      <c r="AI299" s="10"/>
      <c r="AJ299" s="10"/>
      <c r="AK299" s="10" t="s">
        <v>480</v>
      </c>
      <c r="AL299" s="222" t="e">
        <f t="shared" si="8"/>
        <v>#VALUE!</v>
      </c>
      <c r="AM299" s="220">
        <f t="shared" si="9"/>
        <v>45966</v>
      </c>
    </row>
    <row r="300" spans="1:39" ht="21.6" customHeight="1">
      <c r="A300" s="10">
        <v>21</v>
      </c>
      <c r="B300" s="10" t="s">
        <v>471</v>
      </c>
      <c r="C300" s="10">
        <v>2025110744</v>
      </c>
      <c r="D300" s="10"/>
      <c r="E300" s="10"/>
      <c r="F300" s="10">
        <v>4977</v>
      </c>
      <c r="G300" s="10" t="s">
        <v>1862</v>
      </c>
      <c r="H300" s="10" t="s">
        <v>504</v>
      </c>
      <c r="I300" s="10"/>
      <c r="J300" s="10"/>
      <c r="K300" s="10"/>
      <c r="L300" s="10"/>
      <c r="M300" s="11"/>
      <c r="N300" s="10"/>
      <c r="O300" s="11"/>
      <c r="P300" s="12"/>
      <c r="Q300" s="10" t="s">
        <v>1863</v>
      </c>
      <c r="R300" s="10" t="s">
        <v>419</v>
      </c>
      <c r="S300" s="10" t="s">
        <v>130</v>
      </c>
      <c r="T300" s="10">
        <v>1</v>
      </c>
      <c r="U300" s="10" t="s">
        <v>475</v>
      </c>
      <c r="V300" s="10" t="s">
        <v>1864</v>
      </c>
      <c r="W300" s="10" t="s">
        <v>1865</v>
      </c>
      <c r="X300" s="569">
        <v>45966.465277777781</v>
      </c>
      <c r="Y300" s="10"/>
      <c r="Z300" s="10">
        <v>0.3</v>
      </c>
      <c r="AA300" s="10"/>
      <c r="AB300" s="10" t="s">
        <v>478</v>
      </c>
      <c r="AC300" s="221" t="s">
        <v>479</v>
      </c>
      <c r="AD300" s="10" t="s">
        <v>480</v>
      </c>
      <c r="AE300" s="10"/>
      <c r="AF300" s="10"/>
      <c r="AG300" s="10"/>
      <c r="AH300" s="10"/>
      <c r="AI300" s="10"/>
      <c r="AJ300" s="10"/>
      <c r="AK300" s="10" t="s">
        <v>480</v>
      </c>
      <c r="AL300" s="222" t="e">
        <f t="shared" si="8"/>
        <v>#VALUE!</v>
      </c>
      <c r="AM300" s="220">
        <f t="shared" si="9"/>
        <v>45966</v>
      </c>
    </row>
    <row r="301" spans="1:39" ht="21.6" customHeight="1">
      <c r="A301" s="10">
        <v>22</v>
      </c>
      <c r="B301" s="10" t="s">
        <v>471</v>
      </c>
      <c r="C301" s="10">
        <v>2025110848</v>
      </c>
      <c r="D301" s="10"/>
      <c r="E301" s="10"/>
      <c r="F301" s="10">
        <v>5316</v>
      </c>
      <c r="G301" s="10" t="s">
        <v>405</v>
      </c>
      <c r="H301" s="10" t="s">
        <v>504</v>
      </c>
      <c r="I301" s="10"/>
      <c r="J301" s="10"/>
      <c r="K301" s="10"/>
      <c r="L301" s="10"/>
      <c r="M301" s="11"/>
      <c r="N301" s="10"/>
      <c r="O301" s="11"/>
      <c r="P301" s="12"/>
      <c r="Q301" s="10" t="s">
        <v>1866</v>
      </c>
      <c r="R301" s="10" t="s">
        <v>419</v>
      </c>
      <c r="S301" s="10" t="s">
        <v>130</v>
      </c>
      <c r="T301" s="10">
        <v>1</v>
      </c>
      <c r="U301" s="10" t="s">
        <v>475</v>
      </c>
      <c r="V301" s="10" t="s">
        <v>1867</v>
      </c>
      <c r="W301" s="10" t="s">
        <v>1868</v>
      </c>
      <c r="X301" s="569">
        <v>45966.680555555547</v>
      </c>
      <c r="Y301" s="10"/>
      <c r="Z301" s="10">
        <v>0.3</v>
      </c>
      <c r="AA301" s="10"/>
      <c r="AB301" s="10" t="s">
        <v>478</v>
      </c>
      <c r="AC301" s="221" t="s">
        <v>479</v>
      </c>
      <c r="AD301" s="10" t="s">
        <v>480</v>
      </c>
      <c r="AE301" s="10"/>
      <c r="AF301" s="10"/>
      <c r="AG301" s="10"/>
      <c r="AH301" s="10"/>
      <c r="AI301" s="10"/>
      <c r="AJ301" s="10"/>
      <c r="AK301" s="10" t="s">
        <v>480</v>
      </c>
      <c r="AL301" s="222" t="e">
        <f t="shared" si="8"/>
        <v>#VALUE!</v>
      </c>
      <c r="AM301" s="220">
        <f t="shared" si="9"/>
        <v>45966</v>
      </c>
    </row>
    <row r="302" spans="1:39" ht="21.6" customHeight="1">
      <c r="A302" s="10">
        <v>23</v>
      </c>
      <c r="B302" s="10" t="s">
        <v>471</v>
      </c>
      <c r="C302" s="10">
        <v>2025110856</v>
      </c>
      <c r="D302" s="10"/>
      <c r="E302" s="10"/>
      <c r="F302" s="10" t="s">
        <v>90</v>
      </c>
      <c r="G302" s="10" t="s">
        <v>1869</v>
      </c>
      <c r="H302" s="10" t="s">
        <v>504</v>
      </c>
      <c r="I302" s="10"/>
      <c r="J302" s="10"/>
      <c r="K302" s="10"/>
      <c r="L302" s="10"/>
      <c r="M302" s="11"/>
      <c r="N302" s="10"/>
      <c r="O302" s="11"/>
      <c r="P302" s="12"/>
      <c r="Q302" s="10" t="s">
        <v>1870</v>
      </c>
      <c r="R302" s="10" t="s">
        <v>419</v>
      </c>
      <c r="S302" s="10" t="s">
        <v>130</v>
      </c>
      <c r="T302" s="10">
        <v>1</v>
      </c>
      <c r="U302" s="10" t="s">
        <v>475</v>
      </c>
      <c r="V302" s="10" t="s">
        <v>1871</v>
      </c>
      <c r="W302" s="10" t="s">
        <v>1872</v>
      </c>
      <c r="X302" s="569">
        <v>45966.707638888889</v>
      </c>
      <c r="Y302" s="10"/>
      <c r="Z302" s="10">
        <v>0.4</v>
      </c>
      <c r="AA302" s="10"/>
      <c r="AB302" s="10" t="s">
        <v>478</v>
      </c>
      <c r="AC302" s="221" t="s">
        <v>479</v>
      </c>
      <c r="AD302" s="10" t="s">
        <v>480</v>
      </c>
      <c r="AE302" s="10"/>
      <c r="AF302" s="10"/>
      <c r="AG302" s="10"/>
      <c r="AH302" s="10"/>
      <c r="AI302" s="10"/>
      <c r="AJ302" s="10"/>
      <c r="AK302" s="10" t="s">
        <v>480</v>
      </c>
      <c r="AL302" s="222" t="e">
        <f t="shared" si="8"/>
        <v>#VALUE!</v>
      </c>
      <c r="AM302" s="220">
        <f t="shared" si="9"/>
        <v>45966</v>
      </c>
    </row>
    <row r="303" spans="1:39" ht="21.6" customHeight="1">
      <c r="A303" s="10">
        <v>24</v>
      </c>
      <c r="B303" s="10" t="s">
        <v>509</v>
      </c>
      <c r="C303" s="10">
        <v>2025110931</v>
      </c>
      <c r="D303" s="10" t="s">
        <v>1873</v>
      </c>
      <c r="E303" s="10" t="s">
        <v>511</v>
      </c>
      <c r="F303" s="10">
        <v>3929</v>
      </c>
      <c r="G303" s="10" t="s">
        <v>224</v>
      </c>
      <c r="H303" s="10" t="s">
        <v>887</v>
      </c>
      <c r="I303" s="10" t="s">
        <v>1874</v>
      </c>
      <c r="J303" s="10" t="s">
        <v>571</v>
      </c>
      <c r="K303" s="10" t="s">
        <v>592</v>
      </c>
      <c r="L303" s="10" t="s">
        <v>1875</v>
      </c>
      <c r="M303" s="11" t="s">
        <v>1876</v>
      </c>
      <c r="N303" s="10">
        <v>3404</v>
      </c>
      <c r="O303" s="11" t="s">
        <v>1877</v>
      </c>
      <c r="P303" s="12" t="s">
        <v>1878</v>
      </c>
      <c r="Q303" s="10" t="s">
        <v>1879</v>
      </c>
      <c r="R303" s="10" t="s">
        <v>419</v>
      </c>
      <c r="S303" s="10" t="s">
        <v>130</v>
      </c>
      <c r="T303" s="10">
        <v>1</v>
      </c>
      <c r="U303" s="10" t="s">
        <v>475</v>
      </c>
      <c r="V303" s="10" t="s">
        <v>1880</v>
      </c>
      <c r="W303" s="10" t="s">
        <v>1881</v>
      </c>
      <c r="X303" s="569">
        <v>45967.430555555547</v>
      </c>
      <c r="Y303" s="10" t="s">
        <v>1882</v>
      </c>
      <c r="Z303" s="10">
        <v>0.2</v>
      </c>
      <c r="AA303" s="10"/>
      <c r="AB303" s="10" t="s">
        <v>478</v>
      </c>
      <c r="AC303" s="221" t="s">
        <v>1883</v>
      </c>
      <c r="AD303" s="10"/>
      <c r="AE303" s="10"/>
      <c r="AF303" s="10"/>
      <c r="AG303" s="10"/>
      <c r="AH303" s="10"/>
      <c r="AI303" s="10"/>
      <c r="AJ303" s="10"/>
      <c r="AK303" s="10" t="s">
        <v>480</v>
      </c>
      <c r="AL303" s="222">
        <f t="shared" si="8"/>
        <v>45967</v>
      </c>
      <c r="AM303" s="220">
        <f t="shared" si="9"/>
        <v>45967</v>
      </c>
    </row>
    <row r="304" spans="1:39" ht="21.6" customHeight="1">
      <c r="A304" s="10">
        <v>25</v>
      </c>
      <c r="B304" s="10" t="s">
        <v>471</v>
      </c>
      <c r="C304" s="10">
        <v>2025110933</v>
      </c>
      <c r="D304" s="10"/>
      <c r="E304" s="10"/>
      <c r="F304" s="10">
        <v>3929</v>
      </c>
      <c r="G304" s="10" t="s">
        <v>224</v>
      </c>
      <c r="H304" s="10" t="s">
        <v>887</v>
      </c>
      <c r="I304" s="10"/>
      <c r="J304" s="10"/>
      <c r="K304" s="10"/>
      <c r="L304" s="10"/>
      <c r="M304" s="11"/>
      <c r="N304" s="10"/>
      <c r="O304" s="11"/>
      <c r="P304" s="12"/>
      <c r="Q304" s="10" t="s">
        <v>1879</v>
      </c>
      <c r="R304" s="10" t="s">
        <v>419</v>
      </c>
      <c r="S304" s="10" t="s">
        <v>130</v>
      </c>
      <c r="T304" s="10">
        <v>1</v>
      </c>
      <c r="U304" s="10" t="s">
        <v>475</v>
      </c>
      <c r="V304" s="10" t="s">
        <v>1884</v>
      </c>
      <c r="W304" s="10" t="s">
        <v>1885</v>
      </c>
      <c r="X304" s="569">
        <v>45967.409722222219</v>
      </c>
      <c r="Y304" s="10"/>
      <c r="Z304" s="10">
        <v>0.3</v>
      </c>
      <c r="AA304" s="10"/>
      <c r="AB304" s="10" t="s">
        <v>478</v>
      </c>
      <c r="AC304" s="221" t="s">
        <v>479</v>
      </c>
      <c r="AD304" s="10" t="s">
        <v>480</v>
      </c>
      <c r="AE304" s="10"/>
      <c r="AF304" s="10"/>
      <c r="AG304" s="10"/>
      <c r="AH304" s="10"/>
      <c r="AI304" s="10"/>
      <c r="AJ304" s="10"/>
      <c r="AK304" s="10" t="s">
        <v>480</v>
      </c>
      <c r="AL304" s="222" t="e">
        <f t="shared" si="8"/>
        <v>#VALUE!</v>
      </c>
      <c r="AM304" s="220">
        <f t="shared" si="9"/>
        <v>45967</v>
      </c>
    </row>
    <row r="305" spans="1:39" ht="21.6" customHeight="1">
      <c r="A305" s="10">
        <v>26</v>
      </c>
      <c r="B305" s="10" t="s">
        <v>471</v>
      </c>
      <c r="C305" s="10">
        <v>2025110987</v>
      </c>
      <c r="D305" s="10"/>
      <c r="E305" s="10"/>
      <c r="F305" s="10">
        <v>3452</v>
      </c>
      <c r="G305" s="10" t="s">
        <v>1886</v>
      </c>
      <c r="H305" s="10" t="s">
        <v>887</v>
      </c>
      <c r="I305" s="10"/>
      <c r="J305" s="10"/>
      <c r="K305" s="10"/>
      <c r="L305" s="10"/>
      <c r="M305" s="11"/>
      <c r="N305" s="10"/>
      <c r="O305" s="11"/>
      <c r="P305" s="12"/>
      <c r="Q305" s="10" t="s">
        <v>1887</v>
      </c>
      <c r="R305" s="10" t="s">
        <v>419</v>
      </c>
      <c r="S305" s="10" t="s">
        <v>130</v>
      </c>
      <c r="T305" s="10">
        <v>1</v>
      </c>
      <c r="U305" s="10" t="s">
        <v>475</v>
      </c>
      <c r="V305" s="10" t="s">
        <v>1888</v>
      </c>
      <c r="W305" s="10" t="s">
        <v>1889</v>
      </c>
      <c r="X305" s="569">
        <v>45967.458333333343</v>
      </c>
      <c r="Y305" s="10"/>
      <c r="Z305" s="10">
        <v>0.3</v>
      </c>
      <c r="AA305" s="10"/>
      <c r="AB305" s="10" t="s">
        <v>478</v>
      </c>
      <c r="AC305" s="221" t="s">
        <v>479</v>
      </c>
      <c r="AD305" s="10" t="s">
        <v>480</v>
      </c>
      <c r="AE305" s="10"/>
      <c r="AF305" s="10"/>
      <c r="AG305" s="10"/>
      <c r="AH305" s="10"/>
      <c r="AI305" s="10"/>
      <c r="AJ305" s="10"/>
      <c r="AK305" s="10" t="s">
        <v>480</v>
      </c>
      <c r="AL305" s="222" t="e">
        <f t="shared" si="8"/>
        <v>#VALUE!</v>
      </c>
      <c r="AM305" s="220">
        <f t="shared" si="9"/>
        <v>45967</v>
      </c>
    </row>
    <row r="306" spans="1:39" ht="21.6" customHeight="1">
      <c r="A306" s="10">
        <v>27</v>
      </c>
      <c r="B306" s="10" t="s">
        <v>471</v>
      </c>
      <c r="C306" s="10">
        <v>2025111098</v>
      </c>
      <c r="D306" s="10"/>
      <c r="E306" s="10"/>
      <c r="F306" s="10">
        <v>5341</v>
      </c>
      <c r="G306" s="10" t="s">
        <v>230</v>
      </c>
      <c r="H306" s="10" t="s">
        <v>887</v>
      </c>
      <c r="I306" s="10"/>
      <c r="J306" s="10"/>
      <c r="K306" s="10"/>
      <c r="L306" s="10"/>
      <c r="M306" s="11"/>
      <c r="N306" s="10"/>
      <c r="O306" s="11"/>
      <c r="P306" s="12"/>
      <c r="Q306" s="10" t="s">
        <v>1890</v>
      </c>
      <c r="R306" s="10" t="s">
        <v>419</v>
      </c>
      <c r="S306" s="10" t="s">
        <v>130</v>
      </c>
      <c r="T306" s="10">
        <v>1</v>
      </c>
      <c r="U306" s="10" t="s">
        <v>475</v>
      </c>
      <c r="V306" s="10" t="s">
        <v>1891</v>
      </c>
      <c r="W306" s="10" t="s">
        <v>1892</v>
      </c>
      <c r="X306" s="569">
        <v>45967.479166666657</v>
      </c>
      <c r="Y306" s="10"/>
      <c r="Z306" s="10">
        <v>0.3</v>
      </c>
      <c r="AA306" s="10"/>
      <c r="AB306" s="10" t="s">
        <v>478</v>
      </c>
      <c r="AC306" s="221" t="s">
        <v>479</v>
      </c>
      <c r="AD306" s="10" t="s">
        <v>480</v>
      </c>
      <c r="AE306" s="10"/>
      <c r="AF306" s="10"/>
      <c r="AG306" s="10"/>
      <c r="AH306" s="10"/>
      <c r="AI306" s="10"/>
      <c r="AJ306" s="10"/>
      <c r="AK306" s="10" t="s">
        <v>480</v>
      </c>
      <c r="AL306" s="222" t="e">
        <f t="shared" si="8"/>
        <v>#VALUE!</v>
      </c>
      <c r="AM306" s="220">
        <f t="shared" si="9"/>
        <v>45967</v>
      </c>
    </row>
    <row r="307" spans="1:39" ht="21.6" customHeight="1">
      <c r="A307" s="10">
        <v>28</v>
      </c>
      <c r="B307" s="10" t="s">
        <v>471</v>
      </c>
      <c r="C307" s="10">
        <v>2025111199</v>
      </c>
      <c r="D307" s="10"/>
      <c r="E307" s="10"/>
      <c r="F307" s="10">
        <v>4218</v>
      </c>
      <c r="G307" s="10" t="s">
        <v>369</v>
      </c>
      <c r="H307" s="10" t="s">
        <v>887</v>
      </c>
      <c r="I307" s="10"/>
      <c r="J307" s="10"/>
      <c r="K307" s="10"/>
      <c r="L307" s="10"/>
      <c r="M307" s="11"/>
      <c r="N307" s="10"/>
      <c r="O307" s="11"/>
      <c r="P307" s="12"/>
      <c r="Q307" s="10" t="s">
        <v>1893</v>
      </c>
      <c r="R307" s="10" t="s">
        <v>419</v>
      </c>
      <c r="S307" s="10" t="s">
        <v>130</v>
      </c>
      <c r="T307" s="10">
        <v>1</v>
      </c>
      <c r="U307" s="10" t="s">
        <v>475</v>
      </c>
      <c r="V307" s="10" t="s">
        <v>1894</v>
      </c>
      <c r="W307" s="10" t="s">
        <v>1895</v>
      </c>
      <c r="X307" s="569">
        <v>45967.506944444453</v>
      </c>
      <c r="Y307" s="10"/>
      <c r="Z307" s="10">
        <v>0.3</v>
      </c>
      <c r="AA307" s="10"/>
      <c r="AB307" s="10" t="s">
        <v>478</v>
      </c>
      <c r="AC307" s="221" t="s">
        <v>479</v>
      </c>
      <c r="AD307" s="10" t="s">
        <v>480</v>
      </c>
      <c r="AE307" s="10"/>
      <c r="AF307" s="10"/>
      <c r="AG307" s="10"/>
      <c r="AH307" s="10"/>
      <c r="AI307" s="10"/>
      <c r="AJ307" s="10"/>
      <c r="AK307" s="10" t="s">
        <v>480</v>
      </c>
      <c r="AL307" s="222" t="e">
        <f t="shared" si="8"/>
        <v>#VALUE!</v>
      </c>
      <c r="AM307" s="220">
        <f t="shared" si="9"/>
        <v>45967</v>
      </c>
    </row>
    <row r="308" spans="1:39" ht="21.6" customHeight="1">
      <c r="A308" s="10">
        <v>29</v>
      </c>
      <c r="B308" s="10" t="s">
        <v>471</v>
      </c>
      <c r="C308" s="10">
        <v>2025111203</v>
      </c>
      <c r="D308" s="10"/>
      <c r="E308" s="10"/>
      <c r="F308" s="10">
        <v>2958</v>
      </c>
      <c r="G308" s="10" t="s">
        <v>1896</v>
      </c>
      <c r="H308" s="10" t="s">
        <v>887</v>
      </c>
      <c r="I308" s="10"/>
      <c r="J308" s="10"/>
      <c r="K308" s="10"/>
      <c r="L308" s="10"/>
      <c r="M308" s="11"/>
      <c r="N308" s="10"/>
      <c r="O308" s="11"/>
      <c r="P308" s="12"/>
      <c r="Q308" s="10" t="s">
        <v>1897</v>
      </c>
      <c r="R308" s="10" t="s">
        <v>419</v>
      </c>
      <c r="S308" s="10" t="s">
        <v>130</v>
      </c>
      <c r="T308" s="10">
        <v>1</v>
      </c>
      <c r="U308" s="10" t="s">
        <v>475</v>
      </c>
      <c r="V308" s="10" t="s">
        <v>1898</v>
      </c>
      <c r="W308" s="10" t="s">
        <v>1899</v>
      </c>
      <c r="X308" s="569">
        <v>45967.548611111109</v>
      </c>
      <c r="Y308" s="10"/>
      <c r="Z308" s="10">
        <v>0.3</v>
      </c>
      <c r="AA308" s="10"/>
      <c r="AB308" s="10" t="s">
        <v>478</v>
      </c>
      <c r="AC308" s="221" t="s">
        <v>479</v>
      </c>
      <c r="AD308" s="10" t="s">
        <v>480</v>
      </c>
      <c r="AE308" s="10"/>
      <c r="AF308" s="10"/>
      <c r="AG308" s="10"/>
      <c r="AH308" s="10"/>
      <c r="AI308" s="10"/>
      <c r="AJ308" s="10"/>
      <c r="AK308" s="10" t="s">
        <v>480</v>
      </c>
      <c r="AL308" s="222" t="e">
        <f t="shared" si="8"/>
        <v>#VALUE!</v>
      </c>
      <c r="AM308" s="220">
        <f t="shared" si="9"/>
        <v>45967</v>
      </c>
    </row>
    <row r="309" spans="1:39" ht="21.6" customHeight="1">
      <c r="A309" s="10">
        <v>30</v>
      </c>
      <c r="B309" s="10" t="s">
        <v>471</v>
      </c>
      <c r="C309" s="10">
        <v>2025111212</v>
      </c>
      <c r="D309" s="10"/>
      <c r="E309" s="10"/>
      <c r="F309" s="10">
        <v>4609</v>
      </c>
      <c r="G309" s="10" t="s">
        <v>270</v>
      </c>
      <c r="H309" s="10" t="s">
        <v>887</v>
      </c>
      <c r="I309" s="10"/>
      <c r="J309" s="10"/>
      <c r="K309" s="10"/>
      <c r="L309" s="10"/>
      <c r="M309" s="11"/>
      <c r="N309" s="10"/>
      <c r="O309" s="11"/>
      <c r="P309" s="12"/>
      <c r="Q309" s="10" t="s">
        <v>1900</v>
      </c>
      <c r="R309" s="10" t="s">
        <v>419</v>
      </c>
      <c r="S309" s="10" t="s">
        <v>130</v>
      </c>
      <c r="T309" s="10">
        <v>1</v>
      </c>
      <c r="U309" s="10" t="s">
        <v>475</v>
      </c>
      <c r="V309" s="10" t="s">
        <v>1901</v>
      </c>
      <c r="W309" s="10" t="s">
        <v>1902</v>
      </c>
      <c r="X309" s="569">
        <v>45967.569444444453</v>
      </c>
      <c r="Y309" s="10"/>
      <c r="Z309" s="10">
        <v>0.3</v>
      </c>
      <c r="AA309" s="10"/>
      <c r="AB309" s="10" t="s">
        <v>478</v>
      </c>
      <c r="AC309" s="221" t="s">
        <v>479</v>
      </c>
      <c r="AD309" s="10" t="s">
        <v>480</v>
      </c>
      <c r="AE309" s="10"/>
      <c r="AF309" s="10"/>
      <c r="AG309" s="10"/>
      <c r="AH309" s="10"/>
      <c r="AI309" s="10"/>
      <c r="AJ309" s="10"/>
      <c r="AK309" s="10" t="s">
        <v>480</v>
      </c>
      <c r="AL309" s="222" t="e">
        <f t="shared" si="8"/>
        <v>#VALUE!</v>
      </c>
      <c r="AM309" s="220">
        <f t="shared" si="9"/>
        <v>45967</v>
      </c>
    </row>
    <row r="310" spans="1:39" ht="21.6" customHeight="1">
      <c r="A310" s="10">
        <v>31</v>
      </c>
      <c r="B310" s="10" t="s">
        <v>471</v>
      </c>
      <c r="C310" s="10">
        <v>2025111216</v>
      </c>
      <c r="D310" s="10"/>
      <c r="E310" s="10"/>
      <c r="F310" s="10">
        <v>4125</v>
      </c>
      <c r="G310" s="10" t="s">
        <v>1903</v>
      </c>
      <c r="H310" s="10" t="s">
        <v>887</v>
      </c>
      <c r="I310" s="10"/>
      <c r="J310" s="10"/>
      <c r="K310" s="10"/>
      <c r="L310" s="10"/>
      <c r="M310" s="11"/>
      <c r="N310" s="10"/>
      <c r="O310" s="11"/>
      <c r="P310" s="12"/>
      <c r="Q310" s="10" t="s">
        <v>1904</v>
      </c>
      <c r="R310" s="10" t="s">
        <v>419</v>
      </c>
      <c r="S310" s="10" t="s">
        <v>130</v>
      </c>
      <c r="T310" s="10">
        <v>1</v>
      </c>
      <c r="U310" s="10" t="s">
        <v>475</v>
      </c>
      <c r="V310" s="10" t="s">
        <v>1905</v>
      </c>
      <c r="W310" s="10" t="s">
        <v>1906</v>
      </c>
      <c r="X310" s="569">
        <v>45967.590277777781</v>
      </c>
      <c r="Y310" s="10"/>
      <c r="Z310" s="10">
        <v>0.3</v>
      </c>
      <c r="AA310" s="10"/>
      <c r="AB310" s="10" t="s">
        <v>478</v>
      </c>
      <c r="AC310" s="221" t="s">
        <v>479</v>
      </c>
      <c r="AD310" s="10" t="s">
        <v>480</v>
      </c>
      <c r="AE310" s="10"/>
      <c r="AF310" s="10"/>
      <c r="AG310" s="10"/>
      <c r="AH310" s="10"/>
      <c r="AI310" s="10"/>
      <c r="AJ310" s="10"/>
      <c r="AK310" s="10" t="s">
        <v>480</v>
      </c>
      <c r="AL310" s="222" t="e">
        <f t="shared" si="8"/>
        <v>#VALUE!</v>
      </c>
      <c r="AM310" s="220">
        <f t="shared" si="9"/>
        <v>45967</v>
      </c>
    </row>
    <row r="311" spans="1:39" ht="21.6" customHeight="1">
      <c r="A311" s="10">
        <v>32</v>
      </c>
      <c r="B311" s="10" t="s">
        <v>471</v>
      </c>
      <c r="C311" s="10">
        <v>2025111261</v>
      </c>
      <c r="D311" s="10"/>
      <c r="E311" s="10"/>
      <c r="F311" s="10">
        <v>5197</v>
      </c>
      <c r="G311" s="10" t="s">
        <v>1907</v>
      </c>
      <c r="H311" s="10" t="s">
        <v>887</v>
      </c>
      <c r="I311" s="10"/>
      <c r="J311" s="10"/>
      <c r="K311" s="10"/>
      <c r="L311" s="10"/>
      <c r="M311" s="11"/>
      <c r="N311" s="10"/>
      <c r="O311" s="11"/>
      <c r="P311" s="12"/>
      <c r="Q311" s="10" t="s">
        <v>1908</v>
      </c>
      <c r="R311" s="10" t="s">
        <v>419</v>
      </c>
      <c r="S311" s="10" t="s">
        <v>130</v>
      </c>
      <c r="T311" s="10">
        <v>1</v>
      </c>
      <c r="U311" s="10" t="s">
        <v>475</v>
      </c>
      <c r="V311" s="10" t="s">
        <v>1909</v>
      </c>
      <c r="W311" s="10" t="s">
        <v>1910</v>
      </c>
      <c r="X311" s="569">
        <v>45967.679166666669</v>
      </c>
      <c r="Y311" s="10"/>
      <c r="Z311" s="10">
        <v>0.4</v>
      </c>
      <c r="AA311" s="10"/>
      <c r="AB311" s="10" t="s">
        <v>478</v>
      </c>
      <c r="AC311" s="221" t="s">
        <v>479</v>
      </c>
      <c r="AD311" s="10" t="s">
        <v>480</v>
      </c>
      <c r="AE311" s="10"/>
      <c r="AF311" s="10"/>
      <c r="AG311" s="10"/>
      <c r="AH311" s="10"/>
      <c r="AI311" s="10"/>
      <c r="AJ311" s="10"/>
      <c r="AK311" s="10" t="s">
        <v>480</v>
      </c>
      <c r="AL311" s="222" t="e">
        <f t="shared" si="8"/>
        <v>#VALUE!</v>
      </c>
      <c r="AM311" s="220">
        <f t="shared" si="9"/>
        <v>45967</v>
      </c>
    </row>
    <row r="312" spans="1:39" ht="21.6" customHeight="1">
      <c r="A312" s="10">
        <v>33</v>
      </c>
      <c r="B312" s="10" t="s">
        <v>509</v>
      </c>
      <c r="C312" s="10">
        <v>2025111313</v>
      </c>
      <c r="D312" s="10" t="s">
        <v>1911</v>
      </c>
      <c r="E312" s="10" t="s">
        <v>511</v>
      </c>
      <c r="F312" s="10">
        <v>3741</v>
      </c>
      <c r="G312" s="10" t="s">
        <v>811</v>
      </c>
      <c r="H312" s="10" t="s">
        <v>504</v>
      </c>
      <c r="I312" s="10" t="s">
        <v>1912</v>
      </c>
      <c r="J312" s="10" t="s">
        <v>591</v>
      </c>
      <c r="K312" s="10" t="s">
        <v>592</v>
      </c>
      <c r="L312" s="10" t="s">
        <v>545</v>
      </c>
      <c r="M312" s="11" t="s">
        <v>546</v>
      </c>
      <c r="N312" s="10" t="s">
        <v>1913</v>
      </c>
      <c r="O312" s="11" t="s">
        <v>1914</v>
      </c>
      <c r="P312" s="12" t="s">
        <v>1915</v>
      </c>
      <c r="Q312" s="10" t="s">
        <v>812</v>
      </c>
      <c r="R312" s="10" t="s">
        <v>419</v>
      </c>
      <c r="S312" s="10" t="s">
        <v>130</v>
      </c>
      <c r="T312" s="10">
        <v>1</v>
      </c>
      <c r="U312" s="10" t="s">
        <v>475</v>
      </c>
      <c r="V312" s="10" t="s">
        <v>1916</v>
      </c>
      <c r="W312" s="10" t="s">
        <v>1917</v>
      </c>
      <c r="X312" s="569">
        <v>45968.465277777781</v>
      </c>
      <c r="Y312" s="10" t="s">
        <v>1918</v>
      </c>
      <c r="Z312" s="10">
        <v>0.5</v>
      </c>
      <c r="AA312" s="10"/>
      <c r="AB312" s="10" t="s">
        <v>1180</v>
      </c>
      <c r="AC312" s="221" t="s">
        <v>601</v>
      </c>
      <c r="AD312" s="10"/>
      <c r="AE312" s="10"/>
      <c r="AF312" s="10"/>
      <c r="AG312" s="10"/>
      <c r="AH312" s="10"/>
      <c r="AI312" s="10"/>
      <c r="AJ312" s="10"/>
      <c r="AK312" s="10" t="s">
        <v>480</v>
      </c>
      <c r="AL312" s="222">
        <f t="shared" si="8"/>
        <v>45968</v>
      </c>
      <c r="AM312" s="220">
        <f t="shared" si="9"/>
        <v>45968</v>
      </c>
    </row>
    <row r="313" spans="1:39" ht="21.6" customHeight="1">
      <c r="A313" s="10">
        <v>34</v>
      </c>
      <c r="B313" s="10" t="s">
        <v>509</v>
      </c>
      <c r="C313" s="10">
        <v>2025111324</v>
      </c>
      <c r="D313" s="10" t="s">
        <v>1919</v>
      </c>
      <c r="E313" s="10" t="s">
        <v>511</v>
      </c>
      <c r="F313" s="10" t="s">
        <v>320</v>
      </c>
      <c r="G313" s="10" t="s">
        <v>321</v>
      </c>
      <c r="H313" s="10" t="s">
        <v>636</v>
      </c>
      <c r="I313" s="10" t="s">
        <v>1920</v>
      </c>
      <c r="J313" s="10" t="s">
        <v>591</v>
      </c>
      <c r="K313" s="10" t="s">
        <v>592</v>
      </c>
      <c r="L313" s="10" t="s">
        <v>593</v>
      </c>
      <c r="M313" s="11" t="s">
        <v>594</v>
      </c>
      <c r="N313" s="10" t="s">
        <v>595</v>
      </c>
      <c r="O313" s="11" t="s">
        <v>596</v>
      </c>
      <c r="P313" s="12" t="s">
        <v>1921</v>
      </c>
      <c r="Q313" s="10" t="s">
        <v>1922</v>
      </c>
      <c r="R313" s="10" t="s">
        <v>419</v>
      </c>
      <c r="S313" s="10" t="s">
        <v>125</v>
      </c>
      <c r="T313" s="10">
        <v>1</v>
      </c>
      <c r="U313" s="10" t="s">
        <v>475</v>
      </c>
      <c r="V313" s="10" t="s">
        <v>1923</v>
      </c>
      <c r="W313" s="10" t="s">
        <v>1924</v>
      </c>
      <c r="X313" s="569">
        <v>45968.6875</v>
      </c>
      <c r="Y313" s="10" t="s">
        <v>1925</v>
      </c>
      <c r="Z313" s="10">
        <v>0.5</v>
      </c>
      <c r="AA313" s="10"/>
      <c r="AB313" s="10" t="s">
        <v>478</v>
      </c>
      <c r="AC313" s="221" t="s">
        <v>1926</v>
      </c>
      <c r="AD313" s="10"/>
      <c r="AE313" s="10"/>
      <c r="AF313" s="10"/>
      <c r="AG313" s="10"/>
      <c r="AH313" s="10"/>
      <c r="AI313" s="10"/>
      <c r="AJ313" s="10"/>
      <c r="AK313" s="10" t="s">
        <v>480</v>
      </c>
      <c r="AL313" s="222">
        <f t="shared" si="8"/>
        <v>45968</v>
      </c>
      <c r="AM313" s="220">
        <f t="shared" si="9"/>
        <v>45968</v>
      </c>
    </row>
    <row r="314" spans="1:39" ht="21.6" customHeight="1">
      <c r="A314" s="10">
        <v>35</v>
      </c>
      <c r="B314" s="10" t="s">
        <v>509</v>
      </c>
      <c r="C314" s="10">
        <v>2025111325</v>
      </c>
      <c r="D314" s="10" t="s">
        <v>1927</v>
      </c>
      <c r="E314" s="10" t="s">
        <v>511</v>
      </c>
      <c r="F314" s="10" t="s">
        <v>320</v>
      </c>
      <c r="G314" s="10" t="s">
        <v>321</v>
      </c>
      <c r="H314" s="10" t="s">
        <v>636</v>
      </c>
      <c r="I314" s="10" t="s">
        <v>1928</v>
      </c>
      <c r="J314" s="10" t="s">
        <v>591</v>
      </c>
      <c r="K314" s="10" t="s">
        <v>592</v>
      </c>
      <c r="L314" s="10" t="s">
        <v>593</v>
      </c>
      <c r="M314" s="11" t="s">
        <v>594</v>
      </c>
      <c r="N314" s="10" t="s">
        <v>595</v>
      </c>
      <c r="O314" s="11" t="s">
        <v>596</v>
      </c>
      <c r="P314" s="12" t="s">
        <v>1929</v>
      </c>
      <c r="Q314" s="10" t="s">
        <v>1922</v>
      </c>
      <c r="R314" s="10" t="s">
        <v>419</v>
      </c>
      <c r="S314" s="10" t="s">
        <v>125</v>
      </c>
      <c r="T314" s="10">
        <v>1</v>
      </c>
      <c r="U314" s="10" t="s">
        <v>475</v>
      </c>
      <c r="V314" s="10" t="s">
        <v>1930</v>
      </c>
      <c r="W314" s="10" t="s">
        <v>1931</v>
      </c>
      <c r="X314" s="569">
        <v>45968.708333333343</v>
      </c>
      <c r="Y314" s="10" t="s">
        <v>1932</v>
      </c>
      <c r="Z314" s="10">
        <v>0.5</v>
      </c>
      <c r="AA314" s="10"/>
      <c r="AB314" s="10" t="s">
        <v>478</v>
      </c>
      <c r="AC314" s="221" t="s">
        <v>1933</v>
      </c>
      <c r="AD314" s="10"/>
      <c r="AE314" s="10"/>
      <c r="AF314" s="10"/>
      <c r="AG314" s="10"/>
      <c r="AH314" s="10"/>
      <c r="AI314" s="10"/>
      <c r="AJ314" s="10"/>
      <c r="AK314" s="10" t="s">
        <v>480</v>
      </c>
      <c r="AL314" s="222">
        <f t="shared" si="8"/>
        <v>45968</v>
      </c>
      <c r="AM314" s="220">
        <f t="shared" si="9"/>
        <v>45968</v>
      </c>
    </row>
    <row r="315" spans="1:39" ht="21.6" customHeight="1">
      <c r="A315" s="10">
        <v>36</v>
      </c>
      <c r="B315" s="10" t="s">
        <v>471</v>
      </c>
      <c r="C315" s="10">
        <v>2025111388</v>
      </c>
      <c r="D315" s="10"/>
      <c r="E315" s="10"/>
      <c r="F315" s="10">
        <v>4184</v>
      </c>
      <c r="G315" s="10" t="s">
        <v>1934</v>
      </c>
      <c r="H315" s="10" t="s">
        <v>504</v>
      </c>
      <c r="I315" s="10"/>
      <c r="J315" s="10"/>
      <c r="K315" s="10"/>
      <c r="L315" s="10"/>
      <c r="M315" s="11"/>
      <c r="N315" s="10"/>
      <c r="O315" s="11"/>
      <c r="P315" s="12"/>
      <c r="Q315" s="10" t="s">
        <v>1935</v>
      </c>
      <c r="R315" s="10" t="s">
        <v>419</v>
      </c>
      <c r="S315" s="10" t="s">
        <v>130</v>
      </c>
      <c r="T315" s="10">
        <v>1</v>
      </c>
      <c r="U315" s="10" t="s">
        <v>475</v>
      </c>
      <c r="V315" s="10" t="s">
        <v>1936</v>
      </c>
      <c r="W315" s="10" t="s">
        <v>1917</v>
      </c>
      <c r="X315" s="569">
        <v>45968.458333333343</v>
      </c>
      <c r="Y315" s="10"/>
      <c r="Z315" s="10">
        <v>0.3</v>
      </c>
      <c r="AA315" s="10"/>
      <c r="AB315" s="10" t="s">
        <v>478</v>
      </c>
      <c r="AC315" s="221" t="s">
        <v>479</v>
      </c>
      <c r="AD315" s="10" t="s">
        <v>480</v>
      </c>
      <c r="AE315" s="10"/>
      <c r="AF315" s="10"/>
      <c r="AG315" s="10"/>
      <c r="AH315" s="10"/>
      <c r="AI315" s="10"/>
      <c r="AJ315" s="10"/>
      <c r="AK315" s="10" t="s">
        <v>480</v>
      </c>
      <c r="AL315" s="222" t="e">
        <f t="shared" si="8"/>
        <v>#VALUE!</v>
      </c>
      <c r="AM315" s="220">
        <f t="shared" si="9"/>
        <v>45968</v>
      </c>
    </row>
    <row r="316" spans="1:39" ht="21.6" customHeight="1">
      <c r="A316" s="10">
        <v>37</v>
      </c>
      <c r="B316" s="10" t="s">
        <v>509</v>
      </c>
      <c r="C316" s="10">
        <v>2025111394</v>
      </c>
      <c r="D316" s="10" t="s">
        <v>1937</v>
      </c>
      <c r="E316" s="10" t="s">
        <v>511</v>
      </c>
      <c r="F316" s="10">
        <v>3380</v>
      </c>
      <c r="G316" s="10" t="s">
        <v>1680</v>
      </c>
      <c r="H316" s="10" t="s">
        <v>636</v>
      </c>
      <c r="I316" s="10" t="s">
        <v>1938</v>
      </c>
      <c r="J316" s="10" t="s">
        <v>591</v>
      </c>
      <c r="K316" s="10" t="s">
        <v>592</v>
      </c>
      <c r="L316" s="10" t="s">
        <v>593</v>
      </c>
      <c r="M316" s="11" t="s">
        <v>594</v>
      </c>
      <c r="N316" s="10" t="s">
        <v>595</v>
      </c>
      <c r="O316" s="11" t="s">
        <v>596</v>
      </c>
      <c r="P316" s="12" t="s">
        <v>1939</v>
      </c>
      <c r="Q316" s="10" t="s">
        <v>1683</v>
      </c>
      <c r="R316" s="10" t="s">
        <v>419</v>
      </c>
      <c r="S316" s="10" t="s">
        <v>125</v>
      </c>
      <c r="T316" s="10">
        <v>1</v>
      </c>
      <c r="U316" s="10" t="s">
        <v>475</v>
      </c>
      <c r="V316" s="10" t="s">
        <v>1940</v>
      </c>
      <c r="W316" s="10" t="s">
        <v>1941</v>
      </c>
      <c r="X316" s="569">
        <v>45971.5625</v>
      </c>
      <c r="Y316" s="10" t="s">
        <v>1942</v>
      </c>
      <c r="Z316" s="10">
        <v>0.5</v>
      </c>
      <c r="AA316" s="10"/>
      <c r="AB316" s="10" t="s">
        <v>478</v>
      </c>
      <c r="AC316" s="221" t="s">
        <v>1943</v>
      </c>
      <c r="AD316" s="10"/>
      <c r="AE316" s="10"/>
      <c r="AF316" s="10"/>
      <c r="AG316" s="10"/>
      <c r="AH316" s="10"/>
      <c r="AI316" s="10"/>
      <c r="AJ316" s="10"/>
      <c r="AK316" s="10" t="s">
        <v>480</v>
      </c>
      <c r="AL316" s="222">
        <f t="shared" si="8"/>
        <v>45968</v>
      </c>
      <c r="AM316" s="220">
        <f t="shared" si="9"/>
        <v>45971</v>
      </c>
    </row>
    <row r="317" spans="1:39" ht="21.6" customHeight="1">
      <c r="A317" s="10">
        <v>38</v>
      </c>
      <c r="B317" s="10" t="s">
        <v>509</v>
      </c>
      <c r="C317" s="10">
        <v>2025111395</v>
      </c>
      <c r="D317" s="10" t="s">
        <v>1944</v>
      </c>
      <c r="E317" s="10" t="s">
        <v>511</v>
      </c>
      <c r="F317" s="10">
        <v>3380</v>
      </c>
      <c r="G317" s="10" t="s">
        <v>1680</v>
      </c>
      <c r="H317" s="10" t="s">
        <v>636</v>
      </c>
      <c r="I317" s="10" t="s">
        <v>1945</v>
      </c>
      <c r="J317" s="10" t="s">
        <v>591</v>
      </c>
      <c r="K317" s="10" t="s">
        <v>592</v>
      </c>
      <c r="L317" s="10" t="s">
        <v>593</v>
      </c>
      <c r="M317" s="11" t="s">
        <v>594</v>
      </c>
      <c r="N317" s="10" t="s">
        <v>595</v>
      </c>
      <c r="O317" s="11" t="s">
        <v>596</v>
      </c>
      <c r="P317" s="12" t="s">
        <v>1946</v>
      </c>
      <c r="Q317" s="10" t="s">
        <v>1683</v>
      </c>
      <c r="R317" s="10" t="s">
        <v>419</v>
      </c>
      <c r="S317" s="10" t="s">
        <v>125</v>
      </c>
      <c r="T317" s="10">
        <v>1</v>
      </c>
      <c r="U317" s="10" t="s">
        <v>475</v>
      </c>
      <c r="V317" s="10" t="s">
        <v>1947</v>
      </c>
      <c r="W317" s="10" t="s">
        <v>1948</v>
      </c>
      <c r="X317" s="569">
        <v>45971.583333333343</v>
      </c>
      <c r="Y317" s="10" t="s">
        <v>1949</v>
      </c>
      <c r="Z317" s="10">
        <v>0.5</v>
      </c>
      <c r="AA317" s="10"/>
      <c r="AB317" s="10" t="s">
        <v>478</v>
      </c>
      <c r="AC317" s="221" t="s">
        <v>1950</v>
      </c>
      <c r="AD317" s="10"/>
      <c r="AE317" s="10"/>
      <c r="AF317" s="10"/>
      <c r="AG317" s="10"/>
      <c r="AH317" s="10"/>
      <c r="AI317" s="10"/>
      <c r="AJ317" s="10"/>
      <c r="AK317" s="10" t="s">
        <v>480</v>
      </c>
      <c r="AL317" s="222">
        <f t="shared" si="8"/>
        <v>45968</v>
      </c>
      <c r="AM317" s="220">
        <f t="shared" si="9"/>
        <v>45971</v>
      </c>
    </row>
    <row r="318" spans="1:39" ht="21.6" customHeight="1">
      <c r="A318" s="10">
        <v>39</v>
      </c>
      <c r="B318" s="10" t="s">
        <v>471</v>
      </c>
      <c r="C318" s="10">
        <v>2025111429</v>
      </c>
      <c r="D318" s="10"/>
      <c r="E318" s="10"/>
      <c r="F318" s="10">
        <v>4804</v>
      </c>
      <c r="G318" s="10" t="s">
        <v>1951</v>
      </c>
      <c r="H318" s="10" t="s">
        <v>504</v>
      </c>
      <c r="I318" s="10"/>
      <c r="J318" s="10"/>
      <c r="K318" s="10"/>
      <c r="L318" s="10"/>
      <c r="M318" s="11"/>
      <c r="N318" s="10"/>
      <c r="O318" s="11"/>
      <c r="P318" s="12"/>
      <c r="Q318" s="10" t="s">
        <v>1952</v>
      </c>
      <c r="R318" s="10" t="s">
        <v>419</v>
      </c>
      <c r="S318" s="10" t="s">
        <v>130</v>
      </c>
      <c r="T318" s="10">
        <v>1</v>
      </c>
      <c r="U318" s="10" t="s">
        <v>475</v>
      </c>
      <c r="V318" s="10" t="s">
        <v>1953</v>
      </c>
      <c r="W318" s="10" t="s">
        <v>1954</v>
      </c>
      <c r="X318" s="569">
        <v>45968.576388888891</v>
      </c>
      <c r="Y318" s="10"/>
      <c r="Z318" s="10">
        <v>0.3</v>
      </c>
      <c r="AA318" s="10"/>
      <c r="AB318" s="10" t="s">
        <v>478</v>
      </c>
      <c r="AC318" s="221" t="s">
        <v>479</v>
      </c>
      <c r="AD318" s="10" t="s">
        <v>480</v>
      </c>
      <c r="AE318" s="10"/>
      <c r="AF318" s="10"/>
      <c r="AG318" s="10"/>
      <c r="AH318" s="10"/>
      <c r="AI318" s="10"/>
      <c r="AJ318" s="10"/>
      <c r="AK318" s="10" t="s">
        <v>480</v>
      </c>
      <c r="AL318" s="222" t="e">
        <f t="shared" si="8"/>
        <v>#VALUE!</v>
      </c>
      <c r="AM318" s="220">
        <f t="shared" si="9"/>
        <v>45968</v>
      </c>
    </row>
    <row r="319" spans="1:39" ht="21.6" customHeight="1">
      <c r="A319" s="10">
        <v>40</v>
      </c>
      <c r="B319" s="10" t="s">
        <v>471</v>
      </c>
      <c r="C319" s="10">
        <v>2025111442</v>
      </c>
      <c r="D319" s="10"/>
      <c r="E319" s="10"/>
      <c r="F319" s="10">
        <v>4539</v>
      </c>
      <c r="G319" s="10" t="s">
        <v>266</v>
      </c>
      <c r="H319" s="10" t="s">
        <v>504</v>
      </c>
      <c r="I319" s="10"/>
      <c r="J319" s="10"/>
      <c r="K319" s="10"/>
      <c r="L319" s="10"/>
      <c r="M319" s="11"/>
      <c r="N319" s="10"/>
      <c r="O319" s="11"/>
      <c r="P319" s="12"/>
      <c r="Q319" s="10" t="s">
        <v>1955</v>
      </c>
      <c r="R319" s="10" t="s">
        <v>419</v>
      </c>
      <c r="S319" s="10" t="s">
        <v>130</v>
      </c>
      <c r="T319" s="10">
        <v>1</v>
      </c>
      <c r="U319" s="10" t="s">
        <v>475</v>
      </c>
      <c r="V319" s="10" t="s">
        <v>1956</v>
      </c>
      <c r="W319" s="10" t="s">
        <v>1957</v>
      </c>
      <c r="X319" s="569">
        <v>45968.604166666657</v>
      </c>
      <c r="Y319" s="10"/>
      <c r="Z319" s="10">
        <v>0.3</v>
      </c>
      <c r="AA319" s="10"/>
      <c r="AB319" s="10" t="s">
        <v>478</v>
      </c>
      <c r="AC319" s="221" t="s">
        <v>479</v>
      </c>
      <c r="AD319" s="10" t="s">
        <v>480</v>
      </c>
      <c r="AE319" s="10"/>
      <c r="AF319" s="10"/>
      <c r="AG319" s="10"/>
      <c r="AH319" s="10"/>
      <c r="AI319" s="10"/>
      <c r="AJ319" s="10"/>
      <c r="AK319" s="10" t="s">
        <v>480</v>
      </c>
      <c r="AL319" s="222" t="e">
        <f t="shared" si="8"/>
        <v>#VALUE!</v>
      </c>
      <c r="AM319" s="220">
        <f t="shared" si="9"/>
        <v>45968</v>
      </c>
    </row>
    <row r="320" spans="1:39" ht="21.6" customHeight="1">
      <c r="A320" s="10">
        <v>41</v>
      </c>
      <c r="B320" s="10" t="s">
        <v>509</v>
      </c>
      <c r="C320" s="10">
        <v>2025111456</v>
      </c>
      <c r="D320" s="10" t="s">
        <v>1958</v>
      </c>
      <c r="E320" s="10" t="s">
        <v>511</v>
      </c>
      <c r="F320" s="10">
        <v>2259</v>
      </c>
      <c r="G320" s="10" t="s">
        <v>1319</v>
      </c>
      <c r="H320" s="10" t="s">
        <v>504</v>
      </c>
      <c r="I320" s="10" t="s">
        <v>1959</v>
      </c>
      <c r="J320" s="10" t="s">
        <v>591</v>
      </c>
      <c r="K320" s="10" t="s">
        <v>289</v>
      </c>
      <c r="L320" s="10" t="s">
        <v>1875</v>
      </c>
      <c r="M320" s="11" t="s">
        <v>1876</v>
      </c>
      <c r="N320" s="10">
        <v>3404</v>
      </c>
      <c r="O320" s="11" t="s">
        <v>1877</v>
      </c>
      <c r="P320" s="12" t="s">
        <v>1960</v>
      </c>
      <c r="Q320" s="10" t="s">
        <v>1320</v>
      </c>
      <c r="R320" s="10" t="s">
        <v>419</v>
      </c>
      <c r="S320" s="10" t="s">
        <v>130</v>
      </c>
      <c r="T320" s="10">
        <v>1</v>
      </c>
      <c r="U320" s="10" t="s">
        <v>475</v>
      </c>
      <c r="V320" s="10" t="s">
        <v>1961</v>
      </c>
      <c r="W320" s="10" t="s">
        <v>1962</v>
      </c>
      <c r="X320" s="569">
        <v>45968.669444444437</v>
      </c>
      <c r="Y320" s="10" t="s">
        <v>1963</v>
      </c>
      <c r="Z320" s="10">
        <v>0.5</v>
      </c>
      <c r="AA320" s="10"/>
      <c r="AB320" s="10" t="s">
        <v>478</v>
      </c>
      <c r="AC320" s="221" t="s">
        <v>1964</v>
      </c>
      <c r="AD320" s="10"/>
      <c r="AE320" s="10"/>
      <c r="AF320" s="10"/>
      <c r="AG320" s="10"/>
      <c r="AH320" s="10"/>
      <c r="AI320" s="10"/>
      <c r="AJ320" s="10"/>
      <c r="AK320" s="10" t="s">
        <v>480</v>
      </c>
      <c r="AL320" s="222">
        <f t="shared" si="8"/>
        <v>45968</v>
      </c>
      <c r="AM320" s="220">
        <f t="shared" si="9"/>
        <v>45968</v>
      </c>
    </row>
    <row r="321" spans="1:39" ht="21.6" customHeight="1">
      <c r="A321" s="10">
        <v>42</v>
      </c>
      <c r="B321" s="10" t="s">
        <v>471</v>
      </c>
      <c r="C321" s="10">
        <v>2025111461</v>
      </c>
      <c r="D321" s="10"/>
      <c r="E321" s="10"/>
      <c r="F321" s="10">
        <v>2259</v>
      </c>
      <c r="G321" s="10" t="s">
        <v>1319</v>
      </c>
      <c r="H321" s="10" t="s">
        <v>504</v>
      </c>
      <c r="I321" s="10"/>
      <c r="J321" s="10"/>
      <c r="K321" s="10"/>
      <c r="L321" s="10"/>
      <c r="M321" s="11"/>
      <c r="N321" s="10"/>
      <c r="O321" s="11"/>
      <c r="P321" s="12"/>
      <c r="Q321" s="10" t="s">
        <v>1320</v>
      </c>
      <c r="R321" s="10" t="s">
        <v>419</v>
      </c>
      <c r="S321" s="10" t="s">
        <v>130</v>
      </c>
      <c r="T321" s="10">
        <v>1</v>
      </c>
      <c r="U321" s="10" t="s">
        <v>475</v>
      </c>
      <c r="V321" s="10" t="s">
        <v>1965</v>
      </c>
      <c r="W321" s="10" t="s">
        <v>1966</v>
      </c>
      <c r="X321" s="569">
        <v>45968.65625</v>
      </c>
      <c r="Y321" s="10"/>
      <c r="Z321" s="10">
        <v>0.3</v>
      </c>
      <c r="AA321" s="10"/>
      <c r="AB321" s="10" t="s">
        <v>478</v>
      </c>
      <c r="AC321" s="221" t="s">
        <v>526</v>
      </c>
      <c r="AD321" s="10"/>
      <c r="AE321" s="10"/>
      <c r="AF321" s="10"/>
      <c r="AG321" s="10"/>
      <c r="AH321" s="10"/>
      <c r="AI321" s="10"/>
      <c r="AJ321" s="10" t="s">
        <v>480</v>
      </c>
      <c r="AK321" s="10" t="s">
        <v>480</v>
      </c>
      <c r="AL321" s="222" t="e">
        <f t="shared" si="8"/>
        <v>#VALUE!</v>
      </c>
      <c r="AM321" s="220">
        <f t="shared" si="9"/>
        <v>45968</v>
      </c>
    </row>
    <row r="322" spans="1:39" ht="21.6" customHeight="1">
      <c r="A322" s="10">
        <v>43</v>
      </c>
      <c r="B322" s="10" t="s">
        <v>471</v>
      </c>
      <c r="C322" s="10">
        <v>2025111469</v>
      </c>
      <c r="D322" s="10"/>
      <c r="E322" s="10"/>
      <c r="F322" s="10">
        <v>2543</v>
      </c>
      <c r="G322" s="10" t="s">
        <v>295</v>
      </c>
      <c r="H322" s="10" t="s">
        <v>504</v>
      </c>
      <c r="I322" s="10"/>
      <c r="J322" s="10"/>
      <c r="K322" s="10"/>
      <c r="L322" s="10"/>
      <c r="M322" s="11"/>
      <c r="N322" s="10"/>
      <c r="O322" s="11"/>
      <c r="P322" s="12"/>
      <c r="Q322" s="10" t="s">
        <v>1967</v>
      </c>
      <c r="R322" s="10" t="s">
        <v>419</v>
      </c>
      <c r="S322" s="10" t="s">
        <v>130</v>
      </c>
      <c r="T322" s="10">
        <v>1</v>
      </c>
      <c r="U322" s="10" t="s">
        <v>475</v>
      </c>
      <c r="V322" s="10" t="s">
        <v>1968</v>
      </c>
      <c r="W322" s="10" t="s">
        <v>1969</v>
      </c>
      <c r="X322" s="569">
        <v>45968.479166666657</v>
      </c>
      <c r="Y322" s="10"/>
      <c r="Z322" s="10">
        <v>0.3</v>
      </c>
      <c r="AA322" s="10"/>
      <c r="AB322" s="10" t="s">
        <v>478</v>
      </c>
      <c r="AC322" s="221" t="s">
        <v>479</v>
      </c>
      <c r="AD322" s="10" t="s">
        <v>480</v>
      </c>
      <c r="AE322" s="10"/>
      <c r="AF322" s="10"/>
      <c r="AG322" s="10"/>
      <c r="AH322" s="10"/>
      <c r="AI322" s="10"/>
      <c r="AJ322" s="10"/>
      <c r="AK322" s="10" t="s">
        <v>480</v>
      </c>
      <c r="AL322" s="222" t="e">
        <f t="shared" ref="AL322:AL385" si="10">DATEVALUE(TEXT(I322, "yyyy/mm/dd"))</f>
        <v>#VALUE!</v>
      </c>
      <c r="AM322" s="220">
        <f t="shared" ref="AM322:AM385" si="11">DATEVALUE(TEXT(X322, "yyyy/mm/dd"))</f>
        <v>45968</v>
      </c>
    </row>
    <row r="323" spans="1:39" ht="21.6" customHeight="1">
      <c r="A323" s="10">
        <v>44</v>
      </c>
      <c r="B323" s="10" t="s">
        <v>471</v>
      </c>
      <c r="C323" s="10">
        <v>2025111470</v>
      </c>
      <c r="D323" s="10"/>
      <c r="E323" s="10"/>
      <c r="F323" s="10">
        <v>4698</v>
      </c>
      <c r="G323" s="10" t="s">
        <v>1970</v>
      </c>
      <c r="H323" s="10" t="s">
        <v>504</v>
      </c>
      <c r="I323" s="10"/>
      <c r="J323" s="10"/>
      <c r="K323" s="10"/>
      <c r="L323" s="10"/>
      <c r="M323" s="11"/>
      <c r="N323" s="10"/>
      <c r="O323" s="11"/>
      <c r="P323" s="12"/>
      <c r="Q323" s="10" t="s">
        <v>1971</v>
      </c>
      <c r="R323" s="10" t="s">
        <v>419</v>
      </c>
      <c r="S323" s="10" t="s">
        <v>130</v>
      </c>
      <c r="T323" s="10">
        <v>1</v>
      </c>
      <c r="U323" s="10" t="s">
        <v>475</v>
      </c>
      <c r="V323" s="10" t="s">
        <v>1972</v>
      </c>
      <c r="W323" s="10" t="s">
        <v>1973</v>
      </c>
      <c r="X323" s="569">
        <v>45968.694444444453</v>
      </c>
      <c r="Y323" s="10"/>
      <c r="Z323" s="10">
        <v>0.3</v>
      </c>
      <c r="AA323" s="10"/>
      <c r="AB323" s="10" t="s">
        <v>478</v>
      </c>
      <c r="AC323" s="221" t="s">
        <v>479</v>
      </c>
      <c r="AD323" s="10" t="s">
        <v>480</v>
      </c>
      <c r="AE323" s="10"/>
      <c r="AF323" s="10"/>
      <c r="AG323" s="10"/>
      <c r="AH323" s="10"/>
      <c r="AI323" s="10"/>
      <c r="AJ323" s="10"/>
      <c r="AK323" s="10" t="s">
        <v>480</v>
      </c>
      <c r="AL323" s="222" t="e">
        <f t="shared" si="10"/>
        <v>#VALUE!</v>
      </c>
      <c r="AM323" s="220">
        <f t="shared" si="11"/>
        <v>45968</v>
      </c>
    </row>
    <row r="324" spans="1:39" ht="21.6" customHeight="1">
      <c r="A324" s="10">
        <v>45</v>
      </c>
      <c r="B324" s="10" t="s">
        <v>471</v>
      </c>
      <c r="C324" s="10">
        <v>2025111478</v>
      </c>
      <c r="D324" s="10"/>
      <c r="E324" s="10"/>
      <c r="F324" s="10">
        <v>3601</v>
      </c>
      <c r="G324" s="10" t="s">
        <v>1716</v>
      </c>
      <c r="H324" s="10" t="s">
        <v>504</v>
      </c>
      <c r="I324" s="10"/>
      <c r="J324" s="10"/>
      <c r="K324" s="10"/>
      <c r="L324" s="10"/>
      <c r="M324" s="11"/>
      <c r="N324" s="10"/>
      <c r="O324" s="11"/>
      <c r="P324" s="12"/>
      <c r="Q324" s="10" t="s">
        <v>1719</v>
      </c>
      <c r="R324" s="10" t="s">
        <v>419</v>
      </c>
      <c r="S324" s="10" t="s">
        <v>130</v>
      </c>
      <c r="T324" s="10">
        <v>1</v>
      </c>
      <c r="U324" s="10" t="s">
        <v>475</v>
      </c>
      <c r="V324" s="10" t="s">
        <v>1974</v>
      </c>
      <c r="W324" s="10" t="s">
        <v>1975</v>
      </c>
      <c r="X324" s="569">
        <v>45968.711805555547</v>
      </c>
      <c r="Y324" s="10"/>
      <c r="Z324" s="10">
        <v>0.3</v>
      </c>
      <c r="AA324" s="10"/>
      <c r="AB324" s="10" t="s">
        <v>478</v>
      </c>
      <c r="AC324" s="221" t="s">
        <v>479</v>
      </c>
      <c r="AD324" s="10" t="s">
        <v>480</v>
      </c>
      <c r="AE324" s="10"/>
      <c r="AF324" s="10"/>
      <c r="AG324" s="10"/>
      <c r="AH324" s="10"/>
      <c r="AI324" s="10"/>
      <c r="AJ324" s="10"/>
      <c r="AK324" s="10" t="s">
        <v>480</v>
      </c>
      <c r="AL324" s="222" t="e">
        <f t="shared" si="10"/>
        <v>#VALUE!</v>
      </c>
      <c r="AM324" s="220">
        <f t="shared" si="11"/>
        <v>45968</v>
      </c>
    </row>
    <row r="325" spans="1:39" ht="21.6" customHeight="1">
      <c r="A325" s="10">
        <v>46</v>
      </c>
      <c r="B325" s="10" t="s">
        <v>471</v>
      </c>
      <c r="C325" s="10">
        <v>2025111479</v>
      </c>
      <c r="D325" s="10"/>
      <c r="E325" s="10"/>
      <c r="F325" s="10" t="s">
        <v>320</v>
      </c>
      <c r="G325" s="10" t="s">
        <v>321</v>
      </c>
      <c r="H325" s="10" t="s">
        <v>636</v>
      </c>
      <c r="I325" s="10"/>
      <c r="J325" s="10"/>
      <c r="K325" s="10"/>
      <c r="L325" s="10"/>
      <c r="M325" s="11"/>
      <c r="N325" s="10"/>
      <c r="O325" s="11"/>
      <c r="P325" s="12"/>
      <c r="Q325" s="10" t="s">
        <v>1922</v>
      </c>
      <c r="R325" s="10" t="s">
        <v>419</v>
      </c>
      <c r="S325" s="10" t="s">
        <v>125</v>
      </c>
      <c r="T325" s="10">
        <v>1</v>
      </c>
      <c r="U325" s="10" t="s">
        <v>475</v>
      </c>
      <c r="V325" s="10" t="s">
        <v>1976</v>
      </c>
      <c r="W325" s="10" t="s">
        <v>1977</v>
      </c>
      <c r="X325" s="569">
        <v>45968.71875</v>
      </c>
      <c r="Y325" s="10"/>
      <c r="Z325" s="10">
        <v>0.3</v>
      </c>
      <c r="AA325" s="10"/>
      <c r="AB325" s="10" t="s">
        <v>478</v>
      </c>
      <c r="AC325" s="221" t="s">
        <v>479</v>
      </c>
      <c r="AD325" s="10" t="s">
        <v>480</v>
      </c>
      <c r="AE325" s="10"/>
      <c r="AF325" s="10"/>
      <c r="AG325" s="10"/>
      <c r="AH325" s="10"/>
      <c r="AI325" s="10"/>
      <c r="AJ325" s="10" t="s">
        <v>480</v>
      </c>
      <c r="AK325" s="10" t="s">
        <v>480</v>
      </c>
      <c r="AL325" s="222" t="e">
        <f t="shared" si="10"/>
        <v>#VALUE!</v>
      </c>
      <c r="AM325" s="220">
        <f t="shared" si="11"/>
        <v>45968</v>
      </c>
    </row>
    <row r="326" spans="1:39" ht="21.6" customHeight="1">
      <c r="A326" s="10">
        <v>47</v>
      </c>
      <c r="B326" s="10" t="s">
        <v>509</v>
      </c>
      <c r="C326" s="10">
        <v>2025111486</v>
      </c>
      <c r="D326" s="10" t="s">
        <v>1978</v>
      </c>
      <c r="E326" s="10" t="s">
        <v>511</v>
      </c>
      <c r="F326" s="10">
        <v>2399</v>
      </c>
      <c r="G326" s="10" t="s">
        <v>298</v>
      </c>
      <c r="H326" s="10" t="s">
        <v>504</v>
      </c>
      <c r="I326" s="10" t="s">
        <v>1979</v>
      </c>
      <c r="J326" s="10" t="s">
        <v>604</v>
      </c>
      <c r="K326" s="10" t="s">
        <v>289</v>
      </c>
      <c r="L326" s="10" t="s">
        <v>593</v>
      </c>
      <c r="M326" s="11" t="s">
        <v>594</v>
      </c>
      <c r="N326" s="10" t="s">
        <v>595</v>
      </c>
      <c r="O326" s="11" t="s">
        <v>596</v>
      </c>
      <c r="P326" s="12" t="s">
        <v>1980</v>
      </c>
      <c r="Q326" s="10" t="s">
        <v>965</v>
      </c>
      <c r="R326" s="10" t="s">
        <v>419</v>
      </c>
      <c r="S326" s="10" t="s">
        <v>130</v>
      </c>
      <c r="T326" s="10">
        <v>1</v>
      </c>
      <c r="U326" s="10" t="s">
        <v>475</v>
      </c>
      <c r="V326" s="10" t="s">
        <v>1981</v>
      </c>
      <c r="W326" s="10" t="s">
        <v>1982</v>
      </c>
      <c r="X326" s="569">
        <v>45971.652777777781</v>
      </c>
      <c r="Y326" s="10" t="s">
        <v>1983</v>
      </c>
      <c r="Z326" s="10">
        <v>0.3</v>
      </c>
      <c r="AA326" s="10"/>
      <c r="AB326" s="10" t="s">
        <v>478</v>
      </c>
      <c r="AC326" s="221" t="s">
        <v>1984</v>
      </c>
      <c r="AD326" s="10"/>
      <c r="AE326" s="10"/>
      <c r="AF326" s="10"/>
      <c r="AG326" s="10"/>
      <c r="AH326" s="10"/>
      <c r="AI326" s="10"/>
      <c r="AJ326" s="10"/>
      <c r="AK326" s="10" t="s">
        <v>480</v>
      </c>
      <c r="AL326" s="222">
        <f t="shared" si="10"/>
        <v>45969</v>
      </c>
      <c r="AM326" s="220">
        <f t="shared" si="11"/>
        <v>45971</v>
      </c>
    </row>
    <row r="327" spans="1:39" ht="21.6" customHeight="1">
      <c r="A327" s="10">
        <v>48</v>
      </c>
      <c r="B327" s="10" t="s">
        <v>509</v>
      </c>
      <c r="C327" s="10">
        <v>2025111487</v>
      </c>
      <c r="D327" s="10" t="s">
        <v>1985</v>
      </c>
      <c r="E327" s="10" t="s">
        <v>511</v>
      </c>
      <c r="F327" s="10">
        <v>2399</v>
      </c>
      <c r="G327" s="10" t="s">
        <v>298</v>
      </c>
      <c r="H327" s="10" t="s">
        <v>504</v>
      </c>
      <c r="I327" s="10" t="s">
        <v>1986</v>
      </c>
      <c r="J327" s="10" t="s">
        <v>604</v>
      </c>
      <c r="K327" s="10" t="s">
        <v>289</v>
      </c>
      <c r="L327" s="10" t="s">
        <v>593</v>
      </c>
      <c r="M327" s="11" t="s">
        <v>594</v>
      </c>
      <c r="N327" s="10" t="s">
        <v>595</v>
      </c>
      <c r="O327" s="11" t="s">
        <v>596</v>
      </c>
      <c r="P327" s="12" t="s">
        <v>1987</v>
      </c>
      <c r="Q327" s="10" t="s">
        <v>965</v>
      </c>
      <c r="R327" s="10" t="s">
        <v>419</v>
      </c>
      <c r="S327" s="10" t="s">
        <v>130</v>
      </c>
      <c r="T327" s="10">
        <v>1</v>
      </c>
      <c r="U327" s="10" t="s">
        <v>475</v>
      </c>
      <c r="V327" s="10" t="s">
        <v>1988</v>
      </c>
      <c r="W327" s="10" t="s">
        <v>1989</v>
      </c>
      <c r="X327" s="569">
        <v>45971.638888888891</v>
      </c>
      <c r="Y327" s="10" t="s">
        <v>1983</v>
      </c>
      <c r="Z327" s="10">
        <v>0.3</v>
      </c>
      <c r="AA327" s="10"/>
      <c r="AB327" s="10" t="s">
        <v>478</v>
      </c>
      <c r="AC327" s="221" t="s">
        <v>1990</v>
      </c>
      <c r="AD327" s="10"/>
      <c r="AE327" s="10"/>
      <c r="AF327" s="10"/>
      <c r="AG327" s="10"/>
      <c r="AH327" s="10"/>
      <c r="AI327" s="10"/>
      <c r="AJ327" s="10"/>
      <c r="AK327" s="10" t="s">
        <v>480</v>
      </c>
      <c r="AL327" s="222">
        <f t="shared" si="10"/>
        <v>45969</v>
      </c>
      <c r="AM327" s="220">
        <f t="shared" si="11"/>
        <v>45971</v>
      </c>
    </row>
    <row r="328" spans="1:39" ht="21.6" customHeight="1">
      <c r="A328" s="10">
        <v>49</v>
      </c>
      <c r="B328" s="10" t="s">
        <v>471</v>
      </c>
      <c r="C328" s="10">
        <v>2025111559</v>
      </c>
      <c r="D328" s="10"/>
      <c r="E328" s="10"/>
      <c r="F328" s="10">
        <v>4210</v>
      </c>
      <c r="G328" s="10" t="s">
        <v>348</v>
      </c>
      <c r="H328" s="10" t="s">
        <v>504</v>
      </c>
      <c r="I328" s="10"/>
      <c r="J328" s="10"/>
      <c r="K328" s="10"/>
      <c r="L328" s="10"/>
      <c r="M328" s="11"/>
      <c r="N328" s="10"/>
      <c r="O328" s="11"/>
      <c r="P328" s="12"/>
      <c r="Q328" s="10" t="s">
        <v>1343</v>
      </c>
      <c r="R328" s="10" t="s">
        <v>419</v>
      </c>
      <c r="S328" s="10" t="s">
        <v>130</v>
      </c>
      <c r="T328" s="10">
        <v>1</v>
      </c>
      <c r="U328" s="10" t="s">
        <v>475</v>
      </c>
      <c r="V328" s="10" t="s">
        <v>1991</v>
      </c>
      <c r="W328" s="10" t="s">
        <v>1992</v>
      </c>
      <c r="X328" s="569">
        <v>45971.541666666657</v>
      </c>
      <c r="Y328" s="10"/>
      <c r="Z328" s="10">
        <v>2.5</v>
      </c>
      <c r="AA328" s="10"/>
      <c r="AB328" s="10" t="s">
        <v>478</v>
      </c>
      <c r="AC328" s="221" t="s">
        <v>1814</v>
      </c>
      <c r="AD328" s="10"/>
      <c r="AE328" s="10" t="s">
        <v>480</v>
      </c>
      <c r="AF328" s="10"/>
      <c r="AG328" s="10"/>
      <c r="AH328" s="10"/>
      <c r="AI328" s="10"/>
      <c r="AJ328" s="10"/>
      <c r="AK328" s="10" t="s">
        <v>480</v>
      </c>
      <c r="AL328" s="222" t="e">
        <f t="shared" si="10"/>
        <v>#VALUE!</v>
      </c>
      <c r="AM328" s="220">
        <f t="shared" si="11"/>
        <v>45971</v>
      </c>
    </row>
    <row r="329" spans="1:39" ht="21.6" customHeight="1">
      <c r="A329" s="10">
        <v>50</v>
      </c>
      <c r="B329" s="10" t="s">
        <v>471</v>
      </c>
      <c r="C329" s="10">
        <v>2025111560</v>
      </c>
      <c r="D329" s="10"/>
      <c r="E329" s="10"/>
      <c r="F329" s="10">
        <v>4210</v>
      </c>
      <c r="G329" s="10" t="s">
        <v>348</v>
      </c>
      <c r="H329" s="10" t="s">
        <v>504</v>
      </c>
      <c r="I329" s="10"/>
      <c r="J329" s="10"/>
      <c r="K329" s="10"/>
      <c r="L329" s="10"/>
      <c r="M329" s="11"/>
      <c r="N329" s="10"/>
      <c r="O329" s="11"/>
      <c r="P329" s="12"/>
      <c r="Q329" s="10" t="s">
        <v>1343</v>
      </c>
      <c r="R329" s="10" t="s">
        <v>419</v>
      </c>
      <c r="S329" s="10" t="s">
        <v>130</v>
      </c>
      <c r="T329" s="10">
        <v>1</v>
      </c>
      <c r="U329" s="10" t="s">
        <v>475</v>
      </c>
      <c r="V329" s="10" t="s">
        <v>1993</v>
      </c>
      <c r="W329" s="10" t="s">
        <v>1941</v>
      </c>
      <c r="X329" s="569">
        <v>45971.5625</v>
      </c>
      <c r="Y329" s="10"/>
      <c r="Z329" s="10">
        <v>0.5</v>
      </c>
      <c r="AA329" s="10"/>
      <c r="AB329" s="10" t="s">
        <v>478</v>
      </c>
      <c r="AC329" s="221" t="s">
        <v>479</v>
      </c>
      <c r="AD329" s="10" t="s">
        <v>480</v>
      </c>
      <c r="AE329" s="10"/>
      <c r="AF329" s="10"/>
      <c r="AG329" s="10"/>
      <c r="AH329" s="10"/>
      <c r="AI329" s="10"/>
      <c r="AJ329" s="10"/>
      <c r="AK329" s="10" t="s">
        <v>480</v>
      </c>
      <c r="AL329" s="222" t="e">
        <f t="shared" si="10"/>
        <v>#VALUE!</v>
      </c>
      <c r="AM329" s="220">
        <f t="shared" si="11"/>
        <v>45971</v>
      </c>
    </row>
    <row r="330" spans="1:39" ht="21.6" customHeight="1">
      <c r="A330" s="10">
        <v>51</v>
      </c>
      <c r="B330" s="10" t="s">
        <v>471</v>
      </c>
      <c r="C330" s="10">
        <v>2025111577</v>
      </c>
      <c r="D330" s="10"/>
      <c r="E330" s="10"/>
      <c r="F330" s="10">
        <v>5496</v>
      </c>
      <c r="G330" s="10" t="s">
        <v>329</v>
      </c>
      <c r="H330" s="10" t="s">
        <v>543</v>
      </c>
      <c r="I330" s="10"/>
      <c r="J330" s="10"/>
      <c r="K330" s="10"/>
      <c r="L330" s="10"/>
      <c r="M330" s="11"/>
      <c r="N330" s="10"/>
      <c r="O330" s="11"/>
      <c r="P330" s="12"/>
      <c r="Q330" s="10" t="s">
        <v>1994</v>
      </c>
      <c r="R330" s="10" t="s">
        <v>419</v>
      </c>
      <c r="S330" s="10" t="s">
        <v>146</v>
      </c>
      <c r="T330" s="10">
        <v>1</v>
      </c>
      <c r="U330" s="10" t="s">
        <v>475</v>
      </c>
      <c r="V330" s="10" t="s">
        <v>1995</v>
      </c>
      <c r="W330" s="10" t="s">
        <v>1996</v>
      </c>
      <c r="X330" s="569">
        <v>45971.607638888891</v>
      </c>
      <c r="Y330" s="10"/>
      <c r="Z330" s="10">
        <v>2.1</v>
      </c>
      <c r="AA330" s="10"/>
      <c r="AB330" s="10" t="s">
        <v>478</v>
      </c>
      <c r="AC330" s="221" t="s">
        <v>1997</v>
      </c>
      <c r="AD330" s="10"/>
      <c r="AE330" s="10" t="s">
        <v>480</v>
      </c>
      <c r="AF330" s="10"/>
      <c r="AG330" s="10"/>
      <c r="AH330" s="10"/>
      <c r="AI330" s="10"/>
      <c r="AJ330" s="10"/>
      <c r="AK330" s="10" t="s">
        <v>480</v>
      </c>
      <c r="AL330" s="222" t="e">
        <f t="shared" si="10"/>
        <v>#VALUE!</v>
      </c>
      <c r="AM330" s="220">
        <f t="shared" si="11"/>
        <v>45971</v>
      </c>
    </row>
    <row r="331" spans="1:39" ht="21.6" customHeight="1">
      <c r="A331" s="10">
        <v>52</v>
      </c>
      <c r="B331" s="10" t="s">
        <v>471</v>
      </c>
      <c r="C331" s="10">
        <v>2025111599</v>
      </c>
      <c r="D331" s="10"/>
      <c r="E331" s="10"/>
      <c r="F331" s="10">
        <v>2399</v>
      </c>
      <c r="G331" s="10" t="s">
        <v>298</v>
      </c>
      <c r="H331" s="10" t="s">
        <v>504</v>
      </c>
      <c r="I331" s="10"/>
      <c r="J331" s="10"/>
      <c r="K331" s="10"/>
      <c r="L331" s="10"/>
      <c r="M331" s="11"/>
      <c r="N331" s="10"/>
      <c r="O331" s="11"/>
      <c r="P331" s="12"/>
      <c r="Q331" s="10" t="s">
        <v>965</v>
      </c>
      <c r="R331" s="10" t="s">
        <v>419</v>
      </c>
      <c r="S331" s="10" t="s">
        <v>130</v>
      </c>
      <c r="T331" s="10">
        <v>1</v>
      </c>
      <c r="U331" s="10" t="s">
        <v>475</v>
      </c>
      <c r="V331" s="10" t="s">
        <v>1998</v>
      </c>
      <c r="W331" s="10" t="s">
        <v>1999</v>
      </c>
      <c r="X331" s="569">
        <v>45971.659722222219</v>
      </c>
      <c r="Y331" s="10"/>
      <c r="Z331" s="10">
        <v>0.2</v>
      </c>
      <c r="AA331" s="10"/>
      <c r="AB331" s="10" t="s">
        <v>478</v>
      </c>
      <c r="AC331" s="221" t="s">
        <v>526</v>
      </c>
      <c r="AD331" s="10"/>
      <c r="AE331" s="10"/>
      <c r="AF331" s="10"/>
      <c r="AG331" s="10"/>
      <c r="AH331" s="10"/>
      <c r="AI331" s="10"/>
      <c r="AJ331" s="10" t="s">
        <v>480</v>
      </c>
      <c r="AK331" s="10" t="s">
        <v>480</v>
      </c>
      <c r="AL331" s="222" t="e">
        <f t="shared" si="10"/>
        <v>#VALUE!</v>
      </c>
      <c r="AM331" s="220">
        <f t="shared" si="11"/>
        <v>45971</v>
      </c>
    </row>
    <row r="332" spans="1:39" ht="21.6" customHeight="1">
      <c r="A332" s="10">
        <v>53</v>
      </c>
      <c r="B332" s="10" t="s">
        <v>509</v>
      </c>
      <c r="C332" s="10">
        <v>2025111671</v>
      </c>
      <c r="D332" s="10" t="s">
        <v>2000</v>
      </c>
      <c r="E332" s="10" t="s">
        <v>511</v>
      </c>
      <c r="F332" s="10">
        <v>5074</v>
      </c>
      <c r="G332" s="10" t="s">
        <v>1832</v>
      </c>
      <c r="H332" s="10" t="s">
        <v>1208</v>
      </c>
      <c r="I332" s="10" t="s">
        <v>2001</v>
      </c>
      <c r="J332" s="10" t="s">
        <v>514</v>
      </c>
      <c r="K332" s="10" t="s">
        <v>592</v>
      </c>
      <c r="L332" s="10" t="s">
        <v>593</v>
      </c>
      <c r="M332" s="11" t="s">
        <v>594</v>
      </c>
      <c r="N332" s="10" t="s">
        <v>595</v>
      </c>
      <c r="O332" s="11" t="s">
        <v>596</v>
      </c>
      <c r="P332" s="12" t="s">
        <v>2002</v>
      </c>
      <c r="Q332" s="10" t="s">
        <v>1833</v>
      </c>
      <c r="R332" s="10" t="s">
        <v>419</v>
      </c>
      <c r="S332" s="10" t="s">
        <v>130</v>
      </c>
      <c r="T332" s="10">
        <v>1</v>
      </c>
      <c r="U332" s="10" t="s">
        <v>475</v>
      </c>
      <c r="V332" s="10" t="s">
        <v>2003</v>
      </c>
      <c r="W332" s="10" t="s">
        <v>2004</v>
      </c>
      <c r="X332" s="569">
        <v>45972.46875</v>
      </c>
      <c r="Y332" s="10" t="s">
        <v>2005</v>
      </c>
      <c r="Z332" s="10">
        <v>0.5</v>
      </c>
      <c r="AA332" s="10"/>
      <c r="AB332" s="10" t="s">
        <v>478</v>
      </c>
      <c r="AC332" s="221" t="s">
        <v>2006</v>
      </c>
      <c r="AD332" s="10"/>
      <c r="AE332" s="10"/>
      <c r="AF332" s="10"/>
      <c r="AG332" s="10"/>
      <c r="AH332" s="10"/>
      <c r="AI332" s="10"/>
      <c r="AJ332" s="10"/>
      <c r="AK332" s="10" t="s">
        <v>480</v>
      </c>
      <c r="AL332" s="222">
        <f t="shared" si="10"/>
        <v>45972</v>
      </c>
      <c r="AM332" s="220">
        <f t="shared" si="11"/>
        <v>45972</v>
      </c>
    </row>
    <row r="333" spans="1:39" ht="21.6" customHeight="1">
      <c r="A333" s="10">
        <v>54</v>
      </c>
      <c r="B333" s="10" t="s">
        <v>509</v>
      </c>
      <c r="C333" s="10">
        <v>2025111702</v>
      </c>
      <c r="D333" s="10" t="s">
        <v>2007</v>
      </c>
      <c r="E333" s="10" t="s">
        <v>511</v>
      </c>
      <c r="F333" s="10">
        <v>4144</v>
      </c>
      <c r="G333" s="10" t="s">
        <v>1138</v>
      </c>
      <c r="H333" s="10" t="s">
        <v>636</v>
      </c>
      <c r="I333" s="10" t="s">
        <v>2008</v>
      </c>
      <c r="J333" s="10" t="s">
        <v>514</v>
      </c>
      <c r="K333" s="10" t="s">
        <v>592</v>
      </c>
      <c r="L333" s="10" t="s">
        <v>515</v>
      </c>
      <c r="M333" s="11" t="s">
        <v>516</v>
      </c>
      <c r="N333" s="10">
        <v>2307</v>
      </c>
      <c r="O333" s="11" t="s">
        <v>532</v>
      </c>
      <c r="P333" s="12" t="s">
        <v>2009</v>
      </c>
      <c r="Q333" s="10" t="s">
        <v>1144</v>
      </c>
      <c r="R333" s="10" t="s">
        <v>419</v>
      </c>
      <c r="S333" s="10" t="s">
        <v>125</v>
      </c>
      <c r="T333" s="10">
        <v>1</v>
      </c>
      <c r="U333" s="10" t="s">
        <v>475</v>
      </c>
      <c r="V333" s="10" t="s">
        <v>2010</v>
      </c>
      <c r="W333" s="10" t="s">
        <v>1983</v>
      </c>
      <c r="X333" s="569">
        <v>45972.5625</v>
      </c>
      <c r="Y333" s="10" t="s">
        <v>2011</v>
      </c>
      <c r="Z333" s="10">
        <v>0.5</v>
      </c>
      <c r="AA333" s="10"/>
      <c r="AB333" s="10" t="s">
        <v>478</v>
      </c>
      <c r="AC333" s="221" t="s">
        <v>2012</v>
      </c>
      <c r="AD333" s="10"/>
      <c r="AE333" s="10"/>
      <c r="AF333" s="10"/>
      <c r="AG333" s="10"/>
      <c r="AH333" s="10"/>
      <c r="AI333" s="10"/>
      <c r="AJ333" s="10"/>
      <c r="AK333" s="10" t="s">
        <v>480</v>
      </c>
      <c r="AL333" s="222">
        <f t="shared" si="10"/>
        <v>45972</v>
      </c>
      <c r="AM333" s="220">
        <f t="shared" si="11"/>
        <v>45972</v>
      </c>
    </row>
    <row r="334" spans="1:39" ht="21.6" customHeight="1">
      <c r="A334" s="10">
        <v>55</v>
      </c>
      <c r="B334" s="10" t="s">
        <v>509</v>
      </c>
      <c r="C334" s="10">
        <v>2025111721</v>
      </c>
      <c r="D334" s="10" t="s">
        <v>2013</v>
      </c>
      <c r="E334" s="10" t="s">
        <v>511</v>
      </c>
      <c r="F334" s="10">
        <v>4856</v>
      </c>
      <c r="G334" s="10" t="s">
        <v>1567</v>
      </c>
      <c r="H334" s="10" t="s">
        <v>636</v>
      </c>
      <c r="I334" s="10" t="s">
        <v>2014</v>
      </c>
      <c r="J334" s="10" t="s">
        <v>514</v>
      </c>
      <c r="K334" s="10" t="s">
        <v>289</v>
      </c>
      <c r="L334" s="10" t="s">
        <v>1875</v>
      </c>
      <c r="M334" s="11" t="s">
        <v>1876</v>
      </c>
      <c r="N334" s="10">
        <v>3404</v>
      </c>
      <c r="O334" s="11" t="s">
        <v>1877</v>
      </c>
      <c r="P334" s="12" t="s">
        <v>2015</v>
      </c>
      <c r="Q334" s="10" t="s">
        <v>1570</v>
      </c>
      <c r="R334" s="10" t="s">
        <v>419</v>
      </c>
      <c r="S334" s="10" t="s">
        <v>125</v>
      </c>
      <c r="T334" s="10">
        <v>1</v>
      </c>
      <c r="U334" s="10" t="s">
        <v>475</v>
      </c>
      <c r="V334" s="10" t="s">
        <v>2016</v>
      </c>
      <c r="W334" s="10" t="s">
        <v>2017</v>
      </c>
      <c r="X334" s="569">
        <v>45972.600694444453</v>
      </c>
      <c r="Y334" s="10" t="s">
        <v>2018</v>
      </c>
      <c r="Z334" s="10">
        <v>0.9</v>
      </c>
      <c r="AA334" s="10"/>
      <c r="AB334" s="10" t="s">
        <v>478</v>
      </c>
      <c r="AC334" s="221" t="s">
        <v>2019</v>
      </c>
      <c r="AD334" s="10"/>
      <c r="AE334" s="10"/>
      <c r="AF334" s="10"/>
      <c r="AG334" s="10"/>
      <c r="AH334" s="10"/>
      <c r="AI334" s="10"/>
      <c r="AJ334" s="10"/>
      <c r="AK334" s="10" t="s">
        <v>480</v>
      </c>
      <c r="AL334" s="222">
        <f t="shared" si="10"/>
        <v>45972</v>
      </c>
      <c r="AM334" s="220">
        <f t="shared" si="11"/>
        <v>45972</v>
      </c>
    </row>
    <row r="335" spans="1:39" ht="21.6" customHeight="1">
      <c r="A335" s="10">
        <v>56</v>
      </c>
      <c r="B335" s="10" t="s">
        <v>471</v>
      </c>
      <c r="C335" s="10">
        <v>2025111741</v>
      </c>
      <c r="D335" s="10"/>
      <c r="E335" s="10"/>
      <c r="F335" s="10">
        <v>2109</v>
      </c>
      <c r="G335" s="10" t="s">
        <v>311</v>
      </c>
      <c r="H335" s="10" t="s">
        <v>636</v>
      </c>
      <c r="I335" s="10"/>
      <c r="J335" s="10"/>
      <c r="K335" s="10"/>
      <c r="L335" s="10"/>
      <c r="M335" s="11"/>
      <c r="N335" s="10"/>
      <c r="O335" s="11"/>
      <c r="P335" s="12"/>
      <c r="Q335" s="10" t="s">
        <v>1233</v>
      </c>
      <c r="R335" s="10" t="s">
        <v>419</v>
      </c>
      <c r="S335" s="10" t="s">
        <v>125</v>
      </c>
      <c r="T335" s="10">
        <v>1</v>
      </c>
      <c r="U335" s="10" t="s">
        <v>475</v>
      </c>
      <c r="V335" s="10" t="s">
        <v>2020</v>
      </c>
      <c r="W335" s="10" t="s">
        <v>2021</v>
      </c>
      <c r="X335" s="569">
        <v>45972.645833333343</v>
      </c>
      <c r="Y335" s="10"/>
      <c r="Z335" s="10">
        <v>0.5</v>
      </c>
      <c r="AA335" s="10"/>
      <c r="AB335" s="10" t="s">
        <v>478</v>
      </c>
      <c r="AC335" s="221" t="s">
        <v>479</v>
      </c>
      <c r="AD335" s="10" t="s">
        <v>480</v>
      </c>
      <c r="AE335" s="10"/>
      <c r="AF335" s="10"/>
      <c r="AG335" s="10"/>
      <c r="AH335" s="10"/>
      <c r="AI335" s="10"/>
      <c r="AJ335" s="10" t="s">
        <v>480</v>
      </c>
      <c r="AK335" s="10" t="s">
        <v>480</v>
      </c>
      <c r="AL335" s="222" t="e">
        <f t="shared" si="10"/>
        <v>#VALUE!</v>
      </c>
      <c r="AM335" s="220">
        <f t="shared" si="11"/>
        <v>45972</v>
      </c>
    </row>
    <row r="336" spans="1:39" ht="21.6" customHeight="1">
      <c r="A336" s="10">
        <v>57</v>
      </c>
      <c r="B336" s="10" t="s">
        <v>471</v>
      </c>
      <c r="C336" s="10">
        <v>2025111745</v>
      </c>
      <c r="D336" s="10"/>
      <c r="E336" s="10"/>
      <c r="F336" s="10" t="s">
        <v>66</v>
      </c>
      <c r="G336" s="10" t="s">
        <v>2022</v>
      </c>
      <c r="H336" s="10" t="s">
        <v>636</v>
      </c>
      <c r="I336" s="10"/>
      <c r="J336" s="10"/>
      <c r="K336" s="10"/>
      <c r="L336" s="10"/>
      <c r="M336" s="11"/>
      <c r="N336" s="10"/>
      <c r="O336" s="11"/>
      <c r="P336" s="12"/>
      <c r="Q336" s="10" t="s">
        <v>2023</v>
      </c>
      <c r="R336" s="10" t="s">
        <v>419</v>
      </c>
      <c r="S336" s="10" t="s">
        <v>125</v>
      </c>
      <c r="T336" s="10">
        <v>1</v>
      </c>
      <c r="U336" s="10" t="s">
        <v>475</v>
      </c>
      <c r="V336" s="10" t="s">
        <v>2024</v>
      </c>
      <c r="W336" s="10" t="s">
        <v>2025</v>
      </c>
      <c r="X336" s="569">
        <v>45972.65625</v>
      </c>
      <c r="Y336" s="10"/>
      <c r="Z336" s="10">
        <v>0.3</v>
      </c>
      <c r="AA336" s="10"/>
      <c r="AB336" s="10" t="s">
        <v>478</v>
      </c>
      <c r="AC336" s="221" t="s">
        <v>489</v>
      </c>
      <c r="AD336" s="10" t="s">
        <v>480</v>
      </c>
      <c r="AE336" s="10"/>
      <c r="AF336" s="10"/>
      <c r="AG336" s="10"/>
      <c r="AH336" s="10"/>
      <c r="AI336" s="10"/>
      <c r="AJ336" s="10"/>
      <c r="AK336" s="10" t="s">
        <v>480</v>
      </c>
      <c r="AL336" s="222" t="e">
        <f t="shared" si="10"/>
        <v>#VALUE!</v>
      </c>
      <c r="AM336" s="220">
        <f t="shared" si="11"/>
        <v>45972</v>
      </c>
    </row>
    <row r="337" spans="1:39" ht="21.6" customHeight="1">
      <c r="A337" s="10">
        <v>58</v>
      </c>
      <c r="B337" s="10" t="s">
        <v>471</v>
      </c>
      <c r="C337" s="10">
        <v>2025111746</v>
      </c>
      <c r="D337" s="10"/>
      <c r="E337" s="10"/>
      <c r="F337" s="10" t="s">
        <v>67</v>
      </c>
      <c r="G337" s="10" t="s">
        <v>277</v>
      </c>
      <c r="H337" s="10" t="s">
        <v>504</v>
      </c>
      <c r="I337" s="10"/>
      <c r="J337" s="10"/>
      <c r="K337" s="10"/>
      <c r="L337" s="10"/>
      <c r="M337" s="11"/>
      <c r="N337" s="10"/>
      <c r="O337" s="11"/>
      <c r="P337" s="12"/>
      <c r="Q337" s="10" t="s">
        <v>2026</v>
      </c>
      <c r="R337" s="10" t="s">
        <v>419</v>
      </c>
      <c r="S337" s="10" t="s">
        <v>130</v>
      </c>
      <c r="T337" s="10">
        <v>1</v>
      </c>
      <c r="U337" s="10" t="s">
        <v>475</v>
      </c>
      <c r="V337" s="10" t="s">
        <v>2027</v>
      </c>
      <c r="W337" s="10" t="s">
        <v>2025</v>
      </c>
      <c r="X337" s="569">
        <v>45972.659722222219</v>
      </c>
      <c r="Y337" s="10"/>
      <c r="Z337" s="10">
        <v>0.3</v>
      </c>
      <c r="AA337" s="10"/>
      <c r="AB337" s="10" t="s">
        <v>478</v>
      </c>
      <c r="AC337" s="221" t="s">
        <v>479</v>
      </c>
      <c r="AD337" s="10" t="s">
        <v>480</v>
      </c>
      <c r="AE337" s="10"/>
      <c r="AF337" s="10"/>
      <c r="AG337" s="10"/>
      <c r="AH337" s="10"/>
      <c r="AI337" s="10"/>
      <c r="AJ337" s="10"/>
      <c r="AK337" s="10" t="s">
        <v>480</v>
      </c>
      <c r="AL337" s="222" t="e">
        <f t="shared" si="10"/>
        <v>#VALUE!</v>
      </c>
      <c r="AM337" s="220">
        <f t="shared" si="11"/>
        <v>45972</v>
      </c>
    </row>
    <row r="338" spans="1:39" ht="21.6" customHeight="1">
      <c r="A338" s="10">
        <v>59</v>
      </c>
      <c r="B338" s="10" t="s">
        <v>471</v>
      </c>
      <c r="C338" s="10">
        <v>2025111752</v>
      </c>
      <c r="D338" s="10"/>
      <c r="E338" s="10"/>
      <c r="F338" s="10" t="s">
        <v>69</v>
      </c>
      <c r="G338" s="10" t="s">
        <v>1426</v>
      </c>
      <c r="H338" s="10" t="s">
        <v>504</v>
      </c>
      <c r="I338" s="10"/>
      <c r="J338" s="10"/>
      <c r="K338" s="10"/>
      <c r="L338" s="10"/>
      <c r="M338" s="11"/>
      <c r="N338" s="10"/>
      <c r="O338" s="11"/>
      <c r="P338" s="12"/>
      <c r="Q338" s="10" t="s">
        <v>1429</v>
      </c>
      <c r="R338" s="10" t="s">
        <v>419</v>
      </c>
      <c r="S338" s="10" t="s">
        <v>130</v>
      </c>
      <c r="T338" s="10">
        <v>1</v>
      </c>
      <c r="U338" s="10" t="s">
        <v>475</v>
      </c>
      <c r="V338" s="10" t="s">
        <v>2028</v>
      </c>
      <c r="W338" s="10" t="s">
        <v>2029</v>
      </c>
      <c r="X338" s="569">
        <v>45972.666666666657</v>
      </c>
      <c r="Y338" s="10"/>
      <c r="Z338" s="10">
        <v>0.3</v>
      </c>
      <c r="AA338" s="10"/>
      <c r="AB338" s="10" t="s">
        <v>478</v>
      </c>
      <c r="AC338" s="221" t="s">
        <v>526</v>
      </c>
      <c r="AD338" s="10"/>
      <c r="AE338" s="10"/>
      <c r="AF338" s="10"/>
      <c r="AG338" s="10"/>
      <c r="AH338" s="10"/>
      <c r="AI338" s="10"/>
      <c r="AJ338" s="10" t="s">
        <v>480</v>
      </c>
      <c r="AK338" s="10" t="s">
        <v>480</v>
      </c>
      <c r="AL338" s="222" t="e">
        <f t="shared" si="10"/>
        <v>#VALUE!</v>
      </c>
      <c r="AM338" s="220">
        <f t="shared" si="11"/>
        <v>45972</v>
      </c>
    </row>
    <row r="339" spans="1:39" ht="21.6" customHeight="1">
      <c r="A339" s="10">
        <v>60</v>
      </c>
      <c r="B339" s="10" t="s">
        <v>471</v>
      </c>
      <c r="C339" s="10">
        <v>2025111756</v>
      </c>
      <c r="D339" s="10"/>
      <c r="E339" s="10"/>
      <c r="F339" s="10">
        <v>5291</v>
      </c>
      <c r="G339" s="10" t="s">
        <v>404</v>
      </c>
      <c r="H339" s="10" t="s">
        <v>636</v>
      </c>
      <c r="I339" s="10"/>
      <c r="J339" s="10"/>
      <c r="K339" s="10"/>
      <c r="L339" s="10"/>
      <c r="M339" s="11"/>
      <c r="N339" s="10"/>
      <c r="O339" s="11"/>
      <c r="P339" s="12"/>
      <c r="Q339" s="10" t="s">
        <v>2030</v>
      </c>
      <c r="R339" s="10" t="s">
        <v>419</v>
      </c>
      <c r="S339" s="10" t="s">
        <v>125</v>
      </c>
      <c r="T339" s="10">
        <v>1</v>
      </c>
      <c r="U339" s="10" t="s">
        <v>475</v>
      </c>
      <c r="V339" s="10" t="s">
        <v>2031</v>
      </c>
      <c r="W339" s="10" t="s">
        <v>2032</v>
      </c>
      <c r="X339" s="569">
        <v>45972.6875</v>
      </c>
      <c r="Y339" s="10"/>
      <c r="Z339" s="10">
        <v>0.5</v>
      </c>
      <c r="AA339" s="10"/>
      <c r="AB339" s="10" t="s">
        <v>478</v>
      </c>
      <c r="AC339" s="221" t="s">
        <v>479</v>
      </c>
      <c r="AD339" s="10" t="s">
        <v>480</v>
      </c>
      <c r="AE339" s="10"/>
      <c r="AF339" s="10"/>
      <c r="AG339" s="10"/>
      <c r="AH339" s="10"/>
      <c r="AI339" s="10"/>
      <c r="AJ339" s="10" t="s">
        <v>480</v>
      </c>
      <c r="AK339" s="10" t="s">
        <v>480</v>
      </c>
      <c r="AL339" s="222" t="e">
        <f t="shared" si="10"/>
        <v>#VALUE!</v>
      </c>
      <c r="AM339" s="220">
        <f t="shared" si="11"/>
        <v>45972</v>
      </c>
    </row>
    <row r="340" spans="1:39" ht="21.6" customHeight="1">
      <c r="A340" s="10">
        <v>61</v>
      </c>
      <c r="B340" s="10" t="s">
        <v>509</v>
      </c>
      <c r="C340" s="10">
        <v>2025111791</v>
      </c>
      <c r="D340" s="10" t="s">
        <v>2033</v>
      </c>
      <c r="E340" s="10" t="s">
        <v>621</v>
      </c>
      <c r="F340" s="10">
        <v>3458</v>
      </c>
      <c r="G340" s="10" t="s">
        <v>1852</v>
      </c>
      <c r="H340" s="10" t="s">
        <v>1208</v>
      </c>
      <c r="I340" s="10" t="s">
        <v>2034</v>
      </c>
      <c r="J340" s="10" t="s">
        <v>530</v>
      </c>
      <c r="K340" s="10" t="s">
        <v>592</v>
      </c>
      <c r="L340" s="10" t="s">
        <v>703</v>
      </c>
      <c r="M340" s="11" t="s">
        <v>704</v>
      </c>
      <c r="N340" s="10">
        <v>2405</v>
      </c>
      <c r="O340" s="11" t="s">
        <v>705</v>
      </c>
      <c r="P340" s="12" t="s">
        <v>2035</v>
      </c>
      <c r="Q340" s="10" t="s">
        <v>1853</v>
      </c>
      <c r="R340" s="10" t="s">
        <v>419</v>
      </c>
      <c r="S340" s="10" t="s">
        <v>130</v>
      </c>
      <c r="T340" s="10">
        <v>1</v>
      </c>
      <c r="U340" s="10" t="s">
        <v>475</v>
      </c>
      <c r="V340" s="10" t="s">
        <v>2036</v>
      </c>
      <c r="W340" s="10" t="s">
        <v>2037</v>
      </c>
      <c r="X340" s="569">
        <v>45973.496527777781</v>
      </c>
      <c r="Y340" s="10" t="s">
        <v>2038</v>
      </c>
      <c r="Z340" s="10">
        <v>2.2000000000000002</v>
      </c>
      <c r="AA340" s="10"/>
      <c r="AB340" s="10" t="s">
        <v>478</v>
      </c>
      <c r="AC340" s="221" t="s">
        <v>2039</v>
      </c>
      <c r="AD340" s="10"/>
      <c r="AE340" s="10"/>
      <c r="AF340" s="10"/>
      <c r="AG340" s="10"/>
      <c r="AH340" s="10"/>
      <c r="AI340" s="10"/>
      <c r="AJ340" s="10"/>
      <c r="AK340" s="10" t="s">
        <v>480</v>
      </c>
      <c r="AL340" s="222">
        <f t="shared" si="10"/>
        <v>45973</v>
      </c>
      <c r="AM340" s="220">
        <f t="shared" si="11"/>
        <v>45973</v>
      </c>
    </row>
    <row r="341" spans="1:39" ht="21.6" customHeight="1">
      <c r="A341" s="10">
        <v>62</v>
      </c>
      <c r="B341" s="10" t="s">
        <v>471</v>
      </c>
      <c r="C341" s="10">
        <v>2025111797</v>
      </c>
      <c r="D341" s="10"/>
      <c r="E341" s="10"/>
      <c r="F341" s="10">
        <v>4005</v>
      </c>
      <c r="G341" s="10" t="s">
        <v>2040</v>
      </c>
      <c r="H341" s="10" t="s">
        <v>636</v>
      </c>
      <c r="I341" s="10"/>
      <c r="J341" s="10"/>
      <c r="K341" s="10"/>
      <c r="L341" s="10"/>
      <c r="M341" s="11"/>
      <c r="N341" s="10"/>
      <c r="O341" s="11"/>
      <c r="P341" s="12"/>
      <c r="Q341" s="10" t="s">
        <v>2041</v>
      </c>
      <c r="R341" s="10" t="s">
        <v>419</v>
      </c>
      <c r="S341" s="10" t="s">
        <v>125</v>
      </c>
      <c r="T341" s="10">
        <v>1</v>
      </c>
      <c r="U341" s="10" t="s">
        <v>475</v>
      </c>
      <c r="V341" s="10" t="s">
        <v>2042</v>
      </c>
      <c r="W341" s="10" t="s">
        <v>2043</v>
      </c>
      <c r="X341" s="569">
        <v>45973.423611111109</v>
      </c>
      <c r="Y341" s="10"/>
      <c r="Z341" s="10">
        <v>0.3</v>
      </c>
      <c r="AA341" s="10"/>
      <c r="AB341" s="10" t="s">
        <v>478</v>
      </c>
      <c r="AC341" s="221" t="s">
        <v>479</v>
      </c>
      <c r="AD341" s="10" t="s">
        <v>480</v>
      </c>
      <c r="AE341" s="10"/>
      <c r="AF341" s="10"/>
      <c r="AG341" s="10"/>
      <c r="AH341" s="10"/>
      <c r="AI341" s="10"/>
      <c r="AJ341" s="10" t="s">
        <v>480</v>
      </c>
      <c r="AK341" s="10" t="s">
        <v>480</v>
      </c>
      <c r="AL341" s="222" t="e">
        <f t="shared" si="10"/>
        <v>#VALUE!</v>
      </c>
      <c r="AM341" s="220">
        <f t="shared" si="11"/>
        <v>45973</v>
      </c>
    </row>
    <row r="342" spans="1:39" ht="21.6" customHeight="1">
      <c r="A342" s="10">
        <v>63</v>
      </c>
      <c r="B342" s="10" t="s">
        <v>471</v>
      </c>
      <c r="C342" s="10">
        <v>2025111798</v>
      </c>
      <c r="D342" s="10"/>
      <c r="E342" s="10"/>
      <c r="F342" s="10" t="s">
        <v>58</v>
      </c>
      <c r="G342" s="10" t="s">
        <v>2044</v>
      </c>
      <c r="H342" s="10" t="s">
        <v>636</v>
      </c>
      <c r="I342" s="10"/>
      <c r="J342" s="10"/>
      <c r="K342" s="10"/>
      <c r="L342" s="10"/>
      <c r="M342" s="11"/>
      <c r="N342" s="10"/>
      <c r="O342" s="11"/>
      <c r="P342" s="12"/>
      <c r="Q342" s="10" t="s">
        <v>2045</v>
      </c>
      <c r="R342" s="10" t="s">
        <v>419</v>
      </c>
      <c r="S342" s="10" t="s">
        <v>125</v>
      </c>
      <c r="T342" s="10">
        <v>1</v>
      </c>
      <c r="U342" s="10" t="s">
        <v>475</v>
      </c>
      <c r="V342" s="10" t="s">
        <v>2046</v>
      </c>
      <c r="W342" s="10" t="s">
        <v>2047</v>
      </c>
      <c r="X342" s="569">
        <v>45973.4375</v>
      </c>
      <c r="Y342" s="10"/>
      <c r="Z342" s="10">
        <v>0.3</v>
      </c>
      <c r="AA342" s="10"/>
      <c r="AB342" s="10" t="s">
        <v>478</v>
      </c>
      <c r="AC342" s="221" t="s">
        <v>479</v>
      </c>
      <c r="AD342" s="10" t="s">
        <v>480</v>
      </c>
      <c r="AE342" s="10"/>
      <c r="AF342" s="10"/>
      <c r="AG342" s="10"/>
      <c r="AH342" s="10"/>
      <c r="AI342" s="10"/>
      <c r="AJ342" s="10" t="s">
        <v>480</v>
      </c>
      <c r="AK342" s="10" t="s">
        <v>480</v>
      </c>
      <c r="AL342" s="222" t="e">
        <f t="shared" si="10"/>
        <v>#VALUE!</v>
      </c>
      <c r="AM342" s="220">
        <f t="shared" si="11"/>
        <v>45973</v>
      </c>
    </row>
    <row r="343" spans="1:39" ht="21.6" customHeight="1">
      <c r="A343" s="10">
        <v>64</v>
      </c>
      <c r="B343" s="10" t="s">
        <v>471</v>
      </c>
      <c r="C343" s="10">
        <v>2025111802</v>
      </c>
      <c r="D343" s="10"/>
      <c r="E343" s="10"/>
      <c r="F343" s="10" t="s">
        <v>65</v>
      </c>
      <c r="G343" s="10" t="s">
        <v>2048</v>
      </c>
      <c r="H343" s="10" t="s">
        <v>636</v>
      </c>
      <c r="I343" s="10"/>
      <c r="J343" s="10"/>
      <c r="K343" s="10"/>
      <c r="L343" s="10"/>
      <c r="M343" s="11"/>
      <c r="N343" s="10"/>
      <c r="O343" s="11"/>
      <c r="P343" s="12"/>
      <c r="Q343" s="10" t="s">
        <v>2049</v>
      </c>
      <c r="R343" s="10" t="s">
        <v>419</v>
      </c>
      <c r="S343" s="10" t="s">
        <v>125</v>
      </c>
      <c r="T343" s="10">
        <v>1</v>
      </c>
      <c r="U343" s="10" t="s">
        <v>475</v>
      </c>
      <c r="V343" s="10" t="s">
        <v>2050</v>
      </c>
      <c r="W343" s="10" t="s">
        <v>2051</v>
      </c>
      <c r="X343" s="569">
        <v>45973.447916666657</v>
      </c>
      <c r="Y343" s="10"/>
      <c r="Z343" s="10">
        <v>0.3</v>
      </c>
      <c r="AA343" s="10"/>
      <c r="AB343" s="10" t="s">
        <v>478</v>
      </c>
      <c r="AC343" s="221" t="s">
        <v>489</v>
      </c>
      <c r="AD343" s="10" t="s">
        <v>480</v>
      </c>
      <c r="AE343" s="10"/>
      <c r="AF343" s="10"/>
      <c r="AG343" s="10"/>
      <c r="AH343" s="10"/>
      <c r="AI343" s="10"/>
      <c r="AJ343" s="10"/>
      <c r="AK343" s="10" t="s">
        <v>480</v>
      </c>
      <c r="AL343" s="222" t="e">
        <f t="shared" si="10"/>
        <v>#VALUE!</v>
      </c>
      <c r="AM343" s="220">
        <f t="shared" si="11"/>
        <v>45973</v>
      </c>
    </row>
    <row r="344" spans="1:39" ht="21.6" customHeight="1">
      <c r="A344" s="10">
        <v>65</v>
      </c>
      <c r="B344" s="10" t="s">
        <v>471</v>
      </c>
      <c r="C344" s="10">
        <v>2025111808</v>
      </c>
      <c r="D344" s="10"/>
      <c r="E344" s="10"/>
      <c r="F344" s="10">
        <v>4208</v>
      </c>
      <c r="G344" s="10" t="s">
        <v>2052</v>
      </c>
      <c r="H344" s="10" t="s">
        <v>636</v>
      </c>
      <c r="I344" s="10"/>
      <c r="J344" s="10"/>
      <c r="K344" s="10"/>
      <c r="L344" s="10"/>
      <c r="M344" s="11"/>
      <c r="N344" s="10"/>
      <c r="O344" s="11"/>
      <c r="P344" s="12"/>
      <c r="Q344" s="10" t="s">
        <v>2053</v>
      </c>
      <c r="R344" s="10" t="s">
        <v>419</v>
      </c>
      <c r="S344" s="10" t="s">
        <v>125</v>
      </c>
      <c r="T344" s="10">
        <v>1</v>
      </c>
      <c r="U344" s="10" t="s">
        <v>475</v>
      </c>
      <c r="V344" s="10" t="s">
        <v>2054</v>
      </c>
      <c r="W344" s="10" t="s">
        <v>2055</v>
      </c>
      <c r="X344" s="569">
        <v>45973.465277777781</v>
      </c>
      <c r="Y344" s="10"/>
      <c r="Z344" s="10">
        <v>0.3</v>
      </c>
      <c r="AA344" s="10"/>
      <c r="AB344" s="10" t="s">
        <v>478</v>
      </c>
      <c r="AC344" s="221" t="s">
        <v>479</v>
      </c>
      <c r="AD344" s="10" t="s">
        <v>480</v>
      </c>
      <c r="AE344" s="10"/>
      <c r="AF344" s="10"/>
      <c r="AG344" s="10"/>
      <c r="AH344" s="10"/>
      <c r="AI344" s="10"/>
      <c r="AJ344" s="10" t="s">
        <v>480</v>
      </c>
      <c r="AK344" s="10" t="s">
        <v>480</v>
      </c>
      <c r="AL344" s="222" t="e">
        <f t="shared" si="10"/>
        <v>#VALUE!</v>
      </c>
      <c r="AM344" s="220">
        <f t="shared" si="11"/>
        <v>45973</v>
      </c>
    </row>
    <row r="345" spans="1:39" ht="21.6" customHeight="1">
      <c r="A345" s="10">
        <v>66</v>
      </c>
      <c r="B345" s="10" t="s">
        <v>471</v>
      </c>
      <c r="C345" s="10">
        <v>2025111820</v>
      </c>
      <c r="D345" s="10"/>
      <c r="E345" s="10"/>
      <c r="F345" s="10">
        <v>2743</v>
      </c>
      <c r="G345" s="10" t="s">
        <v>2056</v>
      </c>
      <c r="H345" s="10" t="s">
        <v>636</v>
      </c>
      <c r="I345" s="10"/>
      <c r="J345" s="10"/>
      <c r="K345" s="10"/>
      <c r="L345" s="10"/>
      <c r="M345" s="11"/>
      <c r="N345" s="10"/>
      <c r="O345" s="11"/>
      <c r="P345" s="12"/>
      <c r="Q345" s="10" t="s">
        <v>2057</v>
      </c>
      <c r="R345" s="10" t="s">
        <v>419</v>
      </c>
      <c r="S345" s="10" t="s">
        <v>125</v>
      </c>
      <c r="T345" s="10">
        <v>1</v>
      </c>
      <c r="U345" s="10" t="s">
        <v>475</v>
      </c>
      <c r="V345" s="10" t="s">
        <v>2058</v>
      </c>
      <c r="W345" s="10" t="s">
        <v>2059</v>
      </c>
      <c r="X345" s="569">
        <v>45973.479166666657</v>
      </c>
      <c r="Y345" s="10"/>
      <c r="Z345" s="10">
        <v>0.3</v>
      </c>
      <c r="AA345" s="10"/>
      <c r="AB345" s="10" t="s">
        <v>478</v>
      </c>
      <c r="AC345" s="221" t="s">
        <v>479</v>
      </c>
      <c r="AD345" s="10" t="s">
        <v>480</v>
      </c>
      <c r="AE345" s="10"/>
      <c r="AF345" s="10"/>
      <c r="AG345" s="10"/>
      <c r="AH345" s="10"/>
      <c r="AI345" s="10"/>
      <c r="AJ345" s="10" t="s">
        <v>480</v>
      </c>
      <c r="AK345" s="10" t="s">
        <v>480</v>
      </c>
      <c r="AL345" s="222" t="e">
        <f t="shared" si="10"/>
        <v>#VALUE!</v>
      </c>
      <c r="AM345" s="220">
        <f t="shared" si="11"/>
        <v>45973</v>
      </c>
    </row>
    <row r="346" spans="1:39" ht="21.6" customHeight="1">
      <c r="A346" s="10">
        <v>67</v>
      </c>
      <c r="B346" s="10" t="s">
        <v>471</v>
      </c>
      <c r="C346" s="10">
        <v>2025111836</v>
      </c>
      <c r="D346" s="10"/>
      <c r="E346" s="10"/>
      <c r="F346" s="10">
        <v>4923</v>
      </c>
      <c r="G346" s="10" t="s">
        <v>2060</v>
      </c>
      <c r="H346" s="10" t="s">
        <v>887</v>
      </c>
      <c r="I346" s="10"/>
      <c r="J346" s="10"/>
      <c r="K346" s="10"/>
      <c r="L346" s="10"/>
      <c r="M346" s="11"/>
      <c r="N346" s="10"/>
      <c r="O346" s="11"/>
      <c r="P346" s="12"/>
      <c r="Q346" s="10" t="s">
        <v>2061</v>
      </c>
      <c r="R346" s="10" t="s">
        <v>419</v>
      </c>
      <c r="S346" s="10" t="s">
        <v>130</v>
      </c>
      <c r="T346" s="10">
        <v>1</v>
      </c>
      <c r="U346" s="10" t="s">
        <v>475</v>
      </c>
      <c r="V346" s="10" t="s">
        <v>2062</v>
      </c>
      <c r="W346" s="10" t="s">
        <v>2063</v>
      </c>
      <c r="X346" s="569">
        <v>45973.534722222219</v>
      </c>
      <c r="Y346" s="10"/>
      <c r="Z346" s="10">
        <v>0.3</v>
      </c>
      <c r="AA346" s="10"/>
      <c r="AB346" s="10" t="s">
        <v>478</v>
      </c>
      <c r="AC346" s="221" t="s">
        <v>479</v>
      </c>
      <c r="AD346" s="10" t="s">
        <v>480</v>
      </c>
      <c r="AE346" s="10"/>
      <c r="AF346" s="10"/>
      <c r="AG346" s="10"/>
      <c r="AH346" s="10"/>
      <c r="AI346" s="10"/>
      <c r="AJ346" s="10"/>
      <c r="AK346" s="10" t="s">
        <v>480</v>
      </c>
      <c r="AL346" s="222" t="e">
        <f t="shared" si="10"/>
        <v>#VALUE!</v>
      </c>
      <c r="AM346" s="220">
        <f t="shared" si="11"/>
        <v>45973</v>
      </c>
    </row>
    <row r="347" spans="1:39" ht="21.6" customHeight="1">
      <c r="A347" s="10">
        <v>68</v>
      </c>
      <c r="B347" s="10" t="s">
        <v>471</v>
      </c>
      <c r="C347" s="10">
        <v>2025111840</v>
      </c>
      <c r="D347" s="10"/>
      <c r="E347" s="10"/>
      <c r="F347" s="10">
        <v>2301</v>
      </c>
      <c r="G347" s="10" t="s">
        <v>2064</v>
      </c>
      <c r="H347" s="10" t="s">
        <v>887</v>
      </c>
      <c r="I347" s="10"/>
      <c r="J347" s="10"/>
      <c r="K347" s="10"/>
      <c r="L347" s="10"/>
      <c r="M347" s="11"/>
      <c r="N347" s="10"/>
      <c r="O347" s="11"/>
      <c r="P347" s="12"/>
      <c r="Q347" s="10" t="s">
        <v>2065</v>
      </c>
      <c r="R347" s="10" t="s">
        <v>419</v>
      </c>
      <c r="S347" s="10" t="s">
        <v>130</v>
      </c>
      <c r="T347" s="10">
        <v>1</v>
      </c>
      <c r="U347" s="10" t="s">
        <v>475</v>
      </c>
      <c r="V347" s="10" t="s">
        <v>2066</v>
      </c>
      <c r="W347" s="10" t="s">
        <v>2067</v>
      </c>
      <c r="X347" s="569">
        <v>45973.548611111109</v>
      </c>
      <c r="Y347" s="10"/>
      <c r="Z347" s="10">
        <v>0.3</v>
      </c>
      <c r="AA347" s="10"/>
      <c r="AB347" s="10" t="s">
        <v>478</v>
      </c>
      <c r="AC347" s="221" t="s">
        <v>479</v>
      </c>
      <c r="AD347" s="10" t="s">
        <v>480</v>
      </c>
      <c r="AE347" s="10"/>
      <c r="AF347" s="10"/>
      <c r="AG347" s="10"/>
      <c r="AH347" s="10"/>
      <c r="AI347" s="10"/>
      <c r="AJ347" s="10"/>
      <c r="AK347" s="10" t="s">
        <v>480</v>
      </c>
      <c r="AL347" s="222" t="e">
        <f t="shared" si="10"/>
        <v>#VALUE!</v>
      </c>
      <c r="AM347" s="220">
        <f t="shared" si="11"/>
        <v>45973</v>
      </c>
    </row>
    <row r="348" spans="1:39" ht="21.6" customHeight="1">
      <c r="A348" s="10">
        <v>69</v>
      </c>
      <c r="B348" s="10" t="s">
        <v>471</v>
      </c>
      <c r="C348" s="10">
        <v>2025111847</v>
      </c>
      <c r="D348" s="10"/>
      <c r="E348" s="10"/>
      <c r="F348" s="10">
        <v>4036</v>
      </c>
      <c r="G348" s="10" t="s">
        <v>206</v>
      </c>
      <c r="H348" s="10" t="s">
        <v>887</v>
      </c>
      <c r="I348" s="10"/>
      <c r="J348" s="10"/>
      <c r="K348" s="10"/>
      <c r="L348" s="10"/>
      <c r="M348" s="11"/>
      <c r="N348" s="10"/>
      <c r="O348" s="11"/>
      <c r="P348" s="12"/>
      <c r="Q348" s="10" t="s">
        <v>2068</v>
      </c>
      <c r="R348" s="10" t="s">
        <v>419</v>
      </c>
      <c r="S348" s="10" t="s">
        <v>130</v>
      </c>
      <c r="T348" s="10">
        <v>1</v>
      </c>
      <c r="U348" s="10" t="s">
        <v>475</v>
      </c>
      <c r="V348" s="10" t="s">
        <v>2069</v>
      </c>
      <c r="W348" s="10" t="s">
        <v>2070</v>
      </c>
      <c r="X348" s="569">
        <v>45973.600694444453</v>
      </c>
      <c r="Y348" s="10"/>
      <c r="Z348" s="10">
        <v>0.3</v>
      </c>
      <c r="AA348" s="10"/>
      <c r="AB348" s="10" t="s">
        <v>478</v>
      </c>
      <c r="AC348" s="221" t="s">
        <v>479</v>
      </c>
      <c r="AD348" s="10" t="s">
        <v>480</v>
      </c>
      <c r="AE348" s="10"/>
      <c r="AF348" s="10"/>
      <c r="AG348" s="10"/>
      <c r="AH348" s="10"/>
      <c r="AI348" s="10"/>
      <c r="AJ348" s="10"/>
      <c r="AK348" s="10" t="s">
        <v>480</v>
      </c>
      <c r="AL348" s="222" t="e">
        <f t="shared" si="10"/>
        <v>#VALUE!</v>
      </c>
      <c r="AM348" s="220">
        <f t="shared" si="11"/>
        <v>45973</v>
      </c>
    </row>
    <row r="349" spans="1:39" ht="21.6" customHeight="1">
      <c r="A349" s="10">
        <v>70</v>
      </c>
      <c r="B349" s="10" t="s">
        <v>471</v>
      </c>
      <c r="C349" s="10">
        <v>2025111850</v>
      </c>
      <c r="D349" s="10"/>
      <c r="E349" s="10"/>
      <c r="F349" s="10">
        <v>3892</v>
      </c>
      <c r="G349" s="10" t="s">
        <v>2071</v>
      </c>
      <c r="H349" s="10" t="s">
        <v>887</v>
      </c>
      <c r="I349" s="10"/>
      <c r="J349" s="10"/>
      <c r="K349" s="10"/>
      <c r="L349" s="10"/>
      <c r="M349" s="11"/>
      <c r="N349" s="10"/>
      <c r="O349" s="11"/>
      <c r="P349" s="12"/>
      <c r="Q349" s="10" t="s">
        <v>2072</v>
      </c>
      <c r="R349" s="10" t="s">
        <v>419</v>
      </c>
      <c r="S349" s="10" t="s">
        <v>130</v>
      </c>
      <c r="T349" s="10">
        <v>1</v>
      </c>
      <c r="U349" s="10" t="s">
        <v>475</v>
      </c>
      <c r="V349" s="10" t="s">
        <v>2073</v>
      </c>
      <c r="W349" s="10" t="s">
        <v>2074</v>
      </c>
      <c r="X349" s="569">
        <v>45973.618055555547</v>
      </c>
      <c r="Y349" s="10"/>
      <c r="Z349" s="10">
        <v>0.3</v>
      </c>
      <c r="AA349" s="10"/>
      <c r="AB349" s="10" t="s">
        <v>478</v>
      </c>
      <c r="AC349" s="221" t="s">
        <v>479</v>
      </c>
      <c r="AD349" s="10" t="s">
        <v>480</v>
      </c>
      <c r="AE349" s="10"/>
      <c r="AF349" s="10"/>
      <c r="AG349" s="10"/>
      <c r="AH349" s="10"/>
      <c r="AI349" s="10"/>
      <c r="AJ349" s="10"/>
      <c r="AK349" s="10" t="s">
        <v>480</v>
      </c>
      <c r="AL349" s="222" t="e">
        <f t="shared" si="10"/>
        <v>#VALUE!</v>
      </c>
      <c r="AM349" s="220">
        <f t="shared" si="11"/>
        <v>45973</v>
      </c>
    </row>
    <row r="350" spans="1:39" ht="21.6" customHeight="1">
      <c r="A350" s="10">
        <v>71</v>
      </c>
      <c r="B350" s="10" t="s">
        <v>509</v>
      </c>
      <c r="C350" s="10">
        <v>2025111858</v>
      </c>
      <c r="D350" s="10" t="s">
        <v>2075</v>
      </c>
      <c r="E350" s="10" t="s">
        <v>511</v>
      </c>
      <c r="F350" s="10">
        <v>5291</v>
      </c>
      <c r="G350" s="10" t="s">
        <v>404</v>
      </c>
      <c r="H350" s="10" t="s">
        <v>636</v>
      </c>
      <c r="I350" s="10" t="s">
        <v>2076</v>
      </c>
      <c r="J350" s="10" t="s">
        <v>530</v>
      </c>
      <c r="K350" s="10" t="s">
        <v>289</v>
      </c>
      <c r="L350" s="10" t="s">
        <v>1875</v>
      </c>
      <c r="M350" s="11" t="s">
        <v>1876</v>
      </c>
      <c r="N350" s="10">
        <v>3404</v>
      </c>
      <c r="O350" s="11" t="s">
        <v>1877</v>
      </c>
      <c r="P350" s="12" t="s">
        <v>2077</v>
      </c>
      <c r="Q350" s="10" t="s">
        <v>2030</v>
      </c>
      <c r="R350" s="10" t="s">
        <v>419</v>
      </c>
      <c r="S350" s="10" t="s">
        <v>125</v>
      </c>
      <c r="T350" s="10">
        <v>1</v>
      </c>
      <c r="U350" s="10" t="s">
        <v>475</v>
      </c>
      <c r="V350" s="10" t="s">
        <v>2078</v>
      </c>
      <c r="W350" s="10" t="s">
        <v>2079</v>
      </c>
      <c r="X350" s="569">
        <v>45973.652777777781</v>
      </c>
      <c r="Y350" s="10" t="s">
        <v>2080</v>
      </c>
      <c r="Z350" s="10">
        <v>0.7</v>
      </c>
      <c r="AA350" s="10"/>
      <c r="AB350" s="10" t="s">
        <v>478</v>
      </c>
      <c r="AC350" s="221" t="s">
        <v>2081</v>
      </c>
      <c r="AD350" s="10"/>
      <c r="AE350" s="10"/>
      <c r="AF350" s="10"/>
      <c r="AG350" s="10"/>
      <c r="AH350" s="10"/>
      <c r="AI350" s="10"/>
      <c r="AJ350" s="10"/>
      <c r="AK350" s="10" t="s">
        <v>480</v>
      </c>
      <c r="AL350" s="222">
        <f t="shared" si="10"/>
        <v>45973</v>
      </c>
      <c r="AM350" s="220">
        <f t="shared" si="11"/>
        <v>45973</v>
      </c>
    </row>
    <row r="351" spans="1:39" ht="21.6" customHeight="1">
      <c r="A351" s="10">
        <v>72</v>
      </c>
      <c r="B351" s="10" t="s">
        <v>471</v>
      </c>
      <c r="C351" s="10">
        <v>2025111879</v>
      </c>
      <c r="D351" s="10"/>
      <c r="E351" s="10"/>
      <c r="F351" s="10">
        <v>5354</v>
      </c>
      <c r="G351" s="10" t="s">
        <v>402</v>
      </c>
      <c r="H351" s="10" t="s">
        <v>887</v>
      </c>
      <c r="I351" s="10"/>
      <c r="J351" s="10"/>
      <c r="K351" s="10"/>
      <c r="L351" s="10"/>
      <c r="M351" s="11"/>
      <c r="N351" s="10"/>
      <c r="O351" s="11"/>
      <c r="P351" s="12"/>
      <c r="Q351" s="10" t="s">
        <v>2082</v>
      </c>
      <c r="R351" s="10" t="s">
        <v>419</v>
      </c>
      <c r="S351" s="10" t="s">
        <v>130</v>
      </c>
      <c r="T351" s="10">
        <v>1</v>
      </c>
      <c r="U351" s="10" t="s">
        <v>475</v>
      </c>
      <c r="V351" s="10" t="s">
        <v>2083</v>
      </c>
      <c r="W351" s="10" t="s">
        <v>2084</v>
      </c>
      <c r="X351" s="569">
        <v>45973.694444444453</v>
      </c>
      <c r="Y351" s="10"/>
      <c r="Z351" s="10">
        <v>0.3</v>
      </c>
      <c r="AA351" s="10"/>
      <c r="AB351" s="10" t="s">
        <v>478</v>
      </c>
      <c r="AC351" s="221" t="s">
        <v>479</v>
      </c>
      <c r="AD351" s="10" t="s">
        <v>480</v>
      </c>
      <c r="AE351" s="10"/>
      <c r="AF351" s="10"/>
      <c r="AG351" s="10"/>
      <c r="AH351" s="10"/>
      <c r="AI351" s="10"/>
      <c r="AJ351" s="10"/>
      <c r="AK351" s="10" t="s">
        <v>480</v>
      </c>
      <c r="AL351" s="222" t="e">
        <f t="shared" si="10"/>
        <v>#VALUE!</v>
      </c>
      <c r="AM351" s="220">
        <f t="shared" si="11"/>
        <v>45973</v>
      </c>
    </row>
    <row r="352" spans="1:39" ht="21.6" customHeight="1">
      <c r="A352" s="10">
        <v>73</v>
      </c>
      <c r="B352" s="10" t="s">
        <v>509</v>
      </c>
      <c r="C352" s="10">
        <v>2025111893</v>
      </c>
      <c r="D352" s="10" t="s">
        <v>2085</v>
      </c>
      <c r="E352" s="10" t="s">
        <v>511</v>
      </c>
      <c r="F352" s="10" t="s">
        <v>84</v>
      </c>
      <c r="G352" s="10" t="s">
        <v>352</v>
      </c>
      <c r="H352" s="10" t="s">
        <v>504</v>
      </c>
      <c r="I352" s="10" t="s">
        <v>2086</v>
      </c>
      <c r="J352" s="10" t="s">
        <v>514</v>
      </c>
      <c r="K352" s="10" t="s">
        <v>289</v>
      </c>
      <c r="L352" s="10" t="s">
        <v>703</v>
      </c>
      <c r="M352" s="11" t="s">
        <v>704</v>
      </c>
      <c r="N352" s="10">
        <v>2402</v>
      </c>
      <c r="O352" s="11" t="s">
        <v>2087</v>
      </c>
      <c r="P352" s="12" t="s">
        <v>2088</v>
      </c>
      <c r="Q352" s="10" t="s">
        <v>1379</v>
      </c>
      <c r="R352" s="10" t="s">
        <v>419</v>
      </c>
      <c r="S352" s="10" t="s">
        <v>130</v>
      </c>
      <c r="T352" s="10">
        <v>1</v>
      </c>
      <c r="U352" s="10" t="s">
        <v>475</v>
      </c>
      <c r="V352" s="10" t="s">
        <v>2089</v>
      </c>
      <c r="W352" s="10" t="s">
        <v>2090</v>
      </c>
      <c r="X352" s="569">
        <v>45975.420138888891</v>
      </c>
      <c r="Y352" s="10" t="s">
        <v>2091</v>
      </c>
      <c r="Z352" s="10">
        <v>0.3</v>
      </c>
      <c r="AA352" s="10"/>
      <c r="AB352" s="10" t="s">
        <v>478</v>
      </c>
      <c r="AC352" s="221" t="s">
        <v>2092</v>
      </c>
      <c r="AD352" s="10"/>
      <c r="AE352" s="10"/>
      <c r="AF352" s="10"/>
      <c r="AG352" s="10"/>
      <c r="AH352" s="10"/>
      <c r="AI352" s="10"/>
      <c r="AJ352" s="10"/>
      <c r="AK352" s="10" t="s">
        <v>480</v>
      </c>
      <c r="AL352" s="222">
        <f t="shared" si="10"/>
        <v>45972</v>
      </c>
      <c r="AM352" s="220">
        <f t="shared" si="11"/>
        <v>45975</v>
      </c>
    </row>
    <row r="353" spans="1:39" ht="21.6" customHeight="1">
      <c r="A353" s="10">
        <v>74</v>
      </c>
      <c r="B353" s="10" t="s">
        <v>471</v>
      </c>
      <c r="C353" s="10">
        <v>2025111913</v>
      </c>
      <c r="D353" s="10"/>
      <c r="E353" s="10"/>
      <c r="F353" s="10">
        <v>2209</v>
      </c>
      <c r="G353" s="10" t="s">
        <v>2093</v>
      </c>
      <c r="H353" s="10" t="s">
        <v>504</v>
      </c>
      <c r="I353" s="10"/>
      <c r="J353" s="10"/>
      <c r="K353" s="10"/>
      <c r="L353" s="10"/>
      <c r="M353" s="11"/>
      <c r="N353" s="10"/>
      <c r="O353" s="11"/>
      <c r="P353" s="12"/>
      <c r="Q353" s="10" t="s">
        <v>2094</v>
      </c>
      <c r="R353" s="10" t="s">
        <v>419</v>
      </c>
      <c r="S353" s="10" t="s">
        <v>130</v>
      </c>
      <c r="T353" s="10">
        <v>1</v>
      </c>
      <c r="U353" s="10" t="s">
        <v>475</v>
      </c>
      <c r="V353" s="10" t="s">
        <v>2095</v>
      </c>
      <c r="W353" s="10" t="s">
        <v>2096</v>
      </c>
      <c r="X353" s="569">
        <v>45974.409722222219</v>
      </c>
      <c r="Y353" s="10"/>
      <c r="Z353" s="10">
        <v>0.3</v>
      </c>
      <c r="AA353" s="10"/>
      <c r="AB353" s="10" t="s">
        <v>478</v>
      </c>
      <c r="AC353" s="221" t="s">
        <v>2097</v>
      </c>
      <c r="AD353" s="10" t="s">
        <v>480</v>
      </c>
      <c r="AE353" s="10"/>
      <c r="AF353" s="10"/>
      <c r="AG353" s="10"/>
      <c r="AH353" s="10"/>
      <c r="AI353" s="10"/>
      <c r="AJ353" s="10"/>
      <c r="AK353" s="10" t="s">
        <v>480</v>
      </c>
      <c r="AL353" s="222" t="e">
        <f t="shared" si="10"/>
        <v>#VALUE!</v>
      </c>
      <c r="AM353" s="220">
        <f t="shared" si="11"/>
        <v>45974</v>
      </c>
    </row>
    <row r="354" spans="1:39" ht="21.6" customHeight="1">
      <c r="A354" s="10">
        <v>75</v>
      </c>
      <c r="B354" s="10" t="s">
        <v>471</v>
      </c>
      <c r="C354" s="10">
        <v>2025111914</v>
      </c>
      <c r="D354" s="10"/>
      <c r="E354" s="10"/>
      <c r="F354" s="10">
        <v>4312</v>
      </c>
      <c r="G354" s="10" t="s">
        <v>1035</v>
      </c>
      <c r="H354" s="10" t="s">
        <v>504</v>
      </c>
      <c r="I354" s="10"/>
      <c r="J354" s="10"/>
      <c r="K354" s="10"/>
      <c r="L354" s="10"/>
      <c r="M354" s="11"/>
      <c r="N354" s="10"/>
      <c r="O354" s="11"/>
      <c r="P354" s="12"/>
      <c r="Q354" s="10" t="s">
        <v>1039</v>
      </c>
      <c r="R354" s="10" t="s">
        <v>419</v>
      </c>
      <c r="S354" s="10" t="s">
        <v>130</v>
      </c>
      <c r="T354" s="10">
        <v>1</v>
      </c>
      <c r="U354" s="10" t="s">
        <v>475</v>
      </c>
      <c r="V354" s="10" t="s">
        <v>2098</v>
      </c>
      <c r="W354" s="10" t="s">
        <v>2099</v>
      </c>
      <c r="X354" s="569">
        <v>45974.444444444453</v>
      </c>
      <c r="Y354" s="10"/>
      <c r="Z354" s="10">
        <v>0.3</v>
      </c>
      <c r="AA354" s="10"/>
      <c r="AB354" s="10" t="s">
        <v>478</v>
      </c>
      <c r="AC354" s="221" t="s">
        <v>479</v>
      </c>
      <c r="AD354" s="10" t="s">
        <v>480</v>
      </c>
      <c r="AE354" s="10"/>
      <c r="AF354" s="10"/>
      <c r="AG354" s="10"/>
      <c r="AH354" s="10"/>
      <c r="AI354" s="10"/>
      <c r="AJ354" s="10"/>
      <c r="AK354" s="10" t="s">
        <v>480</v>
      </c>
      <c r="AL354" s="222" t="e">
        <f t="shared" si="10"/>
        <v>#VALUE!</v>
      </c>
      <c r="AM354" s="220">
        <f t="shared" si="11"/>
        <v>45974</v>
      </c>
    </row>
    <row r="355" spans="1:39" ht="21.6" customHeight="1">
      <c r="A355" s="10">
        <v>76</v>
      </c>
      <c r="B355" s="10" t="s">
        <v>471</v>
      </c>
      <c r="C355" s="10">
        <v>2025111915</v>
      </c>
      <c r="D355" s="10"/>
      <c r="E355" s="10"/>
      <c r="F355" s="10">
        <v>5352</v>
      </c>
      <c r="G355" s="10" t="s">
        <v>2100</v>
      </c>
      <c r="H355" s="10" t="s">
        <v>504</v>
      </c>
      <c r="I355" s="10"/>
      <c r="J355" s="10"/>
      <c r="K355" s="10"/>
      <c r="L355" s="10"/>
      <c r="M355" s="11"/>
      <c r="N355" s="10"/>
      <c r="O355" s="11"/>
      <c r="P355" s="12"/>
      <c r="Q355" s="10" t="s">
        <v>2101</v>
      </c>
      <c r="R355" s="10" t="s">
        <v>419</v>
      </c>
      <c r="S355" s="10" t="s">
        <v>130</v>
      </c>
      <c r="T355" s="10">
        <v>1</v>
      </c>
      <c r="U355" s="10" t="s">
        <v>475</v>
      </c>
      <c r="V355" s="10" t="s">
        <v>2102</v>
      </c>
      <c r="W355" s="10" t="s">
        <v>2103</v>
      </c>
      <c r="X355" s="569">
        <v>45974.479166666657</v>
      </c>
      <c r="Y355" s="10"/>
      <c r="Z355" s="10">
        <v>0.3</v>
      </c>
      <c r="AA355" s="10"/>
      <c r="AB355" s="10" t="s">
        <v>478</v>
      </c>
      <c r="AC355" s="221" t="s">
        <v>479</v>
      </c>
      <c r="AD355" s="10" t="s">
        <v>480</v>
      </c>
      <c r="AE355" s="10"/>
      <c r="AF355" s="10"/>
      <c r="AG355" s="10"/>
      <c r="AH355" s="10"/>
      <c r="AI355" s="10"/>
      <c r="AJ355" s="10"/>
      <c r="AK355" s="10" t="s">
        <v>480</v>
      </c>
      <c r="AL355" s="222" t="e">
        <f t="shared" si="10"/>
        <v>#VALUE!</v>
      </c>
      <c r="AM355" s="220">
        <f t="shared" si="11"/>
        <v>45974</v>
      </c>
    </row>
    <row r="356" spans="1:39" ht="21.6" customHeight="1">
      <c r="A356" s="10">
        <v>77</v>
      </c>
      <c r="B356" s="10" t="s">
        <v>509</v>
      </c>
      <c r="C356" s="10">
        <v>2025111917</v>
      </c>
      <c r="D356" s="10" t="s">
        <v>2104</v>
      </c>
      <c r="E356" s="10" t="s">
        <v>511</v>
      </c>
      <c r="F356" s="10">
        <v>5364</v>
      </c>
      <c r="G356" s="10" t="s">
        <v>411</v>
      </c>
      <c r="H356" s="10" t="s">
        <v>473</v>
      </c>
      <c r="I356" s="10" t="s">
        <v>2105</v>
      </c>
      <c r="J356" s="10" t="s">
        <v>571</v>
      </c>
      <c r="K356" s="10" t="s">
        <v>592</v>
      </c>
      <c r="L356" s="10" t="s">
        <v>515</v>
      </c>
      <c r="M356" s="11" t="s">
        <v>516</v>
      </c>
      <c r="N356" s="10">
        <v>2306</v>
      </c>
      <c r="O356" s="11" t="s">
        <v>572</v>
      </c>
      <c r="P356" s="12" t="s">
        <v>2106</v>
      </c>
      <c r="Q356" s="10" t="s">
        <v>574</v>
      </c>
      <c r="R356" s="10" t="s">
        <v>419</v>
      </c>
      <c r="S356" s="10" t="s">
        <v>125</v>
      </c>
      <c r="T356" s="10">
        <v>1</v>
      </c>
      <c r="U356" s="10" t="s">
        <v>475</v>
      </c>
      <c r="V356" s="10" t="s">
        <v>2107</v>
      </c>
      <c r="W356" s="10" t="s">
        <v>2108</v>
      </c>
      <c r="X356" s="569">
        <v>45974.604166666657</v>
      </c>
      <c r="Y356" s="10" t="s">
        <v>2109</v>
      </c>
      <c r="Z356" s="10">
        <v>1.5</v>
      </c>
      <c r="AA356" s="10"/>
      <c r="AB356" s="10" t="s">
        <v>478</v>
      </c>
      <c r="AC356" s="221" t="s">
        <v>2110</v>
      </c>
      <c r="AD356" s="10"/>
      <c r="AE356" s="10"/>
      <c r="AF356" s="10"/>
      <c r="AG356" s="10"/>
      <c r="AH356" s="10"/>
      <c r="AI356" s="10"/>
      <c r="AJ356" s="10"/>
      <c r="AK356" s="10" t="s">
        <v>480</v>
      </c>
      <c r="AL356" s="222">
        <f t="shared" si="10"/>
        <v>45974</v>
      </c>
      <c r="AM356" s="220">
        <f t="shared" si="11"/>
        <v>45974</v>
      </c>
    </row>
    <row r="357" spans="1:39" ht="21.6" customHeight="1">
      <c r="A357" s="10">
        <v>78</v>
      </c>
      <c r="B357" s="10" t="s">
        <v>471</v>
      </c>
      <c r="C357" s="10">
        <v>2025111947</v>
      </c>
      <c r="D357" s="10"/>
      <c r="E357" s="10"/>
      <c r="F357" s="10">
        <v>3243</v>
      </c>
      <c r="G357" s="10" t="s">
        <v>213</v>
      </c>
      <c r="H357" s="10" t="s">
        <v>473</v>
      </c>
      <c r="I357" s="10"/>
      <c r="J357" s="10"/>
      <c r="K357" s="10"/>
      <c r="L357" s="10"/>
      <c r="M357" s="11"/>
      <c r="N357" s="10"/>
      <c r="O357" s="11"/>
      <c r="P357" s="12"/>
      <c r="Q357" s="10" t="s">
        <v>2111</v>
      </c>
      <c r="R357" s="10" t="s">
        <v>419</v>
      </c>
      <c r="S357" s="10" t="s">
        <v>125</v>
      </c>
      <c r="T357" s="10">
        <v>1</v>
      </c>
      <c r="U357" s="10" t="s">
        <v>475</v>
      </c>
      <c r="V357" s="10" t="s">
        <v>2112</v>
      </c>
      <c r="W357" s="10" t="s">
        <v>2113</v>
      </c>
      <c r="X357" s="569">
        <v>45974.625</v>
      </c>
      <c r="Y357" s="10"/>
      <c r="Z357" s="10">
        <v>0.3</v>
      </c>
      <c r="AA357" s="10"/>
      <c r="AB357" s="10" t="s">
        <v>478</v>
      </c>
      <c r="AC357" s="221" t="s">
        <v>479</v>
      </c>
      <c r="AD357" s="10" t="s">
        <v>480</v>
      </c>
      <c r="AE357" s="10"/>
      <c r="AF357" s="10"/>
      <c r="AG357" s="10"/>
      <c r="AH357" s="10"/>
      <c r="AI357" s="10"/>
      <c r="AJ357" s="10" t="s">
        <v>480</v>
      </c>
      <c r="AK357" s="10" t="s">
        <v>480</v>
      </c>
      <c r="AL357" s="222" t="e">
        <f t="shared" si="10"/>
        <v>#VALUE!</v>
      </c>
      <c r="AM357" s="220">
        <f t="shared" si="11"/>
        <v>45974</v>
      </c>
    </row>
    <row r="358" spans="1:39" ht="21.6" customHeight="1">
      <c r="A358" s="10">
        <v>79</v>
      </c>
      <c r="B358" s="10" t="s">
        <v>471</v>
      </c>
      <c r="C358" s="10">
        <v>2025111952</v>
      </c>
      <c r="D358" s="10"/>
      <c r="E358" s="10"/>
      <c r="F358" s="10">
        <v>4514</v>
      </c>
      <c r="G358" s="10" t="s">
        <v>2114</v>
      </c>
      <c r="H358" s="10" t="s">
        <v>473</v>
      </c>
      <c r="I358" s="10"/>
      <c r="J358" s="10"/>
      <c r="K358" s="10"/>
      <c r="L358" s="10"/>
      <c r="M358" s="11"/>
      <c r="N358" s="10"/>
      <c r="O358" s="11"/>
      <c r="P358" s="12"/>
      <c r="Q358" s="10" t="s">
        <v>2115</v>
      </c>
      <c r="R358" s="10" t="s">
        <v>419</v>
      </c>
      <c r="S358" s="10" t="s">
        <v>125</v>
      </c>
      <c r="T358" s="10">
        <v>1</v>
      </c>
      <c r="U358" s="10" t="s">
        <v>475</v>
      </c>
      <c r="V358" s="10" t="s">
        <v>2116</v>
      </c>
      <c r="W358" s="10" t="s">
        <v>2117</v>
      </c>
      <c r="X358" s="569">
        <v>45974.638888888891</v>
      </c>
      <c r="Y358" s="10"/>
      <c r="Z358" s="10">
        <v>0.3</v>
      </c>
      <c r="AA358" s="10"/>
      <c r="AB358" s="10" t="s">
        <v>478</v>
      </c>
      <c r="AC358" s="221" t="s">
        <v>479</v>
      </c>
      <c r="AD358" s="10" t="s">
        <v>480</v>
      </c>
      <c r="AE358" s="10"/>
      <c r="AF358" s="10"/>
      <c r="AG358" s="10"/>
      <c r="AH358" s="10"/>
      <c r="AI358" s="10"/>
      <c r="AJ358" s="10" t="s">
        <v>480</v>
      </c>
      <c r="AK358" s="10" t="s">
        <v>480</v>
      </c>
      <c r="AL358" s="222" t="e">
        <f t="shared" si="10"/>
        <v>#VALUE!</v>
      </c>
      <c r="AM358" s="220">
        <f t="shared" si="11"/>
        <v>45974</v>
      </c>
    </row>
    <row r="359" spans="1:39" ht="21.6" customHeight="1">
      <c r="A359" s="10">
        <v>80</v>
      </c>
      <c r="B359" s="10" t="s">
        <v>471</v>
      </c>
      <c r="C359" s="10">
        <v>2025111963</v>
      </c>
      <c r="D359" s="10"/>
      <c r="E359" s="10"/>
      <c r="F359" s="10">
        <v>5101</v>
      </c>
      <c r="G359" s="10" t="s">
        <v>347</v>
      </c>
      <c r="H359" s="10" t="s">
        <v>712</v>
      </c>
      <c r="I359" s="10"/>
      <c r="J359" s="10"/>
      <c r="K359" s="10"/>
      <c r="L359" s="10"/>
      <c r="M359" s="11"/>
      <c r="N359" s="10"/>
      <c r="O359" s="11"/>
      <c r="P359" s="12"/>
      <c r="Q359" s="10" t="s">
        <v>2118</v>
      </c>
      <c r="R359" s="10" t="s">
        <v>419</v>
      </c>
      <c r="S359" s="10" t="s">
        <v>130</v>
      </c>
      <c r="T359" s="10">
        <v>1</v>
      </c>
      <c r="U359" s="10" t="s">
        <v>475</v>
      </c>
      <c r="V359" s="10" t="s">
        <v>2119</v>
      </c>
      <c r="W359" s="10" t="s">
        <v>2117</v>
      </c>
      <c r="X359" s="569">
        <v>45974.666666666657</v>
      </c>
      <c r="Y359" s="10"/>
      <c r="Z359" s="10">
        <v>1</v>
      </c>
      <c r="AA359" s="10"/>
      <c r="AB359" s="10" t="s">
        <v>478</v>
      </c>
      <c r="AC359" s="221" t="s">
        <v>841</v>
      </c>
      <c r="AD359" s="10"/>
      <c r="AE359" s="10" t="s">
        <v>480</v>
      </c>
      <c r="AF359" s="10"/>
      <c r="AG359" s="10"/>
      <c r="AH359" s="10"/>
      <c r="AI359" s="10"/>
      <c r="AJ359" s="10"/>
      <c r="AK359" s="10" t="s">
        <v>480</v>
      </c>
      <c r="AL359" s="222" t="e">
        <f t="shared" si="10"/>
        <v>#VALUE!</v>
      </c>
      <c r="AM359" s="220">
        <f t="shared" si="11"/>
        <v>45974</v>
      </c>
    </row>
    <row r="360" spans="1:39" ht="21.6" customHeight="1">
      <c r="A360" s="10">
        <v>81</v>
      </c>
      <c r="B360" s="10" t="s">
        <v>471</v>
      </c>
      <c r="C360" s="10">
        <v>2025111969</v>
      </c>
      <c r="D360" s="10"/>
      <c r="E360" s="10"/>
      <c r="F360" s="10">
        <v>4483</v>
      </c>
      <c r="G360" s="10" t="s">
        <v>2120</v>
      </c>
      <c r="H360" s="10" t="s">
        <v>473</v>
      </c>
      <c r="I360" s="10"/>
      <c r="J360" s="10"/>
      <c r="K360" s="10"/>
      <c r="L360" s="10"/>
      <c r="M360" s="11"/>
      <c r="N360" s="10"/>
      <c r="O360" s="11"/>
      <c r="P360" s="12"/>
      <c r="Q360" s="10" t="s">
        <v>2121</v>
      </c>
      <c r="R360" s="10" t="s">
        <v>419</v>
      </c>
      <c r="S360" s="10" t="s">
        <v>125</v>
      </c>
      <c r="T360" s="10">
        <v>1</v>
      </c>
      <c r="U360" s="10" t="s">
        <v>475</v>
      </c>
      <c r="V360" s="10" t="s">
        <v>2122</v>
      </c>
      <c r="W360" s="10" t="s">
        <v>2123</v>
      </c>
      <c r="X360" s="569">
        <v>45974.666666666657</v>
      </c>
      <c r="Y360" s="10"/>
      <c r="Z360" s="10">
        <v>0.5</v>
      </c>
      <c r="AA360" s="10"/>
      <c r="AB360" s="10" t="s">
        <v>478</v>
      </c>
      <c r="AC360" s="221" t="s">
        <v>479</v>
      </c>
      <c r="AD360" s="10" t="s">
        <v>480</v>
      </c>
      <c r="AE360" s="10"/>
      <c r="AF360" s="10"/>
      <c r="AG360" s="10"/>
      <c r="AH360" s="10"/>
      <c r="AI360" s="10"/>
      <c r="AJ360" s="10" t="s">
        <v>480</v>
      </c>
      <c r="AK360" s="10" t="s">
        <v>480</v>
      </c>
      <c r="AL360" s="222" t="e">
        <f t="shared" si="10"/>
        <v>#VALUE!</v>
      </c>
      <c r="AM360" s="220">
        <f t="shared" si="11"/>
        <v>45974</v>
      </c>
    </row>
    <row r="361" spans="1:39" ht="21.6" customHeight="1">
      <c r="A361" s="10">
        <v>82</v>
      </c>
      <c r="B361" s="10" t="s">
        <v>509</v>
      </c>
      <c r="C361" s="10">
        <v>2025111975</v>
      </c>
      <c r="D361" s="10" t="s">
        <v>2124</v>
      </c>
      <c r="E361" s="10" t="s">
        <v>511</v>
      </c>
      <c r="F361" s="10">
        <v>4483</v>
      </c>
      <c r="G361" s="10" t="s">
        <v>2120</v>
      </c>
      <c r="H361" s="10" t="s">
        <v>473</v>
      </c>
      <c r="I361" s="10" t="s">
        <v>2125</v>
      </c>
      <c r="J361" s="10" t="s">
        <v>571</v>
      </c>
      <c r="K361" s="10" t="s">
        <v>289</v>
      </c>
      <c r="L361" s="10" t="s">
        <v>545</v>
      </c>
      <c r="M361" s="11" t="s">
        <v>546</v>
      </c>
      <c r="N361" s="10" t="s">
        <v>1307</v>
      </c>
      <c r="O361" s="11" t="s">
        <v>1308</v>
      </c>
      <c r="P361" s="12" t="s">
        <v>2126</v>
      </c>
      <c r="Q361" s="10" t="s">
        <v>2121</v>
      </c>
      <c r="R361" s="10" t="s">
        <v>419</v>
      </c>
      <c r="S361" s="10" t="s">
        <v>125</v>
      </c>
      <c r="T361" s="10">
        <v>1</v>
      </c>
      <c r="U361" s="10" t="s">
        <v>475</v>
      </c>
      <c r="V361" s="10" t="s">
        <v>2127</v>
      </c>
      <c r="W361" s="10" t="s">
        <v>2128</v>
      </c>
      <c r="X361" s="569">
        <v>45975.434027777781</v>
      </c>
      <c r="Y361" s="10" t="s">
        <v>2129</v>
      </c>
      <c r="Z361" s="10">
        <v>0.9</v>
      </c>
      <c r="AA361" s="10"/>
      <c r="AB361" s="10" t="s">
        <v>478</v>
      </c>
      <c r="AC361" s="221" t="s">
        <v>2130</v>
      </c>
      <c r="AD361" s="10"/>
      <c r="AE361" s="10"/>
      <c r="AF361" s="10"/>
      <c r="AG361" s="10"/>
      <c r="AH361" s="10"/>
      <c r="AI361" s="10"/>
      <c r="AJ361" s="10"/>
      <c r="AK361" s="10" t="s">
        <v>480</v>
      </c>
      <c r="AL361" s="222">
        <f t="shared" si="10"/>
        <v>45974</v>
      </c>
      <c r="AM361" s="220">
        <f t="shared" si="11"/>
        <v>45975</v>
      </c>
    </row>
    <row r="362" spans="1:39" ht="21.6" customHeight="1">
      <c r="A362" s="10">
        <v>83</v>
      </c>
      <c r="B362" s="10" t="s">
        <v>509</v>
      </c>
      <c r="C362" s="10">
        <v>2025112013</v>
      </c>
      <c r="D362" s="10" t="s">
        <v>2131</v>
      </c>
      <c r="E362" s="10" t="s">
        <v>511</v>
      </c>
      <c r="F362" s="10">
        <v>3380</v>
      </c>
      <c r="G362" s="10" t="s">
        <v>1680</v>
      </c>
      <c r="H362" s="10" t="s">
        <v>636</v>
      </c>
      <c r="I362" s="10" t="s">
        <v>2132</v>
      </c>
      <c r="J362" s="10" t="s">
        <v>571</v>
      </c>
      <c r="K362" s="10" t="s">
        <v>1037</v>
      </c>
      <c r="L362" s="10" t="s">
        <v>515</v>
      </c>
      <c r="M362" s="11" t="s">
        <v>516</v>
      </c>
      <c r="N362" s="10">
        <v>2307</v>
      </c>
      <c r="O362" s="11" t="s">
        <v>532</v>
      </c>
      <c r="P362" s="12" t="s">
        <v>2133</v>
      </c>
      <c r="Q362" s="10" t="s">
        <v>1683</v>
      </c>
      <c r="R362" s="10" t="s">
        <v>419</v>
      </c>
      <c r="S362" s="10" t="s">
        <v>125</v>
      </c>
      <c r="T362" s="10">
        <v>1</v>
      </c>
      <c r="U362" s="10" t="s">
        <v>475</v>
      </c>
      <c r="V362" s="10" t="s">
        <v>2134</v>
      </c>
      <c r="W362" s="10" t="s">
        <v>2135</v>
      </c>
      <c r="X362" s="569">
        <v>45975.576388888891</v>
      </c>
      <c r="Y362" s="10" t="s">
        <v>2136</v>
      </c>
      <c r="Z362" s="10">
        <v>1.3</v>
      </c>
      <c r="AA362" s="10"/>
      <c r="AB362" s="10" t="s">
        <v>478</v>
      </c>
      <c r="AC362" s="221" t="s">
        <v>2137</v>
      </c>
      <c r="AD362" s="10"/>
      <c r="AE362" s="10"/>
      <c r="AF362" s="10"/>
      <c r="AG362" s="10"/>
      <c r="AH362" s="10"/>
      <c r="AI362" s="10"/>
      <c r="AJ362" s="10"/>
      <c r="AK362" s="10" t="s">
        <v>480</v>
      </c>
      <c r="AL362" s="222">
        <f t="shared" si="10"/>
        <v>45974</v>
      </c>
      <c r="AM362" s="220">
        <f t="shared" si="11"/>
        <v>45975</v>
      </c>
    </row>
    <row r="363" spans="1:39" ht="21.6" customHeight="1">
      <c r="A363" s="10">
        <v>84</v>
      </c>
      <c r="B363" s="10" t="s">
        <v>471</v>
      </c>
      <c r="C363" s="10">
        <v>2025112039</v>
      </c>
      <c r="D363" s="10"/>
      <c r="E363" s="10"/>
      <c r="F363" s="10">
        <v>3137</v>
      </c>
      <c r="G363" s="10" t="s">
        <v>301</v>
      </c>
      <c r="H363" s="10" t="s">
        <v>1665</v>
      </c>
      <c r="I363" s="10"/>
      <c r="J363" s="10"/>
      <c r="K363" s="10"/>
      <c r="L363" s="10"/>
      <c r="M363" s="11"/>
      <c r="N363" s="10"/>
      <c r="O363" s="11"/>
      <c r="P363" s="12"/>
      <c r="Q363" s="10" t="s">
        <v>2138</v>
      </c>
      <c r="R363" s="10" t="s">
        <v>419</v>
      </c>
      <c r="S363" s="10" t="s">
        <v>125</v>
      </c>
      <c r="T363" s="10">
        <v>1</v>
      </c>
      <c r="U363" s="10" t="s">
        <v>475</v>
      </c>
      <c r="V363" s="10" t="s">
        <v>2139</v>
      </c>
      <c r="W363" s="10" t="s">
        <v>2140</v>
      </c>
      <c r="X363" s="569">
        <v>45975.451388888891</v>
      </c>
      <c r="Y363" s="10"/>
      <c r="Z363" s="10">
        <v>0.3</v>
      </c>
      <c r="AA363" s="10"/>
      <c r="AB363" s="10" t="s">
        <v>478</v>
      </c>
      <c r="AC363" s="221" t="s">
        <v>479</v>
      </c>
      <c r="AD363" s="10" t="s">
        <v>480</v>
      </c>
      <c r="AE363" s="10"/>
      <c r="AF363" s="10"/>
      <c r="AG363" s="10"/>
      <c r="AH363" s="10"/>
      <c r="AI363" s="10"/>
      <c r="AJ363" s="10" t="s">
        <v>480</v>
      </c>
      <c r="AK363" s="10" t="s">
        <v>480</v>
      </c>
      <c r="AL363" s="222" t="e">
        <f t="shared" si="10"/>
        <v>#VALUE!</v>
      </c>
      <c r="AM363" s="220">
        <f t="shared" si="11"/>
        <v>45975</v>
      </c>
    </row>
    <row r="364" spans="1:39" ht="21.6" customHeight="1">
      <c r="A364" s="10">
        <v>85</v>
      </c>
      <c r="B364" s="10" t="s">
        <v>471</v>
      </c>
      <c r="C364" s="10">
        <v>2025112080</v>
      </c>
      <c r="D364" s="10"/>
      <c r="E364" s="10"/>
      <c r="F364" s="10" t="s">
        <v>50</v>
      </c>
      <c r="G364" s="10" t="s">
        <v>181</v>
      </c>
      <c r="H364" s="10" t="s">
        <v>712</v>
      </c>
      <c r="I364" s="10"/>
      <c r="J364" s="10"/>
      <c r="K364" s="10"/>
      <c r="L364" s="10"/>
      <c r="M364" s="11"/>
      <c r="N364" s="10"/>
      <c r="O364" s="11"/>
      <c r="P364" s="12"/>
      <c r="Q364" s="10" t="s">
        <v>928</v>
      </c>
      <c r="R364" s="10" t="s">
        <v>419</v>
      </c>
      <c r="S364" s="10" t="s">
        <v>130</v>
      </c>
      <c r="T364" s="10">
        <v>1</v>
      </c>
      <c r="U364" s="10" t="s">
        <v>475</v>
      </c>
      <c r="V364" s="10" t="s">
        <v>2141</v>
      </c>
      <c r="W364" s="10" t="s">
        <v>2142</v>
      </c>
      <c r="X364" s="569">
        <v>45975.503472222219</v>
      </c>
      <c r="Y364" s="10"/>
      <c r="Z364" s="10">
        <v>0.3</v>
      </c>
      <c r="AA364" s="10"/>
      <c r="AB364" s="10" t="s">
        <v>478</v>
      </c>
      <c r="AC364" s="221" t="s">
        <v>479</v>
      </c>
      <c r="AD364" s="10" t="s">
        <v>480</v>
      </c>
      <c r="AE364" s="10"/>
      <c r="AF364" s="10"/>
      <c r="AG364" s="10"/>
      <c r="AH364" s="10"/>
      <c r="AI364" s="10"/>
      <c r="AJ364" s="10"/>
      <c r="AK364" s="10" t="s">
        <v>480</v>
      </c>
      <c r="AL364" s="222" t="e">
        <f t="shared" si="10"/>
        <v>#VALUE!</v>
      </c>
      <c r="AM364" s="220">
        <f t="shared" si="11"/>
        <v>45975</v>
      </c>
    </row>
    <row r="365" spans="1:39" ht="21.6" customHeight="1">
      <c r="A365" s="10">
        <v>86</v>
      </c>
      <c r="B365" s="10" t="s">
        <v>471</v>
      </c>
      <c r="C365" s="10">
        <v>2025112084</v>
      </c>
      <c r="D365" s="10"/>
      <c r="E365" s="10"/>
      <c r="F365" s="10">
        <v>2749</v>
      </c>
      <c r="G365" s="10" t="s">
        <v>2143</v>
      </c>
      <c r="H365" s="10" t="s">
        <v>712</v>
      </c>
      <c r="I365" s="10"/>
      <c r="J365" s="10"/>
      <c r="K365" s="10"/>
      <c r="L365" s="10"/>
      <c r="M365" s="11"/>
      <c r="N365" s="10"/>
      <c r="O365" s="11"/>
      <c r="P365" s="12"/>
      <c r="Q365" s="10" t="s">
        <v>2144</v>
      </c>
      <c r="R365" s="10" t="s">
        <v>419</v>
      </c>
      <c r="S365" s="10" t="s">
        <v>130</v>
      </c>
      <c r="T365" s="10">
        <v>1</v>
      </c>
      <c r="U365" s="10" t="s">
        <v>475</v>
      </c>
      <c r="V365" s="10" t="s">
        <v>2145</v>
      </c>
      <c r="W365" s="10" t="s">
        <v>2146</v>
      </c>
      <c r="X365" s="569">
        <v>45975.548611111109</v>
      </c>
      <c r="Y365" s="10"/>
      <c r="Z365" s="10">
        <v>0.3</v>
      </c>
      <c r="AA365" s="10"/>
      <c r="AB365" s="10" t="s">
        <v>478</v>
      </c>
      <c r="AC365" s="221" t="s">
        <v>479</v>
      </c>
      <c r="AD365" s="10" t="s">
        <v>480</v>
      </c>
      <c r="AE365" s="10"/>
      <c r="AF365" s="10"/>
      <c r="AG365" s="10"/>
      <c r="AH365" s="10"/>
      <c r="AI365" s="10"/>
      <c r="AJ365" s="10"/>
      <c r="AK365" s="10" t="s">
        <v>480</v>
      </c>
      <c r="AL365" s="222" t="e">
        <f t="shared" si="10"/>
        <v>#VALUE!</v>
      </c>
      <c r="AM365" s="220">
        <f t="shared" si="11"/>
        <v>45975</v>
      </c>
    </row>
    <row r="366" spans="1:39" ht="21.6" customHeight="1">
      <c r="A366" s="10">
        <v>87</v>
      </c>
      <c r="B366" s="10" t="s">
        <v>471</v>
      </c>
      <c r="C366" s="10">
        <v>2025112091</v>
      </c>
      <c r="D366" s="10"/>
      <c r="E366" s="10"/>
      <c r="F366" s="10">
        <v>5496</v>
      </c>
      <c r="G366" s="10" t="s">
        <v>2147</v>
      </c>
      <c r="H366" s="10" t="s">
        <v>543</v>
      </c>
      <c r="I366" s="10"/>
      <c r="J366" s="10"/>
      <c r="K366" s="10"/>
      <c r="L366" s="10"/>
      <c r="M366" s="11"/>
      <c r="N366" s="10"/>
      <c r="O366" s="11"/>
      <c r="P366" s="12"/>
      <c r="Q366" s="10" t="s">
        <v>1994</v>
      </c>
      <c r="R366" s="10" t="s">
        <v>419</v>
      </c>
      <c r="S366" s="10" t="s">
        <v>146</v>
      </c>
      <c r="T366" s="10">
        <v>1</v>
      </c>
      <c r="U366" s="10" t="s">
        <v>475</v>
      </c>
      <c r="V366" s="10" t="s">
        <v>2148</v>
      </c>
      <c r="W366" s="10" t="s">
        <v>2149</v>
      </c>
      <c r="X366" s="569">
        <v>45975.5625</v>
      </c>
      <c r="Y366" s="10"/>
      <c r="Z366" s="10">
        <v>1.5</v>
      </c>
      <c r="AA366" s="10"/>
      <c r="AB366" s="10" t="s">
        <v>478</v>
      </c>
      <c r="AC366" s="221" t="s">
        <v>2150</v>
      </c>
      <c r="AD366" s="10"/>
      <c r="AE366" s="10" t="s">
        <v>480</v>
      </c>
      <c r="AF366" s="10"/>
      <c r="AG366" s="10"/>
      <c r="AH366" s="10"/>
      <c r="AI366" s="10"/>
      <c r="AJ366" s="10"/>
      <c r="AK366" s="10" t="s">
        <v>480</v>
      </c>
      <c r="AL366" s="222" t="e">
        <f t="shared" si="10"/>
        <v>#VALUE!</v>
      </c>
      <c r="AM366" s="220">
        <f t="shared" si="11"/>
        <v>45975</v>
      </c>
    </row>
    <row r="367" spans="1:39" ht="21.6" customHeight="1">
      <c r="A367" s="10">
        <v>88</v>
      </c>
      <c r="B367" s="10" t="s">
        <v>471</v>
      </c>
      <c r="C367" s="10">
        <v>2025112092</v>
      </c>
      <c r="D367" s="10"/>
      <c r="E367" s="10"/>
      <c r="F367" s="10">
        <v>4511</v>
      </c>
      <c r="G367" s="10" t="s">
        <v>324</v>
      </c>
      <c r="H367" s="10" t="s">
        <v>712</v>
      </c>
      <c r="I367" s="10"/>
      <c r="J367" s="10"/>
      <c r="K367" s="10"/>
      <c r="L367" s="10"/>
      <c r="M367" s="11"/>
      <c r="N367" s="10"/>
      <c r="O367" s="11"/>
      <c r="P367" s="12"/>
      <c r="Q367" s="10" t="s">
        <v>2151</v>
      </c>
      <c r="R367" s="10" t="s">
        <v>419</v>
      </c>
      <c r="S367" s="10" t="s">
        <v>130</v>
      </c>
      <c r="T367" s="10">
        <v>1</v>
      </c>
      <c r="U367" s="10" t="s">
        <v>475</v>
      </c>
      <c r="V367" s="10" t="s">
        <v>2152</v>
      </c>
      <c r="W367" s="10" t="s">
        <v>2153</v>
      </c>
      <c r="X367" s="569">
        <v>45975.569444444453</v>
      </c>
      <c r="Y367" s="10"/>
      <c r="Z367" s="10">
        <v>0.3</v>
      </c>
      <c r="AA367" s="10"/>
      <c r="AB367" s="10" t="s">
        <v>478</v>
      </c>
      <c r="AC367" s="221" t="s">
        <v>479</v>
      </c>
      <c r="AD367" s="10" t="s">
        <v>480</v>
      </c>
      <c r="AE367" s="10"/>
      <c r="AF367" s="10"/>
      <c r="AG367" s="10"/>
      <c r="AH367" s="10"/>
      <c r="AI367" s="10"/>
      <c r="AJ367" s="10"/>
      <c r="AK367" s="10" t="s">
        <v>480</v>
      </c>
      <c r="AL367" s="222" t="e">
        <f t="shared" si="10"/>
        <v>#VALUE!</v>
      </c>
      <c r="AM367" s="220">
        <f t="shared" si="11"/>
        <v>45975</v>
      </c>
    </row>
    <row r="368" spans="1:39" ht="21.6" customHeight="1">
      <c r="A368" s="10">
        <v>89</v>
      </c>
      <c r="B368" s="10" t="s">
        <v>471</v>
      </c>
      <c r="C368" s="10">
        <v>2025112110</v>
      </c>
      <c r="D368" s="10"/>
      <c r="E368" s="10"/>
      <c r="F368" s="10">
        <v>2237</v>
      </c>
      <c r="G368" s="10" t="s">
        <v>314</v>
      </c>
      <c r="H368" s="10" t="s">
        <v>1559</v>
      </c>
      <c r="I368" s="10"/>
      <c r="J368" s="10"/>
      <c r="K368" s="10"/>
      <c r="L368" s="10"/>
      <c r="M368" s="11"/>
      <c r="N368" s="10"/>
      <c r="O368" s="11"/>
      <c r="P368" s="12"/>
      <c r="Q368" s="10" t="s">
        <v>1578</v>
      </c>
      <c r="R368" s="10" t="s">
        <v>419</v>
      </c>
      <c r="S368" s="10" t="s">
        <v>130</v>
      </c>
      <c r="T368" s="10">
        <v>1</v>
      </c>
      <c r="U368" s="10" t="s">
        <v>475</v>
      </c>
      <c r="V368" s="10" t="s">
        <v>2154</v>
      </c>
      <c r="W368" s="10" t="s">
        <v>2155</v>
      </c>
      <c r="X368" s="569">
        <v>45975.618055555547</v>
      </c>
      <c r="Y368" s="10"/>
      <c r="Z368" s="10">
        <v>0.3</v>
      </c>
      <c r="AA368" s="10"/>
      <c r="AB368" s="10" t="s">
        <v>478</v>
      </c>
      <c r="AC368" s="221" t="s">
        <v>526</v>
      </c>
      <c r="AD368" s="10"/>
      <c r="AE368" s="10"/>
      <c r="AF368" s="10"/>
      <c r="AG368" s="10"/>
      <c r="AH368" s="10"/>
      <c r="AI368" s="10"/>
      <c r="AJ368" s="10" t="s">
        <v>480</v>
      </c>
      <c r="AK368" s="10" t="s">
        <v>480</v>
      </c>
      <c r="AL368" s="222" t="e">
        <f t="shared" si="10"/>
        <v>#VALUE!</v>
      </c>
      <c r="AM368" s="220">
        <f t="shared" si="11"/>
        <v>45975</v>
      </c>
    </row>
    <row r="369" spans="1:39" ht="21.6" customHeight="1">
      <c r="A369" s="10">
        <v>90</v>
      </c>
      <c r="B369" s="10" t="s">
        <v>471</v>
      </c>
      <c r="C369" s="10">
        <v>2025112125</v>
      </c>
      <c r="D369" s="10"/>
      <c r="E369" s="10"/>
      <c r="F369" s="10">
        <v>4844</v>
      </c>
      <c r="G369" s="10" t="s">
        <v>2156</v>
      </c>
      <c r="H369" s="10" t="s">
        <v>1559</v>
      </c>
      <c r="I369" s="10"/>
      <c r="J369" s="10"/>
      <c r="K369" s="10"/>
      <c r="L369" s="10"/>
      <c r="M369" s="11"/>
      <c r="N369" s="10"/>
      <c r="O369" s="11"/>
      <c r="P369" s="12"/>
      <c r="Q369" s="10" t="s">
        <v>2157</v>
      </c>
      <c r="R369" s="10" t="s">
        <v>419</v>
      </c>
      <c r="S369" s="10" t="s">
        <v>130</v>
      </c>
      <c r="T369" s="10">
        <v>1</v>
      </c>
      <c r="U369" s="10" t="s">
        <v>475</v>
      </c>
      <c r="V369" s="10" t="s">
        <v>2158</v>
      </c>
      <c r="W369" s="10" t="s">
        <v>2159</v>
      </c>
      <c r="X369" s="569">
        <v>45975.638888888891</v>
      </c>
      <c r="Y369" s="10"/>
      <c r="Z369" s="10">
        <v>0.3</v>
      </c>
      <c r="AA369" s="10"/>
      <c r="AB369" s="10" t="s">
        <v>478</v>
      </c>
      <c r="AC369" s="221" t="s">
        <v>479</v>
      </c>
      <c r="AD369" s="10" t="s">
        <v>480</v>
      </c>
      <c r="AE369" s="10"/>
      <c r="AF369" s="10"/>
      <c r="AG369" s="10"/>
      <c r="AH369" s="10"/>
      <c r="AI369" s="10"/>
      <c r="AJ369" s="10"/>
      <c r="AK369" s="10" t="s">
        <v>480</v>
      </c>
      <c r="AL369" s="222" t="e">
        <f t="shared" si="10"/>
        <v>#VALUE!</v>
      </c>
      <c r="AM369" s="220">
        <f t="shared" si="11"/>
        <v>45975</v>
      </c>
    </row>
    <row r="370" spans="1:39" ht="21.6" customHeight="1">
      <c r="A370" s="10">
        <v>91</v>
      </c>
      <c r="B370" s="10" t="s">
        <v>471</v>
      </c>
      <c r="C370" s="10">
        <v>2025112149</v>
      </c>
      <c r="D370" s="10"/>
      <c r="E370" s="10"/>
      <c r="F370" s="10">
        <v>5080</v>
      </c>
      <c r="G370" s="10" t="s">
        <v>356</v>
      </c>
      <c r="H370" s="10" t="s">
        <v>1559</v>
      </c>
      <c r="I370" s="10"/>
      <c r="J370" s="10"/>
      <c r="K370" s="10"/>
      <c r="L370" s="10"/>
      <c r="M370" s="11"/>
      <c r="N370" s="10"/>
      <c r="O370" s="11"/>
      <c r="P370" s="12"/>
      <c r="Q370" s="10" t="s">
        <v>1560</v>
      </c>
      <c r="R370" s="10" t="s">
        <v>419</v>
      </c>
      <c r="S370" s="10" t="s">
        <v>130</v>
      </c>
      <c r="T370" s="10">
        <v>1</v>
      </c>
      <c r="U370" s="10" t="s">
        <v>475</v>
      </c>
      <c r="V370" s="10" t="s">
        <v>2160</v>
      </c>
      <c r="W370" s="10" t="s">
        <v>2161</v>
      </c>
      <c r="X370" s="569">
        <v>45975.675000000003</v>
      </c>
      <c r="Y370" s="10"/>
      <c r="Z370" s="10">
        <v>0.3</v>
      </c>
      <c r="AA370" s="10"/>
      <c r="AB370" s="10" t="s">
        <v>478</v>
      </c>
      <c r="AC370" s="221" t="s">
        <v>526</v>
      </c>
      <c r="AD370" s="10"/>
      <c r="AE370" s="10"/>
      <c r="AF370" s="10"/>
      <c r="AG370" s="10"/>
      <c r="AH370" s="10"/>
      <c r="AI370" s="10"/>
      <c r="AJ370" s="10" t="s">
        <v>480</v>
      </c>
      <c r="AK370" s="10" t="s">
        <v>480</v>
      </c>
      <c r="AL370" s="222" t="e">
        <f t="shared" si="10"/>
        <v>#VALUE!</v>
      </c>
      <c r="AM370" s="220">
        <f t="shared" si="11"/>
        <v>45975</v>
      </c>
    </row>
    <row r="371" spans="1:39" ht="21.6" customHeight="1">
      <c r="A371" s="10">
        <v>92</v>
      </c>
      <c r="B371" s="10" t="s">
        <v>471</v>
      </c>
      <c r="C371" s="10">
        <v>2025112173</v>
      </c>
      <c r="D371" s="10"/>
      <c r="E371" s="10"/>
      <c r="F371" s="10">
        <v>4739</v>
      </c>
      <c r="G371" s="10" t="s">
        <v>2162</v>
      </c>
      <c r="H371" s="10" t="s">
        <v>712</v>
      </c>
      <c r="I371" s="10"/>
      <c r="J371" s="10"/>
      <c r="K371" s="10"/>
      <c r="L371" s="10"/>
      <c r="M371" s="11"/>
      <c r="N371" s="10"/>
      <c r="O371" s="11"/>
      <c r="P371" s="12"/>
      <c r="Q371" s="10" t="s">
        <v>2163</v>
      </c>
      <c r="R371" s="10" t="s">
        <v>419</v>
      </c>
      <c r="S371" s="10" t="s">
        <v>130</v>
      </c>
      <c r="T371" s="10">
        <v>1</v>
      </c>
      <c r="U371" s="10" t="s">
        <v>475</v>
      </c>
      <c r="V371" s="10" t="s">
        <v>2164</v>
      </c>
      <c r="W371" s="10" t="s">
        <v>2165</v>
      </c>
      <c r="X371" s="569">
        <v>45975.694444444453</v>
      </c>
      <c r="Y371" s="10"/>
      <c r="Z371" s="10">
        <v>0.3</v>
      </c>
      <c r="AA371" s="10"/>
      <c r="AB371" s="10" t="s">
        <v>478</v>
      </c>
      <c r="AC371" s="221" t="s">
        <v>479</v>
      </c>
      <c r="AD371" s="10" t="s">
        <v>480</v>
      </c>
      <c r="AE371" s="10"/>
      <c r="AF371" s="10"/>
      <c r="AG371" s="10"/>
      <c r="AH371" s="10"/>
      <c r="AI371" s="10"/>
      <c r="AJ371" s="10"/>
      <c r="AK371" s="10" t="s">
        <v>480</v>
      </c>
      <c r="AL371" s="222" t="e">
        <f t="shared" si="10"/>
        <v>#VALUE!</v>
      </c>
      <c r="AM371" s="220">
        <f t="shared" si="11"/>
        <v>45975</v>
      </c>
    </row>
    <row r="372" spans="1:39" ht="21.6" customHeight="1">
      <c r="A372" s="10">
        <v>93</v>
      </c>
      <c r="B372" s="10" t="s">
        <v>509</v>
      </c>
      <c r="C372" s="10">
        <v>2025112190</v>
      </c>
      <c r="D372" s="10" t="s">
        <v>2166</v>
      </c>
      <c r="E372" s="10" t="s">
        <v>511</v>
      </c>
      <c r="F372" s="10" t="s">
        <v>85</v>
      </c>
      <c r="G372" s="10" t="s">
        <v>170</v>
      </c>
      <c r="H372" s="10" t="s">
        <v>504</v>
      </c>
      <c r="I372" s="10" t="s">
        <v>2167</v>
      </c>
      <c r="J372" s="10" t="s">
        <v>604</v>
      </c>
      <c r="K372" s="10" t="s">
        <v>531</v>
      </c>
      <c r="L372" s="10" t="s">
        <v>1140</v>
      </c>
      <c r="M372" s="11" t="s">
        <v>1141</v>
      </c>
      <c r="N372" s="10">
        <v>5805</v>
      </c>
      <c r="O372" s="11" t="s">
        <v>2168</v>
      </c>
      <c r="P372" s="12" t="s">
        <v>2169</v>
      </c>
      <c r="Q372" s="10" t="s">
        <v>2170</v>
      </c>
      <c r="R372" s="10" t="s">
        <v>419</v>
      </c>
      <c r="S372" s="10" t="s">
        <v>130</v>
      </c>
      <c r="T372" s="10">
        <v>1</v>
      </c>
      <c r="U372" s="10" t="s">
        <v>475</v>
      </c>
      <c r="V372" s="10" t="s">
        <v>2171</v>
      </c>
      <c r="W372" s="10" t="s">
        <v>2172</v>
      </c>
      <c r="X372" s="569">
        <v>45978.466666666667</v>
      </c>
      <c r="Y372" s="10" t="s">
        <v>2173</v>
      </c>
      <c r="Z372" s="10">
        <v>0.5</v>
      </c>
      <c r="AA372" s="10"/>
      <c r="AB372" s="10" t="s">
        <v>478</v>
      </c>
      <c r="AC372" s="221" t="s">
        <v>2174</v>
      </c>
      <c r="AD372" s="10"/>
      <c r="AE372" s="10"/>
      <c r="AF372" s="10"/>
      <c r="AG372" s="10"/>
      <c r="AH372" s="10"/>
      <c r="AI372" s="10"/>
      <c r="AJ372" s="10"/>
      <c r="AK372" s="10" t="s">
        <v>480</v>
      </c>
      <c r="AL372" s="222">
        <f t="shared" si="10"/>
        <v>45976</v>
      </c>
      <c r="AM372" s="220">
        <f t="shared" si="11"/>
        <v>45978</v>
      </c>
    </row>
    <row r="373" spans="1:39" ht="21.6" customHeight="1">
      <c r="A373" s="10">
        <v>94</v>
      </c>
      <c r="B373" s="10" t="s">
        <v>509</v>
      </c>
      <c r="C373" s="10">
        <v>2025112199</v>
      </c>
      <c r="D373" s="10" t="s">
        <v>2175</v>
      </c>
      <c r="E373" s="10" t="s">
        <v>511</v>
      </c>
      <c r="F373" s="10" t="s">
        <v>70</v>
      </c>
      <c r="G373" s="10" t="s">
        <v>934</v>
      </c>
      <c r="H373" s="10" t="s">
        <v>504</v>
      </c>
      <c r="I373" s="10" t="s">
        <v>2176</v>
      </c>
      <c r="J373" s="10" t="s">
        <v>629</v>
      </c>
      <c r="K373" s="10" t="s">
        <v>531</v>
      </c>
      <c r="L373" s="10" t="s">
        <v>545</v>
      </c>
      <c r="M373" s="11" t="s">
        <v>546</v>
      </c>
      <c r="N373" s="10" t="s">
        <v>547</v>
      </c>
      <c r="O373" s="11" t="s">
        <v>548</v>
      </c>
      <c r="P373" s="12" t="s">
        <v>2177</v>
      </c>
      <c r="Q373" s="10" t="s">
        <v>937</v>
      </c>
      <c r="R373" s="10" t="s">
        <v>419</v>
      </c>
      <c r="S373" s="10" t="s">
        <v>130</v>
      </c>
      <c r="T373" s="10">
        <v>1</v>
      </c>
      <c r="U373" s="10" t="s">
        <v>475</v>
      </c>
      <c r="V373" s="10" t="s">
        <v>2178</v>
      </c>
      <c r="W373" s="10" t="s">
        <v>2179</v>
      </c>
      <c r="X373" s="569">
        <v>45978.429861111108</v>
      </c>
      <c r="Y373" s="10" t="s">
        <v>2173</v>
      </c>
      <c r="Z373" s="10">
        <v>0.5</v>
      </c>
      <c r="AA373" s="10"/>
      <c r="AB373" s="10" t="s">
        <v>478</v>
      </c>
      <c r="AC373" s="221" t="s">
        <v>2180</v>
      </c>
      <c r="AD373" s="10"/>
      <c r="AE373" s="10"/>
      <c r="AF373" s="10"/>
      <c r="AG373" s="10"/>
      <c r="AH373" s="10"/>
      <c r="AI373" s="10"/>
      <c r="AJ373" s="10"/>
      <c r="AK373" s="10" t="s">
        <v>480</v>
      </c>
      <c r="AL373" s="222">
        <f t="shared" si="10"/>
        <v>45977</v>
      </c>
      <c r="AM373" s="220">
        <f t="shared" si="11"/>
        <v>45978</v>
      </c>
    </row>
    <row r="374" spans="1:39" ht="21.6" customHeight="1">
      <c r="A374" s="10">
        <v>95</v>
      </c>
      <c r="B374" s="10" t="s">
        <v>509</v>
      </c>
      <c r="C374" s="10">
        <v>2025112203</v>
      </c>
      <c r="D374" s="10" t="s">
        <v>2181</v>
      </c>
      <c r="E374" s="10" t="s">
        <v>511</v>
      </c>
      <c r="F374" s="10">
        <v>5197</v>
      </c>
      <c r="G374" s="10" t="s">
        <v>1907</v>
      </c>
      <c r="H374" s="10" t="s">
        <v>887</v>
      </c>
      <c r="I374" s="10" t="s">
        <v>2182</v>
      </c>
      <c r="J374" s="10" t="s">
        <v>629</v>
      </c>
      <c r="K374" s="10" t="s">
        <v>592</v>
      </c>
      <c r="L374" s="10" t="s">
        <v>1410</v>
      </c>
      <c r="M374" s="11" t="s">
        <v>1411</v>
      </c>
      <c r="N374" s="10">
        <v>6003</v>
      </c>
      <c r="O374" s="11" t="s">
        <v>548</v>
      </c>
      <c r="P374" s="12" t="s">
        <v>2183</v>
      </c>
      <c r="Q374" s="10" t="s">
        <v>1908</v>
      </c>
      <c r="R374" s="10" t="s">
        <v>419</v>
      </c>
      <c r="S374" s="10" t="s">
        <v>130</v>
      </c>
      <c r="T374" s="10">
        <v>1</v>
      </c>
      <c r="U374" s="10" t="s">
        <v>475</v>
      </c>
      <c r="V374" s="10" t="s">
        <v>2184</v>
      </c>
      <c r="W374" s="10" t="s">
        <v>2185</v>
      </c>
      <c r="X374" s="569">
        <v>45978.508333333331</v>
      </c>
      <c r="Y374" s="10" t="s">
        <v>2173</v>
      </c>
      <c r="Z374" s="10">
        <v>0.5</v>
      </c>
      <c r="AA374" s="10"/>
      <c r="AB374" s="10" t="s">
        <v>478</v>
      </c>
      <c r="AC374" s="221" t="s">
        <v>2186</v>
      </c>
      <c r="AD374" s="10"/>
      <c r="AE374" s="10"/>
      <c r="AF374" s="10"/>
      <c r="AG374" s="10"/>
      <c r="AH374" s="10"/>
      <c r="AI374" s="10"/>
      <c r="AJ374" s="10"/>
      <c r="AK374" s="10" t="s">
        <v>480</v>
      </c>
      <c r="AL374" s="222">
        <f t="shared" si="10"/>
        <v>45977</v>
      </c>
      <c r="AM374" s="220">
        <f t="shared" si="11"/>
        <v>45978</v>
      </c>
    </row>
    <row r="375" spans="1:39" ht="21.6" customHeight="1">
      <c r="A375" s="10">
        <v>96</v>
      </c>
      <c r="B375" s="10" t="s">
        <v>509</v>
      </c>
      <c r="C375" s="10">
        <v>2025112209</v>
      </c>
      <c r="D375" s="10" t="s">
        <v>2187</v>
      </c>
      <c r="E375" s="10" t="s">
        <v>511</v>
      </c>
      <c r="F375" s="10">
        <v>2069</v>
      </c>
      <c r="G375" s="10" t="s">
        <v>2188</v>
      </c>
      <c r="H375" s="10" t="s">
        <v>543</v>
      </c>
      <c r="I375" s="10" t="s">
        <v>2189</v>
      </c>
      <c r="J375" s="10" t="s">
        <v>638</v>
      </c>
      <c r="K375" s="10" t="s">
        <v>531</v>
      </c>
      <c r="L375" s="10" t="s">
        <v>703</v>
      </c>
      <c r="M375" s="11" t="s">
        <v>704</v>
      </c>
      <c r="N375" s="10">
        <v>2405</v>
      </c>
      <c r="O375" s="11" t="s">
        <v>705</v>
      </c>
      <c r="P375" s="12" t="s">
        <v>2190</v>
      </c>
      <c r="Q375" s="10" t="s">
        <v>2191</v>
      </c>
      <c r="R375" s="10" t="s">
        <v>419</v>
      </c>
      <c r="S375" s="10" t="s">
        <v>146</v>
      </c>
      <c r="T375" s="10">
        <v>1</v>
      </c>
      <c r="U375" s="10" t="s">
        <v>475</v>
      </c>
      <c r="V375" s="10" t="s">
        <v>2192</v>
      </c>
      <c r="W375" s="10" t="s">
        <v>2193</v>
      </c>
      <c r="X375" s="569">
        <v>45978.593055555553</v>
      </c>
      <c r="Y375" s="10" t="s">
        <v>2194</v>
      </c>
      <c r="Z375" s="10">
        <v>0.5</v>
      </c>
      <c r="AA375" s="10"/>
      <c r="AB375" s="10" t="s">
        <v>478</v>
      </c>
      <c r="AC375" s="221" t="s">
        <v>2195</v>
      </c>
      <c r="AD375" s="10"/>
      <c r="AE375" s="10"/>
      <c r="AF375" s="10"/>
      <c r="AG375" s="10"/>
      <c r="AH375" s="10"/>
      <c r="AI375" s="10"/>
      <c r="AJ375" s="10"/>
      <c r="AK375" s="10" t="s">
        <v>480</v>
      </c>
      <c r="AL375" s="222">
        <f t="shared" si="10"/>
        <v>45978</v>
      </c>
      <c r="AM375" s="220">
        <f t="shared" si="11"/>
        <v>45978</v>
      </c>
    </row>
    <row r="376" spans="1:39" ht="21.6" customHeight="1">
      <c r="A376" s="10">
        <v>97</v>
      </c>
      <c r="B376" s="10" t="s">
        <v>509</v>
      </c>
      <c r="C376" s="10">
        <v>2025112214</v>
      </c>
      <c r="D376" s="10" t="s">
        <v>2196</v>
      </c>
      <c r="E376" s="10" t="s">
        <v>621</v>
      </c>
      <c r="F376" s="10">
        <v>2069</v>
      </c>
      <c r="G376" s="10" t="s">
        <v>2188</v>
      </c>
      <c r="H376" s="10" t="s">
        <v>543</v>
      </c>
      <c r="I376" s="10" t="s">
        <v>2197</v>
      </c>
      <c r="J376" s="10" t="s">
        <v>638</v>
      </c>
      <c r="K376" s="10" t="s">
        <v>592</v>
      </c>
      <c r="L376" s="10" t="s">
        <v>703</v>
      </c>
      <c r="M376" s="11" t="s">
        <v>704</v>
      </c>
      <c r="N376" s="10">
        <v>2405</v>
      </c>
      <c r="O376" s="11" t="s">
        <v>705</v>
      </c>
      <c r="P376" s="12" t="s">
        <v>2198</v>
      </c>
      <c r="Q376" s="10" t="s">
        <v>2191</v>
      </c>
      <c r="R376" s="10" t="s">
        <v>419</v>
      </c>
      <c r="S376" s="10" t="s">
        <v>146</v>
      </c>
      <c r="T376" s="10">
        <v>1</v>
      </c>
      <c r="U376" s="10" t="s">
        <v>475</v>
      </c>
      <c r="V376" s="10" t="s">
        <v>2199</v>
      </c>
      <c r="W376" s="10" t="s">
        <v>2200</v>
      </c>
      <c r="X376" s="569">
        <v>45978.559027777781</v>
      </c>
      <c r="Y376" s="10" t="s">
        <v>2201</v>
      </c>
      <c r="Z376" s="10">
        <v>1.9</v>
      </c>
      <c r="AA376" s="10"/>
      <c r="AB376" s="10" t="s">
        <v>478</v>
      </c>
      <c r="AC376" s="221" t="s">
        <v>2202</v>
      </c>
      <c r="AD376" s="10"/>
      <c r="AE376" s="10"/>
      <c r="AF376" s="10"/>
      <c r="AG376" s="10"/>
      <c r="AH376" s="10"/>
      <c r="AI376" s="10"/>
      <c r="AJ376" s="10"/>
      <c r="AK376" s="10" t="s">
        <v>480</v>
      </c>
      <c r="AL376" s="222">
        <f t="shared" si="10"/>
        <v>45978</v>
      </c>
      <c r="AM376" s="220">
        <f t="shared" si="11"/>
        <v>45978</v>
      </c>
    </row>
    <row r="377" spans="1:39" ht="21.6" customHeight="1">
      <c r="A377" s="10">
        <v>98</v>
      </c>
      <c r="B377" s="10" t="s">
        <v>471</v>
      </c>
      <c r="C377" s="10">
        <v>2025112250</v>
      </c>
      <c r="D377" s="10"/>
      <c r="E377" s="10"/>
      <c r="F377" s="10">
        <v>3358</v>
      </c>
      <c r="G377" s="10" t="s">
        <v>189</v>
      </c>
      <c r="H377" s="10" t="s">
        <v>636</v>
      </c>
      <c r="I377" s="10"/>
      <c r="J377" s="10"/>
      <c r="K377" s="10"/>
      <c r="L377" s="10"/>
      <c r="M377" s="11"/>
      <c r="N377" s="10"/>
      <c r="O377" s="11"/>
      <c r="P377" s="12"/>
      <c r="Q377" s="10" t="s">
        <v>1126</v>
      </c>
      <c r="R377" s="10" t="s">
        <v>419</v>
      </c>
      <c r="S377" s="10" t="s">
        <v>125</v>
      </c>
      <c r="T377" s="10">
        <v>1</v>
      </c>
      <c r="U377" s="10" t="s">
        <v>475</v>
      </c>
      <c r="V377" s="10" t="s">
        <v>2203</v>
      </c>
      <c r="W377" s="10" t="s">
        <v>2204</v>
      </c>
      <c r="X377" s="569">
        <v>45978.4375</v>
      </c>
      <c r="Y377" s="10"/>
      <c r="Z377" s="10">
        <v>0.5</v>
      </c>
      <c r="AA377" s="10"/>
      <c r="AB377" s="10" t="s">
        <v>478</v>
      </c>
      <c r="AC377" s="221" t="s">
        <v>479</v>
      </c>
      <c r="AD377" s="10" t="s">
        <v>480</v>
      </c>
      <c r="AE377" s="10"/>
      <c r="AF377" s="10"/>
      <c r="AG377" s="10"/>
      <c r="AH377" s="10"/>
      <c r="AI377" s="10"/>
      <c r="AJ377" s="10" t="s">
        <v>480</v>
      </c>
      <c r="AK377" s="10" t="s">
        <v>480</v>
      </c>
      <c r="AL377" s="222" t="e">
        <f t="shared" si="10"/>
        <v>#VALUE!</v>
      </c>
      <c r="AM377" s="220">
        <f t="shared" si="11"/>
        <v>45978</v>
      </c>
    </row>
    <row r="378" spans="1:39" ht="21.6" customHeight="1">
      <c r="A378" s="10">
        <v>99</v>
      </c>
      <c r="B378" s="10" t="s">
        <v>471</v>
      </c>
      <c r="C378" s="10">
        <v>2025112255</v>
      </c>
      <c r="D378" s="10"/>
      <c r="E378" s="10"/>
      <c r="F378" s="10">
        <v>3851</v>
      </c>
      <c r="G378" s="10" t="s">
        <v>2205</v>
      </c>
      <c r="H378" s="10" t="s">
        <v>636</v>
      </c>
      <c r="I378" s="10"/>
      <c r="J378" s="10"/>
      <c r="K378" s="10"/>
      <c r="L378" s="10"/>
      <c r="M378" s="11"/>
      <c r="N378" s="10"/>
      <c r="O378" s="11"/>
      <c r="P378" s="12"/>
      <c r="Q378" s="10" t="s">
        <v>2206</v>
      </c>
      <c r="R378" s="10" t="s">
        <v>419</v>
      </c>
      <c r="S378" s="10" t="s">
        <v>125</v>
      </c>
      <c r="T378" s="10">
        <v>1</v>
      </c>
      <c r="U378" s="10" t="s">
        <v>475</v>
      </c>
      <c r="V378" s="10" t="s">
        <v>2207</v>
      </c>
      <c r="W378" s="10" t="s">
        <v>2208</v>
      </c>
      <c r="X378" s="569">
        <v>45978.451388888891</v>
      </c>
      <c r="Y378" s="10"/>
      <c r="Z378" s="10">
        <v>0.3</v>
      </c>
      <c r="AA378" s="10"/>
      <c r="AB378" s="10" t="s">
        <v>478</v>
      </c>
      <c r="AC378" s="221" t="s">
        <v>479</v>
      </c>
      <c r="AD378" s="10" t="s">
        <v>480</v>
      </c>
      <c r="AE378" s="10"/>
      <c r="AF378" s="10"/>
      <c r="AG378" s="10"/>
      <c r="AH378" s="10"/>
      <c r="AI378" s="10"/>
      <c r="AJ378" s="10" t="s">
        <v>480</v>
      </c>
      <c r="AK378" s="10" t="s">
        <v>480</v>
      </c>
      <c r="AL378" s="222" t="e">
        <f t="shared" si="10"/>
        <v>#VALUE!</v>
      </c>
      <c r="AM378" s="220">
        <f t="shared" si="11"/>
        <v>45978</v>
      </c>
    </row>
    <row r="379" spans="1:39" ht="21.6" customHeight="1">
      <c r="A379" s="10">
        <v>100</v>
      </c>
      <c r="B379" s="10" t="s">
        <v>509</v>
      </c>
      <c r="C379" s="10">
        <v>2025112263</v>
      </c>
      <c r="D379" s="10" t="s">
        <v>2209</v>
      </c>
      <c r="E379" s="10" t="s">
        <v>511</v>
      </c>
      <c r="F379" s="10" t="s">
        <v>70</v>
      </c>
      <c r="G379" s="10" t="s">
        <v>934</v>
      </c>
      <c r="H379" s="10" t="s">
        <v>504</v>
      </c>
      <c r="I379" s="10" t="s">
        <v>2210</v>
      </c>
      <c r="J379" s="10" t="s">
        <v>638</v>
      </c>
      <c r="K379" s="10" t="s">
        <v>592</v>
      </c>
      <c r="L379" s="10" t="s">
        <v>1228</v>
      </c>
      <c r="M379" s="11" t="s">
        <v>1229</v>
      </c>
      <c r="N379" s="10" t="s">
        <v>1487</v>
      </c>
      <c r="O379" s="11" t="s">
        <v>1488</v>
      </c>
      <c r="P379" s="12" t="s">
        <v>2211</v>
      </c>
      <c r="Q379" s="10" t="s">
        <v>937</v>
      </c>
      <c r="R379" s="10" t="s">
        <v>419</v>
      </c>
      <c r="S379" s="10" t="s">
        <v>130</v>
      </c>
      <c r="T379" s="10">
        <v>1</v>
      </c>
      <c r="U379" s="10" t="s">
        <v>475</v>
      </c>
      <c r="V379" s="10" t="s">
        <v>2212</v>
      </c>
      <c r="W379" s="10" t="s">
        <v>2213</v>
      </c>
      <c r="X379" s="569">
        <v>45979.413194444453</v>
      </c>
      <c r="Y379" s="10" t="s">
        <v>2214</v>
      </c>
      <c r="Z379" s="10">
        <v>0.4</v>
      </c>
      <c r="AA379" s="10"/>
      <c r="AB379" s="10" t="s">
        <v>478</v>
      </c>
      <c r="AC379" s="221" t="s">
        <v>2215</v>
      </c>
      <c r="AD379" s="10"/>
      <c r="AE379" s="10"/>
      <c r="AF379" s="10"/>
      <c r="AG379" s="10"/>
      <c r="AH379" s="10"/>
      <c r="AI379" s="10"/>
      <c r="AJ379" s="10"/>
      <c r="AK379" s="10" t="s">
        <v>480</v>
      </c>
      <c r="AL379" s="222">
        <f t="shared" si="10"/>
        <v>45978</v>
      </c>
      <c r="AM379" s="220">
        <f t="shared" si="11"/>
        <v>45979</v>
      </c>
    </row>
    <row r="380" spans="1:39" ht="21.6" customHeight="1">
      <c r="A380" s="10">
        <v>101</v>
      </c>
      <c r="B380" s="10" t="s">
        <v>471</v>
      </c>
      <c r="C380" s="10">
        <v>2025112266</v>
      </c>
      <c r="D380" s="10"/>
      <c r="E380" s="10"/>
      <c r="F380" s="10" t="s">
        <v>85</v>
      </c>
      <c r="G380" s="10" t="s">
        <v>170</v>
      </c>
      <c r="H380" s="10" t="s">
        <v>504</v>
      </c>
      <c r="I380" s="10"/>
      <c r="J380" s="10"/>
      <c r="K380" s="10"/>
      <c r="L380" s="10"/>
      <c r="M380" s="11"/>
      <c r="N380" s="10"/>
      <c r="O380" s="11"/>
      <c r="P380" s="12"/>
      <c r="Q380" s="10" t="s">
        <v>2170</v>
      </c>
      <c r="R380" s="10" t="s">
        <v>419</v>
      </c>
      <c r="S380" s="10" t="s">
        <v>130</v>
      </c>
      <c r="T380" s="10">
        <v>1</v>
      </c>
      <c r="U380" s="10" t="s">
        <v>475</v>
      </c>
      <c r="V380" s="10" t="s">
        <v>2216</v>
      </c>
      <c r="W380" s="10" t="s">
        <v>2217</v>
      </c>
      <c r="X380" s="569">
        <v>45978.470138888893</v>
      </c>
      <c r="Y380" s="10"/>
      <c r="Z380" s="10">
        <v>0.3</v>
      </c>
      <c r="AA380" s="10"/>
      <c r="AB380" s="10" t="s">
        <v>478</v>
      </c>
      <c r="AC380" s="221" t="s">
        <v>479</v>
      </c>
      <c r="AD380" s="10" t="s">
        <v>480</v>
      </c>
      <c r="AE380" s="10"/>
      <c r="AF380" s="10"/>
      <c r="AG380" s="10"/>
      <c r="AH380" s="10"/>
      <c r="AI380" s="10"/>
      <c r="AJ380" s="10"/>
      <c r="AK380" s="10" t="s">
        <v>480</v>
      </c>
      <c r="AL380" s="222" t="e">
        <f t="shared" si="10"/>
        <v>#VALUE!</v>
      </c>
      <c r="AM380" s="220">
        <f t="shared" si="11"/>
        <v>45978</v>
      </c>
    </row>
    <row r="381" spans="1:39" ht="21.6" customHeight="1">
      <c r="A381" s="10">
        <v>102</v>
      </c>
      <c r="B381" s="10" t="s">
        <v>471</v>
      </c>
      <c r="C381" s="10">
        <v>2025112291</v>
      </c>
      <c r="D381" s="10"/>
      <c r="E381" s="10"/>
      <c r="F381" s="10">
        <v>2069</v>
      </c>
      <c r="G381" s="10" t="s">
        <v>2188</v>
      </c>
      <c r="H381" s="10" t="s">
        <v>543</v>
      </c>
      <c r="I381" s="10"/>
      <c r="J381" s="10"/>
      <c r="K381" s="10"/>
      <c r="L381" s="10"/>
      <c r="M381" s="11"/>
      <c r="N381" s="10"/>
      <c r="O381" s="11"/>
      <c r="P381" s="12"/>
      <c r="Q381" s="10" t="s">
        <v>2191</v>
      </c>
      <c r="R381" s="10" t="s">
        <v>419</v>
      </c>
      <c r="S381" s="10" t="s">
        <v>146</v>
      </c>
      <c r="T381" s="10">
        <v>1</v>
      </c>
      <c r="U381" s="10" t="s">
        <v>475</v>
      </c>
      <c r="V381" s="10" t="s">
        <v>2218</v>
      </c>
      <c r="W381" s="10" t="s">
        <v>2200</v>
      </c>
      <c r="X381" s="569">
        <v>45978.555555555547</v>
      </c>
      <c r="Y381" s="10"/>
      <c r="Z381" s="10">
        <v>1.8</v>
      </c>
      <c r="AA381" s="10"/>
      <c r="AB381" s="10" t="s">
        <v>478</v>
      </c>
      <c r="AC381" s="221" t="s">
        <v>479</v>
      </c>
      <c r="AD381" s="10" t="s">
        <v>480</v>
      </c>
      <c r="AE381" s="10"/>
      <c r="AF381" s="10"/>
      <c r="AG381" s="10"/>
      <c r="AH381" s="10"/>
      <c r="AI381" s="10"/>
      <c r="AJ381" s="10"/>
      <c r="AK381" s="10" t="s">
        <v>480</v>
      </c>
      <c r="AL381" s="222" t="e">
        <f t="shared" si="10"/>
        <v>#VALUE!</v>
      </c>
      <c r="AM381" s="220">
        <f t="shared" si="11"/>
        <v>45978</v>
      </c>
    </row>
    <row r="382" spans="1:39" ht="21.6" customHeight="1">
      <c r="A382" s="10">
        <v>103</v>
      </c>
      <c r="B382" s="10" t="s">
        <v>471</v>
      </c>
      <c r="C382" s="10">
        <v>2025112303</v>
      </c>
      <c r="D382" s="10"/>
      <c r="E382" s="10"/>
      <c r="F382" s="10">
        <v>4196</v>
      </c>
      <c r="G382" s="10" t="s">
        <v>335</v>
      </c>
      <c r="H382" s="10" t="s">
        <v>504</v>
      </c>
      <c r="I382" s="10"/>
      <c r="J382" s="10"/>
      <c r="K382" s="10"/>
      <c r="L382" s="10"/>
      <c r="M382" s="11"/>
      <c r="N382" s="10"/>
      <c r="O382" s="11"/>
      <c r="P382" s="12"/>
      <c r="Q382" s="10" t="s">
        <v>1050</v>
      </c>
      <c r="R382" s="10" t="s">
        <v>419</v>
      </c>
      <c r="S382" s="10" t="s">
        <v>130</v>
      </c>
      <c r="T382" s="10">
        <v>1</v>
      </c>
      <c r="U382" s="10" t="s">
        <v>475</v>
      </c>
      <c r="V382" s="10" t="s">
        <v>2219</v>
      </c>
      <c r="W382" s="10" t="s">
        <v>2220</v>
      </c>
      <c r="X382" s="569">
        <v>45978.634722222218</v>
      </c>
      <c r="Y382" s="10"/>
      <c r="Z382" s="10">
        <v>0.3</v>
      </c>
      <c r="AA382" s="10"/>
      <c r="AB382" s="10" t="s">
        <v>478</v>
      </c>
      <c r="AC382" s="221" t="s">
        <v>841</v>
      </c>
      <c r="AD382" s="10"/>
      <c r="AE382" s="10" t="s">
        <v>480</v>
      </c>
      <c r="AF382" s="10"/>
      <c r="AG382" s="10"/>
      <c r="AH382" s="10"/>
      <c r="AI382" s="10"/>
      <c r="AJ382" s="10"/>
      <c r="AK382" s="10" t="s">
        <v>480</v>
      </c>
      <c r="AL382" s="222" t="e">
        <f t="shared" si="10"/>
        <v>#VALUE!</v>
      </c>
      <c r="AM382" s="220">
        <f t="shared" si="11"/>
        <v>45978</v>
      </c>
    </row>
    <row r="383" spans="1:39" ht="21.6" customHeight="1">
      <c r="A383" s="10">
        <v>104</v>
      </c>
      <c r="B383" s="10" t="s">
        <v>471</v>
      </c>
      <c r="C383" s="10">
        <v>2025112331</v>
      </c>
      <c r="D383" s="10"/>
      <c r="E383" s="10"/>
      <c r="F383" s="10">
        <v>4196</v>
      </c>
      <c r="G383" s="10" t="s">
        <v>335</v>
      </c>
      <c r="H383" s="10" t="s">
        <v>504</v>
      </c>
      <c r="I383" s="10"/>
      <c r="J383" s="10"/>
      <c r="K383" s="10"/>
      <c r="L383" s="10"/>
      <c r="M383" s="11"/>
      <c r="N383" s="10"/>
      <c r="O383" s="11"/>
      <c r="P383" s="12"/>
      <c r="Q383" s="10" t="s">
        <v>1050</v>
      </c>
      <c r="R383" s="10" t="s">
        <v>419</v>
      </c>
      <c r="S383" s="10" t="s">
        <v>125</v>
      </c>
      <c r="T383" s="10">
        <v>1</v>
      </c>
      <c r="U383" s="10" t="s">
        <v>475</v>
      </c>
      <c r="V383" s="10" t="s">
        <v>2221</v>
      </c>
      <c r="W383" s="10" t="s">
        <v>2222</v>
      </c>
      <c r="X383" s="569">
        <v>45978.645833333343</v>
      </c>
      <c r="Y383" s="10"/>
      <c r="Z383" s="10">
        <v>1</v>
      </c>
      <c r="AA383" s="10"/>
      <c r="AB383" s="10" t="s">
        <v>478</v>
      </c>
      <c r="AC383" s="221" t="s">
        <v>25</v>
      </c>
      <c r="AD383" s="10"/>
      <c r="AE383" s="10" t="s">
        <v>480</v>
      </c>
      <c r="AF383" s="10"/>
      <c r="AG383" s="10"/>
      <c r="AH383" s="10"/>
      <c r="AI383" s="10"/>
      <c r="AJ383" s="10"/>
      <c r="AK383" s="10" t="s">
        <v>480</v>
      </c>
      <c r="AL383" s="222" t="e">
        <f t="shared" si="10"/>
        <v>#VALUE!</v>
      </c>
      <c r="AM383" s="220">
        <f t="shared" si="11"/>
        <v>45978</v>
      </c>
    </row>
    <row r="384" spans="1:39" ht="21.6" customHeight="1">
      <c r="A384" s="10">
        <v>105</v>
      </c>
      <c r="B384" s="10" t="s">
        <v>471</v>
      </c>
      <c r="C384" s="10">
        <v>2025112332</v>
      </c>
      <c r="D384" s="10"/>
      <c r="E384" s="10"/>
      <c r="F384" s="10">
        <v>5496</v>
      </c>
      <c r="G384" s="10" t="s">
        <v>2147</v>
      </c>
      <c r="H384" s="10" t="s">
        <v>543</v>
      </c>
      <c r="I384" s="10"/>
      <c r="J384" s="10"/>
      <c r="K384" s="10"/>
      <c r="L384" s="10"/>
      <c r="M384" s="11"/>
      <c r="N384" s="10"/>
      <c r="O384" s="11"/>
      <c r="P384" s="12"/>
      <c r="Q384" s="10" t="s">
        <v>1994</v>
      </c>
      <c r="R384" s="10" t="s">
        <v>419</v>
      </c>
      <c r="S384" s="10" t="s">
        <v>125</v>
      </c>
      <c r="T384" s="10">
        <v>1</v>
      </c>
      <c r="U384" s="10" t="s">
        <v>475</v>
      </c>
      <c r="V384" s="10" t="s">
        <v>2223</v>
      </c>
      <c r="W384" s="10" t="s">
        <v>2224</v>
      </c>
      <c r="X384" s="569">
        <v>45978.6875</v>
      </c>
      <c r="Y384" s="10"/>
      <c r="Z384" s="10">
        <v>1</v>
      </c>
      <c r="AA384" s="10"/>
      <c r="AB384" s="10" t="s">
        <v>478</v>
      </c>
      <c r="AC384" s="221" t="s">
        <v>2225</v>
      </c>
      <c r="AD384" s="10"/>
      <c r="AE384" s="10"/>
      <c r="AF384" s="10"/>
      <c r="AG384" s="10"/>
      <c r="AH384" s="10"/>
      <c r="AI384" s="10"/>
      <c r="AJ384" s="10" t="s">
        <v>480</v>
      </c>
      <c r="AK384" s="10" t="s">
        <v>480</v>
      </c>
      <c r="AL384" s="222" t="e">
        <f t="shared" si="10"/>
        <v>#VALUE!</v>
      </c>
      <c r="AM384" s="220">
        <f t="shared" si="11"/>
        <v>45978</v>
      </c>
    </row>
    <row r="385" spans="1:39" ht="21.6" customHeight="1">
      <c r="A385" s="10">
        <v>106</v>
      </c>
      <c r="B385" s="10" t="s">
        <v>509</v>
      </c>
      <c r="C385" s="10">
        <v>2025112354</v>
      </c>
      <c r="D385" s="10" t="s">
        <v>2226</v>
      </c>
      <c r="E385" s="10" t="s">
        <v>511</v>
      </c>
      <c r="F385" s="10" t="s">
        <v>1383</v>
      </c>
      <c r="G385" s="10" t="s">
        <v>1384</v>
      </c>
      <c r="H385" s="10" t="s">
        <v>902</v>
      </c>
      <c r="I385" s="10" t="s">
        <v>2227</v>
      </c>
      <c r="J385" s="10" t="s">
        <v>638</v>
      </c>
      <c r="K385" s="10" t="s">
        <v>289</v>
      </c>
      <c r="L385" s="10" t="s">
        <v>999</v>
      </c>
      <c r="M385" s="11" t="s">
        <v>1000</v>
      </c>
      <c r="N385" s="10">
        <v>2702</v>
      </c>
      <c r="O385" s="11" t="s">
        <v>1386</v>
      </c>
      <c r="P385" s="12" t="s">
        <v>2228</v>
      </c>
      <c r="Q385" s="10" t="s">
        <v>1388</v>
      </c>
      <c r="R385" s="10" t="s">
        <v>419</v>
      </c>
      <c r="S385" s="10" t="s">
        <v>125</v>
      </c>
      <c r="T385" s="10">
        <v>1</v>
      </c>
      <c r="U385" s="10" t="s">
        <v>475</v>
      </c>
      <c r="V385" s="10" t="s">
        <v>2229</v>
      </c>
      <c r="W385" s="10" t="s">
        <v>2173</v>
      </c>
      <c r="X385" s="569">
        <v>45979.645833333343</v>
      </c>
      <c r="Y385" s="10" t="s">
        <v>2230</v>
      </c>
      <c r="Z385" s="10">
        <v>2.5</v>
      </c>
      <c r="AA385" s="10"/>
      <c r="AB385" s="10" t="s">
        <v>478</v>
      </c>
      <c r="AC385" s="221" t="s">
        <v>2231</v>
      </c>
      <c r="AD385" s="10"/>
      <c r="AE385" s="10"/>
      <c r="AF385" s="10"/>
      <c r="AG385" s="10"/>
      <c r="AH385" s="10"/>
      <c r="AI385" s="10"/>
      <c r="AJ385" s="10"/>
      <c r="AK385" s="10" t="s">
        <v>480</v>
      </c>
      <c r="AL385" s="222">
        <f t="shared" si="10"/>
        <v>45978</v>
      </c>
      <c r="AM385" s="220">
        <f t="shared" si="11"/>
        <v>45979</v>
      </c>
    </row>
    <row r="386" spans="1:39" ht="21.6" customHeight="1">
      <c r="A386" s="10">
        <v>107</v>
      </c>
      <c r="B386" s="10" t="s">
        <v>509</v>
      </c>
      <c r="C386" s="10">
        <v>2025112431</v>
      </c>
      <c r="D386" s="10" t="s">
        <v>2232</v>
      </c>
      <c r="E386" s="10" t="s">
        <v>511</v>
      </c>
      <c r="F386" s="10" t="s">
        <v>53</v>
      </c>
      <c r="G386" s="10" t="s">
        <v>2233</v>
      </c>
      <c r="H386" s="10" t="s">
        <v>887</v>
      </c>
      <c r="I386" s="10" t="s">
        <v>2234</v>
      </c>
      <c r="J386" s="10" t="s">
        <v>514</v>
      </c>
      <c r="K386" s="10" t="s">
        <v>289</v>
      </c>
      <c r="L386" s="10" t="s">
        <v>1410</v>
      </c>
      <c r="M386" s="11" t="s">
        <v>1411</v>
      </c>
      <c r="N386" s="10">
        <v>6004</v>
      </c>
      <c r="O386" s="11" t="s">
        <v>572</v>
      </c>
      <c r="P386" s="12" t="s">
        <v>2235</v>
      </c>
      <c r="Q386" s="10" t="s">
        <v>2236</v>
      </c>
      <c r="R386" s="10" t="s">
        <v>419</v>
      </c>
      <c r="S386" s="10" t="s">
        <v>130</v>
      </c>
      <c r="T386" s="10">
        <v>1</v>
      </c>
      <c r="U386" s="10" t="s">
        <v>475</v>
      </c>
      <c r="V386" s="10" t="s">
        <v>2237</v>
      </c>
      <c r="W386" s="10" t="s">
        <v>2238</v>
      </c>
      <c r="X386" s="569">
        <v>45979.732638888891</v>
      </c>
      <c r="Y386" s="10" t="s">
        <v>2239</v>
      </c>
      <c r="Z386" s="10">
        <v>0.5</v>
      </c>
      <c r="AA386" s="10"/>
      <c r="AB386" s="10" t="s">
        <v>478</v>
      </c>
      <c r="AC386" s="221" t="s">
        <v>2240</v>
      </c>
      <c r="AD386" s="10"/>
      <c r="AE386" s="10"/>
      <c r="AF386" s="10"/>
      <c r="AG386" s="10"/>
      <c r="AH386" s="10"/>
      <c r="AI386" s="10"/>
      <c r="AJ386" s="10"/>
      <c r="AK386" s="10" t="s">
        <v>480</v>
      </c>
      <c r="AL386" s="222">
        <f t="shared" ref="AL386:AL449" si="12">DATEVALUE(TEXT(I386, "yyyy/mm/dd"))</f>
        <v>45979</v>
      </c>
      <c r="AM386" s="220">
        <f t="shared" ref="AM386:AM449" si="13">DATEVALUE(TEXT(X386, "yyyy/mm/dd"))</f>
        <v>45979</v>
      </c>
    </row>
    <row r="387" spans="1:39" ht="21.6" customHeight="1">
      <c r="A387" s="10">
        <v>108</v>
      </c>
      <c r="B387" s="10" t="s">
        <v>509</v>
      </c>
      <c r="C387" s="10">
        <v>2025112573</v>
      </c>
      <c r="D387" s="10" t="s">
        <v>2241</v>
      </c>
      <c r="E387" s="10" t="s">
        <v>511</v>
      </c>
      <c r="F387" s="10">
        <v>4917</v>
      </c>
      <c r="G387" s="10" t="s">
        <v>344</v>
      </c>
      <c r="H387" s="10" t="s">
        <v>543</v>
      </c>
      <c r="I387" s="10" t="s">
        <v>2242</v>
      </c>
      <c r="J387" s="10" t="s">
        <v>530</v>
      </c>
      <c r="K387" s="10" t="s">
        <v>592</v>
      </c>
      <c r="L387" s="10" t="s">
        <v>605</v>
      </c>
      <c r="M387" s="11" t="s">
        <v>606</v>
      </c>
      <c r="N387" s="10" t="s">
        <v>2243</v>
      </c>
      <c r="O387" s="11" t="s">
        <v>548</v>
      </c>
      <c r="P387" s="12" t="s">
        <v>2244</v>
      </c>
      <c r="Q387" s="10" t="s">
        <v>2245</v>
      </c>
      <c r="R387" s="10" t="s">
        <v>419</v>
      </c>
      <c r="S387" s="10" t="s">
        <v>146</v>
      </c>
      <c r="T387" s="10">
        <v>1</v>
      </c>
      <c r="U387" s="10" t="s">
        <v>475</v>
      </c>
      <c r="V387" s="10" t="s">
        <v>2246</v>
      </c>
      <c r="W387" s="10" t="s">
        <v>2247</v>
      </c>
      <c r="X387" s="569">
        <v>45981.53125</v>
      </c>
      <c r="Y387" s="10" t="s">
        <v>2248</v>
      </c>
      <c r="Z387" s="10">
        <v>0.8</v>
      </c>
      <c r="AA387" s="10"/>
      <c r="AB387" s="10" t="s">
        <v>478</v>
      </c>
      <c r="AC387" s="221" t="s">
        <v>2249</v>
      </c>
      <c r="AD387" s="10"/>
      <c r="AE387" s="10"/>
      <c r="AF387" s="10"/>
      <c r="AG387" s="10"/>
      <c r="AH387" s="10"/>
      <c r="AI387" s="10"/>
      <c r="AJ387" s="10"/>
      <c r="AK387" s="10" t="s">
        <v>480</v>
      </c>
      <c r="AL387" s="222">
        <f t="shared" si="12"/>
        <v>45980</v>
      </c>
      <c r="AM387" s="220">
        <f t="shared" si="13"/>
        <v>45981</v>
      </c>
    </row>
    <row r="388" spans="1:39" ht="21.6" customHeight="1">
      <c r="A388" s="10">
        <v>109</v>
      </c>
      <c r="B388" s="10" t="s">
        <v>471</v>
      </c>
      <c r="C388" s="10">
        <v>2025112601</v>
      </c>
      <c r="D388" s="10"/>
      <c r="E388" s="10"/>
      <c r="F388" s="10">
        <v>5428</v>
      </c>
      <c r="G388" s="10" t="s">
        <v>345</v>
      </c>
      <c r="H388" s="10" t="s">
        <v>504</v>
      </c>
      <c r="I388" s="10"/>
      <c r="J388" s="10"/>
      <c r="K388" s="10"/>
      <c r="L388" s="10"/>
      <c r="M388" s="11"/>
      <c r="N388" s="10"/>
      <c r="O388" s="11"/>
      <c r="P388" s="12"/>
      <c r="Q388" s="10" t="s">
        <v>776</v>
      </c>
      <c r="R388" s="10" t="s">
        <v>419</v>
      </c>
      <c r="S388" s="10" t="s">
        <v>130</v>
      </c>
      <c r="T388" s="10">
        <v>1</v>
      </c>
      <c r="U388" s="10" t="s">
        <v>475</v>
      </c>
      <c r="V388" s="10" t="s">
        <v>2250</v>
      </c>
      <c r="W388" s="10" t="s">
        <v>2251</v>
      </c>
      <c r="X388" s="569">
        <v>45980.590277777781</v>
      </c>
      <c r="Y388" s="10"/>
      <c r="Z388" s="10">
        <v>3.2</v>
      </c>
      <c r="AA388" s="10"/>
      <c r="AB388" s="10" t="s">
        <v>478</v>
      </c>
      <c r="AC388" s="221" t="s">
        <v>2252</v>
      </c>
      <c r="AD388" s="10"/>
      <c r="AE388" s="10" t="s">
        <v>480</v>
      </c>
      <c r="AF388" s="10"/>
      <c r="AG388" s="10"/>
      <c r="AH388" s="10"/>
      <c r="AI388" s="10"/>
      <c r="AJ388" s="10"/>
      <c r="AK388" s="10" t="s">
        <v>480</v>
      </c>
      <c r="AL388" s="222" t="e">
        <f t="shared" si="12"/>
        <v>#VALUE!</v>
      </c>
      <c r="AM388" s="220">
        <f t="shared" si="13"/>
        <v>45980</v>
      </c>
    </row>
    <row r="389" spans="1:39" ht="21.6" customHeight="1">
      <c r="A389" s="10">
        <v>110</v>
      </c>
      <c r="B389" s="10" t="s">
        <v>509</v>
      </c>
      <c r="C389" s="10">
        <v>2025112607</v>
      </c>
      <c r="D389" s="10" t="s">
        <v>2253</v>
      </c>
      <c r="E389" s="10" t="s">
        <v>511</v>
      </c>
      <c r="F389" s="10">
        <v>4098</v>
      </c>
      <c r="G389" s="10" t="s">
        <v>177</v>
      </c>
      <c r="H389" s="10" t="s">
        <v>504</v>
      </c>
      <c r="I389" s="10" t="s">
        <v>2254</v>
      </c>
      <c r="J389" s="10" t="s">
        <v>530</v>
      </c>
      <c r="K389" s="10" t="s">
        <v>289</v>
      </c>
      <c r="L389" s="10" t="s">
        <v>703</v>
      </c>
      <c r="M389" s="11" t="s">
        <v>704</v>
      </c>
      <c r="N389" s="10">
        <v>2405</v>
      </c>
      <c r="O389" s="11" t="s">
        <v>705</v>
      </c>
      <c r="P389" s="12" t="s">
        <v>2255</v>
      </c>
      <c r="Q389" s="10" t="s">
        <v>2256</v>
      </c>
      <c r="R389" s="10" t="s">
        <v>419</v>
      </c>
      <c r="S389" s="10" t="s">
        <v>130</v>
      </c>
      <c r="T389" s="10">
        <v>1</v>
      </c>
      <c r="U389" s="10" t="s">
        <v>475</v>
      </c>
      <c r="V389" s="10" t="s">
        <v>2257</v>
      </c>
      <c r="W389" s="10" t="s">
        <v>2258</v>
      </c>
      <c r="X389" s="569">
        <v>45981.520833333343</v>
      </c>
      <c r="Y389" s="10" t="s">
        <v>2259</v>
      </c>
      <c r="Z389" s="10">
        <v>2</v>
      </c>
      <c r="AA389" s="10"/>
      <c r="AB389" s="10" t="s">
        <v>478</v>
      </c>
      <c r="AC389" s="221" t="s">
        <v>2039</v>
      </c>
      <c r="AD389" s="10"/>
      <c r="AE389" s="10"/>
      <c r="AF389" s="10"/>
      <c r="AG389" s="10"/>
      <c r="AH389" s="10"/>
      <c r="AI389" s="10"/>
      <c r="AJ389" s="10"/>
      <c r="AK389" s="10" t="s">
        <v>480</v>
      </c>
      <c r="AL389" s="222">
        <f t="shared" si="12"/>
        <v>45980</v>
      </c>
      <c r="AM389" s="220">
        <f t="shared" si="13"/>
        <v>45981</v>
      </c>
    </row>
    <row r="390" spans="1:39" ht="21.6" customHeight="1">
      <c r="A390" s="10">
        <v>111</v>
      </c>
      <c r="B390" s="10" t="s">
        <v>471</v>
      </c>
      <c r="C390" s="10">
        <v>2025112619</v>
      </c>
      <c r="D390" s="10"/>
      <c r="E390" s="10"/>
      <c r="F390" s="10">
        <v>4167</v>
      </c>
      <c r="G390" s="10" t="s">
        <v>2260</v>
      </c>
      <c r="H390" s="10" t="s">
        <v>543</v>
      </c>
      <c r="I390" s="10"/>
      <c r="J390" s="10"/>
      <c r="K390" s="10"/>
      <c r="L390" s="10"/>
      <c r="M390" s="11"/>
      <c r="N390" s="10"/>
      <c r="O390" s="11"/>
      <c r="P390" s="12"/>
      <c r="Q390" s="10" t="s">
        <v>2261</v>
      </c>
      <c r="R390" s="10" t="s">
        <v>419</v>
      </c>
      <c r="S390" s="10" t="s">
        <v>146</v>
      </c>
      <c r="T390" s="10">
        <v>1</v>
      </c>
      <c r="U390" s="10" t="s">
        <v>475</v>
      </c>
      <c r="V390" s="10" t="s">
        <v>2262</v>
      </c>
      <c r="W390" s="10" t="s">
        <v>2263</v>
      </c>
      <c r="X390" s="569">
        <v>45980.648611111108</v>
      </c>
      <c r="Y390" s="10"/>
      <c r="Z390" s="10">
        <v>0.3</v>
      </c>
      <c r="AA390" s="10"/>
      <c r="AB390" s="10" t="s">
        <v>478</v>
      </c>
      <c r="AC390" s="221" t="s">
        <v>2264</v>
      </c>
      <c r="AD390" s="10"/>
      <c r="AE390" s="10" t="s">
        <v>480</v>
      </c>
      <c r="AF390" s="10"/>
      <c r="AG390" s="10"/>
      <c r="AH390" s="10"/>
      <c r="AI390" s="10"/>
      <c r="AJ390" s="10"/>
      <c r="AK390" s="10" t="s">
        <v>480</v>
      </c>
      <c r="AL390" s="222" t="e">
        <f t="shared" si="12"/>
        <v>#VALUE!</v>
      </c>
      <c r="AM390" s="220">
        <f t="shared" si="13"/>
        <v>45980</v>
      </c>
    </row>
    <row r="391" spans="1:39" ht="21.6" customHeight="1">
      <c r="A391" s="10">
        <v>112</v>
      </c>
      <c r="B391" s="10" t="s">
        <v>509</v>
      </c>
      <c r="C391" s="10">
        <v>2025112647</v>
      </c>
      <c r="D391" s="10" t="s">
        <v>2265</v>
      </c>
      <c r="E391" s="10" t="s">
        <v>511</v>
      </c>
      <c r="F391" s="10">
        <v>4388</v>
      </c>
      <c r="G391" s="10" t="s">
        <v>1373</v>
      </c>
      <c r="H391" s="10" t="s">
        <v>504</v>
      </c>
      <c r="I391" s="10" t="s">
        <v>2266</v>
      </c>
      <c r="J391" s="10" t="s">
        <v>530</v>
      </c>
      <c r="K391" s="10" t="s">
        <v>1037</v>
      </c>
      <c r="L391" s="10" t="s">
        <v>593</v>
      </c>
      <c r="M391" s="11" t="s">
        <v>594</v>
      </c>
      <c r="N391" s="10" t="s">
        <v>595</v>
      </c>
      <c r="O391" s="11" t="s">
        <v>596</v>
      </c>
      <c r="P391" s="12" t="s">
        <v>2267</v>
      </c>
      <c r="Q391" s="10" t="s">
        <v>1374</v>
      </c>
      <c r="R391" s="10" t="s">
        <v>419</v>
      </c>
      <c r="S391" s="10" t="s">
        <v>130</v>
      </c>
      <c r="T391" s="10">
        <v>1</v>
      </c>
      <c r="U391" s="10" t="s">
        <v>475</v>
      </c>
      <c r="V391" s="10" t="s">
        <v>2268</v>
      </c>
      <c r="W391" s="10" t="s">
        <v>2269</v>
      </c>
      <c r="X391" s="569">
        <v>45981.620138888888</v>
      </c>
      <c r="Y391" s="10" t="s">
        <v>2270</v>
      </c>
      <c r="Z391" s="10">
        <v>0.5</v>
      </c>
      <c r="AA391" s="10"/>
      <c r="AB391" s="10" t="s">
        <v>478</v>
      </c>
      <c r="AC391" s="221" t="s">
        <v>2271</v>
      </c>
      <c r="AD391" s="10"/>
      <c r="AE391" s="10"/>
      <c r="AF391" s="10"/>
      <c r="AG391" s="10"/>
      <c r="AH391" s="10"/>
      <c r="AI391" s="10"/>
      <c r="AJ391" s="10"/>
      <c r="AK391" s="10" t="s">
        <v>480</v>
      </c>
      <c r="AL391" s="222">
        <f t="shared" si="12"/>
        <v>45980</v>
      </c>
      <c r="AM391" s="220">
        <f t="shared" si="13"/>
        <v>45981</v>
      </c>
    </row>
    <row r="392" spans="1:39" ht="21.6" customHeight="1">
      <c r="A392" s="10">
        <v>113</v>
      </c>
      <c r="B392" s="10" t="s">
        <v>471</v>
      </c>
      <c r="C392" s="10">
        <v>2025112704</v>
      </c>
      <c r="D392" s="10"/>
      <c r="E392" s="10"/>
      <c r="F392" s="10">
        <v>4917</v>
      </c>
      <c r="G392" s="10" t="s">
        <v>344</v>
      </c>
      <c r="H392" s="10" t="s">
        <v>543</v>
      </c>
      <c r="I392" s="10"/>
      <c r="J392" s="10"/>
      <c r="K392" s="10"/>
      <c r="L392" s="10"/>
      <c r="M392" s="11"/>
      <c r="N392" s="10"/>
      <c r="O392" s="11"/>
      <c r="P392" s="12"/>
      <c r="Q392" s="10" t="s">
        <v>2245</v>
      </c>
      <c r="R392" s="10" t="s">
        <v>419</v>
      </c>
      <c r="S392" s="10" t="s">
        <v>146</v>
      </c>
      <c r="T392" s="10">
        <v>1</v>
      </c>
      <c r="U392" s="10" t="s">
        <v>475</v>
      </c>
      <c r="V392" s="10" t="s">
        <v>2272</v>
      </c>
      <c r="W392" s="10" t="s">
        <v>2247</v>
      </c>
      <c r="X392" s="569">
        <v>45981.53125</v>
      </c>
      <c r="Y392" s="10"/>
      <c r="Z392" s="10">
        <v>0.8</v>
      </c>
      <c r="AA392" s="10"/>
      <c r="AB392" s="10" t="s">
        <v>478</v>
      </c>
      <c r="AC392" s="221" t="s">
        <v>479</v>
      </c>
      <c r="AD392" s="10" t="s">
        <v>480</v>
      </c>
      <c r="AE392" s="10"/>
      <c r="AF392" s="10"/>
      <c r="AG392" s="10"/>
      <c r="AH392" s="10"/>
      <c r="AI392" s="10"/>
      <c r="AJ392" s="10"/>
      <c r="AK392" s="10" t="s">
        <v>480</v>
      </c>
      <c r="AL392" s="222" t="e">
        <f t="shared" si="12"/>
        <v>#VALUE!</v>
      </c>
      <c r="AM392" s="220">
        <f t="shared" si="13"/>
        <v>45981</v>
      </c>
    </row>
    <row r="393" spans="1:39" ht="21.6" customHeight="1">
      <c r="A393" s="10">
        <v>114</v>
      </c>
      <c r="B393" s="10" t="s">
        <v>471</v>
      </c>
      <c r="C393" s="10">
        <v>2025112707</v>
      </c>
      <c r="D393" s="10"/>
      <c r="E393" s="10"/>
      <c r="F393" s="10">
        <v>4098</v>
      </c>
      <c r="G393" s="10" t="s">
        <v>177</v>
      </c>
      <c r="H393" s="10" t="s">
        <v>504</v>
      </c>
      <c r="I393" s="10"/>
      <c r="J393" s="10"/>
      <c r="K393" s="10"/>
      <c r="L393" s="10"/>
      <c r="M393" s="11"/>
      <c r="N393" s="10"/>
      <c r="O393" s="11"/>
      <c r="P393" s="12"/>
      <c r="Q393" s="10" t="s">
        <v>2256</v>
      </c>
      <c r="R393" s="10" t="s">
        <v>419</v>
      </c>
      <c r="S393" s="10" t="s">
        <v>130</v>
      </c>
      <c r="T393" s="10">
        <v>1</v>
      </c>
      <c r="U393" s="10" t="s">
        <v>475</v>
      </c>
      <c r="V393" s="10" t="s">
        <v>2273</v>
      </c>
      <c r="W393" s="10" t="s">
        <v>2274</v>
      </c>
      <c r="X393" s="569">
        <v>45981.548611111109</v>
      </c>
      <c r="Y393" s="10"/>
      <c r="Z393" s="10">
        <v>0.5</v>
      </c>
      <c r="AA393" s="10"/>
      <c r="AB393" s="10" t="s">
        <v>478</v>
      </c>
      <c r="AC393" s="221" t="s">
        <v>479</v>
      </c>
      <c r="AD393" s="10" t="s">
        <v>480</v>
      </c>
      <c r="AE393" s="10"/>
      <c r="AF393" s="10"/>
      <c r="AG393" s="10"/>
      <c r="AH393" s="10"/>
      <c r="AI393" s="10"/>
      <c r="AJ393" s="10"/>
      <c r="AK393" s="10" t="s">
        <v>480</v>
      </c>
      <c r="AL393" s="222" t="e">
        <f t="shared" si="12"/>
        <v>#VALUE!</v>
      </c>
      <c r="AM393" s="220">
        <f t="shared" si="13"/>
        <v>45981</v>
      </c>
    </row>
    <row r="394" spans="1:39" ht="21.6" customHeight="1">
      <c r="A394" s="10">
        <v>115</v>
      </c>
      <c r="B394" s="10" t="s">
        <v>471</v>
      </c>
      <c r="C394" s="10">
        <v>2025112727</v>
      </c>
      <c r="D394" s="10"/>
      <c r="E394" s="10"/>
      <c r="F394" s="10">
        <v>4388</v>
      </c>
      <c r="G394" s="10" t="s">
        <v>1373</v>
      </c>
      <c r="H394" s="10" t="s">
        <v>504</v>
      </c>
      <c r="I394" s="10"/>
      <c r="J394" s="10"/>
      <c r="K394" s="10"/>
      <c r="L394" s="10"/>
      <c r="M394" s="11"/>
      <c r="N394" s="10"/>
      <c r="O394" s="11"/>
      <c r="P394" s="12"/>
      <c r="Q394" s="10" t="s">
        <v>1374</v>
      </c>
      <c r="R394" s="10" t="s">
        <v>419</v>
      </c>
      <c r="S394" s="10" t="s">
        <v>130</v>
      </c>
      <c r="T394" s="10">
        <v>1</v>
      </c>
      <c r="U394" s="10" t="s">
        <v>475</v>
      </c>
      <c r="V394" s="10" t="s">
        <v>2275</v>
      </c>
      <c r="W394" s="10" t="s">
        <v>2276</v>
      </c>
      <c r="X394" s="569">
        <v>45981.59375</v>
      </c>
      <c r="Y394" s="10"/>
      <c r="Z394" s="10">
        <v>0.2</v>
      </c>
      <c r="AA394" s="10"/>
      <c r="AB394" s="10" t="s">
        <v>478</v>
      </c>
      <c r="AC394" s="221" t="s">
        <v>526</v>
      </c>
      <c r="AD394" s="10"/>
      <c r="AE394" s="10"/>
      <c r="AF394" s="10"/>
      <c r="AG394" s="10"/>
      <c r="AH394" s="10"/>
      <c r="AI394" s="10"/>
      <c r="AJ394" s="10" t="s">
        <v>480</v>
      </c>
      <c r="AK394" s="10" t="s">
        <v>480</v>
      </c>
      <c r="AL394" s="222" t="e">
        <f t="shared" si="12"/>
        <v>#VALUE!</v>
      </c>
      <c r="AM394" s="220">
        <f t="shared" si="13"/>
        <v>45981</v>
      </c>
    </row>
    <row r="395" spans="1:39" ht="21.6" customHeight="1">
      <c r="A395" s="10">
        <v>116</v>
      </c>
      <c r="B395" s="10" t="s">
        <v>509</v>
      </c>
      <c r="C395" s="10">
        <v>2025112845</v>
      </c>
      <c r="D395" s="10" t="s">
        <v>2277</v>
      </c>
      <c r="E395" s="10" t="s">
        <v>511</v>
      </c>
      <c r="F395" s="10">
        <v>3227</v>
      </c>
      <c r="G395" s="10" t="s">
        <v>1092</v>
      </c>
      <c r="H395" s="10" t="s">
        <v>902</v>
      </c>
      <c r="I395" s="10" t="s">
        <v>2278</v>
      </c>
      <c r="J395" s="10" t="s">
        <v>591</v>
      </c>
      <c r="K395" s="10" t="s">
        <v>592</v>
      </c>
      <c r="L395" s="10" t="s">
        <v>639</v>
      </c>
      <c r="M395" s="11" t="s">
        <v>640</v>
      </c>
      <c r="N395" s="10">
        <v>2501</v>
      </c>
      <c r="O395" s="11" t="s">
        <v>641</v>
      </c>
      <c r="P395" s="12" t="s">
        <v>2279</v>
      </c>
      <c r="Q395" s="10" t="s">
        <v>1095</v>
      </c>
      <c r="R395" s="10" t="s">
        <v>419</v>
      </c>
      <c r="S395" s="10" t="s">
        <v>125</v>
      </c>
      <c r="T395" s="10">
        <v>1</v>
      </c>
      <c r="U395" s="10" t="s">
        <v>475</v>
      </c>
      <c r="V395" s="10" t="s">
        <v>2280</v>
      </c>
      <c r="W395" s="10" t="s">
        <v>2281</v>
      </c>
      <c r="X395" s="569">
        <v>45982.427083333343</v>
      </c>
      <c r="Y395" s="10" t="s">
        <v>2282</v>
      </c>
      <c r="Z395" s="10">
        <v>0.5</v>
      </c>
      <c r="AA395" s="10"/>
      <c r="AB395" s="10" t="s">
        <v>1180</v>
      </c>
      <c r="AC395" s="221" t="s">
        <v>2283</v>
      </c>
      <c r="AD395" s="10"/>
      <c r="AE395" s="10"/>
      <c r="AF395" s="10"/>
      <c r="AG395" s="10"/>
      <c r="AH395" s="10"/>
      <c r="AI395" s="10"/>
      <c r="AJ395" s="10"/>
      <c r="AK395" s="10" t="s">
        <v>480</v>
      </c>
      <c r="AL395" s="222">
        <f t="shared" si="12"/>
        <v>45982</v>
      </c>
      <c r="AM395" s="220">
        <f t="shared" si="13"/>
        <v>45982</v>
      </c>
    </row>
    <row r="396" spans="1:39" ht="21.6" customHeight="1">
      <c r="A396" s="10">
        <v>117</v>
      </c>
      <c r="B396" s="10" t="s">
        <v>509</v>
      </c>
      <c r="C396" s="10">
        <v>2025112846</v>
      </c>
      <c r="D396" s="10" t="s">
        <v>2284</v>
      </c>
      <c r="E396" s="10" t="s">
        <v>621</v>
      </c>
      <c r="F396" s="10">
        <v>4098</v>
      </c>
      <c r="G396" s="10" t="s">
        <v>177</v>
      </c>
      <c r="H396" s="10" t="s">
        <v>504</v>
      </c>
      <c r="I396" s="10" t="s">
        <v>2285</v>
      </c>
      <c r="J396" s="10" t="s">
        <v>591</v>
      </c>
      <c r="K396" s="10" t="s">
        <v>592</v>
      </c>
      <c r="L396" s="10" t="s">
        <v>703</v>
      </c>
      <c r="M396" s="11" t="s">
        <v>704</v>
      </c>
      <c r="N396" s="10">
        <v>2401</v>
      </c>
      <c r="O396" s="11" t="s">
        <v>852</v>
      </c>
      <c r="P396" s="12" t="s">
        <v>2286</v>
      </c>
      <c r="Q396" s="10" t="s">
        <v>2256</v>
      </c>
      <c r="R396" s="10" t="s">
        <v>419</v>
      </c>
      <c r="S396" s="10" t="s">
        <v>125</v>
      </c>
      <c r="T396" s="10">
        <v>1</v>
      </c>
      <c r="U396" s="10" t="s">
        <v>475</v>
      </c>
      <c r="V396" s="10" t="s">
        <v>2287</v>
      </c>
      <c r="W396" s="10" t="s">
        <v>2288</v>
      </c>
      <c r="X396" s="569">
        <v>45982.618055555547</v>
      </c>
      <c r="Y396" s="10" t="s">
        <v>2289</v>
      </c>
      <c r="Z396" s="10">
        <v>2.2999999999999998</v>
      </c>
      <c r="AA396" s="10"/>
      <c r="AB396" s="10" t="s">
        <v>478</v>
      </c>
      <c r="AC396" s="221" t="s">
        <v>2290</v>
      </c>
      <c r="AD396" s="10"/>
      <c r="AE396" s="10"/>
      <c r="AF396" s="10"/>
      <c r="AG396" s="10"/>
      <c r="AH396" s="10"/>
      <c r="AI396" s="10"/>
      <c r="AJ396" s="10"/>
      <c r="AK396" s="10" t="s">
        <v>480</v>
      </c>
      <c r="AL396" s="222">
        <f t="shared" si="12"/>
        <v>45982</v>
      </c>
      <c r="AM396" s="220">
        <f t="shared" si="13"/>
        <v>45982</v>
      </c>
    </row>
    <row r="397" spans="1:39" ht="21.6" customHeight="1">
      <c r="A397" s="10">
        <v>118</v>
      </c>
      <c r="B397" s="10" t="s">
        <v>509</v>
      </c>
      <c r="C397" s="10">
        <v>2025112971</v>
      </c>
      <c r="D397" s="10" t="s">
        <v>2291</v>
      </c>
      <c r="E397" s="10" t="s">
        <v>511</v>
      </c>
      <c r="F397" s="10">
        <v>4154</v>
      </c>
      <c r="G397" s="10" t="s">
        <v>338</v>
      </c>
      <c r="H397" s="10" t="s">
        <v>473</v>
      </c>
      <c r="I397" s="10" t="s">
        <v>2292</v>
      </c>
      <c r="J397" s="10" t="s">
        <v>604</v>
      </c>
      <c r="K397" s="10" t="s">
        <v>592</v>
      </c>
      <c r="L397" s="10" t="s">
        <v>639</v>
      </c>
      <c r="M397" s="11" t="s">
        <v>640</v>
      </c>
      <c r="N397" s="10">
        <v>2501</v>
      </c>
      <c r="O397" s="11" t="s">
        <v>641</v>
      </c>
      <c r="P397" s="12" t="s">
        <v>2293</v>
      </c>
      <c r="Q397" s="10" t="s">
        <v>838</v>
      </c>
      <c r="R397" s="10" t="s">
        <v>419</v>
      </c>
      <c r="S397" s="10" t="s">
        <v>125</v>
      </c>
      <c r="T397" s="10">
        <v>1</v>
      </c>
      <c r="U397" s="10" t="s">
        <v>475</v>
      </c>
      <c r="V397" s="10" t="s">
        <v>2294</v>
      </c>
      <c r="W397" s="10" t="s">
        <v>2295</v>
      </c>
      <c r="X397" s="569">
        <v>45985.4375</v>
      </c>
      <c r="Y397" s="10" t="s">
        <v>2296</v>
      </c>
      <c r="Z397" s="10">
        <v>1</v>
      </c>
      <c r="AA397" s="10"/>
      <c r="AB397" s="10" t="s">
        <v>478</v>
      </c>
      <c r="AC397" s="221" t="s">
        <v>2297</v>
      </c>
      <c r="AD397" s="10"/>
      <c r="AE397" s="10"/>
      <c r="AF397" s="10"/>
      <c r="AG397" s="10"/>
      <c r="AH397" s="10"/>
      <c r="AI397" s="10"/>
      <c r="AJ397" s="10"/>
      <c r="AK397" s="10" t="s">
        <v>480</v>
      </c>
      <c r="AL397" s="222">
        <f t="shared" si="12"/>
        <v>45983</v>
      </c>
      <c r="AM397" s="220">
        <f t="shared" si="13"/>
        <v>45985</v>
      </c>
    </row>
    <row r="398" spans="1:39" ht="21.6" customHeight="1">
      <c r="A398" s="10">
        <v>119</v>
      </c>
      <c r="B398" s="10" t="s">
        <v>509</v>
      </c>
      <c r="C398" s="10">
        <v>2025112986</v>
      </c>
      <c r="D398" s="10" t="s">
        <v>2298</v>
      </c>
      <c r="E398" s="10" t="s">
        <v>511</v>
      </c>
      <c r="F398" s="10" t="s">
        <v>86</v>
      </c>
      <c r="G398" s="10" t="s">
        <v>2299</v>
      </c>
      <c r="H398" s="10" t="s">
        <v>543</v>
      </c>
      <c r="I398" s="10" t="s">
        <v>2300</v>
      </c>
      <c r="J398" s="10" t="s">
        <v>638</v>
      </c>
      <c r="K398" s="10" t="s">
        <v>531</v>
      </c>
      <c r="L398" s="10" t="s">
        <v>593</v>
      </c>
      <c r="M398" s="11" t="s">
        <v>594</v>
      </c>
      <c r="N398" s="10" t="s">
        <v>595</v>
      </c>
      <c r="O398" s="11" t="s">
        <v>596</v>
      </c>
      <c r="P398" s="12" t="s">
        <v>2301</v>
      </c>
      <c r="Q398" s="10" t="s">
        <v>2302</v>
      </c>
      <c r="R398" s="10" t="s">
        <v>419</v>
      </c>
      <c r="S398" s="10" t="s">
        <v>146</v>
      </c>
      <c r="T398" s="10">
        <v>1</v>
      </c>
      <c r="U398" s="10" t="s">
        <v>475</v>
      </c>
      <c r="V398" s="10" t="s">
        <v>2303</v>
      </c>
      <c r="W398" s="10" t="s">
        <v>2304</v>
      </c>
      <c r="X398" s="569">
        <v>45986.482638888891</v>
      </c>
      <c r="Y398" s="10" t="s">
        <v>2305</v>
      </c>
      <c r="Z398" s="10">
        <v>0.6</v>
      </c>
      <c r="AA398" s="10"/>
      <c r="AB398" s="10" t="s">
        <v>478</v>
      </c>
      <c r="AC398" s="221" t="s">
        <v>2306</v>
      </c>
      <c r="AD398" s="10"/>
      <c r="AE398" s="10"/>
      <c r="AF398" s="10"/>
      <c r="AG398" s="10"/>
      <c r="AH398" s="10"/>
      <c r="AI398" s="10"/>
      <c r="AJ398" s="10"/>
      <c r="AK398" s="10" t="s">
        <v>480</v>
      </c>
      <c r="AL398" s="222">
        <f t="shared" si="12"/>
        <v>45985</v>
      </c>
      <c r="AM398" s="220">
        <f t="shared" si="13"/>
        <v>45986</v>
      </c>
    </row>
    <row r="399" spans="1:39" ht="21.6" customHeight="1">
      <c r="A399" s="10">
        <v>120</v>
      </c>
      <c r="B399" s="10" t="s">
        <v>509</v>
      </c>
      <c r="C399" s="10">
        <v>2025113011</v>
      </c>
      <c r="D399" s="10" t="s">
        <v>2307</v>
      </c>
      <c r="E399" s="10" t="s">
        <v>621</v>
      </c>
      <c r="F399" s="10">
        <v>5291</v>
      </c>
      <c r="G399" s="10" t="s">
        <v>404</v>
      </c>
      <c r="H399" s="10" t="s">
        <v>636</v>
      </c>
      <c r="I399" s="10" t="s">
        <v>2308</v>
      </c>
      <c r="J399" s="10" t="s">
        <v>638</v>
      </c>
      <c r="K399" s="10" t="s">
        <v>592</v>
      </c>
      <c r="L399" s="10" t="s">
        <v>703</v>
      </c>
      <c r="M399" s="11" t="s">
        <v>704</v>
      </c>
      <c r="N399" s="10">
        <v>2405</v>
      </c>
      <c r="O399" s="11" t="s">
        <v>705</v>
      </c>
      <c r="P399" s="12" t="s">
        <v>2309</v>
      </c>
      <c r="Q399" s="10" t="s">
        <v>2030</v>
      </c>
      <c r="R399" s="10" t="s">
        <v>419</v>
      </c>
      <c r="S399" s="10" t="s">
        <v>125</v>
      </c>
      <c r="T399" s="10">
        <v>1</v>
      </c>
      <c r="U399" s="10" t="s">
        <v>475</v>
      </c>
      <c r="V399" s="10" t="s">
        <v>2310</v>
      </c>
      <c r="W399" s="10" t="s">
        <v>2311</v>
      </c>
      <c r="X399" s="569">
        <v>45985.552083333343</v>
      </c>
      <c r="Y399" s="10" t="s">
        <v>2312</v>
      </c>
      <c r="Z399" s="10">
        <v>1.8</v>
      </c>
      <c r="AA399" s="10"/>
      <c r="AB399" s="10" t="s">
        <v>478</v>
      </c>
      <c r="AC399" s="221" t="s">
        <v>2313</v>
      </c>
      <c r="AD399" s="10"/>
      <c r="AE399" s="10"/>
      <c r="AF399" s="10"/>
      <c r="AG399" s="10"/>
      <c r="AH399" s="10"/>
      <c r="AI399" s="10"/>
      <c r="AJ399" s="10"/>
      <c r="AK399" s="10" t="s">
        <v>480</v>
      </c>
      <c r="AL399" s="222">
        <f t="shared" si="12"/>
        <v>45985</v>
      </c>
      <c r="AM399" s="220">
        <f t="shared" si="13"/>
        <v>45985</v>
      </c>
    </row>
    <row r="400" spans="1:39" ht="21.6" customHeight="1">
      <c r="A400" s="10">
        <v>121</v>
      </c>
      <c r="B400" s="10" t="s">
        <v>471</v>
      </c>
      <c r="C400" s="10">
        <v>2025113051</v>
      </c>
      <c r="D400" s="10"/>
      <c r="E400" s="10"/>
      <c r="F400" s="10">
        <v>2759</v>
      </c>
      <c r="G400" s="10" t="s">
        <v>2314</v>
      </c>
      <c r="H400" s="10" t="s">
        <v>504</v>
      </c>
      <c r="I400" s="10"/>
      <c r="J400" s="10"/>
      <c r="K400" s="10"/>
      <c r="L400" s="10"/>
      <c r="M400" s="11"/>
      <c r="N400" s="10"/>
      <c r="O400" s="11"/>
      <c r="P400" s="12"/>
      <c r="Q400" s="10" t="s">
        <v>2315</v>
      </c>
      <c r="R400" s="10" t="s">
        <v>419</v>
      </c>
      <c r="S400" s="10" t="s">
        <v>130</v>
      </c>
      <c r="T400" s="10">
        <v>1</v>
      </c>
      <c r="U400" s="10" t="s">
        <v>475</v>
      </c>
      <c r="V400" s="10" t="s">
        <v>2316</v>
      </c>
      <c r="W400" s="10" t="s">
        <v>2317</v>
      </c>
      <c r="X400" s="569">
        <v>45985.486805555563</v>
      </c>
      <c r="Y400" s="10"/>
      <c r="Z400" s="10">
        <v>0.4</v>
      </c>
      <c r="AA400" s="10"/>
      <c r="AB400" s="10" t="s">
        <v>478</v>
      </c>
      <c r="AC400" s="221" t="s">
        <v>479</v>
      </c>
      <c r="AD400" s="10" t="s">
        <v>480</v>
      </c>
      <c r="AE400" s="10"/>
      <c r="AF400" s="10"/>
      <c r="AG400" s="10"/>
      <c r="AH400" s="10"/>
      <c r="AI400" s="10"/>
      <c r="AJ400" s="10"/>
      <c r="AK400" s="10" t="s">
        <v>480</v>
      </c>
      <c r="AL400" s="222" t="e">
        <f t="shared" si="12"/>
        <v>#VALUE!</v>
      </c>
      <c r="AM400" s="220">
        <f t="shared" si="13"/>
        <v>45985</v>
      </c>
    </row>
    <row r="401" spans="1:39" ht="21.6" customHeight="1">
      <c r="A401" s="10">
        <v>122</v>
      </c>
      <c r="B401" s="10" t="s">
        <v>471</v>
      </c>
      <c r="C401" s="10">
        <v>2025113059</v>
      </c>
      <c r="D401" s="10"/>
      <c r="E401" s="10"/>
      <c r="F401" s="10">
        <v>4029</v>
      </c>
      <c r="G401" s="10" t="s">
        <v>2318</v>
      </c>
      <c r="H401" s="10" t="s">
        <v>504</v>
      </c>
      <c r="I401" s="10"/>
      <c r="J401" s="10"/>
      <c r="K401" s="10"/>
      <c r="L401" s="10"/>
      <c r="M401" s="11"/>
      <c r="N401" s="10"/>
      <c r="O401" s="11"/>
      <c r="P401" s="12"/>
      <c r="Q401" s="10" t="s">
        <v>2319</v>
      </c>
      <c r="R401" s="10" t="s">
        <v>419</v>
      </c>
      <c r="S401" s="10" t="s">
        <v>130</v>
      </c>
      <c r="T401" s="10">
        <v>1</v>
      </c>
      <c r="U401" s="10" t="s">
        <v>475</v>
      </c>
      <c r="V401" s="10" t="s">
        <v>2320</v>
      </c>
      <c r="W401" s="10" t="s">
        <v>2321</v>
      </c>
      <c r="X401" s="569">
        <v>45985.506944444453</v>
      </c>
      <c r="Y401" s="10"/>
      <c r="Z401" s="10">
        <v>0.3</v>
      </c>
      <c r="AA401" s="10"/>
      <c r="AB401" s="10" t="s">
        <v>478</v>
      </c>
      <c r="AC401" s="221" t="s">
        <v>479</v>
      </c>
      <c r="AD401" s="10" t="s">
        <v>480</v>
      </c>
      <c r="AE401" s="10"/>
      <c r="AF401" s="10"/>
      <c r="AG401" s="10"/>
      <c r="AH401" s="10"/>
      <c r="AI401" s="10"/>
      <c r="AJ401" s="10"/>
      <c r="AK401" s="10" t="s">
        <v>480</v>
      </c>
      <c r="AL401" s="222" t="e">
        <f t="shared" si="12"/>
        <v>#VALUE!</v>
      </c>
      <c r="AM401" s="220">
        <f t="shared" si="13"/>
        <v>45985</v>
      </c>
    </row>
    <row r="402" spans="1:39" ht="21.6" customHeight="1">
      <c r="A402" s="10">
        <v>123</v>
      </c>
      <c r="B402" s="10" t="s">
        <v>471</v>
      </c>
      <c r="C402" s="10">
        <v>2025113094</v>
      </c>
      <c r="D402" s="10"/>
      <c r="E402" s="10"/>
      <c r="F402" s="10">
        <v>3623</v>
      </c>
      <c r="G402" s="10" t="s">
        <v>294</v>
      </c>
      <c r="H402" s="10" t="s">
        <v>504</v>
      </c>
      <c r="I402" s="10"/>
      <c r="J402" s="10"/>
      <c r="K402" s="10"/>
      <c r="L402" s="10"/>
      <c r="M402" s="11"/>
      <c r="N402" s="10"/>
      <c r="O402" s="11"/>
      <c r="P402" s="12"/>
      <c r="Q402" s="10" t="s">
        <v>1340</v>
      </c>
      <c r="R402" s="10" t="s">
        <v>419</v>
      </c>
      <c r="S402" s="10" t="s">
        <v>130</v>
      </c>
      <c r="T402" s="10">
        <v>1</v>
      </c>
      <c r="U402" s="10" t="s">
        <v>475</v>
      </c>
      <c r="V402" s="10" t="s">
        <v>2322</v>
      </c>
      <c r="W402" s="10" t="s">
        <v>2323</v>
      </c>
      <c r="X402" s="569">
        <v>45985.645833333343</v>
      </c>
      <c r="Y402" s="10"/>
      <c r="Z402" s="10">
        <v>1</v>
      </c>
      <c r="AA402" s="10"/>
      <c r="AB402" s="10" t="s">
        <v>478</v>
      </c>
      <c r="AC402" s="221" t="s">
        <v>841</v>
      </c>
      <c r="AD402" s="10"/>
      <c r="AE402" s="10" t="s">
        <v>480</v>
      </c>
      <c r="AF402" s="10"/>
      <c r="AG402" s="10"/>
      <c r="AH402" s="10"/>
      <c r="AI402" s="10"/>
      <c r="AJ402" s="10"/>
      <c r="AK402" s="10" t="s">
        <v>480</v>
      </c>
      <c r="AL402" s="222" t="e">
        <f t="shared" si="12"/>
        <v>#VALUE!</v>
      </c>
      <c r="AM402" s="220">
        <f t="shared" si="13"/>
        <v>45985</v>
      </c>
    </row>
    <row r="403" spans="1:39" ht="21.6" customHeight="1">
      <c r="A403" s="10">
        <v>124</v>
      </c>
      <c r="B403" s="10" t="s">
        <v>471</v>
      </c>
      <c r="C403" s="10">
        <v>2025113095</v>
      </c>
      <c r="D403" s="10"/>
      <c r="E403" s="10"/>
      <c r="F403" s="10">
        <v>3623</v>
      </c>
      <c r="G403" s="10" t="s">
        <v>294</v>
      </c>
      <c r="H403" s="10" t="s">
        <v>504</v>
      </c>
      <c r="I403" s="10"/>
      <c r="J403" s="10"/>
      <c r="K403" s="10"/>
      <c r="L403" s="10"/>
      <c r="M403" s="11"/>
      <c r="N403" s="10"/>
      <c r="O403" s="11"/>
      <c r="P403" s="12"/>
      <c r="Q403" s="10" t="s">
        <v>1340</v>
      </c>
      <c r="R403" s="10" t="s">
        <v>419</v>
      </c>
      <c r="S403" s="10" t="s">
        <v>125</v>
      </c>
      <c r="T403" s="10">
        <v>1</v>
      </c>
      <c r="U403" s="10" t="s">
        <v>475</v>
      </c>
      <c r="V403" s="10" t="s">
        <v>2324</v>
      </c>
      <c r="W403" s="10" t="s">
        <v>2323</v>
      </c>
      <c r="X403" s="569">
        <v>45985.645833333343</v>
      </c>
      <c r="Y403" s="10"/>
      <c r="Z403" s="10">
        <v>1</v>
      </c>
      <c r="AA403" s="10"/>
      <c r="AB403" s="10" t="s">
        <v>478</v>
      </c>
      <c r="AC403" s="221" t="s">
        <v>897</v>
      </c>
      <c r="AD403" s="10"/>
      <c r="AE403" s="10"/>
      <c r="AF403" s="10"/>
      <c r="AG403" s="10"/>
      <c r="AH403" s="10"/>
      <c r="AI403" s="10"/>
      <c r="AJ403" s="10" t="s">
        <v>480</v>
      </c>
      <c r="AK403" s="10" t="s">
        <v>480</v>
      </c>
      <c r="AL403" s="222" t="e">
        <f t="shared" si="12"/>
        <v>#VALUE!</v>
      </c>
      <c r="AM403" s="220">
        <f t="shared" si="13"/>
        <v>45985</v>
      </c>
    </row>
    <row r="404" spans="1:39" ht="21.6" customHeight="1">
      <c r="A404" s="10">
        <v>125</v>
      </c>
      <c r="B404" s="10" t="s">
        <v>471</v>
      </c>
      <c r="C404" s="10">
        <v>2025113180</v>
      </c>
      <c r="D404" s="10"/>
      <c r="E404" s="10"/>
      <c r="F404" s="10">
        <v>5082</v>
      </c>
      <c r="G404" s="10" t="s">
        <v>2325</v>
      </c>
      <c r="H404" s="10" t="s">
        <v>887</v>
      </c>
      <c r="I404" s="10"/>
      <c r="J404" s="10"/>
      <c r="K404" s="10"/>
      <c r="L404" s="10"/>
      <c r="M404" s="11"/>
      <c r="N404" s="10"/>
      <c r="O404" s="11"/>
      <c r="P404" s="12"/>
      <c r="Q404" s="10" t="s">
        <v>2326</v>
      </c>
      <c r="R404" s="10" t="s">
        <v>419</v>
      </c>
      <c r="S404" s="10" t="s">
        <v>130</v>
      </c>
      <c r="T404" s="10">
        <v>1</v>
      </c>
      <c r="U404" s="10" t="s">
        <v>475</v>
      </c>
      <c r="V404" s="10" t="s">
        <v>2327</v>
      </c>
      <c r="W404" s="10" t="s">
        <v>2328</v>
      </c>
      <c r="X404" s="569">
        <v>45986.465277777781</v>
      </c>
      <c r="Y404" s="10"/>
      <c r="Z404" s="10">
        <v>0.3</v>
      </c>
      <c r="AA404" s="10"/>
      <c r="AB404" s="10" t="s">
        <v>478</v>
      </c>
      <c r="AC404" s="221" t="s">
        <v>479</v>
      </c>
      <c r="AD404" s="10" t="s">
        <v>480</v>
      </c>
      <c r="AE404" s="10"/>
      <c r="AF404" s="10"/>
      <c r="AG404" s="10"/>
      <c r="AH404" s="10"/>
      <c r="AI404" s="10"/>
      <c r="AJ404" s="10"/>
      <c r="AK404" s="10" t="s">
        <v>480</v>
      </c>
      <c r="AL404" s="222" t="e">
        <f t="shared" si="12"/>
        <v>#VALUE!</v>
      </c>
      <c r="AM404" s="220">
        <f t="shared" si="13"/>
        <v>45986</v>
      </c>
    </row>
    <row r="405" spans="1:39" ht="21.6" customHeight="1">
      <c r="A405" s="10">
        <v>126</v>
      </c>
      <c r="B405" s="10" t="s">
        <v>471</v>
      </c>
      <c r="C405" s="10">
        <v>2025113185</v>
      </c>
      <c r="D405" s="10"/>
      <c r="E405" s="10"/>
      <c r="F405" s="10" t="s">
        <v>86</v>
      </c>
      <c r="G405" s="10" t="s">
        <v>2299</v>
      </c>
      <c r="H405" s="10" t="s">
        <v>543</v>
      </c>
      <c r="I405" s="10"/>
      <c r="J405" s="10"/>
      <c r="K405" s="10"/>
      <c r="L405" s="10"/>
      <c r="M405" s="11"/>
      <c r="N405" s="10"/>
      <c r="O405" s="11"/>
      <c r="P405" s="12"/>
      <c r="Q405" s="10" t="s">
        <v>2302</v>
      </c>
      <c r="R405" s="10" t="s">
        <v>419</v>
      </c>
      <c r="S405" s="10" t="s">
        <v>146</v>
      </c>
      <c r="T405" s="10">
        <v>1</v>
      </c>
      <c r="U405" s="10" t="s">
        <v>475</v>
      </c>
      <c r="V405" s="10" t="s">
        <v>2329</v>
      </c>
      <c r="W405" s="10" t="s">
        <v>2330</v>
      </c>
      <c r="X405" s="569">
        <v>45986.482638888891</v>
      </c>
      <c r="Y405" s="10"/>
      <c r="Z405" s="10">
        <v>0.1</v>
      </c>
      <c r="AA405" s="10"/>
      <c r="AB405" s="10" t="s">
        <v>478</v>
      </c>
      <c r="AC405" s="221" t="s">
        <v>479</v>
      </c>
      <c r="AD405" s="10" t="s">
        <v>480</v>
      </c>
      <c r="AE405" s="10"/>
      <c r="AF405" s="10"/>
      <c r="AG405" s="10"/>
      <c r="AH405" s="10"/>
      <c r="AI405" s="10"/>
      <c r="AJ405" s="10"/>
      <c r="AK405" s="10"/>
      <c r="AL405" s="222" t="e">
        <f t="shared" si="12"/>
        <v>#VALUE!</v>
      </c>
      <c r="AM405" s="220">
        <f t="shared" si="13"/>
        <v>45986</v>
      </c>
    </row>
    <row r="406" spans="1:39" ht="21.6" customHeight="1">
      <c r="A406" s="10">
        <v>127</v>
      </c>
      <c r="B406" s="10" t="s">
        <v>471</v>
      </c>
      <c r="C406" s="10">
        <v>2025113190</v>
      </c>
      <c r="D406" s="10"/>
      <c r="E406" s="10"/>
      <c r="F406" s="10" t="s">
        <v>53</v>
      </c>
      <c r="G406" s="10" t="s">
        <v>2233</v>
      </c>
      <c r="H406" s="10" t="s">
        <v>887</v>
      </c>
      <c r="I406" s="10"/>
      <c r="J406" s="10"/>
      <c r="K406" s="10"/>
      <c r="L406" s="10"/>
      <c r="M406" s="11"/>
      <c r="N406" s="10"/>
      <c r="O406" s="11"/>
      <c r="P406" s="12"/>
      <c r="Q406" s="10" t="s">
        <v>2236</v>
      </c>
      <c r="R406" s="10" t="s">
        <v>419</v>
      </c>
      <c r="S406" s="10" t="s">
        <v>130</v>
      </c>
      <c r="T406" s="10">
        <v>1</v>
      </c>
      <c r="U406" s="10" t="s">
        <v>475</v>
      </c>
      <c r="V406" s="10" t="s">
        <v>2331</v>
      </c>
      <c r="W406" s="10" t="s">
        <v>2332</v>
      </c>
      <c r="X406" s="569">
        <v>45986.486111111109</v>
      </c>
      <c r="Y406" s="10"/>
      <c r="Z406" s="10">
        <v>0.3</v>
      </c>
      <c r="AA406" s="10"/>
      <c r="AB406" s="10" t="s">
        <v>478</v>
      </c>
      <c r="AC406" s="221" t="s">
        <v>479</v>
      </c>
      <c r="AD406" s="10" t="s">
        <v>480</v>
      </c>
      <c r="AE406" s="10"/>
      <c r="AF406" s="10"/>
      <c r="AG406" s="10"/>
      <c r="AH406" s="10"/>
      <c r="AI406" s="10"/>
      <c r="AJ406" s="10"/>
      <c r="AK406" s="10" t="s">
        <v>480</v>
      </c>
      <c r="AL406" s="222" t="e">
        <f t="shared" si="12"/>
        <v>#VALUE!</v>
      </c>
      <c r="AM406" s="220">
        <f t="shared" si="13"/>
        <v>45986</v>
      </c>
    </row>
    <row r="407" spans="1:39" ht="21.6" customHeight="1">
      <c r="A407" s="10">
        <v>128</v>
      </c>
      <c r="B407" s="10" t="s">
        <v>471</v>
      </c>
      <c r="C407" s="10">
        <v>2025113195</v>
      </c>
      <c r="D407" s="10"/>
      <c r="E407" s="10"/>
      <c r="F407" s="10">
        <v>2890</v>
      </c>
      <c r="G407" s="10" t="s">
        <v>2333</v>
      </c>
      <c r="H407" s="10" t="s">
        <v>887</v>
      </c>
      <c r="I407" s="10"/>
      <c r="J407" s="10"/>
      <c r="K407" s="10"/>
      <c r="L407" s="10"/>
      <c r="M407" s="11"/>
      <c r="N407" s="10"/>
      <c r="O407" s="11"/>
      <c r="P407" s="12"/>
      <c r="Q407" s="10" t="s">
        <v>2334</v>
      </c>
      <c r="R407" s="10" t="s">
        <v>419</v>
      </c>
      <c r="S407" s="10" t="s">
        <v>130</v>
      </c>
      <c r="T407" s="10">
        <v>1</v>
      </c>
      <c r="U407" s="10" t="s">
        <v>475</v>
      </c>
      <c r="V407" s="10" t="s">
        <v>2335</v>
      </c>
      <c r="W407" s="10" t="s">
        <v>2336</v>
      </c>
      <c r="X407" s="569">
        <v>45986.506944444453</v>
      </c>
      <c r="Y407" s="10"/>
      <c r="Z407" s="10">
        <v>0.3</v>
      </c>
      <c r="AA407" s="10"/>
      <c r="AB407" s="10" t="s">
        <v>478</v>
      </c>
      <c r="AC407" s="221" t="s">
        <v>479</v>
      </c>
      <c r="AD407" s="10" t="s">
        <v>480</v>
      </c>
      <c r="AE407" s="10"/>
      <c r="AF407" s="10"/>
      <c r="AG407" s="10"/>
      <c r="AH407" s="10"/>
      <c r="AI407" s="10"/>
      <c r="AJ407" s="10"/>
      <c r="AK407" s="10" t="s">
        <v>480</v>
      </c>
      <c r="AL407" s="222" t="e">
        <f t="shared" si="12"/>
        <v>#VALUE!</v>
      </c>
      <c r="AM407" s="220">
        <f t="shared" si="13"/>
        <v>45986</v>
      </c>
    </row>
    <row r="408" spans="1:39" ht="21.6" customHeight="1">
      <c r="A408" s="10">
        <v>129</v>
      </c>
      <c r="B408" s="10" t="s">
        <v>509</v>
      </c>
      <c r="C408" s="10">
        <v>2025113196</v>
      </c>
      <c r="D408" s="10" t="s">
        <v>2337</v>
      </c>
      <c r="E408" s="10" t="s">
        <v>511</v>
      </c>
      <c r="F408" s="10" t="s">
        <v>96</v>
      </c>
      <c r="G408" s="10" t="s">
        <v>542</v>
      </c>
      <c r="H408" s="10" t="s">
        <v>543</v>
      </c>
      <c r="I408" s="10" t="s">
        <v>2338</v>
      </c>
      <c r="J408" s="10" t="s">
        <v>514</v>
      </c>
      <c r="K408" s="10" t="s">
        <v>289</v>
      </c>
      <c r="L408" s="10" t="s">
        <v>2339</v>
      </c>
      <c r="M408" s="11" t="s">
        <v>2340</v>
      </c>
      <c r="N408" s="10">
        <v>9903</v>
      </c>
      <c r="O408" s="11" t="s">
        <v>2341</v>
      </c>
      <c r="P408" s="12" t="s">
        <v>2342</v>
      </c>
      <c r="Q408" s="10" t="s">
        <v>550</v>
      </c>
      <c r="R408" s="10" t="s">
        <v>419</v>
      </c>
      <c r="S408" s="10" t="s">
        <v>146</v>
      </c>
      <c r="T408" s="10">
        <v>1</v>
      </c>
      <c r="U408" s="10" t="s">
        <v>475</v>
      </c>
      <c r="V408" s="10" t="s">
        <v>2343</v>
      </c>
      <c r="W408" s="10" t="s">
        <v>2344</v>
      </c>
      <c r="X408" s="569">
        <v>45986.520833333343</v>
      </c>
      <c r="Y408" s="10" t="s">
        <v>2345</v>
      </c>
      <c r="Z408" s="10">
        <v>0.5</v>
      </c>
      <c r="AA408" s="10"/>
      <c r="AB408" s="10" t="s">
        <v>478</v>
      </c>
      <c r="AC408" s="221" t="s">
        <v>2346</v>
      </c>
      <c r="AD408" s="10"/>
      <c r="AE408" s="10"/>
      <c r="AF408" s="10"/>
      <c r="AG408" s="10"/>
      <c r="AH408" s="10"/>
      <c r="AI408" s="10"/>
      <c r="AJ408" s="10"/>
      <c r="AK408" s="10" t="s">
        <v>480</v>
      </c>
      <c r="AL408" s="222">
        <f t="shared" si="12"/>
        <v>45986</v>
      </c>
      <c r="AM408" s="220">
        <f t="shared" si="13"/>
        <v>45986</v>
      </c>
    </row>
    <row r="409" spans="1:39" ht="21.6" customHeight="1">
      <c r="A409" s="10">
        <v>130</v>
      </c>
      <c r="B409" s="10" t="s">
        <v>509</v>
      </c>
      <c r="C409" s="10">
        <v>2025113198</v>
      </c>
      <c r="D409" s="10" t="s">
        <v>2347</v>
      </c>
      <c r="E409" s="10" t="s">
        <v>511</v>
      </c>
      <c r="F409" s="10" t="s">
        <v>96</v>
      </c>
      <c r="G409" s="10" t="s">
        <v>542</v>
      </c>
      <c r="H409" s="10" t="s">
        <v>543</v>
      </c>
      <c r="I409" s="10" t="s">
        <v>2348</v>
      </c>
      <c r="J409" s="10" t="s">
        <v>514</v>
      </c>
      <c r="K409" s="10" t="s">
        <v>289</v>
      </c>
      <c r="L409" s="10" t="s">
        <v>2339</v>
      </c>
      <c r="M409" s="11" t="s">
        <v>2340</v>
      </c>
      <c r="N409" s="10">
        <v>9903</v>
      </c>
      <c r="O409" s="11" t="s">
        <v>2341</v>
      </c>
      <c r="P409" s="12" t="s">
        <v>2349</v>
      </c>
      <c r="Q409" s="10" t="s">
        <v>550</v>
      </c>
      <c r="R409" s="10" t="s">
        <v>419</v>
      </c>
      <c r="S409" s="10" t="s">
        <v>146</v>
      </c>
      <c r="T409" s="10">
        <v>1</v>
      </c>
      <c r="U409" s="10" t="s">
        <v>475</v>
      </c>
      <c r="V409" s="10" t="s">
        <v>2350</v>
      </c>
      <c r="W409" s="10" t="s">
        <v>2344</v>
      </c>
      <c r="X409" s="569">
        <v>45986.520833333343</v>
      </c>
      <c r="Y409" s="10" t="s">
        <v>2345</v>
      </c>
      <c r="Z409" s="10">
        <v>0.5</v>
      </c>
      <c r="AA409" s="10"/>
      <c r="AB409" s="10" t="s">
        <v>478</v>
      </c>
      <c r="AC409" s="221" t="s">
        <v>2351</v>
      </c>
      <c r="AD409" s="10"/>
      <c r="AE409" s="10"/>
      <c r="AF409" s="10"/>
      <c r="AG409" s="10"/>
      <c r="AH409" s="10"/>
      <c r="AI409" s="10"/>
      <c r="AJ409" s="10"/>
      <c r="AK409" s="10" t="s">
        <v>480</v>
      </c>
      <c r="AL409" s="222">
        <f t="shared" si="12"/>
        <v>45986</v>
      </c>
      <c r="AM409" s="220">
        <f t="shared" si="13"/>
        <v>45986</v>
      </c>
    </row>
    <row r="410" spans="1:39" ht="21.6" customHeight="1">
      <c r="A410" s="10">
        <v>131</v>
      </c>
      <c r="B410" s="10" t="s">
        <v>471</v>
      </c>
      <c r="C410" s="10">
        <v>2025113199</v>
      </c>
      <c r="D410" s="10"/>
      <c r="E410" s="10"/>
      <c r="F410" s="10" t="s">
        <v>91</v>
      </c>
      <c r="G410" s="10" t="s">
        <v>2352</v>
      </c>
      <c r="H410" s="10" t="s">
        <v>887</v>
      </c>
      <c r="I410" s="10"/>
      <c r="J410" s="10"/>
      <c r="K410" s="10"/>
      <c r="L410" s="10"/>
      <c r="M410" s="11"/>
      <c r="N410" s="10"/>
      <c r="O410" s="11"/>
      <c r="P410" s="12"/>
      <c r="Q410" s="10" t="s">
        <v>2353</v>
      </c>
      <c r="R410" s="10" t="s">
        <v>419</v>
      </c>
      <c r="S410" s="10" t="s">
        <v>130</v>
      </c>
      <c r="T410" s="10">
        <v>1</v>
      </c>
      <c r="U410" s="10" t="s">
        <v>475</v>
      </c>
      <c r="V410" s="10" t="s">
        <v>2354</v>
      </c>
      <c r="W410" s="10" t="s">
        <v>2355</v>
      </c>
      <c r="X410" s="569">
        <v>45986.517361111109</v>
      </c>
      <c r="Y410" s="10"/>
      <c r="Z410" s="10">
        <v>0.2</v>
      </c>
      <c r="AA410" s="10"/>
      <c r="AB410" s="10" t="s">
        <v>478</v>
      </c>
      <c r="AC410" s="221" t="s">
        <v>489</v>
      </c>
      <c r="AD410" s="10" t="s">
        <v>480</v>
      </c>
      <c r="AE410" s="10"/>
      <c r="AF410" s="10"/>
      <c r="AG410" s="10"/>
      <c r="AH410" s="10"/>
      <c r="AI410" s="10"/>
      <c r="AJ410" s="10"/>
      <c r="AK410" s="10" t="s">
        <v>480</v>
      </c>
      <c r="AL410" s="222" t="e">
        <f t="shared" si="12"/>
        <v>#VALUE!</v>
      </c>
      <c r="AM410" s="220">
        <f t="shared" si="13"/>
        <v>45986</v>
      </c>
    </row>
    <row r="411" spans="1:39" ht="21.6" customHeight="1">
      <c r="A411" s="10">
        <v>132</v>
      </c>
      <c r="B411" s="10" t="s">
        <v>471</v>
      </c>
      <c r="C411" s="10">
        <v>2025113200</v>
      </c>
      <c r="D411" s="10"/>
      <c r="E411" s="10"/>
      <c r="F411" s="10" t="s">
        <v>96</v>
      </c>
      <c r="G411" s="10" t="s">
        <v>542</v>
      </c>
      <c r="H411" s="10" t="s">
        <v>543</v>
      </c>
      <c r="I411" s="10"/>
      <c r="J411" s="10"/>
      <c r="K411" s="10"/>
      <c r="L411" s="10"/>
      <c r="M411" s="11"/>
      <c r="N411" s="10"/>
      <c r="O411" s="11"/>
      <c r="P411" s="12"/>
      <c r="Q411" s="10" t="s">
        <v>550</v>
      </c>
      <c r="R411" s="10" t="s">
        <v>419</v>
      </c>
      <c r="S411" s="10" t="s">
        <v>146</v>
      </c>
      <c r="T411" s="10">
        <v>1</v>
      </c>
      <c r="U411" s="10" t="s">
        <v>475</v>
      </c>
      <c r="V411" s="10" t="s">
        <v>2356</v>
      </c>
      <c r="W411" s="10" t="s">
        <v>2344</v>
      </c>
      <c r="X411" s="569">
        <v>45986.513888888891</v>
      </c>
      <c r="Y411" s="10"/>
      <c r="Z411" s="10">
        <v>0.3</v>
      </c>
      <c r="AA411" s="10"/>
      <c r="AB411" s="10" t="s">
        <v>478</v>
      </c>
      <c r="AC411" s="221" t="s">
        <v>479</v>
      </c>
      <c r="AD411" s="10" t="s">
        <v>480</v>
      </c>
      <c r="AE411" s="10"/>
      <c r="AF411" s="10"/>
      <c r="AG411" s="10"/>
      <c r="AH411" s="10"/>
      <c r="AI411" s="10"/>
      <c r="AJ411" s="10"/>
      <c r="AK411" s="10"/>
      <c r="AL411" s="222" t="e">
        <f t="shared" si="12"/>
        <v>#VALUE!</v>
      </c>
      <c r="AM411" s="220">
        <f t="shared" si="13"/>
        <v>45986</v>
      </c>
    </row>
    <row r="412" spans="1:39" ht="21.6" customHeight="1">
      <c r="A412" s="10">
        <v>133</v>
      </c>
      <c r="B412" s="10" t="s">
        <v>471</v>
      </c>
      <c r="C412" s="10">
        <v>2025113201</v>
      </c>
      <c r="D412" s="10"/>
      <c r="E412" s="10"/>
      <c r="F412" s="10">
        <v>3227</v>
      </c>
      <c r="G412" s="10" t="s">
        <v>1092</v>
      </c>
      <c r="H412" s="10" t="s">
        <v>902</v>
      </c>
      <c r="I412" s="10"/>
      <c r="J412" s="10"/>
      <c r="K412" s="10"/>
      <c r="L412" s="10"/>
      <c r="M412" s="11"/>
      <c r="N412" s="10"/>
      <c r="O412" s="11"/>
      <c r="P412" s="12"/>
      <c r="Q412" s="10" t="s">
        <v>1095</v>
      </c>
      <c r="R412" s="10" t="s">
        <v>419</v>
      </c>
      <c r="S412" s="10" t="s">
        <v>125</v>
      </c>
      <c r="T412" s="10">
        <v>1</v>
      </c>
      <c r="U412" s="10" t="s">
        <v>475</v>
      </c>
      <c r="V412" s="10" t="s">
        <v>2357</v>
      </c>
      <c r="W412" s="10" t="s">
        <v>2358</v>
      </c>
      <c r="X412" s="569">
        <v>45986.534722222219</v>
      </c>
      <c r="Y412" s="10"/>
      <c r="Z412" s="10">
        <v>0.3</v>
      </c>
      <c r="AA412" s="10"/>
      <c r="AB412" s="10" t="s">
        <v>478</v>
      </c>
      <c r="AC412" s="221" t="s">
        <v>479</v>
      </c>
      <c r="AD412" s="10" t="s">
        <v>480</v>
      </c>
      <c r="AE412" s="10"/>
      <c r="AF412" s="10"/>
      <c r="AG412" s="10"/>
      <c r="AH412" s="10"/>
      <c r="AI412" s="10"/>
      <c r="AJ412" s="10" t="s">
        <v>480</v>
      </c>
      <c r="AK412" s="10" t="s">
        <v>480</v>
      </c>
      <c r="AL412" s="222" t="e">
        <f t="shared" si="12"/>
        <v>#VALUE!</v>
      </c>
      <c r="AM412" s="220">
        <f t="shared" si="13"/>
        <v>45986</v>
      </c>
    </row>
    <row r="413" spans="1:39" ht="21.6" customHeight="1">
      <c r="A413" s="10">
        <v>134</v>
      </c>
      <c r="B413" s="10" t="s">
        <v>471</v>
      </c>
      <c r="C413" s="10">
        <v>2025113202</v>
      </c>
      <c r="D413" s="10"/>
      <c r="E413" s="10"/>
      <c r="F413" s="10">
        <v>5003</v>
      </c>
      <c r="G413" s="10" t="s">
        <v>2359</v>
      </c>
      <c r="H413" s="10" t="s">
        <v>902</v>
      </c>
      <c r="I413" s="10"/>
      <c r="J413" s="10"/>
      <c r="K413" s="10"/>
      <c r="L413" s="10"/>
      <c r="M413" s="11"/>
      <c r="N413" s="10"/>
      <c r="O413" s="11"/>
      <c r="P413" s="12"/>
      <c r="Q413" s="10" t="s">
        <v>2360</v>
      </c>
      <c r="R413" s="10" t="s">
        <v>419</v>
      </c>
      <c r="S413" s="10" t="s">
        <v>125</v>
      </c>
      <c r="T413" s="10">
        <v>1</v>
      </c>
      <c r="U413" s="10" t="s">
        <v>475</v>
      </c>
      <c r="V413" s="10" t="s">
        <v>2361</v>
      </c>
      <c r="W413" s="10" t="s">
        <v>2362</v>
      </c>
      <c r="X413" s="569">
        <v>45986.548611111109</v>
      </c>
      <c r="Y413" s="10"/>
      <c r="Z413" s="10">
        <v>0.3</v>
      </c>
      <c r="AA413" s="10"/>
      <c r="AB413" s="10" t="s">
        <v>478</v>
      </c>
      <c r="AC413" s="221" t="s">
        <v>479</v>
      </c>
      <c r="AD413" s="10" t="s">
        <v>480</v>
      </c>
      <c r="AE413" s="10"/>
      <c r="AF413" s="10"/>
      <c r="AG413" s="10"/>
      <c r="AH413" s="10"/>
      <c r="AI413" s="10"/>
      <c r="AJ413" s="10" t="s">
        <v>480</v>
      </c>
      <c r="AK413" s="10" t="s">
        <v>480</v>
      </c>
      <c r="AL413" s="222" t="e">
        <f t="shared" si="12"/>
        <v>#VALUE!</v>
      </c>
      <c r="AM413" s="220">
        <f t="shared" si="13"/>
        <v>45986</v>
      </c>
    </row>
    <row r="414" spans="1:39" ht="21.6" customHeight="1">
      <c r="A414" s="10">
        <v>135</v>
      </c>
      <c r="B414" s="10" t="s">
        <v>509</v>
      </c>
      <c r="C414" s="10">
        <v>2025113208</v>
      </c>
      <c r="D414" s="10" t="s">
        <v>2363</v>
      </c>
      <c r="E414" s="10" t="s">
        <v>511</v>
      </c>
      <c r="F414" s="10">
        <v>3601</v>
      </c>
      <c r="G414" s="10" t="s">
        <v>1716</v>
      </c>
      <c r="H414" s="10" t="s">
        <v>504</v>
      </c>
      <c r="I414" s="10" t="s">
        <v>2364</v>
      </c>
      <c r="J414" s="10" t="s">
        <v>514</v>
      </c>
      <c r="K414" s="10" t="s">
        <v>289</v>
      </c>
      <c r="L414" s="10" t="s">
        <v>2339</v>
      </c>
      <c r="M414" s="11" t="s">
        <v>2340</v>
      </c>
      <c r="N414" s="10">
        <v>9903</v>
      </c>
      <c r="O414" s="11" t="s">
        <v>2341</v>
      </c>
      <c r="P414" s="12" t="s">
        <v>2342</v>
      </c>
      <c r="Q414" s="10" t="s">
        <v>1719</v>
      </c>
      <c r="R414" s="10" t="s">
        <v>419</v>
      </c>
      <c r="S414" s="10" t="s">
        <v>146</v>
      </c>
      <c r="T414" s="10">
        <v>1</v>
      </c>
      <c r="U414" s="10" t="s">
        <v>475</v>
      </c>
      <c r="V414" s="10" t="s">
        <v>2365</v>
      </c>
      <c r="W414" s="10" t="s">
        <v>2366</v>
      </c>
      <c r="X414" s="569">
        <v>45986.590277777781</v>
      </c>
      <c r="Y414" s="10" t="s">
        <v>2367</v>
      </c>
      <c r="Z414" s="10">
        <v>0.7</v>
      </c>
      <c r="AA414" s="10"/>
      <c r="AB414" s="10" t="s">
        <v>478</v>
      </c>
      <c r="AC414" s="221" t="s">
        <v>2346</v>
      </c>
      <c r="AD414" s="10"/>
      <c r="AE414" s="10"/>
      <c r="AF414" s="10"/>
      <c r="AG414" s="10"/>
      <c r="AH414" s="10"/>
      <c r="AI414" s="10"/>
      <c r="AJ414" s="10"/>
      <c r="AK414" s="10" t="s">
        <v>480</v>
      </c>
      <c r="AL414" s="222">
        <f t="shared" si="12"/>
        <v>45986</v>
      </c>
      <c r="AM414" s="220">
        <f t="shared" si="13"/>
        <v>45986</v>
      </c>
    </row>
    <row r="415" spans="1:39" ht="21.6" customHeight="1">
      <c r="A415" s="10">
        <v>136</v>
      </c>
      <c r="B415" s="10" t="s">
        <v>509</v>
      </c>
      <c r="C415" s="10">
        <v>2025113209</v>
      </c>
      <c r="D415" s="10" t="s">
        <v>2368</v>
      </c>
      <c r="E415" s="10" t="s">
        <v>511</v>
      </c>
      <c r="F415" s="10">
        <v>3601</v>
      </c>
      <c r="G415" s="10" t="s">
        <v>1716</v>
      </c>
      <c r="H415" s="10" t="s">
        <v>504</v>
      </c>
      <c r="I415" s="10" t="s">
        <v>2369</v>
      </c>
      <c r="J415" s="10" t="s">
        <v>514</v>
      </c>
      <c r="K415" s="10" t="s">
        <v>289</v>
      </c>
      <c r="L415" s="10" t="s">
        <v>2339</v>
      </c>
      <c r="M415" s="11" t="s">
        <v>2340</v>
      </c>
      <c r="N415" s="10">
        <v>9903</v>
      </c>
      <c r="O415" s="11" t="s">
        <v>2341</v>
      </c>
      <c r="P415" s="12" t="s">
        <v>2349</v>
      </c>
      <c r="Q415" s="10" t="s">
        <v>1719</v>
      </c>
      <c r="R415" s="10" t="s">
        <v>419</v>
      </c>
      <c r="S415" s="10" t="s">
        <v>146</v>
      </c>
      <c r="T415" s="10">
        <v>1</v>
      </c>
      <c r="U415" s="10" t="s">
        <v>475</v>
      </c>
      <c r="V415" s="10" t="s">
        <v>2370</v>
      </c>
      <c r="W415" s="10" t="s">
        <v>2366</v>
      </c>
      <c r="X415" s="569">
        <v>45986.590277777781</v>
      </c>
      <c r="Y415" s="10" t="s">
        <v>2367</v>
      </c>
      <c r="Z415" s="10">
        <v>0.7</v>
      </c>
      <c r="AA415" s="10"/>
      <c r="AB415" s="10" t="s">
        <v>478</v>
      </c>
      <c r="AC415" s="221" t="s">
        <v>2346</v>
      </c>
      <c r="AD415" s="10"/>
      <c r="AE415" s="10"/>
      <c r="AF415" s="10"/>
      <c r="AG415" s="10"/>
      <c r="AH415" s="10"/>
      <c r="AI415" s="10"/>
      <c r="AJ415" s="10"/>
      <c r="AK415" s="10" t="s">
        <v>480</v>
      </c>
      <c r="AL415" s="222">
        <f t="shared" si="12"/>
        <v>45986</v>
      </c>
      <c r="AM415" s="220">
        <f t="shared" si="13"/>
        <v>45986</v>
      </c>
    </row>
    <row r="416" spans="1:39" ht="21.6" customHeight="1">
      <c r="A416" s="10">
        <v>137</v>
      </c>
      <c r="B416" s="10" t="s">
        <v>471</v>
      </c>
      <c r="C416" s="10">
        <v>2025113251</v>
      </c>
      <c r="D416" s="10"/>
      <c r="E416" s="10"/>
      <c r="F416" s="10">
        <v>3052</v>
      </c>
      <c r="G416" s="10" t="s">
        <v>334</v>
      </c>
      <c r="H416" s="10" t="s">
        <v>636</v>
      </c>
      <c r="I416" s="10"/>
      <c r="J416" s="10"/>
      <c r="K416" s="10"/>
      <c r="L416" s="10"/>
      <c r="M416" s="11"/>
      <c r="N416" s="10"/>
      <c r="O416" s="11"/>
      <c r="P416" s="12"/>
      <c r="Q416" s="10" t="s">
        <v>1193</v>
      </c>
      <c r="R416" s="10" t="s">
        <v>419</v>
      </c>
      <c r="S416" s="10" t="s">
        <v>125</v>
      </c>
      <c r="T416" s="10">
        <v>1</v>
      </c>
      <c r="U416" s="10" t="s">
        <v>475</v>
      </c>
      <c r="V416" s="10" t="s">
        <v>2371</v>
      </c>
      <c r="W416" s="10" t="s">
        <v>2372</v>
      </c>
      <c r="X416" s="569">
        <v>45986.645833333343</v>
      </c>
      <c r="Y416" s="10"/>
      <c r="Z416" s="10">
        <v>1</v>
      </c>
      <c r="AA416" s="10"/>
      <c r="AB416" s="10" t="s">
        <v>478</v>
      </c>
      <c r="AC416" s="221" t="s">
        <v>1346</v>
      </c>
      <c r="AD416" s="10"/>
      <c r="AE416" s="10" t="s">
        <v>480</v>
      </c>
      <c r="AF416" s="10"/>
      <c r="AG416" s="10"/>
      <c r="AH416" s="10"/>
      <c r="AI416" s="10"/>
      <c r="AJ416" s="10"/>
      <c r="AK416" s="10" t="s">
        <v>480</v>
      </c>
      <c r="AL416" s="222" t="e">
        <f t="shared" si="12"/>
        <v>#VALUE!</v>
      </c>
      <c r="AM416" s="220">
        <f t="shared" si="13"/>
        <v>45986</v>
      </c>
    </row>
    <row r="417" spans="1:39" ht="21.6" customHeight="1">
      <c r="A417" s="10">
        <v>138</v>
      </c>
      <c r="B417" s="10" t="s">
        <v>509</v>
      </c>
      <c r="C417" s="10">
        <v>2025113261</v>
      </c>
      <c r="D417" s="10" t="s">
        <v>2373</v>
      </c>
      <c r="E417" s="10" t="s">
        <v>511</v>
      </c>
      <c r="F417" s="10">
        <v>3227</v>
      </c>
      <c r="G417" s="10" t="s">
        <v>1092</v>
      </c>
      <c r="H417" s="10" t="s">
        <v>902</v>
      </c>
      <c r="I417" s="10" t="s">
        <v>2374</v>
      </c>
      <c r="J417" s="10" t="s">
        <v>514</v>
      </c>
      <c r="K417" s="10" t="s">
        <v>289</v>
      </c>
      <c r="L417" s="10" t="s">
        <v>703</v>
      </c>
      <c r="M417" s="11" t="s">
        <v>704</v>
      </c>
      <c r="N417" s="10">
        <v>2405</v>
      </c>
      <c r="O417" s="11" t="s">
        <v>705</v>
      </c>
      <c r="P417" s="12" t="s">
        <v>2375</v>
      </c>
      <c r="Q417" s="10" t="s">
        <v>1095</v>
      </c>
      <c r="R417" s="10" t="s">
        <v>419</v>
      </c>
      <c r="S417" s="10" t="s">
        <v>125</v>
      </c>
      <c r="T417" s="10">
        <v>1</v>
      </c>
      <c r="U417" s="10" t="s">
        <v>475</v>
      </c>
      <c r="V417" s="10" t="s">
        <v>2376</v>
      </c>
      <c r="W417" s="10" t="s">
        <v>2377</v>
      </c>
      <c r="X417" s="569">
        <v>45987.5625</v>
      </c>
      <c r="Y417" s="10" t="s">
        <v>2378</v>
      </c>
      <c r="Z417" s="10">
        <v>2.8</v>
      </c>
      <c r="AA417" s="10"/>
      <c r="AB417" s="10" t="s">
        <v>478</v>
      </c>
      <c r="AC417" s="221" t="s">
        <v>2379</v>
      </c>
      <c r="AD417" s="10"/>
      <c r="AE417" s="10"/>
      <c r="AF417" s="10"/>
      <c r="AG417" s="10"/>
      <c r="AH417" s="10"/>
      <c r="AI417" s="10"/>
      <c r="AJ417" s="10"/>
      <c r="AK417" s="10" t="s">
        <v>480</v>
      </c>
      <c r="AL417" s="222">
        <f t="shared" si="12"/>
        <v>45986</v>
      </c>
      <c r="AM417" s="220">
        <f t="shared" si="13"/>
        <v>45987</v>
      </c>
    </row>
    <row r="418" spans="1:39" ht="21.6" customHeight="1">
      <c r="A418" s="10">
        <v>139</v>
      </c>
      <c r="B418" s="10" t="s">
        <v>471</v>
      </c>
      <c r="C418" s="10">
        <v>2025113373</v>
      </c>
      <c r="D418" s="10"/>
      <c r="E418" s="10"/>
      <c r="F418" s="10">
        <v>3052</v>
      </c>
      <c r="G418" s="10" t="s">
        <v>334</v>
      </c>
      <c r="H418" s="10" t="s">
        <v>636</v>
      </c>
      <c r="I418" s="10"/>
      <c r="J418" s="10"/>
      <c r="K418" s="10"/>
      <c r="L418" s="10"/>
      <c r="M418" s="11"/>
      <c r="N418" s="10"/>
      <c r="O418" s="11"/>
      <c r="P418" s="12"/>
      <c r="Q418" s="10" t="s">
        <v>1193</v>
      </c>
      <c r="R418" s="10" t="s">
        <v>419</v>
      </c>
      <c r="S418" s="10" t="s">
        <v>130</v>
      </c>
      <c r="T418" s="10">
        <v>1</v>
      </c>
      <c r="U418" s="10" t="s">
        <v>475</v>
      </c>
      <c r="V418" s="10" t="s">
        <v>2380</v>
      </c>
      <c r="W418" s="10" t="s">
        <v>2381</v>
      </c>
      <c r="X418" s="569">
        <v>45986.645833333343</v>
      </c>
      <c r="Y418" s="10"/>
      <c r="Z418" s="10">
        <v>0.7</v>
      </c>
      <c r="AA418" s="10"/>
      <c r="AB418" s="10" t="s">
        <v>478</v>
      </c>
      <c r="AC418" s="221" t="s">
        <v>187</v>
      </c>
      <c r="AD418" s="10"/>
      <c r="AE418" s="10" t="s">
        <v>480</v>
      </c>
      <c r="AF418" s="10"/>
      <c r="AG418" s="10"/>
      <c r="AH418" s="10"/>
      <c r="AI418" s="10"/>
      <c r="AJ418" s="10"/>
      <c r="AK418" s="10" t="s">
        <v>480</v>
      </c>
      <c r="AL418" s="222" t="e">
        <f t="shared" si="12"/>
        <v>#VALUE!</v>
      </c>
      <c r="AM418" s="220">
        <f t="shared" si="13"/>
        <v>45986</v>
      </c>
    </row>
    <row r="419" spans="1:39" ht="21.6" customHeight="1">
      <c r="A419" s="10">
        <v>140</v>
      </c>
      <c r="B419" s="10" t="s">
        <v>509</v>
      </c>
      <c r="C419" s="10">
        <v>2025113432</v>
      </c>
      <c r="D419" s="10" t="s">
        <v>2382</v>
      </c>
      <c r="E419" s="10" t="s">
        <v>511</v>
      </c>
      <c r="F419" s="10" t="s">
        <v>58</v>
      </c>
      <c r="G419" s="10" t="s">
        <v>2044</v>
      </c>
      <c r="H419" s="10" t="s">
        <v>636</v>
      </c>
      <c r="I419" s="10" t="s">
        <v>2383</v>
      </c>
      <c r="J419" s="10" t="s">
        <v>530</v>
      </c>
      <c r="K419" s="10" t="s">
        <v>592</v>
      </c>
      <c r="L419" s="10" t="s">
        <v>593</v>
      </c>
      <c r="M419" s="11" t="s">
        <v>594</v>
      </c>
      <c r="N419" s="10" t="s">
        <v>595</v>
      </c>
      <c r="O419" s="11" t="s">
        <v>596</v>
      </c>
      <c r="P419" s="12" t="s">
        <v>2384</v>
      </c>
      <c r="Q419" s="10" t="s">
        <v>2045</v>
      </c>
      <c r="R419" s="10" t="s">
        <v>419</v>
      </c>
      <c r="S419" s="10" t="s">
        <v>125</v>
      </c>
      <c r="T419" s="10">
        <v>1</v>
      </c>
      <c r="U419" s="10" t="s">
        <v>475</v>
      </c>
      <c r="V419" s="10" t="s">
        <v>2385</v>
      </c>
      <c r="W419" s="10" t="s">
        <v>2386</v>
      </c>
      <c r="X419" s="569">
        <v>45987.625</v>
      </c>
      <c r="Y419" s="10" t="s">
        <v>2387</v>
      </c>
      <c r="Z419" s="10">
        <v>0.5</v>
      </c>
      <c r="AA419" s="10"/>
      <c r="AB419" s="10" t="s">
        <v>478</v>
      </c>
      <c r="AC419" s="221" t="s">
        <v>2388</v>
      </c>
      <c r="AD419" s="10"/>
      <c r="AE419" s="10"/>
      <c r="AF419" s="10"/>
      <c r="AG419" s="10"/>
      <c r="AH419" s="10"/>
      <c r="AI419" s="10"/>
      <c r="AJ419" s="10"/>
      <c r="AK419" s="10" t="s">
        <v>480</v>
      </c>
      <c r="AL419" s="222">
        <f t="shared" si="12"/>
        <v>45987</v>
      </c>
      <c r="AM419" s="220">
        <f t="shared" si="13"/>
        <v>45987</v>
      </c>
    </row>
    <row r="420" spans="1:39" ht="21.6" customHeight="1">
      <c r="A420" s="10">
        <v>141</v>
      </c>
      <c r="B420" s="10" t="s">
        <v>509</v>
      </c>
      <c r="C420" s="10">
        <v>2025113435</v>
      </c>
      <c r="D420" s="10" t="s">
        <v>2389</v>
      </c>
      <c r="E420" s="10" t="s">
        <v>511</v>
      </c>
      <c r="F420" s="10">
        <v>4155</v>
      </c>
      <c r="G420" s="10" t="s">
        <v>1365</v>
      </c>
      <c r="H420" s="10" t="s">
        <v>504</v>
      </c>
      <c r="I420" s="10" t="s">
        <v>2390</v>
      </c>
      <c r="J420" s="10" t="s">
        <v>530</v>
      </c>
      <c r="K420" s="10" t="s">
        <v>289</v>
      </c>
      <c r="L420" s="10" t="s">
        <v>515</v>
      </c>
      <c r="M420" s="11" t="s">
        <v>516</v>
      </c>
      <c r="N420" s="10">
        <v>2305</v>
      </c>
      <c r="O420" s="11" t="s">
        <v>557</v>
      </c>
      <c r="P420" s="12" t="s">
        <v>2391</v>
      </c>
      <c r="Q420" s="10" t="s">
        <v>1366</v>
      </c>
      <c r="R420" s="10" t="s">
        <v>419</v>
      </c>
      <c r="S420" s="10" t="s">
        <v>130</v>
      </c>
      <c r="T420" s="10">
        <v>1</v>
      </c>
      <c r="U420" s="10" t="s">
        <v>475</v>
      </c>
      <c r="V420" s="10" t="s">
        <v>2392</v>
      </c>
      <c r="W420" s="10" t="s">
        <v>2393</v>
      </c>
      <c r="X420" s="569">
        <v>45988.416666666657</v>
      </c>
      <c r="Y420" s="10" t="s">
        <v>2394</v>
      </c>
      <c r="Z420" s="10">
        <v>0.5</v>
      </c>
      <c r="AA420" s="10"/>
      <c r="AB420" s="10" t="s">
        <v>478</v>
      </c>
      <c r="AC420" s="221" t="s">
        <v>2395</v>
      </c>
      <c r="AD420" s="10"/>
      <c r="AE420" s="10"/>
      <c r="AF420" s="10"/>
      <c r="AG420" s="10"/>
      <c r="AH420" s="10"/>
      <c r="AI420" s="10"/>
      <c r="AJ420" s="10"/>
      <c r="AK420" s="10" t="s">
        <v>480</v>
      </c>
      <c r="AL420" s="222">
        <f t="shared" si="12"/>
        <v>45987</v>
      </c>
      <c r="AM420" s="220">
        <f t="shared" si="13"/>
        <v>45988</v>
      </c>
    </row>
    <row r="421" spans="1:39" ht="21.6" customHeight="1">
      <c r="A421" s="10">
        <v>142</v>
      </c>
      <c r="B421" s="10" t="s">
        <v>471</v>
      </c>
      <c r="C421" s="10">
        <v>2025113466</v>
      </c>
      <c r="D421" s="10"/>
      <c r="E421" s="10"/>
      <c r="F421" s="10">
        <v>4906</v>
      </c>
      <c r="G421" s="10" t="s">
        <v>2396</v>
      </c>
      <c r="H421" s="10" t="s">
        <v>2397</v>
      </c>
      <c r="I421" s="10"/>
      <c r="J421" s="10"/>
      <c r="K421" s="10"/>
      <c r="L421" s="10"/>
      <c r="M421" s="11"/>
      <c r="N421" s="10"/>
      <c r="O421" s="11"/>
      <c r="P421" s="12"/>
      <c r="Q421" s="10" t="s">
        <v>2398</v>
      </c>
      <c r="R421" s="10" t="s">
        <v>419</v>
      </c>
      <c r="S421" s="10" t="s">
        <v>130</v>
      </c>
      <c r="T421" s="10">
        <v>1</v>
      </c>
      <c r="U421" s="10" t="s">
        <v>475</v>
      </c>
      <c r="V421" s="10" t="s">
        <v>2399</v>
      </c>
      <c r="W421" s="10" t="s">
        <v>2386</v>
      </c>
      <c r="X421" s="569">
        <v>45987.618055555547</v>
      </c>
      <c r="Y421" s="10"/>
      <c r="Z421" s="10">
        <v>0.3</v>
      </c>
      <c r="AA421" s="10"/>
      <c r="AB421" s="10" t="s">
        <v>478</v>
      </c>
      <c r="AC421" s="221" t="s">
        <v>479</v>
      </c>
      <c r="AD421" s="10" t="s">
        <v>480</v>
      </c>
      <c r="AE421" s="10"/>
      <c r="AF421" s="10"/>
      <c r="AG421" s="10"/>
      <c r="AH421" s="10"/>
      <c r="AI421" s="10"/>
      <c r="AJ421" s="10"/>
      <c r="AK421" s="10" t="s">
        <v>480</v>
      </c>
      <c r="AL421" s="222" t="e">
        <f t="shared" si="12"/>
        <v>#VALUE!</v>
      </c>
      <c r="AM421" s="220">
        <f t="shared" si="13"/>
        <v>45987</v>
      </c>
    </row>
    <row r="422" spans="1:39" ht="21.6" customHeight="1">
      <c r="A422" s="10">
        <v>143</v>
      </c>
      <c r="B422" s="10" t="s">
        <v>471</v>
      </c>
      <c r="C422" s="10">
        <v>2025113468</v>
      </c>
      <c r="D422" s="10"/>
      <c r="E422" s="10"/>
      <c r="F422" s="10">
        <v>2267</v>
      </c>
      <c r="G422" s="10" t="s">
        <v>2400</v>
      </c>
      <c r="H422" s="10" t="s">
        <v>2397</v>
      </c>
      <c r="I422" s="10"/>
      <c r="J422" s="10"/>
      <c r="K422" s="10"/>
      <c r="L422" s="10"/>
      <c r="M422" s="11"/>
      <c r="N422" s="10"/>
      <c r="O422" s="11"/>
      <c r="P422" s="12"/>
      <c r="Q422" s="10" t="s">
        <v>2401</v>
      </c>
      <c r="R422" s="10" t="s">
        <v>419</v>
      </c>
      <c r="S422" s="10" t="s">
        <v>130</v>
      </c>
      <c r="T422" s="10">
        <v>1</v>
      </c>
      <c r="U422" s="10" t="s">
        <v>475</v>
      </c>
      <c r="V422" s="10" t="s">
        <v>2402</v>
      </c>
      <c r="W422" s="10" t="s">
        <v>2403</v>
      </c>
      <c r="X422" s="569">
        <v>45987.636805555558</v>
      </c>
      <c r="Y422" s="10"/>
      <c r="Z422" s="10">
        <v>0.4</v>
      </c>
      <c r="AA422" s="10"/>
      <c r="AB422" s="10" t="s">
        <v>478</v>
      </c>
      <c r="AC422" s="221" t="s">
        <v>479</v>
      </c>
      <c r="AD422" s="10" t="s">
        <v>480</v>
      </c>
      <c r="AE422" s="10"/>
      <c r="AF422" s="10"/>
      <c r="AG422" s="10"/>
      <c r="AH422" s="10"/>
      <c r="AI422" s="10"/>
      <c r="AJ422" s="10"/>
      <c r="AK422" s="10" t="s">
        <v>480</v>
      </c>
      <c r="AL422" s="222" t="e">
        <f t="shared" si="12"/>
        <v>#VALUE!</v>
      </c>
      <c r="AM422" s="220">
        <f t="shared" si="13"/>
        <v>45987</v>
      </c>
    </row>
    <row r="423" spans="1:39" ht="21.6" customHeight="1">
      <c r="A423" s="10">
        <v>144</v>
      </c>
      <c r="B423" s="10" t="s">
        <v>471</v>
      </c>
      <c r="C423" s="10">
        <v>2025113493</v>
      </c>
      <c r="D423" s="10"/>
      <c r="E423" s="10"/>
      <c r="F423" s="10">
        <v>4845</v>
      </c>
      <c r="G423" s="10" t="s">
        <v>2404</v>
      </c>
      <c r="H423" s="10" t="s">
        <v>2405</v>
      </c>
      <c r="I423" s="10"/>
      <c r="J423" s="10"/>
      <c r="K423" s="10"/>
      <c r="L423" s="10"/>
      <c r="M423" s="11"/>
      <c r="N423" s="10"/>
      <c r="O423" s="11"/>
      <c r="P423" s="12"/>
      <c r="Q423" s="10" t="s">
        <v>2406</v>
      </c>
      <c r="R423" s="10" t="s">
        <v>419</v>
      </c>
      <c r="S423" s="10" t="s">
        <v>130</v>
      </c>
      <c r="T423" s="10">
        <v>1</v>
      </c>
      <c r="U423" s="10" t="s">
        <v>475</v>
      </c>
      <c r="V423" s="10" t="s">
        <v>2407</v>
      </c>
      <c r="W423" s="10" t="s">
        <v>2408</v>
      </c>
      <c r="X423" s="569">
        <v>45987.670138888891</v>
      </c>
      <c r="Y423" s="10"/>
      <c r="Z423" s="10">
        <v>0.3</v>
      </c>
      <c r="AA423" s="10"/>
      <c r="AB423" s="10" t="s">
        <v>478</v>
      </c>
      <c r="AC423" s="221" t="s">
        <v>479</v>
      </c>
      <c r="AD423" s="10" t="s">
        <v>480</v>
      </c>
      <c r="AE423" s="10"/>
      <c r="AF423" s="10"/>
      <c r="AG423" s="10"/>
      <c r="AH423" s="10"/>
      <c r="AI423" s="10"/>
      <c r="AJ423" s="10"/>
      <c r="AK423" s="10" t="s">
        <v>480</v>
      </c>
      <c r="AL423" s="222" t="e">
        <f t="shared" si="12"/>
        <v>#VALUE!</v>
      </c>
      <c r="AM423" s="220">
        <f t="shared" si="13"/>
        <v>45987</v>
      </c>
    </row>
    <row r="424" spans="1:39" ht="21.6" customHeight="1">
      <c r="A424" s="10">
        <v>145</v>
      </c>
      <c r="B424" s="10" t="s">
        <v>471</v>
      </c>
      <c r="C424" s="10">
        <v>2025113548</v>
      </c>
      <c r="D424" s="10"/>
      <c r="E424" s="10"/>
      <c r="F424" s="10">
        <v>4155</v>
      </c>
      <c r="G424" s="10" t="s">
        <v>1365</v>
      </c>
      <c r="H424" s="10" t="s">
        <v>504</v>
      </c>
      <c r="I424" s="10"/>
      <c r="J424" s="10"/>
      <c r="K424" s="10"/>
      <c r="L424" s="10"/>
      <c r="M424" s="11"/>
      <c r="N424" s="10"/>
      <c r="O424" s="11"/>
      <c r="P424" s="12"/>
      <c r="Q424" s="10" t="s">
        <v>1366</v>
      </c>
      <c r="R424" s="10" t="s">
        <v>419</v>
      </c>
      <c r="S424" s="10" t="s">
        <v>130</v>
      </c>
      <c r="T424" s="10">
        <v>1</v>
      </c>
      <c r="U424" s="10" t="s">
        <v>475</v>
      </c>
      <c r="V424" s="10" t="s">
        <v>2409</v>
      </c>
      <c r="W424" s="10" t="s">
        <v>2410</v>
      </c>
      <c r="X424" s="569">
        <v>45988.435416666667</v>
      </c>
      <c r="Y424" s="10"/>
      <c r="Z424" s="10">
        <v>0.3</v>
      </c>
      <c r="AA424" s="10"/>
      <c r="AB424" s="10" t="s">
        <v>478</v>
      </c>
      <c r="AC424" s="221" t="s">
        <v>526</v>
      </c>
      <c r="AD424" s="10"/>
      <c r="AE424" s="10"/>
      <c r="AF424" s="10"/>
      <c r="AG424" s="10"/>
      <c r="AH424" s="10"/>
      <c r="AI424" s="10"/>
      <c r="AJ424" s="10" t="s">
        <v>480</v>
      </c>
      <c r="AK424" s="10" t="s">
        <v>480</v>
      </c>
      <c r="AL424" s="222" t="e">
        <f t="shared" si="12"/>
        <v>#VALUE!</v>
      </c>
      <c r="AM424" s="220">
        <f t="shared" si="13"/>
        <v>45988</v>
      </c>
    </row>
    <row r="425" spans="1:39" ht="21.6" customHeight="1">
      <c r="A425" s="10">
        <v>146</v>
      </c>
      <c r="B425" s="10" t="s">
        <v>471</v>
      </c>
      <c r="C425" s="10">
        <v>2025113611</v>
      </c>
      <c r="D425" s="10"/>
      <c r="E425" s="10"/>
      <c r="F425" s="10">
        <v>4025</v>
      </c>
      <c r="G425" s="10" t="s">
        <v>275</v>
      </c>
      <c r="H425" s="10" t="s">
        <v>636</v>
      </c>
      <c r="I425" s="10"/>
      <c r="J425" s="10"/>
      <c r="K425" s="10"/>
      <c r="L425" s="10"/>
      <c r="M425" s="11"/>
      <c r="N425" s="10"/>
      <c r="O425" s="11"/>
      <c r="P425" s="12"/>
      <c r="Q425" s="10" t="s">
        <v>2411</v>
      </c>
      <c r="R425" s="10" t="s">
        <v>419</v>
      </c>
      <c r="S425" s="10" t="s">
        <v>125</v>
      </c>
      <c r="T425" s="10">
        <v>1</v>
      </c>
      <c r="U425" s="10" t="s">
        <v>475</v>
      </c>
      <c r="V425" s="10" t="s">
        <v>2412</v>
      </c>
      <c r="W425" s="10" t="s">
        <v>2413</v>
      </c>
      <c r="X425" s="569">
        <v>45988.604166666657</v>
      </c>
      <c r="Y425" s="10"/>
      <c r="Z425" s="10">
        <v>0.5</v>
      </c>
      <c r="AA425" s="10"/>
      <c r="AB425" s="10" t="s">
        <v>478</v>
      </c>
      <c r="AC425" s="221" t="s">
        <v>479</v>
      </c>
      <c r="AD425" s="10" t="s">
        <v>480</v>
      </c>
      <c r="AE425" s="10"/>
      <c r="AF425" s="10"/>
      <c r="AG425" s="10"/>
      <c r="AH425" s="10"/>
      <c r="AI425" s="10"/>
      <c r="AJ425" s="10" t="s">
        <v>480</v>
      </c>
      <c r="AK425" s="10" t="s">
        <v>480</v>
      </c>
      <c r="AL425" s="222" t="e">
        <f t="shared" si="12"/>
        <v>#VALUE!</v>
      </c>
      <c r="AM425" s="220">
        <f t="shared" si="13"/>
        <v>45988</v>
      </c>
    </row>
    <row r="426" spans="1:39" ht="21.6" customHeight="1">
      <c r="A426" s="10">
        <v>147</v>
      </c>
      <c r="B426" s="10" t="s">
        <v>471</v>
      </c>
      <c r="C426" s="10">
        <v>2025113627</v>
      </c>
      <c r="D426" s="10"/>
      <c r="E426" s="10"/>
      <c r="F426" s="10">
        <v>2318</v>
      </c>
      <c r="G426" s="10" t="s">
        <v>914</v>
      </c>
      <c r="H426" s="10" t="s">
        <v>712</v>
      </c>
      <c r="I426" s="10"/>
      <c r="J426" s="10"/>
      <c r="K426" s="10"/>
      <c r="L426" s="10"/>
      <c r="M426" s="11"/>
      <c r="N426" s="10"/>
      <c r="O426" s="11"/>
      <c r="P426" s="12"/>
      <c r="Q426" s="10" t="s">
        <v>920</v>
      </c>
      <c r="R426" s="10" t="s">
        <v>419</v>
      </c>
      <c r="S426" s="10" t="s">
        <v>130</v>
      </c>
      <c r="T426" s="10">
        <v>1</v>
      </c>
      <c r="U426" s="10" t="s">
        <v>475</v>
      </c>
      <c r="V426" s="10" t="s">
        <v>2414</v>
      </c>
      <c r="W426" s="10" t="s">
        <v>2415</v>
      </c>
      <c r="X426" s="569">
        <v>45988.638888888891</v>
      </c>
      <c r="Y426" s="10"/>
      <c r="Z426" s="10">
        <v>0.3</v>
      </c>
      <c r="AA426" s="10"/>
      <c r="AB426" s="10" t="s">
        <v>478</v>
      </c>
      <c r="AC426" s="221" t="s">
        <v>479</v>
      </c>
      <c r="AD426" s="10" t="s">
        <v>480</v>
      </c>
      <c r="AE426" s="10"/>
      <c r="AF426" s="10"/>
      <c r="AG426" s="10"/>
      <c r="AH426" s="10"/>
      <c r="AI426" s="10"/>
      <c r="AJ426" s="10"/>
      <c r="AK426" s="10" t="s">
        <v>480</v>
      </c>
      <c r="AL426" s="222" t="e">
        <f t="shared" si="12"/>
        <v>#VALUE!</v>
      </c>
      <c r="AM426" s="220">
        <f t="shared" si="13"/>
        <v>45988</v>
      </c>
    </row>
    <row r="427" spans="1:39" ht="21.6" customHeight="1">
      <c r="A427" s="10">
        <v>148</v>
      </c>
      <c r="B427" s="10" t="s">
        <v>471</v>
      </c>
      <c r="C427" s="10">
        <v>2025113633</v>
      </c>
      <c r="D427" s="10"/>
      <c r="E427" s="10"/>
      <c r="F427" s="10">
        <v>2897</v>
      </c>
      <c r="G427" s="10" t="s">
        <v>2416</v>
      </c>
      <c r="H427" s="10" t="s">
        <v>712</v>
      </c>
      <c r="I427" s="10"/>
      <c r="J427" s="10"/>
      <c r="K427" s="10"/>
      <c r="L427" s="10"/>
      <c r="M427" s="11"/>
      <c r="N427" s="10"/>
      <c r="O427" s="11"/>
      <c r="P427" s="12"/>
      <c r="Q427" s="10" t="s">
        <v>2417</v>
      </c>
      <c r="R427" s="10" t="s">
        <v>419</v>
      </c>
      <c r="S427" s="10" t="s">
        <v>130</v>
      </c>
      <c r="T427" s="10">
        <v>1</v>
      </c>
      <c r="U427" s="10" t="s">
        <v>475</v>
      </c>
      <c r="V427" s="10" t="s">
        <v>2418</v>
      </c>
      <c r="W427" s="10" t="s">
        <v>2419</v>
      </c>
      <c r="X427" s="569">
        <v>45988.655555555553</v>
      </c>
      <c r="Y427" s="10"/>
      <c r="Z427" s="10">
        <v>0.3</v>
      </c>
      <c r="AA427" s="10"/>
      <c r="AB427" s="10" t="s">
        <v>478</v>
      </c>
      <c r="AC427" s="221" t="s">
        <v>479</v>
      </c>
      <c r="AD427" s="10" t="s">
        <v>480</v>
      </c>
      <c r="AE427" s="10"/>
      <c r="AF427" s="10"/>
      <c r="AG427" s="10"/>
      <c r="AH427" s="10"/>
      <c r="AI427" s="10"/>
      <c r="AJ427" s="10"/>
      <c r="AK427" s="10" t="s">
        <v>480</v>
      </c>
      <c r="AL427" s="222" t="e">
        <f t="shared" si="12"/>
        <v>#VALUE!</v>
      </c>
      <c r="AM427" s="220">
        <f t="shared" si="13"/>
        <v>45988</v>
      </c>
    </row>
    <row r="428" spans="1:39" ht="21.6" customHeight="1">
      <c r="A428" s="10">
        <v>149</v>
      </c>
      <c r="B428" s="10" t="s">
        <v>509</v>
      </c>
      <c r="C428" s="10">
        <v>2025113680</v>
      </c>
      <c r="D428" s="10" t="s">
        <v>2420</v>
      </c>
      <c r="E428" s="10" t="s">
        <v>511</v>
      </c>
      <c r="F428" s="10" t="s">
        <v>72</v>
      </c>
      <c r="G428" s="10" t="s">
        <v>1009</v>
      </c>
      <c r="H428" s="10" t="s">
        <v>504</v>
      </c>
      <c r="I428" s="10" t="s">
        <v>2421</v>
      </c>
      <c r="J428" s="10" t="s">
        <v>591</v>
      </c>
      <c r="K428" s="10" t="s">
        <v>592</v>
      </c>
      <c r="L428" s="10" t="s">
        <v>515</v>
      </c>
      <c r="M428" s="11" t="s">
        <v>516</v>
      </c>
      <c r="N428" s="10">
        <v>2305</v>
      </c>
      <c r="O428" s="11" t="s">
        <v>557</v>
      </c>
      <c r="P428" s="12" t="s">
        <v>2422</v>
      </c>
      <c r="Q428" s="10" t="s">
        <v>1012</v>
      </c>
      <c r="R428" s="10" t="s">
        <v>419</v>
      </c>
      <c r="S428" s="10" t="s">
        <v>130</v>
      </c>
      <c r="T428" s="10">
        <v>1</v>
      </c>
      <c r="U428" s="10" t="s">
        <v>475</v>
      </c>
      <c r="V428" s="10" t="s">
        <v>2423</v>
      </c>
      <c r="W428" s="10" t="s">
        <v>2424</v>
      </c>
      <c r="X428" s="569">
        <v>45989.4375</v>
      </c>
      <c r="Y428" s="10" t="s">
        <v>503</v>
      </c>
      <c r="Z428" s="10">
        <v>0.8</v>
      </c>
      <c r="AA428" s="10"/>
      <c r="AB428" s="10" t="s">
        <v>478</v>
      </c>
      <c r="AC428" s="221" t="s">
        <v>2425</v>
      </c>
      <c r="AD428" s="10"/>
      <c r="AE428" s="10"/>
      <c r="AF428" s="10"/>
      <c r="AG428" s="10"/>
      <c r="AH428" s="10"/>
      <c r="AI428" s="10"/>
      <c r="AJ428" s="10"/>
      <c r="AK428" s="10" t="s">
        <v>480</v>
      </c>
      <c r="AL428" s="222">
        <f t="shared" si="12"/>
        <v>45989</v>
      </c>
      <c r="AM428" s="220">
        <f t="shared" si="13"/>
        <v>45989</v>
      </c>
    </row>
    <row r="429" spans="1:39" ht="21.6" customHeight="1">
      <c r="A429" s="10">
        <v>150</v>
      </c>
      <c r="B429" s="10" t="s">
        <v>471</v>
      </c>
      <c r="C429" s="10">
        <v>2025113705</v>
      </c>
      <c r="D429" s="10"/>
      <c r="E429" s="10"/>
      <c r="F429" s="10" t="s">
        <v>72</v>
      </c>
      <c r="G429" s="10" t="s">
        <v>1009</v>
      </c>
      <c r="H429" s="10" t="s">
        <v>504</v>
      </c>
      <c r="I429" s="10"/>
      <c r="J429" s="10"/>
      <c r="K429" s="10"/>
      <c r="L429" s="10"/>
      <c r="M429" s="11"/>
      <c r="N429" s="10"/>
      <c r="O429" s="11"/>
      <c r="P429" s="12"/>
      <c r="Q429" s="10" t="s">
        <v>1012</v>
      </c>
      <c r="R429" s="10" t="s">
        <v>419</v>
      </c>
      <c r="S429" s="10" t="s">
        <v>130</v>
      </c>
      <c r="T429" s="10">
        <v>1</v>
      </c>
      <c r="U429" s="10" t="s">
        <v>475</v>
      </c>
      <c r="V429" s="10" t="s">
        <v>2426</v>
      </c>
      <c r="W429" s="10" t="s">
        <v>2427</v>
      </c>
      <c r="X429" s="569">
        <v>45989.461805555547</v>
      </c>
      <c r="Y429" s="10"/>
      <c r="Z429" s="10">
        <v>0.5</v>
      </c>
      <c r="AA429" s="10"/>
      <c r="AB429" s="10" t="s">
        <v>478</v>
      </c>
      <c r="AC429" s="221" t="s">
        <v>526</v>
      </c>
      <c r="AD429" s="10"/>
      <c r="AE429" s="10"/>
      <c r="AF429" s="10"/>
      <c r="AG429" s="10"/>
      <c r="AH429" s="10"/>
      <c r="AI429" s="10"/>
      <c r="AJ429" s="10" t="s">
        <v>480</v>
      </c>
      <c r="AK429" s="10" t="s">
        <v>480</v>
      </c>
      <c r="AL429" s="222" t="e">
        <f t="shared" si="12"/>
        <v>#VALUE!</v>
      </c>
      <c r="AM429" s="220">
        <f t="shared" si="13"/>
        <v>45989</v>
      </c>
    </row>
    <row r="430" spans="1:39" ht="21.6" customHeight="1">
      <c r="A430" s="10">
        <v>151</v>
      </c>
      <c r="B430" s="10" t="s">
        <v>471</v>
      </c>
      <c r="C430" s="10">
        <v>2025113798</v>
      </c>
      <c r="D430" s="10"/>
      <c r="E430" s="10"/>
      <c r="F430" s="10">
        <v>3362</v>
      </c>
      <c r="G430" s="10" t="s">
        <v>343</v>
      </c>
      <c r="H430" s="10" t="s">
        <v>504</v>
      </c>
      <c r="I430" s="10"/>
      <c r="J430" s="10"/>
      <c r="K430" s="10"/>
      <c r="L430" s="10"/>
      <c r="M430" s="11"/>
      <c r="N430" s="10"/>
      <c r="O430" s="11"/>
      <c r="P430" s="12"/>
      <c r="Q430" s="10" t="s">
        <v>1327</v>
      </c>
      <c r="R430" s="10" t="s">
        <v>419</v>
      </c>
      <c r="S430" s="10" t="s">
        <v>130</v>
      </c>
      <c r="T430" s="10">
        <v>1</v>
      </c>
      <c r="U430" s="10" t="s">
        <v>475</v>
      </c>
      <c r="V430" s="10" t="s">
        <v>2428</v>
      </c>
      <c r="W430" s="10" t="s">
        <v>2429</v>
      </c>
      <c r="X430" s="569">
        <v>45989.645833333343</v>
      </c>
      <c r="Y430" s="10"/>
      <c r="Z430" s="10">
        <v>1</v>
      </c>
      <c r="AA430" s="10"/>
      <c r="AB430" s="10" t="s">
        <v>478</v>
      </c>
      <c r="AC430" s="221" t="s">
        <v>2430</v>
      </c>
      <c r="AD430" s="10"/>
      <c r="AE430" s="10" t="s">
        <v>480</v>
      </c>
      <c r="AF430" s="10"/>
      <c r="AG430" s="10"/>
      <c r="AH430" s="10"/>
      <c r="AI430" s="10"/>
      <c r="AJ430" s="10"/>
      <c r="AK430" s="10" t="s">
        <v>480</v>
      </c>
      <c r="AL430" s="222" t="e">
        <f t="shared" si="12"/>
        <v>#VALUE!</v>
      </c>
      <c r="AM430" s="220">
        <f t="shared" si="13"/>
        <v>45989</v>
      </c>
    </row>
    <row r="431" spans="1:39" ht="21.6" customHeight="1">
      <c r="A431" s="10">
        <v>152</v>
      </c>
      <c r="B431" s="10" t="s">
        <v>471</v>
      </c>
      <c r="C431" s="10">
        <v>2025113799</v>
      </c>
      <c r="D431" s="10"/>
      <c r="E431" s="10"/>
      <c r="F431" s="10">
        <v>3362</v>
      </c>
      <c r="G431" s="10" t="s">
        <v>343</v>
      </c>
      <c r="H431" s="10" t="s">
        <v>504</v>
      </c>
      <c r="I431" s="10"/>
      <c r="J431" s="10"/>
      <c r="K431" s="10"/>
      <c r="L431" s="10"/>
      <c r="M431" s="11"/>
      <c r="N431" s="10"/>
      <c r="O431" s="11"/>
      <c r="P431" s="12"/>
      <c r="Q431" s="10" t="s">
        <v>1327</v>
      </c>
      <c r="R431" s="10" t="s">
        <v>419</v>
      </c>
      <c r="S431" s="10" t="s">
        <v>125</v>
      </c>
      <c r="T431" s="10">
        <v>1</v>
      </c>
      <c r="U431" s="10" t="s">
        <v>475</v>
      </c>
      <c r="V431" s="10" t="s">
        <v>2431</v>
      </c>
      <c r="W431" s="10" t="s">
        <v>2429</v>
      </c>
      <c r="X431" s="569">
        <v>45989.645833333343</v>
      </c>
      <c r="Y431" s="10"/>
      <c r="Z431" s="10">
        <v>1</v>
      </c>
      <c r="AA431" s="10"/>
      <c r="AB431" s="10" t="s">
        <v>478</v>
      </c>
      <c r="AC431" s="221" t="s">
        <v>944</v>
      </c>
      <c r="AD431" s="10"/>
      <c r="AE431" s="10" t="s">
        <v>480</v>
      </c>
      <c r="AF431" s="10"/>
      <c r="AG431" s="10"/>
      <c r="AH431" s="10"/>
      <c r="AI431" s="10"/>
      <c r="AJ431" s="10"/>
      <c r="AK431" s="10" t="s">
        <v>480</v>
      </c>
      <c r="AL431" s="222" t="e">
        <f t="shared" si="12"/>
        <v>#VALUE!</v>
      </c>
      <c r="AM431" s="220">
        <f t="shared" si="13"/>
        <v>45989</v>
      </c>
    </row>
    <row r="432" spans="1:39" ht="21.6" customHeight="1">
      <c r="A432" s="10">
        <v>5</v>
      </c>
      <c r="B432" s="10" t="s">
        <v>509</v>
      </c>
      <c r="C432" s="10">
        <v>2026010009</v>
      </c>
      <c r="D432" s="10" t="s">
        <v>2432</v>
      </c>
      <c r="E432" s="10" t="s">
        <v>511</v>
      </c>
      <c r="F432" s="10">
        <v>2399</v>
      </c>
      <c r="G432" s="10" t="s">
        <v>298</v>
      </c>
      <c r="H432" s="10" t="s">
        <v>504</v>
      </c>
      <c r="I432" s="10" t="s">
        <v>2433</v>
      </c>
      <c r="J432" s="10" t="s">
        <v>571</v>
      </c>
      <c r="K432" s="10" t="s">
        <v>289</v>
      </c>
      <c r="L432" s="10" t="s">
        <v>999</v>
      </c>
      <c r="M432" s="11" t="s">
        <v>1000</v>
      </c>
      <c r="N432" s="10">
        <v>2702</v>
      </c>
      <c r="O432" s="11" t="s">
        <v>1386</v>
      </c>
      <c r="P432" s="12" t="s">
        <v>2434</v>
      </c>
      <c r="Q432" s="10" t="s">
        <v>965</v>
      </c>
      <c r="R432" s="10" t="s">
        <v>419</v>
      </c>
      <c r="S432" s="10" t="s">
        <v>145</v>
      </c>
      <c r="T432" s="10">
        <v>1</v>
      </c>
      <c r="U432" s="10" t="s">
        <v>475</v>
      </c>
      <c r="V432" s="10" t="s">
        <v>2435</v>
      </c>
      <c r="W432" s="10" t="s">
        <v>2436</v>
      </c>
      <c r="X432" s="569">
        <v>46024.4375</v>
      </c>
      <c r="Y432" s="10" t="s">
        <v>1220</v>
      </c>
      <c r="Z432" s="10">
        <v>0.5</v>
      </c>
      <c r="AA432" s="10"/>
      <c r="AB432" s="10" t="s">
        <v>478</v>
      </c>
      <c r="AC432" s="221" t="s">
        <v>2437</v>
      </c>
      <c r="AD432" s="10"/>
      <c r="AE432" s="10"/>
      <c r="AF432" s="10"/>
      <c r="AG432" s="10"/>
      <c r="AH432" s="10"/>
      <c r="AI432" s="10"/>
      <c r="AJ432" s="10"/>
      <c r="AK432" s="10" t="s">
        <v>480</v>
      </c>
      <c r="AL432" s="222">
        <f t="shared" si="12"/>
        <v>46023</v>
      </c>
      <c r="AM432" s="220">
        <f t="shared" si="13"/>
        <v>46024</v>
      </c>
    </row>
    <row r="433" spans="1:39" ht="21.6" customHeight="1">
      <c r="A433" s="10">
        <v>6</v>
      </c>
      <c r="B433" s="10" t="s">
        <v>509</v>
      </c>
      <c r="C433" s="10">
        <v>2026010011</v>
      </c>
      <c r="D433" s="10" t="s">
        <v>2438</v>
      </c>
      <c r="E433" s="10" t="s">
        <v>511</v>
      </c>
      <c r="F433" s="10">
        <v>4852</v>
      </c>
      <c r="G433" s="10" t="s">
        <v>2439</v>
      </c>
      <c r="H433" s="10" t="s">
        <v>2440</v>
      </c>
      <c r="I433" s="10" t="s">
        <v>2441</v>
      </c>
      <c r="J433" s="10" t="s">
        <v>571</v>
      </c>
      <c r="K433" s="10" t="s">
        <v>289</v>
      </c>
      <c r="L433" s="10" t="s">
        <v>1140</v>
      </c>
      <c r="M433" s="11" t="s">
        <v>1141</v>
      </c>
      <c r="N433" s="10">
        <v>5801</v>
      </c>
      <c r="O433" s="11" t="s">
        <v>1142</v>
      </c>
      <c r="P433" s="12" t="s">
        <v>2442</v>
      </c>
      <c r="Q433" s="10" t="s">
        <v>2443</v>
      </c>
      <c r="R433" s="10" t="s">
        <v>419</v>
      </c>
      <c r="S433" s="10" t="s">
        <v>130</v>
      </c>
      <c r="T433" s="10">
        <v>1</v>
      </c>
      <c r="U433" s="10" t="s">
        <v>475</v>
      </c>
      <c r="V433" s="10" t="s">
        <v>2444</v>
      </c>
      <c r="W433" s="10" t="s">
        <v>2445</v>
      </c>
      <c r="X433" s="569">
        <v>46024.631944444453</v>
      </c>
      <c r="Y433" s="10" t="s">
        <v>1220</v>
      </c>
      <c r="Z433" s="10">
        <v>0.3</v>
      </c>
      <c r="AA433" s="10"/>
      <c r="AB433" s="10" t="s">
        <v>478</v>
      </c>
      <c r="AC433" s="221" t="s">
        <v>2446</v>
      </c>
      <c r="AD433" s="10"/>
      <c r="AE433" s="10"/>
      <c r="AF433" s="10"/>
      <c r="AG433" s="10"/>
      <c r="AH433" s="10"/>
      <c r="AI433" s="10"/>
      <c r="AJ433" s="10"/>
      <c r="AK433" s="10" t="s">
        <v>480</v>
      </c>
      <c r="AL433" s="222">
        <f t="shared" si="12"/>
        <v>46023</v>
      </c>
      <c r="AM433" s="220">
        <f t="shared" si="13"/>
        <v>46024</v>
      </c>
    </row>
    <row r="434" spans="1:39" ht="21.6" customHeight="1">
      <c r="A434" s="10">
        <v>8</v>
      </c>
      <c r="B434" s="10" t="s">
        <v>471</v>
      </c>
      <c r="C434" s="10">
        <v>2026010041</v>
      </c>
      <c r="D434" s="10"/>
      <c r="E434" s="10"/>
      <c r="F434" s="10">
        <v>2399</v>
      </c>
      <c r="G434" s="10" t="s">
        <v>298</v>
      </c>
      <c r="H434" s="10" t="s">
        <v>504</v>
      </c>
      <c r="I434" s="10"/>
      <c r="J434" s="10"/>
      <c r="K434" s="10"/>
      <c r="L434" s="10"/>
      <c r="M434" s="11"/>
      <c r="N434" s="10"/>
      <c r="O434" s="11"/>
      <c r="P434" s="12"/>
      <c r="Q434" s="10" t="s">
        <v>965</v>
      </c>
      <c r="R434" s="10" t="s">
        <v>419</v>
      </c>
      <c r="S434" s="10" t="s">
        <v>145</v>
      </c>
      <c r="T434" s="10">
        <v>1</v>
      </c>
      <c r="U434" s="10" t="s">
        <v>475</v>
      </c>
      <c r="V434" s="10" t="s">
        <v>2447</v>
      </c>
      <c r="W434" s="10" t="s">
        <v>2448</v>
      </c>
      <c r="X434" s="569">
        <v>46024.416666666657</v>
      </c>
      <c r="Y434" s="10"/>
      <c r="Z434" s="10">
        <v>0.3</v>
      </c>
      <c r="AA434" s="10"/>
      <c r="AB434" s="10" t="s">
        <v>478</v>
      </c>
      <c r="AC434" s="221" t="s">
        <v>2449</v>
      </c>
      <c r="AD434" s="10" t="s">
        <v>480</v>
      </c>
      <c r="AE434" s="10"/>
      <c r="AF434" s="10"/>
      <c r="AG434" s="10"/>
      <c r="AH434" s="10"/>
      <c r="AI434" s="10"/>
      <c r="AJ434" s="10" t="s">
        <v>480</v>
      </c>
      <c r="AK434" s="10" t="s">
        <v>480</v>
      </c>
      <c r="AL434" s="222" t="e">
        <f t="shared" si="12"/>
        <v>#VALUE!</v>
      </c>
      <c r="AM434" s="220">
        <f t="shared" si="13"/>
        <v>46024</v>
      </c>
    </row>
    <row r="435" spans="1:39" ht="21.6" customHeight="1">
      <c r="A435" s="10">
        <v>9</v>
      </c>
      <c r="B435" s="10" t="s">
        <v>509</v>
      </c>
      <c r="C435" s="10">
        <v>2026010050</v>
      </c>
      <c r="D435" s="10" t="s">
        <v>2450</v>
      </c>
      <c r="E435" s="10" t="s">
        <v>511</v>
      </c>
      <c r="F435" s="10">
        <v>3913</v>
      </c>
      <c r="G435" s="10" t="s">
        <v>2451</v>
      </c>
      <c r="H435" s="10" t="s">
        <v>2452</v>
      </c>
      <c r="I435" s="10" t="s">
        <v>2453</v>
      </c>
      <c r="J435" s="10" t="s">
        <v>591</v>
      </c>
      <c r="K435" s="10" t="s">
        <v>592</v>
      </c>
      <c r="L435" s="10" t="s">
        <v>545</v>
      </c>
      <c r="M435" s="11" t="s">
        <v>546</v>
      </c>
      <c r="N435" s="10" t="s">
        <v>1913</v>
      </c>
      <c r="O435" s="11" t="s">
        <v>1914</v>
      </c>
      <c r="P435" s="12" t="s">
        <v>2454</v>
      </c>
      <c r="Q435" s="10" t="s">
        <v>2455</v>
      </c>
      <c r="R435" s="10" t="s">
        <v>419</v>
      </c>
      <c r="S435" s="10" t="s">
        <v>145</v>
      </c>
      <c r="T435" s="10">
        <v>1</v>
      </c>
      <c r="U435" s="10" t="s">
        <v>475</v>
      </c>
      <c r="V435" s="10" t="s">
        <v>2456</v>
      </c>
      <c r="W435" s="10" t="s">
        <v>2457</v>
      </c>
      <c r="X435" s="569">
        <v>46024.638888888891</v>
      </c>
      <c r="Y435" s="10" t="s">
        <v>2458</v>
      </c>
      <c r="Z435" s="10">
        <v>0.3</v>
      </c>
      <c r="AA435" s="10"/>
      <c r="AB435" s="10" t="s">
        <v>478</v>
      </c>
      <c r="AC435" s="221" t="s">
        <v>2459</v>
      </c>
      <c r="AD435" s="10"/>
      <c r="AE435" s="10"/>
      <c r="AF435" s="10"/>
      <c r="AG435" s="10"/>
      <c r="AH435" s="10"/>
      <c r="AI435" s="10"/>
      <c r="AJ435" s="10"/>
      <c r="AK435" s="10" t="s">
        <v>480</v>
      </c>
      <c r="AL435" s="222">
        <f t="shared" si="12"/>
        <v>46024</v>
      </c>
      <c r="AM435" s="220">
        <f t="shared" si="13"/>
        <v>46024</v>
      </c>
    </row>
    <row r="436" spans="1:39" ht="21.6" customHeight="1">
      <c r="A436" s="10">
        <v>10</v>
      </c>
      <c r="B436" s="10" t="s">
        <v>509</v>
      </c>
      <c r="C436" s="10">
        <v>2026010051</v>
      </c>
      <c r="D436" s="10" t="s">
        <v>2460</v>
      </c>
      <c r="E436" s="10" t="s">
        <v>511</v>
      </c>
      <c r="F436" s="10">
        <v>3913</v>
      </c>
      <c r="G436" s="10" t="s">
        <v>2451</v>
      </c>
      <c r="H436" s="10" t="s">
        <v>2452</v>
      </c>
      <c r="I436" s="10" t="s">
        <v>2461</v>
      </c>
      <c r="J436" s="10" t="s">
        <v>591</v>
      </c>
      <c r="K436" s="10" t="s">
        <v>592</v>
      </c>
      <c r="L436" s="10" t="s">
        <v>545</v>
      </c>
      <c r="M436" s="11" t="s">
        <v>546</v>
      </c>
      <c r="N436" s="10" t="s">
        <v>1913</v>
      </c>
      <c r="O436" s="11" t="s">
        <v>1914</v>
      </c>
      <c r="P436" s="12" t="s">
        <v>2462</v>
      </c>
      <c r="Q436" s="10" t="s">
        <v>2455</v>
      </c>
      <c r="R436" s="10" t="s">
        <v>419</v>
      </c>
      <c r="S436" s="10" t="s">
        <v>145</v>
      </c>
      <c r="T436" s="10">
        <v>1</v>
      </c>
      <c r="U436" s="10" t="s">
        <v>475</v>
      </c>
      <c r="V436" s="10" t="s">
        <v>2463</v>
      </c>
      <c r="W436" s="10" t="s">
        <v>2464</v>
      </c>
      <c r="X436" s="569">
        <v>46024.652777777781</v>
      </c>
      <c r="Y436" s="10" t="s">
        <v>2458</v>
      </c>
      <c r="Z436" s="10">
        <v>0.3</v>
      </c>
      <c r="AA436" s="10"/>
      <c r="AB436" s="10" t="s">
        <v>478</v>
      </c>
      <c r="AC436" s="221" t="s">
        <v>2459</v>
      </c>
      <c r="AD436" s="10"/>
      <c r="AE436" s="10"/>
      <c r="AF436" s="10"/>
      <c r="AG436" s="10"/>
      <c r="AH436" s="10"/>
      <c r="AI436" s="10"/>
      <c r="AJ436" s="10"/>
      <c r="AK436" s="10" t="s">
        <v>480</v>
      </c>
      <c r="AL436" s="222">
        <f t="shared" si="12"/>
        <v>46024</v>
      </c>
      <c r="AM436" s="220">
        <f t="shared" si="13"/>
        <v>46024</v>
      </c>
    </row>
    <row r="437" spans="1:39" ht="21.6" customHeight="1">
      <c r="A437" s="10">
        <v>11</v>
      </c>
      <c r="B437" s="10" t="s">
        <v>471</v>
      </c>
      <c r="C437" s="10">
        <v>2026010053</v>
      </c>
      <c r="D437" s="10"/>
      <c r="E437" s="10"/>
      <c r="F437" s="10">
        <v>3921</v>
      </c>
      <c r="G437" s="10" t="s">
        <v>1817</v>
      </c>
      <c r="H437" s="10" t="s">
        <v>902</v>
      </c>
      <c r="I437" s="10"/>
      <c r="J437" s="10"/>
      <c r="K437" s="10"/>
      <c r="L437" s="10"/>
      <c r="M437" s="11"/>
      <c r="N437" s="10"/>
      <c r="O437" s="11"/>
      <c r="P437" s="12"/>
      <c r="Q437" s="10" t="s">
        <v>1818</v>
      </c>
      <c r="R437" s="10" t="s">
        <v>419</v>
      </c>
      <c r="S437" s="10" t="s">
        <v>125</v>
      </c>
      <c r="T437" s="10">
        <v>1</v>
      </c>
      <c r="U437" s="10" t="s">
        <v>475</v>
      </c>
      <c r="V437" s="10" t="s">
        <v>2465</v>
      </c>
      <c r="W437" s="10" t="s">
        <v>2466</v>
      </c>
      <c r="X437" s="569">
        <v>46024.458333333343</v>
      </c>
      <c r="Y437" s="10"/>
      <c r="Z437" s="10">
        <v>0.5</v>
      </c>
      <c r="AA437" s="10"/>
      <c r="AB437" s="10" t="s">
        <v>478</v>
      </c>
      <c r="AC437" s="221" t="s">
        <v>2467</v>
      </c>
      <c r="AD437" s="10" t="s">
        <v>480</v>
      </c>
      <c r="AE437" s="10"/>
      <c r="AF437" s="10"/>
      <c r="AG437" s="10"/>
      <c r="AH437" s="10"/>
      <c r="AI437" s="10"/>
      <c r="AJ437" s="10" t="s">
        <v>480</v>
      </c>
      <c r="AK437" s="10" t="s">
        <v>480</v>
      </c>
      <c r="AL437" s="222" t="e">
        <f t="shared" si="12"/>
        <v>#VALUE!</v>
      </c>
      <c r="AM437" s="220">
        <f t="shared" si="13"/>
        <v>46024</v>
      </c>
    </row>
    <row r="438" spans="1:39" ht="21.6" customHeight="1">
      <c r="A438" s="10">
        <v>12</v>
      </c>
      <c r="B438" s="10" t="s">
        <v>509</v>
      </c>
      <c r="C438" s="10">
        <v>2026010058</v>
      </c>
      <c r="D438" s="10" t="s">
        <v>2468</v>
      </c>
      <c r="E438" s="10" t="s">
        <v>511</v>
      </c>
      <c r="F438" s="10">
        <v>4788</v>
      </c>
      <c r="G438" s="10" t="s">
        <v>732</v>
      </c>
      <c r="H438" s="10" t="s">
        <v>712</v>
      </c>
      <c r="I438" s="10" t="s">
        <v>2469</v>
      </c>
      <c r="J438" s="10" t="s">
        <v>591</v>
      </c>
      <c r="K438" s="10" t="s">
        <v>592</v>
      </c>
      <c r="L438" s="10" t="s">
        <v>545</v>
      </c>
      <c r="M438" s="11" t="s">
        <v>546</v>
      </c>
      <c r="N438" s="10" t="s">
        <v>1913</v>
      </c>
      <c r="O438" s="11" t="s">
        <v>1914</v>
      </c>
      <c r="P438" s="12" t="s">
        <v>2470</v>
      </c>
      <c r="Q438" s="10" t="s">
        <v>733</v>
      </c>
      <c r="R438" s="10" t="s">
        <v>419</v>
      </c>
      <c r="S438" s="10" t="s">
        <v>130</v>
      </c>
      <c r="T438" s="10">
        <v>1</v>
      </c>
      <c r="U438" s="10" t="s">
        <v>475</v>
      </c>
      <c r="V438" s="10" t="s">
        <v>2471</v>
      </c>
      <c r="W438" s="10" t="s">
        <v>2472</v>
      </c>
      <c r="X438" s="569">
        <v>46024.5</v>
      </c>
      <c r="Y438" s="10" t="s">
        <v>2473</v>
      </c>
      <c r="Z438" s="10">
        <v>0.3</v>
      </c>
      <c r="AA438" s="10"/>
      <c r="AB438" s="10" t="s">
        <v>478</v>
      </c>
      <c r="AC438" s="221" t="s">
        <v>2474</v>
      </c>
      <c r="AD438" s="10"/>
      <c r="AE438" s="10"/>
      <c r="AF438" s="10"/>
      <c r="AG438" s="10"/>
      <c r="AH438" s="10"/>
      <c r="AI438" s="10"/>
      <c r="AJ438" s="10"/>
      <c r="AK438" s="10" t="s">
        <v>480</v>
      </c>
      <c r="AL438" s="222">
        <f t="shared" si="12"/>
        <v>46024</v>
      </c>
      <c r="AM438" s="220">
        <f t="shared" si="13"/>
        <v>46024</v>
      </c>
    </row>
    <row r="439" spans="1:39" ht="21.6" customHeight="1">
      <c r="A439" s="10">
        <v>13</v>
      </c>
      <c r="B439" s="10" t="s">
        <v>509</v>
      </c>
      <c r="C439" s="10">
        <v>2026010059</v>
      </c>
      <c r="D439" s="10" t="s">
        <v>2475</v>
      </c>
      <c r="E439" s="10" t="s">
        <v>511</v>
      </c>
      <c r="F439" s="10">
        <v>4788</v>
      </c>
      <c r="G439" s="10" t="s">
        <v>732</v>
      </c>
      <c r="H439" s="10" t="s">
        <v>712</v>
      </c>
      <c r="I439" s="10" t="s">
        <v>2476</v>
      </c>
      <c r="J439" s="10" t="s">
        <v>591</v>
      </c>
      <c r="K439" s="10" t="s">
        <v>592</v>
      </c>
      <c r="L439" s="10" t="s">
        <v>545</v>
      </c>
      <c r="M439" s="11" t="s">
        <v>546</v>
      </c>
      <c r="N439" s="10" t="s">
        <v>1913</v>
      </c>
      <c r="O439" s="11" t="s">
        <v>1914</v>
      </c>
      <c r="P439" s="12" t="s">
        <v>2477</v>
      </c>
      <c r="Q439" s="10" t="s">
        <v>733</v>
      </c>
      <c r="R439" s="10" t="s">
        <v>419</v>
      </c>
      <c r="S439" s="10" t="s">
        <v>130</v>
      </c>
      <c r="T439" s="10">
        <v>1</v>
      </c>
      <c r="U439" s="10" t="s">
        <v>475</v>
      </c>
      <c r="V439" s="10" t="s">
        <v>2478</v>
      </c>
      <c r="W439" s="10" t="s">
        <v>2472</v>
      </c>
      <c r="X439" s="569">
        <v>46024.5</v>
      </c>
      <c r="Y439" s="10" t="s">
        <v>2479</v>
      </c>
      <c r="Z439" s="10">
        <v>0.3</v>
      </c>
      <c r="AA439" s="10"/>
      <c r="AB439" s="10" t="s">
        <v>478</v>
      </c>
      <c r="AC439" s="221" t="s">
        <v>2474</v>
      </c>
      <c r="AD439" s="10"/>
      <c r="AE439" s="10"/>
      <c r="AF439" s="10"/>
      <c r="AG439" s="10"/>
      <c r="AH439" s="10"/>
      <c r="AI439" s="10"/>
      <c r="AJ439" s="10"/>
      <c r="AK439" s="10" t="s">
        <v>480</v>
      </c>
      <c r="AL439" s="222">
        <f t="shared" si="12"/>
        <v>46024</v>
      </c>
      <c r="AM439" s="220">
        <f t="shared" si="13"/>
        <v>46024</v>
      </c>
    </row>
    <row r="440" spans="1:39" ht="21.6" customHeight="1">
      <c r="A440" s="10">
        <v>14</v>
      </c>
      <c r="B440" s="10" t="s">
        <v>471</v>
      </c>
      <c r="C440" s="10">
        <v>2026010067</v>
      </c>
      <c r="D440" s="10"/>
      <c r="E440" s="10"/>
      <c r="F440" s="10">
        <v>4316</v>
      </c>
      <c r="G440" s="10" t="s">
        <v>1820</v>
      </c>
      <c r="H440" s="10" t="s">
        <v>902</v>
      </c>
      <c r="I440" s="10"/>
      <c r="J440" s="10"/>
      <c r="K440" s="10"/>
      <c r="L440" s="10"/>
      <c r="M440" s="11"/>
      <c r="N440" s="10"/>
      <c r="O440" s="11"/>
      <c r="P440" s="12"/>
      <c r="Q440" s="10" t="s">
        <v>1821</v>
      </c>
      <c r="R440" s="10" t="s">
        <v>419</v>
      </c>
      <c r="S440" s="10" t="s">
        <v>125</v>
      </c>
      <c r="T440" s="10">
        <v>1</v>
      </c>
      <c r="U440" s="10" t="s">
        <v>475</v>
      </c>
      <c r="V440" s="10" t="s">
        <v>2480</v>
      </c>
      <c r="W440" s="10" t="s">
        <v>2481</v>
      </c>
      <c r="X440" s="569">
        <v>46024.479166666657</v>
      </c>
      <c r="Y440" s="10"/>
      <c r="Z440" s="10">
        <v>0.5</v>
      </c>
      <c r="AA440" s="10"/>
      <c r="AB440" s="10" t="s">
        <v>478</v>
      </c>
      <c r="AC440" s="221" t="s">
        <v>2482</v>
      </c>
      <c r="AD440" s="10" t="s">
        <v>480</v>
      </c>
      <c r="AE440" s="10"/>
      <c r="AF440" s="10"/>
      <c r="AG440" s="10"/>
      <c r="AH440" s="10"/>
      <c r="AI440" s="10"/>
      <c r="AJ440" s="10" t="s">
        <v>480</v>
      </c>
      <c r="AK440" s="10" t="s">
        <v>480</v>
      </c>
      <c r="AL440" s="222" t="e">
        <f t="shared" si="12"/>
        <v>#VALUE!</v>
      </c>
      <c r="AM440" s="220">
        <f t="shared" si="13"/>
        <v>46024</v>
      </c>
    </row>
    <row r="441" spans="1:39" ht="21.6" customHeight="1">
      <c r="A441" s="10">
        <v>15</v>
      </c>
      <c r="B441" s="10" t="s">
        <v>471</v>
      </c>
      <c r="C441" s="10">
        <v>2026010068</v>
      </c>
      <c r="D441" s="10"/>
      <c r="E441" s="10"/>
      <c r="F441" s="10">
        <v>5155</v>
      </c>
      <c r="G441" s="10" t="s">
        <v>331</v>
      </c>
      <c r="H441" s="10" t="s">
        <v>712</v>
      </c>
      <c r="I441" s="10"/>
      <c r="J441" s="10"/>
      <c r="K441" s="10"/>
      <c r="L441" s="10"/>
      <c r="M441" s="11"/>
      <c r="N441" s="10"/>
      <c r="O441" s="11"/>
      <c r="P441" s="12"/>
      <c r="Q441" s="10" t="s">
        <v>1200</v>
      </c>
      <c r="R441" s="10" t="s">
        <v>419</v>
      </c>
      <c r="S441" s="10" t="s">
        <v>130</v>
      </c>
      <c r="T441" s="10">
        <v>1</v>
      </c>
      <c r="U441" s="10" t="s">
        <v>475</v>
      </c>
      <c r="V441" s="10" t="s">
        <v>2483</v>
      </c>
      <c r="W441" s="10" t="s">
        <v>2481</v>
      </c>
      <c r="X441" s="569">
        <v>46024.482638888891</v>
      </c>
      <c r="Y441" s="10"/>
      <c r="Z441" s="10">
        <v>0.6</v>
      </c>
      <c r="AA441" s="10"/>
      <c r="AB441" s="10" t="s">
        <v>478</v>
      </c>
      <c r="AC441" s="221" t="s">
        <v>2484</v>
      </c>
      <c r="AD441" s="10"/>
      <c r="AE441" s="10" t="s">
        <v>480</v>
      </c>
      <c r="AF441" s="10"/>
      <c r="AG441" s="10"/>
      <c r="AH441" s="10"/>
      <c r="AI441" s="10"/>
      <c r="AJ441" s="10"/>
      <c r="AK441" s="10" t="s">
        <v>480</v>
      </c>
      <c r="AL441" s="222" t="e">
        <f t="shared" si="12"/>
        <v>#VALUE!</v>
      </c>
      <c r="AM441" s="220">
        <f t="shared" si="13"/>
        <v>46024</v>
      </c>
    </row>
    <row r="442" spans="1:39" ht="21.6" customHeight="1">
      <c r="A442" s="10">
        <v>16</v>
      </c>
      <c r="B442" s="10" t="s">
        <v>471</v>
      </c>
      <c r="C442" s="10">
        <v>2026010084</v>
      </c>
      <c r="D442" s="10"/>
      <c r="E442" s="10"/>
      <c r="F442" s="10">
        <v>4788</v>
      </c>
      <c r="G442" s="10" t="s">
        <v>732</v>
      </c>
      <c r="H442" s="10" t="s">
        <v>712</v>
      </c>
      <c r="I442" s="10"/>
      <c r="J442" s="10"/>
      <c r="K442" s="10"/>
      <c r="L442" s="10"/>
      <c r="M442" s="11"/>
      <c r="N442" s="10"/>
      <c r="O442" s="11"/>
      <c r="P442" s="12"/>
      <c r="Q442" s="10" t="s">
        <v>733</v>
      </c>
      <c r="R442" s="10" t="s">
        <v>419</v>
      </c>
      <c r="S442" s="10" t="s">
        <v>130</v>
      </c>
      <c r="T442" s="10">
        <v>1</v>
      </c>
      <c r="U442" s="10" t="s">
        <v>475</v>
      </c>
      <c r="V442" s="10" t="s">
        <v>2485</v>
      </c>
      <c r="W442" s="10" t="s">
        <v>2486</v>
      </c>
      <c r="X442" s="569">
        <v>46024.520138888889</v>
      </c>
      <c r="Y442" s="10"/>
      <c r="Z442" s="10">
        <v>0.5</v>
      </c>
      <c r="AA442" s="10"/>
      <c r="AB442" s="10" t="s">
        <v>478</v>
      </c>
      <c r="AC442" s="221" t="s">
        <v>2487</v>
      </c>
      <c r="AD442" s="10" t="s">
        <v>480</v>
      </c>
      <c r="AE442" s="10"/>
      <c r="AF442" s="10"/>
      <c r="AG442" s="10"/>
      <c r="AH442" s="10"/>
      <c r="AI442" s="10"/>
      <c r="AJ442" s="10"/>
      <c r="AK442" s="10" t="s">
        <v>480</v>
      </c>
      <c r="AL442" s="222" t="e">
        <f t="shared" si="12"/>
        <v>#VALUE!</v>
      </c>
      <c r="AM442" s="220">
        <f t="shared" si="13"/>
        <v>46024</v>
      </c>
    </row>
    <row r="443" spans="1:39" ht="21.6" customHeight="1">
      <c r="A443" s="10">
        <v>17</v>
      </c>
      <c r="B443" s="10" t="s">
        <v>471</v>
      </c>
      <c r="C443" s="10">
        <v>2026010149</v>
      </c>
      <c r="D443" s="10"/>
      <c r="E443" s="10"/>
      <c r="F443" s="10">
        <v>4852</v>
      </c>
      <c r="G443" s="10" t="s">
        <v>2439</v>
      </c>
      <c r="H443" s="10" t="s">
        <v>2440</v>
      </c>
      <c r="I443" s="10"/>
      <c r="J443" s="10"/>
      <c r="K443" s="10"/>
      <c r="L443" s="10"/>
      <c r="M443" s="11"/>
      <c r="N443" s="10"/>
      <c r="O443" s="11"/>
      <c r="P443" s="12"/>
      <c r="Q443" s="10" t="s">
        <v>2443</v>
      </c>
      <c r="R443" s="10" t="s">
        <v>419</v>
      </c>
      <c r="S443" s="10" t="s">
        <v>130</v>
      </c>
      <c r="T443" s="10">
        <v>1</v>
      </c>
      <c r="U443" s="10" t="s">
        <v>475</v>
      </c>
      <c r="V443" s="10" t="s">
        <v>2488</v>
      </c>
      <c r="W443" s="10" t="s">
        <v>2489</v>
      </c>
      <c r="X443" s="569">
        <v>46024.645833333343</v>
      </c>
      <c r="Y443" s="10"/>
      <c r="Z443" s="10">
        <v>0.3</v>
      </c>
      <c r="AA443" s="10"/>
      <c r="AB443" s="10" t="s">
        <v>478</v>
      </c>
      <c r="AC443" s="221" t="s">
        <v>2490</v>
      </c>
      <c r="AD443" s="10" t="s">
        <v>480</v>
      </c>
      <c r="AE443" s="10"/>
      <c r="AF443" s="10"/>
      <c r="AG443" s="10"/>
      <c r="AH443" s="10"/>
      <c r="AI443" s="10"/>
      <c r="AJ443" s="10"/>
      <c r="AK443" s="10" t="s">
        <v>480</v>
      </c>
      <c r="AL443" s="222" t="e">
        <f t="shared" si="12"/>
        <v>#VALUE!</v>
      </c>
      <c r="AM443" s="220">
        <f t="shared" si="13"/>
        <v>46024</v>
      </c>
    </row>
    <row r="444" spans="1:39" ht="21.6" customHeight="1">
      <c r="A444" s="10">
        <v>18</v>
      </c>
      <c r="B444" s="10" t="s">
        <v>471</v>
      </c>
      <c r="C444" s="10">
        <v>2026010150</v>
      </c>
      <c r="D444" s="10"/>
      <c r="E444" s="10"/>
      <c r="F444" s="10">
        <v>3913</v>
      </c>
      <c r="G444" s="10" t="s">
        <v>2451</v>
      </c>
      <c r="H444" s="10" t="s">
        <v>2452</v>
      </c>
      <c r="I444" s="10"/>
      <c r="J444" s="10"/>
      <c r="K444" s="10"/>
      <c r="L444" s="10"/>
      <c r="M444" s="11"/>
      <c r="N444" s="10"/>
      <c r="O444" s="11"/>
      <c r="P444" s="12"/>
      <c r="Q444" s="10" t="s">
        <v>2455</v>
      </c>
      <c r="R444" s="10" t="s">
        <v>419</v>
      </c>
      <c r="S444" s="10" t="s">
        <v>145</v>
      </c>
      <c r="T444" s="10">
        <v>1</v>
      </c>
      <c r="U444" s="10" t="s">
        <v>475</v>
      </c>
      <c r="V444" s="10" t="s">
        <v>2491</v>
      </c>
      <c r="W444" s="10" t="s">
        <v>2492</v>
      </c>
      <c r="X444" s="569">
        <v>46024.625</v>
      </c>
      <c r="Y444" s="10"/>
      <c r="Z444" s="10">
        <v>0.3</v>
      </c>
      <c r="AA444" s="10"/>
      <c r="AB444" s="10" t="s">
        <v>478</v>
      </c>
      <c r="AC444" s="221" t="s">
        <v>2493</v>
      </c>
      <c r="AD444" s="10" t="s">
        <v>480</v>
      </c>
      <c r="AE444" s="10"/>
      <c r="AF444" s="10"/>
      <c r="AG444" s="10"/>
      <c r="AH444" s="10"/>
      <c r="AI444" s="10"/>
      <c r="AJ444" s="10" t="s">
        <v>480</v>
      </c>
      <c r="AK444" s="10"/>
      <c r="AL444" s="222" t="e">
        <f t="shared" si="12"/>
        <v>#VALUE!</v>
      </c>
      <c r="AM444" s="220">
        <f t="shared" si="13"/>
        <v>46024</v>
      </c>
    </row>
    <row r="445" spans="1:39" ht="21.6" customHeight="1">
      <c r="A445" s="10">
        <v>19</v>
      </c>
      <c r="B445" s="10" t="s">
        <v>471</v>
      </c>
      <c r="C445" s="10">
        <v>2026010151</v>
      </c>
      <c r="D445" s="10"/>
      <c r="E445" s="10"/>
      <c r="F445" s="10">
        <v>4852</v>
      </c>
      <c r="G445" s="10" t="s">
        <v>2439</v>
      </c>
      <c r="H445" s="10" t="s">
        <v>2440</v>
      </c>
      <c r="I445" s="10"/>
      <c r="J445" s="10"/>
      <c r="K445" s="10"/>
      <c r="L445" s="10"/>
      <c r="M445" s="11"/>
      <c r="N445" s="10"/>
      <c r="O445" s="11"/>
      <c r="P445" s="12"/>
      <c r="Q445" s="10" t="s">
        <v>2443</v>
      </c>
      <c r="R445" s="10" t="s">
        <v>419</v>
      </c>
      <c r="S445" s="10" t="s">
        <v>130</v>
      </c>
      <c r="T445" s="10">
        <v>1</v>
      </c>
      <c r="U445" s="10" t="s">
        <v>475</v>
      </c>
      <c r="V445" s="10" t="s">
        <v>2494</v>
      </c>
      <c r="W445" s="10" t="s">
        <v>2495</v>
      </c>
      <c r="X445" s="569">
        <v>46024.625</v>
      </c>
      <c r="Y445" s="10"/>
      <c r="Z445" s="10">
        <v>0.1</v>
      </c>
      <c r="AA445" s="10"/>
      <c r="AB445" s="10" t="s">
        <v>478</v>
      </c>
      <c r="AC445" s="221" t="s">
        <v>526</v>
      </c>
      <c r="AD445" s="10"/>
      <c r="AE445" s="10"/>
      <c r="AF445" s="10"/>
      <c r="AG445" s="10"/>
      <c r="AH445" s="10"/>
      <c r="AI445" s="10"/>
      <c r="AJ445" s="10" t="s">
        <v>480</v>
      </c>
      <c r="AK445" s="10" t="s">
        <v>480</v>
      </c>
      <c r="AL445" s="222" t="e">
        <f t="shared" si="12"/>
        <v>#VALUE!</v>
      </c>
      <c r="AM445" s="220">
        <f t="shared" si="13"/>
        <v>46024</v>
      </c>
    </row>
    <row r="446" spans="1:39" ht="21.6" customHeight="1">
      <c r="A446" s="10">
        <v>20</v>
      </c>
      <c r="B446" s="10" t="s">
        <v>509</v>
      </c>
      <c r="C446" s="10">
        <v>2026010187</v>
      </c>
      <c r="D446" s="10" t="s">
        <v>2496</v>
      </c>
      <c r="E446" s="10" t="s">
        <v>511</v>
      </c>
      <c r="F446" s="10">
        <v>3785</v>
      </c>
      <c r="G446" s="10" t="s">
        <v>635</v>
      </c>
      <c r="H446" s="10" t="s">
        <v>636</v>
      </c>
      <c r="I446" s="10" t="s">
        <v>2497</v>
      </c>
      <c r="J446" s="10" t="s">
        <v>591</v>
      </c>
      <c r="K446" s="10" t="s">
        <v>1037</v>
      </c>
      <c r="L446" s="10" t="s">
        <v>1251</v>
      </c>
      <c r="M446" s="11" t="s">
        <v>1252</v>
      </c>
      <c r="N446" s="10">
        <v>5903</v>
      </c>
      <c r="O446" s="11" t="s">
        <v>548</v>
      </c>
      <c r="P446" s="12" t="s">
        <v>2498</v>
      </c>
      <c r="Q446" s="10" t="s">
        <v>643</v>
      </c>
      <c r="R446" s="10" t="s">
        <v>419</v>
      </c>
      <c r="S446" s="10" t="s">
        <v>125</v>
      </c>
      <c r="T446" s="10">
        <v>1</v>
      </c>
      <c r="U446" s="10" t="s">
        <v>475</v>
      </c>
      <c r="V446" s="10" t="s">
        <v>2499</v>
      </c>
      <c r="W446" s="10" t="s">
        <v>2500</v>
      </c>
      <c r="X446" s="569">
        <v>46028.395833333343</v>
      </c>
      <c r="Y446" s="10" t="s">
        <v>2501</v>
      </c>
      <c r="Z446" s="10">
        <v>0.5</v>
      </c>
      <c r="AA446" s="10"/>
      <c r="AB446" s="10" t="s">
        <v>478</v>
      </c>
      <c r="AC446" s="221" t="s">
        <v>2502</v>
      </c>
      <c r="AD446" s="10"/>
      <c r="AE446" s="10"/>
      <c r="AF446" s="10"/>
      <c r="AG446" s="10"/>
      <c r="AH446" s="10"/>
      <c r="AI446" s="10"/>
      <c r="AJ446" s="10"/>
      <c r="AK446" s="10" t="s">
        <v>480</v>
      </c>
      <c r="AL446" s="222">
        <f t="shared" si="12"/>
        <v>46024</v>
      </c>
      <c r="AM446" s="220">
        <f t="shared" si="13"/>
        <v>46028</v>
      </c>
    </row>
    <row r="447" spans="1:39" ht="21.6" customHeight="1">
      <c r="A447" s="10">
        <v>21</v>
      </c>
      <c r="B447" s="10" t="s">
        <v>509</v>
      </c>
      <c r="C447" s="10">
        <v>2026010189</v>
      </c>
      <c r="D447" s="10" t="s">
        <v>2503</v>
      </c>
      <c r="E447" s="10" t="s">
        <v>511</v>
      </c>
      <c r="F447" s="10">
        <v>4029</v>
      </c>
      <c r="G447" s="10" t="s">
        <v>2318</v>
      </c>
      <c r="H447" s="10" t="s">
        <v>504</v>
      </c>
      <c r="I447" s="10" t="s">
        <v>2504</v>
      </c>
      <c r="J447" s="10" t="s">
        <v>604</v>
      </c>
      <c r="K447" s="10" t="s">
        <v>592</v>
      </c>
      <c r="L447" s="10" t="s">
        <v>639</v>
      </c>
      <c r="M447" s="11" t="s">
        <v>640</v>
      </c>
      <c r="N447" s="10">
        <v>2501</v>
      </c>
      <c r="O447" s="11" t="s">
        <v>641</v>
      </c>
      <c r="P447" s="12" t="s">
        <v>2505</v>
      </c>
      <c r="Q447" s="10" t="s">
        <v>2319</v>
      </c>
      <c r="R447" s="10" t="s">
        <v>419</v>
      </c>
      <c r="S447" s="10" t="s">
        <v>145</v>
      </c>
      <c r="T447" s="10">
        <v>1</v>
      </c>
      <c r="U447" s="10" t="s">
        <v>475</v>
      </c>
      <c r="V447" s="10" t="s">
        <v>2506</v>
      </c>
      <c r="W447" s="10" t="s">
        <v>2507</v>
      </c>
      <c r="X447" s="569">
        <v>46025.583333333343</v>
      </c>
      <c r="Y447" s="10" t="s">
        <v>2501</v>
      </c>
      <c r="Z447" s="10">
        <v>0.1</v>
      </c>
      <c r="AA447" s="10"/>
      <c r="AB447" s="10" t="s">
        <v>1180</v>
      </c>
      <c r="AC447" s="221" t="s">
        <v>2508</v>
      </c>
      <c r="AD447" s="10"/>
      <c r="AE447" s="10"/>
      <c r="AF447" s="10"/>
      <c r="AG447" s="10"/>
      <c r="AH447" s="10"/>
      <c r="AI447" s="10"/>
      <c r="AJ447" s="10"/>
      <c r="AK447" s="10" t="s">
        <v>480</v>
      </c>
      <c r="AL447" s="222">
        <f t="shared" si="12"/>
        <v>46025</v>
      </c>
      <c r="AM447" s="220">
        <f t="shared" si="13"/>
        <v>46025</v>
      </c>
    </row>
    <row r="448" spans="1:39" ht="21.6" customHeight="1">
      <c r="A448" s="10">
        <v>22</v>
      </c>
      <c r="B448" s="10" t="s">
        <v>509</v>
      </c>
      <c r="C448" s="10">
        <v>2026010193</v>
      </c>
      <c r="D448" s="10" t="s">
        <v>2509</v>
      </c>
      <c r="E448" s="10" t="s">
        <v>621</v>
      </c>
      <c r="F448" s="10">
        <v>4029</v>
      </c>
      <c r="G448" s="10" t="s">
        <v>2318</v>
      </c>
      <c r="H448" s="10" t="s">
        <v>504</v>
      </c>
      <c r="I448" s="10" t="s">
        <v>2510</v>
      </c>
      <c r="J448" s="10" t="s">
        <v>604</v>
      </c>
      <c r="K448" s="10" t="s">
        <v>289</v>
      </c>
      <c r="L448" s="10" t="s">
        <v>639</v>
      </c>
      <c r="M448" s="11" t="s">
        <v>640</v>
      </c>
      <c r="N448" s="10">
        <v>2501</v>
      </c>
      <c r="O448" s="11" t="s">
        <v>641</v>
      </c>
      <c r="P448" s="12" t="s">
        <v>2511</v>
      </c>
      <c r="Q448" s="10" t="s">
        <v>2319</v>
      </c>
      <c r="R448" s="10" t="s">
        <v>419</v>
      </c>
      <c r="S448" s="10" t="s">
        <v>130</v>
      </c>
      <c r="T448" s="10">
        <v>1</v>
      </c>
      <c r="U448" s="10" t="s">
        <v>475</v>
      </c>
      <c r="V448" s="10" t="s">
        <v>2512</v>
      </c>
      <c r="W448" s="10" t="s">
        <v>2513</v>
      </c>
      <c r="X448" s="569">
        <v>46025.67083333333</v>
      </c>
      <c r="Y448" s="10" t="s">
        <v>2514</v>
      </c>
      <c r="Z448" s="10">
        <v>0.6</v>
      </c>
      <c r="AA448" s="10"/>
      <c r="AB448" s="10" t="s">
        <v>478</v>
      </c>
      <c r="AC448" s="221" t="s">
        <v>2515</v>
      </c>
      <c r="AD448" s="10"/>
      <c r="AE448" s="10"/>
      <c r="AF448" s="10"/>
      <c r="AG448" s="10"/>
      <c r="AH448" s="10"/>
      <c r="AI448" s="10"/>
      <c r="AJ448" s="10"/>
      <c r="AK448" s="10" t="s">
        <v>480</v>
      </c>
      <c r="AL448" s="222">
        <f t="shared" si="12"/>
        <v>46025</v>
      </c>
      <c r="AM448" s="220">
        <f t="shared" si="13"/>
        <v>46025</v>
      </c>
    </row>
    <row r="449" spans="1:39" ht="21.6" customHeight="1">
      <c r="A449" s="10">
        <v>23</v>
      </c>
      <c r="B449" s="10" t="s">
        <v>509</v>
      </c>
      <c r="C449" s="10">
        <v>2026010195</v>
      </c>
      <c r="D449" s="10" t="s">
        <v>2516</v>
      </c>
      <c r="E449" s="10" t="s">
        <v>511</v>
      </c>
      <c r="F449" s="10">
        <v>3890</v>
      </c>
      <c r="G449" s="10" t="s">
        <v>958</v>
      </c>
      <c r="H449" s="10" t="s">
        <v>504</v>
      </c>
      <c r="I449" s="10" t="s">
        <v>2517</v>
      </c>
      <c r="J449" s="10" t="s">
        <v>604</v>
      </c>
      <c r="K449" s="10" t="s">
        <v>289</v>
      </c>
      <c r="L449" s="10" t="s">
        <v>1228</v>
      </c>
      <c r="M449" s="11" t="s">
        <v>1229</v>
      </c>
      <c r="N449" s="10" t="s">
        <v>1230</v>
      </c>
      <c r="O449" s="11" t="s">
        <v>1231</v>
      </c>
      <c r="P449" s="12" t="s">
        <v>2518</v>
      </c>
      <c r="Q449" s="10" t="s">
        <v>959</v>
      </c>
      <c r="R449" s="10" t="s">
        <v>419</v>
      </c>
      <c r="S449" s="10" t="s">
        <v>145</v>
      </c>
      <c r="T449" s="10">
        <v>1</v>
      </c>
      <c r="U449" s="10" t="s">
        <v>475</v>
      </c>
      <c r="V449" s="10" t="s">
        <v>2519</v>
      </c>
      <c r="W449" s="10" t="s">
        <v>2500</v>
      </c>
      <c r="X449" s="569">
        <v>46028.392361111109</v>
      </c>
      <c r="Y449" s="10" t="s">
        <v>2501</v>
      </c>
      <c r="Z449" s="10">
        <v>0.4</v>
      </c>
      <c r="AA449" s="10"/>
      <c r="AB449" s="10" t="s">
        <v>478</v>
      </c>
      <c r="AC449" s="221" t="s">
        <v>2520</v>
      </c>
      <c r="AD449" s="10"/>
      <c r="AE449" s="10"/>
      <c r="AF449" s="10"/>
      <c r="AG449" s="10"/>
      <c r="AH449" s="10"/>
      <c r="AI449" s="10"/>
      <c r="AJ449" s="10"/>
      <c r="AK449" s="10" t="s">
        <v>480</v>
      </c>
      <c r="AL449" s="222">
        <f t="shared" si="12"/>
        <v>46025</v>
      </c>
      <c r="AM449" s="220">
        <f t="shared" si="13"/>
        <v>46028</v>
      </c>
    </row>
    <row r="450" spans="1:39" ht="21.6" customHeight="1">
      <c r="A450" s="10">
        <v>24</v>
      </c>
      <c r="B450" s="10" t="s">
        <v>509</v>
      </c>
      <c r="C450" s="10">
        <v>2026010197</v>
      </c>
      <c r="D450" s="10" t="s">
        <v>2521</v>
      </c>
      <c r="E450" s="10" t="s">
        <v>511</v>
      </c>
      <c r="F450" s="10">
        <v>3741</v>
      </c>
      <c r="G450" s="10" t="s">
        <v>811</v>
      </c>
      <c r="H450" s="10" t="s">
        <v>504</v>
      </c>
      <c r="I450" s="10" t="s">
        <v>2522</v>
      </c>
      <c r="J450" s="10" t="s">
        <v>604</v>
      </c>
      <c r="K450" s="10" t="s">
        <v>1037</v>
      </c>
      <c r="L450" s="10" t="s">
        <v>2523</v>
      </c>
      <c r="M450" s="11" t="s">
        <v>2524</v>
      </c>
      <c r="N450" s="10" t="s">
        <v>2525</v>
      </c>
      <c r="O450" s="11" t="s">
        <v>2526</v>
      </c>
      <c r="P450" s="12" t="s">
        <v>2527</v>
      </c>
      <c r="Q450" s="10" t="s">
        <v>812</v>
      </c>
      <c r="R450" s="10" t="s">
        <v>419</v>
      </c>
      <c r="S450" s="10" t="s">
        <v>145</v>
      </c>
      <c r="T450" s="10">
        <v>1</v>
      </c>
      <c r="U450" s="10" t="s">
        <v>475</v>
      </c>
      <c r="V450" s="10" t="s">
        <v>2528</v>
      </c>
      <c r="W450" s="10" t="s">
        <v>2529</v>
      </c>
      <c r="X450" s="569">
        <v>46027.457638888889</v>
      </c>
      <c r="Y450" s="10" t="s">
        <v>2501</v>
      </c>
      <c r="Z450" s="10">
        <v>0.3</v>
      </c>
      <c r="AA450" s="10"/>
      <c r="AB450" s="10" t="s">
        <v>478</v>
      </c>
      <c r="AC450" s="221" t="s">
        <v>2530</v>
      </c>
      <c r="AD450" s="10"/>
      <c r="AE450" s="10"/>
      <c r="AF450" s="10"/>
      <c r="AG450" s="10"/>
      <c r="AH450" s="10"/>
      <c r="AI450" s="10"/>
      <c r="AJ450" s="10"/>
      <c r="AK450" s="10" t="s">
        <v>480</v>
      </c>
      <c r="AL450" s="222">
        <f t="shared" ref="AL450:AL513" si="14">DATEVALUE(TEXT(I450, "yyyy/mm/dd"))</f>
        <v>46025</v>
      </c>
      <c r="AM450" s="220">
        <f t="shared" ref="AM450:AM513" si="15">DATEVALUE(TEXT(X450, "yyyy/mm/dd"))</f>
        <v>46027</v>
      </c>
    </row>
    <row r="451" spans="1:39" ht="21.6" customHeight="1">
      <c r="A451" s="10">
        <v>26</v>
      </c>
      <c r="B451" s="10" t="s">
        <v>509</v>
      </c>
      <c r="C451" s="10">
        <v>2026010201</v>
      </c>
      <c r="D451" s="10" t="s">
        <v>2531</v>
      </c>
      <c r="E451" s="10" t="s">
        <v>511</v>
      </c>
      <c r="F451" s="10">
        <v>5197</v>
      </c>
      <c r="G451" s="10" t="s">
        <v>1907</v>
      </c>
      <c r="H451" s="10" t="s">
        <v>887</v>
      </c>
      <c r="I451" s="10" t="s">
        <v>2532</v>
      </c>
      <c r="J451" s="10" t="s">
        <v>629</v>
      </c>
      <c r="K451" s="10" t="s">
        <v>289</v>
      </c>
      <c r="L451" s="10" t="s">
        <v>1410</v>
      </c>
      <c r="M451" s="11" t="s">
        <v>1411</v>
      </c>
      <c r="N451" s="10">
        <v>6003</v>
      </c>
      <c r="O451" s="11" t="s">
        <v>548</v>
      </c>
      <c r="P451" s="12" t="s">
        <v>2533</v>
      </c>
      <c r="Q451" s="10" t="s">
        <v>1908</v>
      </c>
      <c r="R451" s="10" t="s">
        <v>419</v>
      </c>
      <c r="S451" s="10" t="s">
        <v>125</v>
      </c>
      <c r="T451" s="10">
        <v>1</v>
      </c>
      <c r="U451" s="10" t="s">
        <v>475</v>
      </c>
      <c r="V451" s="10" t="s">
        <v>2534</v>
      </c>
      <c r="W451" s="10" t="s">
        <v>2535</v>
      </c>
      <c r="X451" s="569">
        <v>46028.479166666657</v>
      </c>
      <c r="Y451" s="10" t="s">
        <v>2501</v>
      </c>
      <c r="Z451" s="10">
        <v>0.5</v>
      </c>
      <c r="AA451" s="10"/>
      <c r="AB451" s="10" t="s">
        <v>478</v>
      </c>
      <c r="AC451" s="221" t="s">
        <v>2536</v>
      </c>
      <c r="AD451" s="10"/>
      <c r="AE451" s="10"/>
      <c r="AF451" s="10"/>
      <c r="AG451" s="10"/>
      <c r="AH451" s="10"/>
      <c r="AI451" s="10"/>
      <c r="AJ451" s="10"/>
      <c r="AK451" s="10" t="s">
        <v>480</v>
      </c>
      <c r="AL451" s="222">
        <f t="shared" si="14"/>
        <v>46026</v>
      </c>
      <c r="AM451" s="220">
        <f t="shared" si="15"/>
        <v>46028</v>
      </c>
    </row>
    <row r="452" spans="1:39" ht="21.6" customHeight="1">
      <c r="A452" s="10">
        <v>27</v>
      </c>
      <c r="B452" s="10" t="s">
        <v>509</v>
      </c>
      <c r="C452" s="10">
        <v>2026010202</v>
      </c>
      <c r="D452" s="10" t="s">
        <v>2537</v>
      </c>
      <c r="E452" s="10" t="s">
        <v>511</v>
      </c>
      <c r="F452" s="10">
        <v>4679</v>
      </c>
      <c r="G452" s="10" t="s">
        <v>1305</v>
      </c>
      <c r="H452" s="10" t="s">
        <v>636</v>
      </c>
      <c r="I452" s="10" t="s">
        <v>2538</v>
      </c>
      <c r="J452" s="10" t="s">
        <v>629</v>
      </c>
      <c r="K452" s="10" t="s">
        <v>289</v>
      </c>
      <c r="L452" s="10" t="s">
        <v>593</v>
      </c>
      <c r="M452" s="11" t="s">
        <v>594</v>
      </c>
      <c r="N452" s="10" t="s">
        <v>595</v>
      </c>
      <c r="O452" s="11" t="s">
        <v>596</v>
      </c>
      <c r="P452" s="12" t="s">
        <v>2539</v>
      </c>
      <c r="Q452" s="10" t="s">
        <v>1310</v>
      </c>
      <c r="R452" s="10" t="s">
        <v>419</v>
      </c>
      <c r="S452" s="10" t="s">
        <v>125</v>
      </c>
      <c r="T452" s="10">
        <v>1</v>
      </c>
      <c r="U452" s="10" t="s">
        <v>475</v>
      </c>
      <c r="V452" s="10" t="s">
        <v>2540</v>
      </c>
      <c r="W452" s="10" t="s">
        <v>2541</v>
      </c>
      <c r="X452" s="569">
        <v>46028.4375</v>
      </c>
      <c r="Y452" s="10" t="s">
        <v>2501</v>
      </c>
      <c r="Z452" s="10">
        <v>0.3</v>
      </c>
      <c r="AA452" s="10"/>
      <c r="AB452" s="10" t="s">
        <v>478</v>
      </c>
      <c r="AC452" s="221" t="s">
        <v>2542</v>
      </c>
      <c r="AD452" s="10"/>
      <c r="AE452" s="10"/>
      <c r="AF452" s="10"/>
      <c r="AG452" s="10"/>
      <c r="AH452" s="10"/>
      <c r="AI452" s="10"/>
      <c r="AJ452" s="10"/>
      <c r="AK452" s="10" t="s">
        <v>480</v>
      </c>
      <c r="AL452" s="222">
        <f t="shared" si="14"/>
        <v>46026</v>
      </c>
      <c r="AM452" s="220">
        <f t="shared" si="15"/>
        <v>46028</v>
      </c>
    </row>
    <row r="453" spans="1:39" ht="21.6" customHeight="1">
      <c r="A453" s="10">
        <v>28</v>
      </c>
      <c r="B453" s="10" t="s">
        <v>509</v>
      </c>
      <c r="C453" s="10">
        <v>2026010203</v>
      </c>
      <c r="D453" s="10" t="s">
        <v>2543</v>
      </c>
      <c r="E453" s="10" t="s">
        <v>511</v>
      </c>
      <c r="F453" s="10">
        <v>4679</v>
      </c>
      <c r="G453" s="10" t="s">
        <v>1305</v>
      </c>
      <c r="H453" s="10" t="s">
        <v>636</v>
      </c>
      <c r="I453" s="10" t="s">
        <v>2544</v>
      </c>
      <c r="J453" s="10" t="s">
        <v>629</v>
      </c>
      <c r="K453" s="10" t="s">
        <v>289</v>
      </c>
      <c r="L453" s="10" t="s">
        <v>1140</v>
      </c>
      <c r="M453" s="11" t="s">
        <v>1141</v>
      </c>
      <c r="N453" s="10">
        <v>5801</v>
      </c>
      <c r="O453" s="11" t="s">
        <v>1142</v>
      </c>
      <c r="P453" s="12" t="s">
        <v>2545</v>
      </c>
      <c r="Q453" s="10" t="s">
        <v>1310</v>
      </c>
      <c r="R453" s="10" t="s">
        <v>419</v>
      </c>
      <c r="S453" s="10" t="s">
        <v>125</v>
      </c>
      <c r="T453" s="10">
        <v>1</v>
      </c>
      <c r="U453" s="10" t="s">
        <v>475</v>
      </c>
      <c r="V453" s="10" t="s">
        <v>2546</v>
      </c>
      <c r="W453" s="10" t="s">
        <v>2547</v>
      </c>
      <c r="X453" s="569">
        <v>46028.423611111109</v>
      </c>
      <c r="Y453" s="10" t="s">
        <v>2501</v>
      </c>
      <c r="Z453" s="10">
        <v>0.2</v>
      </c>
      <c r="AA453" s="10"/>
      <c r="AB453" s="10" t="s">
        <v>478</v>
      </c>
      <c r="AC453" s="221" t="s">
        <v>2548</v>
      </c>
      <c r="AD453" s="10"/>
      <c r="AE453" s="10"/>
      <c r="AF453" s="10"/>
      <c r="AG453" s="10"/>
      <c r="AH453" s="10"/>
      <c r="AI453" s="10"/>
      <c r="AJ453" s="10"/>
      <c r="AK453" s="10" t="s">
        <v>480</v>
      </c>
      <c r="AL453" s="222">
        <f t="shared" si="14"/>
        <v>46026</v>
      </c>
      <c r="AM453" s="220">
        <f t="shared" si="15"/>
        <v>46028</v>
      </c>
    </row>
    <row r="454" spans="1:39" ht="21.6" customHeight="1">
      <c r="A454" s="10">
        <v>29</v>
      </c>
      <c r="B454" s="10" t="s">
        <v>509</v>
      </c>
      <c r="C454" s="10">
        <v>2026010206</v>
      </c>
      <c r="D454" s="10" t="s">
        <v>2549</v>
      </c>
      <c r="E454" s="10" t="s">
        <v>511</v>
      </c>
      <c r="F454" s="10">
        <v>3941</v>
      </c>
      <c r="G454" s="10" t="s">
        <v>2550</v>
      </c>
      <c r="H454" s="10" t="s">
        <v>2551</v>
      </c>
      <c r="I454" s="10" t="s">
        <v>2552</v>
      </c>
      <c r="J454" s="10" t="s">
        <v>638</v>
      </c>
      <c r="K454" s="10" t="s">
        <v>592</v>
      </c>
      <c r="L454" s="10" t="s">
        <v>703</v>
      </c>
      <c r="M454" s="11" t="s">
        <v>704</v>
      </c>
      <c r="N454" s="10">
        <v>2405</v>
      </c>
      <c r="O454" s="11" t="s">
        <v>705</v>
      </c>
      <c r="P454" s="12" t="s">
        <v>2553</v>
      </c>
      <c r="Q454" s="10" t="s">
        <v>2554</v>
      </c>
      <c r="R454" s="10" t="s">
        <v>419</v>
      </c>
      <c r="S454" s="10" t="s">
        <v>145</v>
      </c>
      <c r="T454" s="10">
        <v>1</v>
      </c>
      <c r="U454" s="10" t="s">
        <v>475</v>
      </c>
      <c r="V454" s="10" t="s">
        <v>2555</v>
      </c>
      <c r="W454" s="10" t="s">
        <v>2556</v>
      </c>
      <c r="X454" s="569">
        <v>46028.508333333331</v>
      </c>
      <c r="Y454" s="10" t="s">
        <v>2557</v>
      </c>
      <c r="Z454" s="10">
        <v>1.7</v>
      </c>
      <c r="AA454" s="10"/>
      <c r="AB454" s="10" t="s">
        <v>478</v>
      </c>
      <c r="AC454" s="221" t="s">
        <v>2558</v>
      </c>
      <c r="AD454" s="10"/>
      <c r="AE454" s="10"/>
      <c r="AF454" s="10"/>
      <c r="AG454" s="10"/>
      <c r="AH454" s="10"/>
      <c r="AI454" s="10"/>
      <c r="AJ454" s="10"/>
      <c r="AK454" s="10" t="s">
        <v>480</v>
      </c>
      <c r="AL454" s="222">
        <f t="shared" si="14"/>
        <v>46027</v>
      </c>
      <c r="AM454" s="220">
        <f t="shared" si="15"/>
        <v>46028</v>
      </c>
    </row>
    <row r="455" spans="1:39" ht="21.6" customHeight="1">
      <c r="A455" s="10">
        <v>30</v>
      </c>
      <c r="B455" s="10" t="s">
        <v>509</v>
      </c>
      <c r="C455" s="10">
        <v>2026010238</v>
      </c>
      <c r="D455" s="10" t="s">
        <v>2559</v>
      </c>
      <c r="E455" s="10" t="s">
        <v>511</v>
      </c>
      <c r="F455" s="10">
        <v>3017</v>
      </c>
      <c r="G455" s="10" t="s">
        <v>2560</v>
      </c>
      <c r="H455" s="10" t="s">
        <v>2561</v>
      </c>
      <c r="I455" s="10" t="s">
        <v>2562</v>
      </c>
      <c r="J455" s="10" t="s">
        <v>638</v>
      </c>
      <c r="K455" s="10" t="s">
        <v>531</v>
      </c>
      <c r="L455" s="10" t="s">
        <v>703</v>
      </c>
      <c r="M455" s="11" t="s">
        <v>704</v>
      </c>
      <c r="N455" s="10">
        <v>2401</v>
      </c>
      <c r="O455" s="11" t="s">
        <v>852</v>
      </c>
      <c r="P455" s="12" t="s">
        <v>2563</v>
      </c>
      <c r="Q455" s="10" t="s">
        <v>2564</v>
      </c>
      <c r="R455" s="10" t="s">
        <v>419</v>
      </c>
      <c r="S455" s="10" t="s">
        <v>130</v>
      </c>
      <c r="T455" s="10">
        <v>1</v>
      </c>
      <c r="U455" s="10" t="s">
        <v>475</v>
      </c>
      <c r="V455" s="10" t="s">
        <v>2565</v>
      </c>
      <c r="W455" s="10" t="s">
        <v>1220</v>
      </c>
      <c r="X455" s="569">
        <v>46027.583333333343</v>
      </c>
      <c r="Y455" s="10" t="s">
        <v>2566</v>
      </c>
      <c r="Z455" s="10">
        <v>1</v>
      </c>
      <c r="AA455" s="10"/>
      <c r="AB455" s="10" t="s">
        <v>478</v>
      </c>
      <c r="AC455" s="221" t="s">
        <v>2567</v>
      </c>
      <c r="AD455" s="10"/>
      <c r="AE455" s="10"/>
      <c r="AF455" s="10"/>
      <c r="AG455" s="10"/>
      <c r="AH455" s="10"/>
      <c r="AI455" s="10"/>
      <c r="AJ455" s="10"/>
      <c r="AK455" s="10" t="s">
        <v>480</v>
      </c>
      <c r="AL455" s="222">
        <f t="shared" si="14"/>
        <v>46027</v>
      </c>
      <c r="AM455" s="220">
        <f t="shared" si="15"/>
        <v>46027</v>
      </c>
    </row>
    <row r="456" spans="1:39" ht="21.6" customHeight="1">
      <c r="A456" s="10">
        <v>31</v>
      </c>
      <c r="B456" s="10" t="s">
        <v>471</v>
      </c>
      <c r="C456" s="10">
        <v>2026010308</v>
      </c>
      <c r="D456" s="10"/>
      <c r="E456" s="10"/>
      <c r="F456" s="10">
        <v>5162</v>
      </c>
      <c r="G456" s="10" t="s">
        <v>221</v>
      </c>
      <c r="H456" s="10" t="s">
        <v>2561</v>
      </c>
      <c r="I456" s="10"/>
      <c r="J456" s="10"/>
      <c r="K456" s="10"/>
      <c r="L456" s="10"/>
      <c r="M456" s="11"/>
      <c r="N456" s="10"/>
      <c r="O456" s="11"/>
      <c r="P456" s="12"/>
      <c r="Q456" s="10" t="s">
        <v>2568</v>
      </c>
      <c r="R456" s="10" t="s">
        <v>419</v>
      </c>
      <c r="S456" s="10" t="s">
        <v>130</v>
      </c>
      <c r="T456" s="10">
        <v>1</v>
      </c>
      <c r="U456" s="10" t="s">
        <v>475</v>
      </c>
      <c r="V456" s="10" t="s">
        <v>2569</v>
      </c>
      <c r="W456" s="10" t="s">
        <v>2570</v>
      </c>
      <c r="X456" s="569">
        <v>46027.479166666657</v>
      </c>
      <c r="Y456" s="10"/>
      <c r="Z456" s="10">
        <v>1</v>
      </c>
      <c r="AA456" s="10"/>
      <c r="AB456" s="10" t="s">
        <v>478</v>
      </c>
      <c r="AC456" s="221" t="s">
        <v>2571</v>
      </c>
      <c r="AD456" s="10" t="s">
        <v>480</v>
      </c>
      <c r="AE456" s="10"/>
      <c r="AF456" s="10"/>
      <c r="AG456" s="10"/>
      <c r="AH456" s="10"/>
      <c r="AI456" s="10"/>
      <c r="AJ456" s="10"/>
      <c r="AK456" s="10" t="s">
        <v>480</v>
      </c>
      <c r="AL456" s="222" t="e">
        <f t="shared" si="14"/>
        <v>#VALUE!</v>
      </c>
      <c r="AM456" s="220">
        <f t="shared" si="15"/>
        <v>46027</v>
      </c>
    </row>
    <row r="457" spans="1:39" ht="21.6" customHeight="1">
      <c r="A457" s="10">
        <v>32</v>
      </c>
      <c r="B457" s="10" t="s">
        <v>471</v>
      </c>
      <c r="C457" s="10">
        <v>2026010466</v>
      </c>
      <c r="D457" s="10"/>
      <c r="E457" s="10"/>
      <c r="F457" s="10">
        <v>3017</v>
      </c>
      <c r="G457" s="10" t="s">
        <v>2560</v>
      </c>
      <c r="H457" s="10" t="s">
        <v>2561</v>
      </c>
      <c r="I457" s="10"/>
      <c r="J457" s="10"/>
      <c r="K457" s="10"/>
      <c r="L457" s="10"/>
      <c r="M457" s="11"/>
      <c r="N457" s="10"/>
      <c r="O457" s="11"/>
      <c r="P457" s="12"/>
      <c r="Q457" s="10" t="s">
        <v>2564</v>
      </c>
      <c r="R457" s="10" t="s">
        <v>419</v>
      </c>
      <c r="S457" s="10" t="s">
        <v>130</v>
      </c>
      <c r="T457" s="10">
        <v>1</v>
      </c>
      <c r="U457" s="10" t="s">
        <v>475</v>
      </c>
      <c r="V457" s="10" t="s">
        <v>2572</v>
      </c>
      <c r="W457" s="10" t="s">
        <v>2573</v>
      </c>
      <c r="X457" s="569">
        <v>46027.606944444437</v>
      </c>
      <c r="Y457" s="10"/>
      <c r="Z457" s="10">
        <v>0.6</v>
      </c>
      <c r="AA457" s="10"/>
      <c r="AB457" s="10" t="s">
        <v>478</v>
      </c>
      <c r="AC457" s="221" t="s">
        <v>2574</v>
      </c>
      <c r="AD457" s="10" t="s">
        <v>480</v>
      </c>
      <c r="AE457" s="10"/>
      <c r="AF457" s="10"/>
      <c r="AG457" s="10"/>
      <c r="AH457" s="10"/>
      <c r="AI457" s="10"/>
      <c r="AJ457" s="10"/>
      <c r="AK457" s="10" t="s">
        <v>480</v>
      </c>
      <c r="AL457" s="222" t="e">
        <f t="shared" si="14"/>
        <v>#VALUE!</v>
      </c>
      <c r="AM457" s="220">
        <f t="shared" si="15"/>
        <v>46027</v>
      </c>
    </row>
    <row r="458" spans="1:39" ht="21.6" customHeight="1">
      <c r="A458" s="10">
        <v>33</v>
      </c>
      <c r="B458" s="10" t="s">
        <v>471</v>
      </c>
      <c r="C458" s="10">
        <v>2026010471</v>
      </c>
      <c r="D458" s="10"/>
      <c r="E458" s="10"/>
      <c r="F458" s="10">
        <v>4825</v>
      </c>
      <c r="G458" s="10" t="s">
        <v>2575</v>
      </c>
      <c r="H458" s="10" t="s">
        <v>2561</v>
      </c>
      <c r="I458" s="10"/>
      <c r="J458" s="10"/>
      <c r="K458" s="10"/>
      <c r="L458" s="10"/>
      <c r="M458" s="11"/>
      <c r="N458" s="10"/>
      <c r="O458" s="11"/>
      <c r="P458" s="12"/>
      <c r="Q458" s="10" t="s">
        <v>2576</v>
      </c>
      <c r="R458" s="10" t="s">
        <v>419</v>
      </c>
      <c r="S458" s="10" t="s">
        <v>130</v>
      </c>
      <c r="T458" s="10">
        <v>1</v>
      </c>
      <c r="U458" s="10" t="s">
        <v>475</v>
      </c>
      <c r="V458" s="10" t="s">
        <v>2577</v>
      </c>
      <c r="W458" s="10" t="s">
        <v>2578</v>
      </c>
      <c r="X458" s="569">
        <v>46027.633333333331</v>
      </c>
      <c r="Y458" s="10"/>
      <c r="Z458" s="10">
        <v>0.4</v>
      </c>
      <c r="AA458" s="10"/>
      <c r="AB458" s="10" t="s">
        <v>478</v>
      </c>
      <c r="AC458" s="221" t="s">
        <v>2579</v>
      </c>
      <c r="AD458" s="10" t="s">
        <v>480</v>
      </c>
      <c r="AE458" s="10"/>
      <c r="AF458" s="10"/>
      <c r="AG458" s="10"/>
      <c r="AH458" s="10"/>
      <c r="AI458" s="10"/>
      <c r="AJ458" s="10"/>
      <c r="AK458" s="10" t="s">
        <v>480</v>
      </c>
      <c r="AL458" s="222" t="e">
        <f t="shared" si="14"/>
        <v>#VALUE!</v>
      </c>
      <c r="AM458" s="220">
        <f t="shared" si="15"/>
        <v>46027</v>
      </c>
    </row>
    <row r="459" spans="1:39" ht="21.6" customHeight="1">
      <c r="A459" s="10">
        <v>34</v>
      </c>
      <c r="B459" s="10" t="s">
        <v>509</v>
      </c>
      <c r="C459" s="10">
        <v>2026010474</v>
      </c>
      <c r="D459" s="10" t="s">
        <v>2580</v>
      </c>
      <c r="E459" s="10" t="s">
        <v>511</v>
      </c>
      <c r="F459" s="10">
        <v>4196</v>
      </c>
      <c r="G459" s="10" t="s">
        <v>335</v>
      </c>
      <c r="H459" s="10" t="s">
        <v>504</v>
      </c>
      <c r="I459" s="10" t="s">
        <v>2581</v>
      </c>
      <c r="J459" s="10" t="s">
        <v>638</v>
      </c>
      <c r="K459" s="10" t="s">
        <v>289</v>
      </c>
      <c r="L459" s="10" t="s">
        <v>515</v>
      </c>
      <c r="M459" s="11" t="s">
        <v>516</v>
      </c>
      <c r="N459" s="10">
        <v>2306</v>
      </c>
      <c r="O459" s="11" t="s">
        <v>572</v>
      </c>
      <c r="P459" s="12" t="s">
        <v>2582</v>
      </c>
      <c r="Q459" s="10" t="s">
        <v>1050</v>
      </c>
      <c r="R459" s="10" t="s">
        <v>419</v>
      </c>
      <c r="S459" s="10" t="s">
        <v>145</v>
      </c>
      <c r="T459" s="10">
        <v>1</v>
      </c>
      <c r="U459" s="10" t="s">
        <v>475</v>
      </c>
      <c r="V459" s="10" t="s">
        <v>2583</v>
      </c>
      <c r="W459" s="10" t="s">
        <v>2584</v>
      </c>
      <c r="X459" s="569">
        <v>46027.714583333327</v>
      </c>
      <c r="Y459" s="10" t="s">
        <v>2585</v>
      </c>
      <c r="Z459" s="10">
        <v>0.5</v>
      </c>
      <c r="AA459" s="10"/>
      <c r="AB459" s="10" t="s">
        <v>1180</v>
      </c>
      <c r="AC459" s="221" t="s">
        <v>2586</v>
      </c>
      <c r="AD459" s="10"/>
      <c r="AE459" s="10"/>
      <c r="AF459" s="10"/>
      <c r="AG459" s="10"/>
      <c r="AH459" s="10"/>
      <c r="AI459" s="10"/>
      <c r="AJ459" s="10"/>
      <c r="AK459" s="10" t="s">
        <v>480</v>
      </c>
      <c r="AL459" s="222">
        <f t="shared" si="14"/>
        <v>46027</v>
      </c>
      <c r="AM459" s="220">
        <f t="shared" si="15"/>
        <v>46027</v>
      </c>
    </row>
    <row r="460" spans="1:39" ht="21.6" customHeight="1">
      <c r="A460" s="10">
        <v>35</v>
      </c>
      <c r="B460" s="10" t="s">
        <v>509</v>
      </c>
      <c r="C460" s="10">
        <v>2026010475</v>
      </c>
      <c r="D460" s="10" t="s">
        <v>2587</v>
      </c>
      <c r="E460" s="10" t="s">
        <v>511</v>
      </c>
      <c r="F460" s="10">
        <v>4196</v>
      </c>
      <c r="G460" s="10" t="s">
        <v>335</v>
      </c>
      <c r="H460" s="10" t="s">
        <v>504</v>
      </c>
      <c r="I460" s="10" t="s">
        <v>2588</v>
      </c>
      <c r="J460" s="10" t="s">
        <v>638</v>
      </c>
      <c r="K460" s="10" t="s">
        <v>289</v>
      </c>
      <c r="L460" s="10" t="s">
        <v>515</v>
      </c>
      <c r="M460" s="11" t="s">
        <v>516</v>
      </c>
      <c r="N460" s="10">
        <v>2307</v>
      </c>
      <c r="O460" s="11" t="s">
        <v>532</v>
      </c>
      <c r="P460" s="12" t="s">
        <v>2589</v>
      </c>
      <c r="Q460" s="10" t="s">
        <v>1050</v>
      </c>
      <c r="R460" s="10" t="s">
        <v>419</v>
      </c>
      <c r="S460" s="10" t="s">
        <v>145</v>
      </c>
      <c r="T460" s="10">
        <v>1</v>
      </c>
      <c r="U460" s="10" t="s">
        <v>475</v>
      </c>
      <c r="V460" s="10" t="s">
        <v>2590</v>
      </c>
      <c r="W460" s="10" t="s">
        <v>2591</v>
      </c>
      <c r="X460" s="569">
        <v>46027.713888888888</v>
      </c>
      <c r="Y460" s="10" t="s">
        <v>2592</v>
      </c>
      <c r="Z460" s="10">
        <v>0.5</v>
      </c>
      <c r="AA460" s="10"/>
      <c r="AB460" s="10" t="s">
        <v>1180</v>
      </c>
      <c r="AC460" s="221" t="s">
        <v>601</v>
      </c>
      <c r="AD460" s="10"/>
      <c r="AE460" s="10"/>
      <c r="AF460" s="10"/>
      <c r="AG460" s="10"/>
      <c r="AH460" s="10"/>
      <c r="AI460" s="10"/>
      <c r="AJ460" s="10"/>
      <c r="AK460" s="10" t="s">
        <v>480</v>
      </c>
      <c r="AL460" s="222">
        <f t="shared" si="14"/>
        <v>46027</v>
      </c>
      <c r="AM460" s="220">
        <f t="shared" si="15"/>
        <v>46027</v>
      </c>
    </row>
    <row r="461" spans="1:39" ht="21.6" customHeight="1">
      <c r="A461" s="10">
        <v>36</v>
      </c>
      <c r="B461" s="10" t="s">
        <v>471</v>
      </c>
      <c r="C461" s="10">
        <v>2026010478</v>
      </c>
      <c r="D461" s="10"/>
      <c r="E461" s="10"/>
      <c r="F461" s="10">
        <v>2375</v>
      </c>
      <c r="G461" s="10" t="s">
        <v>2593</v>
      </c>
      <c r="H461" s="10" t="s">
        <v>2561</v>
      </c>
      <c r="I461" s="10"/>
      <c r="J461" s="10"/>
      <c r="K461" s="10"/>
      <c r="L461" s="10"/>
      <c r="M461" s="11"/>
      <c r="N461" s="10"/>
      <c r="O461" s="11"/>
      <c r="P461" s="12"/>
      <c r="Q461" s="10" t="s">
        <v>2594</v>
      </c>
      <c r="R461" s="10" t="s">
        <v>419</v>
      </c>
      <c r="S461" s="10" t="s">
        <v>130</v>
      </c>
      <c r="T461" s="10">
        <v>1</v>
      </c>
      <c r="U461" s="10" t="s">
        <v>475</v>
      </c>
      <c r="V461" s="10" t="s">
        <v>2595</v>
      </c>
      <c r="W461" s="10" t="s">
        <v>2596</v>
      </c>
      <c r="X461" s="569">
        <v>46027.65347222222</v>
      </c>
      <c r="Y461" s="10"/>
      <c r="Z461" s="10">
        <v>0.4</v>
      </c>
      <c r="AA461" s="10"/>
      <c r="AB461" s="10" t="s">
        <v>478</v>
      </c>
      <c r="AC461" s="221" t="s">
        <v>2597</v>
      </c>
      <c r="AD461" s="10" t="s">
        <v>480</v>
      </c>
      <c r="AE461" s="10"/>
      <c r="AF461" s="10"/>
      <c r="AG461" s="10"/>
      <c r="AH461" s="10"/>
      <c r="AI461" s="10"/>
      <c r="AJ461" s="10"/>
      <c r="AK461" s="10" t="s">
        <v>480</v>
      </c>
      <c r="AL461" s="222" t="e">
        <f t="shared" si="14"/>
        <v>#VALUE!</v>
      </c>
      <c r="AM461" s="220">
        <f t="shared" si="15"/>
        <v>46027</v>
      </c>
    </row>
    <row r="462" spans="1:39" ht="21.6" customHeight="1">
      <c r="A462" s="10">
        <v>37</v>
      </c>
      <c r="B462" s="10" t="s">
        <v>471</v>
      </c>
      <c r="C462" s="10">
        <v>2026010482</v>
      </c>
      <c r="D462" s="10"/>
      <c r="E462" s="10"/>
      <c r="F462" s="10">
        <v>4690</v>
      </c>
      <c r="G462" s="10" t="s">
        <v>2598</v>
      </c>
      <c r="H462" s="10" t="s">
        <v>2561</v>
      </c>
      <c r="I462" s="10"/>
      <c r="J462" s="10"/>
      <c r="K462" s="10"/>
      <c r="L462" s="10"/>
      <c r="M462" s="11"/>
      <c r="N462" s="10"/>
      <c r="O462" s="11"/>
      <c r="P462" s="12"/>
      <c r="Q462" s="10" t="s">
        <v>2599</v>
      </c>
      <c r="R462" s="10" t="s">
        <v>419</v>
      </c>
      <c r="S462" s="10" t="s">
        <v>130</v>
      </c>
      <c r="T462" s="10">
        <v>1</v>
      </c>
      <c r="U462" s="10" t="s">
        <v>475</v>
      </c>
      <c r="V462" s="10" t="s">
        <v>2600</v>
      </c>
      <c r="W462" s="10" t="s">
        <v>2601</v>
      </c>
      <c r="X462" s="569">
        <v>46027.677083333343</v>
      </c>
      <c r="Y462" s="10"/>
      <c r="Z462" s="10">
        <v>0.4</v>
      </c>
      <c r="AA462" s="10"/>
      <c r="AB462" s="10" t="s">
        <v>478</v>
      </c>
      <c r="AC462" s="221" t="s">
        <v>2602</v>
      </c>
      <c r="AD462" s="10" t="s">
        <v>480</v>
      </c>
      <c r="AE462" s="10"/>
      <c r="AF462" s="10"/>
      <c r="AG462" s="10"/>
      <c r="AH462" s="10"/>
      <c r="AI462" s="10"/>
      <c r="AJ462" s="10"/>
      <c r="AK462" s="10" t="s">
        <v>480</v>
      </c>
      <c r="AL462" s="222" t="e">
        <f t="shared" si="14"/>
        <v>#VALUE!</v>
      </c>
      <c r="AM462" s="220">
        <f t="shared" si="15"/>
        <v>46027</v>
      </c>
    </row>
    <row r="463" spans="1:39" ht="21.6" customHeight="1">
      <c r="A463" s="10">
        <v>38</v>
      </c>
      <c r="B463" s="10" t="s">
        <v>471</v>
      </c>
      <c r="C463" s="10">
        <v>2026010491</v>
      </c>
      <c r="D463" s="10"/>
      <c r="E463" s="10"/>
      <c r="F463" s="10">
        <v>5496</v>
      </c>
      <c r="G463" s="10" t="s">
        <v>2147</v>
      </c>
      <c r="H463" s="10" t="s">
        <v>543</v>
      </c>
      <c r="I463" s="10"/>
      <c r="J463" s="10"/>
      <c r="K463" s="10"/>
      <c r="L463" s="10"/>
      <c r="M463" s="11"/>
      <c r="N463" s="10"/>
      <c r="O463" s="11"/>
      <c r="P463" s="12"/>
      <c r="Q463" s="10" t="s">
        <v>1994</v>
      </c>
      <c r="R463" s="10" t="s">
        <v>419</v>
      </c>
      <c r="S463" s="10" t="s">
        <v>145</v>
      </c>
      <c r="T463" s="10">
        <v>1</v>
      </c>
      <c r="U463" s="10" t="s">
        <v>475</v>
      </c>
      <c r="V463" s="10" t="s">
        <v>2603</v>
      </c>
      <c r="W463" s="10" t="s">
        <v>2604</v>
      </c>
      <c r="X463" s="569">
        <v>46027.4375</v>
      </c>
      <c r="Y463" s="10"/>
      <c r="Z463" s="10">
        <v>0.5</v>
      </c>
      <c r="AA463" s="10"/>
      <c r="AB463" s="10" t="s">
        <v>478</v>
      </c>
      <c r="AC463" s="221" t="s">
        <v>2605</v>
      </c>
      <c r="AD463" s="10"/>
      <c r="AE463" s="10" t="s">
        <v>480</v>
      </c>
      <c r="AF463" s="10"/>
      <c r="AG463" s="10"/>
      <c r="AH463" s="10"/>
      <c r="AI463" s="10"/>
      <c r="AJ463" s="10"/>
      <c r="AK463" s="10" t="s">
        <v>480</v>
      </c>
      <c r="AL463" s="222" t="e">
        <f t="shared" si="14"/>
        <v>#VALUE!</v>
      </c>
      <c r="AM463" s="220">
        <f t="shared" si="15"/>
        <v>46027</v>
      </c>
    </row>
    <row r="464" spans="1:39" ht="21.6" customHeight="1">
      <c r="A464" s="10">
        <v>39</v>
      </c>
      <c r="B464" s="10" t="s">
        <v>471</v>
      </c>
      <c r="C464" s="10">
        <v>2026010502</v>
      </c>
      <c r="D464" s="10"/>
      <c r="E464" s="10"/>
      <c r="F464" s="10">
        <v>5513</v>
      </c>
      <c r="G464" s="10" t="s">
        <v>328</v>
      </c>
      <c r="H464" s="10" t="s">
        <v>636</v>
      </c>
      <c r="I464" s="10"/>
      <c r="J464" s="10"/>
      <c r="K464" s="10"/>
      <c r="L464" s="10"/>
      <c r="M464" s="11"/>
      <c r="N464" s="10"/>
      <c r="O464" s="11"/>
      <c r="P464" s="12"/>
      <c r="Q464" s="10" t="s">
        <v>2606</v>
      </c>
      <c r="R464" s="10" t="s">
        <v>419</v>
      </c>
      <c r="S464" s="10" t="s">
        <v>145</v>
      </c>
      <c r="T464" s="10">
        <v>1</v>
      </c>
      <c r="U464" s="10" t="s">
        <v>475</v>
      </c>
      <c r="V464" s="10" t="s">
        <v>2607</v>
      </c>
      <c r="W464" s="10" t="s">
        <v>2608</v>
      </c>
      <c r="X464" s="569">
        <v>46027.708333333343</v>
      </c>
      <c r="Y464" s="10"/>
      <c r="Z464" s="10">
        <v>5.5</v>
      </c>
      <c r="AA464" s="10"/>
      <c r="AB464" s="10" t="s">
        <v>478</v>
      </c>
      <c r="AC464" s="221" t="s">
        <v>2609</v>
      </c>
      <c r="AD464" s="10" t="s">
        <v>480</v>
      </c>
      <c r="AE464" s="10" t="s">
        <v>480</v>
      </c>
      <c r="AF464" s="10"/>
      <c r="AG464" s="10"/>
      <c r="AH464" s="10"/>
      <c r="AI464" s="10"/>
      <c r="AJ464" s="10"/>
      <c r="AK464" s="10" t="s">
        <v>480</v>
      </c>
      <c r="AL464" s="222" t="e">
        <f t="shared" si="14"/>
        <v>#VALUE!</v>
      </c>
      <c r="AM464" s="220">
        <f t="shared" si="15"/>
        <v>46027</v>
      </c>
    </row>
    <row r="465" spans="1:39" ht="21.6" customHeight="1">
      <c r="A465" s="10">
        <v>40</v>
      </c>
      <c r="B465" s="10" t="s">
        <v>471</v>
      </c>
      <c r="C465" s="10">
        <v>2026010503</v>
      </c>
      <c r="D465" s="10"/>
      <c r="E465" s="10"/>
      <c r="F465" s="10">
        <v>5496</v>
      </c>
      <c r="G465" s="10" t="s">
        <v>2147</v>
      </c>
      <c r="H465" s="10" t="s">
        <v>543</v>
      </c>
      <c r="I465" s="10"/>
      <c r="J465" s="10"/>
      <c r="K465" s="10"/>
      <c r="L465" s="10"/>
      <c r="M465" s="11"/>
      <c r="N465" s="10"/>
      <c r="O465" s="11"/>
      <c r="P465" s="12"/>
      <c r="Q465" s="10" t="s">
        <v>1994</v>
      </c>
      <c r="R465" s="10" t="s">
        <v>419</v>
      </c>
      <c r="S465" s="10" t="s">
        <v>125</v>
      </c>
      <c r="T465" s="10">
        <v>1</v>
      </c>
      <c r="U465" s="10" t="s">
        <v>475</v>
      </c>
      <c r="V465" s="10" t="s">
        <v>2610</v>
      </c>
      <c r="W465" s="10" t="s">
        <v>2604</v>
      </c>
      <c r="X465" s="569">
        <v>46027.4375</v>
      </c>
      <c r="Y465" s="10"/>
      <c r="Z465" s="10">
        <v>0.5</v>
      </c>
      <c r="AA465" s="10"/>
      <c r="AB465" s="10" t="s">
        <v>478</v>
      </c>
      <c r="AC465" s="221" t="s">
        <v>2611</v>
      </c>
      <c r="AD465" s="10"/>
      <c r="AE465" s="10" t="s">
        <v>480</v>
      </c>
      <c r="AF465" s="10"/>
      <c r="AG465" s="10"/>
      <c r="AH465" s="10"/>
      <c r="AI465" s="10"/>
      <c r="AJ465" s="10"/>
      <c r="AK465" s="10" t="s">
        <v>480</v>
      </c>
      <c r="AL465" s="222" t="e">
        <f t="shared" si="14"/>
        <v>#VALUE!</v>
      </c>
      <c r="AM465" s="220">
        <f t="shared" si="15"/>
        <v>46027</v>
      </c>
    </row>
    <row r="466" spans="1:39" ht="21.6" customHeight="1">
      <c r="A466" s="10">
        <v>41</v>
      </c>
      <c r="B466" s="10" t="s">
        <v>471</v>
      </c>
      <c r="C466" s="10">
        <v>2026010504</v>
      </c>
      <c r="D466" s="10"/>
      <c r="E466" s="10"/>
      <c r="F466" s="10">
        <v>5513</v>
      </c>
      <c r="G466" s="10" t="s">
        <v>328</v>
      </c>
      <c r="H466" s="10" t="s">
        <v>636</v>
      </c>
      <c r="I466" s="10"/>
      <c r="J466" s="10"/>
      <c r="K466" s="10"/>
      <c r="L466" s="10"/>
      <c r="M466" s="11"/>
      <c r="N466" s="10"/>
      <c r="O466" s="11"/>
      <c r="P466" s="12"/>
      <c r="Q466" s="10" t="s">
        <v>2606</v>
      </c>
      <c r="R466" s="10" t="s">
        <v>419</v>
      </c>
      <c r="S466" s="10" t="s">
        <v>125</v>
      </c>
      <c r="T466" s="10">
        <v>1</v>
      </c>
      <c r="U466" s="10" t="s">
        <v>475</v>
      </c>
      <c r="V466" s="10" t="s">
        <v>2612</v>
      </c>
      <c r="W466" s="10" t="s">
        <v>2608</v>
      </c>
      <c r="X466" s="569">
        <v>46027.708333333343</v>
      </c>
      <c r="Y466" s="10"/>
      <c r="Z466" s="10">
        <v>5.5</v>
      </c>
      <c r="AA466" s="10"/>
      <c r="AB466" s="10" t="s">
        <v>478</v>
      </c>
      <c r="AC466" s="221" t="s">
        <v>2613</v>
      </c>
      <c r="AD466" s="10"/>
      <c r="AE466" s="10" t="s">
        <v>480</v>
      </c>
      <c r="AF466" s="10"/>
      <c r="AG466" s="10"/>
      <c r="AH466" s="10"/>
      <c r="AI466" s="10"/>
      <c r="AJ466" s="10"/>
      <c r="AK466" s="10" t="s">
        <v>480</v>
      </c>
      <c r="AL466" s="222" t="e">
        <f t="shared" si="14"/>
        <v>#VALUE!</v>
      </c>
      <c r="AM466" s="220">
        <f t="shared" si="15"/>
        <v>46027</v>
      </c>
    </row>
    <row r="467" spans="1:39" ht="21.6" customHeight="1">
      <c r="A467" s="10">
        <v>42</v>
      </c>
      <c r="B467" s="10" t="s">
        <v>509</v>
      </c>
      <c r="C467" s="10">
        <v>2026010505</v>
      </c>
      <c r="D467" s="10" t="s">
        <v>2614</v>
      </c>
      <c r="E467" s="10" t="s">
        <v>511</v>
      </c>
      <c r="F467" s="10">
        <v>2209</v>
      </c>
      <c r="G467" s="10" t="s">
        <v>2093</v>
      </c>
      <c r="H467" s="10" t="s">
        <v>504</v>
      </c>
      <c r="I467" s="10" t="s">
        <v>2615</v>
      </c>
      <c r="J467" s="10" t="s">
        <v>638</v>
      </c>
      <c r="K467" s="10" t="s">
        <v>1037</v>
      </c>
      <c r="L467" s="10" t="s">
        <v>545</v>
      </c>
      <c r="M467" s="11" t="s">
        <v>546</v>
      </c>
      <c r="N467" s="10" t="s">
        <v>1242</v>
      </c>
      <c r="O467" s="11" t="s">
        <v>1243</v>
      </c>
      <c r="P467" s="12" t="s">
        <v>2616</v>
      </c>
      <c r="Q467" s="10" t="s">
        <v>2094</v>
      </c>
      <c r="R467" s="10" t="s">
        <v>419</v>
      </c>
      <c r="S467" s="10" t="s">
        <v>145</v>
      </c>
      <c r="T467" s="10">
        <v>1</v>
      </c>
      <c r="U467" s="10" t="s">
        <v>475</v>
      </c>
      <c r="V467" s="10" t="s">
        <v>2617</v>
      </c>
      <c r="W467" s="10" t="s">
        <v>2618</v>
      </c>
      <c r="X467" s="569">
        <v>46028.729166666657</v>
      </c>
      <c r="Y467" s="10" t="s">
        <v>2619</v>
      </c>
      <c r="Z467" s="10">
        <v>0.5</v>
      </c>
      <c r="AA467" s="10"/>
      <c r="AB467" s="10" t="s">
        <v>478</v>
      </c>
      <c r="AC467" s="221" t="s">
        <v>2620</v>
      </c>
      <c r="AD467" s="10"/>
      <c r="AE467" s="10"/>
      <c r="AF467" s="10"/>
      <c r="AG467" s="10"/>
      <c r="AH467" s="10"/>
      <c r="AI467" s="10"/>
      <c r="AJ467" s="10"/>
      <c r="AK467" s="10" t="s">
        <v>480</v>
      </c>
      <c r="AL467" s="222">
        <f t="shared" si="14"/>
        <v>46027</v>
      </c>
      <c r="AM467" s="220">
        <f t="shared" si="15"/>
        <v>46028</v>
      </c>
    </row>
    <row r="468" spans="1:39" ht="21.6" customHeight="1">
      <c r="A468" s="10">
        <v>43</v>
      </c>
      <c r="B468" s="10" t="s">
        <v>471</v>
      </c>
      <c r="C468" s="10">
        <v>2026010517</v>
      </c>
      <c r="D468" s="10"/>
      <c r="E468" s="10"/>
      <c r="F468" s="10">
        <v>3890</v>
      </c>
      <c r="G468" s="10" t="s">
        <v>958</v>
      </c>
      <c r="H468" s="10" t="s">
        <v>504</v>
      </c>
      <c r="I468" s="10"/>
      <c r="J468" s="10"/>
      <c r="K468" s="10"/>
      <c r="L468" s="10"/>
      <c r="M468" s="11"/>
      <c r="N468" s="10"/>
      <c r="O468" s="11"/>
      <c r="P468" s="12"/>
      <c r="Q468" s="10" t="s">
        <v>959</v>
      </c>
      <c r="R468" s="10" t="s">
        <v>419</v>
      </c>
      <c r="S468" s="10" t="s">
        <v>145</v>
      </c>
      <c r="T468" s="10">
        <v>1</v>
      </c>
      <c r="U468" s="10" t="s">
        <v>475</v>
      </c>
      <c r="V468" s="10" t="s">
        <v>2621</v>
      </c>
      <c r="W468" s="10" t="s">
        <v>2500</v>
      </c>
      <c r="X468" s="569">
        <v>46028.385416666657</v>
      </c>
      <c r="Y468" s="10"/>
      <c r="Z468" s="10">
        <v>0.3</v>
      </c>
      <c r="AA468" s="10"/>
      <c r="AB468" s="10" t="s">
        <v>478</v>
      </c>
      <c r="AC468" s="221" t="s">
        <v>2622</v>
      </c>
      <c r="AD468" s="10" t="s">
        <v>480</v>
      </c>
      <c r="AE468" s="10"/>
      <c r="AF468" s="10"/>
      <c r="AG468" s="10"/>
      <c r="AH468" s="10"/>
      <c r="AI468" s="10"/>
      <c r="AJ468" s="10" t="s">
        <v>480</v>
      </c>
      <c r="AK468" s="10" t="s">
        <v>480</v>
      </c>
      <c r="AL468" s="222" t="e">
        <f t="shared" si="14"/>
        <v>#VALUE!</v>
      </c>
      <c r="AM468" s="220">
        <f t="shared" si="15"/>
        <v>46028</v>
      </c>
    </row>
    <row r="469" spans="1:39" ht="21.6" customHeight="1">
      <c r="A469" s="10">
        <v>44</v>
      </c>
      <c r="B469" s="10" t="s">
        <v>471</v>
      </c>
      <c r="C469" s="10">
        <v>2026010533</v>
      </c>
      <c r="D469" s="10"/>
      <c r="E469" s="10"/>
      <c r="F469" s="10">
        <v>3785</v>
      </c>
      <c r="G469" s="10" t="s">
        <v>635</v>
      </c>
      <c r="H469" s="10" t="s">
        <v>636</v>
      </c>
      <c r="I469" s="10"/>
      <c r="J469" s="10"/>
      <c r="K469" s="10"/>
      <c r="L469" s="10"/>
      <c r="M469" s="11"/>
      <c r="N469" s="10"/>
      <c r="O469" s="11"/>
      <c r="P469" s="12"/>
      <c r="Q469" s="10" t="s">
        <v>643</v>
      </c>
      <c r="R469" s="10" t="s">
        <v>419</v>
      </c>
      <c r="S469" s="10" t="s">
        <v>125</v>
      </c>
      <c r="T469" s="10">
        <v>1</v>
      </c>
      <c r="U469" s="10" t="s">
        <v>475</v>
      </c>
      <c r="V469" s="10" t="s">
        <v>2623</v>
      </c>
      <c r="W469" s="10" t="s">
        <v>2624</v>
      </c>
      <c r="X469" s="569">
        <v>46028.409722222219</v>
      </c>
      <c r="Y469" s="10"/>
      <c r="Z469" s="10">
        <v>0.3</v>
      </c>
      <c r="AA469" s="10"/>
      <c r="AB469" s="10" t="s">
        <v>478</v>
      </c>
      <c r="AC469" s="221" t="s">
        <v>2625</v>
      </c>
      <c r="AD469" s="10" t="s">
        <v>480</v>
      </c>
      <c r="AE469" s="10"/>
      <c r="AF469" s="10"/>
      <c r="AG469" s="10"/>
      <c r="AH469" s="10"/>
      <c r="AI469" s="10"/>
      <c r="AJ469" s="10" t="s">
        <v>480</v>
      </c>
      <c r="AK469" s="10" t="s">
        <v>480</v>
      </c>
      <c r="AL469" s="222" t="e">
        <f t="shared" si="14"/>
        <v>#VALUE!</v>
      </c>
      <c r="AM469" s="220">
        <f t="shared" si="15"/>
        <v>46028</v>
      </c>
    </row>
    <row r="470" spans="1:39" ht="21.6" customHeight="1">
      <c r="A470" s="10">
        <v>45</v>
      </c>
      <c r="B470" s="10" t="s">
        <v>471</v>
      </c>
      <c r="C470" s="10">
        <v>2026010542</v>
      </c>
      <c r="D470" s="10"/>
      <c r="E470" s="10"/>
      <c r="F470" s="10">
        <v>4679</v>
      </c>
      <c r="G470" s="10" t="s">
        <v>1305</v>
      </c>
      <c r="H470" s="10" t="s">
        <v>636</v>
      </c>
      <c r="I470" s="10"/>
      <c r="J470" s="10"/>
      <c r="K470" s="10"/>
      <c r="L470" s="10"/>
      <c r="M470" s="11"/>
      <c r="N470" s="10"/>
      <c r="O470" s="11"/>
      <c r="P470" s="12"/>
      <c r="Q470" s="10" t="s">
        <v>1310</v>
      </c>
      <c r="R470" s="10" t="s">
        <v>419</v>
      </c>
      <c r="S470" s="10" t="s">
        <v>125</v>
      </c>
      <c r="T470" s="10">
        <v>1</v>
      </c>
      <c r="U470" s="10" t="s">
        <v>475</v>
      </c>
      <c r="V470" s="10" t="s">
        <v>2626</v>
      </c>
      <c r="W470" s="10" t="s">
        <v>2556</v>
      </c>
      <c r="X470" s="569">
        <v>46028.451388888891</v>
      </c>
      <c r="Y470" s="10"/>
      <c r="Z470" s="10">
        <v>0.3</v>
      </c>
      <c r="AA470" s="10"/>
      <c r="AB470" s="10" t="s">
        <v>478</v>
      </c>
      <c r="AC470" s="221" t="s">
        <v>2627</v>
      </c>
      <c r="AD470" s="10" t="s">
        <v>480</v>
      </c>
      <c r="AE470" s="10"/>
      <c r="AF470" s="10"/>
      <c r="AG470" s="10"/>
      <c r="AH470" s="10"/>
      <c r="AI470" s="10"/>
      <c r="AJ470" s="10" t="s">
        <v>480</v>
      </c>
      <c r="AK470" s="10" t="s">
        <v>480</v>
      </c>
      <c r="AL470" s="222" t="e">
        <f t="shared" si="14"/>
        <v>#VALUE!</v>
      </c>
      <c r="AM470" s="220">
        <f t="shared" si="15"/>
        <v>46028</v>
      </c>
    </row>
    <row r="471" spans="1:39" ht="21.6" customHeight="1">
      <c r="A471" s="10">
        <v>46</v>
      </c>
      <c r="B471" s="10" t="s">
        <v>471</v>
      </c>
      <c r="C471" s="10">
        <v>2026010547</v>
      </c>
      <c r="D471" s="10"/>
      <c r="E471" s="10"/>
      <c r="F471" s="10">
        <v>4764</v>
      </c>
      <c r="G471" s="10" t="s">
        <v>1826</v>
      </c>
      <c r="H471" s="10" t="s">
        <v>1208</v>
      </c>
      <c r="I471" s="10"/>
      <c r="J471" s="10"/>
      <c r="K471" s="10"/>
      <c r="L471" s="10"/>
      <c r="M471" s="11"/>
      <c r="N471" s="10"/>
      <c r="O471" s="11"/>
      <c r="P471" s="12"/>
      <c r="Q471" s="10" t="s">
        <v>1827</v>
      </c>
      <c r="R471" s="10" t="s">
        <v>419</v>
      </c>
      <c r="S471" s="10" t="s">
        <v>130</v>
      </c>
      <c r="T471" s="10">
        <v>1</v>
      </c>
      <c r="U471" s="10" t="s">
        <v>475</v>
      </c>
      <c r="V471" s="10" t="s">
        <v>2628</v>
      </c>
      <c r="W471" s="10" t="s">
        <v>2547</v>
      </c>
      <c r="X471" s="569">
        <v>46028.461805555547</v>
      </c>
      <c r="Y471" s="10"/>
      <c r="Z471" s="10">
        <v>1.1000000000000001</v>
      </c>
      <c r="AA471" s="10"/>
      <c r="AB471" s="10" t="s">
        <v>478</v>
      </c>
      <c r="AC471" s="221" t="s">
        <v>2629</v>
      </c>
      <c r="AD471" s="10" t="s">
        <v>480</v>
      </c>
      <c r="AE471" s="10"/>
      <c r="AF471" s="10"/>
      <c r="AG471" s="10"/>
      <c r="AH471" s="10"/>
      <c r="AI471" s="10"/>
      <c r="AJ471" s="10"/>
      <c r="AK471" s="10" t="s">
        <v>480</v>
      </c>
      <c r="AL471" s="222" t="e">
        <f t="shared" si="14"/>
        <v>#VALUE!</v>
      </c>
      <c r="AM471" s="220">
        <f t="shared" si="15"/>
        <v>46028</v>
      </c>
    </row>
    <row r="472" spans="1:39" ht="21.6" customHeight="1">
      <c r="A472" s="10">
        <v>47</v>
      </c>
      <c r="B472" s="10" t="s">
        <v>471</v>
      </c>
      <c r="C472" s="10">
        <v>2026010557</v>
      </c>
      <c r="D472" s="10"/>
      <c r="E472" s="10"/>
      <c r="F472" s="10">
        <v>2442</v>
      </c>
      <c r="G472" s="10" t="s">
        <v>194</v>
      </c>
      <c r="H472" s="10" t="s">
        <v>1208</v>
      </c>
      <c r="I472" s="10"/>
      <c r="J472" s="10"/>
      <c r="K472" s="10"/>
      <c r="L472" s="10"/>
      <c r="M472" s="11"/>
      <c r="N472" s="10"/>
      <c r="O472" s="11"/>
      <c r="P472" s="12"/>
      <c r="Q472" s="10" t="s">
        <v>1211</v>
      </c>
      <c r="R472" s="10" t="s">
        <v>419</v>
      </c>
      <c r="S472" s="10" t="s">
        <v>130</v>
      </c>
      <c r="T472" s="10">
        <v>1</v>
      </c>
      <c r="U472" s="10" t="s">
        <v>475</v>
      </c>
      <c r="V472" s="10" t="s">
        <v>2630</v>
      </c>
      <c r="W472" s="10" t="s">
        <v>2631</v>
      </c>
      <c r="X472" s="569">
        <v>46028.475694444453</v>
      </c>
      <c r="Y472" s="10"/>
      <c r="Z472" s="10">
        <v>0.3</v>
      </c>
      <c r="AA472" s="10"/>
      <c r="AB472" s="10" t="s">
        <v>478</v>
      </c>
      <c r="AC472" s="221" t="s">
        <v>2632</v>
      </c>
      <c r="AD472" s="10" t="s">
        <v>480</v>
      </c>
      <c r="AE472" s="10"/>
      <c r="AF472" s="10"/>
      <c r="AG472" s="10"/>
      <c r="AH472" s="10"/>
      <c r="AI472" s="10"/>
      <c r="AJ472" s="10"/>
      <c r="AK472" s="10" t="s">
        <v>480</v>
      </c>
      <c r="AL472" s="222" t="e">
        <f t="shared" si="14"/>
        <v>#VALUE!</v>
      </c>
      <c r="AM472" s="220">
        <f t="shared" si="15"/>
        <v>46028</v>
      </c>
    </row>
    <row r="473" spans="1:39" ht="21.6" customHeight="1">
      <c r="A473" s="10">
        <v>48</v>
      </c>
      <c r="B473" s="10" t="s">
        <v>509</v>
      </c>
      <c r="C473" s="10">
        <v>2026010558</v>
      </c>
      <c r="D473" s="10" t="s">
        <v>2633</v>
      </c>
      <c r="E473" s="10" t="s">
        <v>511</v>
      </c>
      <c r="F473" s="10">
        <v>3883</v>
      </c>
      <c r="G473" s="10" t="s">
        <v>2634</v>
      </c>
      <c r="H473" s="10" t="s">
        <v>2452</v>
      </c>
      <c r="I473" s="10" t="s">
        <v>2635</v>
      </c>
      <c r="J473" s="10" t="s">
        <v>514</v>
      </c>
      <c r="K473" s="10" t="s">
        <v>592</v>
      </c>
      <c r="L473" s="10" t="s">
        <v>1228</v>
      </c>
      <c r="M473" s="11" t="s">
        <v>1229</v>
      </c>
      <c r="N473" s="10" t="s">
        <v>1487</v>
      </c>
      <c r="O473" s="11" t="s">
        <v>1488</v>
      </c>
      <c r="P473" s="12" t="s">
        <v>2636</v>
      </c>
      <c r="Q473" s="10" t="s">
        <v>2637</v>
      </c>
      <c r="R473" s="10" t="s">
        <v>419</v>
      </c>
      <c r="S473" s="10" t="s">
        <v>145</v>
      </c>
      <c r="T473" s="10">
        <v>1</v>
      </c>
      <c r="U473" s="10" t="s">
        <v>475</v>
      </c>
      <c r="V473" s="10" t="s">
        <v>2638</v>
      </c>
      <c r="W473" s="10" t="s">
        <v>2639</v>
      </c>
      <c r="X473" s="569">
        <v>46029.604166666657</v>
      </c>
      <c r="Y473" s="10" t="s">
        <v>2640</v>
      </c>
      <c r="Z473" s="10">
        <v>0.3</v>
      </c>
      <c r="AA473" s="10"/>
      <c r="AB473" s="10" t="s">
        <v>478</v>
      </c>
      <c r="AC473" s="221" t="s">
        <v>2641</v>
      </c>
      <c r="AD473" s="10"/>
      <c r="AE473" s="10"/>
      <c r="AF473" s="10"/>
      <c r="AG473" s="10"/>
      <c r="AH473" s="10"/>
      <c r="AI473" s="10"/>
      <c r="AJ473" s="10"/>
      <c r="AK473" s="10" t="s">
        <v>480</v>
      </c>
      <c r="AL473" s="222">
        <f t="shared" si="14"/>
        <v>46028</v>
      </c>
      <c r="AM473" s="220">
        <f t="shared" si="15"/>
        <v>46029</v>
      </c>
    </row>
    <row r="474" spans="1:39" ht="21.6" customHeight="1">
      <c r="A474" s="10">
        <v>49</v>
      </c>
      <c r="B474" s="10" t="s">
        <v>509</v>
      </c>
      <c r="C474" s="10">
        <v>2026010565</v>
      </c>
      <c r="D474" s="10" t="s">
        <v>2642</v>
      </c>
      <c r="E474" s="10" t="s">
        <v>511</v>
      </c>
      <c r="F474" s="10">
        <v>2540</v>
      </c>
      <c r="G474" s="10" t="s">
        <v>2643</v>
      </c>
      <c r="H474" s="10" t="s">
        <v>2440</v>
      </c>
      <c r="I474" s="10" t="s">
        <v>2644</v>
      </c>
      <c r="J474" s="10" t="s">
        <v>514</v>
      </c>
      <c r="K474" s="10" t="s">
        <v>592</v>
      </c>
      <c r="L474" s="10" t="s">
        <v>593</v>
      </c>
      <c r="M474" s="11" t="s">
        <v>594</v>
      </c>
      <c r="N474" s="10" t="s">
        <v>595</v>
      </c>
      <c r="O474" s="11" t="s">
        <v>596</v>
      </c>
      <c r="P474" s="12" t="s">
        <v>2645</v>
      </c>
      <c r="Q474" s="10" t="s">
        <v>2646</v>
      </c>
      <c r="R474" s="10" t="s">
        <v>419</v>
      </c>
      <c r="S474" s="10" t="s">
        <v>130</v>
      </c>
      <c r="T474" s="10">
        <v>1</v>
      </c>
      <c r="U474" s="10" t="s">
        <v>475</v>
      </c>
      <c r="V474" s="10" t="s">
        <v>2647</v>
      </c>
      <c r="W474" s="10" t="s">
        <v>2648</v>
      </c>
      <c r="X474" s="569">
        <v>46029.506944444453</v>
      </c>
      <c r="Y474" s="10" t="s">
        <v>2649</v>
      </c>
      <c r="Z474" s="10">
        <v>0.7</v>
      </c>
      <c r="AA474" s="10"/>
      <c r="AB474" s="10" t="s">
        <v>478</v>
      </c>
      <c r="AC474" s="221" t="s">
        <v>2650</v>
      </c>
      <c r="AD474" s="10"/>
      <c r="AE474" s="10"/>
      <c r="AF474" s="10"/>
      <c r="AG474" s="10"/>
      <c r="AH474" s="10"/>
      <c r="AI474" s="10"/>
      <c r="AJ474" s="10"/>
      <c r="AK474" s="10" t="s">
        <v>480</v>
      </c>
      <c r="AL474" s="222">
        <f t="shared" si="14"/>
        <v>46028</v>
      </c>
      <c r="AM474" s="220">
        <f t="shared" si="15"/>
        <v>46029</v>
      </c>
    </row>
    <row r="475" spans="1:39" ht="21.6" customHeight="1">
      <c r="A475" s="10">
        <v>50</v>
      </c>
      <c r="B475" s="10" t="s">
        <v>471</v>
      </c>
      <c r="C475" s="10">
        <v>2026010566</v>
      </c>
      <c r="D475" s="10"/>
      <c r="E475" s="10"/>
      <c r="F475" s="10">
        <v>5197</v>
      </c>
      <c r="G475" s="10" t="s">
        <v>1907</v>
      </c>
      <c r="H475" s="10" t="s">
        <v>887</v>
      </c>
      <c r="I475" s="10"/>
      <c r="J475" s="10"/>
      <c r="K475" s="10"/>
      <c r="L475" s="10"/>
      <c r="M475" s="11"/>
      <c r="N475" s="10"/>
      <c r="O475" s="11"/>
      <c r="P475" s="12"/>
      <c r="Q475" s="10" t="s">
        <v>1908</v>
      </c>
      <c r="R475" s="10" t="s">
        <v>419</v>
      </c>
      <c r="S475" s="10" t="s">
        <v>125</v>
      </c>
      <c r="T475" s="10">
        <v>1</v>
      </c>
      <c r="U475" s="10" t="s">
        <v>475</v>
      </c>
      <c r="V475" s="10" t="s">
        <v>2651</v>
      </c>
      <c r="W475" s="10" t="s">
        <v>2652</v>
      </c>
      <c r="X475" s="569">
        <v>46028.493055555547</v>
      </c>
      <c r="Y475" s="10"/>
      <c r="Z475" s="10">
        <v>0.3</v>
      </c>
      <c r="AA475" s="10"/>
      <c r="AB475" s="10" t="s">
        <v>478</v>
      </c>
      <c r="AC475" s="221" t="s">
        <v>2653</v>
      </c>
      <c r="AD475" s="10" t="s">
        <v>480</v>
      </c>
      <c r="AE475" s="10"/>
      <c r="AF475" s="10"/>
      <c r="AG475" s="10"/>
      <c r="AH475" s="10"/>
      <c r="AI475" s="10"/>
      <c r="AJ475" s="10" t="s">
        <v>480</v>
      </c>
      <c r="AK475" s="10" t="s">
        <v>480</v>
      </c>
      <c r="AL475" s="222" t="e">
        <f t="shared" si="14"/>
        <v>#VALUE!</v>
      </c>
      <c r="AM475" s="220">
        <f t="shared" si="15"/>
        <v>46028</v>
      </c>
    </row>
    <row r="476" spans="1:39" ht="21.6" customHeight="1">
      <c r="A476" s="10">
        <v>51</v>
      </c>
      <c r="B476" s="10" t="s">
        <v>509</v>
      </c>
      <c r="C476" s="10">
        <v>2026010570</v>
      </c>
      <c r="D476" s="10" t="s">
        <v>2654</v>
      </c>
      <c r="E476" s="10" t="s">
        <v>511</v>
      </c>
      <c r="F476" s="10">
        <v>2422</v>
      </c>
      <c r="G476" s="10" t="s">
        <v>689</v>
      </c>
      <c r="H476" s="10" t="s">
        <v>543</v>
      </c>
      <c r="I476" s="10" t="s">
        <v>2655</v>
      </c>
      <c r="J476" s="10" t="s">
        <v>514</v>
      </c>
      <c r="K476" s="10" t="s">
        <v>289</v>
      </c>
      <c r="L476" s="10" t="s">
        <v>1410</v>
      </c>
      <c r="M476" s="11" t="s">
        <v>1411</v>
      </c>
      <c r="N476" s="10">
        <v>6004</v>
      </c>
      <c r="O476" s="11" t="s">
        <v>572</v>
      </c>
      <c r="P476" s="12" t="s">
        <v>2656</v>
      </c>
      <c r="Q476" s="10" t="s">
        <v>690</v>
      </c>
      <c r="R476" s="10" t="s">
        <v>419</v>
      </c>
      <c r="S476" s="10" t="s">
        <v>146</v>
      </c>
      <c r="T476" s="10">
        <v>1</v>
      </c>
      <c r="U476" s="10" t="s">
        <v>475</v>
      </c>
      <c r="V476" s="10" t="s">
        <v>2657</v>
      </c>
      <c r="W476" s="10" t="s">
        <v>2658</v>
      </c>
      <c r="X476" s="569">
        <v>46029.465277777781</v>
      </c>
      <c r="Y476" s="10" t="s">
        <v>2659</v>
      </c>
      <c r="Z476" s="10">
        <v>0.3</v>
      </c>
      <c r="AA476" s="10"/>
      <c r="AB476" s="10" t="s">
        <v>478</v>
      </c>
      <c r="AC476" s="221" t="s">
        <v>2660</v>
      </c>
      <c r="AD476" s="10"/>
      <c r="AE476" s="10"/>
      <c r="AF476" s="10"/>
      <c r="AG476" s="10"/>
      <c r="AH476" s="10"/>
      <c r="AI476" s="10"/>
      <c r="AJ476" s="10"/>
      <c r="AK476" s="10" t="s">
        <v>480</v>
      </c>
      <c r="AL476" s="222">
        <f t="shared" si="14"/>
        <v>46028</v>
      </c>
      <c r="AM476" s="220">
        <f t="shared" si="15"/>
        <v>46029</v>
      </c>
    </row>
    <row r="477" spans="1:39" ht="21.6" customHeight="1">
      <c r="A477" s="10">
        <v>52</v>
      </c>
      <c r="B477" s="10" t="s">
        <v>471</v>
      </c>
      <c r="C477" s="10">
        <v>2026010594</v>
      </c>
      <c r="D477" s="10"/>
      <c r="E477" s="10"/>
      <c r="F477" s="10">
        <v>5074</v>
      </c>
      <c r="G477" s="10" t="s">
        <v>1832</v>
      </c>
      <c r="H477" s="10" t="s">
        <v>1208</v>
      </c>
      <c r="I477" s="10"/>
      <c r="J477" s="10"/>
      <c r="K477" s="10"/>
      <c r="L477" s="10"/>
      <c r="M477" s="11"/>
      <c r="N477" s="10"/>
      <c r="O477" s="11"/>
      <c r="P477" s="12"/>
      <c r="Q477" s="10" t="s">
        <v>1833</v>
      </c>
      <c r="R477" s="10" t="s">
        <v>419</v>
      </c>
      <c r="S477" s="10" t="s">
        <v>130</v>
      </c>
      <c r="T477" s="10">
        <v>1</v>
      </c>
      <c r="U477" s="10" t="s">
        <v>475</v>
      </c>
      <c r="V477" s="10" t="s">
        <v>2661</v>
      </c>
      <c r="W477" s="10" t="s">
        <v>2501</v>
      </c>
      <c r="X477" s="569">
        <v>46028.555555555547</v>
      </c>
      <c r="Y477" s="10"/>
      <c r="Z477" s="10">
        <v>0.3</v>
      </c>
      <c r="AA477" s="10"/>
      <c r="AB477" s="10" t="s">
        <v>478</v>
      </c>
      <c r="AC477" s="221" t="s">
        <v>2662</v>
      </c>
      <c r="AD477" s="10" t="s">
        <v>480</v>
      </c>
      <c r="AE477" s="10"/>
      <c r="AF477" s="10"/>
      <c r="AG477" s="10"/>
      <c r="AH477" s="10"/>
      <c r="AI477" s="10"/>
      <c r="AJ477" s="10"/>
      <c r="AK477" s="10" t="s">
        <v>480</v>
      </c>
      <c r="AL477" s="222" t="e">
        <f t="shared" si="14"/>
        <v>#VALUE!</v>
      </c>
      <c r="AM477" s="220">
        <f t="shared" si="15"/>
        <v>46028</v>
      </c>
    </row>
    <row r="478" spans="1:39" ht="21.6" customHeight="1">
      <c r="A478" s="10">
        <v>53</v>
      </c>
      <c r="B478" s="10" t="s">
        <v>471</v>
      </c>
      <c r="C478" s="10">
        <v>2026010597</v>
      </c>
      <c r="D478" s="10"/>
      <c r="E478" s="10"/>
      <c r="F478" s="10">
        <v>2306</v>
      </c>
      <c r="G478" s="10" t="s">
        <v>1836</v>
      </c>
      <c r="H478" s="10" t="s">
        <v>1208</v>
      </c>
      <c r="I478" s="10"/>
      <c r="J478" s="10"/>
      <c r="K478" s="10"/>
      <c r="L478" s="10"/>
      <c r="M478" s="11"/>
      <c r="N478" s="10"/>
      <c r="O478" s="11"/>
      <c r="P478" s="12"/>
      <c r="Q478" s="10" t="s">
        <v>1837</v>
      </c>
      <c r="R478" s="10" t="s">
        <v>419</v>
      </c>
      <c r="S478" s="10" t="s">
        <v>130</v>
      </c>
      <c r="T478" s="10">
        <v>1</v>
      </c>
      <c r="U478" s="10" t="s">
        <v>475</v>
      </c>
      <c r="V478" s="10" t="s">
        <v>2663</v>
      </c>
      <c r="W478" s="10" t="s">
        <v>2664</v>
      </c>
      <c r="X478" s="569">
        <v>46028.579861111109</v>
      </c>
      <c r="Y478" s="10"/>
      <c r="Z478" s="10">
        <v>0.4</v>
      </c>
      <c r="AA478" s="10"/>
      <c r="AB478" s="10" t="s">
        <v>478</v>
      </c>
      <c r="AC478" s="221" t="s">
        <v>2665</v>
      </c>
      <c r="AD478" s="10" t="s">
        <v>480</v>
      </c>
      <c r="AE478" s="10"/>
      <c r="AF478" s="10"/>
      <c r="AG478" s="10"/>
      <c r="AH478" s="10"/>
      <c r="AI478" s="10"/>
      <c r="AJ478" s="10"/>
      <c r="AK478" s="10" t="s">
        <v>480</v>
      </c>
      <c r="AL478" s="222" t="e">
        <f t="shared" si="14"/>
        <v>#VALUE!</v>
      </c>
      <c r="AM478" s="220">
        <f t="shared" si="15"/>
        <v>46028</v>
      </c>
    </row>
    <row r="479" spans="1:39" ht="21.6" customHeight="1">
      <c r="A479" s="10">
        <v>54</v>
      </c>
      <c r="B479" s="10" t="s">
        <v>471</v>
      </c>
      <c r="C479" s="10">
        <v>2026010626</v>
      </c>
      <c r="D479" s="10"/>
      <c r="E479" s="10"/>
      <c r="F479" s="10">
        <v>4259</v>
      </c>
      <c r="G479" s="10" t="s">
        <v>191</v>
      </c>
      <c r="H479" s="10" t="s">
        <v>1208</v>
      </c>
      <c r="I479" s="10"/>
      <c r="J479" s="10"/>
      <c r="K479" s="10"/>
      <c r="L479" s="10"/>
      <c r="M479" s="11"/>
      <c r="N479" s="10"/>
      <c r="O479" s="11"/>
      <c r="P479" s="12"/>
      <c r="Q479" s="10" t="s">
        <v>1840</v>
      </c>
      <c r="R479" s="10" t="s">
        <v>419</v>
      </c>
      <c r="S479" s="10" t="s">
        <v>130</v>
      </c>
      <c r="T479" s="10">
        <v>1</v>
      </c>
      <c r="U479" s="10" t="s">
        <v>475</v>
      </c>
      <c r="V479" s="10" t="s">
        <v>2666</v>
      </c>
      <c r="W479" s="10" t="s">
        <v>2667</v>
      </c>
      <c r="X479" s="569">
        <v>46028.604861111111</v>
      </c>
      <c r="Y479" s="10"/>
      <c r="Z479" s="10">
        <v>0.4</v>
      </c>
      <c r="AA479" s="10"/>
      <c r="AB479" s="10" t="s">
        <v>478</v>
      </c>
      <c r="AC479" s="221" t="s">
        <v>2668</v>
      </c>
      <c r="AD479" s="10" t="s">
        <v>480</v>
      </c>
      <c r="AE479" s="10"/>
      <c r="AF479" s="10"/>
      <c r="AG479" s="10"/>
      <c r="AH479" s="10"/>
      <c r="AI479" s="10"/>
      <c r="AJ479" s="10"/>
      <c r="AK479" s="10" t="s">
        <v>480</v>
      </c>
      <c r="AL479" s="222" t="e">
        <f t="shared" si="14"/>
        <v>#VALUE!</v>
      </c>
      <c r="AM479" s="220">
        <f t="shared" si="15"/>
        <v>46028</v>
      </c>
    </row>
    <row r="480" spans="1:39" ht="21.6" customHeight="1">
      <c r="A480" s="10">
        <v>55</v>
      </c>
      <c r="B480" s="10" t="s">
        <v>471</v>
      </c>
      <c r="C480" s="10">
        <v>2026010747</v>
      </c>
      <c r="D480" s="10"/>
      <c r="E480" s="10" t="s">
        <v>1843</v>
      </c>
      <c r="F480" s="10">
        <v>4528</v>
      </c>
      <c r="G480" s="10" t="s">
        <v>1844</v>
      </c>
      <c r="H480" s="10" t="s">
        <v>1208</v>
      </c>
      <c r="I480" s="10"/>
      <c r="J480" s="10"/>
      <c r="K480" s="10"/>
      <c r="L480" s="10"/>
      <c r="M480" s="11"/>
      <c r="N480" s="10"/>
      <c r="O480" s="11"/>
      <c r="P480" s="12"/>
      <c r="Q480" s="10" t="s">
        <v>1845</v>
      </c>
      <c r="R480" s="10" t="s">
        <v>419</v>
      </c>
      <c r="S480" s="10" t="s">
        <v>130</v>
      </c>
      <c r="T480" s="10">
        <v>1</v>
      </c>
      <c r="U480" s="10" t="s">
        <v>475</v>
      </c>
      <c r="V480" s="10" t="s">
        <v>2669</v>
      </c>
      <c r="W480" s="10" t="s">
        <v>2670</v>
      </c>
      <c r="X480" s="569">
        <v>46028.640277777777</v>
      </c>
      <c r="Y480" s="10"/>
      <c r="Z480" s="10">
        <v>0.4</v>
      </c>
      <c r="AA480" s="10"/>
      <c r="AB480" s="10" t="s">
        <v>478</v>
      </c>
      <c r="AC480" s="221" t="s">
        <v>2671</v>
      </c>
      <c r="AD480" s="10" t="s">
        <v>480</v>
      </c>
      <c r="AE480" s="10"/>
      <c r="AF480" s="10"/>
      <c r="AG480" s="10"/>
      <c r="AH480" s="10"/>
      <c r="AI480" s="10"/>
      <c r="AJ480" s="10"/>
      <c r="AK480" s="10" t="s">
        <v>480</v>
      </c>
      <c r="AL480" s="222" t="e">
        <f t="shared" si="14"/>
        <v>#VALUE!</v>
      </c>
      <c r="AM480" s="220">
        <f t="shared" si="15"/>
        <v>46028</v>
      </c>
    </row>
    <row r="481" spans="1:39" ht="21.6" customHeight="1">
      <c r="A481" s="10">
        <v>56</v>
      </c>
      <c r="B481" s="10" t="s">
        <v>471</v>
      </c>
      <c r="C481" s="10">
        <v>2026010756</v>
      </c>
      <c r="D481" s="10"/>
      <c r="E481" s="10"/>
      <c r="F481" s="10">
        <v>4243</v>
      </c>
      <c r="G481" s="10" t="s">
        <v>1848</v>
      </c>
      <c r="H481" s="10" t="s">
        <v>1208</v>
      </c>
      <c r="I481" s="10"/>
      <c r="J481" s="10"/>
      <c r="K481" s="10"/>
      <c r="L481" s="10"/>
      <c r="M481" s="11"/>
      <c r="N481" s="10"/>
      <c r="O481" s="11"/>
      <c r="P481" s="12"/>
      <c r="Q481" s="10" t="s">
        <v>1849</v>
      </c>
      <c r="R481" s="10" t="s">
        <v>419</v>
      </c>
      <c r="S481" s="10" t="s">
        <v>130</v>
      </c>
      <c r="T481" s="10">
        <v>1</v>
      </c>
      <c r="U481" s="10" t="s">
        <v>475</v>
      </c>
      <c r="V481" s="10" t="s">
        <v>2672</v>
      </c>
      <c r="W481" s="10" t="s">
        <v>2673</v>
      </c>
      <c r="X481" s="569">
        <v>46028.659722222219</v>
      </c>
      <c r="Y481" s="10"/>
      <c r="Z481" s="10">
        <v>0.3</v>
      </c>
      <c r="AA481" s="10"/>
      <c r="AB481" s="10" t="s">
        <v>478</v>
      </c>
      <c r="AC481" s="221" t="s">
        <v>2674</v>
      </c>
      <c r="AD481" s="10" t="s">
        <v>480</v>
      </c>
      <c r="AE481" s="10"/>
      <c r="AF481" s="10"/>
      <c r="AG481" s="10"/>
      <c r="AH481" s="10"/>
      <c r="AI481" s="10"/>
      <c r="AJ481" s="10"/>
      <c r="AK481" s="10" t="s">
        <v>480</v>
      </c>
      <c r="AL481" s="222" t="e">
        <f t="shared" si="14"/>
        <v>#VALUE!</v>
      </c>
      <c r="AM481" s="220">
        <f t="shared" si="15"/>
        <v>46028</v>
      </c>
    </row>
    <row r="482" spans="1:39" ht="21.6" customHeight="1">
      <c r="A482" s="10">
        <v>57</v>
      </c>
      <c r="B482" s="10" t="s">
        <v>471</v>
      </c>
      <c r="C482" s="10">
        <v>2026010765</v>
      </c>
      <c r="D482" s="10"/>
      <c r="E482" s="10"/>
      <c r="F482" s="10">
        <v>3458</v>
      </c>
      <c r="G482" s="10" t="s">
        <v>1852</v>
      </c>
      <c r="H482" s="10" t="s">
        <v>1208</v>
      </c>
      <c r="I482" s="10"/>
      <c r="J482" s="10"/>
      <c r="K482" s="10"/>
      <c r="L482" s="10"/>
      <c r="M482" s="11"/>
      <c r="N482" s="10"/>
      <c r="O482" s="11"/>
      <c r="P482" s="12"/>
      <c r="Q482" s="10" t="s">
        <v>1853</v>
      </c>
      <c r="R482" s="10" t="s">
        <v>419</v>
      </c>
      <c r="S482" s="10" t="s">
        <v>130</v>
      </c>
      <c r="T482" s="10">
        <v>1</v>
      </c>
      <c r="U482" s="10" t="s">
        <v>475</v>
      </c>
      <c r="V482" s="10" t="s">
        <v>2675</v>
      </c>
      <c r="W482" s="10" t="s">
        <v>2676</v>
      </c>
      <c r="X482" s="569">
        <v>46028.680555555547</v>
      </c>
      <c r="Y482" s="10"/>
      <c r="Z482" s="10">
        <v>0.3</v>
      </c>
      <c r="AA482" s="10"/>
      <c r="AB482" s="10" t="s">
        <v>478</v>
      </c>
      <c r="AC482" s="221" t="s">
        <v>2677</v>
      </c>
      <c r="AD482" s="10" t="s">
        <v>480</v>
      </c>
      <c r="AE482" s="10"/>
      <c r="AF482" s="10"/>
      <c r="AG482" s="10"/>
      <c r="AH482" s="10"/>
      <c r="AI482" s="10"/>
      <c r="AJ482" s="10"/>
      <c r="AK482" s="10" t="s">
        <v>480</v>
      </c>
      <c r="AL482" s="222" t="e">
        <f t="shared" si="14"/>
        <v>#VALUE!</v>
      </c>
      <c r="AM482" s="220">
        <f t="shared" si="15"/>
        <v>46028</v>
      </c>
    </row>
    <row r="483" spans="1:39" ht="21.6" customHeight="1">
      <c r="A483" s="10">
        <v>58</v>
      </c>
      <c r="B483" s="10" t="s">
        <v>509</v>
      </c>
      <c r="C483" s="10">
        <v>2026010915</v>
      </c>
      <c r="D483" s="10" t="s">
        <v>2678</v>
      </c>
      <c r="E483" s="10" t="s">
        <v>511</v>
      </c>
      <c r="F483" s="10">
        <v>5451</v>
      </c>
      <c r="G483" s="10" t="s">
        <v>336</v>
      </c>
      <c r="H483" s="10" t="s">
        <v>543</v>
      </c>
      <c r="I483" s="10" t="s">
        <v>2679</v>
      </c>
      <c r="J483" s="10" t="s">
        <v>530</v>
      </c>
      <c r="K483" s="10" t="s">
        <v>592</v>
      </c>
      <c r="L483" s="10" t="s">
        <v>2523</v>
      </c>
      <c r="M483" s="11" t="s">
        <v>2524</v>
      </c>
      <c r="N483" s="10" t="s">
        <v>2525</v>
      </c>
      <c r="O483" s="11" t="s">
        <v>2526</v>
      </c>
      <c r="P483" s="12" t="s">
        <v>2680</v>
      </c>
      <c r="Q483" s="10" t="s">
        <v>1062</v>
      </c>
      <c r="R483" s="10" t="s">
        <v>419</v>
      </c>
      <c r="S483" s="10" t="s">
        <v>146</v>
      </c>
      <c r="T483" s="10">
        <v>1</v>
      </c>
      <c r="U483" s="10" t="s">
        <v>475</v>
      </c>
      <c r="V483" s="10" t="s">
        <v>2681</v>
      </c>
      <c r="W483" s="10" t="s">
        <v>2682</v>
      </c>
      <c r="X483" s="569">
        <v>46030.417361111111</v>
      </c>
      <c r="Y483" s="10" t="s">
        <v>2683</v>
      </c>
      <c r="Z483" s="10">
        <v>0.5</v>
      </c>
      <c r="AA483" s="10"/>
      <c r="AB483" s="10" t="s">
        <v>478</v>
      </c>
      <c r="AC483" s="221" t="s">
        <v>2684</v>
      </c>
      <c r="AD483" s="10"/>
      <c r="AE483" s="10"/>
      <c r="AF483" s="10"/>
      <c r="AG483" s="10"/>
      <c r="AH483" s="10"/>
      <c r="AI483" s="10"/>
      <c r="AJ483" s="10"/>
      <c r="AK483" s="10" t="s">
        <v>480</v>
      </c>
      <c r="AL483" s="222">
        <f t="shared" si="14"/>
        <v>46029</v>
      </c>
      <c r="AM483" s="220">
        <f t="shared" si="15"/>
        <v>46030</v>
      </c>
    </row>
    <row r="484" spans="1:39" ht="21.6" customHeight="1">
      <c r="A484" s="10">
        <v>59</v>
      </c>
      <c r="B484" s="10" t="s">
        <v>471</v>
      </c>
      <c r="C484" s="10">
        <v>2026010936</v>
      </c>
      <c r="D484" s="10"/>
      <c r="E484" s="10"/>
      <c r="F484" s="10">
        <v>2422</v>
      </c>
      <c r="G484" s="10" t="s">
        <v>689</v>
      </c>
      <c r="H484" s="10" t="s">
        <v>543</v>
      </c>
      <c r="I484" s="10"/>
      <c r="J484" s="10"/>
      <c r="K484" s="10"/>
      <c r="L484" s="10"/>
      <c r="M484" s="11"/>
      <c r="N484" s="10"/>
      <c r="O484" s="11"/>
      <c r="P484" s="12"/>
      <c r="Q484" s="10" t="s">
        <v>690</v>
      </c>
      <c r="R484" s="10" t="s">
        <v>419</v>
      </c>
      <c r="S484" s="10" t="s">
        <v>146</v>
      </c>
      <c r="T484" s="10">
        <v>1</v>
      </c>
      <c r="U484" s="10" t="s">
        <v>475</v>
      </c>
      <c r="V484" s="10" t="s">
        <v>2685</v>
      </c>
      <c r="W484" s="10" t="s">
        <v>2658</v>
      </c>
      <c r="X484" s="569">
        <v>46029.465277777781</v>
      </c>
      <c r="Y484" s="10"/>
      <c r="Z484" s="10">
        <v>0.3</v>
      </c>
      <c r="AA484" s="10"/>
      <c r="AB484" s="10" t="s">
        <v>478</v>
      </c>
      <c r="AC484" s="221" t="s">
        <v>2686</v>
      </c>
      <c r="AD484" s="10" t="s">
        <v>480</v>
      </c>
      <c r="AE484" s="10"/>
      <c r="AF484" s="10"/>
      <c r="AG484" s="10"/>
      <c r="AH484" s="10"/>
      <c r="AI484" s="10"/>
      <c r="AJ484" s="10"/>
      <c r="AK484" s="10"/>
      <c r="AL484" s="222" t="e">
        <f t="shared" si="14"/>
        <v>#VALUE!</v>
      </c>
      <c r="AM484" s="220">
        <f t="shared" si="15"/>
        <v>46029</v>
      </c>
    </row>
    <row r="485" spans="1:39" ht="21.6" customHeight="1">
      <c r="A485" s="10">
        <v>60</v>
      </c>
      <c r="B485" s="10" t="s">
        <v>471</v>
      </c>
      <c r="C485" s="10">
        <v>2026010952</v>
      </c>
      <c r="D485" s="10"/>
      <c r="E485" s="10" t="s">
        <v>2687</v>
      </c>
      <c r="F485" s="10">
        <v>2540</v>
      </c>
      <c r="G485" s="10" t="s">
        <v>2643</v>
      </c>
      <c r="H485" s="10" t="s">
        <v>2440</v>
      </c>
      <c r="I485" s="10"/>
      <c r="J485" s="10"/>
      <c r="K485" s="10"/>
      <c r="L485" s="10"/>
      <c r="M485" s="11"/>
      <c r="N485" s="10"/>
      <c r="O485" s="11"/>
      <c r="P485" s="12"/>
      <c r="Q485" s="10" t="s">
        <v>2646</v>
      </c>
      <c r="R485" s="10" t="s">
        <v>419</v>
      </c>
      <c r="S485" s="10" t="s">
        <v>130</v>
      </c>
      <c r="T485" s="10">
        <v>1</v>
      </c>
      <c r="U485" s="10" t="s">
        <v>475</v>
      </c>
      <c r="V485" s="10" t="s">
        <v>2688</v>
      </c>
      <c r="W485" s="10" t="s">
        <v>2689</v>
      </c>
      <c r="X485" s="569">
        <v>46029.520833333343</v>
      </c>
      <c r="Y485" s="10"/>
      <c r="Z485" s="10">
        <v>0.3</v>
      </c>
      <c r="AA485" s="10"/>
      <c r="AB485" s="10" t="s">
        <v>478</v>
      </c>
      <c r="AC485" s="221" t="s">
        <v>2690</v>
      </c>
      <c r="AD485" s="10" t="s">
        <v>480</v>
      </c>
      <c r="AE485" s="10"/>
      <c r="AF485" s="10"/>
      <c r="AG485" s="10"/>
      <c r="AH485" s="10"/>
      <c r="AI485" s="10"/>
      <c r="AJ485" s="10"/>
      <c r="AK485" s="10" t="s">
        <v>480</v>
      </c>
      <c r="AL485" s="222" t="e">
        <f t="shared" si="14"/>
        <v>#VALUE!</v>
      </c>
      <c r="AM485" s="220">
        <f t="shared" si="15"/>
        <v>46029</v>
      </c>
    </row>
    <row r="486" spans="1:39" ht="21.6" customHeight="1">
      <c r="A486" s="10">
        <v>61</v>
      </c>
      <c r="B486" s="10" t="s">
        <v>471</v>
      </c>
      <c r="C486" s="10">
        <v>2026010999</v>
      </c>
      <c r="D486" s="10"/>
      <c r="E486" s="10"/>
      <c r="F486" s="10">
        <v>3883</v>
      </c>
      <c r="G486" s="10" t="s">
        <v>2634</v>
      </c>
      <c r="H486" s="10" t="s">
        <v>2452</v>
      </c>
      <c r="I486" s="10"/>
      <c r="J486" s="10"/>
      <c r="K486" s="10"/>
      <c r="L486" s="10"/>
      <c r="M486" s="11"/>
      <c r="N486" s="10"/>
      <c r="O486" s="11"/>
      <c r="P486" s="12"/>
      <c r="Q486" s="10" t="s">
        <v>2637</v>
      </c>
      <c r="R486" s="10" t="s">
        <v>419</v>
      </c>
      <c r="S486" s="10" t="s">
        <v>145</v>
      </c>
      <c r="T486" s="10">
        <v>1</v>
      </c>
      <c r="U486" s="10" t="s">
        <v>475</v>
      </c>
      <c r="V486" s="10" t="s">
        <v>2691</v>
      </c>
      <c r="W486" s="10" t="s">
        <v>2692</v>
      </c>
      <c r="X486" s="569">
        <v>46029.611111111109</v>
      </c>
      <c r="Y486" s="10"/>
      <c r="Z486" s="10">
        <v>0.3</v>
      </c>
      <c r="AA486" s="10"/>
      <c r="AB486" s="10" t="s">
        <v>478</v>
      </c>
      <c r="AC486" s="221" t="s">
        <v>2693</v>
      </c>
      <c r="AD486" s="10" t="s">
        <v>480</v>
      </c>
      <c r="AE486" s="10"/>
      <c r="AF486" s="10"/>
      <c r="AG486" s="10"/>
      <c r="AH486" s="10"/>
      <c r="AI486" s="10"/>
      <c r="AJ486" s="10" t="s">
        <v>480</v>
      </c>
      <c r="AK486" s="10" t="s">
        <v>480</v>
      </c>
      <c r="AL486" s="222" t="e">
        <f t="shared" si="14"/>
        <v>#VALUE!</v>
      </c>
      <c r="AM486" s="220">
        <f t="shared" si="15"/>
        <v>46029</v>
      </c>
    </row>
    <row r="487" spans="1:39" ht="21.6" customHeight="1">
      <c r="A487" s="10">
        <v>62</v>
      </c>
      <c r="B487" s="10" t="s">
        <v>509</v>
      </c>
      <c r="C487" s="10">
        <v>2026011018</v>
      </c>
      <c r="D487" s="10" t="s">
        <v>2694</v>
      </c>
      <c r="E487" s="10" t="s">
        <v>511</v>
      </c>
      <c r="F487" s="10" t="s">
        <v>57</v>
      </c>
      <c r="G487" s="10" t="s">
        <v>2695</v>
      </c>
      <c r="H487" s="10" t="s">
        <v>543</v>
      </c>
      <c r="I487" s="10" t="s">
        <v>2696</v>
      </c>
      <c r="J487" s="10" t="s">
        <v>530</v>
      </c>
      <c r="K487" s="10" t="s">
        <v>289</v>
      </c>
      <c r="L487" s="10" t="s">
        <v>545</v>
      </c>
      <c r="M487" s="11" t="s">
        <v>546</v>
      </c>
      <c r="N487" s="10" t="s">
        <v>1913</v>
      </c>
      <c r="O487" s="11" t="s">
        <v>1914</v>
      </c>
      <c r="P487" s="12" t="s">
        <v>2697</v>
      </c>
      <c r="Q487" s="10" t="s">
        <v>2698</v>
      </c>
      <c r="R487" s="10" t="s">
        <v>419</v>
      </c>
      <c r="S487" s="10" t="s">
        <v>146</v>
      </c>
      <c r="T487" s="10">
        <v>1</v>
      </c>
      <c r="U487" s="10" t="s">
        <v>475</v>
      </c>
      <c r="V487" s="10" t="s">
        <v>2699</v>
      </c>
      <c r="W487" s="10" t="s">
        <v>2700</v>
      </c>
      <c r="X487" s="569">
        <v>46030.451388888891</v>
      </c>
      <c r="Y487" s="10" t="s">
        <v>2701</v>
      </c>
      <c r="Z487" s="10">
        <v>0.6</v>
      </c>
      <c r="AA487" s="10"/>
      <c r="AB487" s="10" t="s">
        <v>478</v>
      </c>
      <c r="AC487" s="221" t="s">
        <v>2702</v>
      </c>
      <c r="AD487" s="10"/>
      <c r="AE487" s="10"/>
      <c r="AF487" s="10"/>
      <c r="AG487" s="10"/>
      <c r="AH487" s="10"/>
      <c r="AI487" s="10"/>
      <c r="AJ487" s="10"/>
      <c r="AK487" s="10" t="s">
        <v>480</v>
      </c>
      <c r="AL487" s="222">
        <f t="shared" si="14"/>
        <v>46029</v>
      </c>
      <c r="AM487" s="220">
        <f t="shared" si="15"/>
        <v>46030</v>
      </c>
    </row>
    <row r="488" spans="1:39" ht="21.6" customHeight="1">
      <c r="A488" s="10">
        <v>63</v>
      </c>
      <c r="B488" s="10" t="s">
        <v>471</v>
      </c>
      <c r="C488" s="10">
        <v>2026011192</v>
      </c>
      <c r="D488" s="10"/>
      <c r="E488" s="10"/>
      <c r="F488" s="10">
        <v>5451</v>
      </c>
      <c r="G488" s="10" t="s">
        <v>336</v>
      </c>
      <c r="H488" s="10" t="s">
        <v>543</v>
      </c>
      <c r="I488" s="10"/>
      <c r="J488" s="10"/>
      <c r="K488" s="10"/>
      <c r="L488" s="10"/>
      <c r="M488" s="11"/>
      <c r="N488" s="10"/>
      <c r="O488" s="11"/>
      <c r="P488" s="12"/>
      <c r="Q488" s="10" t="s">
        <v>1062</v>
      </c>
      <c r="R488" s="10" t="s">
        <v>419</v>
      </c>
      <c r="S488" s="10" t="s">
        <v>146</v>
      </c>
      <c r="T488" s="10">
        <v>1</v>
      </c>
      <c r="U488" s="10" t="s">
        <v>475</v>
      </c>
      <c r="V488" s="10" t="s">
        <v>2703</v>
      </c>
      <c r="W488" s="10" t="s">
        <v>2704</v>
      </c>
      <c r="X488" s="569">
        <v>46030.416666666657</v>
      </c>
      <c r="Y488" s="10"/>
      <c r="Z488" s="10">
        <v>0.5</v>
      </c>
      <c r="AA488" s="10"/>
      <c r="AB488" s="10" t="s">
        <v>478</v>
      </c>
      <c r="AC488" s="221" t="s">
        <v>2705</v>
      </c>
      <c r="AD488" s="10" t="s">
        <v>480</v>
      </c>
      <c r="AE488" s="10"/>
      <c r="AF488" s="10"/>
      <c r="AG488" s="10"/>
      <c r="AH488" s="10"/>
      <c r="AI488" s="10"/>
      <c r="AJ488" s="10"/>
      <c r="AK488" s="10"/>
      <c r="AL488" s="222" t="e">
        <f t="shared" si="14"/>
        <v>#VALUE!</v>
      </c>
      <c r="AM488" s="220">
        <f t="shared" si="15"/>
        <v>46030</v>
      </c>
    </row>
    <row r="489" spans="1:39" ht="21.6" customHeight="1">
      <c r="A489" s="10">
        <v>64</v>
      </c>
      <c r="B489" s="10" t="s">
        <v>471</v>
      </c>
      <c r="C489" s="10">
        <v>2026011213</v>
      </c>
      <c r="D489" s="10"/>
      <c r="E489" s="10"/>
      <c r="F489" s="10" t="s">
        <v>57</v>
      </c>
      <c r="G489" s="10" t="s">
        <v>2695</v>
      </c>
      <c r="H489" s="10" t="s">
        <v>543</v>
      </c>
      <c r="I489" s="10"/>
      <c r="J489" s="10"/>
      <c r="K489" s="10"/>
      <c r="L489" s="10"/>
      <c r="M489" s="11"/>
      <c r="N489" s="10"/>
      <c r="O489" s="11"/>
      <c r="P489" s="12"/>
      <c r="Q489" s="10" t="s">
        <v>2698</v>
      </c>
      <c r="R489" s="10" t="s">
        <v>419</v>
      </c>
      <c r="S489" s="10" t="s">
        <v>146</v>
      </c>
      <c r="T489" s="10">
        <v>1</v>
      </c>
      <c r="U489" s="10" t="s">
        <v>475</v>
      </c>
      <c r="V489" s="10" t="s">
        <v>2706</v>
      </c>
      <c r="W489" s="10" t="s">
        <v>2700</v>
      </c>
      <c r="X489" s="569">
        <v>46030.451388888891</v>
      </c>
      <c r="Y489" s="10"/>
      <c r="Z489" s="10">
        <v>0.6</v>
      </c>
      <c r="AA489" s="10"/>
      <c r="AB489" s="10" t="s">
        <v>478</v>
      </c>
      <c r="AC489" s="221" t="s">
        <v>2707</v>
      </c>
      <c r="AD489" s="10" t="s">
        <v>480</v>
      </c>
      <c r="AE489" s="10"/>
      <c r="AF489" s="10"/>
      <c r="AG489" s="10"/>
      <c r="AH489" s="10"/>
      <c r="AI489" s="10"/>
      <c r="AJ489" s="10"/>
      <c r="AK489" s="10"/>
      <c r="AL489" s="222" t="e">
        <f t="shared" si="14"/>
        <v>#VALUE!</v>
      </c>
      <c r="AM489" s="220">
        <f t="shared" si="15"/>
        <v>46030</v>
      </c>
    </row>
    <row r="490" spans="1:39" ht="21.6" customHeight="1">
      <c r="A490" s="10">
        <v>65</v>
      </c>
      <c r="B490" s="10" t="s">
        <v>471</v>
      </c>
      <c r="C490" s="10">
        <v>2026011242</v>
      </c>
      <c r="D490" s="10"/>
      <c r="E490" s="10"/>
      <c r="F490" s="10">
        <v>3878</v>
      </c>
      <c r="G490" s="10" t="s">
        <v>500</v>
      </c>
      <c r="H490" s="10" t="s">
        <v>473</v>
      </c>
      <c r="I490" s="10"/>
      <c r="J490" s="10"/>
      <c r="K490" s="10"/>
      <c r="L490" s="10"/>
      <c r="M490" s="11"/>
      <c r="N490" s="10"/>
      <c r="O490" s="11"/>
      <c r="P490" s="12"/>
      <c r="Q490" s="10" t="s">
        <v>501</v>
      </c>
      <c r="R490" s="10" t="s">
        <v>419</v>
      </c>
      <c r="S490" s="10" t="s">
        <v>130</v>
      </c>
      <c r="T490" s="10">
        <v>1</v>
      </c>
      <c r="U490" s="10" t="s">
        <v>475</v>
      </c>
      <c r="V490" s="10" t="s">
        <v>2708</v>
      </c>
      <c r="W490" s="10" t="s">
        <v>2709</v>
      </c>
      <c r="X490" s="569">
        <v>46030.495833333327</v>
      </c>
      <c r="Y490" s="10"/>
      <c r="Z490" s="10">
        <v>0.9</v>
      </c>
      <c r="AA490" s="10"/>
      <c r="AB490" s="10" t="s">
        <v>478</v>
      </c>
      <c r="AC490" s="221" t="s">
        <v>2710</v>
      </c>
      <c r="AD490" s="10" t="s">
        <v>480</v>
      </c>
      <c r="AE490" s="10"/>
      <c r="AF490" s="10"/>
      <c r="AG490" s="10"/>
      <c r="AH490" s="10"/>
      <c r="AI490" s="10"/>
      <c r="AJ490" s="10"/>
      <c r="AK490" s="10" t="s">
        <v>480</v>
      </c>
      <c r="AL490" s="222" t="e">
        <f t="shared" si="14"/>
        <v>#VALUE!</v>
      </c>
      <c r="AM490" s="220">
        <f t="shared" si="15"/>
        <v>46030</v>
      </c>
    </row>
    <row r="491" spans="1:39" ht="21.6" customHeight="1">
      <c r="A491" s="10">
        <v>66</v>
      </c>
      <c r="B491" s="10" t="s">
        <v>471</v>
      </c>
      <c r="C491" s="10">
        <v>2026011257</v>
      </c>
      <c r="D491" s="10"/>
      <c r="E491" s="10"/>
      <c r="F491" s="10">
        <v>4057</v>
      </c>
      <c r="G491" s="10" t="s">
        <v>496</v>
      </c>
      <c r="H491" s="10" t="s">
        <v>473</v>
      </c>
      <c r="I491" s="10"/>
      <c r="J491" s="10"/>
      <c r="K491" s="10"/>
      <c r="L491" s="10"/>
      <c r="M491" s="11"/>
      <c r="N491" s="10"/>
      <c r="O491" s="11"/>
      <c r="P491" s="12"/>
      <c r="Q491" s="10" t="s">
        <v>497</v>
      </c>
      <c r="R491" s="10" t="s">
        <v>419</v>
      </c>
      <c r="S491" s="10" t="s">
        <v>130</v>
      </c>
      <c r="T491" s="10">
        <v>1</v>
      </c>
      <c r="U491" s="10" t="s">
        <v>475</v>
      </c>
      <c r="V491" s="10" t="s">
        <v>2711</v>
      </c>
      <c r="W491" s="10" t="s">
        <v>2712</v>
      </c>
      <c r="X491" s="569">
        <v>46030.534722222219</v>
      </c>
      <c r="Y491" s="10"/>
      <c r="Z491" s="10">
        <v>0.6</v>
      </c>
      <c r="AA491" s="10"/>
      <c r="AB491" s="10" t="s">
        <v>478</v>
      </c>
      <c r="AC491" s="221" t="s">
        <v>2713</v>
      </c>
      <c r="AD491" s="10" t="s">
        <v>480</v>
      </c>
      <c r="AE491" s="10"/>
      <c r="AF491" s="10"/>
      <c r="AG491" s="10"/>
      <c r="AH491" s="10"/>
      <c r="AI491" s="10"/>
      <c r="AJ491" s="10"/>
      <c r="AK491" s="10" t="s">
        <v>480</v>
      </c>
      <c r="AL491" s="222" t="e">
        <f t="shared" si="14"/>
        <v>#VALUE!</v>
      </c>
      <c r="AM491" s="220">
        <f t="shared" si="15"/>
        <v>46030</v>
      </c>
    </row>
    <row r="492" spans="1:39" ht="21.6" customHeight="1">
      <c r="A492" s="10">
        <v>67</v>
      </c>
      <c r="B492" s="10" t="s">
        <v>471</v>
      </c>
      <c r="C492" s="10">
        <v>2026011263</v>
      </c>
      <c r="D492" s="10"/>
      <c r="E492" s="10"/>
      <c r="F492" s="10">
        <v>4326</v>
      </c>
      <c r="G492" s="10" t="s">
        <v>481</v>
      </c>
      <c r="H492" s="10" t="s">
        <v>473</v>
      </c>
      <c r="I492" s="10"/>
      <c r="J492" s="10"/>
      <c r="K492" s="10"/>
      <c r="L492" s="10"/>
      <c r="M492" s="11"/>
      <c r="N492" s="10"/>
      <c r="O492" s="11"/>
      <c r="P492" s="12"/>
      <c r="Q492" s="10" t="s">
        <v>482</v>
      </c>
      <c r="R492" s="10" t="s">
        <v>419</v>
      </c>
      <c r="S492" s="10" t="s">
        <v>130</v>
      </c>
      <c r="T492" s="10">
        <v>1</v>
      </c>
      <c r="U492" s="10" t="s">
        <v>475</v>
      </c>
      <c r="V492" s="10" t="s">
        <v>2714</v>
      </c>
      <c r="W492" s="10" t="s">
        <v>2715</v>
      </c>
      <c r="X492" s="569">
        <v>46030.563888888893</v>
      </c>
      <c r="Y492" s="10"/>
      <c r="Z492" s="10">
        <v>0.5</v>
      </c>
      <c r="AA492" s="10"/>
      <c r="AB492" s="10" t="s">
        <v>478</v>
      </c>
      <c r="AC492" s="221" t="s">
        <v>2716</v>
      </c>
      <c r="AD492" s="10" t="s">
        <v>480</v>
      </c>
      <c r="AE492" s="10"/>
      <c r="AF492" s="10"/>
      <c r="AG492" s="10"/>
      <c r="AH492" s="10"/>
      <c r="AI492" s="10"/>
      <c r="AJ492" s="10"/>
      <c r="AK492" s="10" t="s">
        <v>480</v>
      </c>
      <c r="AL492" s="222" t="e">
        <f t="shared" si="14"/>
        <v>#VALUE!</v>
      </c>
      <c r="AM492" s="220">
        <f t="shared" si="15"/>
        <v>46030</v>
      </c>
    </row>
    <row r="493" spans="1:39" ht="21.6" customHeight="1">
      <c r="A493" s="10">
        <v>68</v>
      </c>
      <c r="B493" s="10" t="s">
        <v>471</v>
      </c>
      <c r="C493" s="10">
        <v>2026011271</v>
      </c>
      <c r="D493" s="10"/>
      <c r="E493" s="10"/>
      <c r="F493" s="10">
        <v>4715</v>
      </c>
      <c r="G493" s="10" t="s">
        <v>216</v>
      </c>
      <c r="H493" s="10" t="s">
        <v>473</v>
      </c>
      <c r="I493" s="10"/>
      <c r="J493" s="10"/>
      <c r="K493" s="10"/>
      <c r="L493" s="10"/>
      <c r="M493" s="11"/>
      <c r="N493" s="10"/>
      <c r="O493" s="11"/>
      <c r="P493" s="12"/>
      <c r="Q493" s="10" t="s">
        <v>1695</v>
      </c>
      <c r="R493" s="10" t="s">
        <v>419</v>
      </c>
      <c r="S493" s="10" t="s">
        <v>130</v>
      </c>
      <c r="T493" s="10">
        <v>1</v>
      </c>
      <c r="U493" s="10" t="s">
        <v>475</v>
      </c>
      <c r="V493" s="10" t="s">
        <v>2717</v>
      </c>
      <c r="W493" s="10" t="s">
        <v>2718</v>
      </c>
      <c r="X493" s="569">
        <v>46030.582638888889</v>
      </c>
      <c r="Y493" s="10"/>
      <c r="Z493" s="10">
        <v>0.4</v>
      </c>
      <c r="AA493" s="10"/>
      <c r="AB493" s="10" t="s">
        <v>478</v>
      </c>
      <c r="AC493" s="221" t="s">
        <v>2719</v>
      </c>
      <c r="AD493" s="10" t="s">
        <v>480</v>
      </c>
      <c r="AE493" s="10"/>
      <c r="AF493" s="10"/>
      <c r="AG493" s="10"/>
      <c r="AH493" s="10"/>
      <c r="AI493" s="10"/>
      <c r="AJ493" s="10"/>
      <c r="AK493" s="10" t="s">
        <v>480</v>
      </c>
      <c r="AL493" s="222" t="e">
        <f t="shared" si="14"/>
        <v>#VALUE!</v>
      </c>
      <c r="AM493" s="220">
        <f t="shared" si="15"/>
        <v>46030</v>
      </c>
    </row>
    <row r="494" spans="1:39" ht="21.6" customHeight="1">
      <c r="A494" s="10">
        <v>69</v>
      </c>
      <c r="B494" s="10" t="s">
        <v>471</v>
      </c>
      <c r="C494" s="10">
        <v>2026011281</v>
      </c>
      <c r="D494" s="10"/>
      <c r="E494" s="10"/>
      <c r="F494" s="10">
        <v>4834</v>
      </c>
      <c r="G494" s="10" t="s">
        <v>472</v>
      </c>
      <c r="H494" s="10" t="s">
        <v>473</v>
      </c>
      <c r="I494" s="10"/>
      <c r="J494" s="10"/>
      <c r="K494" s="10"/>
      <c r="L494" s="10"/>
      <c r="M494" s="11"/>
      <c r="N494" s="10"/>
      <c r="O494" s="11"/>
      <c r="P494" s="12"/>
      <c r="Q494" s="10" t="s">
        <v>474</v>
      </c>
      <c r="R494" s="10" t="s">
        <v>419</v>
      </c>
      <c r="S494" s="10" t="s">
        <v>130</v>
      </c>
      <c r="T494" s="10">
        <v>1</v>
      </c>
      <c r="U494" s="10" t="s">
        <v>475</v>
      </c>
      <c r="V494" s="10" t="s">
        <v>2720</v>
      </c>
      <c r="W494" s="10" t="s">
        <v>2721</v>
      </c>
      <c r="X494" s="569">
        <v>46030.597222222219</v>
      </c>
      <c r="Y494" s="10"/>
      <c r="Z494" s="10">
        <v>0.3</v>
      </c>
      <c r="AA494" s="10"/>
      <c r="AB494" s="10" t="s">
        <v>478</v>
      </c>
      <c r="AC494" s="221" t="s">
        <v>2722</v>
      </c>
      <c r="AD494" s="10" t="s">
        <v>480</v>
      </c>
      <c r="AE494" s="10"/>
      <c r="AF494" s="10"/>
      <c r="AG494" s="10"/>
      <c r="AH494" s="10"/>
      <c r="AI494" s="10"/>
      <c r="AJ494" s="10"/>
      <c r="AK494" s="10" t="s">
        <v>480</v>
      </c>
      <c r="AL494" s="222" t="e">
        <f t="shared" si="14"/>
        <v>#VALUE!</v>
      </c>
      <c r="AM494" s="220">
        <f t="shared" si="15"/>
        <v>46030</v>
      </c>
    </row>
    <row r="495" spans="1:39" ht="21.6" customHeight="1">
      <c r="A495" s="10">
        <v>70</v>
      </c>
      <c r="B495" s="10" t="s">
        <v>471</v>
      </c>
      <c r="C495" s="10">
        <v>2026011288</v>
      </c>
      <c r="D495" s="10"/>
      <c r="E495" s="10"/>
      <c r="F495" s="10" t="s">
        <v>60</v>
      </c>
      <c r="G495" s="10" t="s">
        <v>485</v>
      </c>
      <c r="H495" s="10" t="s">
        <v>473</v>
      </c>
      <c r="I495" s="10"/>
      <c r="J495" s="10"/>
      <c r="K495" s="10"/>
      <c r="L495" s="10"/>
      <c r="M495" s="11"/>
      <c r="N495" s="10"/>
      <c r="O495" s="11"/>
      <c r="P495" s="12"/>
      <c r="Q495" s="10" t="s">
        <v>486</v>
      </c>
      <c r="R495" s="10" t="s">
        <v>419</v>
      </c>
      <c r="S495" s="10" t="s">
        <v>130</v>
      </c>
      <c r="T495" s="10">
        <v>1</v>
      </c>
      <c r="U495" s="10" t="s">
        <v>475</v>
      </c>
      <c r="V495" s="10" t="s">
        <v>2723</v>
      </c>
      <c r="W495" s="10" t="s">
        <v>2724</v>
      </c>
      <c r="X495" s="569">
        <v>46030.614583333343</v>
      </c>
      <c r="Y495" s="10"/>
      <c r="Z495" s="10">
        <v>0.2</v>
      </c>
      <c r="AA495" s="10"/>
      <c r="AB495" s="10" t="s">
        <v>478</v>
      </c>
      <c r="AC495" s="221" t="s">
        <v>2705</v>
      </c>
      <c r="AD495" s="10" t="s">
        <v>480</v>
      </c>
      <c r="AE495" s="10"/>
      <c r="AF495" s="10"/>
      <c r="AG495" s="10"/>
      <c r="AH495" s="10"/>
      <c r="AI495" s="10"/>
      <c r="AJ495" s="10"/>
      <c r="AK495" s="10" t="s">
        <v>480</v>
      </c>
      <c r="AL495" s="222" t="e">
        <f t="shared" si="14"/>
        <v>#VALUE!</v>
      </c>
      <c r="AM495" s="220">
        <f t="shared" si="15"/>
        <v>46030</v>
      </c>
    </row>
    <row r="496" spans="1:39" ht="21.6" customHeight="1">
      <c r="A496" s="10">
        <v>63</v>
      </c>
      <c r="B496" s="10" t="s">
        <v>509</v>
      </c>
      <c r="C496" s="10">
        <v>2026011176</v>
      </c>
      <c r="D496" s="10" t="s">
        <v>2725</v>
      </c>
      <c r="E496" s="10" t="s">
        <v>511</v>
      </c>
      <c r="F496" s="10">
        <v>4196</v>
      </c>
      <c r="G496" s="10" t="s">
        <v>335</v>
      </c>
      <c r="H496" s="10" t="s">
        <v>504</v>
      </c>
      <c r="I496" s="10" t="s">
        <v>2726</v>
      </c>
      <c r="J496" s="10" t="s">
        <v>571</v>
      </c>
      <c r="K496" s="10" t="s">
        <v>592</v>
      </c>
      <c r="L496" s="10" t="s">
        <v>515</v>
      </c>
      <c r="M496" s="11" t="s">
        <v>516</v>
      </c>
      <c r="N496" s="10">
        <v>2307</v>
      </c>
      <c r="O496" s="11" t="s">
        <v>532</v>
      </c>
      <c r="P496" s="12" t="s">
        <v>2727</v>
      </c>
      <c r="Q496" s="10" t="s">
        <v>1050</v>
      </c>
      <c r="R496" s="10" t="s">
        <v>419</v>
      </c>
      <c r="S496" s="10" t="s">
        <v>145</v>
      </c>
      <c r="T496" s="10">
        <v>1</v>
      </c>
      <c r="U496" s="10" t="s">
        <v>475</v>
      </c>
      <c r="V496" s="10" t="s">
        <v>2728</v>
      </c>
      <c r="W496" s="10" t="s">
        <v>2729</v>
      </c>
      <c r="X496" s="569">
        <v>46031.541666666657</v>
      </c>
      <c r="Y496" s="10" t="s">
        <v>2730</v>
      </c>
      <c r="Z496" s="10">
        <v>2</v>
      </c>
      <c r="AA496" s="10"/>
      <c r="AB496" s="10" t="s">
        <v>478</v>
      </c>
      <c r="AC496" s="221" t="s">
        <v>2731</v>
      </c>
      <c r="AD496" s="10"/>
      <c r="AE496" s="10"/>
      <c r="AF496" s="10"/>
      <c r="AG496" s="10"/>
      <c r="AH496" s="10"/>
      <c r="AI496" s="10"/>
      <c r="AJ496" s="10"/>
      <c r="AK496" s="10" t="s">
        <v>480</v>
      </c>
      <c r="AL496" s="222">
        <f t="shared" si="14"/>
        <v>46030</v>
      </c>
      <c r="AM496" s="220">
        <f t="shared" si="15"/>
        <v>46031</v>
      </c>
    </row>
    <row r="497" spans="1:39" ht="21.6" customHeight="1">
      <c r="A497" s="10">
        <v>68</v>
      </c>
      <c r="B497" s="10" t="s">
        <v>509</v>
      </c>
      <c r="C497" s="10">
        <v>2026011262</v>
      </c>
      <c r="D497" s="10" t="s">
        <v>2732</v>
      </c>
      <c r="E497" s="10" t="s">
        <v>511</v>
      </c>
      <c r="F497" s="10">
        <v>4191</v>
      </c>
      <c r="G497" s="10" t="s">
        <v>989</v>
      </c>
      <c r="H497" s="10" t="s">
        <v>504</v>
      </c>
      <c r="I497" s="10" t="s">
        <v>2733</v>
      </c>
      <c r="J497" s="10" t="s">
        <v>571</v>
      </c>
      <c r="K497" s="10" t="s">
        <v>289</v>
      </c>
      <c r="L497" s="10" t="s">
        <v>639</v>
      </c>
      <c r="M497" s="11" t="s">
        <v>640</v>
      </c>
      <c r="N497" s="10">
        <v>2501</v>
      </c>
      <c r="O497" s="11" t="s">
        <v>641</v>
      </c>
      <c r="P497" s="12" t="s">
        <v>2734</v>
      </c>
      <c r="Q497" s="10" t="s">
        <v>990</v>
      </c>
      <c r="R497" s="10" t="s">
        <v>419</v>
      </c>
      <c r="S497" s="10" t="s">
        <v>145</v>
      </c>
      <c r="T497" s="10">
        <v>1</v>
      </c>
      <c r="U497" s="10" t="s">
        <v>475</v>
      </c>
      <c r="V497" s="10" t="s">
        <v>2735</v>
      </c>
      <c r="W497" s="10" t="s">
        <v>2736</v>
      </c>
      <c r="X497" s="569">
        <v>46031.645833333343</v>
      </c>
      <c r="Y497" s="10" t="s">
        <v>2737</v>
      </c>
      <c r="Z497" s="10">
        <v>0.3</v>
      </c>
      <c r="AA497" s="10"/>
      <c r="AB497" s="10" t="s">
        <v>478</v>
      </c>
      <c r="AC497" s="221" t="s">
        <v>2738</v>
      </c>
      <c r="AD497" s="10"/>
      <c r="AE497" s="10"/>
      <c r="AF497" s="10"/>
      <c r="AG497" s="10"/>
      <c r="AH497" s="10"/>
      <c r="AI497" s="10"/>
      <c r="AJ497" s="10"/>
      <c r="AK497" s="10" t="s">
        <v>480</v>
      </c>
      <c r="AL497" s="222">
        <f t="shared" si="14"/>
        <v>46030</v>
      </c>
      <c r="AM497" s="220">
        <f t="shared" si="15"/>
        <v>46031</v>
      </c>
    </row>
    <row r="498" spans="1:39" ht="21.6" customHeight="1">
      <c r="A498" s="10">
        <v>73</v>
      </c>
      <c r="B498" s="10" t="s">
        <v>471</v>
      </c>
      <c r="C498" s="10">
        <v>2026011295</v>
      </c>
      <c r="D498" s="10"/>
      <c r="E498" s="10"/>
      <c r="F498" s="10" t="s">
        <v>309</v>
      </c>
      <c r="G498" s="10" t="s">
        <v>310</v>
      </c>
      <c r="H498" s="10" t="s">
        <v>473</v>
      </c>
      <c r="I498" s="10"/>
      <c r="J498" s="10"/>
      <c r="K498" s="10"/>
      <c r="L498" s="10"/>
      <c r="M498" s="11"/>
      <c r="N498" s="10"/>
      <c r="O498" s="11"/>
      <c r="P498" s="12"/>
      <c r="Q498" s="10" t="s">
        <v>490</v>
      </c>
      <c r="R498" s="10" t="s">
        <v>419</v>
      </c>
      <c r="S498" s="10" t="s">
        <v>130</v>
      </c>
      <c r="T498" s="10">
        <v>1</v>
      </c>
      <c r="U498" s="10" t="s">
        <v>475</v>
      </c>
      <c r="V498" s="10" t="s">
        <v>2739</v>
      </c>
      <c r="W498" s="10" t="s">
        <v>2740</v>
      </c>
      <c r="X498" s="569">
        <v>46030.634027777778</v>
      </c>
      <c r="Y498" s="10"/>
      <c r="Z498" s="10">
        <v>0.2</v>
      </c>
      <c r="AA498" s="10"/>
      <c r="AB498" s="10" t="s">
        <v>478</v>
      </c>
      <c r="AC498" s="221" t="s">
        <v>2705</v>
      </c>
      <c r="AD498" s="10" t="s">
        <v>480</v>
      </c>
      <c r="AE498" s="10"/>
      <c r="AF498" s="10"/>
      <c r="AG498" s="10"/>
      <c r="AH498" s="10"/>
      <c r="AI498" s="10"/>
      <c r="AJ498" s="10"/>
      <c r="AK498" s="10" t="s">
        <v>480</v>
      </c>
      <c r="AL498" s="222" t="e">
        <f t="shared" si="14"/>
        <v>#VALUE!</v>
      </c>
      <c r="AM498" s="220">
        <f t="shared" si="15"/>
        <v>46030</v>
      </c>
    </row>
    <row r="499" spans="1:39" ht="21.6" customHeight="1">
      <c r="A499" s="10">
        <v>74</v>
      </c>
      <c r="B499" s="10" t="s">
        <v>471</v>
      </c>
      <c r="C499" s="10">
        <v>2026011311</v>
      </c>
      <c r="D499" s="10"/>
      <c r="E499" s="10"/>
      <c r="F499" s="10">
        <v>4538</v>
      </c>
      <c r="G499" s="10" t="s">
        <v>186</v>
      </c>
      <c r="H499" s="10" t="s">
        <v>473</v>
      </c>
      <c r="I499" s="10"/>
      <c r="J499" s="10"/>
      <c r="K499" s="10"/>
      <c r="L499" s="10"/>
      <c r="M499" s="11"/>
      <c r="N499" s="10"/>
      <c r="O499" s="11"/>
      <c r="P499" s="12"/>
      <c r="Q499" s="10" t="s">
        <v>493</v>
      </c>
      <c r="R499" s="10" t="s">
        <v>419</v>
      </c>
      <c r="S499" s="10" t="s">
        <v>130</v>
      </c>
      <c r="T499" s="10">
        <v>1</v>
      </c>
      <c r="U499" s="10" t="s">
        <v>475</v>
      </c>
      <c r="V499" s="10" t="s">
        <v>2741</v>
      </c>
      <c r="W499" s="10" t="s">
        <v>2742</v>
      </c>
      <c r="X499" s="569">
        <v>46030.661111111112</v>
      </c>
      <c r="Y499" s="10"/>
      <c r="Z499" s="10">
        <v>0.4</v>
      </c>
      <c r="AA499" s="10"/>
      <c r="AB499" s="10" t="s">
        <v>478</v>
      </c>
      <c r="AC499" s="221" t="s">
        <v>2743</v>
      </c>
      <c r="AD499" s="10" t="s">
        <v>480</v>
      </c>
      <c r="AE499" s="10"/>
      <c r="AF499" s="10"/>
      <c r="AG499" s="10"/>
      <c r="AH499" s="10"/>
      <c r="AI499" s="10"/>
      <c r="AJ499" s="10"/>
      <c r="AK499" s="10" t="s">
        <v>480</v>
      </c>
      <c r="AL499" s="222" t="e">
        <f t="shared" si="14"/>
        <v>#VALUE!</v>
      </c>
      <c r="AM499" s="220">
        <f t="shared" si="15"/>
        <v>46030</v>
      </c>
    </row>
    <row r="500" spans="1:39" ht="21.6" customHeight="1">
      <c r="A500" s="10">
        <v>75</v>
      </c>
      <c r="B500" s="10" t="s">
        <v>471</v>
      </c>
      <c r="C500" s="10">
        <v>2026011317</v>
      </c>
      <c r="D500" s="10"/>
      <c r="E500" s="10"/>
      <c r="F500" s="10">
        <v>2109</v>
      </c>
      <c r="G500" s="10" t="s">
        <v>311</v>
      </c>
      <c r="H500" s="10" t="s">
        <v>636</v>
      </c>
      <c r="I500" s="10"/>
      <c r="J500" s="10"/>
      <c r="K500" s="10"/>
      <c r="L500" s="10"/>
      <c r="M500" s="11"/>
      <c r="N500" s="10"/>
      <c r="O500" s="11"/>
      <c r="P500" s="12"/>
      <c r="Q500" s="10" t="s">
        <v>1233</v>
      </c>
      <c r="R500" s="10" t="s">
        <v>419</v>
      </c>
      <c r="S500" s="10" t="s">
        <v>125</v>
      </c>
      <c r="T500" s="10">
        <v>1</v>
      </c>
      <c r="U500" s="10" t="s">
        <v>475</v>
      </c>
      <c r="V500" s="10" t="s">
        <v>2744</v>
      </c>
      <c r="W500" s="10" t="s">
        <v>2740</v>
      </c>
      <c r="X500" s="569">
        <v>46030.645833333343</v>
      </c>
      <c r="Y500" s="10"/>
      <c r="Z500" s="10">
        <v>0.5</v>
      </c>
      <c r="AA500" s="10"/>
      <c r="AB500" s="10" t="s">
        <v>478</v>
      </c>
      <c r="AC500" s="221" t="s">
        <v>293</v>
      </c>
      <c r="AD500" s="10"/>
      <c r="AE500" s="10" t="s">
        <v>480</v>
      </c>
      <c r="AF500" s="10"/>
      <c r="AG500" s="10"/>
      <c r="AH500" s="10"/>
      <c r="AI500" s="10"/>
      <c r="AJ500" s="10"/>
      <c r="AK500" s="10" t="s">
        <v>480</v>
      </c>
      <c r="AL500" s="222" t="e">
        <f t="shared" si="14"/>
        <v>#VALUE!</v>
      </c>
      <c r="AM500" s="220">
        <f t="shared" si="15"/>
        <v>46030</v>
      </c>
    </row>
    <row r="501" spans="1:39" ht="21.6" customHeight="1">
      <c r="A501" s="10">
        <v>76</v>
      </c>
      <c r="B501" s="10" t="s">
        <v>471</v>
      </c>
      <c r="C501" s="10">
        <v>2026011361</v>
      </c>
      <c r="D501" s="10"/>
      <c r="E501" s="10"/>
      <c r="F501" s="10">
        <v>2109</v>
      </c>
      <c r="G501" s="10" t="s">
        <v>311</v>
      </c>
      <c r="H501" s="10" t="s">
        <v>636</v>
      </c>
      <c r="I501" s="10"/>
      <c r="J501" s="10"/>
      <c r="K501" s="10"/>
      <c r="L501" s="10"/>
      <c r="M501" s="11"/>
      <c r="N501" s="10"/>
      <c r="O501" s="11"/>
      <c r="P501" s="12"/>
      <c r="Q501" s="10" t="s">
        <v>1233</v>
      </c>
      <c r="R501" s="10" t="s">
        <v>419</v>
      </c>
      <c r="S501" s="10" t="s">
        <v>145</v>
      </c>
      <c r="T501" s="10">
        <v>1</v>
      </c>
      <c r="U501" s="10" t="s">
        <v>475</v>
      </c>
      <c r="V501" s="10" t="s">
        <v>2745</v>
      </c>
      <c r="W501" s="10" t="s">
        <v>2740</v>
      </c>
      <c r="X501" s="569">
        <v>46030.645833333343</v>
      </c>
      <c r="Y501" s="10"/>
      <c r="Z501" s="10">
        <v>0.5</v>
      </c>
      <c r="AA501" s="10"/>
      <c r="AB501" s="10" t="s">
        <v>478</v>
      </c>
      <c r="AC501" s="221" t="s">
        <v>187</v>
      </c>
      <c r="AD501" s="10"/>
      <c r="AE501" s="10" t="s">
        <v>480</v>
      </c>
      <c r="AF501" s="10"/>
      <c r="AG501" s="10"/>
      <c r="AH501" s="10"/>
      <c r="AI501" s="10"/>
      <c r="AJ501" s="10"/>
      <c r="AK501" s="10" t="s">
        <v>480</v>
      </c>
      <c r="AL501" s="222" t="e">
        <f t="shared" si="14"/>
        <v>#VALUE!</v>
      </c>
      <c r="AM501" s="220">
        <f t="shared" si="15"/>
        <v>46030</v>
      </c>
    </row>
    <row r="502" spans="1:39" ht="21.6" customHeight="1">
      <c r="A502" s="10">
        <v>77</v>
      </c>
      <c r="B502" s="10" t="s">
        <v>471</v>
      </c>
      <c r="C502" s="10">
        <v>2026011399</v>
      </c>
      <c r="D502" s="10"/>
      <c r="E502" s="10"/>
      <c r="F502" s="10">
        <v>3606</v>
      </c>
      <c r="G502" s="10" t="s">
        <v>1664</v>
      </c>
      <c r="H502" s="10" t="s">
        <v>1665</v>
      </c>
      <c r="I502" s="10"/>
      <c r="J502" s="10"/>
      <c r="K502" s="10"/>
      <c r="L502" s="10"/>
      <c r="M502" s="11"/>
      <c r="N502" s="10"/>
      <c r="O502" s="11"/>
      <c r="P502" s="12"/>
      <c r="Q502" s="10" t="s">
        <v>1666</v>
      </c>
      <c r="R502" s="10" t="s">
        <v>419</v>
      </c>
      <c r="S502" s="10" t="s">
        <v>130</v>
      </c>
      <c r="T502" s="10">
        <v>1</v>
      </c>
      <c r="U502" s="10" t="s">
        <v>475</v>
      </c>
      <c r="V502" s="10" t="s">
        <v>2746</v>
      </c>
      <c r="W502" s="10" t="s">
        <v>2747</v>
      </c>
      <c r="X502" s="569">
        <v>46031.4375</v>
      </c>
      <c r="Y502" s="10"/>
      <c r="Z502" s="10">
        <v>1</v>
      </c>
      <c r="AA502" s="10"/>
      <c r="AB502" s="10" t="s">
        <v>478</v>
      </c>
      <c r="AC502" s="221" t="s">
        <v>2748</v>
      </c>
      <c r="AD502" s="10" t="s">
        <v>480</v>
      </c>
      <c r="AE502" s="10"/>
      <c r="AF502" s="10"/>
      <c r="AG502" s="10"/>
      <c r="AH502" s="10"/>
      <c r="AI502" s="10"/>
      <c r="AJ502" s="10"/>
      <c r="AK502" s="10" t="s">
        <v>480</v>
      </c>
      <c r="AL502" s="222" t="e">
        <f t="shared" si="14"/>
        <v>#VALUE!</v>
      </c>
      <c r="AM502" s="220">
        <f t="shared" si="15"/>
        <v>46031</v>
      </c>
    </row>
    <row r="503" spans="1:39" ht="21.6" customHeight="1">
      <c r="A503" s="10">
        <v>78</v>
      </c>
      <c r="B503" s="10" t="s">
        <v>471</v>
      </c>
      <c r="C503" s="10">
        <v>2026011400</v>
      </c>
      <c r="D503" s="10"/>
      <c r="E503" s="10"/>
      <c r="F503" s="10">
        <v>4656</v>
      </c>
      <c r="G503" s="10" t="s">
        <v>1668</v>
      </c>
      <c r="H503" s="10" t="s">
        <v>1665</v>
      </c>
      <c r="I503" s="10"/>
      <c r="J503" s="10"/>
      <c r="K503" s="10"/>
      <c r="L503" s="10"/>
      <c r="M503" s="11"/>
      <c r="N503" s="10"/>
      <c r="O503" s="11"/>
      <c r="P503" s="12"/>
      <c r="Q503" s="10" t="s">
        <v>1669</v>
      </c>
      <c r="R503" s="10" t="s">
        <v>419</v>
      </c>
      <c r="S503" s="10" t="s">
        <v>130</v>
      </c>
      <c r="T503" s="10">
        <v>1</v>
      </c>
      <c r="U503" s="10" t="s">
        <v>475</v>
      </c>
      <c r="V503" s="10" t="s">
        <v>2749</v>
      </c>
      <c r="W503" s="10" t="s">
        <v>2729</v>
      </c>
      <c r="X503" s="569">
        <v>46031.478472222218</v>
      </c>
      <c r="Y503" s="10"/>
      <c r="Z503" s="10">
        <v>0.5</v>
      </c>
      <c r="AA503" s="10"/>
      <c r="AB503" s="10" t="s">
        <v>478</v>
      </c>
      <c r="AC503" s="221" t="s">
        <v>2750</v>
      </c>
      <c r="AD503" s="10" t="s">
        <v>480</v>
      </c>
      <c r="AE503" s="10"/>
      <c r="AF503" s="10"/>
      <c r="AG503" s="10"/>
      <c r="AH503" s="10"/>
      <c r="AI503" s="10"/>
      <c r="AJ503" s="10"/>
      <c r="AK503" s="10" t="s">
        <v>480</v>
      </c>
      <c r="AL503" s="222" t="e">
        <f t="shared" si="14"/>
        <v>#VALUE!</v>
      </c>
      <c r="AM503" s="220">
        <f t="shared" si="15"/>
        <v>46031</v>
      </c>
    </row>
    <row r="504" spans="1:39" ht="21.6" customHeight="1">
      <c r="A504" s="10">
        <v>79</v>
      </c>
      <c r="B504" s="10" t="s">
        <v>509</v>
      </c>
      <c r="C504" s="10">
        <v>2026011408</v>
      </c>
      <c r="D504" s="10" t="s">
        <v>2751</v>
      </c>
      <c r="E504" s="10" t="s">
        <v>511</v>
      </c>
      <c r="F504" s="10">
        <v>4196</v>
      </c>
      <c r="G504" s="10" t="s">
        <v>335</v>
      </c>
      <c r="H504" s="10" t="s">
        <v>504</v>
      </c>
      <c r="I504" s="10" t="s">
        <v>2752</v>
      </c>
      <c r="J504" s="10" t="s">
        <v>591</v>
      </c>
      <c r="K504" s="10" t="s">
        <v>289</v>
      </c>
      <c r="L504" s="10" t="s">
        <v>515</v>
      </c>
      <c r="M504" s="11" t="s">
        <v>516</v>
      </c>
      <c r="N504" s="10">
        <v>2307</v>
      </c>
      <c r="O504" s="11" t="s">
        <v>532</v>
      </c>
      <c r="P504" s="12" t="s">
        <v>2753</v>
      </c>
      <c r="Q504" s="10" t="s">
        <v>1050</v>
      </c>
      <c r="R504" s="10" t="s">
        <v>419</v>
      </c>
      <c r="S504" s="10" t="s">
        <v>145</v>
      </c>
      <c r="T504" s="10">
        <v>1</v>
      </c>
      <c r="U504" s="10" t="s">
        <v>475</v>
      </c>
      <c r="V504" s="10" t="s">
        <v>2754</v>
      </c>
      <c r="W504" s="10" t="s">
        <v>2755</v>
      </c>
      <c r="X504" s="569">
        <v>46031.625</v>
      </c>
      <c r="Y504" s="10" t="s">
        <v>2756</v>
      </c>
      <c r="Z504" s="10">
        <v>2</v>
      </c>
      <c r="AA504" s="10"/>
      <c r="AB504" s="10" t="s">
        <v>478</v>
      </c>
      <c r="AC504" s="221" t="s">
        <v>2757</v>
      </c>
      <c r="AD504" s="10"/>
      <c r="AE504" s="10"/>
      <c r="AF504" s="10"/>
      <c r="AG504" s="10"/>
      <c r="AH504" s="10"/>
      <c r="AI504" s="10"/>
      <c r="AJ504" s="10"/>
      <c r="AK504" s="10" t="s">
        <v>480</v>
      </c>
      <c r="AL504" s="222">
        <f t="shared" si="14"/>
        <v>46031</v>
      </c>
      <c r="AM504" s="220">
        <f t="shared" si="15"/>
        <v>46031</v>
      </c>
    </row>
    <row r="505" spans="1:39" ht="21.6" customHeight="1">
      <c r="A505" s="10">
        <v>80</v>
      </c>
      <c r="B505" s="10" t="s">
        <v>471</v>
      </c>
      <c r="C505" s="10">
        <v>2026011437</v>
      </c>
      <c r="D505" s="10"/>
      <c r="E505" s="10"/>
      <c r="F505" s="10">
        <v>4196</v>
      </c>
      <c r="G505" s="10" t="s">
        <v>335</v>
      </c>
      <c r="H505" s="10" t="s">
        <v>504</v>
      </c>
      <c r="I505" s="10"/>
      <c r="J505" s="10"/>
      <c r="K505" s="10"/>
      <c r="L505" s="10"/>
      <c r="M505" s="11"/>
      <c r="N505" s="10"/>
      <c r="O505" s="11"/>
      <c r="P505" s="12"/>
      <c r="Q505" s="10" t="s">
        <v>1050</v>
      </c>
      <c r="R505" s="10" t="s">
        <v>419</v>
      </c>
      <c r="S505" s="10" t="s">
        <v>125</v>
      </c>
      <c r="T505" s="10">
        <v>1</v>
      </c>
      <c r="U505" s="10" t="s">
        <v>475</v>
      </c>
      <c r="V505" s="10" t="s">
        <v>2758</v>
      </c>
      <c r="W505" s="10" t="s">
        <v>2729</v>
      </c>
      <c r="X505" s="569">
        <v>46031.541666666657</v>
      </c>
      <c r="Y505" s="10"/>
      <c r="Z505" s="10">
        <v>2</v>
      </c>
      <c r="AA505" s="10"/>
      <c r="AB505" s="10" t="s">
        <v>478</v>
      </c>
      <c r="AC505" s="221" t="s">
        <v>2759</v>
      </c>
      <c r="AD505" s="10"/>
      <c r="AE505" s="10"/>
      <c r="AF505" s="10"/>
      <c r="AG505" s="10"/>
      <c r="AH505" s="10"/>
      <c r="AI505" s="10"/>
      <c r="AJ505" s="10" t="s">
        <v>480</v>
      </c>
      <c r="AK505" s="10" t="s">
        <v>480</v>
      </c>
      <c r="AL505" s="222" t="e">
        <f t="shared" si="14"/>
        <v>#VALUE!</v>
      </c>
      <c r="AM505" s="220">
        <f t="shared" si="15"/>
        <v>46031</v>
      </c>
    </row>
    <row r="506" spans="1:39" ht="21.6" customHeight="1">
      <c r="A506" s="10">
        <v>81</v>
      </c>
      <c r="B506" s="10" t="s">
        <v>471</v>
      </c>
      <c r="C506" s="10">
        <v>2026011438</v>
      </c>
      <c r="D506" s="10"/>
      <c r="E506" s="10"/>
      <c r="F506" s="10">
        <v>4196</v>
      </c>
      <c r="G506" s="10" t="s">
        <v>335</v>
      </c>
      <c r="H506" s="10" t="s">
        <v>504</v>
      </c>
      <c r="I506" s="10"/>
      <c r="J506" s="10"/>
      <c r="K506" s="10"/>
      <c r="L506" s="10"/>
      <c r="M506" s="11"/>
      <c r="N506" s="10"/>
      <c r="O506" s="11"/>
      <c r="P506" s="12"/>
      <c r="Q506" s="10" t="s">
        <v>1050</v>
      </c>
      <c r="R506" s="10" t="s">
        <v>419</v>
      </c>
      <c r="S506" s="10" t="s">
        <v>145</v>
      </c>
      <c r="T506" s="10">
        <v>1</v>
      </c>
      <c r="U506" s="10" t="s">
        <v>475</v>
      </c>
      <c r="V506" s="10" t="s">
        <v>2760</v>
      </c>
      <c r="W506" s="10" t="s">
        <v>2761</v>
      </c>
      <c r="X506" s="569">
        <v>46031.625</v>
      </c>
      <c r="Y506" s="10"/>
      <c r="Z506" s="10">
        <v>0.3</v>
      </c>
      <c r="AA506" s="10"/>
      <c r="AB506" s="10" t="s">
        <v>478</v>
      </c>
      <c r="AC506" s="221" t="s">
        <v>2762</v>
      </c>
      <c r="AD506" s="10" t="s">
        <v>480</v>
      </c>
      <c r="AE506" s="10"/>
      <c r="AF506" s="10"/>
      <c r="AG506" s="10"/>
      <c r="AH506" s="10"/>
      <c r="AI506" s="10"/>
      <c r="AJ506" s="10" t="s">
        <v>480</v>
      </c>
      <c r="AK506" s="10" t="s">
        <v>480</v>
      </c>
      <c r="AL506" s="222" t="e">
        <f t="shared" si="14"/>
        <v>#VALUE!</v>
      </c>
      <c r="AM506" s="220">
        <f t="shared" si="15"/>
        <v>46031</v>
      </c>
    </row>
    <row r="507" spans="1:39" ht="21.6" customHeight="1">
      <c r="A507" s="10">
        <v>82</v>
      </c>
      <c r="B507" s="10" t="s">
        <v>471</v>
      </c>
      <c r="C507" s="10">
        <v>2026011459</v>
      </c>
      <c r="D507" s="10"/>
      <c r="E507" s="10"/>
      <c r="F507" s="10">
        <v>4191</v>
      </c>
      <c r="G507" s="10" t="s">
        <v>989</v>
      </c>
      <c r="H507" s="10" t="s">
        <v>504</v>
      </c>
      <c r="I507" s="10"/>
      <c r="J507" s="10"/>
      <c r="K507" s="10"/>
      <c r="L507" s="10"/>
      <c r="M507" s="11"/>
      <c r="N507" s="10"/>
      <c r="O507" s="11"/>
      <c r="P507" s="12"/>
      <c r="Q507" s="10" t="s">
        <v>990</v>
      </c>
      <c r="R507" s="10" t="s">
        <v>419</v>
      </c>
      <c r="S507" s="10" t="s">
        <v>145</v>
      </c>
      <c r="T507" s="10">
        <v>1</v>
      </c>
      <c r="U507" s="10" t="s">
        <v>475</v>
      </c>
      <c r="V507" s="10" t="s">
        <v>2763</v>
      </c>
      <c r="W507" s="10" t="s">
        <v>2764</v>
      </c>
      <c r="X507" s="569">
        <v>46031.652777777781</v>
      </c>
      <c r="Y507" s="10"/>
      <c r="Z507" s="10">
        <v>0.3</v>
      </c>
      <c r="AA507" s="10"/>
      <c r="AB507" s="10" t="s">
        <v>478</v>
      </c>
      <c r="AC507" s="221" t="s">
        <v>2765</v>
      </c>
      <c r="AD507" s="10" t="s">
        <v>480</v>
      </c>
      <c r="AE507" s="10"/>
      <c r="AF507" s="10"/>
      <c r="AG507" s="10"/>
      <c r="AH507" s="10"/>
      <c r="AI507" s="10"/>
      <c r="AJ507" s="10" t="s">
        <v>480</v>
      </c>
      <c r="AK507" s="10"/>
      <c r="AL507" s="222" t="e">
        <f t="shared" si="14"/>
        <v>#VALUE!</v>
      </c>
      <c r="AM507" s="220">
        <f t="shared" si="15"/>
        <v>46031</v>
      </c>
    </row>
    <row r="508" spans="1:39" ht="21.6" customHeight="1">
      <c r="A508" s="10">
        <v>83</v>
      </c>
      <c r="B508" s="10" t="s">
        <v>471</v>
      </c>
      <c r="C508" s="10">
        <v>2026011460</v>
      </c>
      <c r="D508" s="10"/>
      <c r="E508" s="10"/>
      <c r="F508" s="10">
        <v>4191</v>
      </c>
      <c r="G508" s="10" t="s">
        <v>989</v>
      </c>
      <c r="H508" s="10" t="s">
        <v>504</v>
      </c>
      <c r="I508" s="10"/>
      <c r="J508" s="10"/>
      <c r="K508" s="10"/>
      <c r="L508" s="10"/>
      <c r="M508" s="11"/>
      <c r="N508" s="10"/>
      <c r="O508" s="11"/>
      <c r="P508" s="12"/>
      <c r="Q508" s="10" t="s">
        <v>990</v>
      </c>
      <c r="R508" s="10" t="s">
        <v>419</v>
      </c>
      <c r="S508" s="10" t="s">
        <v>145</v>
      </c>
      <c r="T508" s="10">
        <v>1</v>
      </c>
      <c r="U508" s="10" t="s">
        <v>475</v>
      </c>
      <c r="V508" s="10" t="s">
        <v>2766</v>
      </c>
      <c r="W508" s="10" t="s">
        <v>2764</v>
      </c>
      <c r="X508" s="569">
        <v>46031.652777777781</v>
      </c>
      <c r="Y508" s="10"/>
      <c r="Z508" s="10">
        <v>0.3</v>
      </c>
      <c r="AA508" s="10"/>
      <c r="AB508" s="10" t="s">
        <v>478</v>
      </c>
      <c r="AC508" s="221" t="s">
        <v>2765</v>
      </c>
      <c r="AD508" s="10" t="s">
        <v>480</v>
      </c>
      <c r="AE508" s="10"/>
      <c r="AF508" s="10"/>
      <c r="AG508" s="10"/>
      <c r="AH508" s="10"/>
      <c r="AI508" s="10"/>
      <c r="AJ508" s="10" t="s">
        <v>480</v>
      </c>
      <c r="AK508" s="10" t="s">
        <v>480</v>
      </c>
      <c r="AL508" s="222" t="e">
        <f t="shared" si="14"/>
        <v>#VALUE!</v>
      </c>
      <c r="AM508" s="220">
        <f t="shared" si="15"/>
        <v>46031</v>
      </c>
    </row>
    <row r="509" spans="1:39" ht="21.6" customHeight="1">
      <c r="A509" s="10">
        <v>77</v>
      </c>
      <c r="B509" s="10" t="s">
        <v>509</v>
      </c>
      <c r="C509" s="10">
        <v>2026011396</v>
      </c>
      <c r="D509" s="10" t="s">
        <v>2767</v>
      </c>
      <c r="E509" s="10" t="s">
        <v>511</v>
      </c>
      <c r="F509" s="10">
        <v>3017</v>
      </c>
      <c r="G509" s="10" t="s">
        <v>2560</v>
      </c>
      <c r="H509" s="10" t="s">
        <v>2561</v>
      </c>
      <c r="I509" s="10" t="s">
        <v>2768</v>
      </c>
      <c r="J509" s="10" t="s">
        <v>591</v>
      </c>
      <c r="K509" s="10" t="s">
        <v>592</v>
      </c>
      <c r="L509" s="10" t="s">
        <v>545</v>
      </c>
      <c r="M509" s="11" t="s">
        <v>546</v>
      </c>
      <c r="N509" s="10" t="s">
        <v>1913</v>
      </c>
      <c r="O509" s="11" t="s">
        <v>1914</v>
      </c>
      <c r="P509" s="12" t="s">
        <v>2769</v>
      </c>
      <c r="Q509" s="10" t="s">
        <v>2564</v>
      </c>
      <c r="R509" s="10" t="s">
        <v>419</v>
      </c>
      <c r="S509" s="10" t="s">
        <v>130</v>
      </c>
      <c r="T509" s="10">
        <v>1</v>
      </c>
      <c r="U509" s="10" t="s">
        <v>475</v>
      </c>
      <c r="V509" s="10" t="s">
        <v>2770</v>
      </c>
      <c r="W509" s="10" t="s">
        <v>2771</v>
      </c>
      <c r="X509" s="569">
        <v>46034.4375</v>
      </c>
      <c r="Y509" s="10" t="s">
        <v>2772</v>
      </c>
      <c r="Z509" s="10">
        <v>0.5</v>
      </c>
      <c r="AA509" s="10"/>
      <c r="AB509" s="10" t="s">
        <v>478</v>
      </c>
      <c r="AC509" s="221" t="s">
        <v>2773</v>
      </c>
      <c r="AD509" s="10"/>
      <c r="AE509" s="10"/>
      <c r="AF509" s="10"/>
      <c r="AG509" s="10"/>
      <c r="AH509" s="10"/>
      <c r="AI509" s="10"/>
      <c r="AJ509" s="10"/>
      <c r="AK509" s="10" t="s">
        <v>480</v>
      </c>
      <c r="AL509" s="222">
        <f t="shared" si="14"/>
        <v>46031</v>
      </c>
      <c r="AM509" s="220">
        <f t="shared" si="15"/>
        <v>46034</v>
      </c>
    </row>
    <row r="510" spans="1:39" ht="21.6" customHeight="1">
      <c r="A510" s="10">
        <v>85</v>
      </c>
      <c r="B510" s="10" t="s">
        <v>471</v>
      </c>
      <c r="C510" s="10">
        <v>2026011519</v>
      </c>
      <c r="D510" s="10"/>
      <c r="E510" s="10"/>
      <c r="F510" s="10">
        <v>5574</v>
      </c>
      <c r="G510" s="10" t="s">
        <v>325</v>
      </c>
      <c r="H510" s="10" t="s">
        <v>2561</v>
      </c>
      <c r="I510" s="10"/>
      <c r="J510" s="10"/>
      <c r="K510" s="10"/>
      <c r="L510" s="10"/>
      <c r="M510" s="11"/>
      <c r="N510" s="10"/>
      <c r="O510" s="11"/>
      <c r="P510" s="12"/>
      <c r="Q510" s="10" t="s">
        <v>2774</v>
      </c>
      <c r="R510" s="10" t="s">
        <v>419</v>
      </c>
      <c r="S510" s="10" t="s">
        <v>130</v>
      </c>
      <c r="T510" s="10">
        <v>1</v>
      </c>
      <c r="U510" s="10" t="s">
        <v>475</v>
      </c>
      <c r="V510" s="10" t="s">
        <v>2775</v>
      </c>
      <c r="W510" s="10" t="s">
        <v>2776</v>
      </c>
      <c r="X510" s="569">
        <v>46031.768750000003</v>
      </c>
      <c r="Y510" s="10"/>
      <c r="Z510" s="10">
        <v>4.5</v>
      </c>
      <c r="AA510" s="10"/>
      <c r="AB510" s="10" t="s">
        <v>478</v>
      </c>
      <c r="AC510" s="221" t="s">
        <v>2777</v>
      </c>
      <c r="AD510" s="10"/>
      <c r="AE510" s="10" t="s">
        <v>480</v>
      </c>
      <c r="AF510" s="10"/>
      <c r="AG510" s="10"/>
      <c r="AH510" s="10"/>
      <c r="AI510" s="10"/>
      <c r="AJ510" s="10"/>
      <c r="AK510" s="10" t="s">
        <v>480</v>
      </c>
      <c r="AL510" s="222" t="e">
        <f t="shared" si="14"/>
        <v>#VALUE!</v>
      </c>
      <c r="AM510" s="220">
        <f t="shared" si="15"/>
        <v>46031</v>
      </c>
    </row>
    <row r="511" spans="1:39" ht="21.6" customHeight="1">
      <c r="A511" s="10">
        <v>86</v>
      </c>
      <c r="B511" s="10" t="s">
        <v>509</v>
      </c>
      <c r="C511" s="10">
        <v>2026011520</v>
      </c>
      <c r="D511" s="10" t="s">
        <v>2778</v>
      </c>
      <c r="E511" s="10" t="s">
        <v>511</v>
      </c>
      <c r="F511" s="10">
        <v>4210</v>
      </c>
      <c r="G511" s="10" t="s">
        <v>348</v>
      </c>
      <c r="H511" s="10" t="s">
        <v>504</v>
      </c>
      <c r="I511" s="10" t="s">
        <v>2779</v>
      </c>
      <c r="J511" s="10" t="s">
        <v>604</v>
      </c>
      <c r="K511" s="10" t="s">
        <v>592</v>
      </c>
      <c r="L511" s="10" t="s">
        <v>545</v>
      </c>
      <c r="M511" s="11" t="s">
        <v>546</v>
      </c>
      <c r="N511" s="10" t="s">
        <v>1913</v>
      </c>
      <c r="O511" s="11" t="s">
        <v>1914</v>
      </c>
      <c r="P511" s="12" t="s">
        <v>2780</v>
      </c>
      <c r="Q511" s="10" t="s">
        <v>1343</v>
      </c>
      <c r="R511" s="10" t="s">
        <v>419</v>
      </c>
      <c r="S511" s="10" t="s">
        <v>145</v>
      </c>
      <c r="T511" s="10">
        <v>1</v>
      </c>
      <c r="U511" s="10" t="s">
        <v>475</v>
      </c>
      <c r="V511" s="10" t="s">
        <v>2781</v>
      </c>
      <c r="W511" s="10" t="s">
        <v>2782</v>
      </c>
      <c r="X511" s="569">
        <v>46034.5625</v>
      </c>
      <c r="Y511" s="10" t="s">
        <v>2783</v>
      </c>
      <c r="Z511" s="10">
        <v>0.5</v>
      </c>
      <c r="AA511" s="10"/>
      <c r="AB511" s="10" t="s">
        <v>478</v>
      </c>
      <c r="AC511" s="221" t="s">
        <v>2784</v>
      </c>
      <c r="AD511" s="10"/>
      <c r="AE511" s="10"/>
      <c r="AF511" s="10"/>
      <c r="AG511" s="10"/>
      <c r="AH511" s="10"/>
      <c r="AI511" s="10"/>
      <c r="AJ511" s="10"/>
      <c r="AK511" s="10" t="s">
        <v>480</v>
      </c>
      <c r="AL511" s="222">
        <f t="shared" si="14"/>
        <v>46032</v>
      </c>
      <c r="AM511" s="220">
        <f t="shared" si="15"/>
        <v>46034</v>
      </c>
    </row>
    <row r="512" spans="1:39" ht="21.6" customHeight="1">
      <c r="A512" s="10">
        <v>87</v>
      </c>
      <c r="B512" s="10" t="s">
        <v>509</v>
      </c>
      <c r="C512" s="10">
        <v>2026011521</v>
      </c>
      <c r="D512" s="10" t="s">
        <v>2785</v>
      </c>
      <c r="E512" s="10" t="s">
        <v>511</v>
      </c>
      <c r="F512" s="10">
        <v>2375</v>
      </c>
      <c r="G512" s="10" t="s">
        <v>2593</v>
      </c>
      <c r="H512" s="10" t="s">
        <v>2561</v>
      </c>
      <c r="I512" s="10" t="s">
        <v>2786</v>
      </c>
      <c r="J512" s="10" t="s">
        <v>591</v>
      </c>
      <c r="K512" s="10" t="s">
        <v>1037</v>
      </c>
      <c r="L512" s="10" t="s">
        <v>593</v>
      </c>
      <c r="M512" s="11" t="s">
        <v>594</v>
      </c>
      <c r="N512" s="10" t="s">
        <v>595</v>
      </c>
      <c r="O512" s="11" t="s">
        <v>596</v>
      </c>
      <c r="P512" s="12" t="s">
        <v>2787</v>
      </c>
      <c r="Q512" s="10" t="s">
        <v>2594</v>
      </c>
      <c r="R512" s="10" t="s">
        <v>419</v>
      </c>
      <c r="S512" s="10" t="s">
        <v>130</v>
      </c>
      <c r="T512" s="10">
        <v>1</v>
      </c>
      <c r="U512" s="10" t="s">
        <v>475</v>
      </c>
      <c r="V512" s="10" t="s">
        <v>2788</v>
      </c>
      <c r="W512" s="10" t="s">
        <v>2789</v>
      </c>
      <c r="X512" s="569">
        <v>46034.673611111109</v>
      </c>
      <c r="Y512" s="10" t="s">
        <v>2783</v>
      </c>
      <c r="Z512" s="10">
        <v>2.2000000000000002</v>
      </c>
      <c r="AA512" s="10"/>
      <c r="AB512" s="10" t="s">
        <v>478</v>
      </c>
      <c r="AC512" s="221" t="s">
        <v>2790</v>
      </c>
      <c r="AD512" s="10"/>
      <c r="AE512" s="10"/>
      <c r="AF512" s="10"/>
      <c r="AG512" s="10"/>
      <c r="AH512" s="10"/>
      <c r="AI512" s="10"/>
      <c r="AJ512" s="10"/>
      <c r="AK512" s="10" t="s">
        <v>480</v>
      </c>
      <c r="AL512" s="222">
        <f t="shared" si="14"/>
        <v>46031</v>
      </c>
      <c r="AM512" s="220">
        <f t="shared" si="15"/>
        <v>46034</v>
      </c>
    </row>
    <row r="513" spans="1:39" ht="21.6" customHeight="1">
      <c r="A513" s="10">
        <v>88</v>
      </c>
      <c r="B513" s="10" t="s">
        <v>509</v>
      </c>
      <c r="C513" s="10">
        <v>2026011522</v>
      </c>
      <c r="D513" s="10" t="s">
        <v>2791</v>
      </c>
      <c r="E513" s="10" t="s">
        <v>511</v>
      </c>
      <c r="F513" s="10">
        <v>2375</v>
      </c>
      <c r="G513" s="10" t="s">
        <v>2593</v>
      </c>
      <c r="H513" s="10" t="s">
        <v>2561</v>
      </c>
      <c r="I513" s="10" t="s">
        <v>2792</v>
      </c>
      <c r="J513" s="10" t="s">
        <v>604</v>
      </c>
      <c r="K513" s="10" t="s">
        <v>592</v>
      </c>
      <c r="L513" s="10" t="s">
        <v>593</v>
      </c>
      <c r="M513" s="11" t="s">
        <v>594</v>
      </c>
      <c r="N513" s="10" t="s">
        <v>595</v>
      </c>
      <c r="O513" s="11" t="s">
        <v>596</v>
      </c>
      <c r="P513" s="12" t="s">
        <v>2793</v>
      </c>
      <c r="Q513" s="10" t="s">
        <v>2594</v>
      </c>
      <c r="R513" s="10" t="s">
        <v>419</v>
      </c>
      <c r="S513" s="10" t="s">
        <v>130</v>
      </c>
      <c r="T513" s="10">
        <v>1</v>
      </c>
      <c r="U513" s="10" t="s">
        <v>475</v>
      </c>
      <c r="V513" s="10" t="s">
        <v>2794</v>
      </c>
      <c r="W513" s="10" t="s">
        <v>2789</v>
      </c>
      <c r="X513" s="569">
        <v>46034.673611111109</v>
      </c>
      <c r="Y513" s="10" t="s">
        <v>2783</v>
      </c>
      <c r="Z513" s="10">
        <v>2.2000000000000002</v>
      </c>
      <c r="AA513" s="10"/>
      <c r="AB513" s="10" t="s">
        <v>478</v>
      </c>
      <c r="AC513" s="221" t="s">
        <v>2795</v>
      </c>
      <c r="AD513" s="10"/>
      <c r="AE513" s="10"/>
      <c r="AF513" s="10"/>
      <c r="AG513" s="10"/>
      <c r="AH513" s="10"/>
      <c r="AI513" s="10"/>
      <c r="AJ513" s="10"/>
      <c r="AK513" s="10" t="s">
        <v>480</v>
      </c>
      <c r="AL513" s="222">
        <f t="shared" si="14"/>
        <v>46032</v>
      </c>
      <c r="AM513" s="220">
        <f t="shared" si="15"/>
        <v>46034</v>
      </c>
    </row>
    <row r="514" spans="1:39" ht="21.6" customHeight="1">
      <c r="A514" s="10">
        <v>89</v>
      </c>
      <c r="B514" s="10" t="s">
        <v>509</v>
      </c>
      <c r="C514" s="10">
        <v>2026011523</v>
      </c>
      <c r="D514" s="10" t="s">
        <v>2796</v>
      </c>
      <c r="E514" s="10" t="s">
        <v>511</v>
      </c>
      <c r="F514" s="10">
        <v>2375</v>
      </c>
      <c r="G514" s="10" t="s">
        <v>2593</v>
      </c>
      <c r="H514" s="10" t="s">
        <v>2561</v>
      </c>
      <c r="I514" s="10" t="s">
        <v>2797</v>
      </c>
      <c r="J514" s="10" t="s">
        <v>604</v>
      </c>
      <c r="K514" s="10" t="s">
        <v>592</v>
      </c>
      <c r="L514" s="10" t="s">
        <v>515</v>
      </c>
      <c r="M514" s="11" t="s">
        <v>516</v>
      </c>
      <c r="N514" s="10">
        <v>2304</v>
      </c>
      <c r="O514" s="11" t="s">
        <v>517</v>
      </c>
      <c r="P514" s="12" t="s">
        <v>2798</v>
      </c>
      <c r="Q514" s="10" t="s">
        <v>2594</v>
      </c>
      <c r="R514" s="10" t="s">
        <v>419</v>
      </c>
      <c r="S514" s="10" t="s">
        <v>130</v>
      </c>
      <c r="T514" s="10">
        <v>1</v>
      </c>
      <c r="U514" s="10" t="s">
        <v>475</v>
      </c>
      <c r="V514" s="10" t="s">
        <v>2799</v>
      </c>
      <c r="W514" s="10" t="s">
        <v>2789</v>
      </c>
      <c r="X514" s="569">
        <v>46034.673611111109</v>
      </c>
      <c r="Y514" s="10" t="s">
        <v>2783</v>
      </c>
      <c r="Z514" s="10">
        <v>2.2000000000000002</v>
      </c>
      <c r="AA514" s="10"/>
      <c r="AB514" s="10" t="s">
        <v>478</v>
      </c>
      <c r="AC514" s="221" t="s">
        <v>2800</v>
      </c>
      <c r="AD514" s="10"/>
      <c r="AE514" s="10"/>
      <c r="AF514" s="10"/>
      <c r="AG514" s="10"/>
      <c r="AH514" s="10"/>
      <c r="AI514" s="10"/>
      <c r="AJ514" s="10"/>
      <c r="AK514" s="10" t="s">
        <v>480</v>
      </c>
      <c r="AL514" s="222">
        <f t="shared" ref="AL514:AL577" si="16">DATEVALUE(TEXT(I514, "yyyy/mm/dd"))</f>
        <v>46032</v>
      </c>
      <c r="AM514" s="220">
        <f t="shared" ref="AM514:AM577" si="17">DATEVALUE(TEXT(X514, "yyyy/mm/dd"))</f>
        <v>46034</v>
      </c>
    </row>
    <row r="515" spans="1:39" ht="21.6" customHeight="1">
      <c r="A515" s="10">
        <v>90</v>
      </c>
      <c r="B515" s="10" t="s">
        <v>509</v>
      </c>
      <c r="C515" s="10">
        <v>2026011524</v>
      </c>
      <c r="D515" s="10" t="s">
        <v>2801</v>
      </c>
      <c r="E515" s="10" t="s">
        <v>511</v>
      </c>
      <c r="F515" s="10">
        <v>2375</v>
      </c>
      <c r="G515" s="10" t="s">
        <v>2593</v>
      </c>
      <c r="H515" s="10" t="s">
        <v>2561</v>
      </c>
      <c r="I515" s="10" t="s">
        <v>2802</v>
      </c>
      <c r="J515" s="10" t="s">
        <v>604</v>
      </c>
      <c r="K515" s="10" t="s">
        <v>592</v>
      </c>
      <c r="L515" s="10" t="s">
        <v>515</v>
      </c>
      <c r="M515" s="11" t="s">
        <v>516</v>
      </c>
      <c r="N515" s="10">
        <v>2304</v>
      </c>
      <c r="O515" s="11" t="s">
        <v>517</v>
      </c>
      <c r="P515" s="12" t="s">
        <v>2803</v>
      </c>
      <c r="Q515" s="10" t="s">
        <v>2594</v>
      </c>
      <c r="R515" s="10" t="s">
        <v>419</v>
      </c>
      <c r="S515" s="10" t="s">
        <v>130</v>
      </c>
      <c r="T515" s="10">
        <v>1</v>
      </c>
      <c r="U515" s="10" t="s">
        <v>475</v>
      </c>
      <c r="V515" s="10" t="s">
        <v>2804</v>
      </c>
      <c r="W515" s="10" t="s">
        <v>2789</v>
      </c>
      <c r="X515" s="569">
        <v>46034.673611111109</v>
      </c>
      <c r="Y515" s="10" t="s">
        <v>2783</v>
      </c>
      <c r="Z515" s="10">
        <v>2.2000000000000002</v>
      </c>
      <c r="AA515" s="10"/>
      <c r="AB515" s="10" t="s">
        <v>478</v>
      </c>
      <c r="AC515" s="221" t="s">
        <v>2805</v>
      </c>
      <c r="AD515" s="10"/>
      <c r="AE515" s="10"/>
      <c r="AF515" s="10"/>
      <c r="AG515" s="10"/>
      <c r="AH515" s="10"/>
      <c r="AI515" s="10"/>
      <c r="AJ515" s="10"/>
      <c r="AK515" s="10" t="s">
        <v>480</v>
      </c>
      <c r="AL515" s="222">
        <f t="shared" si="16"/>
        <v>46032</v>
      </c>
      <c r="AM515" s="220">
        <f t="shared" si="17"/>
        <v>46034</v>
      </c>
    </row>
    <row r="516" spans="1:39" ht="21.6" customHeight="1">
      <c r="A516" s="10">
        <v>91</v>
      </c>
      <c r="B516" s="10" t="s">
        <v>509</v>
      </c>
      <c r="C516" s="10">
        <v>2026011528</v>
      </c>
      <c r="D516" s="10" t="s">
        <v>2806</v>
      </c>
      <c r="E516" s="10" t="s">
        <v>511</v>
      </c>
      <c r="F516" s="10">
        <v>3770</v>
      </c>
      <c r="G516" s="10" t="s">
        <v>267</v>
      </c>
      <c r="H516" s="10" t="s">
        <v>902</v>
      </c>
      <c r="I516" s="10" t="s">
        <v>2807</v>
      </c>
      <c r="J516" s="10" t="s">
        <v>604</v>
      </c>
      <c r="K516" s="10" t="s">
        <v>289</v>
      </c>
      <c r="L516" s="10" t="s">
        <v>515</v>
      </c>
      <c r="M516" s="11" t="s">
        <v>516</v>
      </c>
      <c r="N516" s="10">
        <v>2307</v>
      </c>
      <c r="O516" s="11" t="s">
        <v>532</v>
      </c>
      <c r="P516" s="12" t="s">
        <v>2808</v>
      </c>
      <c r="Q516" s="10" t="s">
        <v>1396</v>
      </c>
      <c r="R516" s="10" t="s">
        <v>419</v>
      </c>
      <c r="S516" s="10" t="s">
        <v>125</v>
      </c>
      <c r="T516" s="10">
        <v>1</v>
      </c>
      <c r="U516" s="10" t="s">
        <v>475</v>
      </c>
      <c r="V516" s="10" t="s">
        <v>2809</v>
      </c>
      <c r="W516" s="10" t="s">
        <v>2810</v>
      </c>
      <c r="X516" s="569">
        <v>46034.479166666657</v>
      </c>
      <c r="Y516" s="10" t="s">
        <v>2783</v>
      </c>
      <c r="Z516" s="10">
        <v>0.5</v>
      </c>
      <c r="AA516" s="10"/>
      <c r="AB516" s="10" t="s">
        <v>478</v>
      </c>
      <c r="AC516" s="221" t="s">
        <v>2811</v>
      </c>
      <c r="AD516" s="10"/>
      <c r="AE516" s="10"/>
      <c r="AF516" s="10"/>
      <c r="AG516" s="10"/>
      <c r="AH516" s="10"/>
      <c r="AI516" s="10"/>
      <c r="AJ516" s="10"/>
      <c r="AK516" s="10" t="s">
        <v>480</v>
      </c>
      <c r="AL516" s="222">
        <f t="shared" si="16"/>
        <v>46032</v>
      </c>
      <c r="AM516" s="220">
        <f t="shared" si="17"/>
        <v>46034</v>
      </c>
    </row>
    <row r="517" spans="1:39" ht="21.6" customHeight="1">
      <c r="A517" s="10">
        <v>92</v>
      </c>
      <c r="B517" s="10" t="s">
        <v>509</v>
      </c>
      <c r="C517" s="10">
        <v>2026011530</v>
      </c>
      <c r="D517" s="10" t="s">
        <v>2812</v>
      </c>
      <c r="E517" s="10" t="s">
        <v>511</v>
      </c>
      <c r="F517" s="10">
        <v>3052</v>
      </c>
      <c r="G517" s="10" t="s">
        <v>2813</v>
      </c>
      <c r="H517" s="10" t="s">
        <v>636</v>
      </c>
      <c r="I517" s="10" t="s">
        <v>2814</v>
      </c>
      <c r="J517" s="10" t="s">
        <v>604</v>
      </c>
      <c r="K517" s="10" t="s">
        <v>289</v>
      </c>
      <c r="L517" s="10" t="s">
        <v>639</v>
      </c>
      <c r="M517" s="11" t="s">
        <v>640</v>
      </c>
      <c r="N517" s="10">
        <v>2503</v>
      </c>
      <c r="O517" s="11" t="s">
        <v>2815</v>
      </c>
      <c r="P517" s="12" t="s">
        <v>2816</v>
      </c>
      <c r="Q517" s="10" t="s">
        <v>1193</v>
      </c>
      <c r="R517" s="10" t="s">
        <v>419</v>
      </c>
      <c r="S517" s="10" t="s">
        <v>125</v>
      </c>
      <c r="T517" s="10">
        <v>1</v>
      </c>
      <c r="U517" s="10" t="s">
        <v>475</v>
      </c>
      <c r="V517" s="10" t="s">
        <v>2817</v>
      </c>
      <c r="W517" s="10" t="s">
        <v>2818</v>
      </c>
      <c r="X517" s="569">
        <v>46034.416666666657</v>
      </c>
      <c r="Y517" s="10" t="s">
        <v>2783</v>
      </c>
      <c r="Z517" s="10">
        <v>0.5</v>
      </c>
      <c r="AA517" s="10"/>
      <c r="AB517" s="10" t="s">
        <v>478</v>
      </c>
      <c r="AC517" s="221" t="s">
        <v>2819</v>
      </c>
      <c r="AD517" s="10"/>
      <c r="AE517" s="10"/>
      <c r="AF517" s="10"/>
      <c r="AG517" s="10"/>
      <c r="AH517" s="10"/>
      <c r="AI517" s="10"/>
      <c r="AJ517" s="10"/>
      <c r="AK517" s="10" t="s">
        <v>480</v>
      </c>
      <c r="AL517" s="222">
        <f t="shared" si="16"/>
        <v>46032</v>
      </c>
      <c r="AM517" s="220">
        <f t="shared" si="17"/>
        <v>46034</v>
      </c>
    </row>
    <row r="518" spans="1:39" ht="21.6" customHeight="1">
      <c r="A518" s="10">
        <v>93</v>
      </c>
      <c r="B518" s="10" t="s">
        <v>509</v>
      </c>
      <c r="C518" s="10">
        <v>2026011531</v>
      </c>
      <c r="D518" s="10" t="s">
        <v>2820</v>
      </c>
      <c r="E518" s="10" t="s">
        <v>621</v>
      </c>
      <c r="F518" s="10">
        <v>2201</v>
      </c>
      <c r="G518" s="10" t="s">
        <v>2821</v>
      </c>
      <c r="H518" s="10" t="s">
        <v>2440</v>
      </c>
      <c r="I518" s="10" t="s">
        <v>2822</v>
      </c>
      <c r="J518" s="10" t="s">
        <v>629</v>
      </c>
      <c r="K518" s="10" t="s">
        <v>592</v>
      </c>
      <c r="L518" s="10" t="s">
        <v>703</v>
      </c>
      <c r="M518" s="11" t="s">
        <v>704</v>
      </c>
      <c r="N518" s="10">
        <v>2401</v>
      </c>
      <c r="O518" s="11" t="s">
        <v>852</v>
      </c>
      <c r="P518" s="12" t="s">
        <v>2823</v>
      </c>
      <c r="Q518" s="10" t="s">
        <v>2824</v>
      </c>
      <c r="R518" s="10" t="s">
        <v>419</v>
      </c>
      <c r="S518" s="10" t="s">
        <v>130</v>
      </c>
      <c r="T518" s="10">
        <v>1</v>
      </c>
      <c r="U518" s="10" t="s">
        <v>475</v>
      </c>
      <c r="V518" s="10" t="s">
        <v>2825</v>
      </c>
      <c r="W518" s="10" t="s">
        <v>2826</v>
      </c>
      <c r="X518" s="569">
        <v>46033.628472222219</v>
      </c>
      <c r="Y518" s="10" t="s">
        <v>2827</v>
      </c>
      <c r="Z518" s="10">
        <v>2.1</v>
      </c>
      <c r="AA518" s="10"/>
      <c r="AB518" s="10" t="s">
        <v>478</v>
      </c>
      <c r="AC518" s="221" t="s">
        <v>2828</v>
      </c>
      <c r="AD518" s="10"/>
      <c r="AE518" s="10"/>
      <c r="AF518" s="10"/>
      <c r="AG518" s="10"/>
      <c r="AH518" s="10"/>
      <c r="AI518" s="10"/>
      <c r="AJ518" s="10"/>
      <c r="AK518" s="10" t="s">
        <v>480</v>
      </c>
      <c r="AL518" s="222">
        <f t="shared" si="16"/>
        <v>46033</v>
      </c>
      <c r="AM518" s="220">
        <f t="shared" si="17"/>
        <v>46033</v>
      </c>
    </row>
    <row r="519" spans="1:39" ht="21.6" customHeight="1">
      <c r="A519" s="10">
        <v>94</v>
      </c>
      <c r="B519" s="10" t="s">
        <v>471</v>
      </c>
      <c r="C519" s="10">
        <v>2026011538</v>
      </c>
      <c r="D519" s="10"/>
      <c r="E519" s="10"/>
      <c r="F519" s="10">
        <v>5574</v>
      </c>
      <c r="G519" s="10" t="s">
        <v>325</v>
      </c>
      <c r="H519" s="10" t="s">
        <v>2561</v>
      </c>
      <c r="I519" s="10"/>
      <c r="J519" s="10"/>
      <c r="K519" s="10"/>
      <c r="L519" s="10"/>
      <c r="M519" s="11"/>
      <c r="N519" s="10"/>
      <c r="O519" s="11"/>
      <c r="P519" s="12"/>
      <c r="Q519" s="10" t="s">
        <v>2774</v>
      </c>
      <c r="R519" s="10" t="s">
        <v>419</v>
      </c>
      <c r="S519" s="10" t="s">
        <v>125</v>
      </c>
      <c r="T519" s="10">
        <v>1</v>
      </c>
      <c r="U519" s="10" t="s">
        <v>475</v>
      </c>
      <c r="V519" s="10" t="s">
        <v>2829</v>
      </c>
      <c r="W519" s="10" t="s">
        <v>2830</v>
      </c>
      <c r="X519" s="569">
        <v>46033.791666666657</v>
      </c>
      <c r="Y519" s="10"/>
      <c r="Z519" s="10">
        <v>1</v>
      </c>
      <c r="AA519" s="10"/>
      <c r="AB519" s="10" t="s">
        <v>478</v>
      </c>
      <c r="AC519" s="221" t="s">
        <v>897</v>
      </c>
      <c r="AD519" s="10"/>
      <c r="AE519" s="10" t="s">
        <v>480</v>
      </c>
      <c r="AF519" s="10"/>
      <c r="AG519" s="10"/>
      <c r="AH519" s="10"/>
      <c r="AI519" s="10"/>
      <c r="AJ519" s="10"/>
      <c r="AK519" s="10" t="s">
        <v>480</v>
      </c>
      <c r="AL519" s="222" t="e">
        <f t="shared" si="16"/>
        <v>#VALUE!</v>
      </c>
      <c r="AM519" s="220">
        <f t="shared" si="17"/>
        <v>46033</v>
      </c>
    </row>
    <row r="520" spans="1:39" ht="21.6" customHeight="1">
      <c r="A520" s="10">
        <v>95</v>
      </c>
      <c r="B520" s="10" t="s">
        <v>471</v>
      </c>
      <c r="C520" s="10">
        <v>2026011539</v>
      </c>
      <c r="D520" s="10"/>
      <c r="E520" s="10"/>
      <c r="F520" s="10">
        <v>5574</v>
      </c>
      <c r="G520" s="10" t="s">
        <v>325</v>
      </c>
      <c r="H520" s="10" t="s">
        <v>2561</v>
      </c>
      <c r="I520" s="10"/>
      <c r="J520" s="10"/>
      <c r="K520" s="10"/>
      <c r="L520" s="10"/>
      <c r="M520" s="11"/>
      <c r="N520" s="10"/>
      <c r="O520" s="11"/>
      <c r="P520" s="12"/>
      <c r="Q520" s="10" t="s">
        <v>2774</v>
      </c>
      <c r="R520" s="10" t="s">
        <v>419</v>
      </c>
      <c r="S520" s="10" t="s">
        <v>130</v>
      </c>
      <c r="T520" s="10">
        <v>1</v>
      </c>
      <c r="U520" s="10" t="s">
        <v>475</v>
      </c>
      <c r="V520" s="10" t="s">
        <v>2831</v>
      </c>
      <c r="W520" s="10" t="s">
        <v>2830</v>
      </c>
      <c r="X520" s="569">
        <v>46033.79583333333</v>
      </c>
      <c r="Y520" s="10"/>
      <c r="Z520" s="10">
        <v>1.1000000000000001</v>
      </c>
      <c r="AA520" s="10"/>
      <c r="AB520" s="10" t="s">
        <v>478</v>
      </c>
      <c r="AC520" s="221" t="s">
        <v>2832</v>
      </c>
      <c r="AD520" s="10"/>
      <c r="AE520" s="10" t="s">
        <v>480</v>
      </c>
      <c r="AF520" s="10"/>
      <c r="AG520" s="10"/>
      <c r="AH520" s="10"/>
      <c r="AI520" s="10"/>
      <c r="AJ520" s="10"/>
      <c r="AK520" s="10" t="s">
        <v>480</v>
      </c>
      <c r="AL520" s="222" t="e">
        <f t="shared" si="16"/>
        <v>#VALUE!</v>
      </c>
      <c r="AM520" s="220">
        <f t="shared" si="17"/>
        <v>46033</v>
      </c>
    </row>
    <row r="521" spans="1:39" ht="21.6" customHeight="1">
      <c r="A521" s="10">
        <v>96</v>
      </c>
      <c r="B521" s="10" t="s">
        <v>509</v>
      </c>
      <c r="C521" s="10">
        <v>2026011635</v>
      </c>
      <c r="D521" s="10" t="s">
        <v>2833</v>
      </c>
      <c r="E521" s="10" t="s">
        <v>511</v>
      </c>
      <c r="F521" s="10" t="s">
        <v>58</v>
      </c>
      <c r="G521" s="10" t="s">
        <v>2044</v>
      </c>
      <c r="H521" s="10" t="s">
        <v>636</v>
      </c>
      <c r="I521" s="10" t="s">
        <v>2834</v>
      </c>
      <c r="J521" s="10" t="s">
        <v>638</v>
      </c>
      <c r="K521" s="10" t="s">
        <v>592</v>
      </c>
      <c r="L521" s="10" t="s">
        <v>545</v>
      </c>
      <c r="M521" s="11" t="s">
        <v>546</v>
      </c>
      <c r="N521" s="10" t="s">
        <v>1913</v>
      </c>
      <c r="O521" s="11" t="s">
        <v>1914</v>
      </c>
      <c r="P521" s="12" t="s">
        <v>2835</v>
      </c>
      <c r="Q521" s="10" t="s">
        <v>2045</v>
      </c>
      <c r="R521" s="10" t="s">
        <v>419</v>
      </c>
      <c r="S521" s="10" t="s">
        <v>125</v>
      </c>
      <c r="T521" s="10">
        <v>1</v>
      </c>
      <c r="U521" s="10" t="s">
        <v>475</v>
      </c>
      <c r="V521" s="10" t="s">
        <v>2836</v>
      </c>
      <c r="W521" s="10" t="s">
        <v>2837</v>
      </c>
      <c r="X521" s="569">
        <v>46034.645833333343</v>
      </c>
      <c r="Y521" s="10" t="s">
        <v>2838</v>
      </c>
      <c r="Z521" s="10">
        <v>0.5</v>
      </c>
      <c r="AA521" s="10"/>
      <c r="AB521" s="10" t="s">
        <v>478</v>
      </c>
      <c r="AC521" s="221" t="s">
        <v>2474</v>
      </c>
      <c r="AD521" s="10"/>
      <c r="AE521" s="10"/>
      <c r="AF521" s="10"/>
      <c r="AG521" s="10"/>
      <c r="AH521" s="10"/>
      <c r="AI521" s="10"/>
      <c r="AJ521" s="10"/>
      <c r="AK521" s="10" t="s">
        <v>480</v>
      </c>
      <c r="AL521" s="222">
        <f t="shared" si="16"/>
        <v>46034</v>
      </c>
      <c r="AM521" s="220">
        <f t="shared" si="17"/>
        <v>46034</v>
      </c>
    </row>
    <row r="522" spans="1:39" ht="21.6" customHeight="1">
      <c r="A522" s="10">
        <v>97</v>
      </c>
      <c r="B522" s="10" t="s">
        <v>471</v>
      </c>
      <c r="C522" s="10">
        <v>2026011644</v>
      </c>
      <c r="D522" s="10"/>
      <c r="E522" s="10"/>
      <c r="F522" s="10">
        <v>3052</v>
      </c>
      <c r="G522" s="10" t="s">
        <v>2813</v>
      </c>
      <c r="H522" s="10" t="s">
        <v>636</v>
      </c>
      <c r="I522" s="10"/>
      <c r="J522" s="10"/>
      <c r="K522" s="10"/>
      <c r="L522" s="10"/>
      <c r="M522" s="11"/>
      <c r="N522" s="10"/>
      <c r="O522" s="11"/>
      <c r="P522" s="12"/>
      <c r="Q522" s="10" t="s">
        <v>1193</v>
      </c>
      <c r="R522" s="10" t="s">
        <v>419</v>
      </c>
      <c r="S522" s="10" t="s">
        <v>125</v>
      </c>
      <c r="T522" s="10">
        <v>1</v>
      </c>
      <c r="U522" s="10" t="s">
        <v>475</v>
      </c>
      <c r="V522" s="10" t="s">
        <v>2839</v>
      </c>
      <c r="W522" s="10" t="s">
        <v>2771</v>
      </c>
      <c r="X522" s="569">
        <v>46034.4375</v>
      </c>
      <c r="Y522" s="10"/>
      <c r="Z522" s="10">
        <v>0.5</v>
      </c>
      <c r="AA522" s="10"/>
      <c r="AB522" s="10" t="s">
        <v>478</v>
      </c>
      <c r="AC522" s="221" t="s">
        <v>2840</v>
      </c>
      <c r="AD522" s="10" t="s">
        <v>480</v>
      </c>
      <c r="AE522" s="10"/>
      <c r="AF522" s="10"/>
      <c r="AG522" s="10"/>
      <c r="AH522" s="10"/>
      <c r="AI522" s="10"/>
      <c r="AJ522" s="10" t="s">
        <v>480</v>
      </c>
      <c r="AK522" s="10" t="s">
        <v>480</v>
      </c>
      <c r="AL522" s="222" t="e">
        <f t="shared" si="16"/>
        <v>#VALUE!</v>
      </c>
      <c r="AM522" s="220">
        <f t="shared" si="17"/>
        <v>46034</v>
      </c>
    </row>
    <row r="523" spans="1:39" ht="21.6" customHeight="1">
      <c r="A523" s="10">
        <v>98</v>
      </c>
      <c r="B523" s="10" t="s">
        <v>471</v>
      </c>
      <c r="C523" s="10">
        <v>2026011672</v>
      </c>
      <c r="D523" s="10"/>
      <c r="E523" s="10"/>
      <c r="F523" s="10">
        <v>3770</v>
      </c>
      <c r="G523" s="10" t="s">
        <v>267</v>
      </c>
      <c r="H523" s="10" t="s">
        <v>902</v>
      </c>
      <c r="I523" s="10"/>
      <c r="J523" s="10"/>
      <c r="K523" s="10"/>
      <c r="L523" s="10"/>
      <c r="M523" s="11"/>
      <c r="N523" s="10"/>
      <c r="O523" s="11"/>
      <c r="P523" s="12"/>
      <c r="Q523" s="10" t="s">
        <v>1396</v>
      </c>
      <c r="R523" s="10" t="s">
        <v>419</v>
      </c>
      <c r="S523" s="10" t="s">
        <v>125</v>
      </c>
      <c r="T523" s="10">
        <v>1</v>
      </c>
      <c r="U523" s="10" t="s">
        <v>475</v>
      </c>
      <c r="V523" s="10" t="s">
        <v>2841</v>
      </c>
      <c r="W523" s="10" t="s">
        <v>2842</v>
      </c>
      <c r="X523" s="569">
        <v>46034.5</v>
      </c>
      <c r="Y523" s="10"/>
      <c r="Z523" s="10">
        <v>0.5</v>
      </c>
      <c r="AA523" s="10"/>
      <c r="AB523" s="10" t="s">
        <v>478</v>
      </c>
      <c r="AC523" s="221" t="s">
        <v>2843</v>
      </c>
      <c r="AD523" s="10" t="s">
        <v>480</v>
      </c>
      <c r="AE523" s="10"/>
      <c r="AF523" s="10"/>
      <c r="AG523" s="10"/>
      <c r="AH523" s="10"/>
      <c r="AI523" s="10"/>
      <c r="AJ523" s="10" t="s">
        <v>480</v>
      </c>
      <c r="AK523" s="10" t="s">
        <v>480</v>
      </c>
      <c r="AL523" s="222" t="e">
        <f t="shared" si="16"/>
        <v>#VALUE!</v>
      </c>
      <c r="AM523" s="220">
        <f t="shared" si="17"/>
        <v>46034</v>
      </c>
    </row>
    <row r="524" spans="1:39" ht="21.6" customHeight="1">
      <c r="A524" s="10">
        <v>99</v>
      </c>
      <c r="B524" s="10" t="s">
        <v>509</v>
      </c>
      <c r="C524" s="10">
        <v>2026011680</v>
      </c>
      <c r="D524" s="10" t="s">
        <v>2844</v>
      </c>
      <c r="E524" s="10" t="s">
        <v>511</v>
      </c>
      <c r="F524" s="10" t="s">
        <v>99</v>
      </c>
      <c r="G524" s="10" t="s">
        <v>1660</v>
      </c>
      <c r="H524" s="10" t="s">
        <v>504</v>
      </c>
      <c r="I524" s="10" t="s">
        <v>2845</v>
      </c>
      <c r="J524" s="10" t="s">
        <v>638</v>
      </c>
      <c r="K524" s="10" t="s">
        <v>289</v>
      </c>
      <c r="L524" s="10" t="s">
        <v>545</v>
      </c>
      <c r="M524" s="11" t="s">
        <v>546</v>
      </c>
      <c r="N524" s="10" t="s">
        <v>1913</v>
      </c>
      <c r="O524" s="11" t="s">
        <v>1914</v>
      </c>
      <c r="P524" s="12" t="s">
        <v>2846</v>
      </c>
      <c r="Q524" s="10" t="s">
        <v>1661</v>
      </c>
      <c r="R524" s="10" t="s">
        <v>419</v>
      </c>
      <c r="S524" s="10" t="s">
        <v>145</v>
      </c>
      <c r="T524" s="10">
        <v>1</v>
      </c>
      <c r="U524" s="10" t="s">
        <v>475</v>
      </c>
      <c r="V524" s="10" t="s">
        <v>2847</v>
      </c>
      <c r="W524" s="10" t="s">
        <v>2848</v>
      </c>
      <c r="X524" s="569">
        <v>46034.611111111109</v>
      </c>
      <c r="Y524" s="10" t="s">
        <v>2849</v>
      </c>
      <c r="Z524" s="10">
        <v>0.6</v>
      </c>
      <c r="AA524" s="10"/>
      <c r="AB524" s="10" t="s">
        <v>478</v>
      </c>
      <c r="AC524" s="221" t="s">
        <v>2850</v>
      </c>
      <c r="AD524" s="10"/>
      <c r="AE524" s="10"/>
      <c r="AF524" s="10"/>
      <c r="AG524" s="10"/>
      <c r="AH524" s="10"/>
      <c r="AI524" s="10"/>
      <c r="AJ524" s="10"/>
      <c r="AK524" s="10" t="s">
        <v>480</v>
      </c>
      <c r="AL524" s="222">
        <f t="shared" si="16"/>
        <v>46034</v>
      </c>
      <c r="AM524" s="220">
        <f t="shared" si="17"/>
        <v>46034</v>
      </c>
    </row>
    <row r="525" spans="1:39" ht="21.6" customHeight="1">
      <c r="A525" s="10">
        <v>100</v>
      </c>
      <c r="B525" s="10" t="s">
        <v>471</v>
      </c>
      <c r="C525" s="10">
        <v>2026011685</v>
      </c>
      <c r="D525" s="10"/>
      <c r="E525" s="10"/>
      <c r="F525" s="10">
        <v>4210</v>
      </c>
      <c r="G525" s="10" t="s">
        <v>348</v>
      </c>
      <c r="H525" s="10" t="s">
        <v>504</v>
      </c>
      <c r="I525" s="10"/>
      <c r="J525" s="10"/>
      <c r="K525" s="10"/>
      <c r="L525" s="10"/>
      <c r="M525" s="11"/>
      <c r="N525" s="10"/>
      <c r="O525" s="11"/>
      <c r="P525" s="12"/>
      <c r="Q525" s="10" t="s">
        <v>1343</v>
      </c>
      <c r="R525" s="10" t="s">
        <v>419</v>
      </c>
      <c r="S525" s="10" t="s">
        <v>145</v>
      </c>
      <c r="T525" s="10">
        <v>1</v>
      </c>
      <c r="U525" s="10" t="s">
        <v>475</v>
      </c>
      <c r="V525" s="10" t="s">
        <v>2851</v>
      </c>
      <c r="W525" s="10" t="s">
        <v>2852</v>
      </c>
      <c r="X525" s="569">
        <v>46034.576388888891</v>
      </c>
      <c r="Y525" s="10"/>
      <c r="Z525" s="10">
        <v>0.3</v>
      </c>
      <c r="AA525" s="10"/>
      <c r="AB525" s="10" t="s">
        <v>478</v>
      </c>
      <c r="AC525" s="221" t="s">
        <v>2853</v>
      </c>
      <c r="AD525" s="10" t="s">
        <v>480</v>
      </c>
      <c r="AE525" s="10"/>
      <c r="AF525" s="10"/>
      <c r="AG525" s="10"/>
      <c r="AH525" s="10"/>
      <c r="AI525" s="10"/>
      <c r="AJ525" s="10" t="s">
        <v>480</v>
      </c>
      <c r="AK525" s="10"/>
      <c r="AL525" s="222" t="e">
        <f t="shared" si="16"/>
        <v>#VALUE!</v>
      </c>
      <c r="AM525" s="220">
        <f t="shared" si="17"/>
        <v>46034</v>
      </c>
    </row>
    <row r="526" spans="1:39" ht="21.6" customHeight="1">
      <c r="A526" s="10">
        <v>101</v>
      </c>
      <c r="B526" s="10" t="s">
        <v>471</v>
      </c>
      <c r="C526" s="10">
        <v>2026011700</v>
      </c>
      <c r="D526" s="10"/>
      <c r="E526" s="10"/>
      <c r="F526" s="10" t="s">
        <v>99</v>
      </c>
      <c r="G526" s="10" t="s">
        <v>1660</v>
      </c>
      <c r="H526" s="10" t="s">
        <v>504</v>
      </c>
      <c r="I526" s="10"/>
      <c r="J526" s="10"/>
      <c r="K526" s="10"/>
      <c r="L526" s="10"/>
      <c r="M526" s="11"/>
      <c r="N526" s="10"/>
      <c r="O526" s="11"/>
      <c r="P526" s="12"/>
      <c r="Q526" s="10" t="s">
        <v>1661</v>
      </c>
      <c r="R526" s="10" t="s">
        <v>419</v>
      </c>
      <c r="S526" s="10" t="s">
        <v>145</v>
      </c>
      <c r="T526" s="10">
        <v>1</v>
      </c>
      <c r="U526" s="10" t="s">
        <v>475</v>
      </c>
      <c r="V526" s="10" t="s">
        <v>2854</v>
      </c>
      <c r="W526" s="10" t="s">
        <v>2855</v>
      </c>
      <c r="X526" s="569">
        <v>46034.614583333343</v>
      </c>
      <c r="Y526" s="10"/>
      <c r="Z526" s="10">
        <v>0.3</v>
      </c>
      <c r="AA526" s="10"/>
      <c r="AB526" s="10" t="s">
        <v>478</v>
      </c>
      <c r="AC526" s="221" t="s">
        <v>2856</v>
      </c>
      <c r="AD526" s="10" t="s">
        <v>480</v>
      </c>
      <c r="AE526" s="10"/>
      <c r="AF526" s="10"/>
      <c r="AG526" s="10"/>
      <c r="AH526" s="10"/>
      <c r="AI526" s="10"/>
      <c r="AJ526" s="10" t="s">
        <v>480</v>
      </c>
      <c r="AK526" s="10"/>
      <c r="AL526" s="222" t="e">
        <f t="shared" si="16"/>
        <v>#VALUE!</v>
      </c>
      <c r="AM526" s="220">
        <f t="shared" si="17"/>
        <v>46034</v>
      </c>
    </row>
    <row r="527" spans="1:39" ht="21.6" customHeight="1">
      <c r="A527" s="10">
        <v>102</v>
      </c>
      <c r="B527" s="10" t="s">
        <v>471</v>
      </c>
      <c r="C527" s="10">
        <v>2026011721</v>
      </c>
      <c r="D527" s="10"/>
      <c r="E527" s="10"/>
      <c r="F527" s="10" t="s">
        <v>58</v>
      </c>
      <c r="G527" s="10" t="s">
        <v>2044</v>
      </c>
      <c r="H527" s="10" t="s">
        <v>636</v>
      </c>
      <c r="I527" s="10"/>
      <c r="J527" s="10"/>
      <c r="K527" s="10"/>
      <c r="L527" s="10"/>
      <c r="M527" s="11"/>
      <c r="N527" s="10"/>
      <c r="O527" s="11"/>
      <c r="P527" s="12"/>
      <c r="Q527" s="10" t="s">
        <v>2045</v>
      </c>
      <c r="R527" s="10" t="s">
        <v>419</v>
      </c>
      <c r="S527" s="10" t="s">
        <v>125</v>
      </c>
      <c r="T527" s="10">
        <v>1</v>
      </c>
      <c r="U527" s="10" t="s">
        <v>475</v>
      </c>
      <c r="V527" s="10" t="s">
        <v>2857</v>
      </c>
      <c r="W527" s="10" t="s">
        <v>2858</v>
      </c>
      <c r="X527" s="569">
        <v>46034.666666666657</v>
      </c>
      <c r="Y527" s="10"/>
      <c r="Z527" s="10">
        <v>0.5</v>
      </c>
      <c r="AA527" s="10"/>
      <c r="AB527" s="10" t="s">
        <v>478</v>
      </c>
      <c r="AC527" s="221" t="s">
        <v>2859</v>
      </c>
      <c r="AD527" s="10" t="s">
        <v>480</v>
      </c>
      <c r="AE527" s="10"/>
      <c r="AF527" s="10"/>
      <c r="AG527" s="10"/>
      <c r="AH527" s="10"/>
      <c r="AI527" s="10"/>
      <c r="AJ527" s="10" t="s">
        <v>480</v>
      </c>
      <c r="AK527" s="10" t="s">
        <v>480</v>
      </c>
      <c r="AL527" s="222" t="e">
        <f t="shared" si="16"/>
        <v>#VALUE!</v>
      </c>
      <c r="AM527" s="220">
        <f t="shared" si="17"/>
        <v>46034</v>
      </c>
    </row>
    <row r="528" spans="1:39" ht="21.6" customHeight="1">
      <c r="A528" s="10">
        <v>102</v>
      </c>
      <c r="B528" s="10" t="s">
        <v>509</v>
      </c>
      <c r="C528" s="10">
        <v>2026011718</v>
      </c>
      <c r="D528" s="10" t="s">
        <v>2860</v>
      </c>
      <c r="E528" s="10" t="s">
        <v>511</v>
      </c>
      <c r="F528" s="10">
        <v>4191</v>
      </c>
      <c r="G528" s="10" t="s">
        <v>989</v>
      </c>
      <c r="H528" s="10" t="s">
        <v>504</v>
      </c>
      <c r="I528" s="10" t="s">
        <v>2861</v>
      </c>
      <c r="J528" s="10" t="s">
        <v>638</v>
      </c>
      <c r="K528" s="10" t="s">
        <v>289</v>
      </c>
      <c r="L528" s="10" t="s">
        <v>593</v>
      </c>
      <c r="M528" s="11" t="s">
        <v>594</v>
      </c>
      <c r="N528" s="10" t="s">
        <v>595</v>
      </c>
      <c r="O528" s="11" t="s">
        <v>596</v>
      </c>
      <c r="P528" s="12" t="s">
        <v>2862</v>
      </c>
      <c r="Q528" s="10" t="s">
        <v>990</v>
      </c>
      <c r="R528" s="10" t="s">
        <v>419</v>
      </c>
      <c r="S528" s="10" t="s">
        <v>145</v>
      </c>
      <c r="T528" s="10">
        <v>1</v>
      </c>
      <c r="U528" s="10" t="s">
        <v>475</v>
      </c>
      <c r="V528" s="10" t="s">
        <v>2863</v>
      </c>
      <c r="W528" s="10" t="s">
        <v>2864</v>
      </c>
      <c r="X528" s="569">
        <v>46035.649305555547</v>
      </c>
      <c r="Y528" s="10" t="s">
        <v>2865</v>
      </c>
      <c r="Z528" s="10">
        <v>0.3</v>
      </c>
      <c r="AA528" s="10"/>
      <c r="AB528" s="10" t="s">
        <v>478</v>
      </c>
      <c r="AC528" s="221" t="s">
        <v>2866</v>
      </c>
      <c r="AD528" s="10"/>
      <c r="AE528" s="10"/>
      <c r="AF528" s="10"/>
      <c r="AG528" s="10"/>
      <c r="AH528" s="10"/>
      <c r="AI528" s="10"/>
      <c r="AJ528" s="10"/>
      <c r="AK528" s="10" t="s">
        <v>480</v>
      </c>
      <c r="AL528" s="222">
        <f t="shared" si="16"/>
        <v>46034</v>
      </c>
      <c r="AM528" s="220">
        <f t="shared" si="17"/>
        <v>46035</v>
      </c>
    </row>
    <row r="529" spans="1:39" ht="21.6" customHeight="1">
      <c r="A529" s="10">
        <v>104</v>
      </c>
      <c r="B529" s="10" t="s">
        <v>509</v>
      </c>
      <c r="C529" s="10">
        <v>2026011769</v>
      </c>
      <c r="D529" s="10" t="s">
        <v>2867</v>
      </c>
      <c r="E529" s="10" t="s">
        <v>621</v>
      </c>
      <c r="F529" s="10">
        <v>4155</v>
      </c>
      <c r="G529" s="10" t="s">
        <v>1365</v>
      </c>
      <c r="H529" s="10" t="s">
        <v>504</v>
      </c>
      <c r="I529" s="10" t="s">
        <v>2868</v>
      </c>
      <c r="J529" s="10" t="s">
        <v>514</v>
      </c>
      <c r="K529" s="10" t="s">
        <v>592</v>
      </c>
      <c r="L529" s="10" t="s">
        <v>703</v>
      </c>
      <c r="M529" s="11" t="s">
        <v>704</v>
      </c>
      <c r="N529" s="10">
        <v>2401</v>
      </c>
      <c r="O529" s="11" t="s">
        <v>852</v>
      </c>
      <c r="P529" s="12" t="s">
        <v>2869</v>
      </c>
      <c r="Q529" s="10" t="s">
        <v>1366</v>
      </c>
      <c r="R529" s="10" t="s">
        <v>419</v>
      </c>
      <c r="S529" s="10" t="s">
        <v>125</v>
      </c>
      <c r="T529" s="10">
        <v>1</v>
      </c>
      <c r="U529" s="10" t="s">
        <v>475</v>
      </c>
      <c r="V529" s="10" t="s">
        <v>2870</v>
      </c>
      <c r="W529" s="10" t="s">
        <v>2871</v>
      </c>
      <c r="X529" s="569">
        <v>46035.479166666657</v>
      </c>
      <c r="Y529" s="10" t="s">
        <v>2872</v>
      </c>
      <c r="Z529" s="10">
        <v>1.5</v>
      </c>
      <c r="AA529" s="10"/>
      <c r="AB529" s="10" t="s">
        <v>478</v>
      </c>
      <c r="AC529" s="221" t="s">
        <v>2873</v>
      </c>
      <c r="AD529" s="10"/>
      <c r="AE529" s="10"/>
      <c r="AF529" s="10"/>
      <c r="AG529" s="10"/>
      <c r="AH529" s="10"/>
      <c r="AI529" s="10"/>
      <c r="AJ529" s="10"/>
      <c r="AK529" s="10" t="s">
        <v>480</v>
      </c>
      <c r="AL529" s="222">
        <f t="shared" si="16"/>
        <v>46035</v>
      </c>
      <c r="AM529" s="220">
        <f t="shared" si="17"/>
        <v>46035</v>
      </c>
    </row>
    <row r="530" spans="1:39" ht="21.6" customHeight="1">
      <c r="A530" s="10">
        <v>105</v>
      </c>
      <c r="B530" s="10" t="s">
        <v>471</v>
      </c>
      <c r="C530" s="10">
        <v>2026011804</v>
      </c>
      <c r="D530" s="10"/>
      <c r="E530" s="10"/>
      <c r="F530" s="10">
        <v>4511</v>
      </c>
      <c r="G530" s="10" t="s">
        <v>324</v>
      </c>
      <c r="H530" s="10" t="s">
        <v>712</v>
      </c>
      <c r="I530" s="10"/>
      <c r="J530" s="10"/>
      <c r="K530" s="10"/>
      <c r="L530" s="10"/>
      <c r="M530" s="11"/>
      <c r="N530" s="10"/>
      <c r="O530" s="11"/>
      <c r="P530" s="12"/>
      <c r="Q530" s="10" t="s">
        <v>2151</v>
      </c>
      <c r="R530" s="10" t="s">
        <v>419</v>
      </c>
      <c r="S530" s="10" t="s">
        <v>130</v>
      </c>
      <c r="T530" s="10">
        <v>1</v>
      </c>
      <c r="U530" s="10" t="s">
        <v>475</v>
      </c>
      <c r="V530" s="10" t="s">
        <v>2874</v>
      </c>
      <c r="W530" s="10" t="s">
        <v>2871</v>
      </c>
      <c r="X530" s="569">
        <v>46035.46597222222</v>
      </c>
      <c r="Y530" s="10"/>
      <c r="Z530" s="10">
        <v>1.2</v>
      </c>
      <c r="AA530" s="10"/>
      <c r="AB530" s="10" t="s">
        <v>478</v>
      </c>
      <c r="AC530" s="221" t="s">
        <v>2875</v>
      </c>
      <c r="AD530" s="10"/>
      <c r="AE530" s="10" t="s">
        <v>480</v>
      </c>
      <c r="AF530" s="10"/>
      <c r="AG530" s="10"/>
      <c r="AH530" s="10"/>
      <c r="AI530" s="10"/>
      <c r="AJ530" s="10"/>
      <c r="AK530" s="10" t="s">
        <v>480</v>
      </c>
      <c r="AL530" s="222" t="e">
        <f t="shared" si="16"/>
        <v>#VALUE!</v>
      </c>
      <c r="AM530" s="220">
        <f t="shared" si="17"/>
        <v>46035</v>
      </c>
    </row>
    <row r="531" spans="1:39" ht="21.6" customHeight="1">
      <c r="A531" s="10">
        <v>106</v>
      </c>
      <c r="B531" s="10" t="s">
        <v>509</v>
      </c>
      <c r="C531" s="10">
        <v>2026011844</v>
      </c>
      <c r="D531" s="10" t="s">
        <v>2876</v>
      </c>
      <c r="E531" s="10" t="s">
        <v>511</v>
      </c>
      <c r="F531" s="10">
        <v>4609</v>
      </c>
      <c r="G531" s="10" t="s">
        <v>270</v>
      </c>
      <c r="H531" s="10" t="s">
        <v>887</v>
      </c>
      <c r="I531" s="10" t="s">
        <v>2877</v>
      </c>
      <c r="J531" s="10" t="s">
        <v>514</v>
      </c>
      <c r="K531" s="10" t="s">
        <v>289</v>
      </c>
      <c r="L531" s="10" t="s">
        <v>1140</v>
      </c>
      <c r="M531" s="11" t="s">
        <v>1141</v>
      </c>
      <c r="N531" s="10">
        <v>5804</v>
      </c>
      <c r="O531" s="11" t="s">
        <v>1488</v>
      </c>
      <c r="P531" s="12" t="s">
        <v>2878</v>
      </c>
      <c r="Q531" s="10" t="s">
        <v>1900</v>
      </c>
      <c r="R531" s="10" t="s">
        <v>419</v>
      </c>
      <c r="S531" s="10" t="s">
        <v>125</v>
      </c>
      <c r="T531" s="10">
        <v>1</v>
      </c>
      <c r="U531" s="10" t="s">
        <v>475</v>
      </c>
      <c r="V531" s="10" t="s">
        <v>2879</v>
      </c>
      <c r="W531" s="10" t="s">
        <v>2783</v>
      </c>
      <c r="X531" s="569">
        <v>46035.583333333343</v>
      </c>
      <c r="Y531" s="10" t="s">
        <v>2880</v>
      </c>
      <c r="Z531" s="10">
        <v>1</v>
      </c>
      <c r="AA531" s="10"/>
      <c r="AB531" s="10" t="s">
        <v>478</v>
      </c>
      <c r="AC531" s="221" t="s">
        <v>2881</v>
      </c>
      <c r="AD531" s="10"/>
      <c r="AE531" s="10"/>
      <c r="AF531" s="10"/>
      <c r="AG531" s="10"/>
      <c r="AH531" s="10"/>
      <c r="AI531" s="10"/>
      <c r="AJ531" s="10"/>
      <c r="AK531" s="10" t="s">
        <v>480</v>
      </c>
      <c r="AL531" s="222">
        <f t="shared" si="16"/>
        <v>46035</v>
      </c>
      <c r="AM531" s="220">
        <f t="shared" si="17"/>
        <v>46035</v>
      </c>
    </row>
    <row r="532" spans="1:39" ht="21.6" customHeight="1">
      <c r="A532" s="10">
        <v>107</v>
      </c>
      <c r="B532" s="10" t="s">
        <v>471</v>
      </c>
      <c r="C532" s="10">
        <v>2026011870</v>
      </c>
      <c r="D532" s="10"/>
      <c r="E532" s="10"/>
      <c r="F532" s="10">
        <v>4609</v>
      </c>
      <c r="G532" s="10" t="s">
        <v>270</v>
      </c>
      <c r="H532" s="10" t="s">
        <v>887</v>
      </c>
      <c r="I532" s="10"/>
      <c r="J532" s="10"/>
      <c r="K532" s="10"/>
      <c r="L532" s="10"/>
      <c r="M532" s="11"/>
      <c r="N532" s="10"/>
      <c r="O532" s="11"/>
      <c r="P532" s="12"/>
      <c r="Q532" s="10" t="s">
        <v>1900</v>
      </c>
      <c r="R532" s="10" t="s">
        <v>419</v>
      </c>
      <c r="S532" s="10" t="s">
        <v>125</v>
      </c>
      <c r="T532" s="10">
        <v>1</v>
      </c>
      <c r="U532" s="10" t="s">
        <v>475</v>
      </c>
      <c r="V532" s="10" t="s">
        <v>2882</v>
      </c>
      <c r="W532" s="10" t="s">
        <v>2883</v>
      </c>
      <c r="X532" s="569">
        <v>46035.604166666657</v>
      </c>
      <c r="Y532" s="10"/>
      <c r="Z532" s="10">
        <v>0.5</v>
      </c>
      <c r="AA532" s="10"/>
      <c r="AB532" s="10" t="s">
        <v>478</v>
      </c>
      <c r="AC532" s="221" t="s">
        <v>2884</v>
      </c>
      <c r="AD532" s="10" t="s">
        <v>480</v>
      </c>
      <c r="AE532" s="10"/>
      <c r="AF532" s="10"/>
      <c r="AG532" s="10"/>
      <c r="AH532" s="10"/>
      <c r="AI532" s="10"/>
      <c r="AJ532" s="10" t="s">
        <v>480</v>
      </c>
      <c r="AK532" s="10" t="s">
        <v>480</v>
      </c>
      <c r="AL532" s="222" t="e">
        <f t="shared" si="16"/>
        <v>#VALUE!</v>
      </c>
      <c r="AM532" s="220">
        <f t="shared" si="17"/>
        <v>46035</v>
      </c>
    </row>
    <row r="533" spans="1:39" ht="21.6" customHeight="1">
      <c r="A533" s="10">
        <v>108</v>
      </c>
      <c r="B533" s="10" t="s">
        <v>471</v>
      </c>
      <c r="C533" s="10">
        <v>2026011887</v>
      </c>
      <c r="D533" s="10"/>
      <c r="E533" s="10"/>
      <c r="F533" s="10">
        <v>4514</v>
      </c>
      <c r="G533" s="10" t="s">
        <v>2114</v>
      </c>
      <c r="H533" s="10" t="s">
        <v>473</v>
      </c>
      <c r="I533" s="10"/>
      <c r="J533" s="10"/>
      <c r="K533" s="10"/>
      <c r="L533" s="10"/>
      <c r="M533" s="11"/>
      <c r="N533" s="10"/>
      <c r="O533" s="11"/>
      <c r="P533" s="12"/>
      <c r="Q533" s="10" t="s">
        <v>2115</v>
      </c>
      <c r="R533" s="10" t="s">
        <v>419</v>
      </c>
      <c r="S533" s="10" t="s">
        <v>130</v>
      </c>
      <c r="T533" s="10">
        <v>1</v>
      </c>
      <c r="U533" s="10" t="s">
        <v>475</v>
      </c>
      <c r="V533" s="10" t="s">
        <v>2885</v>
      </c>
      <c r="W533" s="10" t="s">
        <v>2886</v>
      </c>
      <c r="X533" s="569">
        <v>46035.646527777782</v>
      </c>
      <c r="Y533" s="10"/>
      <c r="Z533" s="10">
        <v>0.5</v>
      </c>
      <c r="AA533" s="10"/>
      <c r="AB533" s="10" t="s">
        <v>478</v>
      </c>
      <c r="AC533" s="221" t="s">
        <v>2887</v>
      </c>
      <c r="AD533" s="10" t="s">
        <v>480</v>
      </c>
      <c r="AE533" s="10"/>
      <c r="AF533" s="10"/>
      <c r="AG533" s="10"/>
      <c r="AH533" s="10"/>
      <c r="AI533" s="10"/>
      <c r="AJ533" s="10"/>
      <c r="AK533" s="10" t="s">
        <v>480</v>
      </c>
      <c r="AL533" s="222" t="e">
        <f t="shared" si="16"/>
        <v>#VALUE!</v>
      </c>
      <c r="AM533" s="220">
        <f t="shared" si="17"/>
        <v>46035</v>
      </c>
    </row>
    <row r="534" spans="1:39" ht="21.6" customHeight="1">
      <c r="A534" s="10">
        <v>109</v>
      </c>
      <c r="B534" s="10" t="s">
        <v>471</v>
      </c>
      <c r="C534" s="10">
        <v>2026011896</v>
      </c>
      <c r="D534" s="10"/>
      <c r="E534" s="10"/>
      <c r="F534" s="10">
        <v>5364</v>
      </c>
      <c r="G534" s="10" t="s">
        <v>411</v>
      </c>
      <c r="H534" s="10" t="s">
        <v>473</v>
      </c>
      <c r="I534" s="10"/>
      <c r="J534" s="10"/>
      <c r="K534" s="10"/>
      <c r="L534" s="10"/>
      <c r="M534" s="11"/>
      <c r="N534" s="10"/>
      <c r="O534" s="11"/>
      <c r="P534" s="12"/>
      <c r="Q534" s="10" t="s">
        <v>574</v>
      </c>
      <c r="R534" s="10" t="s">
        <v>419</v>
      </c>
      <c r="S534" s="10" t="s">
        <v>130</v>
      </c>
      <c r="T534" s="10">
        <v>1</v>
      </c>
      <c r="U534" s="10" t="s">
        <v>475</v>
      </c>
      <c r="V534" s="10" t="s">
        <v>2888</v>
      </c>
      <c r="W534" s="10" t="s">
        <v>2889</v>
      </c>
      <c r="X534" s="569">
        <v>46035.666666666657</v>
      </c>
      <c r="Y534" s="10"/>
      <c r="Z534" s="10">
        <v>0.3</v>
      </c>
      <c r="AA534" s="10"/>
      <c r="AB534" s="10" t="s">
        <v>478</v>
      </c>
      <c r="AC534" s="221" t="s">
        <v>2890</v>
      </c>
      <c r="AD534" s="10" t="s">
        <v>480</v>
      </c>
      <c r="AE534" s="10"/>
      <c r="AF534" s="10"/>
      <c r="AG534" s="10"/>
      <c r="AH534" s="10"/>
      <c r="AI534" s="10"/>
      <c r="AJ534" s="10"/>
      <c r="AK534" s="10" t="s">
        <v>480</v>
      </c>
      <c r="AL534" s="222" t="e">
        <f t="shared" si="16"/>
        <v>#VALUE!</v>
      </c>
      <c r="AM534" s="220">
        <f t="shared" si="17"/>
        <v>46035</v>
      </c>
    </row>
    <row r="535" spans="1:39" ht="21.6" customHeight="1">
      <c r="A535" s="10">
        <v>110</v>
      </c>
      <c r="B535" s="10" t="s">
        <v>471</v>
      </c>
      <c r="C535" s="10">
        <v>2026011901</v>
      </c>
      <c r="D535" s="10"/>
      <c r="E535" s="10"/>
      <c r="F535" s="10">
        <v>4483</v>
      </c>
      <c r="G535" s="10" t="s">
        <v>2120</v>
      </c>
      <c r="H535" s="10" t="s">
        <v>473</v>
      </c>
      <c r="I535" s="10"/>
      <c r="J535" s="10"/>
      <c r="K535" s="10"/>
      <c r="L535" s="10"/>
      <c r="M535" s="11"/>
      <c r="N535" s="10"/>
      <c r="O535" s="11"/>
      <c r="P535" s="12"/>
      <c r="Q535" s="10" t="s">
        <v>2121</v>
      </c>
      <c r="R535" s="10" t="s">
        <v>419</v>
      </c>
      <c r="S535" s="10" t="s">
        <v>130</v>
      </c>
      <c r="T535" s="10">
        <v>1</v>
      </c>
      <c r="U535" s="10" t="s">
        <v>475</v>
      </c>
      <c r="V535" s="10" t="s">
        <v>2891</v>
      </c>
      <c r="W535" s="10" t="s">
        <v>2892</v>
      </c>
      <c r="X535" s="569">
        <v>46035.6875</v>
      </c>
      <c r="Y535" s="10"/>
      <c r="Z535" s="10">
        <v>0.5</v>
      </c>
      <c r="AA535" s="10"/>
      <c r="AB535" s="10" t="s">
        <v>478</v>
      </c>
      <c r="AC535" s="221" t="s">
        <v>2893</v>
      </c>
      <c r="AD535" s="10" t="s">
        <v>480</v>
      </c>
      <c r="AE535" s="10"/>
      <c r="AF535" s="10"/>
      <c r="AG535" s="10"/>
      <c r="AH535" s="10"/>
      <c r="AI535" s="10"/>
      <c r="AJ535" s="10"/>
      <c r="AK535" s="10" t="s">
        <v>480</v>
      </c>
      <c r="AL535" s="222" t="e">
        <f t="shared" si="16"/>
        <v>#VALUE!</v>
      </c>
      <c r="AM535" s="220">
        <f t="shared" si="17"/>
        <v>46035</v>
      </c>
    </row>
    <row r="536" spans="1:39" ht="21.6" customHeight="1">
      <c r="A536" s="10">
        <v>107</v>
      </c>
      <c r="B536" s="10" t="s">
        <v>509</v>
      </c>
      <c r="C536" s="10">
        <v>2026011855</v>
      </c>
      <c r="D536" s="10" t="s">
        <v>2894</v>
      </c>
      <c r="E536" s="10" t="s">
        <v>511</v>
      </c>
      <c r="F536" s="10">
        <v>5428</v>
      </c>
      <c r="G536" s="10" t="s">
        <v>345</v>
      </c>
      <c r="H536" s="10" t="s">
        <v>504</v>
      </c>
      <c r="I536" s="10" t="s">
        <v>2895</v>
      </c>
      <c r="J536" s="10" t="s">
        <v>514</v>
      </c>
      <c r="K536" s="10" t="s">
        <v>289</v>
      </c>
      <c r="L536" s="10" t="s">
        <v>545</v>
      </c>
      <c r="M536" s="11" t="s">
        <v>546</v>
      </c>
      <c r="N536" s="10" t="s">
        <v>1913</v>
      </c>
      <c r="O536" s="11" t="s">
        <v>1914</v>
      </c>
      <c r="P536" s="12" t="s">
        <v>2896</v>
      </c>
      <c r="Q536" s="10" t="s">
        <v>776</v>
      </c>
      <c r="R536" s="10" t="s">
        <v>419</v>
      </c>
      <c r="S536" s="10" t="s">
        <v>145</v>
      </c>
      <c r="T536" s="10">
        <v>1</v>
      </c>
      <c r="U536" s="10" t="s">
        <v>475</v>
      </c>
      <c r="V536" s="10" t="s">
        <v>2897</v>
      </c>
      <c r="W536" s="10" t="s">
        <v>2898</v>
      </c>
      <c r="X536" s="569">
        <v>46035.791666666657</v>
      </c>
      <c r="Y536" s="10" t="s">
        <v>2899</v>
      </c>
      <c r="Z536" s="10">
        <v>0.5</v>
      </c>
      <c r="AA536" s="10"/>
      <c r="AB536" s="10" t="s">
        <v>478</v>
      </c>
      <c r="AC536" s="364" t="s">
        <v>2900</v>
      </c>
      <c r="AD536" s="10"/>
      <c r="AE536" s="10"/>
      <c r="AF536" s="10"/>
      <c r="AG536" s="10"/>
      <c r="AH536" s="10"/>
      <c r="AI536" s="10"/>
      <c r="AJ536" s="10"/>
      <c r="AK536" s="10" t="s">
        <v>480</v>
      </c>
      <c r="AL536" s="222">
        <f t="shared" si="16"/>
        <v>46035</v>
      </c>
      <c r="AM536" s="220">
        <f t="shared" si="17"/>
        <v>46035</v>
      </c>
    </row>
    <row r="537" spans="1:39" ht="21.6" customHeight="1">
      <c r="A537" s="10">
        <v>109</v>
      </c>
      <c r="B537" s="10" t="s">
        <v>509</v>
      </c>
      <c r="C537" s="10">
        <v>2026011875</v>
      </c>
      <c r="D537" s="10" t="s">
        <v>2901</v>
      </c>
      <c r="E537" s="10" t="s">
        <v>621</v>
      </c>
      <c r="F537" s="10">
        <v>5428</v>
      </c>
      <c r="G537" s="10" t="s">
        <v>345</v>
      </c>
      <c r="H537" s="10" t="s">
        <v>504</v>
      </c>
      <c r="I537" s="10" t="s">
        <v>2902</v>
      </c>
      <c r="J537" s="10" t="s">
        <v>514</v>
      </c>
      <c r="K537" s="10" t="s">
        <v>289</v>
      </c>
      <c r="L537" s="10" t="s">
        <v>703</v>
      </c>
      <c r="M537" s="11" t="s">
        <v>704</v>
      </c>
      <c r="N537" s="10">
        <v>2405</v>
      </c>
      <c r="O537" s="11" t="s">
        <v>705</v>
      </c>
      <c r="P537" s="12" t="s">
        <v>2903</v>
      </c>
      <c r="Q537" s="10" t="s">
        <v>776</v>
      </c>
      <c r="R537" s="10" t="s">
        <v>419</v>
      </c>
      <c r="S537" s="10" t="s">
        <v>145</v>
      </c>
      <c r="T537" s="10">
        <v>1</v>
      </c>
      <c r="U537" s="10" t="s">
        <v>475</v>
      </c>
      <c r="V537" s="10" t="s">
        <v>2904</v>
      </c>
      <c r="W537" s="10" t="s">
        <v>2905</v>
      </c>
      <c r="X537" s="569">
        <v>46035.770833333343</v>
      </c>
      <c r="Y537" s="10" t="s">
        <v>2906</v>
      </c>
      <c r="Z537" s="10">
        <v>2</v>
      </c>
      <c r="AA537" s="10"/>
      <c r="AB537" s="10" t="s">
        <v>478</v>
      </c>
      <c r="AC537" s="221" t="s">
        <v>2907</v>
      </c>
      <c r="AD537" s="10"/>
      <c r="AE537" s="10"/>
      <c r="AF537" s="10"/>
      <c r="AG537" s="10"/>
      <c r="AH537" s="10"/>
      <c r="AI537" s="10"/>
      <c r="AJ537" s="10"/>
      <c r="AK537" s="10" t="s">
        <v>480</v>
      </c>
      <c r="AL537" s="222">
        <f t="shared" si="16"/>
        <v>46035</v>
      </c>
      <c r="AM537" s="220">
        <f t="shared" si="17"/>
        <v>46035</v>
      </c>
    </row>
    <row r="538" spans="1:39" ht="21.6" customHeight="1">
      <c r="A538" s="10">
        <v>111</v>
      </c>
      <c r="B538" s="10" t="s">
        <v>509</v>
      </c>
      <c r="C538" s="10">
        <v>2026011892</v>
      </c>
      <c r="D538" s="10" t="s">
        <v>2908</v>
      </c>
      <c r="E538" s="10" t="s">
        <v>511</v>
      </c>
      <c r="F538" s="10">
        <v>4514</v>
      </c>
      <c r="G538" s="10" t="s">
        <v>2114</v>
      </c>
      <c r="H538" s="10" t="s">
        <v>473</v>
      </c>
      <c r="I538" s="10" t="s">
        <v>2909</v>
      </c>
      <c r="J538" s="10" t="s">
        <v>514</v>
      </c>
      <c r="K538" s="10" t="s">
        <v>289</v>
      </c>
      <c r="L538" s="10" t="s">
        <v>1251</v>
      </c>
      <c r="M538" s="11" t="s">
        <v>1252</v>
      </c>
      <c r="N538" s="10">
        <v>5903</v>
      </c>
      <c r="O538" s="11" t="s">
        <v>548</v>
      </c>
      <c r="P538" s="12" t="s">
        <v>2910</v>
      </c>
      <c r="Q538" s="10" t="s">
        <v>2115</v>
      </c>
      <c r="R538" s="10" t="s">
        <v>419</v>
      </c>
      <c r="S538" s="10" t="s">
        <v>130</v>
      </c>
      <c r="T538" s="10">
        <v>1</v>
      </c>
      <c r="U538" s="10" t="s">
        <v>475</v>
      </c>
      <c r="V538" s="10" t="s">
        <v>2911</v>
      </c>
      <c r="W538" s="10" t="s">
        <v>2912</v>
      </c>
      <c r="X538" s="569">
        <v>46036.565972222219</v>
      </c>
      <c r="Y538" s="10" t="s">
        <v>2913</v>
      </c>
      <c r="Z538" s="10">
        <v>0.5</v>
      </c>
      <c r="AA538" s="10"/>
      <c r="AB538" s="10" t="s">
        <v>478</v>
      </c>
      <c r="AC538" s="221" t="s">
        <v>2914</v>
      </c>
      <c r="AD538" s="10"/>
      <c r="AE538" s="10"/>
      <c r="AF538" s="10"/>
      <c r="AG538" s="10"/>
      <c r="AH538" s="10"/>
      <c r="AI538" s="10"/>
      <c r="AJ538" s="10"/>
      <c r="AK538" s="10" t="s">
        <v>480</v>
      </c>
      <c r="AL538" s="222">
        <f t="shared" si="16"/>
        <v>46035</v>
      </c>
      <c r="AM538" s="220">
        <f t="shared" si="17"/>
        <v>46036</v>
      </c>
    </row>
    <row r="539" spans="1:39" ht="21.6" customHeight="1">
      <c r="A539" s="10">
        <v>114</v>
      </c>
      <c r="B539" s="10" t="s">
        <v>471</v>
      </c>
      <c r="C539" s="10">
        <v>2026011919</v>
      </c>
      <c r="D539" s="10"/>
      <c r="E539" s="10"/>
      <c r="F539" s="10">
        <v>5428</v>
      </c>
      <c r="G539" s="10" t="s">
        <v>345</v>
      </c>
      <c r="H539" s="10" t="s">
        <v>504</v>
      </c>
      <c r="I539" s="10"/>
      <c r="J539" s="10"/>
      <c r="K539" s="10"/>
      <c r="L539" s="10"/>
      <c r="M539" s="11"/>
      <c r="N539" s="10"/>
      <c r="O539" s="11"/>
      <c r="P539" s="12"/>
      <c r="Q539" s="10" t="s">
        <v>776</v>
      </c>
      <c r="R539" s="10" t="s">
        <v>419</v>
      </c>
      <c r="S539" s="10" t="s">
        <v>145</v>
      </c>
      <c r="T539" s="10">
        <v>1</v>
      </c>
      <c r="U539" s="10" t="s">
        <v>475</v>
      </c>
      <c r="V539" s="10" t="s">
        <v>2915</v>
      </c>
      <c r="W539" s="10" t="s">
        <v>2916</v>
      </c>
      <c r="X539" s="569">
        <v>46035.6875</v>
      </c>
      <c r="Y539" s="10"/>
      <c r="Z539" s="10">
        <v>0.3</v>
      </c>
      <c r="AA539" s="10"/>
      <c r="AB539" s="10" t="s">
        <v>478</v>
      </c>
      <c r="AC539" s="221" t="s">
        <v>2705</v>
      </c>
      <c r="AD539" s="10" t="s">
        <v>480</v>
      </c>
      <c r="AE539" s="10"/>
      <c r="AF539" s="10"/>
      <c r="AG539" s="10"/>
      <c r="AH539" s="10"/>
      <c r="AI539" s="10"/>
      <c r="AJ539" s="10" t="s">
        <v>480</v>
      </c>
      <c r="AK539" s="10" t="s">
        <v>480</v>
      </c>
      <c r="AL539" s="222" t="e">
        <f t="shared" si="16"/>
        <v>#VALUE!</v>
      </c>
      <c r="AM539" s="220">
        <f t="shared" si="17"/>
        <v>46035</v>
      </c>
    </row>
    <row r="540" spans="1:39" ht="21.6" customHeight="1">
      <c r="A540" s="10">
        <v>115</v>
      </c>
      <c r="B540" s="10" t="s">
        <v>509</v>
      </c>
      <c r="C540" s="10">
        <v>2026011921</v>
      </c>
      <c r="D540" s="10" t="s">
        <v>2917</v>
      </c>
      <c r="E540" s="10" t="s">
        <v>511</v>
      </c>
      <c r="F540" s="10">
        <v>3358</v>
      </c>
      <c r="G540" s="10" t="s">
        <v>189</v>
      </c>
      <c r="H540" s="10" t="s">
        <v>636</v>
      </c>
      <c r="I540" s="10" t="s">
        <v>2918</v>
      </c>
      <c r="J540" s="10" t="s">
        <v>530</v>
      </c>
      <c r="K540" s="10" t="s">
        <v>531</v>
      </c>
      <c r="L540" s="10" t="s">
        <v>515</v>
      </c>
      <c r="M540" s="11" t="s">
        <v>516</v>
      </c>
      <c r="N540" s="10">
        <v>2304</v>
      </c>
      <c r="O540" s="11" t="s">
        <v>517</v>
      </c>
      <c r="P540" s="12" t="s">
        <v>2919</v>
      </c>
      <c r="Q540" s="10" t="s">
        <v>1126</v>
      </c>
      <c r="R540" s="10" t="s">
        <v>419</v>
      </c>
      <c r="S540" s="10" t="s">
        <v>125</v>
      </c>
      <c r="T540" s="10">
        <v>1</v>
      </c>
      <c r="U540" s="10" t="s">
        <v>475</v>
      </c>
      <c r="V540" s="10" t="s">
        <v>2920</v>
      </c>
      <c r="W540" s="10" t="s">
        <v>2921</v>
      </c>
      <c r="X540" s="569">
        <v>46036.479166666657</v>
      </c>
      <c r="Y540" s="10" t="s">
        <v>2922</v>
      </c>
      <c r="Z540" s="10">
        <v>0.5</v>
      </c>
      <c r="AA540" s="10"/>
      <c r="AB540" s="10" t="s">
        <v>478</v>
      </c>
      <c r="AC540" s="221" t="s">
        <v>2923</v>
      </c>
      <c r="AD540" s="10"/>
      <c r="AE540" s="10"/>
      <c r="AF540" s="10"/>
      <c r="AG540" s="10"/>
      <c r="AH540" s="10"/>
      <c r="AI540" s="10"/>
      <c r="AJ540" s="10"/>
      <c r="AK540" s="10" t="s">
        <v>480</v>
      </c>
      <c r="AL540" s="222">
        <f t="shared" si="16"/>
        <v>46036</v>
      </c>
      <c r="AM540" s="220">
        <f t="shared" si="17"/>
        <v>46036</v>
      </c>
    </row>
    <row r="541" spans="1:39" ht="21.6" customHeight="1">
      <c r="A541" s="10">
        <v>116</v>
      </c>
      <c r="B541" s="10" t="s">
        <v>509</v>
      </c>
      <c r="C541" s="10">
        <v>2026011922</v>
      </c>
      <c r="D541" s="10" t="s">
        <v>2924</v>
      </c>
      <c r="E541" s="10" t="s">
        <v>511</v>
      </c>
      <c r="F541" s="10">
        <v>3358</v>
      </c>
      <c r="G541" s="10" t="s">
        <v>189</v>
      </c>
      <c r="H541" s="10" t="s">
        <v>636</v>
      </c>
      <c r="I541" s="10" t="s">
        <v>2925</v>
      </c>
      <c r="J541" s="10" t="s">
        <v>530</v>
      </c>
      <c r="K541" s="10" t="s">
        <v>592</v>
      </c>
      <c r="L541" s="10" t="s">
        <v>515</v>
      </c>
      <c r="M541" s="11" t="s">
        <v>516</v>
      </c>
      <c r="N541" s="10">
        <v>2307</v>
      </c>
      <c r="O541" s="11" t="s">
        <v>532</v>
      </c>
      <c r="P541" s="12" t="s">
        <v>2926</v>
      </c>
      <c r="Q541" s="10" t="s">
        <v>1126</v>
      </c>
      <c r="R541" s="10" t="s">
        <v>419</v>
      </c>
      <c r="S541" s="10" t="s">
        <v>125</v>
      </c>
      <c r="T541" s="10">
        <v>1</v>
      </c>
      <c r="U541" s="10" t="s">
        <v>475</v>
      </c>
      <c r="V541" s="10" t="s">
        <v>2927</v>
      </c>
      <c r="W541" s="10" t="s">
        <v>2928</v>
      </c>
      <c r="X541" s="569">
        <v>46036.458333333343</v>
      </c>
      <c r="Y541" s="10" t="s">
        <v>2929</v>
      </c>
      <c r="Z541" s="10">
        <v>0.5</v>
      </c>
      <c r="AA541" s="10"/>
      <c r="AB541" s="10" t="s">
        <v>478</v>
      </c>
      <c r="AC541" s="221" t="s">
        <v>2930</v>
      </c>
      <c r="AD541" s="10"/>
      <c r="AE541" s="10"/>
      <c r="AF541" s="10"/>
      <c r="AG541" s="10"/>
      <c r="AH541" s="10"/>
      <c r="AI541" s="10"/>
      <c r="AJ541" s="10"/>
      <c r="AK541" s="10" t="s">
        <v>480</v>
      </c>
      <c r="AL541" s="222">
        <f t="shared" si="16"/>
        <v>46036</v>
      </c>
      <c r="AM541" s="220">
        <f t="shared" si="17"/>
        <v>46036</v>
      </c>
    </row>
    <row r="542" spans="1:39" ht="21.6" customHeight="1">
      <c r="A542" s="10">
        <v>117</v>
      </c>
      <c r="B542" s="10" t="s">
        <v>509</v>
      </c>
      <c r="C542" s="10">
        <v>2026011933</v>
      </c>
      <c r="D542" s="10" t="s">
        <v>2931</v>
      </c>
      <c r="E542" s="10" t="s">
        <v>511</v>
      </c>
      <c r="F542" s="10">
        <v>4312</v>
      </c>
      <c r="G542" s="10" t="s">
        <v>1035</v>
      </c>
      <c r="H542" s="10" t="s">
        <v>504</v>
      </c>
      <c r="I542" s="10" t="s">
        <v>2932</v>
      </c>
      <c r="J542" s="10" t="s">
        <v>530</v>
      </c>
      <c r="K542" s="10" t="s">
        <v>592</v>
      </c>
      <c r="L542" s="10" t="s">
        <v>515</v>
      </c>
      <c r="M542" s="11" t="s">
        <v>516</v>
      </c>
      <c r="N542" s="10">
        <v>2304</v>
      </c>
      <c r="O542" s="11" t="s">
        <v>517</v>
      </c>
      <c r="P542" s="12" t="s">
        <v>2933</v>
      </c>
      <c r="Q542" s="10" t="s">
        <v>1039</v>
      </c>
      <c r="R542" s="10" t="s">
        <v>419</v>
      </c>
      <c r="S542" s="10" t="s">
        <v>145</v>
      </c>
      <c r="T542" s="10">
        <v>1</v>
      </c>
      <c r="U542" s="10" t="s">
        <v>475</v>
      </c>
      <c r="V542" s="10" t="s">
        <v>2934</v>
      </c>
      <c r="W542" s="10" t="s">
        <v>2935</v>
      </c>
      <c r="X542" s="569">
        <v>46036.451388888891</v>
      </c>
      <c r="Y542" s="10" t="s">
        <v>2936</v>
      </c>
      <c r="Z542" s="10">
        <v>0.3</v>
      </c>
      <c r="AA542" s="10"/>
      <c r="AB542" s="10" t="s">
        <v>478</v>
      </c>
      <c r="AC542" s="221" t="s">
        <v>2937</v>
      </c>
      <c r="AD542" s="10"/>
      <c r="AE542" s="10"/>
      <c r="AF542" s="10"/>
      <c r="AG542" s="10"/>
      <c r="AH542" s="10"/>
      <c r="AI542" s="10"/>
      <c r="AJ542" s="10"/>
      <c r="AK542" s="10" t="s">
        <v>480</v>
      </c>
      <c r="AL542" s="222">
        <f t="shared" si="16"/>
        <v>46036</v>
      </c>
      <c r="AM542" s="220">
        <f t="shared" si="17"/>
        <v>46036</v>
      </c>
    </row>
    <row r="543" spans="1:39" ht="21.6" customHeight="1">
      <c r="A543" s="10">
        <v>118</v>
      </c>
      <c r="B543" s="10" t="s">
        <v>471</v>
      </c>
      <c r="C543" s="10">
        <v>2026011955</v>
      </c>
      <c r="D543" s="10"/>
      <c r="E543" s="10"/>
      <c r="F543" s="10">
        <v>4312</v>
      </c>
      <c r="G543" s="10" t="s">
        <v>1035</v>
      </c>
      <c r="H543" s="10" t="s">
        <v>504</v>
      </c>
      <c r="I543" s="10"/>
      <c r="J543" s="10"/>
      <c r="K543" s="10"/>
      <c r="L543" s="10"/>
      <c r="M543" s="11"/>
      <c r="N543" s="10"/>
      <c r="O543" s="11"/>
      <c r="P543" s="12"/>
      <c r="Q543" s="10" t="s">
        <v>1039</v>
      </c>
      <c r="R543" s="10" t="s">
        <v>419</v>
      </c>
      <c r="S543" s="10" t="s">
        <v>145</v>
      </c>
      <c r="T543" s="10">
        <v>1</v>
      </c>
      <c r="U543" s="10" t="s">
        <v>475</v>
      </c>
      <c r="V543" s="10" t="s">
        <v>2938</v>
      </c>
      <c r="W543" s="10" t="s">
        <v>2939</v>
      </c>
      <c r="X543" s="569">
        <v>46036.458333333343</v>
      </c>
      <c r="Y543" s="10"/>
      <c r="Z543" s="10">
        <v>0.3</v>
      </c>
      <c r="AA543" s="10"/>
      <c r="AB543" s="10" t="s">
        <v>478</v>
      </c>
      <c r="AC543" s="221" t="s">
        <v>2940</v>
      </c>
      <c r="AD543" s="10" t="s">
        <v>480</v>
      </c>
      <c r="AE543" s="10"/>
      <c r="AF543" s="10"/>
      <c r="AG543" s="10"/>
      <c r="AH543" s="10"/>
      <c r="AI543" s="10"/>
      <c r="AJ543" s="10" t="s">
        <v>480</v>
      </c>
      <c r="AK543" s="10"/>
      <c r="AL543" s="222" t="e">
        <f t="shared" si="16"/>
        <v>#VALUE!</v>
      </c>
      <c r="AM543" s="220">
        <f t="shared" si="17"/>
        <v>46036</v>
      </c>
    </row>
    <row r="544" spans="1:39" ht="21.6" customHeight="1">
      <c r="A544" s="10">
        <v>119</v>
      </c>
      <c r="B544" s="10" t="s">
        <v>509</v>
      </c>
      <c r="C544" s="10">
        <v>2026011956</v>
      </c>
      <c r="D544" s="10" t="s">
        <v>2941</v>
      </c>
      <c r="E544" s="10" t="s">
        <v>511</v>
      </c>
      <c r="F544" s="10">
        <v>5457</v>
      </c>
      <c r="G544" s="10" t="s">
        <v>354</v>
      </c>
      <c r="H544" s="10" t="s">
        <v>504</v>
      </c>
      <c r="I544" s="10" t="s">
        <v>2942</v>
      </c>
      <c r="J544" s="10" t="s">
        <v>530</v>
      </c>
      <c r="K544" s="10" t="s">
        <v>592</v>
      </c>
      <c r="L544" s="10" t="s">
        <v>545</v>
      </c>
      <c r="M544" s="11" t="s">
        <v>546</v>
      </c>
      <c r="N544" s="10" t="s">
        <v>1913</v>
      </c>
      <c r="O544" s="11" t="s">
        <v>1914</v>
      </c>
      <c r="P544" s="12" t="s">
        <v>2943</v>
      </c>
      <c r="Q544" s="10" t="s">
        <v>1747</v>
      </c>
      <c r="R544" s="10" t="s">
        <v>419</v>
      </c>
      <c r="S544" s="10" t="s">
        <v>145</v>
      </c>
      <c r="T544" s="10">
        <v>1</v>
      </c>
      <c r="U544" s="10" t="s">
        <v>475</v>
      </c>
      <c r="V544" s="10" t="s">
        <v>2944</v>
      </c>
      <c r="W544" s="10" t="s">
        <v>2945</v>
      </c>
      <c r="X544" s="569">
        <v>46036.791666666657</v>
      </c>
      <c r="Y544" s="10" t="s">
        <v>2946</v>
      </c>
      <c r="Z544" s="10">
        <v>0.3</v>
      </c>
      <c r="AA544" s="10"/>
      <c r="AB544" s="10" t="s">
        <v>478</v>
      </c>
      <c r="AC544" s="221" t="s">
        <v>2947</v>
      </c>
      <c r="AD544" s="10"/>
      <c r="AE544" s="10"/>
      <c r="AF544" s="10"/>
      <c r="AG544" s="10"/>
      <c r="AH544" s="10"/>
      <c r="AI544" s="10"/>
      <c r="AJ544" s="10"/>
      <c r="AK544" s="10" t="s">
        <v>480</v>
      </c>
      <c r="AL544" s="222">
        <f t="shared" si="16"/>
        <v>46036</v>
      </c>
      <c r="AM544" s="220">
        <f t="shared" si="17"/>
        <v>46036</v>
      </c>
    </row>
    <row r="545" spans="1:39" ht="21.6" customHeight="1">
      <c r="A545" s="10">
        <v>120</v>
      </c>
      <c r="B545" s="10" t="s">
        <v>471</v>
      </c>
      <c r="C545" s="10">
        <v>2026011972</v>
      </c>
      <c r="D545" s="10"/>
      <c r="E545" s="10"/>
      <c r="F545" s="10">
        <v>3358</v>
      </c>
      <c r="G545" s="10" t="s">
        <v>189</v>
      </c>
      <c r="H545" s="10" t="s">
        <v>636</v>
      </c>
      <c r="I545" s="10"/>
      <c r="J545" s="10"/>
      <c r="K545" s="10"/>
      <c r="L545" s="10"/>
      <c r="M545" s="11"/>
      <c r="N545" s="10"/>
      <c r="O545" s="11"/>
      <c r="P545" s="12"/>
      <c r="Q545" s="10" t="s">
        <v>1126</v>
      </c>
      <c r="R545" s="10" t="s">
        <v>419</v>
      </c>
      <c r="S545" s="10" t="s">
        <v>125</v>
      </c>
      <c r="T545" s="10">
        <v>1</v>
      </c>
      <c r="U545" s="10" t="s">
        <v>475</v>
      </c>
      <c r="V545" s="10" t="s">
        <v>2948</v>
      </c>
      <c r="W545" s="10" t="s">
        <v>2949</v>
      </c>
      <c r="X545" s="569">
        <v>46036.5</v>
      </c>
      <c r="Y545" s="10"/>
      <c r="Z545" s="10">
        <v>0.5</v>
      </c>
      <c r="AA545" s="10"/>
      <c r="AB545" s="10" t="s">
        <v>478</v>
      </c>
      <c r="AC545" s="221" t="s">
        <v>2950</v>
      </c>
      <c r="AD545" s="10" t="s">
        <v>480</v>
      </c>
      <c r="AE545" s="10"/>
      <c r="AF545" s="10"/>
      <c r="AG545" s="10"/>
      <c r="AH545" s="10"/>
      <c r="AI545" s="10"/>
      <c r="AJ545" s="10" t="s">
        <v>480</v>
      </c>
      <c r="AK545" s="10" t="s">
        <v>480</v>
      </c>
      <c r="AL545" s="222" t="e">
        <f t="shared" si="16"/>
        <v>#VALUE!</v>
      </c>
      <c r="AM545" s="220">
        <f t="shared" si="17"/>
        <v>46036</v>
      </c>
    </row>
    <row r="546" spans="1:39" ht="21.6" customHeight="1">
      <c r="A546" s="10">
        <v>121</v>
      </c>
      <c r="B546" s="10" t="s">
        <v>509</v>
      </c>
      <c r="C546" s="10">
        <v>2026011974</v>
      </c>
      <c r="D546" s="10" t="s">
        <v>2951</v>
      </c>
      <c r="E546" s="10" t="s">
        <v>511</v>
      </c>
      <c r="F546" s="10">
        <v>2442</v>
      </c>
      <c r="G546" s="10" t="s">
        <v>194</v>
      </c>
      <c r="H546" s="10" t="s">
        <v>1208</v>
      </c>
      <c r="I546" s="10" t="s">
        <v>2952</v>
      </c>
      <c r="J546" s="10" t="s">
        <v>530</v>
      </c>
      <c r="K546" s="10" t="s">
        <v>592</v>
      </c>
      <c r="L546" s="10" t="s">
        <v>1410</v>
      </c>
      <c r="M546" s="11" t="s">
        <v>1411</v>
      </c>
      <c r="N546" s="10">
        <v>6004</v>
      </c>
      <c r="O546" s="11" t="s">
        <v>572</v>
      </c>
      <c r="P546" s="12" t="s">
        <v>2953</v>
      </c>
      <c r="Q546" s="10" t="s">
        <v>1211</v>
      </c>
      <c r="R546" s="10" t="s">
        <v>419</v>
      </c>
      <c r="S546" s="10" t="s">
        <v>130</v>
      </c>
      <c r="T546" s="10">
        <v>1</v>
      </c>
      <c r="U546" s="10" t="s">
        <v>475</v>
      </c>
      <c r="V546" s="10" t="s">
        <v>2954</v>
      </c>
      <c r="W546" s="10" t="s">
        <v>2955</v>
      </c>
      <c r="X546" s="569">
        <v>46036.693055555559</v>
      </c>
      <c r="Y546" s="10" t="s">
        <v>2956</v>
      </c>
      <c r="Z546" s="10">
        <v>0.6</v>
      </c>
      <c r="AA546" s="10"/>
      <c r="AB546" s="10" t="s">
        <v>478</v>
      </c>
      <c r="AC546" s="221" t="s">
        <v>2957</v>
      </c>
      <c r="AD546" s="10"/>
      <c r="AE546" s="10"/>
      <c r="AF546" s="10"/>
      <c r="AG546" s="10"/>
      <c r="AH546" s="10"/>
      <c r="AI546" s="10"/>
      <c r="AJ546" s="10"/>
      <c r="AK546" s="10" t="s">
        <v>480</v>
      </c>
      <c r="AL546" s="222">
        <f t="shared" si="16"/>
        <v>46036</v>
      </c>
      <c r="AM546" s="220">
        <f t="shared" si="17"/>
        <v>46036</v>
      </c>
    </row>
    <row r="547" spans="1:39" ht="21.6" customHeight="1">
      <c r="A547" s="10">
        <v>122</v>
      </c>
      <c r="B547" s="10" t="s">
        <v>471</v>
      </c>
      <c r="C547" s="10">
        <v>2026011992</v>
      </c>
      <c r="D547" s="10"/>
      <c r="E547" s="10"/>
      <c r="F547" s="10">
        <v>4282</v>
      </c>
      <c r="G547" s="10" t="s">
        <v>1753</v>
      </c>
      <c r="H547" s="10" t="s">
        <v>473</v>
      </c>
      <c r="I547" s="10"/>
      <c r="J547" s="10"/>
      <c r="K547" s="10"/>
      <c r="L547" s="10"/>
      <c r="M547" s="11"/>
      <c r="N547" s="10"/>
      <c r="O547" s="11"/>
      <c r="P547" s="12"/>
      <c r="Q547" s="10" t="s">
        <v>1756</v>
      </c>
      <c r="R547" s="10" t="s">
        <v>419</v>
      </c>
      <c r="S547" s="10" t="s">
        <v>130</v>
      </c>
      <c r="T547" s="10">
        <v>1</v>
      </c>
      <c r="U547" s="10" t="s">
        <v>475</v>
      </c>
      <c r="V547" s="10" t="s">
        <v>2958</v>
      </c>
      <c r="W547" s="10" t="s">
        <v>2959</v>
      </c>
      <c r="X547" s="569">
        <v>46036.604861111111</v>
      </c>
      <c r="Y547" s="10"/>
      <c r="Z547" s="10">
        <v>0.4</v>
      </c>
      <c r="AA547" s="10"/>
      <c r="AB547" s="10" t="s">
        <v>478</v>
      </c>
      <c r="AC547" s="221" t="s">
        <v>2960</v>
      </c>
      <c r="AD547" s="10" t="s">
        <v>480</v>
      </c>
      <c r="AE547" s="10"/>
      <c r="AF547" s="10"/>
      <c r="AG547" s="10"/>
      <c r="AH547" s="10"/>
      <c r="AI547" s="10"/>
      <c r="AJ547" s="10"/>
      <c r="AK547" s="10" t="s">
        <v>480</v>
      </c>
      <c r="AL547" s="222" t="e">
        <f t="shared" si="16"/>
        <v>#VALUE!</v>
      </c>
      <c r="AM547" s="220">
        <f t="shared" si="17"/>
        <v>46036</v>
      </c>
    </row>
    <row r="548" spans="1:39" ht="21.6" customHeight="1">
      <c r="A548" s="10">
        <v>123</v>
      </c>
      <c r="B548" s="10" t="s">
        <v>509</v>
      </c>
      <c r="C548" s="10">
        <v>2026012028</v>
      </c>
      <c r="D548" s="10" t="s">
        <v>2961</v>
      </c>
      <c r="E548" s="10" t="s">
        <v>511</v>
      </c>
      <c r="F548" s="10">
        <v>4316</v>
      </c>
      <c r="G548" s="10" t="s">
        <v>1820</v>
      </c>
      <c r="H548" s="10" t="s">
        <v>902</v>
      </c>
      <c r="I548" s="10" t="s">
        <v>2962</v>
      </c>
      <c r="J548" s="10" t="s">
        <v>530</v>
      </c>
      <c r="K548" s="10" t="s">
        <v>289</v>
      </c>
      <c r="L548" s="10" t="s">
        <v>639</v>
      </c>
      <c r="M548" s="11" t="s">
        <v>640</v>
      </c>
      <c r="N548" s="10">
        <v>2501</v>
      </c>
      <c r="O548" s="11" t="s">
        <v>641</v>
      </c>
      <c r="P548" s="12" t="s">
        <v>2963</v>
      </c>
      <c r="Q548" s="10" t="s">
        <v>1821</v>
      </c>
      <c r="R548" s="10" t="s">
        <v>419</v>
      </c>
      <c r="S548" s="10" t="s">
        <v>125</v>
      </c>
      <c r="T548" s="10">
        <v>1</v>
      </c>
      <c r="U548" s="10" t="s">
        <v>475</v>
      </c>
      <c r="V548" s="10" t="s">
        <v>2964</v>
      </c>
      <c r="W548" s="10" t="s">
        <v>2965</v>
      </c>
      <c r="X548" s="569">
        <v>46037.6875</v>
      </c>
      <c r="Y548" s="10" t="s">
        <v>2966</v>
      </c>
      <c r="Z548" s="10">
        <v>0.5</v>
      </c>
      <c r="AA548" s="10"/>
      <c r="AB548" s="10" t="s">
        <v>478</v>
      </c>
      <c r="AC548" s="221" t="s">
        <v>2967</v>
      </c>
      <c r="AD548" s="10"/>
      <c r="AE548" s="10"/>
      <c r="AF548" s="10"/>
      <c r="AG548" s="10"/>
      <c r="AH548" s="10"/>
      <c r="AI548" s="10"/>
      <c r="AJ548" s="10"/>
      <c r="AK548" s="10" t="s">
        <v>480</v>
      </c>
      <c r="AL548" s="222">
        <f t="shared" si="16"/>
        <v>46036</v>
      </c>
      <c r="AM548" s="220">
        <f t="shared" si="17"/>
        <v>46037</v>
      </c>
    </row>
    <row r="549" spans="1:39" ht="21.6" customHeight="1">
      <c r="A549" s="10">
        <v>124</v>
      </c>
      <c r="B549" s="10" t="s">
        <v>509</v>
      </c>
      <c r="C549" s="10">
        <v>2026012133</v>
      </c>
      <c r="D549" s="10" t="s">
        <v>2968</v>
      </c>
      <c r="E549" s="10" t="s">
        <v>511</v>
      </c>
      <c r="F549" s="10">
        <v>4210</v>
      </c>
      <c r="G549" s="10" t="s">
        <v>348</v>
      </c>
      <c r="H549" s="10" t="s">
        <v>504</v>
      </c>
      <c r="I549" s="10" t="s">
        <v>2969</v>
      </c>
      <c r="J549" s="10" t="s">
        <v>530</v>
      </c>
      <c r="K549" s="10" t="s">
        <v>289</v>
      </c>
      <c r="L549" s="10" t="s">
        <v>2523</v>
      </c>
      <c r="M549" s="11" t="s">
        <v>2524</v>
      </c>
      <c r="N549" s="10" t="s">
        <v>2525</v>
      </c>
      <c r="O549" s="11" t="s">
        <v>2526</v>
      </c>
      <c r="P549" s="12" t="s">
        <v>2970</v>
      </c>
      <c r="Q549" s="10" t="s">
        <v>1343</v>
      </c>
      <c r="R549" s="10" t="s">
        <v>419</v>
      </c>
      <c r="S549" s="10" t="s">
        <v>146</v>
      </c>
      <c r="T549" s="10">
        <v>1</v>
      </c>
      <c r="U549" s="10" t="s">
        <v>475</v>
      </c>
      <c r="V549" s="10" t="s">
        <v>2971</v>
      </c>
      <c r="W549" s="10" t="s">
        <v>2972</v>
      </c>
      <c r="X549" s="569">
        <v>46037.712500000001</v>
      </c>
      <c r="Y549" s="10" t="s">
        <v>2973</v>
      </c>
      <c r="Z549" s="10">
        <v>1.4</v>
      </c>
      <c r="AA549" s="10"/>
      <c r="AB549" s="10" t="s">
        <v>478</v>
      </c>
      <c r="AC549" s="221" t="s">
        <v>2974</v>
      </c>
      <c r="AD549" s="10"/>
      <c r="AE549" s="10"/>
      <c r="AF549" s="10"/>
      <c r="AG549" s="10"/>
      <c r="AH549" s="10"/>
      <c r="AI549" s="10"/>
      <c r="AJ549" s="10"/>
      <c r="AK549" s="10" t="s">
        <v>480</v>
      </c>
      <c r="AL549" s="222">
        <f t="shared" si="16"/>
        <v>46036</v>
      </c>
      <c r="AM549" s="220">
        <f t="shared" si="17"/>
        <v>46037</v>
      </c>
    </row>
    <row r="550" spans="1:39" ht="21.6" customHeight="1">
      <c r="A550" s="10">
        <v>125</v>
      </c>
      <c r="B550" s="10" t="s">
        <v>471</v>
      </c>
      <c r="C550" s="10">
        <v>2026012172</v>
      </c>
      <c r="D550" s="10"/>
      <c r="E550" s="10"/>
      <c r="F550" s="10">
        <v>5457</v>
      </c>
      <c r="G550" s="10" t="s">
        <v>354</v>
      </c>
      <c r="H550" s="10" t="s">
        <v>504</v>
      </c>
      <c r="I550" s="10"/>
      <c r="J550" s="10"/>
      <c r="K550" s="10"/>
      <c r="L550" s="10"/>
      <c r="M550" s="11"/>
      <c r="N550" s="10"/>
      <c r="O550" s="11"/>
      <c r="P550" s="12"/>
      <c r="Q550" s="10" t="s">
        <v>1747</v>
      </c>
      <c r="R550" s="10" t="s">
        <v>419</v>
      </c>
      <c r="S550" s="10" t="s">
        <v>145</v>
      </c>
      <c r="T550" s="10">
        <v>1</v>
      </c>
      <c r="U550" s="10" t="s">
        <v>475</v>
      </c>
      <c r="V550" s="10" t="s">
        <v>2975</v>
      </c>
      <c r="W550" s="10" t="s">
        <v>2976</v>
      </c>
      <c r="X550" s="569">
        <v>46036.805555555547</v>
      </c>
      <c r="Y550" s="10"/>
      <c r="Z550" s="10">
        <v>0.4</v>
      </c>
      <c r="AA550" s="10"/>
      <c r="AB550" s="10" t="s">
        <v>478</v>
      </c>
      <c r="AC550" s="221" t="s">
        <v>2705</v>
      </c>
      <c r="AD550" s="10" t="s">
        <v>480</v>
      </c>
      <c r="AE550" s="10"/>
      <c r="AF550" s="10"/>
      <c r="AG550" s="10"/>
      <c r="AH550" s="10"/>
      <c r="AI550" s="10"/>
      <c r="AJ550" s="10" t="s">
        <v>480</v>
      </c>
      <c r="AK550" s="10" t="s">
        <v>480</v>
      </c>
      <c r="AL550" s="222" t="e">
        <f t="shared" si="16"/>
        <v>#VALUE!</v>
      </c>
      <c r="AM550" s="220">
        <f t="shared" si="17"/>
        <v>46036</v>
      </c>
    </row>
    <row r="551" spans="1:39" ht="21.6" customHeight="1">
      <c r="A551" s="10">
        <v>126</v>
      </c>
      <c r="B551" s="10" t="s">
        <v>471</v>
      </c>
      <c r="C551" s="10">
        <v>2026012254</v>
      </c>
      <c r="D551" s="10"/>
      <c r="E551" s="10"/>
      <c r="F551" s="10">
        <v>5491</v>
      </c>
      <c r="G551" s="10" t="s">
        <v>323</v>
      </c>
      <c r="H551" s="10" t="s">
        <v>504</v>
      </c>
      <c r="I551" s="10"/>
      <c r="J551" s="10"/>
      <c r="K551" s="10"/>
      <c r="L551" s="10"/>
      <c r="M551" s="11"/>
      <c r="N551" s="10"/>
      <c r="O551" s="11"/>
      <c r="P551" s="12"/>
      <c r="Q551" s="10" t="s">
        <v>2977</v>
      </c>
      <c r="R551" s="10" t="s">
        <v>419</v>
      </c>
      <c r="S551" s="10" t="s">
        <v>125</v>
      </c>
      <c r="T551" s="10">
        <v>1</v>
      </c>
      <c r="U551" s="10" t="s">
        <v>475</v>
      </c>
      <c r="V551" s="10" t="s">
        <v>2978</v>
      </c>
      <c r="W551" s="10" t="s">
        <v>2979</v>
      </c>
      <c r="X551" s="569">
        <v>46037.645833333343</v>
      </c>
      <c r="Y551" s="10"/>
      <c r="Z551" s="10">
        <v>4.5</v>
      </c>
      <c r="AA551" s="10"/>
      <c r="AB551" s="10" t="s">
        <v>478</v>
      </c>
      <c r="AC551" s="221" t="s">
        <v>2980</v>
      </c>
      <c r="AD551" s="10"/>
      <c r="AE551" s="10" t="s">
        <v>480</v>
      </c>
      <c r="AF551" s="10"/>
      <c r="AG551" s="10"/>
      <c r="AH551" s="10"/>
      <c r="AI551" s="10"/>
      <c r="AJ551" s="10"/>
      <c r="AK551" s="10" t="s">
        <v>480</v>
      </c>
      <c r="AL551" s="222" t="e">
        <f t="shared" si="16"/>
        <v>#VALUE!</v>
      </c>
      <c r="AM551" s="220">
        <f t="shared" si="17"/>
        <v>46037</v>
      </c>
    </row>
    <row r="552" spans="1:39" ht="21.6" customHeight="1">
      <c r="A552" s="10">
        <v>127</v>
      </c>
      <c r="B552" s="10" t="s">
        <v>471</v>
      </c>
      <c r="C552" s="10">
        <v>2026012268</v>
      </c>
      <c r="D552" s="10"/>
      <c r="E552" s="10"/>
      <c r="F552" s="10">
        <v>5491</v>
      </c>
      <c r="G552" s="10" t="s">
        <v>323</v>
      </c>
      <c r="H552" s="10" t="s">
        <v>504</v>
      </c>
      <c r="I552" s="10"/>
      <c r="J552" s="10"/>
      <c r="K552" s="10"/>
      <c r="L552" s="10"/>
      <c r="M552" s="11"/>
      <c r="N552" s="10"/>
      <c r="O552" s="11"/>
      <c r="P552" s="12"/>
      <c r="Q552" s="10" t="s">
        <v>2977</v>
      </c>
      <c r="R552" s="10" t="s">
        <v>419</v>
      </c>
      <c r="S552" s="10" t="s">
        <v>145</v>
      </c>
      <c r="T552" s="10">
        <v>1</v>
      </c>
      <c r="U552" s="10" t="s">
        <v>475</v>
      </c>
      <c r="V552" s="10" t="s">
        <v>2981</v>
      </c>
      <c r="W552" s="10" t="s">
        <v>2979</v>
      </c>
      <c r="X552" s="569">
        <v>46037.645833333343</v>
      </c>
      <c r="Y552" s="10"/>
      <c r="Z552" s="10">
        <v>4.5</v>
      </c>
      <c r="AA552" s="10"/>
      <c r="AB552" s="10" t="s">
        <v>478</v>
      </c>
      <c r="AC552" s="221" t="s">
        <v>2982</v>
      </c>
      <c r="AD552" s="10"/>
      <c r="AE552" s="10" t="s">
        <v>480</v>
      </c>
      <c r="AF552" s="10"/>
      <c r="AG552" s="10"/>
      <c r="AH552" s="10"/>
      <c r="AI552" s="10"/>
      <c r="AJ552" s="10"/>
      <c r="AK552" s="10" t="s">
        <v>480</v>
      </c>
      <c r="AL552" s="222" t="e">
        <f t="shared" si="16"/>
        <v>#VALUE!</v>
      </c>
      <c r="AM552" s="220">
        <f t="shared" si="17"/>
        <v>46037</v>
      </c>
    </row>
    <row r="553" spans="1:39" ht="21.6" customHeight="1">
      <c r="A553" s="10">
        <v>128</v>
      </c>
      <c r="B553" s="10" t="s">
        <v>509</v>
      </c>
      <c r="C553" s="10">
        <v>2026012290</v>
      </c>
      <c r="D553" s="10" t="s">
        <v>2983</v>
      </c>
      <c r="E553" s="10" t="s">
        <v>511</v>
      </c>
      <c r="F553" s="10">
        <v>2303</v>
      </c>
      <c r="G553" s="10" t="s">
        <v>1725</v>
      </c>
      <c r="H553" s="10" t="s">
        <v>504</v>
      </c>
      <c r="I553" s="10" t="s">
        <v>2984</v>
      </c>
      <c r="J553" s="10" t="s">
        <v>571</v>
      </c>
      <c r="K553" s="10" t="s">
        <v>289</v>
      </c>
      <c r="L553" s="10" t="s">
        <v>515</v>
      </c>
      <c r="M553" s="11" t="s">
        <v>516</v>
      </c>
      <c r="N553" s="10">
        <v>2305</v>
      </c>
      <c r="O553" s="11" t="s">
        <v>557</v>
      </c>
      <c r="P553" s="12" t="s">
        <v>2985</v>
      </c>
      <c r="Q553" s="10" t="s">
        <v>1726</v>
      </c>
      <c r="R553" s="10" t="s">
        <v>419</v>
      </c>
      <c r="S553" s="10" t="s">
        <v>145</v>
      </c>
      <c r="T553" s="10">
        <v>1</v>
      </c>
      <c r="U553" s="10" t="s">
        <v>475</v>
      </c>
      <c r="V553" s="10" t="s">
        <v>2986</v>
      </c>
      <c r="W553" s="10" t="s">
        <v>2987</v>
      </c>
      <c r="X553" s="569">
        <v>46038.649305555547</v>
      </c>
      <c r="Y553" s="10" t="s">
        <v>2988</v>
      </c>
      <c r="Z553" s="10">
        <v>0.2</v>
      </c>
      <c r="AA553" s="10"/>
      <c r="AB553" s="10" t="s">
        <v>478</v>
      </c>
      <c r="AC553" s="221" t="s">
        <v>2989</v>
      </c>
      <c r="AD553" s="10"/>
      <c r="AE553" s="10"/>
      <c r="AF553" s="10"/>
      <c r="AG553" s="10"/>
      <c r="AH553" s="10"/>
      <c r="AI553" s="10"/>
      <c r="AJ553" s="10"/>
      <c r="AK553" s="10" t="s">
        <v>480</v>
      </c>
      <c r="AL553" s="222">
        <f t="shared" si="16"/>
        <v>46037</v>
      </c>
      <c r="AM553" s="220">
        <f t="shared" si="17"/>
        <v>46038</v>
      </c>
    </row>
    <row r="554" spans="1:39" ht="21.6" customHeight="1">
      <c r="A554" s="10">
        <v>129</v>
      </c>
      <c r="B554" s="10" t="s">
        <v>509</v>
      </c>
      <c r="C554" s="10">
        <v>2026012296</v>
      </c>
      <c r="D554" s="10" t="s">
        <v>2990</v>
      </c>
      <c r="E554" s="10" t="s">
        <v>511</v>
      </c>
      <c r="F554" s="10">
        <v>4153</v>
      </c>
      <c r="G554" s="10" t="s">
        <v>728</v>
      </c>
      <c r="H554" s="10" t="s">
        <v>712</v>
      </c>
      <c r="I554" s="10" t="s">
        <v>2991</v>
      </c>
      <c r="J554" s="10" t="s">
        <v>591</v>
      </c>
      <c r="K554" s="10" t="s">
        <v>531</v>
      </c>
      <c r="L554" s="10" t="s">
        <v>515</v>
      </c>
      <c r="M554" s="11" t="s">
        <v>516</v>
      </c>
      <c r="N554" s="10">
        <v>2305</v>
      </c>
      <c r="O554" s="11" t="s">
        <v>557</v>
      </c>
      <c r="P554" s="12" t="s">
        <v>2992</v>
      </c>
      <c r="Q554" s="10" t="s">
        <v>729</v>
      </c>
      <c r="R554" s="10" t="s">
        <v>419</v>
      </c>
      <c r="S554" s="10" t="s">
        <v>125</v>
      </c>
      <c r="T554" s="10">
        <v>1</v>
      </c>
      <c r="U554" s="10" t="s">
        <v>475</v>
      </c>
      <c r="V554" s="10" t="s">
        <v>2993</v>
      </c>
      <c r="W554" s="10" t="s">
        <v>2994</v>
      </c>
      <c r="X554" s="569">
        <v>46038.638888888891</v>
      </c>
      <c r="Y554" s="10" t="s">
        <v>2995</v>
      </c>
      <c r="Z554" s="10">
        <v>0.8</v>
      </c>
      <c r="AA554" s="10"/>
      <c r="AB554" s="10" t="s">
        <v>478</v>
      </c>
      <c r="AC554" s="221" t="s">
        <v>2996</v>
      </c>
      <c r="AD554" s="10"/>
      <c r="AE554" s="10"/>
      <c r="AF554" s="10"/>
      <c r="AG554" s="10"/>
      <c r="AH554" s="10"/>
      <c r="AI554" s="10"/>
      <c r="AJ554" s="10"/>
      <c r="AK554" s="10" t="s">
        <v>480</v>
      </c>
      <c r="AL554" s="222">
        <f t="shared" si="16"/>
        <v>46038</v>
      </c>
      <c r="AM554" s="220">
        <f t="shared" si="17"/>
        <v>46038</v>
      </c>
    </row>
    <row r="555" spans="1:39" ht="21.6" customHeight="1">
      <c r="A555" s="10">
        <v>130</v>
      </c>
      <c r="B555" s="10" t="s">
        <v>509</v>
      </c>
      <c r="C555" s="10">
        <v>2026012303</v>
      </c>
      <c r="D555" s="10" t="s">
        <v>2997</v>
      </c>
      <c r="E555" s="10" t="s">
        <v>621</v>
      </c>
      <c r="F555" s="10">
        <v>5428</v>
      </c>
      <c r="G555" s="10" t="s">
        <v>345</v>
      </c>
      <c r="H555" s="10" t="s">
        <v>504</v>
      </c>
      <c r="I555" s="10" t="s">
        <v>2998</v>
      </c>
      <c r="J555" s="10" t="s">
        <v>591</v>
      </c>
      <c r="K555" s="10" t="s">
        <v>592</v>
      </c>
      <c r="L555" s="10" t="s">
        <v>703</v>
      </c>
      <c r="M555" s="11" t="s">
        <v>704</v>
      </c>
      <c r="N555" s="10">
        <v>2405</v>
      </c>
      <c r="O555" s="11" t="s">
        <v>705</v>
      </c>
      <c r="P555" s="12" t="s">
        <v>2999</v>
      </c>
      <c r="Q555" s="10" t="s">
        <v>776</v>
      </c>
      <c r="R555" s="10" t="s">
        <v>419</v>
      </c>
      <c r="S555" s="10" t="s">
        <v>145</v>
      </c>
      <c r="T555" s="10">
        <v>1</v>
      </c>
      <c r="U555" s="10" t="s">
        <v>475</v>
      </c>
      <c r="V555" s="10" t="s">
        <v>3000</v>
      </c>
      <c r="W555" s="10" t="s">
        <v>3001</v>
      </c>
      <c r="X555" s="569">
        <v>46038.631944444453</v>
      </c>
      <c r="Y555" s="10" t="s">
        <v>3002</v>
      </c>
      <c r="Z555" s="10">
        <v>2.2000000000000002</v>
      </c>
      <c r="AA555" s="10"/>
      <c r="AB555" s="10" t="s">
        <v>478</v>
      </c>
      <c r="AC555" s="221" t="s">
        <v>3003</v>
      </c>
      <c r="AD555" s="10"/>
      <c r="AE555" s="10"/>
      <c r="AF555" s="10"/>
      <c r="AG555" s="10"/>
      <c r="AH555" s="10"/>
      <c r="AI555" s="10"/>
      <c r="AJ555" s="10"/>
      <c r="AK555" s="10" t="s">
        <v>480</v>
      </c>
      <c r="AL555" s="222">
        <f t="shared" si="16"/>
        <v>46038</v>
      </c>
      <c r="AM555" s="220">
        <f t="shared" si="17"/>
        <v>46038</v>
      </c>
    </row>
    <row r="556" spans="1:39" ht="21.6" customHeight="1">
      <c r="A556" s="10">
        <v>131</v>
      </c>
      <c r="B556" s="10" t="s">
        <v>471</v>
      </c>
      <c r="C556" s="10">
        <v>2026012338</v>
      </c>
      <c r="D556" s="10"/>
      <c r="E556" s="10"/>
      <c r="F556" s="10" t="s">
        <v>320</v>
      </c>
      <c r="G556" s="10" t="s">
        <v>321</v>
      </c>
      <c r="H556" s="10" t="s">
        <v>636</v>
      </c>
      <c r="I556" s="10"/>
      <c r="J556" s="10"/>
      <c r="K556" s="10"/>
      <c r="L556" s="10"/>
      <c r="M556" s="11"/>
      <c r="N556" s="10"/>
      <c r="O556" s="11"/>
      <c r="P556" s="12"/>
      <c r="Q556" s="10" t="s">
        <v>1922</v>
      </c>
      <c r="R556" s="10" t="s">
        <v>419</v>
      </c>
      <c r="S556" s="10" t="s">
        <v>145</v>
      </c>
      <c r="T556" s="10">
        <v>1</v>
      </c>
      <c r="U556" s="10" t="s">
        <v>475</v>
      </c>
      <c r="V556" s="10" t="s">
        <v>3004</v>
      </c>
      <c r="W556" s="10" t="s">
        <v>3005</v>
      </c>
      <c r="X556" s="569">
        <v>46038.4375</v>
      </c>
      <c r="Y556" s="10"/>
      <c r="Z556" s="10">
        <v>0.5</v>
      </c>
      <c r="AA556" s="10"/>
      <c r="AB556" s="10" t="s">
        <v>478</v>
      </c>
      <c r="AC556" s="221" t="s">
        <v>3006</v>
      </c>
      <c r="AD556" s="10"/>
      <c r="AE556" s="10" t="s">
        <v>480</v>
      </c>
      <c r="AF556" s="10"/>
      <c r="AG556" s="10"/>
      <c r="AH556" s="10"/>
      <c r="AI556" s="10"/>
      <c r="AJ556" s="10"/>
      <c r="AK556" s="10" t="s">
        <v>480</v>
      </c>
      <c r="AL556" s="222" t="e">
        <f t="shared" si="16"/>
        <v>#VALUE!</v>
      </c>
      <c r="AM556" s="220">
        <f t="shared" si="17"/>
        <v>46038</v>
      </c>
    </row>
    <row r="557" spans="1:39" ht="21.6" customHeight="1">
      <c r="A557" s="10">
        <v>132</v>
      </c>
      <c r="B557" s="10" t="s">
        <v>471</v>
      </c>
      <c r="C557" s="10">
        <v>2026012356</v>
      </c>
      <c r="D557" s="10"/>
      <c r="E557" s="10"/>
      <c r="F557" s="10" t="s">
        <v>320</v>
      </c>
      <c r="G557" s="10" t="s">
        <v>321</v>
      </c>
      <c r="H557" s="10" t="s">
        <v>636</v>
      </c>
      <c r="I557" s="10"/>
      <c r="J557" s="10"/>
      <c r="K557" s="10"/>
      <c r="L557" s="10"/>
      <c r="M557" s="11"/>
      <c r="N557" s="10"/>
      <c r="O557" s="11"/>
      <c r="P557" s="12"/>
      <c r="Q557" s="10" t="s">
        <v>1922</v>
      </c>
      <c r="R557" s="10" t="s">
        <v>419</v>
      </c>
      <c r="S557" s="10" t="s">
        <v>125</v>
      </c>
      <c r="T557" s="10">
        <v>1</v>
      </c>
      <c r="U557" s="10" t="s">
        <v>475</v>
      </c>
      <c r="V557" s="10" t="s">
        <v>3007</v>
      </c>
      <c r="W557" s="10" t="s">
        <v>3005</v>
      </c>
      <c r="X557" s="569">
        <v>46038.4375</v>
      </c>
      <c r="Y557" s="10"/>
      <c r="Z557" s="10">
        <v>0.5</v>
      </c>
      <c r="AA557" s="10"/>
      <c r="AB557" s="10" t="s">
        <v>478</v>
      </c>
      <c r="AC557" s="221" t="s">
        <v>196</v>
      </c>
      <c r="AD557" s="10"/>
      <c r="AE557" s="10" t="s">
        <v>480</v>
      </c>
      <c r="AF557" s="10"/>
      <c r="AG557" s="10"/>
      <c r="AH557" s="10"/>
      <c r="AI557" s="10"/>
      <c r="AJ557" s="10"/>
      <c r="AK557" s="10" t="s">
        <v>480</v>
      </c>
      <c r="AL557" s="222" t="e">
        <f t="shared" si="16"/>
        <v>#VALUE!</v>
      </c>
      <c r="AM557" s="220">
        <f t="shared" si="17"/>
        <v>46038</v>
      </c>
    </row>
    <row r="558" spans="1:39" ht="21.6" customHeight="1">
      <c r="A558" s="10">
        <v>133</v>
      </c>
      <c r="B558" s="10" t="s">
        <v>471</v>
      </c>
      <c r="C558" s="10">
        <v>2026012400</v>
      </c>
      <c r="D558" s="10"/>
      <c r="E558" s="10"/>
      <c r="F558" s="10">
        <v>2303</v>
      </c>
      <c r="G558" s="10" t="s">
        <v>1725</v>
      </c>
      <c r="H558" s="10" t="s">
        <v>504</v>
      </c>
      <c r="I558" s="10"/>
      <c r="J558" s="10"/>
      <c r="K558" s="10"/>
      <c r="L558" s="10"/>
      <c r="M558" s="11"/>
      <c r="N558" s="10"/>
      <c r="O558" s="11"/>
      <c r="P558" s="12"/>
      <c r="Q558" s="10" t="s">
        <v>1726</v>
      </c>
      <c r="R558" s="10" t="s">
        <v>419</v>
      </c>
      <c r="S558" s="10" t="s">
        <v>145</v>
      </c>
      <c r="T558" s="10">
        <v>1</v>
      </c>
      <c r="U558" s="10" t="s">
        <v>475</v>
      </c>
      <c r="V558" s="10" t="s">
        <v>3008</v>
      </c>
      <c r="W558" s="10" t="s">
        <v>3009</v>
      </c>
      <c r="X558" s="569">
        <v>46038.663194444453</v>
      </c>
      <c r="Y558" s="10"/>
      <c r="Z558" s="10">
        <v>0.3</v>
      </c>
      <c r="AA558" s="10"/>
      <c r="AB558" s="10" t="s">
        <v>478</v>
      </c>
      <c r="AC558" s="221" t="s">
        <v>3010</v>
      </c>
      <c r="AD558" s="10" t="s">
        <v>480</v>
      </c>
      <c r="AE558" s="10"/>
      <c r="AF558" s="10"/>
      <c r="AG558" s="10"/>
      <c r="AH558" s="10"/>
      <c r="AI558" s="10"/>
      <c r="AJ558" s="10" t="s">
        <v>480</v>
      </c>
      <c r="AK558" s="10"/>
      <c r="AL558" s="222" t="e">
        <f t="shared" si="16"/>
        <v>#VALUE!</v>
      </c>
      <c r="AM558" s="220">
        <f t="shared" si="17"/>
        <v>46038</v>
      </c>
    </row>
    <row r="559" spans="1:39" ht="21.6" customHeight="1">
      <c r="A559" s="10">
        <v>134</v>
      </c>
      <c r="B559" s="10" t="s">
        <v>509</v>
      </c>
      <c r="C559" s="10">
        <v>2026012403</v>
      </c>
      <c r="D559" s="10" t="s">
        <v>3011</v>
      </c>
      <c r="E559" s="10" t="s">
        <v>511</v>
      </c>
      <c r="F559" s="10" t="s">
        <v>99</v>
      </c>
      <c r="G559" s="10" t="s">
        <v>1660</v>
      </c>
      <c r="H559" s="10" t="s">
        <v>504</v>
      </c>
      <c r="I559" s="10" t="s">
        <v>3012</v>
      </c>
      <c r="J559" s="10" t="s">
        <v>591</v>
      </c>
      <c r="K559" s="10" t="s">
        <v>289</v>
      </c>
      <c r="L559" s="10" t="s">
        <v>1875</v>
      </c>
      <c r="M559" s="11" t="s">
        <v>1876</v>
      </c>
      <c r="N559" s="10">
        <v>3402</v>
      </c>
      <c r="O559" s="11" t="s">
        <v>3013</v>
      </c>
      <c r="P559" s="12" t="s">
        <v>3014</v>
      </c>
      <c r="Q559" s="10" t="s">
        <v>1661</v>
      </c>
      <c r="R559" s="10" t="s">
        <v>419</v>
      </c>
      <c r="S559" s="10" t="s">
        <v>145</v>
      </c>
      <c r="T559" s="10">
        <v>1</v>
      </c>
      <c r="U559" s="10" t="s">
        <v>475</v>
      </c>
      <c r="V559" s="10" t="s">
        <v>3015</v>
      </c>
      <c r="W559" s="10" t="s">
        <v>3016</v>
      </c>
      <c r="X559" s="569">
        <v>46041.694444444453</v>
      </c>
      <c r="Y559" s="10" t="s">
        <v>3017</v>
      </c>
      <c r="Z559" s="10">
        <v>0.7</v>
      </c>
      <c r="AA559" s="10"/>
      <c r="AB559" s="10" t="s">
        <v>478</v>
      </c>
      <c r="AC559" s="221" t="s">
        <v>3018</v>
      </c>
      <c r="AD559" s="10"/>
      <c r="AE559" s="10"/>
      <c r="AF559" s="10"/>
      <c r="AG559" s="10"/>
      <c r="AH559" s="10"/>
      <c r="AI559" s="10"/>
      <c r="AJ559" s="10"/>
      <c r="AK559" s="10" t="s">
        <v>480</v>
      </c>
      <c r="AL559" s="222">
        <f t="shared" si="16"/>
        <v>46038</v>
      </c>
      <c r="AM559" s="220">
        <f t="shared" si="17"/>
        <v>46041</v>
      </c>
    </row>
    <row r="560" spans="1:39" ht="21.6" customHeight="1">
      <c r="A560" s="10">
        <v>135</v>
      </c>
      <c r="B560" s="10" t="s">
        <v>509</v>
      </c>
      <c r="C560" s="10">
        <v>2026012435</v>
      </c>
      <c r="D560" s="10" t="s">
        <v>3019</v>
      </c>
      <c r="E560" s="10" t="s">
        <v>511</v>
      </c>
      <c r="F560" s="10">
        <v>4153</v>
      </c>
      <c r="G560" s="10" t="s">
        <v>728</v>
      </c>
      <c r="H560" s="10" t="s">
        <v>712</v>
      </c>
      <c r="I560" s="10" t="s">
        <v>3020</v>
      </c>
      <c r="J560" s="10" t="s">
        <v>604</v>
      </c>
      <c r="K560" s="10" t="s">
        <v>592</v>
      </c>
      <c r="L560" s="10" t="s">
        <v>515</v>
      </c>
      <c r="M560" s="11" t="s">
        <v>516</v>
      </c>
      <c r="N560" s="10">
        <v>2305</v>
      </c>
      <c r="O560" s="11" t="s">
        <v>557</v>
      </c>
      <c r="P560" s="12" t="s">
        <v>3021</v>
      </c>
      <c r="Q560" s="10" t="s">
        <v>729</v>
      </c>
      <c r="R560" s="10" t="s">
        <v>419</v>
      </c>
      <c r="S560" s="10" t="s">
        <v>130</v>
      </c>
      <c r="T560" s="10">
        <v>1</v>
      </c>
      <c r="U560" s="10" t="s">
        <v>475</v>
      </c>
      <c r="V560" s="10" t="s">
        <v>3022</v>
      </c>
      <c r="W560" s="10" t="s">
        <v>3023</v>
      </c>
      <c r="X560" s="569">
        <v>46041.521527777782</v>
      </c>
      <c r="Y560" s="10" t="s">
        <v>3024</v>
      </c>
      <c r="Z560" s="10">
        <v>0.5</v>
      </c>
      <c r="AA560" s="10"/>
      <c r="AB560" s="10" t="s">
        <v>478</v>
      </c>
      <c r="AC560" s="221" t="s">
        <v>3025</v>
      </c>
      <c r="AD560" s="10"/>
      <c r="AE560" s="10"/>
      <c r="AF560" s="10"/>
      <c r="AG560" s="10"/>
      <c r="AH560" s="10"/>
      <c r="AI560" s="10"/>
      <c r="AJ560" s="10"/>
      <c r="AK560" s="10" t="s">
        <v>480</v>
      </c>
      <c r="AL560" s="222">
        <f t="shared" si="16"/>
        <v>46039</v>
      </c>
      <c r="AM560" s="220">
        <f t="shared" si="17"/>
        <v>46041</v>
      </c>
    </row>
    <row r="561" spans="1:39" ht="21.6" customHeight="1">
      <c r="A561" s="10">
        <v>136</v>
      </c>
      <c r="B561" s="10" t="s">
        <v>509</v>
      </c>
      <c r="C561" s="10">
        <v>2026012447</v>
      </c>
      <c r="D561" s="10" t="s">
        <v>3026</v>
      </c>
      <c r="E561" s="10" t="s">
        <v>511</v>
      </c>
      <c r="F561" s="10">
        <v>5074</v>
      </c>
      <c r="G561" s="10" t="s">
        <v>1832</v>
      </c>
      <c r="H561" s="10" t="s">
        <v>1208</v>
      </c>
      <c r="I561" s="10" t="s">
        <v>3027</v>
      </c>
      <c r="J561" s="10" t="s">
        <v>629</v>
      </c>
      <c r="K561" s="10" t="s">
        <v>289</v>
      </c>
      <c r="L561" s="10" t="s">
        <v>593</v>
      </c>
      <c r="M561" s="11" t="s">
        <v>594</v>
      </c>
      <c r="N561" s="10" t="s">
        <v>595</v>
      </c>
      <c r="O561" s="11" t="s">
        <v>596</v>
      </c>
      <c r="P561" s="12" t="s">
        <v>3028</v>
      </c>
      <c r="Q561" s="10" t="s">
        <v>1833</v>
      </c>
      <c r="R561" s="10" t="s">
        <v>419</v>
      </c>
      <c r="S561" s="10" t="s">
        <v>130</v>
      </c>
      <c r="T561" s="10">
        <v>1</v>
      </c>
      <c r="U561" s="10" t="s">
        <v>475</v>
      </c>
      <c r="V561" s="10" t="s">
        <v>3029</v>
      </c>
      <c r="W561" s="10" t="s">
        <v>3030</v>
      </c>
      <c r="X561" s="569">
        <v>46041.458333333343</v>
      </c>
      <c r="Y561" s="10" t="s">
        <v>3024</v>
      </c>
      <c r="Z561" s="10">
        <v>1</v>
      </c>
      <c r="AA561" s="10"/>
      <c r="AB561" s="10" t="s">
        <v>478</v>
      </c>
      <c r="AC561" s="221" t="s">
        <v>3031</v>
      </c>
      <c r="AD561" s="10"/>
      <c r="AE561" s="10"/>
      <c r="AF561" s="10"/>
      <c r="AG561" s="10"/>
      <c r="AH561" s="10"/>
      <c r="AI561" s="10"/>
      <c r="AJ561" s="10"/>
      <c r="AK561" s="10" t="s">
        <v>480</v>
      </c>
      <c r="AL561" s="222">
        <f t="shared" si="16"/>
        <v>46040</v>
      </c>
      <c r="AM561" s="220">
        <f t="shared" si="17"/>
        <v>46041</v>
      </c>
    </row>
    <row r="562" spans="1:39" ht="21.6" customHeight="1">
      <c r="A562" s="10">
        <v>137</v>
      </c>
      <c r="B562" s="10" t="s">
        <v>471</v>
      </c>
      <c r="C562" s="10">
        <v>2026012468</v>
      </c>
      <c r="D562" s="10"/>
      <c r="E562" s="10"/>
      <c r="F562" s="10">
        <v>2911</v>
      </c>
      <c r="G562" s="10" t="s">
        <v>3032</v>
      </c>
      <c r="H562" s="10" t="s">
        <v>2452</v>
      </c>
      <c r="I562" s="10"/>
      <c r="J562" s="10"/>
      <c r="K562" s="10"/>
      <c r="L562" s="10"/>
      <c r="M562" s="11"/>
      <c r="N562" s="10"/>
      <c r="O562" s="11"/>
      <c r="P562" s="12"/>
      <c r="Q562" s="10" t="s">
        <v>3033</v>
      </c>
      <c r="R562" s="10" t="s">
        <v>419</v>
      </c>
      <c r="S562" s="10" t="s">
        <v>145</v>
      </c>
      <c r="T562" s="10">
        <v>1</v>
      </c>
      <c r="U562" s="10" t="s">
        <v>475</v>
      </c>
      <c r="V562" s="10" t="s">
        <v>3034</v>
      </c>
      <c r="W562" s="10" t="s">
        <v>3035</v>
      </c>
      <c r="X562" s="569">
        <v>46041.399305555547</v>
      </c>
      <c r="Y562" s="10"/>
      <c r="Z562" s="10">
        <v>0.3</v>
      </c>
      <c r="AA562" s="10"/>
      <c r="AB562" s="10" t="s">
        <v>478</v>
      </c>
      <c r="AC562" s="221" t="s">
        <v>3036</v>
      </c>
      <c r="AD562" s="10" t="s">
        <v>480</v>
      </c>
      <c r="AE562" s="10"/>
      <c r="AF562" s="10"/>
      <c r="AG562" s="10"/>
      <c r="AH562" s="10"/>
      <c r="AI562" s="10"/>
      <c r="AJ562" s="10" t="s">
        <v>480</v>
      </c>
      <c r="AK562" s="10" t="s">
        <v>480</v>
      </c>
      <c r="AL562" s="222" t="e">
        <f t="shared" si="16"/>
        <v>#VALUE!</v>
      </c>
      <c r="AM562" s="220">
        <f t="shared" si="17"/>
        <v>46041</v>
      </c>
    </row>
    <row r="563" spans="1:39" ht="21.6" customHeight="1">
      <c r="A563" s="10">
        <v>138</v>
      </c>
      <c r="B563" s="10" t="s">
        <v>471</v>
      </c>
      <c r="C563" s="10">
        <v>2026012487</v>
      </c>
      <c r="D563" s="10"/>
      <c r="E563" s="10"/>
      <c r="F563" s="10">
        <v>4536</v>
      </c>
      <c r="G563" s="10" t="s">
        <v>246</v>
      </c>
      <c r="H563" s="10" t="s">
        <v>2452</v>
      </c>
      <c r="I563" s="10"/>
      <c r="J563" s="10"/>
      <c r="K563" s="10"/>
      <c r="L563" s="10"/>
      <c r="M563" s="11"/>
      <c r="N563" s="10"/>
      <c r="O563" s="11"/>
      <c r="P563" s="12"/>
      <c r="Q563" s="10" t="s">
        <v>3037</v>
      </c>
      <c r="R563" s="10" t="s">
        <v>419</v>
      </c>
      <c r="S563" s="10" t="s">
        <v>145</v>
      </c>
      <c r="T563" s="10">
        <v>1</v>
      </c>
      <c r="U563" s="10" t="s">
        <v>475</v>
      </c>
      <c r="V563" s="10" t="s">
        <v>3038</v>
      </c>
      <c r="W563" s="10" t="s">
        <v>3039</v>
      </c>
      <c r="X563" s="569">
        <v>46041.418749999997</v>
      </c>
      <c r="Y563" s="10"/>
      <c r="Z563" s="10">
        <v>0.3</v>
      </c>
      <c r="AA563" s="10"/>
      <c r="AB563" s="10" t="s">
        <v>478</v>
      </c>
      <c r="AC563" s="221" t="s">
        <v>3040</v>
      </c>
      <c r="AD563" s="10" t="s">
        <v>480</v>
      </c>
      <c r="AE563" s="10"/>
      <c r="AF563" s="10"/>
      <c r="AG563" s="10"/>
      <c r="AH563" s="10"/>
      <c r="AI563" s="10"/>
      <c r="AJ563" s="10" t="s">
        <v>480</v>
      </c>
      <c r="AK563" s="10" t="s">
        <v>480</v>
      </c>
      <c r="AL563" s="222" t="e">
        <f t="shared" si="16"/>
        <v>#VALUE!</v>
      </c>
      <c r="AM563" s="220">
        <f t="shared" si="17"/>
        <v>46041</v>
      </c>
    </row>
    <row r="564" spans="1:39" ht="21.6" customHeight="1">
      <c r="A564" s="10">
        <v>139</v>
      </c>
      <c r="B564" s="10" t="s">
        <v>471</v>
      </c>
      <c r="C564" s="10">
        <v>2026012502</v>
      </c>
      <c r="D564" s="10"/>
      <c r="E564" s="10"/>
      <c r="F564" s="10">
        <v>4573</v>
      </c>
      <c r="G564" s="10" t="s">
        <v>173</v>
      </c>
      <c r="H564" s="10" t="s">
        <v>2452</v>
      </c>
      <c r="I564" s="10"/>
      <c r="J564" s="10"/>
      <c r="K564" s="10"/>
      <c r="L564" s="10"/>
      <c r="M564" s="11"/>
      <c r="N564" s="10"/>
      <c r="O564" s="11"/>
      <c r="P564" s="12"/>
      <c r="Q564" s="10" t="s">
        <v>3041</v>
      </c>
      <c r="R564" s="10" t="s">
        <v>419</v>
      </c>
      <c r="S564" s="10" t="s">
        <v>145</v>
      </c>
      <c r="T564" s="10">
        <v>1</v>
      </c>
      <c r="U564" s="10" t="s">
        <v>475</v>
      </c>
      <c r="V564" s="10" t="s">
        <v>3042</v>
      </c>
      <c r="W564" s="10" t="s">
        <v>3043</v>
      </c>
      <c r="X564" s="569">
        <v>46041.442361111112</v>
      </c>
      <c r="Y564" s="10"/>
      <c r="Z564" s="10">
        <v>0.4</v>
      </c>
      <c r="AA564" s="10"/>
      <c r="AB564" s="10" t="s">
        <v>478</v>
      </c>
      <c r="AC564" s="221" t="s">
        <v>3044</v>
      </c>
      <c r="AD564" s="10" t="s">
        <v>480</v>
      </c>
      <c r="AE564" s="10"/>
      <c r="AF564" s="10"/>
      <c r="AG564" s="10"/>
      <c r="AH564" s="10"/>
      <c r="AI564" s="10"/>
      <c r="AJ564" s="10" t="s">
        <v>480</v>
      </c>
      <c r="AK564" s="10" t="s">
        <v>480</v>
      </c>
      <c r="AL564" s="222" t="e">
        <f t="shared" si="16"/>
        <v>#VALUE!</v>
      </c>
      <c r="AM564" s="220">
        <f t="shared" si="17"/>
        <v>46041</v>
      </c>
    </row>
    <row r="565" spans="1:39" ht="21.6" customHeight="1">
      <c r="A565" s="10">
        <v>140</v>
      </c>
      <c r="B565" s="10" t="s">
        <v>509</v>
      </c>
      <c r="C565" s="10">
        <v>2026012505</v>
      </c>
      <c r="D565" s="10" t="s">
        <v>3045</v>
      </c>
      <c r="E565" s="10" t="s">
        <v>511</v>
      </c>
      <c r="F565" s="10">
        <v>2303</v>
      </c>
      <c r="G565" s="10" t="s">
        <v>1725</v>
      </c>
      <c r="H565" s="10" t="s">
        <v>504</v>
      </c>
      <c r="I565" s="10" t="s">
        <v>3046</v>
      </c>
      <c r="J565" s="10" t="s">
        <v>638</v>
      </c>
      <c r="K565" s="10" t="s">
        <v>592</v>
      </c>
      <c r="L565" s="10" t="s">
        <v>515</v>
      </c>
      <c r="M565" s="11" t="s">
        <v>516</v>
      </c>
      <c r="N565" s="10">
        <v>2305</v>
      </c>
      <c r="O565" s="11" t="s">
        <v>557</v>
      </c>
      <c r="P565" s="12" t="s">
        <v>3047</v>
      </c>
      <c r="Q565" s="10" t="s">
        <v>1726</v>
      </c>
      <c r="R565" s="10" t="s">
        <v>419</v>
      </c>
      <c r="S565" s="10" t="s">
        <v>145</v>
      </c>
      <c r="T565" s="10">
        <v>1</v>
      </c>
      <c r="U565" s="10" t="s">
        <v>475</v>
      </c>
      <c r="V565" s="10" t="s">
        <v>3048</v>
      </c>
      <c r="W565" s="10" t="s">
        <v>3049</v>
      </c>
      <c r="X565" s="569">
        <v>46041.642361111109</v>
      </c>
      <c r="Y565" s="10" t="s">
        <v>3050</v>
      </c>
      <c r="Z565" s="10">
        <v>0.4</v>
      </c>
      <c r="AA565" s="10"/>
      <c r="AB565" s="10" t="s">
        <v>478</v>
      </c>
      <c r="AC565" s="221" t="s">
        <v>3051</v>
      </c>
      <c r="AD565" s="10"/>
      <c r="AE565" s="10"/>
      <c r="AF565" s="10"/>
      <c r="AG565" s="10"/>
      <c r="AH565" s="10"/>
      <c r="AI565" s="10"/>
      <c r="AJ565" s="10"/>
      <c r="AK565" s="10" t="s">
        <v>480</v>
      </c>
      <c r="AL565" s="222">
        <f t="shared" si="16"/>
        <v>46041</v>
      </c>
      <c r="AM565" s="220">
        <f t="shared" si="17"/>
        <v>46041</v>
      </c>
    </row>
    <row r="566" spans="1:39" ht="21.6" customHeight="1">
      <c r="A566" s="10">
        <v>141</v>
      </c>
      <c r="B566" s="10" t="s">
        <v>471</v>
      </c>
      <c r="C566" s="10">
        <v>2026012506</v>
      </c>
      <c r="D566" s="10"/>
      <c r="E566" s="10"/>
      <c r="F566" s="10" t="s">
        <v>59</v>
      </c>
      <c r="G566" s="10" t="s">
        <v>233</v>
      </c>
      <c r="H566" s="10" t="s">
        <v>2452</v>
      </c>
      <c r="I566" s="10"/>
      <c r="J566" s="10"/>
      <c r="K566" s="10"/>
      <c r="L566" s="10"/>
      <c r="M566" s="11"/>
      <c r="N566" s="10"/>
      <c r="O566" s="11"/>
      <c r="P566" s="12"/>
      <c r="Q566" s="10" t="s">
        <v>3052</v>
      </c>
      <c r="R566" s="10" t="s">
        <v>419</v>
      </c>
      <c r="S566" s="10" t="s">
        <v>145</v>
      </c>
      <c r="T566" s="10">
        <v>1</v>
      </c>
      <c r="U566" s="10" t="s">
        <v>475</v>
      </c>
      <c r="V566" s="10" t="s">
        <v>3053</v>
      </c>
      <c r="W566" s="10" t="s">
        <v>3054</v>
      </c>
      <c r="X566" s="569">
        <v>46041.465277777781</v>
      </c>
      <c r="Y566" s="10"/>
      <c r="Z566" s="10">
        <v>0.4</v>
      </c>
      <c r="AA566" s="10"/>
      <c r="AB566" s="10" t="s">
        <v>478</v>
      </c>
      <c r="AC566" s="221" t="s">
        <v>3055</v>
      </c>
      <c r="AD566" s="10" t="s">
        <v>480</v>
      </c>
      <c r="AE566" s="10"/>
      <c r="AF566" s="10"/>
      <c r="AG566" s="10"/>
      <c r="AH566" s="10"/>
      <c r="AI566" s="10"/>
      <c r="AJ566" s="10" t="s">
        <v>480</v>
      </c>
      <c r="AK566" s="10" t="s">
        <v>480</v>
      </c>
      <c r="AL566" s="222" t="e">
        <f t="shared" si="16"/>
        <v>#VALUE!</v>
      </c>
      <c r="AM566" s="220">
        <f t="shared" si="17"/>
        <v>46041</v>
      </c>
    </row>
    <row r="567" spans="1:39" ht="21.6" customHeight="1">
      <c r="A567" s="10">
        <v>142</v>
      </c>
      <c r="B567" s="10" t="s">
        <v>471</v>
      </c>
      <c r="C567" s="10">
        <v>2026012512</v>
      </c>
      <c r="D567" s="10"/>
      <c r="E567" s="10"/>
      <c r="F567" s="10">
        <v>5401</v>
      </c>
      <c r="G567" s="10" t="s">
        <v>3056</v>
      </c>
      <c r="H567" s="10" t="s">
        <v>2452</v>
      </c>
      <c r="I567" s="10"/>
      <c r="J567" s="10"/>
      <c r="K567" s="10"/>
      <c r="L567" s="10"/>
      <c r="M567" s="11"/>
      <c r="N567" s="10"/>
      <c r="O567" s="11"/>
      <c r="P567" s="12"/>
      <c r="Q567" s="10" t="s">
        <v>3057</v>
      </c>
      <c r="R567" s="10" t="s">
        <v>419</v>
      </c>
      <c r="S567" s="10" t="s">
        <v>145</v>
      </c>
      <c r="T567" s="10">
        <v>1</v>
      </c>
      <c r="U567" s="10" t="s">
        <v>475</v>
      </c>
      <c r="V567" s="10" t="s">
        <v>3058</v>
      </c>
      <c r="W567" s="10" t="s">
        <v>3059</v>
      </c>
      <c r="X567" s="569">
        <v>46041.486805555563</v>
      </c>
      <c r="Y567" s="10"/>
      <c r="Z567" s="10">
        <v>0.3</v>
      </c>
      <c r="AA567" s="10"/>
      <c r="AB567" s="10" t="s">
        <v>478</v>
      </c>
      <c r="AC567" s="221" t="s">
        <v>3060</v>
      </c>
      <c r="AD567" s="10" t="s">
        <v>480</v>
      </c>
      <c r="AE567" s="10"/>
      <c r="AF567" s="10"/>
      <c r="AG567" s="10"/>
      <c r="AH567" s="10"/>
      <c r="AI567" s="10"/>
      <c r="AJ567" s="10" t="s">
        <v>480</v>
      </c>
      <c r="AK567" s="10" t="s">
        <v>480</v>
      </c>
      <c r="AL567" s="222" t="e">
        <f t="shared" si="16"/>
        <v>#VALUE!</v>
      </c>
      <c r="AM567" s="220">
        <f t="shared" si="17"/>
        <v>46041</v>
      </c>
    </row>
    <row r="568" spans="1:39" ht="21.6" customHeight="1">
      <c r="A568" s="10">
        <v>143</v>
      </c>
      <c r="B568" s="10" t="s">
        <v>471</v>
      </c>
      <c r="C568" s="10">
        <v>2026012518</v>
      </c>
      <c r="D568" s="10"/>
      <c r="E568" s="10"/>
      <c r="F568" s="10">
        <v>4770</v>
      </c>
      <c r="G568" s="10" t="s">
        <v>228</v>
      </c>
      <c r="H568" s="10" t="s">
        <v>2452</v>
      </c>
      <c r="I568" s="10"/>
      <c r="J568" s="10"/>
      <c r="K568" s="10"/>
      <c r="L568" s="10"/>
      <c r="M568" s="11"/>
      <c r="N568" s="10"/>
      <c r="O568" s="11"/>
      <c r="P568" s="12"/>
      <c r="Q568" s="10" t="s">
        <v>3061</v>
      </c>
      <c r="R568" s="10" t="s">
        <v>419</v>
      </c>
      <c r="S568" s="10" t="s">
        <v>145</v>
      </c>
      <c r="T568" s="10">
        <v>1</v>
      </c>
      <c r="U568" s="10" t="s">
        <v>475</v>
      </c>
      <c r="V568" s="10" t="s">
        <v>3062</v>
      </c>
      <c r="W568" s="10" t="s">
        <v>3063</v>
      </c>
      <c r="X568" s="569">
        <v>46041.51458333333</v>
      </c>
      <c r="Y568" s="10"/>
      <c r="Z568" s="10">
        <v>0.4</v>
      </c>
      <c r="AA568" s="10"/>
      <c r="AB568" s="10" t="s">
        <v>478</v>
      </c>
      <c r="AC568" s="221" t="s">
        <v>2705</v>
      </c>
      <c r="AD568" s="10" t="s">
        <v>480</v>
      </c>
      <c r="AE568" s="10"/>
      <c r="AF568" s="10"/>
      <c r="AG568" s="10"/>
      <c r="AH568" s="10"/>
      <c r="AI568" s="10"/>
      <c r="AJ568" s="10" t="s">
        <v>480</v>
      </c>
      <c r="AK568" s="10" t="s">
        <v>480</v>
      </c>
      <c r="AL568" s="222" t="e">
        <f t="shared" si="16"/>
        <v>#VALUE!</v>
      </c>
      <c r="AM568" s="220">
        <f t="shared" si="17"/>
        <v>46041</v>
      </c>
    </row>
    <row r="569" spans="1:39" ht="21.6" customHeight="1">
      <c r="A569" s="10">
        <v>144</v>
      </c>
      <c r="B569" s="10" t="s">
        <v>471</v>
      </c>
      <c r="C569" s="10">
        <v>2026012527</v>
      </c>
      <c r="D569" s="10"/>
      <c r="E569" s="10"/>
      <c r="F569" s="10">
        <v>4153</v>
      </c>
      <c r="G569" s="10" t="s">
        <v>728</v>
      </c>
      <c r="H569" s="10" t="s">
        <v>712</v>
      </c>
      <c r="I569" s="10"/>
      <c r="J569" s="10"/>
      <c r="K569" s="10"/>
      <c r="L569" s="10"/>
      <c r="M569" s="11"/>
      <c r="N569" s="10"/>
      <c r="O569" s="11"/>
      <c r="P569" s="12"/>
      <c r="Q569" s="10" t="s">
        <v>729</v>
      </c>
      <c r="R569" s="10" t="s">
        <v>419</v>
      </c>
      <c r="S569" s="10" t="s">
        <v>130</v>
      </c>
      <c r="T569" s="10">
        <v>1</v>
      </c>
      <c r="U569" s="10" t="s">
        <v>475</v>
      </c>
      <c r="V569" s="10" t="s">
        <v>3064</v>
      </c>
      <c r="W569" s="10" t="s">
        <v>3065</v>
      </c>
      <c r="X569" s="569">
        <v>46041.541666666657</v>
      </c>
      <c r="Y569" s="10"/>
      <c r="Z569" s="10">
        <v>0.3</v>
      </c>
      <c r="AA569" s="10"/>
      <c r="AB569" s="10" t="s">
        <v>478</v>
      </c>
      <c r="AC569" s="221" t="s">
        <v>3066</v>
      </c>
      <c r="AD569" s="10" t="s">
        <v>480</v>
      </c>
      <c r="AE569" s="10"/>
      <c r="AF569" s="10"/>
      <c r="AG569" s="10"/>
      <c r="AH569" s="10"/>
      <c r="AI569" s="10"/>
      <c r="AJ569" s="10"/>
      <c r="AK569" s="10" t="s">
        <v>480</v>
      </c>
      <c r="AL569" s="222" t="e">
        <f t="shared" si="16"/>
        <v>#VALUE!</v>
      </c>
      <c r="AM569" s="220">
        <f t="shared" si="17"/>
        <v>46041</v>
      </c>
    </row>
    <row r="570" spans="1:39" ht="21.6" customHeight="1">
      <c r="A570" s="10">
        <v>145</v>
      </c>
      <c r="B570" s="10" t="s">
        <v>471</v>
      </c>
      <c r="C570" s="10">
        <v>2026012538</v>
      </c>
      <c r="D570" s="10"/>
      <c r="E570" s="10"/>
      <c r="F570" s="10">
        <v>2749</v>
      </c>
      <c r="G570" s="10" t="s">
        <v>2143</v>
      </c>
      <c r="H570" s="10" t="s">
        <v>712</v>
      </c>
      <c r="I570" s="10"/>
      <c r="J570" s="10"/>
      <c r="K570" s="10"/>
      <c r="L570" s="10"/>
      <c r="M570" s="11"/>
      <c r="N570" s="10"/>
      <c r="O570" s="11"/>
      <c r="P570" s="12"/>
      <c r="Q570" s="10" t="s">
        <v>2144</v>
      </c>
      <c r="R570" s="10" t="s">
        <v>419</v>
      </c>
      <c r="S570" s="10" t="s">
        <v>130</v>
      </c>
      <c r="T570" s="10">
        <v>1</v>
      </c>
      <c r="U570" s="10" t="s">
        <v>475</v>
      </c>
      <c r="V570" s="10" t="s">
        <v>3067</v>
      </c>
      <c r="W570" s="10" t="s">
        <v>3068</v>
      </c>
      <c r="X570" s="569">
        <v>46041.590277777781</v>
      </c>
      <c r="Y570" s="10"/>
      <c r="Z570" s="10">
        <v>0.7</v>
      </c>
      <c r="AA570" s="10"/>
      <c r="AB570" s="10" t="s">
        <v>478</v>
      </c>
      <c r="AC570" s="221" t="s">
        <v>3069</v>
      </c>
      <c r="AD570" s="10" t="s">
        <v>480</v>
      </c>
      <c r="AE570" s="10"/>
      <c r="AF570" s="10"/>
      <c r="AG570" s="10"/>
      <c r="AH570" s="10"/>
      <c r="AI570" s="10"/>
      <c r="AJ570" s="10"/>
      <c r="AK570" s="10" t="s">
        <v>480</v>
      </c>
      <c r="AL570" s="222" t="e">
        <f t="shared" si="16"/>
        <v>#VALUE!</v>
      </c>
      <c r="AM570" s="220">
        <f t="shared" si="17"/>
        <v>46041</v>
      </c>
    </row>
    <row r="571" spans="1:39" ht="21.6" customHeight="1">
      <c r="A571" s="10">
        <v>146</v>
      </c>
      <c r="B571" s="10" t="s">
        <v>471</v>
      </c>
      <c r="C571" s="10">
        <v>2026012547</v>
      </c>
      <c r="D571" s="10"/>
      <c r="E571" s="10"/>
      <c r="F571" s="10">
        <v>2237</v>
      </c>
      <c r="G571" s="10" t="s">
        <v>314</v>
      </c>
      <c r="H571" s="10" t="s">
        <v>1559</v>
      </c>
      <c r="I571" s="10"/>
      <c r="J571" s="10"/>
      <c r="K571" s="10"/>
      <c r="L571" s="10"/>
      <c r="M571" s="11"/>
      <c r="N571" s="10"/>
      <c r="O571" s="11"/>
      <c r="P571" s="12"/>
      <c r="Q571" s="10" t="s">
        <v>1578</v>
      </c>
      <c r="R571" s="10" t="s">
        <v>419</v>
      </c>
      <c r="S571" s="10" t="s">
        <v>130</v>
      </c>
      <c r="T571" s="10">
        <v>1</v>
      </c>
      <c r="U571" s="10" t="s">
        <v>475</v>
      </c>
      <c r="V571" s="10" t="s">
        <v>3070</v>
      </c>
      <c r="W571" s="10" t="s">
        <v>3071</v>
      </c>
      <c r="X571" s="569">
        <v>46041.611111111109</v>
      </c>
      <c r="Y571" s="10"/>
      <c r="Z571" s="10">
        <v>0.3</v>
      </c>
      <c r="AA571" s="10"/>
      <c r="AB571" s="10" t="s">
        <v>478</v>
      </c>
      <c r="AC571" s="221" t="s">
        <v>3072</v>
      </c>
      <c r="AD571" s="10" t="s">
        <v>480</v>
      </c>
      <c r="AE571" s="10"/>
      <c r="AF571" s="10"/>
      <c r="AG571" s="10"/>
      <c r="AH571" s="10"/>
      <c r="AI571" s="10"/>
      <c r="AJ571" s="10"/>
      <c r="AK571" s="10" t="s">
        <v>480</v>
      </c>
      <c r="AL571" s="222" t="e">
        <f t="shared" si="16"/>
        <v>#VALUE!</v>
      </c>
      <c r="AM571" s="220">
        <f t="shared" si="17"/>
        <v>46041</v>
      </c>
    </row>
    <row r="572" spans="1:39" ht="21.6" customHeight="1">
      <c r="A572" s="10">
        <v>147</v>
      </c>
      <c r="B572" s="10" t="s">
        <v>471</v>
      </c>
      <c r="C572" s="10">
        <v>2026012557</v>
      </c>
      <c r="D572" s="10"/>
      <c r="E572" s="10"/>
      <c r="F572" s="10">
        <v>4844</v>
      </c>
      <c r="G572" s="10" t="s">
        <v>2156</v>
      </c>
      <c r="H572" s="10" t="s">
        <v>1559</v>
      </c>
      <c r="I572" s="10"/>
      <c r="J572" s="10"/>
      <c r="K572" s="10"/>
      <c r="L572" s="10"/>
      <c r="M572" s="11"/>
      <c r="N572" s="10"/>
      <c r="O572" s="11"/>
      <c r="P572" s="12"/>
      <c r="Q572" s="10" t="s">
        <v>2157</v>
      </c>
      <c r="R572" s="10" t="s">
        <v>419</v>
      </c>
      <c r="S572" s="10" t="s">
        <v>130</v>
      </c>
      <c r="T572" s="10">
        <v>1</v>
      </c>
      <c r="U572" s="10" t="s">
        <v>475</v>
      </c>
      <c r="V572" s="10" t="s">
        <v>3073</v>
      </c>
      <c r="W572" s="10" t="s">
        <v>3074</v>
      </c>
      <c r="X572" s="569">
        <v>46041.645833333343</v>
      </c>
      <c r="Y572" s="10"/>
      <c r="Z572" s="10">
        <v>0.3</v>
      </c>
      <c r="AA572" s="10"/>
      <c r="AB572" s="10" t="s">
        <v>478</v>
      </c>
      <c r="AC572" s="221" t="s">
        <v>3075</v>
      </c>
      <c r="AD572" s="10" t="s">
        <v>480</v>
      </c>
      <c r="AE572" s="10"/>
      <c r="AF572" s="10"/>
      <c r="AG572" s="10"/>
      <c r="AH572" s="10"/>
      <c r="AI572" s="10"/>
      <c r="AJ572" s="10"/>
      <c r="AK572" s="10" t="s">
        <v>480</v>
      </c>
      <c r="AL572" s="222" t="e">
        <f t="shared" si="16"/>
        <v>#VALUE!</v>
      </c>
      <c r="AM572" s="220">
        <f t="shared" si="17"/>
        <v>46041</v>
      </c>
    </row>
    <row r="573" spans="1:39" ht="21.6" customHeight="1">
      <c r="A573" s="10">
        <v>148</v>
      </c>
      <c r="B573" s="10" t="s">
        <v>471</v>
      </c>
      <c r="C573" s="10">
        <v>2026012570</v>
      </c>
      <c r="D573" s="10"/>
      <c r="E573" s="10"/>
      <c r="F573" s="10">
        <v>5080</v>
      </c>
      <c r="G573" s="10" t="s">
        <v>356</v>
      </c>
      <c r="H573" s="10" t="s">
        <v>1559</v>
      </c>
      <c r="I573" s="10"/>
      <c r="J573" s="10"/>
      <c r="K573" s="10"/>
      <c r="L573" s="10"/>
      <c r="M573" s="11"/>
      <c r="N573" s="10"/>
      <c r="O573" s="11"/>
      <c r="P573" s="12"/>
      <c r="Q573" s="10" t="s">
        <v>1560</v>
      </c>
      <c r="R573" s="10" t="s">
        <v>419</v>
      </c>
      <c r="S573" s="10" t="s">
        <v>130</v>
      </c>
      <c r="T573" s="10">
        <v>1</v>
      </c>
      <c r="U573" s="10" t="s">
        <v>475</v>
      </c>
      <c r="V573" s="10" t="s">
        <v>3076</v>
      </c>
      <c r="W573" s="10" t="s">
        <v>3016</v>
      </c>
      <c r="X573" s="569">
        <v>46041.680555555547</v>
      </c>
      <c r="Y573" s="10"/>
      <c r="Z573" s="10">
        <v>0.3</v>
      </c>
      <c r="AA573" s="10"/>
      <c r="AB573" s="10" t="s">
        <v>478</v>
      </c>
      <c r="AC573" s="221" t="s">
        <v>3077</v>
      </c>
      <c r="AD573" s="10" t="s">
        <v>480</v>
      </c>
      <c r="AE573" s="10"/>
      <c r="AF573" s="10"/>
      <c r="AG573" s="10"/>
      <c r="AH573" s="10"/>
      <c r="AI573" s="10"/>
      <c r="AJ573" s="10"/>
      <c r="AK573" s="10" t="s">
        <v>480</v>
      </c>
      <c r="AL573" s="222" t="e">
        <f t="shared" si="16"/>
        <v>#VALUE!</v>
      </c>
      <c r="AM573" s="220">
        <f t="shared" si="17"/>
        <v>46041</v>
      </c>
    </row>
    <row r="574" spans="1:39" ht="21.6" customHeight="1">
      <c r="A574" s="10">
        <v>149</v>
      </c>
      <c r="B574" s="10" t="s">
        <v>471</v>
      </c>
      <c r="C574" s="10">
        <v>2026012586</v>
      </c>
      <c r="D574" s="10"/>
      <c r="E574" s="10"/>
      <c r="F574" s="10">
        <v>4739</v>
      </c>
      <c r="G574" s="10" t="s">
        <v>2162</v>
      </c>
      <c r="H574" s="10" t="s">
        <v>712</v>
      </c>
      <c r="I574" s="10"/>
      <c r="J574" s="10"/>
      <c r="K574" s="10"/>
      <c r="L574" s="10"/>
      <c r="M574" s="11"/>
      <c r="N574" s="10"/>
      <c r="O574" s="11"/>
      <c r="P574" s="12"/>
      <c r="Q574" s="10" t="s">
        <v>2163</v>
      </c>
      <c r="R574" s="10" t="s">
        <v>419</v>
      </c>
      <c r="S574" s="10" t="s">
        <v>130</v>
      </c>
      <c r="T574" s="10">
        <v>1</v>
      </c>
      <c r="U574" s="10" t="s">
        <v>475</v>
      </c>
      <c r="V574" s="10" t="s">
        <v>3078</v>
      </c>
      <c r="W574" s="10" t="s">
        <v>3079</v>
      </c>
      <c r="X574" s="569">
        <v>46041.702777777777</v>
      </c>
      <c r="Y574" s="10"/>
      <c r="Z574" s="10">
        <v>0.4</v>
      </c>
      <c r="AA574" s="10"/>
      <c r="AB574" s="10" t="s">
        <v>478</v>
      </c>
      <c r="AC574" s="221" t="s">
        <v>3080</v>
      </c>
      <c r="AD574" s="10" t="s">
        <v>480</v>
      </c>
      <c r="AE574" s="10"/>
      <c r="AF574" s="10"/>
      <c r="AG574" s="10"/>
      <c r="AH574" s="10"/>
      <c r="AI574" s="10"/>
      <c r="AJ574" s="10"/>
      <c r="AK574" s="10" t="s">
        <v>480</v>
      </c>
      <c r="AL574" s="222" t="e">
        <f t="shared" si="16"/>
        <v>#VALUE!</v>
      </c>
      <c r="AM574" s="220">
        <f t="shared" si="17"/>
        <v>46041</v>
      </c>
    </row>
    <row r="575" spans="1:39" ht="21.6" customHeight="1">
      <c r="A575" s="10">
        <v>146</v>
      </c>
      <c r="B575" s="10" t="s">
        <v>509</v>
      </c>
      <c r="C575" s="10">
        <v>2026012544</v>
      </c>
      <c r="D575" s="10" t="s">
        <v>3081</v>
      </c>
      <c r="E575" s="10" t="s">
        <v>511</v>
      </c>
      <c r="F575" s="10" t="s">
        <v>83</v>
      </c>
      <c r="G575" s="10" t="s">
        <v>585</v>
      </c>
      <c r="H575" s="10" t="s">
        <v>504</v>
      </c>
      <c r="I575" s="10" t="s">
        <v>3082</v>
      </c>
      <c r="J575" s="10" t="s">
        <v>638</v>
      </c>
      <c r="K575" s="10" t="s">
        <v>289</v>
      </c>
      <c r="L575" s="10" t="s">
        <v>1251</v>
      </c>
      <c r="M575" s="11" t="s">
        <v>1252</v>
      </c>
      <c r="N575" s="10">
        <v>5901</v>
      </c>
      <c r="O575" s="11" t="s">
        <v>1260</v>
      </c>
      <c r="P575" s="12" t="s">
        <v>3083</v>
      </c>
      <c r="Q575" s="10" t="s">
        <v>586</v>
      </c>
      <c r="R575" s="10" t="s">
        <v>419</v>
      </c>
      <c r="S575" s="10" t="s">
        <v>145</v>
      </c>
      <c r="T575" s="10">
        <v>1</v>
      </c>
      <c r="U575" s="10" t="s">
        <v>475</v>
      </c>
      <c r="V575" s="10" t="s">
        <v>3084</v>
      </c>
      <c r="W575" s="10" t="s">
        <v>3085</v>
      </c>
      <c r="X575" s="569">
        <v>46042.59375</v>
      </c>
      <c r="Y575" s="10" t="s">
        <v>3086</v>
      </c>
      <c r="Z575" s="10">
        <v>0.3</v>
      </c>
      <c r="AA575" s="10"/>
      <c r="AB575" s="10" t="s">
        <v>478</v>
      </c>
      <c r="AC575" s="221" t="s">
        <v>3087</v>
      </c>
      <c r="AD575" s="10"/>
      <c r="AE575" s="10"/>
      <c r="AF575" s="10"/>
      <c r="AG575" s="10"/>
      <c r="AH575" s="10"/>
      <c r="AI575" s="10"/>
      <c r="AJ575" s="10"/>
      <c r="AK575" s="10" t="s">
        <v>480</v>
      </c>
      <c r="AL575" s="222">
        <f t="shared" si="16"/>
        <v>46041</v>
      </c>
      <c r="AM575" s="220">
        <f t="shared" si="17"/>
        <v>46042</v>
      </c>
    </row>
    <row r="576" spans="1:39" ht="21.6" customHeight="1">
      <c r="A576" s="10">
        <v>151</v>
      </c>
      <c r="B576" s="10" t="s">
        <v>509</v>
      </c>
      <c r="C576" s="10">
        <v>2026012616</v>
      </c>
      <c r="D576" s="10" t="s">
        <v>3088</v>
      </c>
      <c r="E576" s="10" t="s">
        <v>511</v>
      </c>
      <c r="F576" s="10">
        <v>2209</v>
      </c>
      <c r="G576" s="10" t="s">
        <v>2093</v>
      </c>
      <c r="H576" s="10" t="s">
        <v>504</v>
      </c>
      <c r="I576" s="10" t="s">
        <v>3089</v>
      </c>
      <c r="J576" s="10" t="s">
        <v>514</v>
      </c>
      <c r="K576" s="10" t="s">
        <v>592</v>
      </c>
      <c r="L576" s="10" t="s">
        <v>593</v>
      </c>
      <c r="M576" s="11" t="s">
        <v>594</v>
      </c>
      <c r="N576" s="10" t="s">
        <v>595</v>
      </c>
      <c r="O576" s="11" t="s">
        <v>596</v>
      </c>
      <c r="P576" s="12" t="s">
        <v>3090</v>
      </c>
      <c r="Q576" s="10" t="s">
        <v>2094</v>
      </c>
      <c r="R576" s="10" t="s">
        <v>419</v>
      </c>
      <c r="S576" s="10" t="s">
        <v>145</v>
      </c>
      <c r="T576" s="10">
        <v>1</v>
      </c>
      <c r="U576" s="10" t="s">
        <v>475</v>
      </c>
      <c r="V576" s="10" t="s">
        <v>3091</v>
      </c>
      <c r="W576" s="10" t="s">
        <v>3092</v>
      </c>
      <c r="X576" s="569">
        <v>46042.635416666657</v>
      </c>
      <c r="Y576" s="10" t="s">
        <v>3093</v>
      </c>
      <c r="Z576" s="10">
        <v>0.1</v>
      </c>
      <c r="AA576" s="10"/>
      <c r="AB576" s="10" t="s">
        <v>478</v>
      </c>
      <c r="AC576" s="221" t="s">
        <v>3094</v>
      </c>
      <c r="AD576" s="10"/>
      <c r="AE576" s="10"/>
      <c r="AF576" s="10"/>
      <c r="AG576" s="10"/>
      <c r="AH576" s="10"/>
      <c r="AI576" s="10"/>
      <c r="AJ576" s="10"/>
      <c r="AK576" s="10" t="s">
        <v>480</v>
      </c>
      <c r="AL576" s="222">
        <f t="shared" si="16"/>
        <v>46042</v>
      </c>
      <c r="AM576" s="220">
        <f t="shared" si="17"/>
        <v>46042</v>
      </c>
    </row>
    <row r="577" spans="1:39" ht="21.6" customHeight="1">
      <c r="A577" s="10">
        <v>152</v>
      </c>
      <c r="B577" s="10" t="s">
        <v>509</v>
      </c>
      <c r="C577" s="10">
        <v>2026012672</v>
      </c>
      <c r="D577" s="10" t="s">
        <v>3095</v>
      </c>
      <c r="E577" s="10" t="s">
        <v>621</v>
      </c>
      <c r="F577" s="10">
        <v>2014</v>
      </c>
      <c r="G577" s="10" t="s">
        <v>850</v>
      </c>
      <c r="H577" s="10" t="s">
        <v>504</v>
      </c>
      <c r="I577" s="10" t="s">
        <v>3096</v>
      </c>
      <c r="J577" s="10" t="s">
        <v>514</v>
      </c>
      <c r="K577" s="10" t="s">
        <v>592</v>
      </c>
      <c r="L577" s="10" t="s">
        <v>703</v>
      </c>
      <c r="M577" s="11" t="s">
        <v>704</v>
      </c>
      <c r="N577" s="10">
        <v>2401</v>
      </c>
      <c r="O577" s="11" t="s">
        <v>852</v>
      </c>
      <c r="P577" s="12" t="s">
        <v>3097</v>
      </c>
      <c r="Q577" s="10" t="s">
        <v>854</v>
      </c>
      <c r="R577" s="10" t="s">
        <v>419</v>
      </c>
      <c r="S577" s="10" t="s">
        <v>145</v>
      </c>
      <c r="T577" s="10">
        <v>1</v>
      </c>
      <c r="U577" s="10" t="s">
        <v>475</v>
      </c>
      <c r="V577" s="10" t="s">
        <v>3098</v>
      </c>
      <c r="W577" s="10" t="s">
        <v>3099</v>
      </c>
      <c r="X577" s="569">
        <v>46042.513888888891</v>
      </c>
      <c r="Y577" s="10" t="s">
        <v>3100</v>
      </c>
      <c r="Z577" s="10">
        <v>0.3</v>
      </c>
      <c r="AA577" s="10"/>
      <c r="AB577" s="10" t="s">
        <v>478</v>
      </c>
      <c r="AC577" s="221" t="s">
        <v>3101</v>
      </c>
      <c r="AD577" s="10"/>
      <c r="AE577" s="10"/>
      <c r="AF577" s="10"/>
      <c r="AG577" s="10"/>
      <c r="AH577" s="10"/>
      <c r="AI577" s="10"/>
      <c r="AJ577" s="10"/>
      <c r="AK577" s="10" t="s">
        <v>480</v>
      </c>
      <c r="AL577" s="222">
        <f t="shared" si="16"/>
        <v>46042</v>
      </c>
      <c r="AM577" s="220">
        <f t="shared" si="17"/>
        <v>46042</v>
      </c>
    </row>
    <row r="578" spans="1:39" ht="21.6" customHeight="1">
      <c r="A578" s="10">
        <v>153</v>
      </c>
      <c r="B578" s="10" t="s">
        <v>471</v>
      </c>
      <c r="C578" s="10">
        <v>2026012694</v>
      </c>
      <c r="D578" s="10"/>
      <c r="E578" s="10"/>
      <c r="F578" s="10">
        <v>2014</v>
      </c>
      <c r="G578" s="10" t="s">
        <v>850</v>
      </c>
      <c r="H578" s="10" t="s">
        <v>504</v>
      </c>
      <c r="I578" s="10"/>
      <c r="J578" s="10"/>
      <c r="K578" s="10"/>
      <c r="L578" s="10"/>
      <c r="M578" s="11"/>
      <c r="N578" s="10"/>
      <c r="O578" s="11"/>
      <c r="P578" s="12"/>
      <c r="Q578" s="10" t="s">
        <v>854</v>
      </c>
      <c r="R578" s="10" t="s">
        <v>419</v>
      </c>
      <c r="S578" s="10" t="s">
        <v>145</v>
      </c>
      <c r="T578" s="10">
        <v>1</v>
      </c>
      <c r="U578" s="10" t="s">
        <v>475</v>
      </c>
      <c r="V578" s="10" t="s">
        <v>3102</v>
      </c>
      <c r="W578" s="10" t="s">
        <v>3103</v>
      </c>
      <c r="X578" s="569">
        <v>46042.525000000001</v>
      </c>
      <c r="Y578" s="10"/>
      <c r="Z578" s="10">
        <v>0.4</v>
      </c>
      <c r="AA578" s="10"/>
      <c r="AB578" s="10" t="s">
        <v>478</v>
      </c>
      <c r="AC578" s="221" t="s">
        <v>3104</v>
      </c>
      <c r="AD578" s="10" t="s">
        <v>480</v>
      </c>
      <c r="AE578" s="10"/>
      <c r="AF578" s="10"/>
      <c r="AG578" s="10"/>
      <c r="AH578" s="10"/>
      <c r="AI578" s="10"/>
      <c r="AJ578" s="10" t="s">
        <v>480</v>
      </c>
      <c r="AK578" s="10"/>
      <c r="AL578" s="222" t="e">
        <f t="shared" ref="AL578:AL641" si="18">DATEVALUE(TEXT(I578, "yyyy/mm/dd"))</f>
        <v>#VALUE!</v>
      </c>
      <c r="AM578" s="220">
        <f t="shared" ref="AM578:AM641" si="19">DATEVALUE(TEXT(X578, "yyyy/mm/dd"))</f>
        <v>46042</v>
      </c>
    </row>
    <row r="579" spans="1:39" ht="21.6" customHeight="1">
      <c r="A579" s="10">
        <v>154</v>
      </c>
      <c r="B579" s="10" t="s">
        <v>509</v>
      </c>
      <c r="C579" s="10">
        <v>2026012703</v>
      </c>
      <c r="D579" s="10" t="s">
        <v>3105</v>
      </c>
      <c r="E579" s="10" t="s">
        <v>621</v>
      </c>
      <c r="F579" s="10">
        <v>5457</v>
      </c>
      <c r="G579" s="10" t="s">
        <v>354</v>
      </c>
      <c r="H579" s="10" t="s">
        <v>504</v>
      </c>
      <c r="I579" s="10" t="s">
        <v>3106</v>
      </c>
      <c r="J579" s="10" t="s">
        <v>514</v>
      </c>
      <c r="K579" s="10" t="s">
        <v>289</v>
      </c>
      <c r="L579" s="10" t="s">
        <v>703</v>
      </c>
      <c r="M579" s="11" t="s">
        <v>704</v>
      </c>
      <c r="N579" s="10">
        <v>2401</v>
      </c>
      <c r="O579" s="11" t="s">
        <v>852</v>
      </c>
      <c r="P579" s="12" t="s">
        <v>3107</v>
      </c>
      <c r="Q579" s="10" t="s">
        <v>1747</v>
      </c>
      <c r="R579" s="10" t="s">
        <v>419</v>
      </c>
      <c r="S579" s="10" t="s">
        <v>125</v>
      </c>
      <c r="T579" s="10">
        <v>1</v>
      </c>
      <c r="U579" s="10" t="s">
        <v>475</v>
      </c>
      <c r="V579" s="10" t="s">
        <v>3108</v>
      </c>
      <c r="W579" s="10" t="s">
        <v>3109</v>
      </c>
      <c r="X579" s="569">
        <v>46042.576388888891</v>
      </c>
      <c r="Y579" s="10" t="s">
        <v>3110</v>
      </c>
      <c r="Z579" s="10">
        <v>0.5</v>
      </c>
      <c r="AA579" s="10"/>
      <c r="AB579" s="10" t="s">
        <v>478</v>
      </c>
      <c r="AC579" s="221" t="s">
        <v>3111</v>
      </c>
      <c r="AD579" s="10"/>
      <c r="AE579" s="10"/>
      <c r="AF579" s="10"/>
      <c r="AG579" s="10"/>
      <c r="AH579" s="10"/>
      <c r="AI579" s="10"/>
      <c r="AJ579" s="10"/>
      <c r="AK579" s="10" t="s">
        <v>480</v>
      </c>
      <c r="AL579" s="222">
        <f t="shared" si="18"/>
        <v>46042</v>
      </c>
      <c r="AM579" s="220">
        <f t="shared" si="19"/>
        <v>46042</v>
      </c>
    </row>
    <row r="580" spans="1:39" ht="21.6" customHeight="1">
      <c r="A580" s="10">
        <v>155</v>
      </c>
      <c r="B580" s="10" t="s">
        <v>471</v>
      </c>
      <c r="C580" s="10">
        <v>2026012747</v>
      </c>
      <c r="D580" s="10"/>
      <c r="E580" s="10"/>
      <c r="F580" s="10" t="s">
        <v>83</v>
      </c>
      <c r="G580" s="10" t="s">
        <v>585</v>
      </c>
      <c r="H580" s="10" t="s">
        <v>504</v>
      </c>
      <c r="I580" s="10"/>
      <c r="J580" s="10"/>
      <c r="K580" s="10"/>
      <c r="L580" s="10"/>
      <c r="M580" s="11"/>
      <c r="N580" s="10"/>
      <c r="O580" s="11"/>
      <c r="P580" s="12"/>
      <c r="Q580" s="10" t="s">
        <v>586</v>
      </c>
      <c r="R580" s="10" t="s">
        <v>419</v>
      </c>
      <c r="S580" s="10" t="s">
        <v>145</v>
      </c>
      <c r="T580" s="10">
        <v>1</v>
      </c>
      <c r="U580" s="10" t="s">
        <v>475</v>
      </c>
      <c r="V580" s="10" t="s">
        <v>3112</v>
      </c>
      <c r="W580" s="10" t="s">
        <v>3113</v>
      </c>
      <c r="X580" s="569">
        <v>46042.607638888891</v>
      </c>
      <c r="Y580" s="10"/>
      <c r="Z580" s="10">
        <v>0.3</v>
      </c>
      <c r="AA580" s="10"/>
      <c r="AB580" s="10" t="s">
        <v>478</v>
      </c>
      <c r="AC580" s="221" t="s">
        <v>3114</v>
      </c>
      <c r="AD580" s="10" t="s">
        <v>480</v>
      </c>
      <c r="AE580" s="10"/>
      <c r="AF580" s="10"/>
      <c r="AG580" s="10"/>
      <c r="AH580" s="10"/>
      <c r="AI580" s="10"/>
      <c r="AJ580" s="10" t="s">
        <v>480</v>
      </c>
      <c r="AK580" s="10"/>
      <c r="AL580" s="222" t="e">
        <f t="shared" si="18"/>
        <v>#VALUE!</v>
      </c>
      <c r="AM580" s="220">
        <f t="shared" si="19"/>
        <v>46042</v>
      </c>
    </row>
    <row r="581" spans="1:39" ht="21.6" customHeight="1">
      <c r="A581" s="10">
        <v>156</v>
      </c>
      <c r="B581" s="10" t="s">
        <v>471</v>
      </c>
      <c r="C581" s="10">
        <v>2026012767</v>
      </c>
      <c r="D581" s="10"/>
      <c r="E581" s="10"/>
      <c r="F581" s="10">
        <v>2209</v>
      </c>
      <c r="G581" s="10" t="s">
        <v>2093</v>
      </c>
      <c r="H581" s="10" t="s">
        <v>504</v>
      </c>
      <c r="I581" s="10"/>
      <c r="J581" s="10"/>
      <c r="K581" s="10"/>
      <c r="L581" s="10"/>
      <c r="M581" s="11"/>
      <c r="N581" s="10"/>
      <c r="O581" s="11"/>
      <c r="P581" s="12"/>
      <c r="Q581" s="10" t="s">
        <v>2094</v>
      </c>
      <c r="R581" s="10" t="s">
        <v>419</v>
      </c>
      <c r="S581" s="10" t="s">
        <v>145</v>
      </c>
      <c r="T581" s="10">
        <v>1</v>
      </c>
      <c r="U581" s="10" t="s">
        <v>475</v>
      </c>
      <c r="V581" s="10" t="s">
        <v>3115</v>
      </c>
      <c r="W581" s="10" t="s">
        <v>3116</v>
      </c>
      <c r="X581" s="569">
        <v>46042.628472222219</v>
      </c>
      <c r="Y581" s="10"/>
      <c r="Z581" s="10">
        <v>0.3</v>
      </c>
      <c r="AA581" s="10"/>
      <c r="AB581" s="10" t="s">
        <v>478</v>
      </c>
      <c r="AC581" s="221" t="s">
        <v>3117</v>
      </c>
      <c r="AD581" s="10" t="s">
        <v>480</v>
      </c>
      <c r="AE581" s="10"/>
      <c r="AF581" s="10"/>
      <c r="AG581" s="10"/>
      <c r="AH581" s="10"/>
      <c r="AI581" s="10"/>
      <c r="AJ581" s="10" t="s">
        <v>480</v>
      </c>
      <c r="AK581" s="10"/>
      <c r="AL581" s="222" t="e">
        <f t="shared" si="18"/>
        <v>#VALUE!</v>
      </c>
      <c r="AM581" s="220">
        <f t="shared" si="19"/>
        <v>46042</v>
      </c>
    </row>
    <row r="582" spans="1:39" ht="21.6" customHeight="1">
      <c r="A582" s="10">
        <v>157</v>
      </c>
      <c r="B582" s="10" t="s">
        <v>471</v>
      </c>
      <c r="C582" s="10">
        <v>2026012773</v>
      </c>
      <c r="D582" s="10"/>
      <c r="E582" s="10"/>
      <c r="F582" s="10">
        <v>2941</v>
      </c>
      <c r="G582" s="10" t="s">
        <v>3118</v>
      </c>
      <c r="H582" s="10" t="s">
        <v>2551</v>
      </c>
      <c r="I582" s="10"/>
      <c r="J582" s="10"/>
      <c r="K582" s="10"/>
      <c r="L582" s="10"/>
      <c r="M582" s="11"/>
      <c r="N582" s="10"/>
      <c r="O582" s="11"/>
      <c r="P582" s="12"/>
      <c r="Q582" s="10" t="s">
        <v>3119</v>
      </c>
      <c r="R582" s="10" t="s">
        <v>419</v>
      </c>
      <c r="S582" s="10" t="s">
        <v>145</v>
      </c>
      <c r="T582" s="10">
        <v>1</v>
      </c>
      <c r="U582" s="10" t="s">
        <v>475</v>
      </c>
      <c r="V582" s="10" t="s">
        <v>3120</v>
      </c>
      <c r="W582" s="10" t="s">
        <v>3121</v>
      </c>
      <c r="X582" s="569">
        <v>46042.659722222219</v>
      </c>
      <c r="Y582" s="10"/>
      <c r="Z582" s="10">
        <v>0.3</v>
      </c>
      <c r="AA582" s="10"/>
      <c r="AB582" s="10" t="s">
        <v>478</v>
      </c>
      <c r="AC582" s="221" t="s">
        <v>3122</v>
      </c>
      <c r="AD582" s="10" t="s">
        <v>480</v>
      </c>
      <c r="AE582" s="10"/>
      <c r="AF582" s="10"/>
      <c r="AG582" s="10"/>
      <c r="AH582" s="10"/>
      <c r="AI582" s="10"/>
      <c r="AJ582" s="10" t="s">
        <v>480</v>
      </c>
      <c r="AK582" s="10" t="s">
        <v>480</v>
      </c>
      <c r="AL582" s="222" t="e">
        <f t="shared" si="18"/>
        <v>#VALUE!</v>
      </c>
      <c r="AM582" s="220">
        <f t="shared" si="19"/>
        <v>46042</v>
      </c>
    </row>
    <row r="583" spans="1:39" ht="21.6" customHeight="1">
      <c r="A583" s="10">
        <v>158</v>
      </c>
      <c r="B583" s="10" t="s">
        <v>471</v>
      </c>
      <c r="C583" s="10">
        <v>2026012796</v>
      </c>
      <c r="D583" s="10"/>
      <c r="E583" s="10"/>
      <c r="F583" s="10">
        <v>4019</v>
      </c>
      <c r="G583" s="10" t="s">
        <v>3123</v>
      </c>
      <c r="H583" s="10" t="s">
        <v>2551</v>
      </c>
      <c r="I583" s="10"/>
      <c r="J583" s="10"/>
      <c r="K583" s="10"/>
      <c r="L583" s="10"/>
      <c r="M583" s="11"/>
      <c r="N583" s="10"/>
      <c r="O583" s="11"/>
      <c r="P583" s="12"/>
      <c r="Q583" s="10" t="s">
        <v>3124</v>
      </c>
      <c r="R583" s="10" t="s">
        <v>419</v>
      </c>
      <c r="S583" s="10" t="s">
        <v>145</v>
      </c>
      <c r="T583" s="10">
        <v>1</v>
      </c>
      <c r="U583" s="10" t="s">
        <v>475</v>
      </c>
      <c r="V583" s="10" t="s">
        <v>3125</v>
      </c>
      <c r="W583" s="10" t="s">
        <v>3126</v>
      </c>
      <c r="X583" s="569">
        <v>46042.675000000003</v>
      </c>
      <c r="Y583" s="10"/>
      <c r="Z583" s="10">
        <v>0.3</v>
      </c>
      <c r="AA583" s="10"/>
      <c r="AB583" s="10" t="s">
        <v>478</v>
      </c>
      <c r="AC583" s="221" t="s">
        <v>3127</v>
      </c>
      <c r="AD583" s="10" t="s">
        <v>480</v>
      </c>
      <c r="AE583" s="10"/>
      <c r="AF583" s="10"/>
      <c r="AG583" s="10"/>
      <c r="AH583" s="10"/>
      <c r="AI583" s="10"/>
      <c r="AJ583" s="10" t="s">
        <v>480</v>
      </c>
      <c r="AK583" s="10" t="s">
        <v>480</v>
      </c>
      <c r="AL583" s="222" t="e">
        <f t="shared" si="18"/>
        <v>#VALUE!</v>
      </c>
      <c r="AM583" s="220">
        <f t="shared" si="19"/>
        <v>46042</v>
      </c>
    </row>
    <row r="584" spans="1:39" ht="21.6" customHeight="1">
      <c r="A584" s="10">
        <v>159</v>
      </c>
      <c r="B584" s="10" t="s">
        <v>471</v>
      </c>
      <c r="C584" s="10">
        <v>2026012804</v>
      </c>
      <c r="D584" s="10"/>
      <c r="E584" s="10"/>
      <c r="F584" s="10">
        <v>3082</v>
      </c>
      <c r="G584" s="10" t="s">
        <v>3128</v>
      </c>
      <c r="H584" s="10" t="s">
        <v>2551</v>
      </c>
      <c r="I584" s="10"/>
      <c r="J584" s="10"/>
      <c r="K584" s="10"/>
      <c r="L584" s="10"/>
      <c r="M584" s="11"/>
      <c r="N584" s="10"/>
      <c r="O584" s="11"/>
      <c r="P584" s="12"/>
      <c r="Q584" s="10" t="s">
        <v>3129</v>
      </c>
      <c r="R584" s="10" t="s">
        <v>419</v>
      </c>
      <c r="S584" s="10" t="s">
        <v>145</v>
      </c>
      <c r="T584" s="10">
        <v>1</v>
      </c>
      <c r="U584" s="10" t="s">
        <v>475</v>
      </c>
      <c r="V584" s="10" t="s">
        <v>3130</v>
      </c>
      <c r="W584" s="10" t="s">
        <v>3131</v>
      </c>
      <c r="X584" s="569">
        <v>46042.694444444453</v>
      </c>
      <c r="Y584" s="10"/>
      <c r="Z584" s="10">
        <v>0.3</v>
      </c>
      <c r="AA584" s="10"/>
      <c r="AB584" s="10" t="s">
        <v>478</v>
      </c>
      <c r="AC584" s="221" t="s">
        <v>3132</v>
      </c>
      <c r="AD584" s="10" t="s">
        <v>480</v>
      </c>
      <c r="AE584" s="10"/>
      <c r="AF584" s="10"/>
      <c r="AG584" s="10"/>
      <c r="AH584" s="10"/>
      <c r="AI584" s="10"/>
      <c r="AJ584" s="10" t="s">
        <v>480</v>
      </c>
      <c r="AK584" s="10" t="s">
        <v>480</v>
      </c>
      <c r="AL584" s="222" t="e">
        <f t="shared" si="18"/>
        <v>#VALUE!</v>
      </c>
      <c r="AM584" s="220">
        <f t="shared" si="19"/>
        <v>46042</v>
      </c>
    </row>
    <row r="585" spans="1:39" ht="21.6" customHeight="1">
      <c r="A585" s="10">
        <v>160</v>
      </c>
      <c r="B585" s="10" t="s">
        <v>471</v>
      </c>
      <c r="C585" s="10">
        <v>2026012817</v>
      </c>
      <c r="D585" s="10"/>
      <c r="E585" s="10"/>
      <c r="F585" s="10">
        <v>3968</v>
      </c>
      <c r="G585" s="10" t="s">
        <v>3133</v>
      </c>
      <c r="H585" s="10" t="s">
        <v>2551</v>
      </c>
      <c r="I585" s="10"/>
      <c r="J585" s="10"/>
      <c r="K585" s="10"/>
      <c r="L585" s="10"/>
      <c r="M585" s="11"/>
      <c r="N585" s="10"/>
      <c r="O585" s="11"/>
      <c r="P585" s="12"/>
      <c r="Q585" s="10" t="s">
        <v>3134</v>
      </c>
      <c r="R585" s="10" t="s">
        <v>419</v>
      </c>
      <c r="S585" s="10" t="s">
        <v>145</v>
      </c>
      <c r="T585" s="10">
        <v>1</v>
      </c>
      <c r="U585" s="10" t="s">
        <v>475</v>
      </c>
      <c r="V585" s="10" t="s">
        <v>3135</v>
      </c>
      <c r="W585" s="10" t="s">
        <v>3136</v>
      </c>
      <c r="X585" s="569">
        <v>46042.715277777781</v>
      </c>
      <c r="Y585" s="10"/>
      <c r="Z585" s="10">
        <v>0.3</v>
      </c>
      <c r="AA585" s="10"/>
      <c r="AB585" s="10" t="s">
        <v>478</v>
      </c>
      <c r="AC585" s="221" t="s">
        <v>3137</v>
      </c>
      <c r="AD585" s="10" t="s">
        <v>480</v>
      </c>
      <c r="AE585" s="10"/>
      <c r="AF585" s="10"/>
      <c r="AG585" s="10"/>
      <c r="AH585" s="10"/>
      <c r="AI585" s="10"/>
      <c r="AJ585" s="10" t="s">
        <v>480</v>
      </c>
      <c r="AK585" s="10" t="s">
        <v>480</v>
      </c>
      <c r="AL585" s="222" t="e">
        <f t="shared" si="18"/>
        <v>#VALUE!</v>
      </c>
      <c r="AM585" s="220">
        <f t="shared" si="19"/>
        <v>46042</v>
      </c>
    </row>
    <row r="586" spans="1:39" ht="21.6" customHeight="1">
      <c r="A586" s="10">
        <v>161</v>
      </c>
      <c r="B586" s="10" t="s">
        <v>471</v>
      </c>
      <c r="C586" s="10">
        <v>2026012830</v>
      </c>
      <c r="D586" s="10"/>
      <c r="E586" s="10"/>
      <c r="F586" s="10">
        <v>4970</v>
      </c>
      <c r="G586" s="10" t="s">
        <v>3138</v>
      </c>
      <c r="H586" s="10" t="s">
        <v>2452</v>
      </c>
      <c r="I586" s="10"/>
      <c r="J586" s="10"/>
      <c r="K586" s="10"/>
      <c r="L586" s="10"/>
      <c r="M586" s="11"/>
      <c r="N586" s="10"/>
      <c r="O586" s="11"/>
      <c r="P586" s="12"/>
      <c r="Q586" s="10" t="s">
        <v>3139</v>
      </c>
      <c r="R586" s="10" t="s">
        <v>419</v>
      </c>
      <c r="S586" s="10" t="s">
        <v>145</v>
      </c>
      <c r="T586" s="10">
        <v>1</v>
      </c>
      <c r="U586" s="10" t="s">
        <v>475</v>
      </c>
      <c r="V586" s="10" t="s">
        <v>3140</v>
      </c>
      <c r="W586" s="10" t="s">
        <v>3141</v>
      </c>
      <c r="X586" s="569">
        <v>46042.739583333343</v>
      </c>
      <c r="Y586" s="10"/>
      <c r="Z586" s="10">
        <v>0.4</v>
      </c>
      <c r="AA586" s="10"/>
      <c r="AB586" s="10" t="s">
        <v>478</v>
      </c>
      <c r="AC586" s="221" t="s">
        <v>3142</v>
      </c>
      <c r="AD586" s="10" t="s">
        <v>480</v>
      </c>
      <c r="AE586" s="10"/>
      <c r="AF586" s="10"/>
      <c r="AG586" s="10"/>
      <c r="AH586" s="10"/>
      <c r="AI586" s="10"/>
      <c r="AJ586" s="10" t="s">
        <v>480</v>
      </c>
      <c r="AK586" s="10" t="s">
        <v>480</v>
      </c>
      <c r="AL586" s="222" t="e">
        <f t="shared" si="18"/>
        <v>#VALUE!</v>
      </c>
      <c r="AM586" s="220">
        <f t="shared" si="19"/>
        <v>46042</v>
      </c>
    </row>
    <row r="587" spans="1:39" ht="21.6" customHeight="1">
      <c r="A587" s="10">
        <v>162</v>
      </c>
      <c r="B587" s="10" t="s">
        <v>471</v>
      </c>
      <c r="C587" s="10">
        <v>2026012895</v>
      </c>
      <c r="D587" s="10"/>
      <c r="E587" s="10"/>
      <c r="F587" s="10">
        <v>2315</v>
      </c>
      <c r="G587" s="10" t="s">
        <v>3143</v>
      </c>
      <c r="H587" s="10" t="s">
        <v>2440</v>
      </c>
      <c r="I587" s="10"/>
      <c r="J587" s="10"/>
      <c r="K587" s="10"/>
      <c r="L587" s="10"/>
      <c r="M587" s="11"/>
      <c r="N587" s="10"/>
      <c r="O587" s="11"/>
      <c r="P587" s="12"/>
      <c r="Q587" s="10" t="s">
        <v>3144</v>
      </c>
      <c r="R587" s="10" t="s">
        <v>419</v>
      </c>
      <c r="S587" s="10" t="s">
        <v>130</v>
      </c>
      <c r="T587" s="10">
        <v>1</v>
      </c>
      <c r="U587" s="10" t="s">
        <v>475</v>
      </c>
      <c r="V587" s="10" t="s">
        <v>3145</v>
      </c>
      <c r="W587" s="10" t="s">
        <v>3146</v>
      </c>
      <c r="X587" s="569">
        <v>46043.576388888891</v>
      </c>
      <c r="Y587" s="10"/>
      <c r="Z587" s="10">
        <v>0.3</v>
      </c>
      <c r="AA587" s="10"/>
      <c r="AB587" s="10" t="s">
        <v>478</v>
      </c>
      <c r="AC587" s="221" t="s">
        <v>3147</v>
      </c>
      <c r="AD587" s="10" t="s">
        <v>480</v>
      </c>
      <c r="AE587" s="10"/>
      <c r="AF587" s="10"/>
      <c r="AG587" s="10"/>
      <c r="AH587" s="10"/>
      <c r="AI587" s="10"/>
      <c r="AJ587" s="10"/>
      <c r="AK587" s="10" t="s">
        <v>480</v>
      </c>
      <c r="AL587" s="222" t="e">
        <f t="shared" si="18"/>
        <v>#VALUE!</v>
      </c>
      <c r="AM587" s="220">
        <f t="shared" si="19"/>
        <v>46043</v>
      </c>
    </row>
    <row r="588" spans="1:39" ht="21.6" customHeight="1">
      <c r="A588" s="10">
        <v>162</v>
      </c>
      <c r="B588" s="10" t="s">
        <v>509</v>
      </c>
      <c r="C588" s="10">
        <v>2026012831</v>
      </c>
      <c r="D588" s="10" t="s">
        <v>3148</v>
      </c>
      <c r="E588" s="10" t="s">
        <v>511</v>
      </c>
      <c r="F588" s="10">
        <v>4191</v>
      </c>
      <c r="G588" s="10" t="s">
        <v>989</v>
      </c>
      <c r="H588" s="10" t="s">
        <v>504</v>
      </c>
      <c r="I588" s="10" t="s">
        <v>3149</v>
      </c>
      <c r="J588" s="10" t="s">
        <v>514</v>
      </c>
      <c r="K588" s="10" t="s">
        <v>1037</v>
      </c>
      <c r="L588" s="10" t="s">
        <v>756</v>
      </c>
      <c r="M588" s="11" t="s">
        <v>757</v>
      </c>
      <c r="N588" s="10">
        <v>2901</v>
      </c>
      <c r="O588" s="11" t="s">
        <v>596</v>
      </c>
      <c r="P588" s="12" t="s">
        <v>3150</v>
      </c>
      <c r="Q588" s="10" t="s">
        <v>990</v>
      </c>
      <c r="R588" s="10" t="s">
        <v>419</v>
      </c>
      <c r="S588" s="10" t="s">
        <v>145</v>
      </c>
      <c r="T588" s="10">
        <v>1</v>
      </c>
      <c r="U588" s="10" t="s">
        <v>475</v>
      </c>
      <c r="V588" s="10" t="s">
        <v>3151</v>
      </c>
      <c r="W588" s="10" t="s">
        <v>3152</v>
      </c>
      <c r="X588" s="569">
        <v>46043.663194444453</v>
      </c>
      <c r="Y588" s="10" t="s">
        <v>3153</v>
      </c>
      <c r="Z588" s="10">
        <v>0.3</v>
      </c>
      <c r="AA588" s="10"/>
      <c r="AB588" s="10" t="s">
        <v>478</v>
      </c>
      <c r="AC588" s="221" t="s">
        <v>3154</v>
      </c>
      <c r="AD588" s="10"/>
      <c r="AE588" s="10"/>
      <c r="AF588" s="10"/>
      <c r="AG588" s="10"/>
      <c r="AH588" s="10"/>
      <c r="AI588" s="10"/>
      <c r="AJ588" s="10"/>
      <c r="AK588" s="10" t="s">
        <v>480</v>
      </c>
      <c r="AL588" s="222">
        <f t="shared" si="18"/>
        <v>46042</v>
      </c>
      <c r="AM588" s="220">
        <f t="shared" si="19"/>
        <v>46043</v>
      </c>
    </row>
    <row r="589" spans="1:39" ht="21.6" customHeight="1">
      <c r="A589" s="10">
        <v>163</v>
      </c>
      <c r="B589" s="10" t="s">
        <v>509</v>
      </c>
      <c r="C589" s="10">
        <v>2026012832</v>
      </c>
      <c r="D589" s="10" t="s">
        <v>3155</v>
      </c>
      <c r="E589" s="10" t="s">
        <v>511</v>
      </c>
      <c r="F589" s="10">
        <v>4191</v>
      </c>
      <c r="G589" s="10" t="s">
        <v>989</v>
      </c>
      <c r="H589" s="10" t="s">
        <v>504</v>
      </c>
      <c r="I589" s="10" t="s">
        <v>3156</v>
      </c>
      <c r="J589" s="10" t="s">
        <v>514</v>
      </c>
      <c r="K589" s="10" t="s">
        <v>1037</v>
      </c>
      <c r="L589" s="10" t="s">
        <v>703</v>
      </c>
      <c r="M589" s="11" t="s">
        <v>704</v>
      </c>
      <c r="N589" s="10">
        <v>2402</v>
      </c>
      <c r="O589" s="11" t="s">
        <v>2087</v>
      </c>
      <c r="P589" s="12" t="s">
        <v>3157</v>
      </c>
      <c r="Q589" s="10" t="s">
        <v>990</v>
      </c>
      <c r="R589" s="10" t="s">
        <v>419</v>
      </c>
      <c r="S589" s="10" t="s">
        <v>145</v>
      </c>
      <c r="T589" s="10">
        <v>1</v>
      </c>
      <c r="U589" s="10" t="s">
        <v>475</v>
      </c>
      <c r="V589" s="10" t="s">
        <v>3158</v>
      </c>
      <c r="W589" s="10" t="s">
        <v>3159</v>
      </c>
      <c r="X589" s="569">
        <v>46043.677777777782</v>
      </c>
      <c r="Y589" s="10" t="s">
        <v>3160</v>
      </c>
      <c r="Z589" s="10">
        <v>0.4</v>
      </c>
      <c r="AA589" s="10"/>
      <c r="AB589" s="10" t="s">
        <v>478</v>
      </c>
      <c r="AC589" s="221" t="s">
        <v>2092</v>
      </c>
      <c r="AD589" s="10"/>
      <c r="AE589" s="10"/>
      <c r="AF589" s="10"/>
      <c r="AG589" s="10"/>
      <c r="AH589" s="10"/>
      <c r="AI589" s="10"/>
      <c r="AJ589" s="10"/>
      <c r="AK589" s="10" t="s">
        <v>480</v>
      </c>
      <c r="AL589" s="222">
        <f t="shared" si="18"/>
        <v>46042</v>
      </c>
      <c r="AM589" s="220">
        <f t="shared" si="19"/>
        <v>46043</v>
      </c>
    </row>
    <row r="590" spans="1:39" ht="21.6" customHeight="1">
      <c r="A590" s="10">
        <v>165</v>
      </c>
      <c r="B590" s="10" t="s">
        <v>471</v>
      </c>
      <c r="C590" s="10">
        <v>2026012907</v>
      </c>
      <c r="D590" s="10"/>
      <c r="E590" s="10"/>
      <c r="F590" s="10" t="s">
        <v>76</v>
      </c>
      <c r="G590" s="10" t="s">
        <v>3161</v>
      </c>
      <c r="H590" s="10" t="s">
        <v>2440</v>
      </c>
      <c r="I590" s="10"/>
      <c r="J590" s="10"/>
      <c r="K590" s="10"/>
      <c r="L590" s="10"/>
      <c r="M590" s="11"/>
      <c r="N590" s="10"/>
      <c r="O590" s="11"/>
      <c r="P590" s="12"/>
      <c r="Q590" s="10" t="s">
        <v>3162</v>
      </c>
      <c r="R590" s="10" t="s">
        <v>419</v>
      </c>
      <c r="S590" s="10" t="s">
        <v>130</v>
      </c>
      <c r="T590" s="10">
        <v>1</v>
      </c>
      <c r="U590" s="10" t="s">
        <v>475</v>
      </c>
      <c r="V590" s="10" t="s">
        <v>3163</v>
      </c>
      <c r="W590" s="10" t="s">
        <v>3164</v>
      </c>
      <c r="X590" s="569">
        <v>46043.631944444453</v>
      </c>
      <c r="Y590" s="10"/>
      <c r="Z590" s="10">
        <v>0.2</v>
      </c>
      <c r="AA590" s="10"/>
      <c r="AB590" s="10" t="s">
        <v>478</v>
      </c>
      <c r="AC590" s="221" t="s">
        <v>2705</v>
      </c>
      <c r="AD590" s="10" t="s">
        <v>480</v>
      </c>
      <c r="AE590" s="10"/>
      <c r="AF590" s="10"/>
      <c r="AG590" s="10"/>
      <c r="AH590" s="10"/>
      <c r="AI590" s="10"/>
      <c r="AJ590" s="10"/>
      <c r="AK590" s="10" t="s">
        <v>480</v>
      </c>
      <c r="AL590" s="222" t="e">
        <f t="shared" si="18"/>
        <v>#VALUE!</v>
      </c>
      <c r="AM590" s="220">
        <f t="shared" si="19"/>
        <v>46043</v>
      </c>
    </row>
    <row r="591" spans="1:39" ht="21.6" customHeight="1">
      <c r="A591" s="10">
        <v>166</v>
      </c>
      <c r="B591" s="10" t="s">
        <v>471</v>
      </c>
      <c r="C591" s="10">
        <v>2026012913</v>
      </c>
      <c r="D591" s="10"/>
      <c r="E591" s="10"/>
      <c r="F591" s="10">
        <v>2222</v>
      </c>
      <c r="G591" s="10" t="s">
        <v>319</v>
      </c>
      <c r="H591" s="10" t="s">
        <v>504</v>
      </c>
      <c r="I591" s="10"/>
      <c r="J591" s="10"/>
      <c r="K591" s="10"/>
      <c r="L591" s="10"/>
      <c r="M591" s="11"/>
      <c r="N591" s="10"/>
      <c r="O591" s="11"/>
      <c r="P591" s="12"/>
      <c r="Q591" s="10" t="s">
        <v>671</v>
      </c>
      <c r="R591" s="10" t="s">
        <v>419</v>
      </c>
      <c r="S591" s="10" t="s">
        <v>145</v>
      </c>
      <c r="T591" s="10">
        <v>1</v>
      </c>
      <c r="U591" s="10" t="s">
        <v>475</v>
      </c>
      <c r="V591" s="10" t="s">
        <v>3165</v>
      </c>
      <c r="W591" s="10" t="s">
        <v>3166</v>
      </c>
      <c r="X591" s="569">
        <v>46043.645833333343</v>
      </c>
      <c r="Y591" s="10"/>
      <c r="Z591" s="10">
        <v>4.5</v>
      </c>
      <c r="AA591" s="10"/>
      <c r="AB591" s="10" t="s">
        <v>478</v>
      </c>
      <c r="AC591" s="221" t="s">
        <v>3167</v>
      </c>
      <c r="AD591" s="10"/>
      <c r="AE591" s="10" t="s">
        <v>480</v>
      </c>
      <c r="AF591" s="10"/>
      <c r="AG591" s="10"/>
      <c r="AH591" s="10"/>
      <c r="AI591" s="10"/>
      <c r="AJ591" s="10"/>
      <c r="AK591" s="10" t="s">
        <v>480</v>
      </c>
      <c r="AL591" s="222" t="e">
        <f t="shared" si="18"/>
        <v>#VALUE!</v>
      </c>
      <c r="AM591" s="220">
        <f t="shared" si="19"/>
        <v>46043</v>
      </c>
    </row>
    <row r="592" spans="1:39" ht="21.6" customHeight="1">
      <c r="A592" s="10">
        <v>167</v>
      </c>
      <c r="B592" s="10" t="s">
        <v>471</v>
      </c>
      <c r="C592" s="10">
        <v>2026012916</v>
      </c>
      <c r="D592" s="10"/>
      <c r="E592" s="10"/>
      <c r="F592" s="10">
        <v>2222</v>
      </c>
      <c r="G592" s="10" t="s">
        <v>319</v>
      </c>
      <c r="H592" s="10" t="s">
        <v>504</v>
      </c>
      <c r="I592" s="10"/>
      <c r="J592" s="10"/>
      <c r="K592" s="10"/>
      <c r="L592" s="10"/>
      <c r="M592" s="11"/>
      <c r="N592" s="10"/>
      <c r="O592" s="11"/>
      <c r="P592" s="12"/>
      <c r="Q592" s="10" t="s">
        <v>671</v>
      </c>
      <c r="R592" s="10" t="s">
        <v>419</v>
      </c>
      <c r="S592" s="10" t="s">
        <v>125</v>
      </c>
      <c r="T592" s="10">
        <v>1</v>
      </c>
      <c r="U592" s="10" t="s">
        <v>475</v>
      </c>
      <c r="V592" s="10" t="s">
        <v>3168</v>
      </c>
      <c r="W592" s="10" t="s">
        <v>3166</v>
      </c>
      <c r="X592" s="569">
        <v>46043.645833333343</v>
      </c>
      <c r="Y592" s="10"/>
      <c r="Z592" s="10">
        <v>4.5</v>
      </c>
      <c r="AA592" s="10"/>
      <c r="AB592" s="10" t="s">
        <v>478</v>
      </c>
      <c r="AC592" s="221" t="s">
        <v>3169</v>
      </c>
      <c r="AD592" s="10"/>
      <c r="AE592" s="10" t="s">
        <v>480</v>
      </c>
      <c r="AF592" s="10"/>
      <c r="AG592" s="10"/>
      <c r="AH592" s="10"/>
      <c r="AI592" s="10"/>
      <c r="AJ592" s="10"/>
      <c r="AK592" s="10" t="s">
        <v>480</v>
      </c>
      <c r="AL592" s="222" t="e">
        <f t="shared" si="18"/>
        <v>#VALUE!</v>
      </c>
      <c r="AM592" s="220">
        <f t="shared" si="19"/>
        <v>46043</v>
      </c>
    </row>
    <row r="593" spans="1:39" ht="21.6" customHeight="1">
      <c r="A593" s="10">
        <v>168</v>
      </c>
      <c r="B593" s="10" t="s">
        <v>471</v>
      </c>
      <c r="C593" s="10">
        <v>2026012917</v>
      </c>
      <c r="D593" s="10"/>
      <c r="E593" s="10"/>
      <c r="F593" s="10">
        <v>4572</v>
      </c>
      <c r="G593" s="10" t="s">
        <v>192</v>
      </c>
      <c r="H593" s="10" t="s">
        <v>2440</v>
      </c>
      <c r="I593" s="10"/>
      <c r="J593" s="10"/>
      <c r="K593" s="10"/>
      <c r="L593" s="10"/>
      <c r="M593" s="11"/>
      <c r="N593" s="10"/>
      <c r="O593" s="11"/>
      <c r="P593" s="12"/>
      <c r="Q593" s="10" t="s">
        <v>3170</v>
      </c>
      <c r="R593" s="10" t="s">
        <v>419</v>
      </c>
      <c r="S593" s="10" t="s">
        <v>130</v>
      </c>
      <c r="T593" s="10">
        <v>1</v>
      </c>
      <c r="U593" s="10" t="s">
        <v>475</v>
      </c>
      <c r="V593" s="10" t="s">
        <v>3171</v>
      </c>
      <c r="W593" s="10" t="s">
        <v>3172</v>
      </c>
      <c r="X593" s="569">
        <v>46043.659722222219</v>
      </c>
      <c r="Y593" s="10"/>
      <c r="Z593" s="10">
        <v>0.3</v>
      </c>
      <c r="AA593" s="10"/>
      <c r="AB593" s="10" t="s">
        <v>478</v>
      </c>
      <c r="AC593" s="221" t="s">
        <v>2705</v>
      </c>
      <c r="AD593" s="10" t="s">
        <v>480</v>
      </c>
      <c r="AE593" s="10"/>
      <c r="AF593" s="10"/>
      <c r="AG593" s="10"/>
      <c r="AH593" s="10"/>
      <c r="AI593" s="10"/>
      <c r="AJ593" s="10"/>
      <c r="AK593" s="10" t="s">
        <v>480</v>
      </c>
      <c r="AL593" s="222" t="e">
        <f t="shared" si="18"/>
        <v>#VALUE!</v>
      </c>
      <c r="AM593" s="220">
        <f t="shared" si="19"/>
        <v>46043</v>
      </c>
    </row>
    <row r="594" spans="1:39" ht="21.6" customHeight="1">
      <c r="A594" s="10">
        <v>169</v>
      </c>
      <c r="B594" s="10" t="s">
        <v>471</v>
      </c>
      <c r="C594" s="10">
        <v>2026012930</v>
      </c>
      <c r="D594" s="10"/>
      <c r="E594" s="10"/>
      <c r="F594" s="10" t="s">
        <v>75</v>
      </c>
      <c r="G594" s="10" t="s">
        <v>3173</v>
      </c>
      <c r="H594" s="10" t="s">
        <v>2440</v>
      </c>
      <c r="I594" s="10"/>
      <c r="J594" s="10"/>
      <c r="K594" s="10"/>
      <c r="L594" s="10"/>
      <c r="M594" s="11"/>
      <c r="N594" s="10"/>
      <c r="O594" s="11"/>
      <c r="P594" s="12"/>
      <c r="Q594" s="10" t="s">
        <v>3174</v>
      </c>
      <c r="R594" s="10" t="s">
        <v>419</v>
      </c>
      <c r="S594" s="10" t="s">
        <v>130</v>
      </c>
      <c r="T594" s="10">
        <v>1</v>
      </c>
      <c r="U594" s="10" t="s">
        <v>475</v>
      </c>
      <c r="V594" s="10" t="s">
        <v>3175</v>
      </c>
      <c r="W594" s="10" t="s">
        <v>3176</v>
      </c>
      <c r="X594" s="569">
        <v>46043.680555555547</v>
      </c>
      <c r="Y594" s="10"/>
      <c r="Z594" s="10">
        <v>0.3</v>
      </c>
      <c r="AA594" s="10"/>
      <c r="AB594" s="10" t="s">
        <v>478</v>
      </c>
      <c r="AC594" s="221" t="s">
        <v>2705</v>
      </c>
      <c r="AD594" s="10" t="s">
        <v>480</v>
      </c>
      <c r="AE594" s="10"/>
      <c r="AF594" s="10"/>
      <c r="AG594" s="10"/>
      <c r="AH594" s="10"/>
      <c r="AI594" s="10"/>
      <c r="AJ594" s="10"/>
      <c r="AK594" s="10" t="s">
        <v>480</v>
      </c>
      <c r="AL594" s="222" t="e">
        <f t="shared" si="18"/>
        <v>#VALUE!</v>
      </c>
      <c r="AM594" s="220">
        <f t="shared" si="19"/>
        <v>46043</v>
      </c>
    </row>
    <row r="595" spans="1:39" ht="21.6" customHeight="1">
      <c r="A595" s="10">
        <v>170</v>
      </c>
      <c r="B595" s="10" t="s">
        <v>509</v>
      </c>
      <c r="C595" s="10">
        <v>2026012931</v>
      </c>
      <c r="D595" s="10" t="s">
        <v>3177</v>
      </c>
      <c r="E595" s="10" t="s">
        <v>511</v>
      </c>
      <c r="F595" s="10" t="s">
        <v>72</v>
      </c>
      <c r="G595" s="10" t="s">
        <v>1009</v>
      </c>
      <c r="H595" s="10" t="s">
        <v>504</v>
      </c>
      <c r="I595" s="10" t="s">
        <v>3178</v>
      </c>
      <c r="J595" s="10" t="s">
        <v>530</v>
      </c>
      <c r="K595" s="10" t="s">
        <v>289</v>
      </c>
      <c r="L595" s="10" t="s">
        <v>515</v>
      </c>
      <c r="M595" s="11" t="s">
        <v>516</v>
      </c>
      <c r="N595" s="10">
        <v>2308</v>
      </c>
      <c r="O595" s="11" t="s">
        <v>705</v>
      </c>
      <c r="P595" s="12" t="s">
        <v>3179</v>
      </c>
      <c r="Q595" s="10" t="s">
        <v>1012</v>
      </c>
      <c r="R595" s="10" t="s">
        <v>419</v>
      </c>
      <c r="S595" s="10" t="s">
        <v>145</v>
      </c>
      <c r="T595" s="10">
        <v>1</v>
      </c>
      <c r="U595" s="10" t="s">
        <v>475</v>
      </c>
      <c r="V595" s="10" t="s">
        <v>3180</v>
      </c>
      <c r="W595" s="10" t="s">
        <v>3181</v>
      </c>
      <c r="X595" s="569">
        <v>46044.444444444453</v>
      </c>
      <c r="Y595" s="10" t="s">
        <v>3182</v>
      </c>
      <c r="Z595" s="10">
        <v>0.7</v>
      </c>
      <c r="AA595" s="10"/>
      <c r="AB595" s="10" t="s">
        <v>478</v>
      </c>
      <c r="AC595" s="221" t="s">
        <v>3183</v>
      </c>
      <c r="AD595" s="10"/>
      <c r="AE595" s="10"/>
      <c r="AF595" s="10"/>
      <c r="AG595" s="10"/>
      <c r="AH595" s="10"/>
      <c r="AI595" s="10"/>
      <c r="AJ595" s="10"/>
      <c r="AK595" s="10" t="s">
        <v>480</v>
      </c>
      <c r="AL595" s="222">
        <f t="shared" si="18"/>
        <v>46043</v>
      </c>
      <c r="AM595" s="220">
        <f t="shared" si="19"/>
        <v>46044</v>
      </c>
    </row>
    <row r="596" spans="1:39" ht="21.6" customHeight="1">
      <c r="A596" s="10">
        <v>171</v>
      </c>
      <c r="B596" s="10" t="s">
        <v>509</v>
      </c>
      <c r="C596" s="10">
        <v>2026012933</v>
      </c>
      <c r="D596" s="10" t="s">
        <v>3184</v>
      </c>
      <c r="E596" s="10" t="s">
        <v>511</v>
      </c>
      <c r="F596" s="10" t="s">
        <v>83</v>
      </c>
      <c r="G596" s="10" t="s">
        <v>585</v>
      </c>
      <c r="H596" s="10" t="s">
        <v>504</v>
      </c>
      <c r="I596" s="10" t="s">
        <v>3185</v>
      </c>
      <c r="J596" s="10" t="s">
        <v>530</v>
      </c>
      <c r="K596" s="10" t="s">
        <v>289</v>
      </c>
      <c r="L596" s="10" t="s">
        <v>515</v>
      </c>
      <c r="M596" s="11" t="s">
        <v>516</v>
      </c>
      <c r="N596" s="10">
        <v>2308</v>
      </c>
      <c r="O596" s="11" t="s">
        <v>705</v>
      </c>
      <c r="P596" s="12" t="s">
        <v>3179</v>
      </c>
      <c r="Q596" s="10" t="s">
        <v>586</v>
      </c>
      <c r="R596" s="10" t="s">
        <v>419</v>
      </c>
      <c r="S596" s="10" t="s">
        <v>145</v>
      </c>
      <c r="T596" s="10">
        <v>1</v>
      </c>
      <c r="U596" s="10" t="s">
        <v>475</v>
      </c>
      <c r="V596" s="10" t="s">
        <v>3186</v>
      </c>
      <c r="W596" s="10" t="s">
        <v>3187</v>
      </c>
      <c r="X596" s="569">
        <v>46044.51666666667</v>
      </c>
      <c r="Y596" s="10" t="s">
        <v>3188</v>
      </c>
      <c r="Z596" s="10">
        <v>0.7</v>
      </c>
      <c r="AA596" s="10"/>
      <c r="AB596" s="10" t="s">
        <v>478</v>
      </c>
      <c r="AC596" s="221" t="s">
        <v>3189</v>
      </c>
      <c r="AD596" s="10"/>
      <c r="AE596" s="10"/>
      <c r="AF596" s="10"/>
      <c r="AG596" s="10"/>
      <c r="AH596" s="10"/>
      <c r="AI596" s="10"/>
      <c r="AJ596" s="10"/>
      <c r="AK596" s="10" t="s">
        <v>480</v>
      </c>
      <c r="AL596" s="222">
        <f t="shared" si="18"/>
        <v>46043</v>
      </c>
      <c r="AM596" s="220">
        <f t="shared" si="19"/>
        <v>46044</v>
      </c>
    </row>
    <row r="597" spans="1:39" ht="21.6" customHeight="1">
      <c r="A597" s="10">
        <v>172</v>
      </c>
      <c r="B597" s="10" t="s">
        <v>509</v>
      </c>
      <c r="C597" s="10">
        <v>2026012963</v>
      </c>
      <c r="D597" s="10" t="s">
        <v>3190</v>
      </c>
      <c r="E597" s="10" t="s">
        <v>511</v>
      </c>
      <c r="F597" s="10">
        <v>4352</v>
      </c>
      <c r="G597" s="10" t="s">
        <v>830</v>
      </c>
      <c r="H597" s="10" t="s">
        <v>504</v>
      </c>
      <c r="I597" s="10" t="s">
        <v>3191</v>
      </c>
      <c r="J597" s="10" t="s">
        <v>571</v>
      </c>
      <c r="K597" s="10" t="s">
        <v>592</v>
      </c>
      <c r="L597" s="10" t="s">
        <v>515</v>
      </c>
      <c r="M597" s="11" t="s">
        <v>516</v>
      </c>
      <c r="N597" s="10">
        <v>2308</v>
      </c>
      <c r="O597" s="11" t="s">
        <v>705</v>
      </c>
      <c r="P597" s="12" t="s">
        <v>3192</v>
      </c>
      <c r="Q597" s="10" t="s">
        <v>831</v>
      </c>
      <c r="R597" s="10" t="s">
        <v>419</v>
      </c>
      <c r="S597" s="10" t="s">
        <v>145</v>
      </c>
      <c r="T597" s="10">
        <v>1</v>
      </c>
      <c r="U597" s="10" t="s">
        <v>475</v>
      </c>
      <c r="V597" s="10" t="s">
        <v>3193</v>
      </c>
      <c r="W597" s="10" t="s">
        <v>3194</v>
      </c>
      <c r="X597" s="569">
        <v>46044.61041666667</v>
      </c>
      <c r="Y597" s="10" t="s">
        <v>3195</v>
      </c>
      <c r="Z597" s="10">
        <v>0.7</v>
      </c>
      <c r="AA597" s="10"/>
      <c r="AB597" s="10" t="s">
        <v>478</v>
      </c>
      <c r="AC597" s="221" t="s">
        <v>3196</v>
      </c>
      <c r="AD597" s="10"/>
      <c r="AE597" s="10"/>
      <c r="AF597" s="10"/>
      <c r="AG597" s="10"/>
      <c r="AH597" s="10"/>
      <c r="AI597" s="10"/>
      <c r="AJ597" s="10"/>
      <c r="AK597" s="10" t="s">
        <v>480</v>
      </c>
      <c r="AL597" s="222">
        <f t="shared" si="18"/>
        <v>46044</v>
      </c>
      <c r="AM597" s="220">
        <f t="shared" si="19"/>
        <v>46044</v>
      </c>
    </row>
    <row r="598" spans="1:39" ht="21.6" customHeight="1">
      <c r="A598" s="10">
        <v>173</v>
      </c>
      <c r="B598" s="10" t="s">
        <v>509</v>
      </c>
      <c r="C598" s="10">
        <v>2026012966</v>
      </c>
      <c r="D598" s="10" t="s">
        <v>3197</v>
      </c>
      <c r="E598" s="10" t="s">
        <v>511</v>
      </c>
      <c r="F598" s="10">
        <v>4241</v>
      </c>
      <c r="G598" s="10" t="s">
        <v>834</v>
      </c>
      <c r="H598" s="10" t="s">
        <v>504</v>
      </c>
      <c r="I598" s="10" t="s">
        <v>3198</v>
      </c>
      <c r="J598" s="10" t="s">
        <v>571</v>
      </c>
      <c r="K598" s="10" t="s">
        <v>531</v>
      </c>
      <c r="L598" s="10" t="s">
        <v>593</v>
      </c>
      <c r="M598" s="11" t="s">
        <v>594</v>
      </c>
      <c r="N598" s="10" t="s">
        <v>595</v>
      </c>
      <c r="O598" s="11" t="s">
        <v>596</v>
      </c>
      <c r="P598" s="12" t="s">
        <v>3199</v>
      </c>
      <c r="Q598" s="10" t="s">
        <v>835</v>
      </c>
      <c r="R598" s="10" t="s">
        <v>419</v>
      </c>
      <c r="S598" s="10" t="s">
        <v>145</v>
      </c>
      <c r="T598" s="10">
        <v>1</v>
      </c>
      <c r="U598" s="10" t="s">
        <v>475</v>
      </c>
      <c r="V598" s="10" t="s">
        <v>3200</v>
      </c>
      <c r="W598" s="10" t="s">
        <v>3201</v>
      </c>
      <c r="X598" s="569">
        <v>46044.5625</v>
      </c>
      <c r="Y598" s="10" t="s">
        <v>3202</v>
      </c>
      <c r="Z598" s="10">
        <v>0.3</v>
      </c>
      <c r="AA598" s="10"/>
      <c r="AB598" s="10" t="s">
        <v>478</v>
      </c>
      <c r="AC598" s="221" t="s">
        <v>3203</v>
      </c>
      <c r="AD598" s="10"/>
      <c r="AE598" s="10"/>
      <c r="AF598" s="10"/>
      <c r="AG598" s="10"/>
      <c r="AH598" s="10"/>
      <c r="AI598" s="10"/>
      <c r="AJ598" s="10"/>
      <c r="AK598" s="10" t="s">
        <v>480</v>
      </c>
      <c r="AL598" s="222">
        <f t="shared" si="18"/>
        <v>46044</v>
      </c>
      <c r="AM598" s="220">
        <f t="shared" si="19"/>
        <v>46044</v>
      </c>
    </row>
    <row r="599" spans="1:39" ht="21.6" customHeight="1">
      <c r="A599" s="10">
        <v>174</v>
      </c>
      <c r="B599" s="10" t="s">
        <v>509</v>
      </c>
      <c r="C599" s="10">
        <v>2026012967</v>
      </c>
      <c r="D599" s="10" t="s">
        <v>3204</v>
      </c>
      <c r="E599" s="10" t="s">
        <v>511</v>
      </c>
      <c r="F599" s="10">
        <v>4241</v>
      </c>
      <c r="G599" s="10" t="s">
        <v>834</v>
      </c>
      <c r="H599" s="10" t="s">
        <v>504</v>
      </c>
      <c r="I599" s="10" t="s">
        <v>3205</v>
      </c>
      <c r="J599" s="10" t="s">
        <v>571</v>
      </c>
      <c r="K599" s="10" t="s">
        <v>592</v>
      </c>
      <c r="L599" s="10" t="s">
        <v>593</v>
      </c>
      <c r="M599" s="11" t="s">
        <v>594</v>
      </c>
      <c r="N599" s="10" t="s">
        <v>595</v>
      </c>
      <c r="O599" s="11" t="s">
        <v>596</v>
      </c>
      <c r="P599" s="12" t="s">
        <v>3206</v>
      </c>
      <c r="Q599" s="10" t="s">
        <v>835</v>
      </c>
      <c r="R599" s="10" t="s">
        <v>419</v>
      </c>
      <c r="S599" s="10" t="s">
        <v>145</v>
      </c>
      <c r="T599" s="10">
        <v>1</v>
      </c>
      <c r="U599" s="10" t="s">
        <v>475</v>
      </c>
      <c r="V599" s="10" t="s">
        <v>3207</v>
      </c>
      <c r="W599" s="10" t="s">
        <v>3208</v>
      </c>
      <c r="X599" s="569">
        <v>46044.569444444453</v>
      </c>
      <c r="Y599" s="10" t="s">
        <v>3202</v>
      </c>
      <c r="Z599" s="10">
        <v>0.3</v>
      </c>
      <c r="AA599" s="10"/>
      <c r="AB599" s="10" t="s">
        <v>478</v>
      </c>
      <c r="AC599" s="221" t="s">
        <v>3209</v>
      </c>
      <c r="AD599" s="10"/>
      <c r="AE599" s="10"/>
      <c r="AF599" s="10"/>
      <c r="AG599" s="10"/>
      <c r="AH599" s="10"/>
      <c r="AI599" s="10"/>
      <c r="AJ599" s="10"/>
      <c r="AK599" s="10" t="s">
        <v>480</v>
      </c>
      <c r="AL599" s="222">
        <f t="shared" si="18"/>
        <v>46044</v>
      </c>
      <c r="AM599" s="220">
        <f t="shared" si="19"/>
        <v>46044</v>
      </c>
    </row>
    <row r="600" spans="1:39" ht="21.6" customHeight="1">
      <c r="A600" s="10">
        <v>175</v>
      </c>
      <c r="B600" s="10" t="s">
        <v>509</v>
      </c>
      <c r="C600" s="10">
        <v>2026012973</v>
      </c>
      <c r="D600" s="10" t="s">
        <v>3210</v>
      </c>
      <c r="E600" s="10" t="s">
        <v>511</v>
      </c>
      <c r="F600" s="10">
        <v>5245</v>
      </c>
      <c r="G600" s="10" t="s">
        <v>408</v>
      </c>
      <c r="H600" s="10" t="s">
        <v>504</v>
      </c>
      <c r="I600" s="10" t="s">
        <v>3211</v>
      </c>
      <c r="J600" s="10" t="s">
        <v>571</v>
      </c>
      <c r="K600" s="10" t="s">
        <v>592</v>
      </c>
      <c r="L600" s="10" t="s">
        <v>639</v>
      </c>
      <c r="M600" s="11" t="s">
        <v>640</v>
      </c>
      <c r="N600" s="10">
        <v>2501</v>
      </c>
      <c r="O600" s="11" t="s">
        <v>641</v>
      </c>
      <c r="P600" s="12" t="s">
        <v>3212</v>
      </c>
      <c r="Q600" s="10" t="s">
        <v>962</v>
      </c>
      <c r="R600" s="10" t="s">
        <v>419</v>
      </c>
      <c r="S600" s="10" t="s">
        <v>145</v>
      </c>
      <c r="T600" s="10">
        <v>1</v>
      </c>
      <c r="U600" s="10" t="s">
        <v>475</v>
      </c>
      <c r="V600" s="10" t="s">
        <v>3213</v>
      </c>
      <c r="W600" s="10" t="s">
        <v>3214</v>
      </c>
      <c r="X600" s="569">
        <v>46044.663194444453</v>
      </c>
      <c r="Y600" s="10" t="s">
        <v>3215</v>
      </c>
      <c r="Z600" s="10">
        <v>0.3</v>
      </c>
      <c r="AA600" s="10"/>
      <c r="AB600" s="10" t="s">
        <v>478</v>
      </c>
      <c r="AC600" s="221" t="s">
        <v>3216</v>
      </c>
      <c r="AD600" s="10"/>
      <c r="AE600" s="10"/>
      <c r="AF600" s="10"/>
      <c r="AG600" s="10"/>
      <c r="AH600" s="10"/>
      <c r="AI600" s="10"/>
      <c r="AJ600" s="10"/>
      <c r="AK600" s="10" t="s">
        <v>480</v>
      </c>
      <c r="AL600" s="222">
        <f t="shared" si="18"/>
        <v>46044</v>
      </c>
      <c r="AM600" s="220">
        <f t="shared" si="19"/>
        <v>46044</v>
      </c>
    </row>
    <row r="601" spans="1:39" ht="21.6" customHeight="1">
      <c r="A601" s="10">
        <v>176</v>
      </c>
      <c r="B601" s="10" t="s">
        <v>509</v>
      </c>
      <c r="C601" s="10">
        <v>2026012978</v>
      </c>
      <c r="D601" s="10" t="s">
        <v>3217</v>
      </c>
      <c r="E601" s="10" t="s">
        <v>511</v>
      </c>
      <c r="F601" s="10">
        <v>2390</v>
      </c>
      <c r="G601" s="10" t="s">
        <v>1586</v>
      </c>
      <c r="H601" s="10" t="s">
        <v>902</v>
      </c>
      <c r="I601" s="10" t="s">
        <v>3218</v>
      </c>
      <c r="J601" s="10" t="s">
        <v>571</v>
      </c>
      <c r="K601" s="10" t="s">
        <v>592</v>
      </c>
      <c r="L601" s="10" t="s">
        <v>639</v>
      </c>
      <c r="M601" s="11" t="s">
        <v>640</v>
      </c>
      <c r="N601" s="10">
        <v>2501</v>
      </c>
      <c r="O601" s="11" t="s">
        <v>641</v>
      </c>
      <c r="P601" s="12" t="s">
        <v>3219</v>
      </c>
      <c r="Q601" s="10" t="s">
        <v>1589</v>
      </c>
      <c r="R601" s="10" t="s">
        <v>419</v>
      </c>
      <c r="S601" s="10" t="s">
        <v>125</v>
      </c>
      <c r="T601" s="10">
        <v>1</v>
      </c>
      <c r="U601" s="10" t="s">
        <v>475</v>
      </c>
      <c r="V601" s="10" t="s">
        <v>3220</v>
      </c>
      <c r="W601" s="10" t="s">
        <v>3221</v>
      </c>
      <c r="X601" s="569">
        <v>46044.479166666657</v>
      </c>
      <c r="Y601" s="10" t="s">
        <v>3222</v>
      </c>
      <c r="Z601" s="10">
        <v>0.5</v>
      </c>
      <c r="AA601" s="10"/>
      <c r="AB601" s="10" t="s">
        <v>478</v>
      </c>
      <c r="AC601" s="221" t="s">
        <v>3223</v>
      </c>
      <c r="AD601" s="10"/>
      <c r="AE601" s="10"/>
      <c r="AF601" s="10"/>
      <c r="AG601" s="10"/>
      <c r="AH601" s="10"/>
      <c r="AI601" s="10"/>
      <c r="AJ601" s="10"/>
      <c r="AK601" s="10" t="s">
        <v>480</v>
      </c>
      <c r="AL601" s="222">
        <f t="shared" si="18"/>
        <v>46044</v>
      </c>
      <c r="AM601" s="220">
        <f t="shared" si="19"/>
        <v>46044</v>
      </c>
    </row>
    <row r="602" spans="1:39" ht="21.6" customHeight="1">
      <c r="A602" s="10">
        <v>177</v>
      </c>
      <c r="B602" s="10" t="s">
        <v>471</v>
      </c>
      <c r="C602" s="10">
        <v>2026012997</v>
      </c>
      <c r="D602" s="10"/>
      <c r="E602" s="10"/>
      <c r="F602" s="10" t="s">
        <v>72</v>
      </c>
      <c r="G602" s="10" t="s">
        <v>1009</v>
      </c>
      <c r="H602" s="10" t="s">
        <v>504</v>
      </c>
      <c r="I602" s="10"/>
      <c r="J602" s="10"/>
      <c r="K602" s="10"/>
      <c r="L602" s="10"/>
      <c r="M602" s="11"/>
      <c r="N602" s="10"/>
      <c r="O602" s="11"/>
      <c r="P602" s="12"/>
      <c r="Q602" s="10" t="s">
        <v>1012</v>
      </c>
      <c r="R602" s="10" t="s">
        <v>419</v>
      </c>
      <c r="S602" s="10" t="s">
        <v>145</v>
      </c>
      <c r="T602" s="10">
        <v>1</v>
      </c>
      <c r="U602" s="10" t="s">
        <v>475</v>
      </c>
      <c r="V602" s="10" t="s">
        <v>3224</v>
      </c>
      <c r="W602" s="10" t="s">
        <v>3225</v>
      </c>
      <c r="X602" s="569">
        <v>46044.416666666657</v>
      </c>
      <c r="Y602" s="10"/>
      <c r="Z602" s="10">
        <v>0.3</v>
      </c>
      <c r="AA602" s="10"/>
      <c r="AB602" s="10" t="s">
        <v>478</v>
      </c>
      <c r="AC602" s="221" t="s">
        <v>3226</v>
      </c>
      <c r="AD602" s="10" t="s">
        <v>480</v>
      </c>
      <c r="AE602" s="10"/>
      <c r="AF602" s="10"/>
      <c r="AG602" s="10"/>
      <c r="AH602" s="10"/>
      <c r="AI602" s="10"/>
      <c r="AJ602" s="10" t="s">
        <v>480</v>
      </c>
      <c r="AK602" s="10" t="s">
        <v>480</v>
      </c>
      <c r="AL602" s="222" t="e">
        <f t="shared" si="18"/>
        <v>#VALUE!</v>
      </c>
      <c r="AM602" s="220">
        <f t="shared" si="19"/>
        <v>46044</v>
      </c>
    </row>
    <row r="603" spans="1:39" ht="21.6" customHeight="1">
      <c r="A603" s="10">
        <v>178</v>
      </c>
      <c r="B603" s="10" t="s">
        <v>471</v>
      </c>
      <c r="C603" s="10">
        <v>2026013011</v>
      </c>
      <c r="D603" s="10"/>
      <c r="E603" s="10"/>
      <c r="F603" s="10">
        <v>2390</v>
      </c>
      <c r="G603" s="10" t="s">
        <v>1586</v>
      </c>
      <c r="H603" s="10" t="s">
        <v>902</v>
      </c>
      <c r="I603" s="10"/>
      <c r="J603" s="10"/>
      <c r="K603" s="10"/>
      <c r="L603" s="10"/>
      <c r="M603" s="11"/>
      <c r="N603" s="10"/>
      <c r="O603" s="11"/>
      <c r="P603" s="12"/>
      <c r="Q603" s="10" t="s">
        <v>1589</v>
      </c>
      <c r="R603" s="10" t="s">
        <v>419</v>
      </c>
      <c r="S603" s="10" t="s">
        <v>125</v>
      </c>
      <c r="T603" s="10">
        <v>1</v>
      </c>
      <c r="U603" s="10" t="s">
        <v>475</v>
      </c>
      <c r="V603" s="10" t="s">
        <v>3227</v>
      </c>
      <c r="W603" s="10" t="s">
        <v>3228</v>
      </c>
      <c r="X603" s="569">
        <v>46044.5</v>
      </c>
      <c r="Y603" s="10"/>
      <c r="Z603" s="10">
        <v>0.5</v>
      </c>
      <c r="AA603" s="10"/>
      <c r="AB603" s="10" t="s">
        <v>478</v>
      </c>
      <c r="AC603" s="221" t="s">
        <v>3229</v>
      </c>
      <c r="AD603" s="10" t="s">
        <v>480</v>
      </c>
      <c r="AE603" s="10"/>
      <c r="AF603" s="10"/>
      <c r="AG603" s="10"/>
      <c r="AH603" s="10"/>
      <c r="AI603" s="10"/>
      <c r="AJ603" s="10" t="s">
        <v>480</v>
      </c>
      <c r="AK603" s="10" t="s">
        <v>480</v>
      </c>
      <c r="AL603" s="222" t="e">
        <f t="shared" si="18"/>
        <v>#VALUE!</v>
      </c>
      <c r="AM603" s="220">
        <f t="shared" si="19"/>
        <v>46044</v>
      </c>
    </row>
    <row r="604" spans="1:39" ht="21.6" customHeight="1">
      <c r="A604" s="10">
        <v>179</v>
      </c>
      <c r="B604" s="10" t="s">
        <v>471</v>
      </c>
      <c r="C604" s="10">
        <v>2026013012</v>
      </c>
      <c r="D604" s="10"/>
      <c r="E604" s="10"/>
      <c r="F604" s="10">
        <v>4981</v>
      </c>
      <c r="G604" s="10" t="s">
        <v>3230</v>
      </c>
      <c r="H604" s="10" t="s">
        <v>2561</v>
      </c>
      <c r="I604" s="10"/>
      <c r="J604" s="10"/>
      <c r="K604" s="10"/>
      <c r="L604" s="10"/>
      <c r="M604" s="11"/>
      <c r="N604" s="10"/>
      <c r="O604" s="11"/>
      <c r="P604" s="12"/>
      <c r="Q604" s="10" t="s">
        <v>3231</v>
      </c>
      <c r="R604" s="10" t="s">
        <v>419</v>
      </c>
      <c r="S604" s="10" t="s">
        <v>130</v>
      </c>
      <c r="T604" s="10">
        <v>1</v>
      </c>
      <c r="U604" s="10" t="s">
        <v>475</v>
      </c>
      <c r="V604" s="10" t="s">
        <v>3232</v>
      </c>
      <c r="W604" s="10" t="s">
        <v>3233</v>
      </c>
      <c r="X604" s="569">
        <v>46044.529166666667</v>
      </c>
      <c r="Y604" s="10"/>
      <c r="Z604" s="10">
        <v>0.7</v>
      </c>
      <c r="AA604" s="10"/>
      <c r="AB604" s="10" t="s">
        <v>478</v>
      </c>
      <c r="AC604" s="221" t="s">
        <v>3234</v>
      </c>
      <c r="AD604" s="10" t="s">
        <v>480</v>
      </c>
      <c r="AE604" s="10"/>
      <c r="AF604" s="10"/>
      <c r="AG604" s="10"/>
      <c r="AH604" s="10"/>
      <c r="AI604" s="10"/>
      <c r="AJ604" s="10"/>
      <c r="AK604" s="10" t="s">
        <v>480</v>
      </c>
      <c r="AL604" s="222" t="e">
        <f t="shared" si="18"/>
        <v>#VALUE!</v>
      </c>
      <c r="AM604" s="220">
        <f t="shared" si="19"/>
        <v>46044</v>
      </c>
    </row>
    <row r="605" spans="1:39" ht="21.6" customHeight="1">
      <c r="A605" s="10">
        <v>180</v>
      </c>
      <c r="B605" s="10" t="s">
        <v>471</v>
      </c>
      <c r="C605" s="10">
        <v>2026013024</v>
      </c>
      <c r="D605" s="10"/>
      <c r="E605" s="10"/>
      <c r="F605" s="10">
        <v>2596</v>
      </c>
      <c r="G605" s="10" t="s">
        <v>3235</v>
      </c>
      <c r="H605" s="10" t="s">
        <v>2561</v>
      </c>
      <c r="I605" s="10"/>
      <c r="J605" s="10"/>
      <c r="K605" s="10"/>
      <c r="L605" s="10"/>
      <c r="M605" s="11"/>
      <c r="N605" s="10"/>
      <c r="O605" s="11"/>
      <c r="P605" s="12"/>
      <c r="Q605" s="10" t="s">
        <v>3236</v>
      </c>
      <c r="R605" s="10" t="s">
        <v>419</v>
      </c>
      <c r="S605" s="10" t="s">
        <v>130</v>
      </c>
      <c r="T605" s="10">
        <v>1</v>
      </c>
      <c r="U605" s="10" t="s">
        <v>475</v>
      </c>
      <c r="V605" s="10" t="s">
        <v>3237</v>
      </c>
      <c r="W605" s="10" t="s">
        <v>3238</v>
      </c>
      <c r="X605" s="569">
        <v>46044.576388888891</v>
      </c>
      <c r="Y605" s="10"/>
      <c r="Z605" s="10">
        <v>0.3</v>
      </c>
      <c r="AA605" s="10"/>
      <c r="AB605" s="10" t="s">
        <v>478</v>
      </c>
      <c r="AC605" s="221" t="s">
        <v>3239</v>
      </c>
      <c r="AD605" s="10" t="s">
        <v>480</v>
      </c>
      <c r="AE605" s="10"/>
      <c r="AF605" s="10"/>
      <c r="AG605" s="10"/>
      <c r="AH605" s="10"/>
      <c r="AI605" s="10"/>
      <c r="AJ605" s="10"/>
      <c r="AK605" s="10" t="s">
        <v>480</v>
      </c>
      <c r="AL605" s="222" t="e">
        <f t="shared" si="18"/>
        <v>#VALUE!</v>
      </c>
      <c r="AM605" s="220">
        <f t="shared" si="19"/>
        <v>46044</v>
      </c>
    </row>
    <row r="606" spans="1:39" ht="21.6" customHeight="1">
      <c r="A606" s="10">
        <v>181</v>
      </c>
      <c r="B606" s="10" t="s">
        <v>471</v>
      </c>
      <c r="C606" s="10">
        <v>2026013030</v>
      </c>
      <c r="D606" s="10"/>
      <c r="E606" s="10"/>
      <c r="F606" s="10">
        <v>4241</v>
      </c>
      <c r="G606" s="10" t="s">
        <v>834</v>
      </c>
      <c r="H606" s="10" t="s">
        <v>504</v>
      </c>
      <c r="I606" s="10"/>
      <c r="J606" s="10"/>
      <c r="K606" s="10"/>
      <c r="L606" s="10"/>
      <c r="M606" s="11"/>
      <c r="N606" s="10"/>
      <c r="O606" s="11"/>
      <c r="P606" s="12"/>
      <c r="Q606" s="10" t="s">
        <v>835</v>
      </c>
      <c r="R606" s="10" t="s">
        <v>419</v>
      </c>
      <c r="S606" s="10" t="s">
        <v>145</v>
      </c>
      <c r="T606" s="10">
        <v>1</v>
      </c>
      <c r="U606" s="10" t="s">
        <v>475</v>
      </c>
      <c r="V606" s="10" t="s">
        <v>3240</v>
      </c>
      <c r="W606" s="10" t="s">
        <v>3241</v>
      </c>
      <c r="X606" s="569">
        <v>46044.548611111109</v>
      </c>
      <c r="Y606" s="10"/>
      <c r="Z606" s="10">
        <v>0.3</v>
      </c>
      <c r="AA606" s="10"/>
      <c r="AB606" s="10" t="s">
        <v>478</v>
      </c>
      <c r="AC606" s="221" t="s">
        <v>3242</v>
      </c>
      <c r="AD606" s="10" t="s">
        <v>480</v>
      </c>
      <c r="AE606" s="10"/>
      <c r="AF606" s="10"/>
      <c r="AG606" s="10"/>
      <c r="AH606" s="10"/>
      <c r="AI606" s="10"/>
      <c r="AJ606" s="10" t="s">
        <v>480</v>
      </c>
      <c r="AK606" s="10" t="s">
        <v>480</v>
      </c>
      <c r="AL606" s="222" t="e">
        <f t="shared" si="18"/>
        <v>#VALUE!</v>
      </c>
      <c r="AM606" s="220">
        <f t="shared" si="19"/>
        <v>46044</v>
      </c>
    </row>
    <row r="607" spans="1:39" ht="21.6" customHeight="1">
      <c r="A607" s="10">
        <v>182</v>
      </c>
      <c r="B607" s="10" t="s">
        <v>471</v>
      </c>
      <c r="C607" s="10">
        <v>2026013047</v>
      </c>
      <c r="D607" s="10"/>
      <c r="E607" s="10"/>
      <c r="F607" s="10">
        <v>4503</v>
      </c>
      <c r="G607" s="10" t="s">
        <v>3243</v>
      </c>
      <c r="H607" s="10" t="s">
        <v>2561</v>
      </c>
      <c r="I607" s="10"/>
      <c r="J607" s="10"/>
      <c r="K607" s="10"/>
      <c r="L607" s="10"/>
      <c r="M607" s="11"/>
      <c r="N607" s="10"/>
      <c r="O607" s="11"/>
      <c r="P607" s="12"/>
      <c r="Q607" s="10" t="s">
        <v>3244</v>
      </c>
      <c r="R607" s="10" t="s">
        <v>419</v>
      </c>
      <c r="S607" s="10" t="s">
        <v>130</v>
      </c>
      <c r="T607" s="10">
        <v>1</v>
      </c>
      <c r="U607" s="10" t="s">
        <v>475</v>
      </c>
      <c r="V607" s="10" t="s">
        <v>3245</v>
      </c>
      <c r="W607" s="10" t="s">
        <v>3246</v>
      </c>
      <c r="X607" s="569">
        <v>46044.604166666657</v>
      </c>
      <c r="Y607" s="10"/>
      <c r="Z607" s="10">
        <v>0.3</v>
      </c>
      <c r="AA607" s="10"/>
      <c r="AB607" s="10" t="s">
        <v>478</v>
      </c>
      <c r="AC607" s="221" t="s">
        <v>3247</v>
      </c>
      <c r="AD607" s="10" t="s">
        <v>480</v>
      </c>
      <c r="AE607" s="10"/>
      <c r="AF607" s="10"/>
      <c r="AG607" s="10"/>
      <c r="AH607" s="10"/>
      <c r="AI607" s="10"/>
      <c r="AJ607" s="10"/>
      <c r="AK607" s="10" t="s">
        <v>480</v>
      </c>
      <c r="AL607" s="222" t="e">
        <f t="shared" si="18"/>
        <v>#VALUE!</v>
      </c>
      <c r="AM607" s="220">
        <f t="shared" si="19"/>
        <v>46044</v>
      </c>
    </row>
    <row r="608" spans="1:39" ht="21.6" customHeight="1">
      <c r="A608" s="10">
        <v>183</v>
      </c>
      <c r="B608" s="10" t="s">
        <v>471</v>
      </c>
      <c r="C608" s="10">
        <v>2026013057</v>
      </c>
      <c r="D608" s="10"/>
      <c r="E608" s="10"/>
      <c r="F608" s="10">
        <v>4352</v>
      </c>
      <c r="G608" s="10" t="s">
        <v>830</v>
      </c>
      <c r="H608" s="10" t="s">
        <v>504</v>
      </c>
      <c r="I608" s="10"/>
      <c r="J608" s="10"/>
      <c r="K608" s="10"/>
      <c r="L608" s="10"/>
      <c r="M608" s="11"/>
      <c r="N608" s="10"/>
      <c r="O608" s="11"/>
      <c r="P608" s="12"/>
      <c r="Q608" s="10" t="s">
        <v>831</v>
      </c>
      <c r="R608" s="10" t="s">
        <v>419</v>
      </c>
      <c r="S608" s="10" t="s">
        <v>145</v>
      </c>
      <c r="T608" s="10">
        <v>1</v>
      </c>
      <c r="U608" s="10" t="s">
        <v>475</v>
      </c>
      <c r="V608" s="10" t="s">
        <v>3248</v>
      </c>
      <c r="W608" s="10" t="s">
        <v>3249</v>
      </c>
      <c r="X608" s="569">
        <v>46044.625694444447</v>
      </c>
      <c r="Y608" s="10"/>
      <c r="Z608" s="10">
        <v>0.4</v>
      </c>
      <c r="AA608" s="10"/>
      <c r="AB608" s="10" t="s">
        <v>478</v>
      </c>
      <c r="AC608" s="221" t="s">
        <v>3250</v>
      </c>
      <c r="AD608" s="10" t="s">
        <v>480</v>
      </c>
      <c r="AE608" s="10"/>
      <c r="AF608" s="10"/>
      <c r="AG608" s="10"/>
      <c r="AH608" s="10"/>
      <c r="AI608" s="10"/>
      <c r="AJ608" s="10" t="s">
        <v>480</v>
      </c>
      <c r="AK608" s="10" t="s">
        <v>480</v>
      </c>
      <c r="AL608" s="222" t="e">
        <f t="shared" si="18"/>
        <v>#VALUE!</v>
      </c>
      <c r="AM608" s="220">
        <f t="shared" si="19"/>
        <v>46044</v>
      </c>
    </row>
    <row r="609" spans="1:39" ht="21.6" customHeight="1">
      <c r="A609" s="10">
        <v>184</v>
      </c>
      <c r="B609" s="10" t="s">
        <v>471</v>
      </c>
      <c r="C609" s="10">
        <v>2026013075</v>
      </c>
      <c r="D609" s="10"/>
      <c r="E609" s="10"/>
      <c r="F609" s="10">
        <v>5016</v>
      </c>
      <c r="G609" s="10" t="s">
        <v>3251</v>
      </c>
      <c r="H609" s="10" t="s">
        <v>2561</v>
      </c>
      <c r="I609" s="10"/>
      <c r="J609" s="10"/>
      <c r="K609" s="10"/>
      <c r="L609" s="10"/>
      <c r="M609" s="11"/>
      <c r="N609" s="10"/>
      <c r="O609" s="11"/>
      <c r="P609" s="12"/>
      <c r="Q609" s="10" t="s">
        <v>3252</v>
      </c>
      <c r="R609" s="10" t="s">
        <v>419</v>
      </c>
      <c r="S609" s="10" t="s">
        <v>130</v>
      </c>
      <c r="T609" s="10">
        <v>1</v>
      </c>
      <c r="U609" s="10" t="s">
        <v>475</v>
      </c>
      <c r="V609" s="10" t="s">
        <v>3253</v>
      </c>
      <c r="W609" s="10" t="s">
        <v>3254</v>
      </c>
      <c r="X609" s="569">
        <v>46044.660416666673</v>
      </c>
      <c r="Y609" s="10"/>
      <c r="Z609" s="10">
        <v>0.4</v>
      </c>
      <c r="AA609" s="10"/>
      <c r="AB609" s="10" t="s">
        <v>478</v>
      </c>
      <c r="AC609" s="221" t="s">
        <v>3255</v>
      </c>
      <c r="AD609" s="10" t="s">
        <v>480</v>
      </c>
      <c r="AE609" s="10"/>
      <c r="AF609" s="10"/>
      <c r="AG609" s="10"/>
      <c r="AH609" s="10"/>
      <c r="AI609" s="10"/>
      <c r="AJ609" s="10"/>
      <c r="AK609" s="10" t="s">
        <v>480</v>
      </c>
      <c r="AL609" s="222" t="e">
        <f t="shared" si="18"/>
        <v>#VALUE!</v>
      </c>
      <c r="AM609" s="220">
        <f t="shared" si="19"/>
        <v>46044</v>
      </c>
    </row>
    <row r="610" spans="1:39" ht="21.6" customHeight="1">
      <c r="A610" s="10">
        <v>185</v>
      </c>
      <c r="B610" s="10" t="s">
        <v>471</v>
      </c>
      <c r="C610" s="10">
        <v>2026013076</v>
      </c>
      <c r="D610" s="10"/>
      <c r="E610" s="10"/>
      <c r="F610" s="10">
        <v>2428</v>
      </c>
      <c r="G610" s="10" t="s">
        <v>3256</v>
      </c>
      <c r="H610" s="10" t="s">
        <v>2561</v>
      </c>
      <c r="I610" s="10"/>
      <c r="J610" s="10"/>
      <c r="K610" s="10"/>
      <c r="L610" s="10"/>
      <c r="M610" s="11"/>
      <c r="N610" s="10"/>
      <c r="O610" s="11"/>
      <c r="P610" s="12"/>
      <c r="Q610" s="10" t="s">
        <v>3257</v>
      </c>
      <c r="R610" s="10" t="s">
        <v>419</v>
      </c>
      <c r="S610" s="10" t="s">
        <v>130</v>
      </c>
      <c r="T610" s="10">
        <v>1</v>
      </c>
      <c r="U610" s="10" t="s">
        <v>475</v>
      </c>
      <c r="V610" s="10" t="s">
        <v>3258</v>
      </c>
      <c r="W610" s="10" t="s">
        <v>3249</v>
      </c>
      <c r="X610" s="569">
        <v>46044.625</v>
      </c>
      <c r="Y610" s="10"/>
      <c r="Z610" s="10">
        <v>0.3</v>
      </c>
      <c r="AA610" s="10"/>
      <c r="AB610" s="10" t="s">
        <v>478</v>
      </c>
      <c r="AC610" s="221" t="s">
        <v>1239</v>
      </c>
      <c r="AD610" s="10" t="s">
        <v>480</v>
      </c>
      <c r="AE610" s="10"/>
      <c r="AF610" s="10"/>
      <c r="AG610" s="10"/>
      <c r="AH610" s="10"/>
      <c r="AI610" s="10"/>
      <c r="AJ610" s="10"/>
      <c r="AK610" s="10" t="s">
        <v>480</v>
      </c>
      <c r="AL610" s="222" t="e">
        <f t="shared" si="18"/>
        <v>#VALUE!</v>
      </c>
      <c r="AM610" s="220">
        <f t="shared" si="19"/>
        <v>46044</v>
      </c>
    </row>
    <row r="611" spans="1:39" ht="21.6" customHeight="1">
      <c r="A611" s="10">
        <v>186</v>
      </c>
      <c r="B611" s="10" t="s">
        <v>471</v>
      </c>
      <c r="C611" s="10">
        <v>2026013077</v>
      </c>
      <c r="D611" s="10"/>
      <c r="E611" s="10"/>
      <c r="F611" s="10">
        <v>5245</v>
      </c>
      <c r="G611" s="10" t="s">
        <v>408</v>
      </c>
      <c r="H611" s="10" t="s">
        <v>504</v>
      </c>
      <c r="I611" s="10"/>
      <c r="J611" s="10"/>
      <c r="K611" s="10"/>
      <c r="L611" s="10"/>
      <c r="M611" s="11"/>
      <c r="N611" s="10"/>
      <c r="O611" s="11"/>
      <c r="P611" s="12"/>
      <c r="Q611" s="10" t="s">
        <v>962</v>
      </c>
      <c r="R611" s="10" t="s">
        <v>419</v>
      </c>
      <c r="S611" s="10" t="s">
        <v>145</v>
      </c>
      <c r="T611" s="10">
        <v>1</v>
      </c>
      <c r="U611" s="10" t="s">
        <v>475</v>
      </c>
      <c r="V611" s="10" t="s">
        <v>3259</v>
      </c>
      <c r="W611" s="10" t="s">
        <v>3260</v>
      </c>
      <c r="X611" s="569">
        <v>46044.651388888888</v>
      </c>
      <c r="Y611" s="10"/>
      <c r="Z611" s="10">
        <v>0.3</v>
      </c>
      <c r="AA611" s="10"/>
      <c r="AB611" s="10" t="s">
        <v>478</v>
      </c>
      <c r="AC611" s="221" t="s">
        <v>3261</v>
      </c>
      <c r="AD611" s="10" t="s">
        <v>480</v>
      </c>
      <c r="AE611" s="10"/>
      <c r="AF611" s="10"/>
      <c r="AG611" s="10"/>
      <c r="AH611" s="10"/>
      <c r="AI611" s="10"/>
      <c r="AJ611" s="10" t="s">
        <v>480</v>
      </c>
      <c r="AK611" s="10" t="s">
        <v>480</v>
      </c>
      <c r="AL611" s="222" t="e">
        <f t="shared" si="18"/>
        <v>#VALUE!</v>
      </c>
      <c r="AM611" s="220">
        <f t="shared" si="19"/>
        <v>46044</v>
      </c>
    </row>
    <row r="612" spans="1:39" ht="21.6" customHeight="1">
      <c r="A612" s="10">
        <v>187</v>
      </c>
      <c r="B612" s="10" t="s">
        <v>471</v>
      </c>
      <c r="C612" s="10">
        <v>2026013083</v>
      </c>
      <c r="D612" s="10"/>
      <c r="E612" s="10"/>
      <c r="F612" s="10">
        <v>4902</v>
      </c>
      <c r="G612" s="10" t="s">
        <v>276</v>
      </c>
      <c r="H612" s="10" t="s">
        <v>2561</v>
      </c>
      <c r="I612" s="10"/>
      <c r="J612" s="10"/>
      <c r="K612" s="10"/>
      <c r="L612" s="10"/>
      <c r="M612" s="11"/>
      <c r="N612" s="10"/>
      <c r="O612" s="11"/>
      <c r="P612" s="12"/>
      <c r="Q612" s="10" t="s">
        <v>3262</v>
      </c>
      <c r="R612" s="10" t="s">
        <v>419</v>
      </c>
      <c r="S612" s="10" t="s">
        <v>130</v>
      </c>
      <c r="T612" s="10">
        <v>1</v>
      </c>
      <c r="U612" s="10" t="s">
        <v>475</v>
      </c>
      <c r="V612" s="10" t="s">
        <v>3263</v>
      </c>
      <c r="W612" s="10" t="s">
        <v>3264</v>
      </c>
      <c r="X612" s="569">
        <v>46044.680555555547</v>
      </c>
      <c r="Y612" s="10"/>
      <c r="Z612" s="10">
        <v>0.3</v>
      </c>
      <c r="AA612" s="10"/>
      <c r="AB612" s="10" t="s">
        <v>478</v>
      </c>
      <c r="AC612" s="221" t="s">
        <v>3265</v>
      </c>
      <c r="AD612" s="10" t="s">
        <v>480</v>
      </c>
      <c r="AE612" s="10"/>
      <c r="AF612" s="10"/>
      <c r="AG612" s="10"/>
      <c r="AH612" s="10"/>
      <c r="AI612" s="10"/>
      <c r="AJ612" s="10"/>
      <c r="AK612" s="10" t="s">
        <v>480</v>
      </c>
      <c r="AL612" s="222" t="e">
        <f t="shared" si="18"/>
        <v>#VALUE!</v>
      </c>
      <c r="AM612" s="220">
        <f t="shared" si="19"/>
        <v>46044</v>
      </c>
    </row>
    <row r="613" spans="1:39" ht="21.6" customHeight="1">
      <c r="A613" s="10">
        <v>188</v>
      </c>
      <c r="B613" s="10" t="s">
        <v>471</v>
      </c>
      <c r="C613" s="10">
        <v>2026013180</v>
      </c>
      <c r="D613" s="10"/>
      <c r="E613" s="10"/>
      <c r="F613" s="10">
        <v>2222</v>
      </c>
      <c r="G613" s="10" t="s">
        <v>319</v>
      </c>
      <c r="H613" s="10" t="s">
        <v>504</v>
      </c>
      <c r="I613" s="10"/>
      <c r="J613" s="10"/>
      <c r="K613" s="10"/>
      <c r="L613" s="10"/>
      <c r="M613" s="11"/>
      <c r="N613" s="10"/>
      <c r="O613" s="11"/>
      <c r="P613" s="12"/>
      <c r="Q613" s="10" t="s">
        <v>671</v>
      </c>
      <c r="R613" s="10" t="s">
        <v>419</v>
      </c>
      <c r="S613" s="10" t="s">
        <v>145</v>
      </c>
      <c r="T613" s="10">
        <v>1</v>
      </c>
      <c r="U613" s="10" t="s">
        <v>475</v>
      </c>
      <c r="V613" s="10" t="s">
        <v>3266</v>
      </c>
      <c r="W613" s="10" t="s">
        <v>3264</v>
      </c>
      <c r="X613" s="569">
        <v>46044.677083333343</v>
      </c>
      <c r="Y613" s="10"/>
      <c r="Z613" s="10">
        <v>0.3</v>
      </c>
      <c r="AA613" s="10"/>
      <c r="AB613" s="10" t="s">
        <v>478</v>
      </c>
      <c r="AC613" s="221" t="s">
        <v>3267</v>
      </c>
      <c r="AD613" s="10" t="s">
        <v>480</v>
      </c>
      <c r="AE613" s="10"/>
      <c r="AF613" s="10"/>
      <c r="AG613" s="10"/>
      <c r="AH613" s="10"/>
      <c r="AI613" s="10"/>
      <c r="AJ613" s="10" t="s">
        <v>480</v>
      </c>
      <c r="AK613" s="10" t="s">
        <v>480</v>
      </c>
      <c r="AL613" s="222" t="e">
        <f t="shared" si="18"/>
        <v>#VALUE!</v>
      </c>
      <c r="AM613" s="220">
        <f t="shared" si="19"/>
        <v>46044</v>
      </c>
    </row>
    <row r="614" spans="1:39" ht="21.6" customHeight="1">
      <c r="A614" s="10">
        <v>189</v>
      </c>
      <c r="B614" s="10" t="s">
        <v>471</v>
      </c>
      <c r="C614" s="10">
        <v>2026013254</v>
      </c>
      <c r="D614" s="10"/>
      <c r="E614" s="10"/>
      <c r="F614" s="10">
        <v>4228</v>
      </c>
      <c r="G614" s="10" t="s">
        <v>318</v>
      </c>
      <c r="H614" s="10" t="s">
        <v>636</v>
      </c>
      <c r="I614" s="10"/>
      <c r="J614" s="10"/>
      <c r="K614" s="10"/>
      <c r="L614" s="10"/>
      <c r="M614" s="11"/>
      <c r="N614" s="10"/>
      <c r="O614" s="11"/>
      <c r="P614" s="12"/>
      <c r="Q614" s="10" t="s">
        <v>1016</v>
      </c>
      <c r="R614" s="10" t="s">
        <v>419</v>
      </c>
      <c r="S614" s="10" t="s">
        <v>125</v>
      </c>
      <c r="T614" s="10">
        <v>1</v>
      </c>
      <c r="U614" s="10" t="s">
        <v>475</v>
      </c>
      <c r="V614" s="10" t="s">
        <v>3268</v>
      </c>
      <c r="W614" s="10" t="s">
        <v>3269</v>
      </c>
      <c r="X614" s="569">
        <v>46045.479166666657</v>
      </c>
      <c r="Y614" s="10"/>
      <c r="Z614" s="10">
        <v>0.5</v>
      </c>
      <c r="AA614" s="10"/>
      <c r="AB614" s="10" t="s">
        <v>478</v>
      </c>
      <c r="AC614" s="221" t="s">
        <v>196</v>
      </c>
      <c r="AD614" s="10"/>
      <c r="AE614" s="10" t="s">
        <v>480</v>
      </c>
      <c r="AF614" s="10"/>
      <c r="AG614" s="10"/>
      <c r="AH614" s="10"/>
      <c r="AI614" s="10"/>
      <c r="AJ614" s="10"/>
      <c r="AK614" s="10" t="s">
        <v>480</v>
      </c>
      <c r="AL614" s="222" t="e">
        <f t="shared" si="18"/>
        <v>#VALUE!</v>
      </c>
      <c r="AM614" s="220">
        <f t="shared" si="19"/>
        <v>46045</v>
      </c>
    </row>
    <row r="615" spans="1:39" ht="21.6" customHeight="1">
      <c r="A615" s="10">
        <v>181</v>
      </c>
      <c r="B615" s="10" t="s">
        <v>509</v>
      </c>
      <c r="C615" s="10">
        <v>2026013025</v>
      </c>
      <c r="D615" s="10" t="s">
        <v>3270</v>
      </c>
      <c r="E615" s="10" t="s">
        <v>511</v>
      </c>
      <c r="F615" s="10">
        <v>2062</v>
      </c>
      <c r="G615" s="10" t="s">
        <v>252</v>
      </c>
      <c r="H615" s="10" t="s">
        <v>2452</v>
      </c>
      <c r="I615" s="10" t="s">
        <v>3271</v>
      </c>
      <c r="J615" s="10" t="s">
        <v>571</v>
      </c>
      <c r="K615" s="10" t="s">
        <v>289</v>
      </c>
      <c r="L615" s="10" t="s">
        <v>545</v>
      </c>
      <c r="M615" s="11" t="s">
        <v>546</v>
      </c>
      <c r="N615" s="10" t="s">
        <v>1307</v>
      </c>
      <c r="O615" s="11" t="s">
        <v>1308</v>
      </c>
      <c r="P615" s="12" t="s">
        <v>3272</v>
      </c>
      <c r="Q615" s="10" t="s">
        <v>3273</v>
      </c>
      <c r="R615" s="10" t="s">
        <v>419</v>
      </c>
      <c r="S615" s="10" t="s">
        <v>145</v>
      </c>
      <c r="T615" s="10">
        <v>1</v>
      </c>
      <c r="U615" s="10" t="s">
        <v>475</v>
      </c>
      <c r="V615" s="10" t="s">
        <v>3274</v>
      </c>
      <c r="W615" s="10" t="s">
        <v>3275</v>
      </c>
      <c r="X615" s="569">
        <v>46045.673611111109</v>
      </c>
      <c r="Y615" s="10" t="s">
        <v>3276</v>
      </c>
      <c r="Z615" s="10">
        <v>0.3</v>
      </c>
      <c r="AA615" s="10"/>
      <c r="AB615" s="10" t="s">
        <v>478</v>
      </c>
      <c r="AC615" s="221" t="s">
        <v>3277</v>
      </c>
      <c r="AD615" s="10"/>
      <c r="AE615" s="10"/>
      <c r="AF615" s="10"/>
      <c r="AG615" s="10"/>
      <c r="AH615" s="10"/>
      <c r="AI615" s="10"/>
      <c r="AJ615" s="10"/>
      <c r="AK615" s="10" t="s">
        <v>480</v>
      </c>
      <c r="AL615" s="222">
        <f t="shared" si="18"/>
        <v>46044</v>
      </c>
      <c r="AM615" s="220">
        <f t="shared" si="19"/>
        <v>46045</v>
      </c>
    </row>
    <row r="616" spans="1:39" ht="21.6" customHeight="1">
      <c r="A616" s="10">
        <v>191</v>
      </c>
      <c r="B616" s="10" t="s">
        <v>509</v>
      </c>
      <c r="C616" s="10">
        <v>2026013340</v>
      </c>
      <c r="D616" s="10" t="s">
        <v>3278</v>
      </c>
      <c r="E616" s="10" t="s">
        <v>511</v>
      </c>
      <c r="F616" s="10">
        <v>4125</v>
      </c>
      <c r="G616" s="10" t="s">
        <v>1903</v>
      </c>
      <c r="H616" s="10" t="s">
        <v>887</v>
      </c>
      <c r="I616" s="10" t="s">
        <v>3279</v>
      </c>
      <c r="J616" s="10" t="s">
        <v>591</v>
      </c>
      <c r="K616" s="10" t="s">
        <v>289</v>
      </c>
      <c r="L616" s="10" t="s">
        <v>515</v>
      </c>
      <c r="M616" s="11" t="s">
        <v>516</v>
      </c>
      <c r="N616" s="10">
        <v>2308</v>
      </c>
      <c r="O616" s="11" t="s">
        <v>705</v>
      </c>
      <c r="P616" s="12" t="s">
        <v>3280</v>
      </c>
      <c r="Q616" s="10" t="s">
        <v>1904</v>
      </c>
      <c r="R616" s="10" t="s">
        <v>419</v>
      </c>
      <c r="S616" s="10" t="s">
        <v>125</v>
      </c>
      <c r="T616" s="10">
        <v>1</v>
      </c>
      <c r="U616" s="10" t="s">
        <v>475</v>
      </c>
      <c r="V616" s="10" t="s">
        <v>3281</v>
      </c>
      <c r="W616" s="10" t="s">
        <v>3282</v>
      </c>
      <c r="X616" s="569">
        <v>46045.6875</v>
      </c>
      <c r="Y616" s="10" t="s">
        <v>3283</v>
      </c>
      <c r="Z616" s="10">
        <v>0.5</v>
      </c>
      <c r="AA616" s="10"/>
      <c r="AB616" s="10" t="s">
        <v>478</v>
      </c>
      <c r="AC616" s="221" t="s">
        <v>3284</v>
      </c>
      <c r="AD616" s="10"/>
      <c r="AE616" s="10"/>
      <c r="AF616" s="10"/>
      <c r="AG616" s="10"/>
      <c r="AH616" s="10"/>
      <c r="AI616" s="10"/>
      <c r="AJ616" s="10"/>
      <c r="AK616" s="10" t="s">
        <v>480</v>
      </c>
      <c r="AL616" s="222">
        <f t="shared" si="18"/>
        <v>46045</v>
      </c>
      <c r="AM616" s="220">
        <f t="shared" si="19"/>
        <v>46045</v>
      </c>
    </row>
    <row r="617" spans="1:39" ht="21.6" customHeight="1">
      <c r="A617" s="10">
        <v>192</v>
      </c>
      <c r="B617" s="10" t="s">
        <v>509</v>
      </c>
      <c r="C617" s="10">
        <v>2026013345</v>
      </c>
      <c r="D617" s="10" t="s">
        <v>3285</v>
      </c>
      <c r="E617" s="10" t="s">
        <v>511</v>
      </c>
      <c r="F617" s="10">
        <v>4701</v>
      </c>
      <c r="G617" s="10" t="s">
        <v>274</v>
      </c>
      <c r="H617" s="10" t="s">
        <v>636</v>
      </c>
      <c r="I617" s="10" t="s">
        <v>3286</v>
      </c>
      <c r="J617" s="10" t="s">
        <v>591</v>
      </c>
      <c r="K617" s="10" t="s">
        <v>289</v>
      </c>
      <c r="L617" s="10" t="s">
        <v>1410</v>
      </c>
      <c r="M617" s="11" t="s">
        <v>1411</v>
      </c>
      <c r="N617" s="10">
        <v>6001</v>
      </c>
      <c r="O617" s="11" t="s">
        <v>1260</v>
      </c>
      <c r="P617" s="12" t="s">
        <v>3287</v>
      </c>
      <c r="Q617" s="10" t="s">
        <v>1023</v>
      </c>
      <c r="R617" s="10" t="s">
        <v>419</v>
      </c>
      <c r="S617" s="10" t="s">
        <v>125</v>
      </c>
      <c r="T617" s="10">
        <v>1</v>
      </c>
      <c r="U617" s="10" t="s">
        <v>475</v>
      </c>
      <c r="V617" s="10" t="s">
        <v>3288</v>
      </c>
      <c r="W617" s="10" t="s">
        <v>3289</v>
      </c>
      <c r="X617" s="569">
        <v>46045.722222222219</v>
      </c>
      <c r="Y617" s="10" t="s">
        <v>3290</v>
      </c>
      <c r="Z617" s="10">
        <v>0.3</v>
      </c>
      <c r="AA617" s="10"/>
      <c r="AB617" s="10" t="s">
        <v>478</v>
      </c>
      <c r="AC617" s="221" t="s">
        <v>3291</v>
      </c>
      <c r="AD617" s="10"/>
      <c r="AE617" s="10"/>
      <c r="AF617" s="10"/>
      <c r="AG617" s="10"/>
      <c r="AH617" s="10"/>
      <c r="AI617" s="10"/>
      <c r="AJ617" s="10"/>
      <c r="AK617" s="10" t="s">
        <v>480</v>
      </c>
      <c r="AL617" s="222">
        <f t="shared" si="18"/>
        <v>46045</v>
      </c>
      <c r="AM617" s="220">
        <f t="shared" si="19"/>
        <v>46045</v>
      </c>
    </row>
    <row r="618" spans="1:39" ht="21.6" customHeight="1">
      <c r="A618" s="10">
        <v>193</v>
      </c>
      <c r="B618" s="10" t="s">
        <v>471</v>
      </c>
      <c r="C618" s="10">
        <v>2026013384</v>
      </c>
      <c r="D618" s="10"/>
      <c r="E618" s="10"/>
      <c r="F618" s="10">
        <v>2062</v>
      </c>
      <c r="G618" s="10" t="s">
        <v>252</v>
      </c>
      <c r="H618" s="10" t="s">
        <v>2452</v>
      </c>
      <c r="I618" s="10"/>
      <c r="J618" s="10"/>
      <c r="K618" s="10"/>
      <c r="L618" s="10"/>
      <c r="M618" s="11"/>
      <c r="N618" s="10"/>
      <c r="O618" s="11"/>
      <c r="P618" s="12"/>
      <c r="Q618" s="10" t="s">
        <v>3273</v>
      </c>
      <c r="R618" s="10" t="s">
        <v>419</v>
      </c>
      <c r="S618" s="10" t="s">
        <v>145</v>
      </c>
      <c r="T618" s="10">
        <v>1</v>
      </c>
      <c r="U618" s="10" t="s">
        <v>475</v>
      </c>
      <c r="V618" s="10" t="s">
        <v>3292</v>
      </c>
      <c r="W618" s="10" t="s">
        <v>3293</v>
      </c>
      <c r="X618" s="569">
        <v>46045.684027777781</v>
      </c>
      <c r="Y618" s="10"/>
      <c r="Z618" s="10">
        <v>0.3</v>
      </c>
      <c r="AA618" s="10"/>
      <c r="AB618" s="10" t="s">
        <v>478</v>
      </c>
      <c r="AC618" s="221" t="s">
        <v>3294</v>
      </c>
      <c r="AD618" s="10" t="s">
        <v>480</v>
      </c>
      <c r="AE618" s="10"/>
      <c r="AF618" s="10"/>
      <c r="AG618" s="10"/>
      <c r="AH618" s="10"/>
      <c r="AI618" s="10"/>
      <c r="AJ618" s="10" t="s">
        <v>480</v>
      </c>
      <c r="AK618" s="10"/>
      <c r="AL618" s="222" t="e">
        <f t="shared" si="18"/>
        <v>#VALUE!</v>
      </c>
      <c r="AM618" s="220">
        <f t="shared" si="19"/>
        <v>46045</v>
      </c>
    </row>
    <row r="619" spans="1:39" ht="21.6" customHeight="1">
      <c r="A619" s="10">
        <v>194</v>
      </c>
      <c r="B619" s="10" t="s">
        <v>471</v>
      </c>
      <c r="C619" s="10">
        <v>2026013385</v>
      </c>
      <c r="D619" s="10"/>
      <c r="E619" s="10"/>
      <c r="F619" s="10">
        <v>2062</v>
      </c>
      <c r="G619" s="10" t="s">
        <v>252</v>
      </c>
      <c r="H619" s="10" t="s">
        <v>2452</v>
      </c>
      <c r="I619" s="10"/>
      <c r="J619" s="10"/>
      <c r="K619" s="10"/>
      <c r="L619" s="10"/>
      <c r="M619" s="11"/>
      <c r="N619" s="10"/>
      <c r="O619" s="11"/>
      <c r="P619" s="12"/>
      <c r="Q619" s="10" t="s">
        <v>3273</v>
      </c>
      <c r="R619" s="10" t="s">
        <v>419</v>
      </c>
      <c r="S619" s="10" t="s">
        <v>145</v>
      </c>
      <c r="T619" s="10">
        <v>1</v>
      </c>
      <c r="U619" s="10" t="s">
        <v>475</v>
      </c>
      <c r="V619" s="10" t="s">
        <v>3295</v>
      </c>
      <c r="W619" s="10" t="s">
        <v>3293</v>
      </c>
      <c r="X619" s="569">
        <v>46045.684027777781</v>
      </c>
      <c r="Y619" s="10"/>
      <c r="Z619" s="10">
        <v>0.3</v>
      </c>
      <c r="AA619" s="10"/>
      <c r="AB619" s="10" t="s">
        <v>478</v>
      </c>
      <c r="AC619" s="221" t="s">
        <v>3294</v>
      </c>
      <c r="AD619" s="10" t="s">
        <v>480</v>
      </c>
      <c r="AE619" s="10"/>
      <c r="AF619" s="10"/>
      <c r="AG619" s="10"/>
      <c r="AH619" s="10"/>
      <c r="AI619" s="10"/>
      <c r="AJ619" s="10" t="s">
        <v>480</v>
      </c>
      <c r="AK619" s="10" t="s">
        <v>480</v>
      </c>
      <c r="AL619" s="222" t="e">
        <f t="shared" si="18"/>
        <v>#VALUE!</v>
      </c>
      <c r="AM619" s="220">
        <f t="shared" si="19"/>
        <v>46045</v>
      </c>
    </row>
    <row r="620" spans="1:39" ht="21.6" customHeight="1">
      <c r="A620" s="10">
        <v>195</v>
      </c>
      <c r="B620" s="10" t="s">
        <v>471</v>
      </c>
      <c r="C620" s="10">
        <v>2026013390</v>
      </c>
      <c r="D620" s="10"/>
      <c r="E620" s="10"/>
      <c r="F620" s="10">
        <v>4125</v>
      </c>
      <c r="G620" s="10" t="s">
        <v>1903</v>
      </c>
      <c r="H620" s="10" t="s">
        <v>887</v>
      </c>
      <c r="I620" s="10"/>
      <c r="J620" s="10"/>
      <c r="K620" s="10"/>
      <c r="L620" s="10"/>
      <c r="M620" s="11"/>
      <c r="N620" s="10"/>
      <c r="O620" s="11"/>
      <c r="P620" s="12"/>
      <c r="Q620" s="10" t="s">
        <v>1904</v>
      </c>
      <c r="R620" s="10" t="s">
        <v>419</v>
      </c>
      <c r="S620" s="10" t="s">
        <v>125</v>
      </c>
      <c r="T620" s="10">
        <v>1</v>
      </c>
      <c r="U620" s="10" t="s">
        <v>475</v>
      </c>
      <c r="V620" s="10" t="s">
        <v>3296</v>
      </c>
      <c r="W620" s="10" t="s">
        <v>3297</v>
      </c>
      <c r="X620" s="569">
        <v>46045.701388888891</v>
      </c>
      <c r="Y620" s="10"/>
      <c r="Z620" s="10">
        <v>0.3</v>
      </c>
      <c r="AA620" s="10"/>
      <c r="AB620" s="10" t="s">
        <v>478</v>
      </c>
      <c r="AC620" s="221" t="s">
        <v>3298</v>
      </c>
      <c r="AD620" s="10" t="s">
        <v>480</v>
      </c>
      <c r="AE620" s="10"/>
      <c r="AF620" s="10"/>
      <c r="AG620" s="10"/>
      <c r="AH620" s="10"/>
      <c r="AI620" s="10"/>
      <c r="AJ620" s="10" t="s">
        <v>480</v>
      </c>
      <c r="AK620" s="10" t="s">
        <v>480</v>
      </c>
      <c r="AL620" s="222" t="e">
        <f t="shared" si="18"/>
        <v>#VALUE!</v>
      </c>
      <c r="AM620" s="220">
        <f t="shared" si="19"/>
        <v>46045</v>
      </c>
    </row>
    <row r="621" spans="1:39" ht="21.6" customHeight="1">
      <c r="A621" s="10">
        <v>191</v>
      </c>
      <c r="B621" s="10" t="s">
        <v>509</v>
      </c>
      <c r="C621" s="10">
        <v>2026013278</v>
      </c>
      <c r="D621" s="10" t="s">
        <v>3299</v>
      </c>
      <c r="E621" s="10" t="s">
        <v>511</v>
      </c>
      <c r="F621" s="10" t="s">
        <v>63</v>
      </c>
      <c r="G621" s="10" t="s">
        <v>3300</v>
      </c>
      <c r="H621" s="10" t="s">
        <v>2452</v>
      </c>
      <c r="I621" s="10" t="s">
        <v>3301</v>
      </c>
      <c r="J621" s="10" t="s">
        <v>591</v>
      </c>
      <c r="K621" s="10" t="s">
        <v>289</v>
      </c>
      <c r="L621" s="10" t="s">
        <v>1251</v>
      </c>
      <c r="M621" s="11" t="s">
        <v>1252</v>
      </c>
      <c r="N621" s="10">
        <v>5902</v>
      </c>
      <c r="O621" s="11" t="s">
        <v>3302</v>
      </c>
      <c r="P621" s="12" t="s">
        <v>3303</v>
      </c>
      <c r="Q621" s="10" t="s">
        <v>3304</v>
      </c>
      <c r="R621" s="10" t="s">
        <v>419</v>
      </c>
      <c r="S621" s="10" t="s">
        <v>145</v>
      </c>
      <c r="T621" s="10">
        <v>1</v>
      </c>
      <c r="U621" s="10" t="s">
        <v>475</v>
      </c>
      <c r="V621" s="10" t="s">
        <v>3305</v>
      </c>
      <c r="W621" s="10" t="s">
        <v>3306</v>
      </c>
      <c r="X621" s="569">
        <v>46045.731249999997</v>
      </c>
      <c r="Y621" s="10" t="s">
        <v>3307</v>
      </c>
      <c r="Z621" s="10">
        <v>0.2</v>
      </c>
      <c r="AA621" s="10"/>
      <c r="AB621" s="10" t="s">
        <v>478</v>
      </c>
      <c r="AC621" s="221" t="s">
        <v>3308</v>
      </c>
      <c r="AD621" s="10"/>
      <c r="AE621" s="10"/>
      <c r="AF621" s="10"/>
      <c r="AG621" s="10"/>
      <c r="AH621" s="10"/>
      <c r="AI621" s="10"/>
      <c r="AJ621" s="10"/>
      <c r="AK621" s="10" t="s">
        <v>480</v>
      </c>
      <c r="AL621" s="222">
        <f t="shared" si="18"/>
        <v>46045</v>
      </c>
      <c r="AM621" s="220">
        <f t="shared" si="19"/>
        <v>46045</v>
      </c>
    </row>
    <row r="622" spans="1:39" ht="21.6" customHeight="1">
      <c r="A622" s="10">
        <v>197</v>
      </c>
      <c r="B622" s="10" t="s">
        <v>471</v>
      </c>
      <c r="C622" s="10">
        <v>2026013392</v>
      </c>
      <c r="D622" s="10"/>
      <c r="E622" s="10"/>
      <c r="F622" s="10">
        <v>4701</v>
      </c>
      <c r="G622" s="10" t="s">
        <v>274</v>
      </c>
      <c r="H622" s="10" t="s">
        <v>636</v>
      </c>
      <c r="I622" s="10"/>
      <c r="J622" s="10"/>
      <c r="K622" s="10"/>
      <c r="L622" s="10"/>
      <c r="M622" s="11"/>
      <c r="N622" s="10"/>
      <c r="O622" s="11"/>
      <c r="P622" s="12"/>
      <c r="Q622" s="10" t="s">
        <v>1023</v>
      </c>
      <c r="R622" s="10" t="s">
        <v>419</v>
      </c>
      <c r="S622" s="10" t="s">
        <v>125</v>
      </c>
      <c r="T622" s="10">
        <v>1</v>
      </c>
      <c r="U622" s="10" t="s">
        <v>475</v>
      </c>
      <c r="V622" s="10" t="s">
        <v>3309</v>
      </c>
      <c r="W622" s="10" t="s">
        <v>3306</v>
      </c>
      <c r="X622" s="569">
        <v>46045.736111111109</v>
      </c>
      <c r="Y622" s="10"/>
      <c r="Z622" s="10">
        <v>0.3</v>
      </c>
      <c r="AA622" s="10"/>
      <c r="AB622" s="10" t="s">
        <v>478</v>
      </c>
      <c r="AC622" s="221" t="s">
        <v>3310</v>
      </c>
      <c r="AD622" s="10" t="s">
        <v>480</v>
      </c>
      <c r="AE622" s="10"/>
      <c r="AF622" s="10"/>
      <c r="AG622" s="10"/>
      <c r="AH622" s="10"/>
      <c r="AI622" s="10"/>
      <c r="AJ622" s="10" t="s">
        <v>480</v>
      </c>
      <c r="AK622" s="10" t="s">
        <v>480</v>
      </c>
      <c r="AL622" s="222" t="e">
        <f t="shared" si="18"/>
        <v>#VALUE!</v>
      </c>
      <c r="AM622" s="220">
        <f t="shared" si="19"/>
        <v>46045</v>
      </c>
    </row>
    <row r="623" spans="1:39" ht="21.6" customHeight="1">
      <c r="A623" s="10">
        <v>198</v>
      </c>
      <c r="B623" s="10" t="s">
        <v>471</v>
      </c>
      <c r="C623" s="10">
        <v>2026013393</v>
      </c>
      <c r="D623" s="10"/>
      <c r="E623" s="10"/>
      <c r="F623" s="10" t="s">
        <v>63</v>
      </c>
      <c r="G623" s="10" t="s">
        <v>3300</v>
      </c>
      <c r="H623" s="10" t="s">
        <v>2452</v>
      </c>
      <c r="I623" s="10"/>
      <c r="J623" s="10"/>
      <c r="K623" s="10"/>
      <c r="L623" s="10"/>
      <c r="M623" s="11"/>
      <c r="N623" s="10"/>
      <c r="O623" s="11"/>
      <c r="P623" s="12"/>
      <c r="Q623" s="10" t="s">
        <v>3304</v>
      </c>
      <c r="R623" s="10" t="s">
        <v>419</v>
      </c>
      <c r="S623" s="10" t="s">
        <v>145</v>
      </c>
      <c r="T623" s="10">
        <v>1</v>
      </c>
      <c r="U623" s="10" t="s">
        <v>475</v>
      </c>
      <c r="V623" s="10" t="s">
        <v>3311</v>
      </c>
      <c r="W623" s="10" t="s">
        <v>3289</v>
      </c>
      <c r="X623" s="569">
        <v>46045.722222222219</v>
      </c>
      <c r="Y623" s="10"/>
      <c r="Z623" s="10">
        <v>0.3</v>
      </c>
      <c r="AA623" s="10"/>
      <c r="AB623" s="10" t="s">
        <v>478</v>
      </c>
      <c r="AC623" s="221" t="s">
        <v>3312</v>
      </c>
      <c r="AD623" s="10" t="s">
        <v>480</v>
      </c>
      <c r="AE623" s="10"/>
      <c r="AF623" s="10"/>
      <c r="AG623" s="10"/>
      <c r="AH623" s="10"/>
      <c r="AI623" s="10"/>
      <c r="AJ623" s="10" t="s">
        <v>480</v>
      </c>
      <c r="AK623" s="10" t="s">
        <v>480</v>
      </c>
      <c r="AL623" s="222" t="e">
        <f t="shared" si="18"/>
        <v>#VALUE!</v>
      </c>
      <c r="AM623" s="220">
        <f t="shared" si="19"/>
        <v>46045</v>
      </c>
    </row>
    <row r="624" spans="1:39" ht="21.6" customHeight="1">
      <c r="A624" s="10">
        <v>199</v>
      </c>
      <c r="B624" s="10" t="s">
        <v>509</v>
      </c>
      <c r="C624" s="10">
        <v>2026013396</v>
      </c>
      <c r="D624" s="10" t="s">
        <v>3313</v>
      </c>
      <c r="E624" s="10" t="s">
        <v>621</v>
      </c>
      <c r="F624" s="10">
        <v>3569</v>
      </c>
      <c r="G624" s="10" t="s">
        <v>3314</v>
      </c>
      <c r="H624" s="10" t="s">
        <v>2452</v>
      </c>
      <c r="I624" s="10" t="s">
        <v>3315</v>
      </c>
      <c r="J624" s="10" t="s">
        <v>604</v>
      </c>
      <c r="K624" s="10" t="s">
        <v>592</v>
      </c>
      <c r="L624" s="10" t="s">
        <v>545</v>
      </c>
      <c r="M624" s="11" t="s">
        <v>546</v>
      </c>
      <c r="N624" s="10" t="s">
        <v>3316</v>
      </c>
      <c r="O624" s="11" t="s">
        <v>3317</v>
      </c>
      <c r="P624" s="12" t="s">
        <v>3318</v>
      </c>
      <c r="Q624" s="10" t="s">
        <v>3319</v>
      </c>
      <c r="R624" s="10" t="s">
        <v>419</v>
      </c>
      <c r="S624" s="10" t="s">
        <v>145</v>
      </c>
      <c r="T624" s="10">
        <v>1</v>
      </c>
      <c r="U624" s="10" t="s">
        <v>475</v>
      </c>
      <c r="V624" s="10" t="s">
        <v>3320</v>
      </c>
      <c r="W624" s="10" t="s">
        <v>3321</v>
      </c>
      <c r="X624" s="569">
        <v>46046.477777777778</v>
      </c>
      <c r="Y624" s="10" t="s">
        <v>3322</v>
      </c>
      <c r="Z624" s="10">
        <v>0.3</v>
      </c>
      <c r="AA624" s="10"/>
      <c r="AB624" s="10" t="s">
        <v>478</v>
      </c>
      <c r="AC624" s="221" t="s">
        <v>3323</v>
      </c>
      <c r="AD624" s="10"/>
      <c r="AE624" s="10"/>
      <c r="AF624" s="10"/>
      <c r="AG624" s="10"/>
      <c r="AH624" s="10"/>
      <c r="AI624" s="10"/>
      <c r="AJ624" s="10"/>
      <c r="AK624" s="10" t="s">
        <v>480</v>
      </c>
      <c r="AL624" s="222">
        <f t="shared" si="18"/>
        <v>46046</v>
      </c>
      <c r="AM624" s="220">
        <f t="shared" si="19"/>
        <v>46046</v>
      </c>
    </row>
    <row r="625" spans="1:39" ht="21.6" customHeight="1">
      <c r="A625" s="10">
        <v>200</v>
      </c>
      <c r="B625" s="10" t="s">
        <v>471</v>
      </c>
      <c r="C625" s="10">
        <v>2026013401</v>
      </c>
      <c r="D625" s="10"/>
      <c r="E625" s="10"/>
      <c r="F625" s="10">
        <v>3569</v>
      </c>
      <c r="G625" s="10" t="s">
        <v>3314</v>
      </c>
      <c r="H625" s="10" t="s">
        <v>2452</v>
      </c>
      <c r="I625" s="10"/>
      <c r="J625" s="10"/>
      <c r="K625" s="10"/>
      <c r="L625" s="10"/>
      <c r="M625" s="11"/>
      <c r="N625" s="10"/>
      <c r="O625" s="11"/>
      <c r="P625" s="12"/>
      <c r="Q625" s="10" t="s">
        <v>3319</v>
      </c>
      <c r="R625" s="10" t="s">
        <v>419</v>
      </c>
      <c r="S625" s="10" t="s">
        <v>145</v>
      </c>
      <c r="T625" s="10">
        <v>1</v>
      </c>
      <c r="U625" s="10" t="s">
        <v>475</v>
      </c>
      <c r="V625" s="10" t="s">
        <v>3324</v>
      </c>
      <c r="W625" s="10" t="s">
        <v>3325</v>
      </c>
      <c r="X625" s="569">
        <v>46046.475694444453</v>
      </c>
      <c r="Y625" s="10"/>
      <c r="Z625" s="10">
        <v>0.3</v>
      </c>
      <c r="AA625" s="10"/>
      <c r="AB625" s="10" t="s">
        <v>478</v>
      </c>
      <c r="AC625" s="221" t="s">
        <v>3326</v>
      </c>
      <c r="AD625" s="10" t="s">
        <v>480</v>
      </c>
      <c r="AE625" s="10"/>
      <c r="AF625" s="10"/>
      <c r="AG625" s="10"/>
      <c r="AH625" s="10"/>
      <c r="AI625" s="10"/>
      <c r="AJ625" s="10" t="s">
        <v>480</v>
      </c>
      <c r="AK625" s="10" t="s">
        <v>480</v>
      </c>
      <c r="AL625" s="222" t="e">
        <f t="shared" si="18"/>
        <v>#VALUE!</v>
      </c>
      <c r="AM625" s="220">
        <f t="shared" si="19"/>
        <v>46046</v>
      </c>
    </row>
    <row r="626" spans="1:39" ht="21.6" customHeight="1">
      <c r="A626" s="10">
        <v>201</v>
      </c>
      <c r="B626" s="10" t="s">
        <v>509</v>
      </c>
      <c r="C626" s="10">
        <v>2026013402</v>
      </c>
      <c r="D626" s="10" t="s">
        <v>3327</v>
      </c>
      <c r="E626" s="10" t="s">
        <v>621</v>
      </c>
      <c r="F626" s="10">
        <v>4208</v>
      </c>
      <c r="G626" s="10" t="s">
        <v>2052</v>
      </c>
      <c r="H626" s="10" t="s">
        <v>636</v>
      </c>
      <c r="I626" s="10" t="s">
        <v>3328</v>
      </c>
      <c r="J626" s="10" t="s">
        <v>604</v>
      </c>
      <c r="K626" s="10" t="s">
        <v>592</v>
      </c>
      <c r="L626" s="10" t="s">
        <v>703</v>
      </c>
      <c r="M626" s="11" t="s">
        <v>704</v>
      </c>
      <c r="N626" s="10">
        <v>2405</v>
      </c>
      <c r="O626" s="11" t="s">
        <v>705</v>
      </c>
      <c r="P626" s="12" t="s">
        <v>3329</v>
      </c>
      <c r="Q626" s="10" t="s">
        <v>2053</v>
      </c>
      <c r="R626" s="10" t="s">
        <v>419</v>
      </c>
      <c r="S626" s="10" t="s">
        <v>125</v>
      </c>
      <c r="T626" s="10">
        <v>1</v>
      </c>
      <c r="U626" s="10" t="s">
        <v>475</v>
      </c>
      <c r="V626" s="10" t="s">
        <v>3330</v>
      </c>
      <c r="W626" s="10" t="s">
        <v>3331</v>
      </c>
      <c r="X626" s="569">
        <v>46046.659722222219</v>
      </c>
      <c r="Y626" s="10" t="s">
        <v>3332</v>
      </c>
      <c r="Z626" s="10">
        <v>3.3</v>
      </c>
      <c r="AA626" s="10"/>
      <c r="AB626" s="10" t="s">
        <v>478</v>
      </c>
      <c r="AC626" s="221" t="s">
        <v>3333</v>
      </c>
      <c r="AD626" s="10"/>
      <c r="AE626" s="10"/>
      <c r="AF626" s="10"/>
      <c r="AG626" s="10"/>
      <c r="AH626" s="10"/>
      <c r="AI626" s="10"/>
      <c r="AJ626" s="10"/>
      <c r="AK626" s="10" t="s">
        <v>480</v>
      </c>
      <c r="AL626" s="222">
        <f t="shared" si="18"/>
        <v>46046</v>
      </c>
      <c r="AM626" s="220">
        <f t="shared" si="19"/>
        <v>46046</v>
      </c>
    </row>
    <row r="627" spans="1:39" ht="21.6" customHeight="1">
      <c r="A627" s="10">
        <v>202</v>
      </c>
      <c r="B627" s="10" t="s">
        <v>509</v>
      </c>
      <c r="C627" s="10">
        <v>2026013406</v>
      </c>
      <c r="D627" s="10" t="s">
        <v>3334</v>
      </c>
      <c r="E627" s="10" t="s">
        <v>511</v>
      </c>
      <c r="F627" s="10">
        <v>4155</v>
      </c>
      <c r="G627" s="10" t="s">
        <v>1365</v>
      </c>
      <c r="H627" s="10" t="s">
        <v>504</v>
      </c>
      <c r="I627" s="10" t="s">
        <v>3335</v>
      </c>
      <c r="J627" s="10" t="s">
        <v>604</v>
      </c>
      <c r="K627" s="10" t="s">
        <v>289</v>
      </c>
      <c r="L627" s="10" t="s">
        <v>1410</v>
      </c>
      <c r="M627" s="11" t="s">
        <v>1411</v>
      </c>
      <c r="N627" s="10">
        <v>6004</v>
      </c>
      <c r="O627" s="11" t="s">
        <v>572</v>
      </c>
      <c r="P627" s="12" t="s">
        <v>3336</v>
      </c>
      <c r="Q627" s="10" t="s">
        <v>1366</v>
      </c>
      <c r="R627" s="10" t="s">
        <v>419</v>
      </c>
      <c r="S627" s="10" t="s">
        <v>145</v>
      </c>
      <c r="T627" s="10">
        <v>1</v>
      </c>
      <c r="U627" s="10" t="s">
        <v>475</v>
      </c>
      <c r="V627" s="10" t="s">
        <v>3337</v>
      </c>
      <c r="W627" s="10" t="s">
        <v>3338</v>
      </c>
      <c r="X627" s="569">
        <v>46048.705555555563</v>
      </c>
      <c r="Y627" s="10" t="s">
        <v>3339</v>
      </c>
      <c r="Z627" s="10">
        <v>0.2</v>
      </c>
      <c r="AA627" s="10"/>
      <c r="AB627" s="10" t="s">
        <v>478</v>
      </c>
      <c r="AC627" s="221" t="s">
        <v>3340</v>
      </c>
      <c r="AD627" s="10"/>
      <c r="AE627" s="10"/>
      <c r="AF627" s="10"/>
      <c r="AG627" s="10"/>
      <c r="AH627" s="10"/>
      <c r="AI627" s="10"/>
      <c r="AJ627" s="10"/>
      <c r="AK627" s="10" t="s">
        <v>480</v>
      </c>
      <c r="AL627" s="222">
        <f t="shared" si="18"/>
        <v>46046</v>
      </c>
      <c r="AM627" s="220">
        <f t="shared" si="19"/>
        <v>46048</v>
      </c>
    </row>
    <row r="628" spans="1:39" ht="21.6" customHeight="1">
      <c r="A628" s="10">
        <v>203</v>
      </c>
      <c r="B628" s="10" t="s">
        <v>471</v>
      </c>
      <c r="C628" s="10">
        <v>2026013468</v>
      </c>
      <c r="D628" s="10"/>
      <c r="E628" s="10"/>
      <c r="F628" s="10">
        <v>3627</v>
      </c>
      <c r="G628" s="10" t="s">
        <v>317</v>
      </c>
      <c r="H628" s="10" t="s">
        <v>504</v>
      </c>
      <c r="I628" s="10"/>
      <c r="J628" s="10"/>
      <c r="K628" s="10"/>
      <c r="L628" s="10"/>
      <c r="M628" s="11"/>
      <c r="N628" s="10"/>
      <c r="O628" s="11"/>
      <c r="P628" s="12"/>
      <c r="Q628" s="10" t="s">
        <v>789</v>
      </c>
      <c r="R628" s="10" t="s">
        <v>419</v>
      </c>
      <c r="S628" s="10" t="s">
        <v>130</v>
      </c>
      <c r="T628" s="10">
        <v>1</v>
      </c>
      <c r="U628" s="10" t="s">
        <v>475</v>
      </c>
      <c r="V628" s="10" t="s">
        <v>3341</v>
      </c>
      <c r="W628" s="10" t="s">
        <v>3342</v>
      </c>
      <c r="X628" s="569">
        <v>46048.592361111107</v>
      </c>
      <c r="Y628" s="10"/>
      <c r="Z628" s="10">
        <v>3.2</v>
      </c>
      <c r="AA628" s="10"/>
      <c r="AB628" s="10" t="s">
        <v>478</v>
      </c>
      <c r="AC628" s="221" t="s">
        <v>1814</v>
      </c>
      <c r="AD628" s="10"/>
      <c r="AE628" s="10" t="s">
        <v>480</v>
      </c>
      <c r="AF628" s="10"/>
      <c r="AG628" s="10"/>
      <c r="AH628" s="10"/>
      <c r="AI628" s="10"/>
      <c r="AJ628" s="10"/>
      <c r="AK628" s="10" t="s">
        <v>480</v>
      </c>
      <c r="AL628" s="222" t="e">
        <f t="shared" si="18"/>
        <v>#VALUE!</v>
      </c>
      <c r="AM628" s="220">
        <f t="shared" si="19"/>
        <v>46048</v>
      </c>
    </row>
    <row r="629" spans="1:39" ht="21.6" customHeight="1">
      <c r="A629" s="10">
        <v>204</v>
      </c>
      <c r="B629" s="10" t="s">
        <v>471</v>
      </c>
      <c r="C629" s="10">
        <v>2026013473</v>
      </c>
      <c r="D629" s="10"/>
      <c r="E629" s="10"/>
      <c r="F629" s="10">
        <v>3627</v>
      </c>
      <c r="G629" s="10" t="s">
        <v>317</v>
      </c>
      <c r="H629" s="10" t="s">
        <v>504</v>
      </c>
      <c r="I629" s="10"/>
      <c r="J629" s="10"/>
      <c r="K629" s="10"/>
      <c r="L629" s="10"/>
      <c r="M629" s="11"/>
      <c r="N629" s="10"/>
      <c r="O629" s="11"/>
      <c r="P629" s="12"/>
      <c r="Q629" s="10" t="s">
        <v>789</v>
      </c>
      <c r="R629" s="10" t="s">
        <v>419</v>
      </c>
      <c r="S629" s="10" t="s">
        <v>145</v>
      </c>
      <c r="T629" s="10">
        <v>1</v>
      </c>
      <c r="U629" s="10" t="s">
        <v>475</v>
      </c>
      <c r="V629" s="10" t="s">
        <v>3343</v>
      </c>
      <c r="W629" s="10" t="s">
        <v>3342</v>
      </c>
      <c r="X629" s="569">
        <v>46048.583333333343</v>
      </c>
      <c r="Y629" s="10"/>
      <c r="Z629" s="10">
        <v>3</v>
      </c>
      <c r="AA629" s="10"/>
      <c r="AB629" s="10"/>
      <c r="AC629" s="221" t="s">
        <v>3344</v>
      </c>
      <c r="AD629" s="10"/>
      <c r="AE629" s="10" t="s">
        <v>480</v>
      </c>
      <c r="AF629" s="10"/>
      <c r="AG629" s="10"/>
      <c r="AH629" s="10"/>
      <c r="AI629" s="10"/>
      <c r="AJ629" s="10"/>
      <c r="AK629" s="10" t="s">
        <v>480</v>
      </c>
      <c r="AL629" s="222" t="e">
        <f t="shared" si="18"/>
        <v>#VALUE!</v>
      </c>
      <c r="AM629" s="220">
        <f t="shared" si="19"/>
        <v>46048</v>
      </c>
    </row>
    <row r="630" spans="1:39" ht="21.6" customHeight="1">
      <c r="A630" s="10">
        <v>205</v>
      </c>
      <c r="B630" s="10" t="s">
        <v>471</v>
      </c>
      <c r="C630" s="10">
        <v>2026013499</v>
      </c>
      <c r="D630" s="10"/>
      <c r="E630" s="10"/>
      <c r="F630" s="10">
        <v>4155</v>
      </c>
      <c r="G630" s="10" t="s">
        <v>1365</v>
      </c>
      <c r="H630" s="10" t="s">
        <v>504</v>
      </c>
      <c r="I630" s="10"/>
      <c r="J630" s="10"/>
      <c r="K630" s="10"/>
      <c r="L630" s="10"/>
      <c r="M630" s="11"/>
      <c r="N630" s="10"/>
      <c r="O630" s="11"/>
      <c r="P630" s="12"/>
      <c r="Q630" s="10" t="s">
        <v>1366</v>
      </c>
      <c r="R630" s="10" t="s">
        <v>419</v>
      </c>
      <c r="S630" s="10" t="s">
        <v>145</v>
      </c>
      <c r="T630" s="10">
        <v>1</v>
      </c>
      <c r="U630" s="10" t="s">
        <v>475</v>
      </c>
      <c r="V630" s="10" t="s">
        <v>3345</v>
      </c>
      <c r="W630" s="10" t="s">
        <v>3346</v>
      </c>
      <c r="X630" s="569">
        <v>46048.704861111109</v>
      </c>
      <c r="Y630" s="10"/>
      <c r="Z630" s="10">
        <v>0.3</v>
      </c>
      <c r="AA630" s="10"/>
      <c r="AB630" s="10" t="s">
        <v>478</v>
      </c>
      <c r="AC630" s="221" t="s">
        <v>3347</v>
      </c>
      <c r="AD630" s="10" t="s">
        <v>480</v>
      </c>
      <c r="AE630" s="10"/>
      <c r="AF630" s="10"/>
      <c r="AG630" s="10"/>
      <c r="AH630" s="10"/>
      <c r="AI630" s="10"/>
      <c r="AJ630" s="10" t="s">
        <v>480</v>
      </c>
      <c r="AK630" s="10" t="s">
        <v>480</v>
      </c>
      <c r="AL630" s="222" t="e">
        <f t="shared" si="18"/>
        <v>#VALUE!</v>
      </c>
      <c r="AM630" s="220">
        <f t="shared" si="19"/>
        <v>46048</v>
      </c>
    </row>
    <row r="631" spans="1:39" ht="21.6" customHeight="1">
      <c r="A631" s="10">
        <v>203</v>
      </c>
      <c r="B631" s="10" t="s">
        <v>509</v>
      </c>
      <c r="C631" s="10">
        <v>2026013439</v>
      </c>
      <c r="D631" s="10" t="s">
        <v>3348</v>
      </c>
      <c r="E631" s="10" t="s">
        <v>511</v>
      </c>
      <c r="F631" s="10">
        <v>3785</v>
      </c>
      <c r="G631" s="10" t="s">
        <v>635</v>
      </c>
      <c r="H631" s="10" t="s">
        <v>636</v>
      </c>
      <c r="I631" s="10" t="s">
        <v>3349</v>
      </c>
      <c r="J631" s="10" t="s">
        <v>638</v>
      </c>
      <c r="K631" s="10" t="s">
        <v>592</v>
      </c>
      <c r="L631" s="10" t="s">
        <v>515</v>
      </c>
      <c r="M631" s="11" t="s">
        <v>516</v>
      </c>
      <c r="N631" s="10">
        <v>2304</v>
      </c>
      <c r="O631" s="11" t="s">
        <v>517</v>
      </c>
      <c r="P631" s="12" t="s">
        <v>3350</v>
      </c>
      <c r="Q631" s="10" t="s">
        <v>643</v>
      </c>
      <c r="R631" s="10" t="s">
        <v>419</v>
      </c>
      <c r="S631" s="10" t="s">
        <v>125</v>
      </c>
      <c r="T631" s="10">
        <v>1</v>
      </c>
      <c r="U631" s="10" t="s">
        <v>475</v>
      </c>
      <c r="V631" s="10" t="s">
        <v>3351</v>
      </c>
      <c r="W631" s="10" t="s">
        <v>3352</v>
      </c>
      <c r="X631" s="569">
        <v>46049.416666666657</v>
      </c>
      <c r="Y631" s="10" t="s">
        <v>3353</v>
      </c>
      <c r="Z631" s="10">
        <v>1</v>
      </c>
      <c r="AA631" s="10"/>
      <c r="AB631" s="10" t="s">
        <v>478</v>
      </c>
      <c r="AC631" s="221" t="s">
        <v>3354</v>
      </c>
      <c r="AD631" s="10"/>
      <c r="AE631" s="10"/>
      <c r="AF631" s="10"/>
      <c r="AG631" s="10"/>
      <c r="AH631" s="10"/>
      <c r="AI631" s="10"/>
      <c r="AJ631" s="10"/>
      <c r="AK631" s="10" t="s">
        <v>480</v>
      </c>
      <c r="AL631" s="222">
        <f t="shared" si="18"/>
        <v>46048</v>
      </c>
      <c r="AM631" s="220">
        <f t="shared" si="19"/>
        <v>46049</v>
      </c>
    </row>
    <row r="632" spans="1:39" ht="21.6" customHeight="1">
      <c r="A632" s="10">
        <v>204</v>
      </c>
      <c r="B632" s="10" t="s">
        <v>509</v>
      </c>
      <c r="C632" s="10">
        <v>2026013442</v>
      </c>
      <c r="D632" s="10" t="s">
        <v>3355</v>
      </c>
      <c r="E632" s="10" t="s">
        <v>511</v>
      </c>
      <c r="F632" s="10">
        <v>2201</v>
      </c>
      <c r="G632" s="10" t="s">
        <v>2821</v>
      </c>
      <c r="H632" s="10" t="s">
        <v>2440</v>
      </c>
      <c r="I632" s="10" t="s">
        <v>3356</v>
      </c>
      <c r="J632" s="10" t="s">
        <v>638</v>
      </c>
      <c r="K632" s="10" t="s">
        <v>592</v>
      </c>
      <c r="L632" s="10" t="s">
        <v>593</v>
      </c>
      <c r="M632" s="11" t="s">
        <v>594</v>
      </c>
      <c r="N632" s="10" t="s">
        <v>595</v>
      </c>
      <c r="O632" s="11" t="s">
        <v>596</v>
      </c>
      <c r="P632" s="12" t="s">
        <v>3357</v>
      </c>
      <c r="Q632" s="10" t="s">
        <v>2824</v>
      </c>
      <c r="R632" s="10" t="s">
        <v>419</v>
      </c>
      <c r="S632" s="10" t="s">
        <v>130</v>
      </c>
      <c r="T632" s="10">
        <v>1</v>
      </c>
      <c r="U632" s="10" t="s">
        <v>3358</v>
      </c>
      <c r="V632" s="10" t="s">
        <v>3359</v>
      </c>
      <c r="W632" s="10" t="s">
        <v>3360</v>
      </c>
      <c r="X632" s="569">
        <v>46049.625</v>
      </c>
      <c r="Y632" s="10" t="s">
        <v>3361</v>
      </c>
      <c r="Z632" s="10">
        <v>0.5</v>
      </c>
      <c r="AA632" s="10"/>
      <c r="AB632" s="10" t="s">
        <v>478</v>
      </c>
      <c r="AC632" s="221" t="s">
        <v>3362</v>
      </c>
      <c r="AD632" s="10"/>
      <c r="AE632" s="10"/>
      <c r="AF632" s="10"/>
      <c r="AG632" s="10"/>
      <c r="AH632" s="10"/>
      <c r="AI632" s="10"/>
      <c r="AJ632" s="10"/>
      <c r="AK632" s="10" t="s">
        <v>480</v>
      </c>
      <c r="AL632" s="222">
        <f t="shared" si="18"/>
        <v>46048</v>
      </c>
      <c r="AM632" s="220">
        <f t="shared" si="19"/>
        <v>46049</v>
      </c>
    </row>
    <row r="633" spans="1:39" ht="21.6" customHeight="1">
      <c r="A633" s="10">
        <v>208</v>
      </c>
      <c r="B633" s="10" t="s">
        <v>509</v>
      </c>
      <c r="C633" s="10">
        <v>2026013525</v>
      </c>
      <c r="D633" s="10" t="s">
        <v>3363</v>
      </c>
      <c r="E633" s="10" t="s">
        <v>621</v>
      </c>
      <c r="F633" s="10" t="s">
        <v>71</v>
      </c>
      <c r="G633" s="10" t="s">
        <v>3364</v>
      </c>
      <c r="H633" s="10" t="s">
        <v>2440</v>
      </c>
      <c r="I633" s="10" t="s">
        <v>3365</v>
      </c>
      <c r="J633" s="10" t="s">
        <v>514</v>
      </c>
      <c r="K633" s="10" t="s">
        <v>592</v>
      </c>
      <c r="L633" s="10" t="s">
        <v>703</v>
      </c>
      <c r="M633" s="11" t="s">
        <v>704</v>
      </c>
      <c r="N633" s="10">
        <v>2405</v>
      </c>
      <c r="O633" s="11" t="s">
        <v>705</v>
      </c>
      <c r="P633" s="12" t="s">
        <v>3366</v>
      </c>
      <c r="Q633" s="10" t="s">
        <v>3367</v>
      </c>
      <c r="R633" s="10" t="s">
        <v>419</v>
      </c>
      <c r="S633" s="10" t="s">
        <v>130</v>
      </c>
      <c r="T633" s="10">
        <v>1</v>
      </c>
      <c r="U633" s="10" t="s">
        <v>475</v>
      </c>
      <c r="V633" s="10" t="s">
        <v>3368</v>
      </c>
      <c r="W633" s="10" t="s">
        <v>3369</v>
      </c>
      <c r="X633" s="569">
        <v>46049.541666666657</v>
      </c>
      <c r="Y633" s="10" t="s">
        <v>3370</v>
      </c>
      <c r="Z633" s="10">
        <v>2</v>
      </c>
      <c r="AA633" s="10"/>
      <c r="AB633" s="10" t="s">
        <v>478</v>
      </c>
      <c r="AC633" s="221" t="s">
        <v>3371</v>
      </c>
      <c r="AD633" s="10"/>
      <c r="AE633" s="10"/>
      <c r="AF633" s="10"/>
      <c r="AG633" s="10"/>
      <c r="AH633" s="10"/>
      <c r="AI633" s="10"/>
      <c r="AJ633" s="10"/>
      <c r="AK633" s="10" t="s">
        <v>480</v>
      </c>
      <c r="AL633" s="222">
        <f t="shared" si="18"/>
        <v>46049</v>
      </c>
      <c r="AM633" s="220">
        <f t="shared" si="19"/>
        <v>46049</v>
      </c>
    </row>
    <row r="634" spans="1:39" ht="21.6" customHeight="1">
      <c r="A634" s="10">
        <v>209</v>
      </c>
      <c r="B634" s="10" t="s">
        <v>509</v>
      </c>
      <c r="C634" s="10">
        <v>2026013542</v>
      </c>
      <c r="D634" s="10" t="s">
        <v>3372</v>
      </c>
      <c r="E634" s="10" t="s">
        <v>511</v>
      </c>
      <c r="F634" s="10">
        <v>4748</v>
      </c>
      <c r="G634" s="10" t="s">
        <v>234</v>
      </c>
      <c r="H634" s="10" t="s">
        <v>2452</v>
      </c>
      <c r="I634" s="10" t="s">
        <v>3373</v>
      </c>
      <c r="J634" s="10" t="s">
        <v>514</v>
      </c>
      <c r="K634" s="10" t="s">
        <v>592</v>
      </c>
      <c r="L634" s="10" t="s">
        <v>515</v>
      </c>
      <c r="M634" s="11" t="s">
        <v>516</v>
      </c>
      <c r="N634" s="10">
        <v>2305</v>
      </c>
      <c r="O634" s="11" t="s">
        <v>557</v>
      </c>
      <c r="P634" s="12" t="s">
        <v>3374</v>
      </c>
      <c r="Q634" s="10" t="s">
        <v>3375</v>
      </c>
      <c r="R634" s="10" t="s">
        <v>419</v>
      </c>
      <c r="S634" s="10" t="s">
        <v>145</v>
      </c>
      <c r="T634" s="10">
        <v>1</v>
      </c>
      <c r="U634" s="10" t="s">
        <v>475</v>
      </c>
      <c r="V634" s="10" t="s">
        <v>3376</v>
      </c>
      <c r="W634" s="10" t="s">
        <v>3377</v>
      </c>
      <c r="X634" s="569">
        <v>46049.645833333343</v>
      </c>
      <c r="Y634" s="10" t="s">
        <v>3378</v>
      </c>
      <c r="Z634" s="10">
        <v>0.2</v>
      </c>
      <c r="AA634" s="10"/>
      <c r="AB634" s="10" t="s">
        <v>478</v>
      </c>
      <c r="AC634" s="221" t="s">
        <v>3379</v>
      </c>
      <c r="AD634" s="10"/>
      <c r="AE634" s="10"/>
      <c r="AF634" s="10"/>
      <c r="AG634" s="10"/>
      <c r="AH634" s="10"/>
      <c r="AI634" s="10"/>
      <c r="AJ634" s="10"/>
      <c r="AK634" s="10" t="s">
        <v>480</v>
      </c>
      <c r="AL634" s="222">
        <f t="shared" si="18"/>
        <v>46049</v>
      </c>
      <c r="AM634" s="220">
        <f t="shared" si="19"/>
        <v>46049</v>
      </c>
    </row>
    <row r="635" spans="1:39" ht="21.6" customHeight="1">
      <c r="A635" s="10">
        <v>210</v>
      </c>
      <c r="B635" s="10" t="s">
        <v>471</v>
      </c>
      <c r="C635" s="10">
        <v>2026013586</v>
      </c>
      <c r="D635" s="10"/>
      <c r="E635" s="10"/>
      <c r="F635" s="10" t="s">
        <v>71</v>
      </c>
      <c r="G635" s="10" t="s">
        <v>3364</v>
      </c>
      <c r="H635" s="10" t="s">
        <v>2440</v>
      </c>
      <c r="I635" s="10"/>
      <c r="J635" s="10"/>
      <c r="K635" s="10"/>
      <c r="L635" s="10"/>
      <c r="M635" s="11"/>
      <c r="N635" s="10"/>
      <c r="O635" s="11"/>
      <c r="P635" s="12"/>
      <c r="Q635" s="10" t="s">
        <v>3367</v>
      </c>
      <c r="R635" s="10" t="s">
        <v>419</v>
      </c>
      <c r="S635" s="10" t="s">
        <v>130</v>
      </c>
      <c r="T635" s="10">
        <v>1</v>
      </c>
      <c r="U635" s="10" t="s">
        <v>475</v>
      </c>
      <c r="V635" s="10" t="s">
        <v>3380</v>
      </c>
      <c r="W635" s="10" t="s">
        <v>3339</v>
      </c>
      <c r="X635" s="569">
        <v>46049.570138888892</v>
      </c>
      <c r="Y635" s="10"/>
      <c r="Z635" s="10">
        <v>0.7</v>
      </c>
      <c r="AA635" s="10"/>
      <c r="AB635" s="10" t="s">
        <v>478</v>
      </c>
      <c r="AC635" s="221" t="s">
        <v>3381</v>
      </c>
      <c r="AD635" s="10" t="s">
        <v>480</v>
      </c>
      <c r="AE635" s="10"/>
      <c r="AF635" s="10"/>
      <c r="AG635" s="10"/>
      <c r="AH635" s="10"/>
      <c r="AI635" s="10"/>
      <c r="AJ635" s="10"/>
      <c r="AK635" s="10" t="s">
        <v>480</v>
      </c>
      <c r="AL635" s="222" t="e">
        <f t="shared" si="18"/>
        <v>#VALUE!</v>
      </c>
      <c r="AM635" s="220">
        <f t="shared" si="19"/>
        <v>46049</v>
      </c>
    </row>
    <row r="636" spans="1:39" ht="21.6" customHeight="1">
      <c r="A636" s="10">
        <v>211</v>
      </c>
      <c r="B636" s="10" t="s">
        <v>471</v>
      </c>
      <c r="C636" s="10">
        <v>2026013614</v>
      </c>
      <c r="D636" s="10"/>
      <c r="E636" s="10"/>
      <c r="F636" s="10">
        <v>4748</v>
      </c>
      <c r="G636" s="10" t="s">
        <v>234</v>
      </c>
      <c r="H636" s="10" t="s">
        <v>2452</v>
      </c>
      <c r="I636" s="10"/>
      <c r="J636" s="10"/>
      <c r="K636" s="10"/>
      <c r="L636" s="10"/>
      <c r="M636" s="11"/>
      <c r="N636" s="10"/>
      <c r="O636" s="11"/>
      <c r="P636" s="12"/>
      <c r="Q636" s="10" t="s">
        <v>3375</v>
      </c>
      <c r="R636" s="10" t="s">
        <v>419</v>
      </c>
      <c r="S636" s="10" t="s">
        <v>145</v>
      </c>
      <c r="T636" s="10">
        <v>1</v>
      </c>
      <c r="U636" s="10" t="s">
        <v>475</v>
      </c>
      <c r="V636" s="10" t="s">
        <v>3382</v>
      </c>
      <c r="W636" s="10" t="s">
        <v>3383</v>
      </c>
      <c r="X636" s="569">
        <v>46049.659722222219</v>
      </c>
      <c r="Y636" s="10"/>
      <c r="Z636" s="10">
        <v>0.3</v>
      </c>
      <c r="AA636" s="10"/>
      <c r="AB636" s="10" t="s">
        <v>478</v>
      </c>
      <c r="AC636" s="221" t="s">
        <v>3384</v>
      </c>
      <c r="AD636" s="10" t="s">
        <v>480</v>
      </c>
      <c r="AE636" s="10"/>
      <c r="AF636" s="10"/>
      <c r="AG636" s="10"/>
      <c r="AH636" s="10"/>
      <c r="AI636" s="10"/>
      <c r="AJ636" s="10" t="s">
        <v>480</v>
      </c>
      <c r="AK636" s="10" t="s">
        <v>480</v>
      </c>
      <c r="AL636" s="222" t="e">
        <f t="shared" si="18"/>
        <v>#VALUE!</v>
      </c>
      <c r="AM636" s="220">
        <f t="shared" si="19"/>
        <v>46049</v>
      </c>
    </row>
    <row r="637" spans="1:39" ht="21.6" customHeight="1">
      <c r="A637" s="10">
        <v>212</v>
      </c>
      <c r="B637" s="10" t="s">
        <v>509</v>
      </c>
      <c r="C637" s="10">
        <v>2026013601</v>
      </c>
      <c r="D637" s="10" t="s">
        <v>3385</v>
      </c>
      <c r="E637" s="10" t="s">
        <v>511</v>
      </c>
      <c r="F637" s="10">
        <v>2201</v>
      </c>
      <c r="G637" s="10" t="s">
        <v>2821</v>
      </c>
      <c r="H637" s="10" t="s">
        <v>2440</v>
      </c>
      <c r="I637" s="10" t="s">
        <v>3386</v>
      </c>
      <c r="J637" s="10" t="s">
        <v>514</v>
      </c>
      <c r="K637" s="10" t="s">
        <v>289</v>
      </c>
      <c r="L637" s="10" t="s">
        <v>593</v>
      </c>
      <c r="M637" s="11" t="s">
        <v>594</v>
      </c>
      <c r="N637" s="10" t="s">
        <v>595</v>
      </c>
      <c r="O637" s="11" t="s">
        <v>596</v>
      </c>
      <c r="P637" s="12" t="s">
        <v>3387</v>
      </c>
      <c r="Q637" s="10" t="s">
        <v>2824</v>
      </c>
      <c r="R637" s="10" t="s">
        <v>419</v>
      </c>
      <c r="S637" s="10" t="s">
        <v>130</v>
      </c>
      <c r="T637" s="10">
        <v>1</v>
      </c>
      <c r="U637" s="10" t="s">
        <v>475</v>
      </c>
      <c r="V637" s="10" t="s">
        <v>3388</v>
      </c>
      <c r="W637" s="10" t="s">
        <v>3389</v>
      </c>
      <c r="X637" s="569">
        <v>46049.708333333343</v>
      </c>
      <c r="Y637" s="10" t="s">
        <v>3390</v>
      </c>
      <c r="Z637" s="10">
        <v>1</v>
      </c>
      <c r="AA637" s="10"/>
      <c r="AB637" s="10" t="s">
        <v>478</v>
      </c>
      <c r="AC637" s="221" t="s">
        <v>3391</v>
      </c>
      <c r="AD637" s="10"/>
      <c r="AE637" s="10"/>
      <c r="AF637" s="10"/>
      <c r="AG637" s="10"/>
      <c r="AH637" s="10"/>
      <c r="AI637" s="10"/>
      <c r="AJ637" s="10"/>
      <c r="AK637" s="10" t="s">
        <v>480</v>
      </c>
      <c r="AL637" s="222">
        <f t="shared" si="18"/>
        <v>46049</v>
      </c>
      <c r="AM637" s="220">
        <f t="shared" si="19"/>
        <v>46049</v>
      </c>
    </row>
    <row r="638" spans="1:39" ht="21.6" customHeight="1">
      <c r="A638" s="10">
        <v>214</v>
      </c>
      <c r="B638" s="10" t="s">
        <v>471</v>
      </c>
      <c r="C638" s="10">
        <v>2026013673</v>
      </c>
      <c r="D638" s="10"/>
      <c r="E638" s="10"/>
      <c r="F638" s="10">
        <v>2201</v>
      </c>
      <c r="G638" s="10" t="s">
        <v>2821</v>
      </c>
      <c r="H638" s="10" t="s">
        <v>2440</v>
      </c>
      <c r="I638" s="10"/>
      <c r="J638" s="10"/>
      <c r="K638" s="10"/>
      <c r="L638" s="10"/>
      <c r="M638" s="11"/>
      <c r="N638" s="10"/>
      <c r="O638" s="11"/>
      <c r="P638" s="12"/>
      <c r="Q638" s="10" t="s">
        <v>2824</v>
      </c>
      <c r="R638" s="10" t="s">
        <v>419</v>
      </c>
      <c r="S638" s="10" t="s">
        <v>130</v>
      </c>
      <c r="T638" s="10">
        <v>1</v>
      </c>
      <c r="U638" s="10" t="s">
        <v>475</v>
      </c>
      <c r="V638" s="10" t="s">
        <v>3392</v>
      </c>
      <c r="W638" s="10" t="s">
        <v>3393</v>
      </c>
      <c r="X638" s="569">
        <v>46049.729166666657</v>
      </c>
      <c r="Y638" s="10"/>
      <c r="Z638" s="10">
        <v>0.5</v>
      </c>
      <c r="AA638" s="10"/>
      <c r="AB638" s="10" t="s">
        <v>478</v>
      </c>
      <c r="AC638" s="221" t="s">
        <v>3394</v>
      </c>
      <c r="AD638" s="10" t="s">
        <v>480</v>
      </c>
      <c r="AE638" s="10"/>
      <c r="AF638" s="10"/>
      <c r="AG638" s="10"/>
      <c r="AH638" s="10"/>
      <c r="AI638" s="10"/>
      <c r="AJ638" s="10"/>
      <c r="AK638" s="10" t="s">
        <v>480</v>
      </c>
      <c r="AL638" s="222" t="e">
        <f t="shared" si="18"/>
        <v>#VALUE!</v>
      </c>
      <c r="AM638" s="220">
        <f t="shared" si="19"/>
        <v>46049</v>
      </c>
    </row>
    <row r="639" spans="1:39" ht="21.6" customHeight="1">
      <c r="A639" s="10">
        <v>215</v>
      </c>
      <c r="B639" s="10" t="s">
        <v>509</v>
      </c>
      <c r="C639" s="10">
        <v>2026013675</v>
      </c>
      <c r="D639" s="10" t="s">
        <v>3395</v>
      </c>
      <c r="E639" s="10" t="s">
        <v>511</v>
      </c>
      <c r="F639" s="10" t="s">
        <v>72</v>
      </c>
      <c r="G639" s="10" t="s">
        <v>1009</v>
      </c>
      <c r="H639" s="10" t="s">
        <v>504</v>
      </c>
      <c r="I639" s="10" t="s">
        <v>3396</v>
      </c>
      <c r="J639" s="10" t="s">
        <v>530</v>
      </c>
      <c r="K639" s="10" t="s">
        <v>592</v>
      </c>
      <c r="L639" s="10" t="s">
        <v>1410</v>
      </c>
      <c r="M639" s="11" t="s">
        <v>1411</v>
      </c>
      <c r="N639" s="10">
        <v>6003</v>
      </c>
      <c r="O639" s="11" t="s">
        <v>548</v>
      </c>
      <c r="P639" s="12" t="s">
        <v>3397</v>
      </c>
      <c r="Q639" s="10" t="s">
        <v>1012</v>
      </c>
      <c r="R639" s="10" t="s">
        <v>419</v>
      </c>
      <c r="S639" s="10" t="s">
        <v>145</v>
      </c>
      <c r="T639" s="10">
        <v>1</v>
      </c>
      <c r="U639" s="10" t="s">
        <v>475</v>
      </c>
      <c r="V639" s="10" t="s">
        <v>3398</v>
      </c>
      <c r="W639" s="10" t="s">
        <v>3399</v>
      </c>
      <c r="X639" s="569">
        <v>46050.558333333327</v>
      </c>
      <c r="Y639" s="10" t="s">
        <v>3400</v>
      </c>
      <c r="Z639" s="10">
        <v>0.4</v>
      </c>
      <c r="AA639" s="10"/>
      <c r="AB639" s="10" t="s">
        <v>478</v>
      </c>
      <c r="AC639" s="221" t="s">
        <v>3401</v>
      </c>
      <c r="AD639" s="10"/>
      <c r="AE639" s="10"/>
      <c r="AF639" s="10"/>
      <c r="AG639" s="10"/>
      <c r="AH639" s="10"/>
      <c r="AI639" s="10"/>
      <c r="AJ639" s="10"/>
      <c r="AK639" s="10" t="s">
        <v>480</v>
      </c>
      <c r="AL639" s="222">
        <f t="shared" si="18"/>
        <v>46050</v>
      </c>
      <c r="AM639" s="220">
        <f t="shared" si="19"/>
        <v>46050</v>
      </c>
    </row>
    <row r="640" spans="1:39" ht="21.6" customHeight="1">
      <c r="A640" s="10">
        <v>216</v>
      </c>
      <c r="B640" s="10" t="s">
        <v>471</v>
      </c>
      <c r="C640" s="10">
        <v>2026013699</v>
      </c>
      <c r="D640" s="10"/>
      <c r="E640" s="10"/>
      <c r="F640" s="10">
        <v>4005</v>
      </c>
      <c r="G640" s="10" t="s">
        <v>2040</v>
      </c>
      <c r="H640" s="10" t="s">
        <v>636</v>
      </c>
      <c r="I640" s="10"/>
      <c r="J640" s="10"/>
      <c r="K640" s="10"/>
      <c r="L640" s="10"/>
      <c r="M640" s="11"/>
      <c r="N640" s="10"/>
      <c r="O640" s="11"/>
      <c r="P640" s="12"/>
      <c r="Q640" s="10" t="s">
        <v>2041</v>
      </c>
      <c r="R640" s="10" t="s">
        <v>419</v>
      </c>
      <c r="S640" s="10" t="s">
        <v>125</v>
      </c>
      <c r="T640" s="10">
        <v>1</v>
      </c>
      <c r="U640" s="10" t="s">
        <v>475</v>
      </c>
      <c r="V640" s="10" t="s">
        <v>3402</v>
      </c>
      <c r="W640" s="10" t="s">
        <v>3403</v>
      </c>
      <c r="X640" s="569">
        <v>46050.458333333343</v>
      </c>
      <c r="Y640" s="10"/>
      <c r="Z640" s="10">
        <v>0.5</v>
      </c>
      <c r="AA640" s="10"/>
      <c r="AB640" s="10" t="s">
        <v>478</v>
      </c>
      <c r="AC640" s="221" t="s">
        <v>3404</v>
      </c>
      <c r="AD640" s="10" t="s">
        <v>480</v>
      </c>
      <c r="AE640" s="10"/>
      <c r="AF640" s="10"/>
      <c r="AG640" s="10"/>
      <c r="AH640" s="10"/>
      <c r="AI640" s="10"/>
      <c r="AJ640" s="10" t="s">
        <v>480</v>
      </c>
      <c r="AK640" s="10" t="s">
        <v>480</v>
      </c>
      <c r="AL640" s="222" t="e">
        <f t="shared" si="18"/>
        <v>#VALUE!</v>
      </c>
      <c r="AM640" s="220">
        <f t="shared" si="19"/>
        <v>46050</v>
      </c>
    </row>
    <row r="641" spans="1:39" ht="21.6" customHeight="1">
      <c r="A641" s="10">
        <v>217</v>
      </c>
      <c r="B641" s="10" t="s">
        <v>471</v>
      </c>
      <c r="C641" s="10">
        <v>2026013703</v>
      </c>
      <c r="D641" s="10"/>
      <c r="E641" s="10"/>
      <c r="F641" s="10" t="s">
        <v>65</v>
      </c>
      <c r="G641" s="10" t="s">
        <v>2048</v>
      </c>
      <c r="H641" s="10" t="s">
        <v>636</v>
      </c>
      <c r="I641" s="10"/>
      <c r="J641" s="10"/>
      <c r="K641" s="10"/>
      <c r="L641" s="10"/>
      <c r="M641" s="11"/>
      <c r="N641" s="10"/>
      <c r="O641" s="11"/>
      <c r="P641" s="12"/>
      <c r="Q641" s="10" t="s">
        <v>2049</v>
      </c>
      <c r="R641" s="10" t="s">
        <v>419</v>
      </c>
      <c r="S641" s="10" t="s">
        <v>125</v>
      </c>
      <c r="T641" s="10">
        <v>1</v>
      </c>
      <c r="U641" s="10" t="s">
        <v>475</v>
      </c>
      <c r="V641" s="10" t="s">
        <v>3405</v>
      </c>
      <c r="W641" s="10" t="s">
        <v>3406</v>
      </c>
      <c r="X641" s="569">
        <v>46050.479166666657</v>
      </c>
      <c r="Y641" s="10"/>
      <c r="Z641" s="10">
        <v>0.3</v>
      </c>
      <c r="AA641" s="10"/>
      <c r="AB641" s="10" t="s">
        <v>478</v>
      </c>
      <c r="AC641" s="221" t="s">
        <v>2705</v>
      </c>
      <c r="AD641" s="10" t="s">
        <v>480</v>
      </c>
      <c r="AE641" s="10"/>
      <c r="AF641" s="10"/>
      <c r="AG641" s="10"/>
      <c r="AH641" s="10"/>
      <c r="AI641" s="10"/>
      <c r="AJ641" s="10" t="s">
        <v>480</v>
      </c>
      <c r="AK641" s="10" t="s">
        <v>480</v>
      </c>
      <c r="AL641" s="222" t="e">
        <f t="shared" si="18"/>
        <v>#VALUE!</v>
      </c>
      <c r="AM641" s="220">
        <f t="shared" si="19"/>
        <v>46050</v>
      </c>
    </row>
    <row r="642" spans="1:39" ht="21.6" customHeight="1">
      <c r="A642" s="10">
        <v>218</v>
      </c>
      <c r="B642" s="10" t="s">
        <v>471</v>
      </c>
      <c r="C642" s="10">
        <v>2026013708</v>
      </c>
      <c r="D642" s="10"/>
      <c r="E642" s="10"/>
      <c r="F642" s="10" t="s">
        <v>74</v>
      </c>
      <c r="G642" s="10" t="s">
        <v>183</v>
      </c>
      <c r="H642" s="10" t="s">
        <v>2452</v>
      </c>
      <c r="I642" s="10"/>
      <c r="J642" s="10"/>
      <c r="K642" s="10"/>
      <c r="L642" s="10"/>
      <c r="M642" s="11"/>
      <c r="N642" s="10"/>
      <c r="O642" s="11"/>
      <c r="P642" s="12"/>
      <c r="Q642" s="10" t="s">
        <v>3407</v>
      </c>
      <c r="R642" s="10" t="s">
        <v>419</v>
      </c>
      <c r="S642" s="10" t="s">
        <v>145</v>
      </c>
      <c r="T642" s="10">
        <v>1</v>
      </c>
      <c r="U642" s="10" t="s">
        <v>475</v>
      </c>
      <c r="V642" s="10" t="s">
        <v>3408</v>
      </c>
      <c r="W642" s="10" t="s">
        <v>3409</v>
      </c>
      <c r="X642" s="569">
        <v>46050.486111111109</v>
      </c>
      <c r="Y642" s="10"/>
      <c r="Z642" s="10">
        <v>0.4</v>
      </c>
      <c r="AA642" s="10"/>
      <c r="AB642" s="10" t="s">
        <v>478</v>
      </c>
      <c r="AC642" s="221" t="s">
        <v>3410</v>
      </c>
      <c r="AD642" s="10" t="s">
        <v>480</v>
      </c>
      <c r="AE642" s="10"/>
      <c r="AF642" s="10"/>
      <c r="AG642" s="10"/>
      <c r="AH642" s="10"/>
      <c r="AI642" s="10"/>
      <c r="AJ642" s="10" t="s">
        <v>480</v>
      </c>
      <c r="AK642" s="10" t="s">
        <v>480</v>
      </c>
      <c r="AL642" s="222" t="e">
        <f t="shared" ref="AL642:AL705" si="20">DATEVALUE(TEXT(I642, "yyyy/mm/dd"))</f>
        <v>#VALUE!</v>
      </c>
      <c r="AM642" s="220">
        <f t="shared" ref="AM642:AM705" si="21">DATEVALUE(TEXT(X642, "yyyy/mm/dd"))</f>
        <v>46050</v>
      </c>
    </row>
    <row r="643" spans="1:39" ht="21.6" customHeight="1">
      <c r="A643" s="10">
        <v>219</v>
      </c>
      <c r="B643" s="10" t="s">
        <v>471</v>
      </c>
      <c r="C643" s="10">
        <v>2026013712</v>
      </c>
      <c r="D643" s="10"/>
      <c r="E643" s="10"/>
      <c r="F643" s="10" t="s">
        <v>51</v>
      </c>
      <c r="G643" s="10" t="s">
        <v>3411</v>
      </c>
      <c r="H643" s="10" t="s">
        <v>2452</v>
      </c>
      <c r="I643" s="10"/>
      <c r="J643" s="10"/>
      <c r="K643" s="10"/>
      <c r="L643" s="10"/>
      <c r="M643" s="11"/>
      <c r="N643" s="10"/>
      <c r="O643" s="11"/>
      <c r="P643" s="12"/>
      <c r="Q643" s="10" t="s">
        <v>3412</v>
      </c>
      <c r="R643" s="10" t="s">
        <v>419</v>
      </c>
      <c r="S643" s="10" t="s">
        <v>145</v>
      </c>
      <c r="T643" s="10">
        <v>1</v>
      </c>
      <c r="U643" s="10" t="s">
        <v>475</v>
      </c>
      <c r="V643" s="10" t="s">
        <v>3413</v>
      </c>
      <c r="W643" s="10" t="s">
        <v>3414</v>
      </c>
      <c r="X643" s="569">
        <v>46050.511111111111</v>
      </c>
      <c r="Y643" s="10"/>
      <c r="Z643" s="10">
        <v>0.4</v>
      </c>
      <c r="AA643" s="10"/>
      <c r="AB643" s="10" t="s">
        <v>478</v>
      </c>
      <c r="AC643" s="221" t="s">
        <v>2705</v>
      </c>
      <c r="AD643" s="10" t="s">
        <v>480</v>
      </c>
      <c r="AE643" s="10"/>
      <c r="AF643" s="10"/>
      <c r="AG643" s="10"/>
      <c r="AH643" s="10"/>
      <c r="AI643" s="10"/>
      <c r="AJ643" s="10" t="s">
        <v>480</v>
      </c>
      <c r="AK643" s="10" t="s">
        <v>480</v>
      </c>
      <c r="AL643" s="222" t="e">
        <f t="shared" si="20"/>
        <v>#VALUE!</v>
      </c>
      <c r="AM643" s="220">
        <f t="shared" si="21"/>
        <v>46050</v>
      </c>
    </row>
    <row r="644" spans="1:39" ht="21.6" customHeight="1">
      <c r="A644" s="10">
        <v>220</v>
      </c>
      <c r="B644" s="10" t="s">
        <v>471</v>
      </c>
      <c r="C644" s="10">
        <v>2026013807</v>
      </c>
      <c r="D644" s="10"/>
      <c r="E644" s="10"/>
      <c r="F644" s="10" t="s">
        <v>67</v>
      </c>
      <c r="G644" s="10" t="s">
        <v>277</v>
      </c>
      <c r="H644" s="10" t="s">
        <v>504</v>
      </c>
      <c r="I644" s="10"/>
      <c r="J644" s="10"/>
      <c r="K644" s="10"/>
      <c r="L644" s="10"/>
      <c r="M644" s="11"/>
      <c r="N644" s="10"/>
      <c r="O644" s="11"/>
      <c r="P644" s="12"/>
      <c r="Q644" s="10" t="s">
        <v>2026</v>
      </c>
      <c r="R644" s="10" t="s">
        <v>419</v>
      </c>
      <c r="S644" s="10" t="s">
        <v>145</v>
      </c>
      <c r="T644" s="10">
        <v>1</v>
      </c>
      <c r="U644" s="10" t="s">
        <v>475</v>
      </c>
      <c r="V644" s="10" t="s">
        <v>3415</v>
      </c>
      <c r="W644" s="10" t="s">
        <v>3416</v>
      </c>
      <c r="X644" s="569">
        <v>46051.463888888888</v>
      </c>
      <c r="Y644" s="10"/>
      <c r="Z644" s="10">
        <v>0.4</v>
      </c>
      <c r="AA644" s="10"/>
      <c r="AB644" s="10" t="s">
        <v>478</v>
      </c>
      <c r="AC644" s="221" t="s">
        <v>3417</v>
      </c>
      <c r="AD644" s="10" t="s">
        <v>480</v>
      </c>
      <c r="AE644" s="10"/>
      <c r="AF644" s="10"/>
      <c r="AG644" s="10"/>
      <c r="AH644" s="10"/>
      <c r="AI644" s="10"/>
      <c r="AJ644" s="10" t="s">
        <v>480</v>
      </c>
      <c r="AK644" s="10" t="s">
        <v>480</v>
      </c>
      <c r="AL644" s="222" t="e">
        <f t="shared" si="20"/>
        <v>#VALUE!</v>
      </c>
      <c r="AM644" s="220">
        <f t="shared" si="21"/>
        <v>46051</v>
      </c>
    </row>
    <row r="645" spans="1:39" ht="21.6" customHeight="1">
      <c r="A645" s="10">
        <v>221</v>
      </c>
      <c r="B645" s="10" t="s">
        <v>471</v>
      </c>
      <c r="C645" s="10">
        <v>2026013810</v>
      </c>
      <c r="D645" s="10"/>
      <c r="E645" s="10"/>
      <c r="F645" s="10">
        <v>4977</v>
      </c>
      <c r="G645" s="10" t="s">
        <v>1862</v>
      </c>
      <c r="H645" s="10" t="s">
        <v>504</v>
      </c>
      <c r="I645" s="10"/>
      <c r="J645" s="10"/>
      <c r="K645" s="10"/>
      <c r="L645" s="10"/>
      <c r="M645" s="11"/>
      <c r="N645" s="10"/>
      <c r="O645" s="11"/>
      <c r="P645" s="12"/>
      <c r="Q645" s="10" t="s">
        <v>1863</v>
      </c>
      <c r="R645" s="10" t="s">
        <v>419</v>
      </c>
      <c r="S645" s="10" t="s">
        <v>145</v>
      </c>
      <c r="T645" s="10">
        <v>1</v>
      </c>
      <c r="U645" s="10" t="s">
        <v>475</v>
      </c>
      <c r="V645" s="10" t="s">
        <v>3418</v>
      </c>
      <c r="W645" s="10" t="s">
        <v>3419</v>
      </c>
      <c r="X645" s="569">
        <v>46051.484027777777</v>
      </c>
      <c r="Y645" s="10"/>
      <c r="Z645" s="10">
        <v>0.4</v>
      </c>
      <c r="AA645" s="10"/>
      <c r="AB645" s="10" t="s">
        <v>478</v>
      </c>
      <c r="AC645" s="221" t="s">
        <v>3420</v>
      </c>
      <c r="AD645" s="10" t="s">
        <v>480</v>
      </c>
      <c r="AE645" s="10"/>
      <c r="AF645" s="10"/>
      <c r="AG645" s="10"/>
      <c r="AH645" s="10"/>
      <c r="AI645" s="10"/>
      <c r="AJ645" s="10" t="s">
        <v>480</v>
      </c>
      <c r="AK645" s="10" t="s">
        <v>480</v>
      </c>
      <c r="AL645" s="222" t="e">
        <f t="shared" si="20"/>
        <v>#VALUE!</v>
      </c>
      <c r="AM645" s="220">
        <f t="shared" si="21"/>
        <v>46051</v>
      </c>
    </row>
    <row r="646" spans="1:39" ht="21.6" customHeight="1">
      <c r="A646" s="10">
        <v>222</v>
      </c>
      <c r="B646" s="10" t="s">
        <v>471</v>
      </c>
      <c r="C646" s="10">
        <v>2026013821</v>
      </c>
      <c r="D646" s="10"/>
      <c r="E646" s="10"/>
      <c r="F646" s="10" t="s">
        <v>70</v>
      </c>
      <c r="G646" s="10" t="s">
        <v>934</v>
      </c>
      <c r="H646" s="10" t="s">
        <v>504</v>
      </c>
      <c r="I646" s="10"/>
      <c r="J646" s="10"/>
      <c r="K646" s="10"/>
      <c r="L646" s="10"/>
      <c r="M646" s="11"/>
      <c r="N646" s="10"/>
      <c r="O646" s="11"/>
      <c r="P646" s="12"/>
      <c r="Q646" s="10" t="s">
        <v>937</v>
      </c>
      <c r="R646" s="10" t="s">
        <v>419</v>
      </c>
      <c r="S646" s="10" t="s">
        <v>145</v>
      </c>
      <c r="T646" s="10">
        <v>1</v>
      </c>
      <c r="U646" s="10" t="s">
        <v>475</v>
      </c>
      <c r="V646" s="10" t="s">
        <v>3421</v>
      </c>
      <c r="W646" s="10" t="s">
        <v>3422</v>
      </c>
      <c r="X646" s="569">
        <v>46051.506249999999</v>
      </c>
      <c r="Y646" s="10"/>
      <c r="Z646" s="10">
        <v>0.4</v>
      </c>
      <c r="AA646" s="10"/>
      <c r="AB646" s="10" t="s">
        <v>478</v>
      </c>
      <c r="AC646" s="221" t="s">
        <v>3423</v>
      </c>
      <c r="AD646" s="10" t="s">
        <v>480</v>
      </c>
      <c r="AE646" s="10"/>
      <c r="AF646" s="10"/>
      <c r="AG646" s="10"/>
      <c r="AH646" s="10"/>
      <c r="AI646" s="10"/>
      <c r="AJ646" s="10" t="s">
        <v>480</v>
      </c>
      <c r="AK646" s="10" t="s">
        <v>480</v>
      </c>
      <c r="AL646" s="222" t="e">
        <f t="shared" si="20"/>
        <v>#VALUE!</v>
      </c>
      <c r="AM646" s="220">
        <f t="shared" si="21"/>
        <v>46051</v>
      </c>
    </row>
    <row r="647" spans="1:39" ht="21.6" customHeight="1">
      <c r="A647" s="10">
        <v>223</v>
      </c>
      <c r="B647" s="10" t="s">
        <v>471</v>
      </c>
      <c r="C647" s="10">
        <v>2026013851</v>
      </c>
      <c r="D647" s="10"/>
      <c r="E647" s="10"/>
      <c r="F647" s="10" t="s">
        <v>66</v>
      </c>
      <c r="G647" s="10" t="s">
        <v>2022</v>
      </c>
      <c r="H647" s="10" t="s">
        <v>636</v>
      </c>
      <c r="I647" s="10"/>
      <c r="J647" s="10"/>
      <c r="K647" s="10"/>
      <c r="L647" s="10"/>
      <c r="M647" s="11"/>
      <c r="N647" s="10"/>
      <c r="O647" s="11"/>
      <c r="P647" s="12"/>
      <c r="Q647" s="10" t="s">
        <v>2023</v>
      </c>
      <c r="R647" s="10" t="s">
        <v>419</v>
      </c>
      <c r="S647" s="10" t="s">
        <v>125</v>
      </c>
      <c r="T647" s="10">
        <v>1</v>
      </c>
      <c r="U647" s="10" t="s">
        <v>475</v>
      </c>
      <c r="V647" s="10" t="s">
        <v>3424</v>
      </c>
      <c r="W647" s="10" t="s">
        <v>3425</v>
      </c>
      <c r="X647" s="569">
        <v>46051.5625</v>
      </c>
      <c r="Y647" s="10"/>
      <c r="Z647" s="10">
        <v>0.5</v>
      </c>
      <c r="AA647" s="10"/>
      <c r="AB647" s="10" t="s">
        <v>478</v>
      </c>
      <c r="AC647" s="221" t="s">
        <v>2705</v>
      </c>
      <c r="AD647" s="10" t="s">
        <v>480</v>
      </c>
      <c r="AE647" s="10"/>
      <c r="AF647" s="10"/>
      <c r="AG647" s="10"/>
      <c r="AH647" s="10"/>
      <c r="AI647" s="10"/>
      <c r="AJ647" s="10" t="s">
        <v>480</v>
      </c>
      <c r="AK647" s="10" t="s">
        <v>480</v>
      </c>
      <c r="AL647" s="222" t="e">
        <f t="shared" si="20"/>
        <v>#VALUE!</v>
      </c>
      <c r="AM647" s="220">
        <f t="shared" si="21"/>
        <v>46051</v>
      </c>
    </row>
    <row r="648" spans="1:39" ht="21.6" customHeight="1">
      <c r="A648" s="10">
        <v>220</v>
      </c>
      <c r="B648" s="10" t="s">
        <v>509</v>
      </c>
      <c r="C648" s="10">
        <v>2026013800</v>
      </c>
      <c r="D648" s="10" t="s">
        <v>3426</v>
      </c>
      <c r="E648" s="10" t="s">
        <v>511</v>
      </c>
      <c r="F648" s="10">
        <v>4715</v>
      </c>
      <c r="G648" s="10" t="s">
        <v>216</v>
      </c>
      <c r="H648" s="10" t="s">
        <v>473</v>
      </c>
      <c r="I648" s="10" t="s">
        <v>3427</v>
      </c>
      <c r="J648" s="10" t="s">
        <v>571</v>
      </c>
      <c r="K648" s="10" t="s">
        <v>592</v>
      </c>
      <c r="L648" s="10" t="s">
        <v>1251</v>
      </c>
      <c r="M648" s="11" t="s">
        <v>1252</v>
      </c>
      <c r="N648" s="10">
        <v>5901</v>
      </c>
      <c r="O648" s="11" t="s">
        <v>1260</v>
      </c>
      <c r="P648" s="12" t="s">
        <v>3428</v>
      </c>
      <c r="Q648" s="10" t="s">
        <v>1695</v>
      </c>
      <c r="R648" s="10" t="s">
        <v>419</v>
      </c>
      <c r="S648" s="10" t="s">
        <v>130</v>
      </c>
      <c r="T648" s="10">
        <v>1</v>
      </c>
      <c r="U648" s="10" t="s">
        <v>475</v>
      </c>
      <c r="V648" s="10" t="s">
        <v>3429</v>
      </c>
      <c r="W648" s="10" t="s">
        <v>3430</v>
      </c>
      <c r="X648" s="569">
        <v>46051.663194444453</v>
      </c>
      <c r="Y648" s="10" t="s">
        <v>3431</v>
      </c>
      <c r="Z648" s="10">
        <v>0.5</v>
      </c>
      <c r="AA648" s="10"/>
      <c r="AB648" s="10" t="s">
        <v>478</v>
      </c>
      <c r="AC648" s="221" t="s">
        <v>3432</v>
      </c>
      <c r="AD648" s="10"/>
      <c r="AE648" s="10"/>
      <c r="AF648" s="10"/>
      <c r="AG648" s="10"/>
      <c r="AH648" s="10"/>
      <c r="AI648" s="10"/>
      <c r="AJ648" s="10"/>
      <c r="AK648" s="10" t="s">
        <v>480</v>
      </c>
      <c r="AL648" s="222">
        <f t="shared" si="20"/>
        <v>46051</v>
      </c>
      <c r="AM648" s="220">
        <f t="shared" si="21"/>
        <v>46051</v>
      </c>
    </row>
    <row r="649" spans="1:39" ht="21.6" customHeight="1">
      <c r="A649" s="10">
        <v>225</v>
      </c>
      <c r="B649" s="10" t="s">
        <v>471</v>
      </c>
      <c r="C649" s="10">
        <v>2026013863</v>
      </c>
      <c r="D649" s="10"/>
      <c r="E649" s="10"/>
      <c r="F649" s="10">
        <v>5291</v>
      </c>
      <c r="G649" s="10" t="s">
        <v>404</v>
      </c>
      <c r="H649" s="10" t="s">
        <v>636</v>
      </c>
      <c r="I649" s="10"/>
      <c r="J649" s="10"/>
      <c r="K649" s="10"/>
      <c r="L649" s="10"/>
      <c r="M649" s="11"/>
      <c r="N649" s="10"/>
      <c r="O649" s="11"/>
      <c r="P649" s="12"/>
      <c r="Q649" s="10" t="s">
        <v>2030</v>
      </c>
      <c r="R649" s="10" t="s">
        <v>419</v>
      </c>
      <c r="S649" s="10" t="s">
        <v>125</v>
      </c>
      <c r="T649" s="10">
        <v>1</v>
      </c>
      <c r="U649" s="10" t="s">
        <v>475</v>
      </c>
      <c r="V649" s="10" t="s">
        <v>3433</v>
      </c>
      <c r="W649" s="10" t="s">
        <v>3434</v>
      </c>
      <c r="X649" s="569">
        <v>46051.583333333343</v>
      </c>
      <c r="Y649" s="10"/>
      <c r="Z649" s="10">
        <v>0.5</v>
      </c>
      <c r="AA649" s="10"/>
      <c r="AB649" s="10" t="s">
        <v>478</v>
      </c>
      <c r="AC649" s="221" t="s">
        <v>3435</v>
      </c>
      <c r="AD649" s="10" t="s">
        <v>480</v>
      </c>
      <c r="AE649" s="10"/>
      <c r="AF649" s="10"/>
      <c r="AG649" s="10"/>
      <c r="AH649" s="10"/>
      <c r="AI649" s="10"/>
      <c r="AJ649" s="10" t="s">
        <v>480</v>
      </c>
      <c r="AK649" s="10" t="s">
        <v>480</v>
      </c>
      <c r="AL649" s="222" t="e">
        <f t="shared" si="20"/>
        <v>#VALUE!</v>
      </c>
      <c r="AM649" s="220">
        <f t="shared" si="21"/>
        <v>46051</v>
      </c>
    </row>
    <row r="650" spans="1:39" ht="21.6" customHeight="1">
      <c r="A650" s="10">
        <v>226</v>
      </c>
      <c r="B650" s="10" t="s">
        <v>471</v>
      </c>
      <c r="C650" s="10">
        <v>2026013887</v>
      </c>
      <c r="D650" s="10"/>
      <c r="E650" s="10"/>
      <c r="F650" s="10">
        <v>4698</v>
      </c>
      <c r="G650" s="10" t="s">
        <v>1970</v>
      </c>
      <c r="H650" s="10" t="s">
        <v>504</v>
      </c>
      <c r="I650" s="10"/>
      <c r="J650" s="10"/>
      <c r="K650" s="10"/>
      <c r="L650" s="10"/>
      <c r="M650" s="11"/>
      <c r="N650" s="10"/>
      <c r="O650" s="11"/>
      <c r="P650" s="12"/>
      <c r="Q650" s="10" t="s">
        <v>1971</v>
      </c>
      <c r="R650" s="10" t="s">
        <v>419</v>
      </c>
      <c r="S650" s="10" t="s">
        <v>145</v>
      </c>
      <c r="T650" s="10">
        <v>1</v>
      </c>
      <c r="U650" s="10" t="s">
        <v>475</v>
      </c>
      <c r="V650" s="10" t="s">
        <v>3436</v>
      </c>
      <c r="W650" s="10" t="s">
        <v>3437</v>
      </c>
      <c r="X650" s="569">
        <v>46051.666666666657</v>
      </c>
      <c r="Y650" s="10"/>
      <c r="Z650" s="10">
        <v>0.3</v>
      </c>
      <c r="AA650" s="10"/>
      <c r="AB650" s="10" t="s">
        <v>478</v>
      </c>
      <c r="AC650" s="221" t="s">
        <v>3438</v>
      </c>
      <c r="AD650" s="10" t="s">
        <v>480</v>
      </c>
      <c r="AE650" s="10"/>
      <c r="AF650" s="10"/>
      <c r="AG650" s="10"/>
      <c r="AH650" s="10"/>
      <c r="AI650" s="10"/>
      <c r="AJ650" s="10" t="s">
        <v>480</v>
      </c>
      <c r="AK650" s="10" t="s">
        <v>480</v>
      </c>
      <c r="AL650" s="222" t="e">
        <f t="shared" si="20"/>
        <v>#VALUE!</v>
      </c>
      <c r="AM650" s="220">
        <f t="shared" si="21"/>
        <v>46051</v>
      </c>
    </row>
    <row r="651" spans="1:39" ht="21.6" customHeight="1">
      <c r="A651" s="10">
        <v>227</v>
      </c>
      <c r="B651" s="10" t="s">
        <v>471</v>
      </c>
      <c r="C651" s="10">
        <v>2026013929</v>
      </c>
      <c r="D651" s="10"/>
      <c r="E651" s="10"/>
      <c r="F651" s="10" t="s">
        <v>69</v>
      </c>
      <c r="G651" s="10" t="s">
        <v>1426</v>
      </c>
      <c r="H651" s="10" t="s">
        <v>504</v>
      </c>
      <c r="I651" s="10"/>
      <c r="J651" s="10"/>
      <c r="K651" s="10"/>
      <c r="L651" s="10"/>
      <c r="M651" s="11"/>
      <c r="N651" s="10"/>
      <c r="O651" s="11"/>
      <c r="P651" s="12"/>
      <c r="Q651" s="10" t="s">
        <v>1429</v>
      </c>
      <c r="R651" s="10" t="s">
        <v>419</v>
      </c>
      <c r="S651" s="10" t="s">
        <v>145</v>
      </c>
      <c r="T651" s="10">
        <v>1</v>
      </c>
      <c r="U651" s="10" t="s">
        <v>475</v>
      </c>
      <c r="V651" s="10" t="s">
        <v>3439</v>
      </c>
      <c r="W651" s="10" t="s">
        <v>3440</v>
      </c>
      <c r="X651" s="569">
        <v>46051.6875</v>
      </c>
      <c r="Y651" s="10"/>
      <c r="Z651" s="10">
        <v>0.3</v>
      </c>
      <c r="AA651" s="10"/>
      <c r="AB651" s="10" t="s">
        <v>478</v>
      </c>
      <c r="AC651" s="221" t="s">
        <v>3441</v>
      </c>
      <c r="AD651" s="10" t="s">
        <v>480</v>
      </c>
      <c r="AE651" s="10"/>
      <c r="AF651" s="10"/>
      <c r="AG651" s="10"/>
      <c r="AH651" s="10"/>
      <c r="AI651" s="10"/>
      <c r="AJ651" s="10" t="s">
        <v>480</v>
      </c>
      <c r="AK651" s="10" t="s">
        <v>480</v>
      </c>
      <c r="AL651" s="222" t="e">
        <f t="shared" si="20"/>
        <v>#VALUE!</v>
      </c>
      <c r="AM651" s="220">
        <f t="shared" si="21"/>
        <v>46051</v>
      </c>
    </row>
    <row r="652" spans="1:39" ht="21.6" customHeight="1">
      <c r="A652" s="10">
        <v>133</v>
      </c>
      <c r="B652" s="10" t="s">
        <v>471</v>
      </c>
      <c r="C652" s="10">
        <v>2026013988</v>
      </c>
      <c r="D652" s="10"/>
      <c r="E652" s="10"/>
      <c r="F652" s="10">
        <v>2237</v>
      </c>
      <c r="G652" s="10" t="s">
        <v>314</v>
      </c>
      <c r="H652" s="10" t="s">
        <v>1559</v>
      </c>
      <c r="I652" s="10"/>
      <c r="J652" s="10"/>
      <c r="K652" s="10"/>
      <c r="L652" s="10"/>
      <c r="M652" s="11"/>
      <c r="N652" s="10"/>
      <c r="O652" s="11"/>
      <c r="P652" s="12"/>
      <c r="Q652" s="10" t="s">
        <v>1578</v>
      </c>
      <c r="R652" s="10" t="s">
        <v>419</v>
      </c>
      <c r="S652" s="10" t="s">
        <v>130</v>
      </c>
      <c r="T652" s="10">
        <v>1</v>
      </c>
      <c r="U652" s="10" t="s">
        <v>475</v>
      </c>
      <c r="V652" s="10" t="s">
        <v>3442</v>
      </c>
      <c r="W652" s="10" t="s">
        <v>3443</v>
      </c>
      <c r="X652" s="569">
        <v>46052.499305555553</v>
      </c>
      <c r="Y652" s="10"/>
      <c r="Z652" s="10">
        <v>1</v>
      </c>
      <c r="AA652" s="10"/>
      <c r="AB652" s="10" t="s">
        <v>478</v>
      </c>
      <c r="AC652" s="221" t="s">
        <v>2430</v>
      </c>
      <c r="AD652" s="10"/>
      <c r="AE652" s="10" t="s">
        <v>480</v>
      </c>
      <c r="AF652" s="10"/>
      <c r="AG652" s="10"/>
      <c r="AH652" s="10"/>
      <c r="AI652" s="10"/>
      <c r="AJ652" s="10"/>
      <c r="AK652" s="10" t="s">
        <v>480</v>
      </c>
      <c r="AL652" s="222" t="e">
        <f t="shared" si="20"/>
        <v>#VALUE!</v>
      </c>
      <c r="AM652" s="220">
        <f t="shared" si="21"/>
        <v>46052</v>
      </c>
    </row>
    <row r="653" spans="1:39" ht="21.6" customHeight="1">
      <c r="A653" s="10">
        <v>1</v>
      </c>
      <c r="B653" s="10" t="s">
        <v>509</v>
      </c>
      <c r="C653" s="10">
        <v>2025113820</v>
      </c>
      <c r="D653" s="10" t="s">
        <v>3444</v>
      </c>
      <c r="E653" s="10" t="s">
        <v>511</v>
      </c>
      <c r="F653" s="10">
        <v>2935</v>
      </c>
      <c r="G653" s="10" t="s">
        <v>1691</v>
      </c>
      <c r="H653" s="10" t="s">
        <v>504</v>
      </c>
      <c r="I653" s="10" t="s">
        <v>3445</v>
      </c>
      <c r="J653" s="10" t="s">
        <v>629</v>
      </c>
      <c r="K653" s="10" t="s">
        <v>289</v>
      </c>
      <c r="L653" s="10" t="s">
        <v>593</v>
      </c>
      <c r="M653" s="11" t="s">
        <v>594</v>
      </c>
      <c r="N653" s="10" t="s">
        <v>595</v>
      </c>
      <c r="O653" s="11" t="s">
        <v>596</v>
      </c>
      <c r="P653" s="12" t="s">
        <v>3446</v>
      </c>
      <c r="Q653" s="10" t="s">
        <v>1692</v>
      </c>
      <c r="R653" s="10" t="s">
        <v>419</v>
      </c>
      <c r="S653" s="10" t="s">
        <v>130</v>
      </c>
      <c r="T653" s="10">
        <v>1</v>
      </c>
      <c r="U653" s="10" t="s">
        <v>475</v>
      </c>
      <c r="V653" s="10" t="s">
        <v>3447</v>
      </c>
      <c r="W653" s="10" t="s">
        <v>3448</v>
      </c>
      <c r="X653" s="569">
        <v>45992.50277777778</v>
      </c>
      <c r="Y653" s="10" t="s">
        <v>3449</v>
      </c>
      <c r="Z653" s="10">
        <v>0.5</v>
      </c>
      <c r="AA653" s="10"/>
      <c r="AB653" s="10" t="s">
        <v>478</v>
      </c>
      <c r="AC653" s="221" t="s">
        <v>3450</v>
      </c>
      <c r="AD653" s="10"/>
      <c r="AE653" s="10"/>
      <c r="AF653" s="10"/>
      <c r="AG653" s="10"/>
      <c r="AH653" s="10"/>
      <c r="AI653" s="10"/>
      <c r="AJ653" s="10"/>
      <c r="AK653" s="10" t="s">
        <v>480</v>
      </c>
      <c r="AL653" s="222">
        <f t="shared" si="20"/>
        <v>45991</v>
      </c>
      <c r="AM653" s="220">
        <f t="shared" si="21"/>
        <v>45992</v>
      </c>
    </row>
    <row r="654" spans="1:39" ht="21.6" customHeight="1">
      <c r="A654" s="10">
        <v>19</v>
      </c>
      <c r="B654" s="10" t="s">
        <v>471</v>
      </c>
      <c r="C654" s="10">
        <v>2025120974</v>
      </c>
      <c r="D654" s="10"/>
      <c r="E654" s="10"/>
      <c r="F654" s="10">
        <v>4714</v>
      </c>
      <c r="G654" s="10" t="s">
        <v>3451</v>
      </c>
      <c r="H654" s="10" t="s">
        <v>3452</v>
      </c>
      <c r="I654" s="10"/>
      <c r="J654" s="10"/>
      <c r="K654" s="10"/>
      <c r="L654" s="10"/>
      <c r="M654" s="11"/>
      <c r="N654" s="10"/>
      <c r="O654" s="11"/>
      <c r="P654" s="12"/>
      <c r="Q654" s="10" t="s">
        <v>3453</v>
      </c>
      <c r="R654" s="10" t="s">
        <v>419</v>
      </c>
      <c r="S654" s="10" t="s">
        <v>145</v>
      </c>
      <c r="T654" s="10">
        <v>1</v>
      </c>
      <c r="U654" s="10" t="s">
        <v>475</v>
      </c>
      <c r="V654" s="10" t="s">
        <v>3454</v>
      </c>
      <c r="W654" s="10" t="s">
        <v>3455</v>
      </c>
      <c r="X654" s="569">
        <v>45995.631944444453</v>
      </c>
      <c r="Y654" s="10"/>
      <c r="Z654" s="10">
        <v>0.3</v>
      </c>
      <c r="AA654" s="10"/>
      <c r="AB654" s="10" t="s">
        <v>478</v>
      </c>
      <c r="AC654" s="221" t="s">
        <v>489</v>
      </c>
      <c r="AD654" s="10" t="s">
        <v>480</v>
      </c>
      <c r="AE654" s="10"/>
      <c r="AF654" s="10"/>
      <c r="AG654" s="10"/>
      <c r="AH654" s="10"/>
      <c r="AI654" s="10"/>
      <c r="AJ654" s="10" t="s">
        <v>480</v>
      </c>
      <c r="AK654" s="10" t="s">
        <v>480</v>
      </c>
      <c r="AL654" s="222" t="e">
        <f t="shared" si="20"/>
        <v>#VALUE!</v>
      </c>
      <c r="AM654" s="220">
        <f t="shared" si="21"/>
        <v>45995</v>
      </c>
    </row>
    <row r="655" spans="1:39" ht="21.6" customHeight="1">
      <c r="A655" s="10">
        <v>56</v>
      </c>
      <c r="B655" s="10" t="s">
        <v>509</v>
      </c>
      <c r="C655" s="10">
        <v>2025121650</v>
      </c>
      <c r="D655" s="10" t="s">
        <v>3456</v>
      </c>
      <c r="E655" s="10" t="s">
        <v>511</v>
      </c>
      <c r="F655" s="10">
        <v>3883</v>
      </c>
      <c r="G655" s="10" t="s">
        <v>2634</v>
      </c>
      <c r="H655" s="10" t="s">
        <v>2452</v>
      </c>
      <c r="I655" s="10" t="s">
        <v>3457</v>
      </c>
      <c r="J655" s="10" t="s">
        <v>530</v>
      </c>
      <c r="K655" s="10" t="s">
        <v>289</v>
      </c>
      <c r="L655" s="10" t="s">
        <v>1875</v>
      </c>
      <c r="M655" s="11" t="s">
        <v>1876</v>
      </c>
      <c r="N655" s="10">
        <v>3404</v>
      </c>
      <c r="O655" s="11" t="s">
        <v>1877</v>
      </c>
      <c r="P655" s="12" t="s">
        <v>3458</v>
      </c>
      <c r="Q655" s="10" t="s">
        <v>2637</v>
      </c>
      <c r="R655" s="10" t="s">
        <v>419</v>
      </c>
      <c r="S655" s="10" t="s">
        <v>145</v>
      </c>
      <c r="T655" s="10">
        <v>1</v>
      </c>
      <c r="U655" s="10" t="s">
        <v>475</v>
      </c>
      <c r="V655" s="10" t="s">
        <v>3459</v>
      </c>
      <c r="W655" s="10" t="s">
        <v>3460</v>
      </c>
      <c r="X655" s="569">
        <v>46001.583333333343</v>
      </c>
      <c r="Y655" s="10" t="s">
        <v>3461</v>
      </c>
      <c r="Z655" s="10">
        <v>0.5</v>
      </c>
      <c r="AA655" s="10"/>
      <c r="AB655" s="10" t="s">
        <v>478</v>
      </c>
      <c r="AC655" s="221" t="s">
        <v>3462</v>
      </c>
      <c r="AD655" s="10"/>
      <c r="AE655" s="10"/>
      <c r="AF655" s="10"/>
      <c r="AG655" s="10"/>
      <c r="AH655" s="10"/>
      <c r="AI655" s="10"/>
      <c r="AJ655" s="10"/>
      <c r="AK655" s="10" t="s">
        <v>480</v>
      </c>
      <c r="AL655" s="222">
        <f t="shared" si="20"/>
        <v>46001</v>
      </c>
      <c r="AM655" s="220">
        <f t="shared" si="21"/>
        <v>46001</v>
      </c>
    </row>
    <row r="656" spans="1:39" ht="21.6" customHeight="1">
      <c r="A656" s="10">
        <v>57</v>
      </c>
      <c r="B656" s="10" t="s">
        <v>471</v>
      </c>
      <c r="C656" s="10">
        <v>2025121653</v>
      </c>
      <c r="D656" s="10"/>
      <c r="E656" s="10"/>
      <c r="F656" s="10">
        <v>3883</v>
      </c>
      <c r="G656" s="10" t="s">
        <v>2634</v>
      </c>
      <c r="H656" s="10" t="s">
        <v>2452</v>
      </c>
      <c r="I656" s="10"/>
      <c r="J656" s="10"/>
      <c r="K656" s="10"/>
      <c r="L656" s="10"/>
      <c r="M656" s="11"/>
      <c r="N656" s="10"/>
      <c r="O656" s="11"/>
      <c r="P656" s="12"/>
      <c r="Q656" s="10" t="s">
        <v>2637</v>
      </c>
      <c r="R656" s="10" t="s">
        <v>419</v>
      </c>
      <c r="S656" s="10" t="s">
        <v>145</v>
      </c>
      <c r="T656" s="10">
        <v>1</v>
      </c>
      <c r="U656" s="10" t="s">
        <v>475</v>
      </c>
      <c r="V656" s="10" t="s">
        <v>3463</v>
      </c>
      <c r="W656" s="10" t="s">
        <v>3460</v>
      </c>
      <c r="X656" s="569">
        <v>46001.583333333343</v>
      </c>
      <c r="Y656" s="10"/>
      <c r="Z656" s="10">
        <v>0.5</v>
      </c>
      <c r="AA656" s="10"/>
      <c r="AB656" s="10" t="s">
        <v>478</v>
      </c>
      <c r="AC656" s="221" t="s">
        <v>489</v>
      </c>
      <c r="AD656" s="10" t="s">
        <v>480</v>
      </c>
      <c r="AE656" s="10"/>
      <c r="AF656" s="10"/>
      <c r="AG656" s="10"/>
      <c r="AH656" s="10"/>
      <c r="AI656" s="10"/>
      <c r="AJ656" s="10" t="s">
        <v>480</v>
      </c>
      <c r="AK656" s="10"/>
      <c r="AL656" s="222" t="e">
        <f t="shared" si="20"/>
        <v>#VALUE!</v>
      </c>
      <c r="AM656" s="220">
        <f t="shared" si="21"/>
        <v>46001</v>
      </c>
    </row>
    <row r="657" spans="1:39" ht="21.6" customHeight="1">
      <c r="A657" s="10">
        <v>58</v>
      </c>
      <c r="B657" s="10" t="s">
        <v>509</v>
      </c>
      <c r="C657" s="10">
        <v>2025121670</v>
      </c>
      <c r="D657" s="10" t="s">
        <v>3464</v>
      </c>
      <c r="E657" s="10" t="s">
        <v>511</v>
      </c>
      <c r="F657" s="10">
        <v>3883</v>
      </c>
      <c r="G657" s="10" t="s">
        <v>2634</v>
      </c>
      <c r="H657" s="10" t="s">
        <v>2452</v>
      </c>
      <c r="I657" s="10" t="s">
        <v>3465</v>
      </c>
      <c r="J657" s="10" t="s">
        <v>530</v>
      </c>
      <c r="K657" s="10" t="s">
        <v>289</v>
      </c>
      <c r="L657" s="10" t="s">
        <v>1875</v>
      </c>
      <c r="M657" s="11" t="s">
        <v>1876</v>
      </c>
      <c r="N657" s="10">
        <v>3404</v>
      </c>
      <c r="O657" s="11" t="s">
        <v>1877</v>
      </c>
      <c r="P657" s="12" t="s">
        <v>3458</v>
      </c>
      <c r="Q657" s="10" t="s">
        <v>2637</v>
      </c>
      <c r="R657" s="10" t="s">
        <v>419</v>
      </c>
      <c r="S657" s="10" t="s">
        <v>145</v>
      </c>
      <c r="T657" s="10">
        <v>1</v>
      </c>
      <c r="U657" s="10" t="s">
        <v>475</v>
      </c>
      <c r="V657" s="10" t="s">
        <v>3466</v>
      </c>
      <c r="W657" s="10" t="s">
        <v>3460</v>
      </c>
      <c r="X657" s="569">
        <v>46001.583333333343</v>
      </c>
      <c r="Y657" s="10" t="s">
        <v>3467</v>
      </c>
      <c r="Z657" s="10">
        <v>0.5</v>
      </c>
      <c r="AA657" s="10"/>
      <c r="AB657" s="10" t="s">
        <v>478</v>
      </c>
      <c r="AC657" s="221" t="s">
        <v>3462</v>
      </c>
      <c r="AD657" s="10"/>
      <c r="AE657" s="10"/>
      <c r="AF657" s="10"/>
      <c r="AG657" s="10"/>
      <c r="AH657" s="10"/>
      <c r="AI657" s="10"/>
      <c r="AJ657" s="10"/>
      <c r="AK657" s="10" t="s">
        <v>480</v>
      </c>
      <c r="AL657" s="222">
        <f t="shared" si="20"/>
        <v>46001</v>
      </c>
      <c r="AM657" s="220">
        <f t="shared" si="21"/>
        <v>46001</v>
      </c>
    </row>
    <row r="658" spans="1:39" ht="21.6" customHeight="1">
      <c r="A658" s="10">
        <v>88</v>
      </c>
      <c r="B658" s="10" t="s">
        <v>471</v>
      </c>
      <c r="C658" s="10">
        <v>2025122250</v>
      </c>
      <c r="D658" s="10"/>
      <c r="E658" s="10"/>
      <c r="F658" s="10">
        <v>2180</v>
      </c>
      <c r="G658" s="10" t="s">
        <v>3468</v>
      </c>
      <c r="H658" s="10" t="s">
        <v>2452</v>
      </c>
      <c r="I658" s="10"/>
      <c r="J658" s="10"/>
      <c r="K658" s="10"/>
      <c r="L658" s="10"/>
      <c r="M658" s="11"/>
      <c r="N658" s="10"/>
      <c r="O658" s="11"/>
      <c r="P658" s="12"/>
      <c r="Q658" s="10" t="s">
        <v>3469</v>
      </c>
      <c r="R658" s="10" t="s">
        <v>419</v>
      </c>
      <c r="S658" s="10" t="s">
        <v>145</v>
      </c>
      <c r="T658" s="10">
        <v>1</v>
      </c>
      <c r="U658" s="10" t="s">
        <v>475</v>
      </c>
      <c r="V658" s="10" t="s">
        <v>3470</v>
      </c>
      <c r="W658" s="10" t="s">
        <v>3471</v>
      </c>
      <c r="X658" s="569">
        <v>46006.597222222219</v>
      </c>
      <c r="Y658" s="10"/>
      <c r="Z658" s="10">
        <v>0.3</v>
      </c>
      <c r="AA658" s="10"/>
      <c r="AB658" s="10" t="s">
        <v>478</v>
      </c>
      <c r="AC658" s="221" t="s">
        <v>489</v>
      </c>
      <c r="AD658" s="10" t="s">
        <v>480</v>
      </c>
      <c r="AE658" s="10"/>
      <c r="AF658" s="10"/>
      <c r="AG658" s="10"/>
      <c r="AH658" s="10"/>
      <c r="AI658" s="10"/>
      <c r="AJ658" s="10" t="s">
        <v>480</v>
      </c>
      <c r="AK658" s="10" t="s">
        <v>480</v>
      </c>
      <c r="AL658" s="222" t="e">
        <f t="shared" si="20"/>
        <v>#VALUE!</v>
      </c>
      <c r="AM658" s="220">
        <f t="shared" si="21"/>
        <v>46006</v>
      </c>
    </row>
    <row r="659" spans="1:39" ht="21.6" customHeight="1">
      <c r="A659" s="10">
        <v>91</v>
      </c>
      <c r="B659" s="10" t="s">
        <v>471</v>
      </c>
      <c r="C659" s="10">
        <v>2025122283</v>
      </c>
      <c r="D659" s="10"/>
      <c r="E659" s="10"/>
      <c r="F659" s="10" t="s">
        <v>64</v>
      </c>
      <c r="G659" s="10" t="s">
        <v>3472</v>
      </c>
      <c r="H659" s="10" t="s">
        <v>2452</v>
      </c>
      <c r="I659" s="10"/>
      <c r="J659" s="10"/>
      <c r="K659" s="10"/>
      <c r="L659" s="10"/>
      <c r="M659" s="11"/>
      <c r="N659" s="10"/>
      <c r="O659" s="11"/>
      <c r="P659" s="12"/>
      <c r="Q659" s="10" t="s">
        <v>3473</v>
      </c>
      <c r="R659" s="10" t="s">
        <v>419</v>
      </c>
      <c r="S659" s="10" t="s">
        <v>145</v>
      </c>
      <c r="T659" s="10">
        <v>1</v>
      </c>
      <c r="U659" s="10" t="s">
        <v>475</v>
      </c>
      <c r="V659" s="10" t="s">
        <v>3474</v>
      </c>
      <c r="W659" s="10" t="s">
        <v>3475</v>
      </c>
      <c r="X659" s="569">
        <v>46006.673611111109</v>
      </c>
      <c r="Y659" s="10"/>
      <c r="Z659" s="10">
        <v>0.3</v>
      </c>
      <c r="AA659" s="10"/>
      <c r="AB659" s="10" t="s">
        <v>478</v>
      </c>
      <c r="AC659" s="221" t="s">
        <v>3476</v>
      </c>
      <c r="AD659" s="10" t="s">
        <v>480</v>
      </c>
      <c r="AE659" s="10"/>
      <c r="AF659" s="10"/>
      <c r="AG659" s="10"/>
      <c r="AH659" s="10"/>
      <c r="AI659" s="10"/>
      <c r="AJ659" s="10" t="s">
        <v>480</v>
      </c>
      <c r="AK659" s="10" t="s">
        <v>480</v>
      </c>
      <c r="AL659" s="222" t="e">
        <f t="shared" si="20"/>
        <v>#VALUE!</v>
      </c>
      <c r="AM659" s="220">
        <f t="shared" si="21"/>
        <v>46006</v>
      </c>
    </row>
    <row r="660" spans="1:39" ht="21.6" customHeight="1">
      <c r="A660" s="10">
        <v>92</v>
      </c>
      <c r="B660" s="10" t="s">
        <v>471</v>
      </c>
      <c r="C660" s="10">
        <v>2025122307</v>
      </c>
      <c r="D660" s="10"/>
      <c r="E660" s="10"/>
      <c r="F660" s="10">
        <v>2398</v>
      </c>
      <c r="G660" s="10" t="s">
        <v>3477</v>
      </c>
      <c r="H660" s="10" t="s">
        <v>2452</v>
      </c>
      <c r="I660" s="10"/>
      <c r="J660" s="10"/>
      <c r="K660" s="10"/>
      <c r="L660" s="10"/>
      <c r="M660" s="11"/>
      <c r="N660" s="10"/>
      <c r="O660" s="11"/>
      <c r="P660" s="12"/>
      <c r="Q660" s="10" t="s">
        <v>3478</v>
      </c>
      <c r="R660" s="10" t="s">
        <v>419</v>
      </c>
      <c r="S660" s="10" t="s">
        <v>145</v>
      </c>
      <c r="T660" s="10">
        <v>1</v>
      </c>
      <c r="U660" s="10" t="s">
        <v>475</v>
      </c>
      <c r="V660" s="10" t="s">
        <v>3479</v>
      </c>
      <c r="W660" s="10" t="s">
        <v>3480</v>
      </c>
      <c r="X660" s="569">
        <v>46006.7</v>
      </c>
      <c r="Y660" s="10"/>
      <c r="Z660" s="10">
        <v>0.3</v>
      </c>
      <c r="AA660" s="10"/>
      <c r="AB660" s="10" t="s">
        <v>478</v>
      </c>
      <c r="AC660" s="221" t="s">
        <v>3476</v>
      </c>
      <c r="AD660" s="10" t="s">
        <v>480</v>
      </c>
      <c r="AE660" s="10"/>
      <c r="AF660" s="10"/>
      <c r="AG660" s="10"/>
      <c r="AH660" s="10"/>
      <c r="AI660" s="10"/>
      <c r="AJ660" s="10" t="s">
        <v>480</v>
      </c>
      <c r="AK660" s="10" t="s">
        <v>480</v>
      </c>
      <c r="AL660" s="222" t="e">
        <f t="shared" si="20"/>
        <v>#VALUE!</v>
      </c>
      <c r="AM660" s="220">
        <f t="shared" si="21"/>
        <v>46006</v>
      </c>
    </row>
    <row r="661" spans="1:39" ht="21.6" customHeight="1">
      <c r="A661" s="10">
        <v>99</v>
      </c>
      <c r="B661" s="10" t="s">
        <v>471</v>
      </c>
      <c r="C661" s="10">
        <v>2025122460</v>
      </c>
      <c r="D661" s="10"/>
      <c r="E661" s="10"/>
      <c r="F661" s="10">
        <v>4970</v>
      </c>
      <c r="G661" s="10" t="s">
        <v>3138</v>
      </c>
      <c r="H661" s="10" t="s">
        <v>2452</v>
      </c>
      <c r="I661" s="10"/>
      <c r="J661" s="10"/>
      <c r="K661" s="10"/>
      <c r="L661" s="10"/>
      <c r="M661" s="11"/>
      <c r="N661" s="10"/>
      <c r="O661" s="11"/>
      <c r="P661" s="12"/>
      <c r="Q661" s="10" t="s">
        <v>3139</v>
      </c>
      <c r="R661" s="10" t="s">
        <v>419</v>
      </c>
      <c r="S661" s="10" t="s">
        <v>145</v>
      </c>
      <c r="T661" s="10">
        <v>1</v>
      </c>
      <c r="U661" s="10" t="s">
        <v>475</v>
      </c>
      <c r="V661" s="10" t="s">
        <v>3481</v>
      </c>
      <c r="W661" s="10" t="s">
        <v>3482</v>
      </c>
      <c r="X661" s="569">
        <v>46007.712500000001</v>
      </c>
      <c r="Y661" s="10"/>
      <c r="Z661" s="10">
        <v>0.4</v>
      </c>
      <c r="AA661" s="10"/>
      <c r="AB661" s="10" t="s">
        <v>478</v>
      </c>
      <c r="AC661" s="221" t="s">
        <v>489</v>
      </c>
      <c r="AD661" s="10" t="s">
        <v>480</v>
      </c>
      <c r="AE661" s="10"/>
      <c r="AF661" s="10"/>
      <c r="AG661" s="10"/>
      <c r="AH661" s="10"/>
      <c r="AI661" s="10"/>
      <c r="AJ661" s="10" t="s">
        <v>480</v>
      </c>
      <c r="AK661" s="10" t="s">
        <v>480</v>
      </c>
      <c r="AL661" s="222" t="e">
        <f t="shared" si="20"/>
        <v>#VALUE!</v>
      </c>
      <c r="AM661" s="220">
        <f t="shared" si="21"/>
        <v>46007</v>
      </c>
    </row>
    <row r="662" spans="1:39" ht="21.6" customHeight="1">
      <c r="A662" s="10">
        <v>100</v>
      </c>
      <c r="B662" s="10" t="s">
        <v>509</v>
      </c>
      <c r="C662" s="10">
        <v>2025122486</v>
      </c>
      <c r="D662" s="10" t="s">
        <v>3483</v>
      </c>
      <c r="E662" s="10" t="s">
        <v>621</v>
      </c>
      <c r="F662" s="10">
        <v>3883</v>
      </c>
      <c r="G662" s="10" t="s">
        <v>2634</v>
      </c>
      <c r="H662" s="10" t="s">
        <v>2452</v>
      </c>
      <c r="I662" s="10" t="s">
        <v>3484</v>
      </c>
      <c r="J662" s="10" t="s">
        <v>530</v>
      </c>
      <c r="K662" s="10" t="s">
        <v>592</v>
      </c>
      <c r="L662" s="10" t="s">
        <v>703</v>
      </c>
      <c r="M662" s="11" t="s">
        <v>704</v>
      </c>
      <c r="N662" s="10">
        <v>2405</v>
      </c>
      <c r="O662" s="11" t="s">
        <v>705</v>
      </c>
      <c r="P662" s="12" t="s">
        <v>3485</v>
      </c>
      <c r="Q662" s="10" t="s">
        <v>2637</v>
      </c>
      <c r="R662" s="10" t="s">
        <v>419</v>
      </c>
      <c r="S662" s="10" t="s">
        <v>145</v>
      </c>
      <c r="T662" s="10">
        <v>1</v>
      </c>
      <c r="U662" s="10" t="s">
        <v>475</v>
      </c>
      <c r="V662" s="10" t="s">
        <v>3486</v>
      </c>
      <c r="W662" s="10" t="s">
        <v>3487</v>
      </c>
      <c r="X662" s="569">
        <v>46008.583333333343</v>
      </c>
      <c r="Y662" s="10" t="s">
        <v>3488</v>
      </c>
      <c r="Z662" s="10">
        <v>2</v>
      </c>
      <c r="AA662" s="10"/>
      <c r="AB662" s="10" t="s">
        <v>478</v>
      </c>
      <c r="AC662" s="221" t="s">
        <v>3489</v>
      </c>
      <c r="AD662" s="10"/>
      <c r="AE662" s="10"/>
      <c r="AF662" s="10"/>
      <c r="AG662" s="10"/>
      <c r="AH662" s="10"/>
      <c r="AI662" s="10"/>
      <c r="AJ662" s="10"/>
      <c r="AK662" s="10" t="s">
        <v>480</v>
      </c>
      <c r="AL662" s="222">
        <f t="shared" si="20"/>
        <v>46008</v>
      </c>
      <c r="AM662" s="220">
        <f t="shared" si="21"/>
        <v>46008</v>
      </c>
    </row>
    <row r="663" spans="1:39" ht="21.6" customHeight="1">
      <c r="A663" s="10">
        <v>103</v>
      </c>
      <c r="B663" s="10" t="s">
        <v>471</v>
      </c>
      <c r="C663" s="10">
        <v>2025122582</v>
      </c>
      <c r="D663" s="10"/>
      <c r="E663" s="10"/>
      <c r="F663" s="10">
        <v>2570</v>
      </c>
      <c r="G663" s="10" t="s">
        <v>3490</v>
      </c>
      <c r="H663" s="10" t="s">
        <v>2452</v>
      </c>
      <c r="I663" s="10"/>
      <c r="J663" s="10"/>
      <c r="K663" s="10"/>
      <c r="L663" s="10"/>
      <c r="M663" s="11"/>
      <c r="N663" s="10"/>
      <c r="O663" s="11"/>
      <c r="P663" s="12"/>
      <c r="Q663" s="10" t="s">
        <v>3491</v>
      </c>
      <c r="R663" s="10" t="s">
        <v>419</v>
      </c>
      <c r="S663" s="10" t="s">
        <v>145</v>
      </c>
      <c r="T663" s="10">
        <v>1</v>
      </c>
      <c r="U663" s="10" t="s">
        <v>475</v>
      </c>
      <c r="V663" s="10" t="s">
        <v>3492</v>
      </c>
      <c r="W663" s="10" t="s">
        <v>3493</v>
      </c>
      <c r="X663" s="569">
        <v>46008.670138888891</v>
      </c>
      <c r="Y663" s="10"/>
      <c r="Z663" s="10">
        <v>0.3</v>
      </c>
      <c r="AA663" s="10"/>
      <c r="AB663" s="10" t="s">
        <v>478</v>
      </c>
      <c r="AC663" s="221" t="s">
        <v>489</v>
      </c>
      <c r="AD663" s="10" t="s">
        <v>480</v>
      </c>
      <c r="AE663" s="10"/>
      <c r="AF663" s="10"/>
      <c r="AG663" s="10"/>
      <c r="AH663" s="10"/>
      <c r="AI663" s="10"/>
      <c r="AJ663" s="10" t="s">
        <v>480</v>
      </c>
      <c r="AK663" s="10" t="s">
        <v>480</v>
      </c>
      <c r="AL663" s="222" t="e">
        <f t="shared" si="20"/>
        <v>#VALUE!</v>
      </c>
      <c r="AM663" s="220">
        <f t="shared" si="21"/>
        <v>46008</v>
      </c>
    </row>
    <row r="664" spans="1:39" ht="21.6" customHeight="1">
      <c r="A664" s="10">
        <v>104</v>
      </c>
      <c r="B664" s="10" t="s">
        <v>471</v>
      </c>
      <c r="C664" s="10">
        <v>2025122585</v>
      </c>
      <c r="D664" s="10"/>
      <c r="E664" s="10"/>
      <c r="F664" s="10" t="s">
        <v>78</v>
      </c>
      <c r="G664" s="10" t="s">
        <v>3494</v>
      </c>
      <c r="H664" s="10" t="s">
        <v>2452</v>
      </c>
      <c r="I664" s="10"/>
      <c r="J664" s="10"/>
      <c r="K664" s="10"/>
      <c r="L664" s="10"/>
      <c r="M664" s="11"/>
      <c r="N664" s="10"/>
      <c r="O664" s="11"/>
      <c r="P664" s="12"/>
      <c r="Q664" s="10" t="s">
        <v>3495</v>
      </c>
      <c r="R664" s="10" t="s">
        <v>419</v>
      </c>
      <c r="S664" s="10" t="s">
        <v>145</v>
      </c>
      <c r="T664" s="10">
        <v>1</v>
      </c>
      <c r="U664" s="10" t="s">
        <v>475</v>
      </c>
      <c r="V664" s="10" t="s">
        <v>3496</v>
      </c>
      <c r="W664" s="10" t="s">
        <v>3497</v>
      </c>
      <c r="X664" s="569">
        <v>46008.690972222219</v>
      </c>
      <c r="Y664" s="10"/>
      <c r="Z664" s="10">
        <v>0.3</v>
      </c>
      <c r="AA664" s="10"/>
      <c r="AB664" s="10" t="s">
        <v>478</v>
      </c>
      <c r="AC664" s="221" t="s">
        <v>489</v>
      </c>
      <c r="AD664" s="10" t="s">
        <v>480</v>
      </c>
      <c r="AE664" s="10"/>
      <c r="AF664" s="10"/>
      <c r="AG664" s="10"/>
      <c r="AH664" s="10"/>
      <c r="AI664" s="10"/>
      <c r="AJ664" s="10" t="s">
        <v>480</v>
      </c>
      <c r="AK664" s="10" t="s">
        <v>480</v>
      </c>
      <c r="AL664" s="222" t="e">
        <f t="shared" si="20"/>
        <v>#VALUE!</v>
      </c>
      <c r="AM664" s="220">
        <f t="shared" si="21"/>
        <v>46008</v>
      </c>
    </row>
    <row r="665" spans="1:39" ht="21.6" customHeight="1">
      <c r="A665" s="10">
        <v>120</v>
      </c>
      <c r="B665" s="10" t="s">
        <v>471</v>
      </c>
      <c r="C665" s="10">
        <v>2025122815</v>
      </c>
      <c r="D665" s="10"/>
      <c r="E665" s="10"/>
      <c r="F665" s="10">
        <v>5452</v>
      </c>
      <c r="G665" s="10" t="s">
        <v>3498</v>
      </c>
      <c r="H665" s="10" t="s">
        <v>3452</v>
      </c>
      <c r="I665" s="10"/>
      <c r="J665" s="10"/>
      <c r="K665" s="10"/>
      <c r="L665" s="10"/>
      <c r="M665" s="11"/>
      <c r="N665" s="10"/>
      <c r="O665" s="11"/>
      <c r="P665" s="12"/>
      <c r="Q665" s="10" t="s">
        <v>3499</v>
      </c>
      <c r="R665" s="10" t="s">
        <v>419</v>
      </c>
      <c r="S665" s="10" t="s">
        <v>145</v>
      </c>
      <c r="T665" s="10">
        <v>1</v>
      </c>
      <c r="U665" s="10" t="s">
        <v>475</v>
      </c>
      <c r="V665" s="10" t="s">
        <v>3500</v>
      </c>
      <c r="W665" s="10" t="s">
        <v>3501</v>
      </c>
      <c r="X665" s="569">
        <v>46010.680555555547</v>
      </c>
      <c r="Y665" s="10"/>
      <c r="Z665" s="10">
        <v>0.3</v>
      </c>
      <c r="AA665" s="10"/>
      <c r="AB665" s="10" t="s">
        <v>478</v>
      </c>
      <c r="AC665" s="221" t="s">
        <v>479</v>
      </c>
      <c r="AD665" s="10" t="s">
        <v>480</v>
      </c>
      <c r="AE665" s="10"/>
      <c r="AF665" s="10"/>
      <c r="AG665" s="10"/>
      <c r="AH665" s="10"/>
      <c r="AI665" s="10"/>
      <c r="AJ665" s="10" t="s">
        <v>480</v>
      </c>
      <c r="AK665" s="10" t="s">
        <v>480</v>
      </c>
      <c r="AL665" s="222" t="e">
        <f t="shared" si="20"/>
        <v>#VALUE!</v>
      </c>
      <c r="AM665" s="220">
        <f t="shared" si="21"/>
        <v>46010</v>
      </c>
    </row>
    <row r="666" spans="1:39" ht="21.6" customHeight="1">
      <c r="A666" s="10">
        <v>123</v>
      </c>
      <c r="B666" s="10" t="s">
        <v>509</v>
      </c>
      <c r="C666" s="10">
        <v>2025122851</v>
      </c>
      <c r="D666" s="10" t="s">
        <v>3502</v>
      </c>
      <c r="E666" s="10" t="s">
        <v>511</v>
      </c>
      <c r="F666" s="10">
        <v>3082</v>
      </c>
      <c r="G666" s="10" t="s">
        <v>3128</v>
      </c>
      <c r="H666" s="10" t="s">
        <v>2551</v>
      </c>
      <c r="I666" s="10" t="s">
        <v>3503</v>
      </c>
      <c r="J666" s="10" t="s">
        <v>629</v>
      </c>
      <c r="K666" s="10" t="s">
        <v>289</v>
      </c>
      <c r="L666" s="10" t="s">
        <v>593</v>
      </c>
      <c r="M666" s="11" t="s">
        <v>594</v>
      </c>
      <c r="N666" s="10" t="s">
        <v>595</v>
      </c>
      <c r="O666" s="11" t="s">
        <v>596</v>
      </c>
      <c r="P666" s="12" t="s">
        <v>3504</v>
      </c>
      <c r="Q666" s="10" t="s">
        <v>3129</v>
      </c>
      <c r="R666" s="10" t="s">
        <v>419</v>
      </c>
      <c r="S666" s="10" t="s">
        <v>145</v>
      </c>
      <c r="T666" s="10">
        <v>1</v>
      </c>
      <c r="U666" s="10" t="s">
        <v>475</v>
      </c>
      <c r="V666" s="10" t="s">
        <v>3505</v>
      </c>
      <c r="W666" s="10" t="s">
        <v>3506</v>
      </c>
      <c r="X666" s="569">
        <v>46013.46875</v>
      </c>
      <c r="Y666" s="10" t="s">
        <v>1006</v>
      </c>
      <c r="Z666" s="10">
        <v>0.4</v>
      </c>
      <c r="AA666" s="10"/>
      <c r="AB666" s="10" t="s">
        <v>478</v>
      </c>
      <c r="AC666" s="221" t="s">
        <v>3507</v>
      </c>
      <c r="AD666" s="10"/>
      <c r="AE666" s="10"/>
      <c r="AF666" s="10"/>
      <c r="AG666" s="10"/>
      <c r="AH666" s="10"/>
      <c r="AI666" s="10"/>
      <c r="AJ666" s="10"/>
      <c r="AK666" s="10" t="s">
        <v>480</v>
      </c>
      <c r="AL666" s="222">
        <f t="shared" si="20"/>
        <v>46012</v>
      </c>
      <c r="AM666" s="220">
        <f t="shared" si="21"/>
        <v>46013</v>
      </c>
    </row>
    <row r="667" spans="1:39" ht="21.6" customHeight="1">
      <c r="A667" s="10">
        <v>124</v>
      </c>
      <c r="B667" s="10" t="s">
        <v>509</v>
      </c>
      <c r="C667" s="10">
        <v>2025122884</v>
      </c>
      <c r="D667" s="10" t="s">
        <v>3508</v>
      </c>
      <c r="E667" s="10" t="s">
        <v>511</v>
      </c>
      <c r="F667" s="10">
        <v>3569</v>
      </c>
      <c r="G667" s="10" t="s">
        <v>3314</v>
      </c>
      <c r="H667" s="10" t="s">
        <v>2452</v>
      </c>
      <c r="I667" s="10" t="s">
        <v>3509</v>
      </c>
      <c r="J667" s="10" t="s">
        <v>638</v>
      </c>
      <c r="K667" s="10" t="s">
        <v>592</v>
      </c>
      <c r="L667" s="10" t="s">
        <v>515</v>
      </c>
      <c r="M667" s="11" t="s">
        <v>516</v>
      </c>
      <c r="N667" s="10">
        <v>2307</v>
      </c>
      <c r="O667" s="11" t="s">
        <v>532</v>
      </c>
      <c r="P667" s="12" t="s">
        <v>3510</v>
      </c>
      <c r="Q667" s="10" t="s">
        <v>3319</v>
      </c>
      <c r="R667" s="10" t="s">
        <v>419</v>
      </c>
      <c r="S667" s="10" t="s">
        <v>145</v>
      </c>
      <c r="T667" s="10">
        <v>1</v>
      </c>
      <c r="U667" s="10" t="s">
        <v>475</v>
      </c>
      <c r="V667" s="10" t="s">
        <v>3511</v>
      </c>
      <c r="W667" s="10" t="s">
        <v>1025</v>
      </c>
      <c r="X667" s="569">
        <v>46013.599305555559</v>
      </c>
      <c r="Y667" s="10" t="s">
        <v>3512</v>
      </c>
      <c r="Z667" s="10">
        <v>0.4</v>
      </c>
      <c r="AA667" s="10"/>
      <c r="AB667" s="10" t="s">
        <v>478</v>
      </c>
      <c r="AC667" s="221" t="s">
        <v>3513</v>
      </c>
      <c r="AD667" s="10"/>
      <c r="AE667" s="10"/>
      <c r="AF667" s="10"/>
      <c r="AG667" s="10"/>
      <c r="AH667" s="10"/>
      <c r="AI667" s="10"/>
      <c r="AJ667" s="10"/>
      <c r="AK667" s="10" t="s">
        <v>480</v>
      </c>
      <c r="AL667" s="222">
        <f t="shared" si="20"/>
        <v>46013</v>
      </c>
      <c r="AM667" s="220">
        <f t="shared" si="21"/>
        <v>46013</v>
      </c>
    </row>
    <row r="668" spans="1:39" ht="21.6" customHeight="1">
      <c r="A668" s="10">
        <v>125</v>
      </c>
      <c r="B668" s="10" t="s">
        <v>471</v>
      </c>
      <c r="C668" s="10">
        <v>2025122889</v>
      </c>
      <c r="D668" s="10"/>
      <c r="E668" s="10"/>
      <c r="F668" s="10">
        <v>3941</v>
      </c>
      <c r="G668" s="10" t="s">
        <v>2550</v>
      </c>
      <c r="H668" s="10" t="s">
        <v>2551</v>
      </c>
      <c r="I668" s="10"/>
      <c r="J668" s="10"/>
      <c r="K668" s="10"/>
      <c r="L668" s="10"/>
      <c r="M668" s="11"/>
      <c r="N668" s="10"/>
      <c r="O668" s="11"/>
      <c r="P668" s="12"/>
      <c r="Q668" s="10" t="s">
        <v>2554</v>
      </c>
      <c r="R668" s="10" t="s">
        <v>419</v>
      </c>
      <c r="S668" s="10" t="s">
        <v>145</v>
      </c>
      <c r="T668" s="10">
        <v>1</v>
      </c>
      <c r="U668" s="10" t="s">
        <v>475</v>
      </c>
      <c r="V668" s="10" t="s">
        <v>3514</v>
      </c>
      <c r="W668" s="10" t="s">
        <v>3515</v>
      </c>
      <c r="X668" s="569">
        <v>46013.440972222219</v>
      </c>
      <c r="Y668" s="10"/>
      <c r="Z668" s="10">
        <v>0.6</v>
      </c>
      <c r="AA668" s="10"/>
      <c r="AB668" s="10" t="s">
        <v>478</v>
      </c>
      <c r="AC668" s="221" t="s">
        <v>489</v>
      </c>
      <c r="AD668" s="10" t="s">
        <v>480</v>
      </c>
      <c r="AE668" s="10"/>
      <c r="AF668" s="10"/>
      <c r="AG668" s="10"/>
      <c r="AH668" s="10"/>
      <c r="AI668" s="10"/>
      <c r="AJ668" s="10" t="s">
        <v>480</v>
      </c>
      <c r="AK668" s="10" t="s">
        <v>480</v>
      </c>
      <c r="AL668" s="222" t="e">
        <f t="shared" si="20"/>
        <v>#VALUE!</v>
      </c>
      <c r="AM668" s="220">
        <f t="shared" si="21"/>
        <v>46013</v>
      </c>
    </row>
    <row r="669" spans="1:39" ht="21.6" customHeight="1">
      <c r="A669" s="10">
        <v>126</v>
      </c>
      <c r="B669" s="10" t="s">
        <v>471</v>
      </c>
      <c r="C669" s="10">
        <v>2025122912</v>
      </c>
      <c r="D669" s="10"/>
      <c r="E669" s="10"/>
      <c r="F669" s="10">
        <v>2353</v>
      </c>
      <c r="G669" s="10" t="s">
        <v>3516</v>
      </c>
      <c r="H669" s="10" t="s">
        <v>3452</v>
      </c>
      <c r="I669" s="10"/>
      <c r="J669" s="10"/>
      <c r="K669" s="10"/>
      <c r="L669" s="10"/>
      <c r="M669" s="11"/>
      <c r="N669" s="10"/>
      <c r="O669" s="11"/>
      <c r="P669" s="12"/>
      <c r="Q669" s="10" t="s">
        <v>3517</v>
      </c>
      <c r="R669" s="10" t="s">
        <v>419</v>
      </c>
      <c r="S669" s="10" t="s">
        <v>145</v>
      </c>
      <c r="T669" s="10">
        <v>1</v>
      </c>
      <c r="U669" s="10" t="s">
        <v>475</v>
      </c>
      <c r="V669" s="10" t="s">
        <v>3518</v>
      </c>
      <c r="W669" s="10" t="s">
        <v>3519</v>
      </c>
      <c r="X669" s="569">
        <v>46013.500694444447</v>
      </c>
      <c r="Y669" s="10"/>
      <c r="Z669" s="10">
        <v>0.5</v>
      </c>
      <c r="AA669" s="10"/>
      <c r="AB669" s="10" t="s">
        <v>478</v>
      </c>
      <c r="AC669" s="221" t="s">
        <v>489</v>
      </c>
      <c r="AD669" s="10" t="s">
        <v>480</v>
      </c>
      <c r="AE669" s="10"/>
      <c r="AF669" s="10"/>
      <c r="AG669" s="10"/>
      <c r="AH669" s="10"/>
      <c r="AI669" s="10"/>
      <c r="AJ669" s="10" t="s">
        <v>480</v>
      </c>
      <c r="AK669" s="10" t="s">
        <v>480</v>
      </c>
      <c r="AL669" s="222" t="e">
        <f t="shared" si="20"/>
        <v>#VALUE!</v>
      </c>
      <c r="AM669" s="220">
        <f t="shared" si="21"/>
        <v>46013</v>
      </c>
    </row>
    <row r="670" spans="1:39" ht="21.6" customHeight="1">
      <c r="A670" s="10">
        <v>130</v>
      </c>
      <c r="B670" s="10" t="s">
        <v>471</v>
      </c>
      <c r="C670" s="10">
        <v>2025122932</v>
      </c>
      <c r="D670" s="10"/>
      <c r="E670" s="10"/>
      <c r="F670" s="10">
        <v>3569</v>
      </c>
      <c r="G670" s="10" t="s">
        <v>3314</v>
      </c>
      <c r="H670" s="10" t="s">
        <v>2452</v>
      </c>
      <c r="I670" s="10"/>
      <c r="J670" s="10"/>
      <c r="K670" s="10"/>
      <c r="L670" s="10"/>
      <c r="M670" s="11"/>
      <c r="N670" s="10"/>
      <c r="O670" s="11"/>
      <c r="P670" s="12"/>
      <c r="Q670" s="10" t="s">
        <v>3319</v>
      </c>
      <c r="R670" s="10" t="s">
        <v>419</v>
      </c>
      <c r="S670" s="10" t="s">
        <v>145</v>
      </c>
      <c r="T670" s="10">
        <v>1</v>
      </c>
      <c r="U670" s="10" t="s">
        <v>475</v>
      </c>
      <c r="V670" s="10" t="s">
        <v>3520</v>
      </c>
      <c r="W670" s="10" t="s">
        <v>1025</v>
      </c>
      <c r="X670" s="569">
        <v>46013.599305555559</v>
      </c>
      <c r="Y670" s="10"/>
      <c r="Z670" s="10">
        <v>0.4</v>
      </c>
      <c r="AA670" s="10"/>
      <c r="AB670" s="10" t="s">
        <v>478</v>
      </c>
      <c r="AC670" s="221" t="s">
        <v>489</v>
      </c>
      <c r="AD670" s="10" t="s">
        <v>480</v>
      </c>
      <c r="AE670" s="10"/>
      <c r="AF670" s="10"/>
      <c r="AG670" s="10"/>
      <c r="AH670" s="10"/>
      <c r="AI670" s="10"/>
      <c r="AJ670" s="10" t="s">
        <v>480</v>
      </c>
      <c r="AK670" s="10"/>
      <c r="AL670" s="222" t="e">
        <f t="shared" si="20"/>
        <v>#VALUE!</v>
      </c>
      <c r="AM670" s="220">
        <f t="shared" si="21"/>
        <v>46013</v>
      </c>
    </row>
    <row r="671" spans="1:39" ht="21.6" customHeight="1">
      <c r="A671" s="10">
        <v>135</v>
      </c>
      <c r="B671" s="10" t="s">
        <v>471</v>
      </c>
      <c r="C671" s="10">
        <v>2025123014</v>
      </c>
      <c r="D671" s="10"/>
      <c r="E671" s="10"/>
      <c r="F671" s="10">
        <v>3913</v>
      </c>
      <c r="G671" s="10" t="s">
        <v>2451</v>
      </c>
      <c r="H671" s="10" t="s">
        <v>2452</v>
      </c>
      <c r="I671" s="10"/>
      <c r="J671" s="10"/>
      <c r="K671" s="10"/>
      <c r="L671" s="10"/>
      <c r="M671" s="11"/>
      <c r="N671" s="10"/>
      <c r="O671" s="11"/>
      <c r="P671" s="12"/>
      <c r="Q671" s="10" t="s">
        <v>2455</v>
      </c>
      <c r="R671" s="10" t="s">
        <v>419</v>
      </c>
      <c r="S671" s="10" t="s">
        <v>145</v>
      </c>
      <c r="T671" s="10">
        <v>1</v>
      </c>
      <c r="U671" s="10" t="s">
        <v>475</v>
      </c>
      <c r="V671" s="10" t="s">
        <v>3521</v>
      </c>
      <c r="W671" s="10" t="s">
        <v>3522</v>
      </c>
      <c r="X671" s="569">
        <v>46014.503472222219</v>
      </c>
      <c r="Y671" s="10"/>
      <c r="Z671" s="10">
        <v>0.3</v>
      </c>
      <c r="AA671" s="10"/>
      <c r="AB671" s="10" t="s">
        <v>478</v>
      </c>
      <c r="AC671" s="221" t="s">
        <v>3523</v>
      </c>
      <c r="AD671" s="10" t="s">
        <v>480</v>
      </c>
      <c r="AE671" s="10"/>
      <c r="AF671" s="10"/>
      <c r="AG671" s="10"/>
      <c r="AH671" s="10"/>
      <c r="AI671" s="10"/>
      <c r="AJ671" s="10" t="s">
        <v>480</v>
      </c>
      <c r="AK671" s="10" t="s">
        <v>480</v>
      </c>
      <c r="AL671" s="222" t="e">
        <f t="shared" si="20"/>
        <v>#VALUE!</v>
      </c>
      <c r="AM671" s="220">
        <f t="shared" si="21"/>
        <v>46014</v>
      </c>
    </row>
    <row r="672" spans="1:39" ht="21.6" customHeight="1">
      <c r="A672" s="10">
        <v>148</v>
      </c>
      <c r="B672" s="10" t="s">
        <v>509</v>
      </c>
      <c r="C672" s="10">
        <v>2025123354</v>
      </c>
      <c r="D672" s="10" t="s">
        <v>3524</v>
      </c>
      <c r="E672" s="10" t="s">
        <v>511</v>
      </c>
      <c r="F672" s="10" t="s">
        <v>3525</v>
      </c>
      <c r="G672" s="10" t="s">
        <v>3526</v>
      </c>
      <c r="H672" s="10" t="s">
        <v>3452</v>
      </c>
      <c r="I672" s="10" t="s">
        <v>3527</v>
      </c>
      <c r="J672" s="10" t="s">
        <v>571</v>
      </c>
      <c r="K672" s="10" t="s">
        <v>1037</v>
      </c>
      <c r="L672" s="10" t="s">
        <v>515</v>
      </c>
      <c r="M672" s="11" t="s">
        <v>516</v>
      </c>
      <c r="N672" s="10">
        <v>2306</v>
      </c>
      <c r="O672" s="11" t="s">
        <v>572</v>
      </c>
      <c r="P672" s="12" t="s">
        <v>3528</v>
      </c>
      <c r="Q672" s="10" t="s">
        <v>3529</v>
      </c>
      <c r="R672" s="10" t="s">
        <v>419</v>
      </c>
      <c r="S672" s="10" t="s">
        <v>145</v>
      </c>
      <c r="T672" s="10">
        <v>1</v>
      </c>
      <c r="U672" s="10" t="s">
        <v>475</v>
      </c>
      <c r="V672" s="10" t="s">
        <v>3530</v>
      </c>
      <c r="W672" s="10" t="s">
        <v>3531</v>
      </c>
      <c r="X672" s="569">
        <v>46017.563888888893</v>
      </c>
      <c r="Y672" s="10" t="s">
        <v>3532</v>
      </c>
      <c r="Z672" s="10">
        <v>0.3</v>
      </c>
      <c r="AA672" s="10"/>
      <c r="AB672" s="10" t="s">
        <v>478</v>
      </c>
      <c r="AC672" s="221" t="s">
        <v>3533</v>
      </c>
      <c r="AD672" s="10"/>
      <c r="AE672" s="10"/>
      <c r="AF672" s="10"/>
      <c r="AG672" s="10"/>
      <c r="AH672" s="10"/>
      <c r="AI672" s="10"/>
      <c r="AJ672" s="10"/>
      <c r="AK672" s="10" t="s">
        <v>480</v>
      </c>
      <c r="AL672" s="222">
        <f t="shared" si="20"/>
        <v>46016</v>
      </c>
      <c r="AM672" s="220">
        <f t="shared" si="21"/>
        <v>46017</v>
      </c>
    </row>
    <row r="673" spans="1:39" ht="21.6" customHeight="1">
      <c r="A673" s="10">
        <v>154</v>
      </c>
      <c r="B673" s="10" t="s">
        <v>471</v>
      </c>
      <c r="C673" s="10">
        <v>2025123482</v>
      </c>
      <c r="D673" s="10"/>
      <c r="E673" s="10"/>
      <c r="F673" s="10" t="s">
        <v>74</v>
      </c>
      <c r="G673" s="10" t="s">
        <v>183</v>
      </c>
      <c r="H673" s="10" t="s">
        <v>2452</v>
      </c>
      <c r="I673" s="10"/>
      <c r="J673" s="10"/>
      <c r="K673" s="10"/>
      <c r="L673" s="10"/>
      <c r="M673" s="11"/>
      <c r="N673" s="10"/>
      <c r="O673" s="11"/>
      <c r="P673" s="12"/>
      <c r="Q673" s="10" t="s">
        <v>3407</v>
      </c>
      <c r="R673" s="10" t="s">
        <v>419</v>
      </c>
      <c r="S673" s="10" t="s">
        <v>145</v>
      </c>
      <c r="T673" s="10">
        <v>1</v>
      </c>
      <c r="U673" s="10" t="s">
        <v>475</v>
      </c>
      <c r="V673" s="10" t="s">
        <v>3534</v>
      </c>
      <c r="W673" s="10" t="s">
        <v>1122</v>
      </c>
      <c r="X673" s="569">
        <v>46017.673611111109</v>
      </c>
      <c r="Y673" s="10"/>
      <c r="Z673" s="10">
        <v>0.3</v>
      </c>
      <c r="AA673" s="10"/>
      <c r="AB673" s="10" t="s">
        <v>478</v>
      </c>
      <c r="AC673" s="221" t="s">
        <v>489</v>
      </c>
      <c r="AD673" s="10" t="s">
        <v>480</v>
      </c>
      <c r="AE673" s="10"/>
      <c r="AF673" s="10"/>
      <c r="AG673" s="10"/>
      <c r="AH673" s="10"/>
      <c r="AI673" s="10"/>
      <c r="AJ673" s="10" t="s">
        <v>480</v>
      </c>
      <c r="AK673" s="10" t="s">
        <v>480</v>
      </c>
      <c r="AL673" s="222" t="e">
        <f t="shared" si="20"/>
        <v>#VALUE!</v>
      </c>
      <c r="AM673" s="220">
        <f t="shared" si="21"/>
        <v>46017</v>
      </c>
    </row>
    <row r="674" spans="1:39" ht="21.6" customHeight="1">
      <c r="A674" s="10">
        <v>155</v>
      </c>
      <c r="B674" s="10" t="s">
        <v>471</v>
      </c>
      <c r="C674" s="10">
        <v>2025123483</v>
      </c>
      <c r="D674" s="10"/>
      <c r="E674" s="10"/>
      <c r="F674" s="10" t="s">
        <v>77</v>
      </c>
      <c r="G674" s="10" t="s">
        <v>3535</v>
      </c>
      <c r="H674" s="10" t="s">
        <v>2452</v>
      </c>
      <c r="I674" s="10"/>
      <c r="J674" s="10"/>
      <c r="K674" s="10"/>
      <c r="L674" s="10"/>
      <c r="M674" s="11"/>
      <c r="N674" s="10"/>
      <c r="O674" s="11"/>
      <c r="P674" s="12"/>
      <c r="Q674" s="10" t="s">
        <v>3536</v>
      </c>
      <c r="R674" s="10" t="s">
        <v>419</v>
      </c>
      <c r="S674" s="10" t="s">
        <v>145</v>
      </c>
      <c r="T674" s="10">
        <v>1</v>
      </c>
      <c r="U674" s="10" t="s">
        <v>475</v>
      </c>
      <c r="V674" s="10" t="s">
        <v>3537</v>
      </c>
      <c r="W674" s="10" t="s">
        <v>3538</v>
      </c>
      <c r="X674" s="569">
        <v>46017.697916666657</v>
      </c>
      <c r="Y674" s="10"/>
      <c r="Z674" s="10">
        <v>0.3</v>
      </c>
      <c r="AA674" s="10"/>
      <c r="AB674" s="10" t="s">
        <v>478</v>
      </c>
      <c r="AC674" s="221" t="s">
        <v>489</v>
      </c>
      <c r="AD674" s="10" t="s">
        <v>480</v>
      </c>
      <c r="AE674" s="10"/>
      <c r="AF674" s="10"/>
      <c r="AG674" s="10"/>
      <c r="AH674" s="10"/>
      <c r="AI674" s="10"/>
      <c r="AJ674" s="10" t="s">
        <v>480</v>
      </c>
      <c r="AK674" s="10" t="s">
        <v>480</v>
      </c>
      <c r="AL674" s="222" t="e">
        <f t="shared" si="20"/>
        <v>#VALUE!</v>
      </c>
      <c r="AM674" s="220">
        <f t="shared" si="21"/>
        <v>46017</v>
      </c>
    </row>
    <row r="675" spans="1:39" ht="21.6" customHeight="1">
      <c r="A675" s="10">
        <v>158</v>
      </c>
      <c r="B675" s="10" t="s">
        <v>509</v>
      </c>
      <c r="C675" s="10">
        <v>2025123495</v>
      </c>
      <c r="D675" s="10" t="s">
        <v>3539</v>
      </c>
      <c r="E675" s="10" t="s">
        <v>511</v>
      </c>
      <c r="F675" s="10" t="s">
        <v>73</v>
      </c>
      <c r="G675" s="10" t="s">
        <v>3540</v>
      </c>
      <c r="H675" s="10" t="s">
        <v>2452</v>
      </c>
      <c r="I675" s="10" t="s">
        <v>3541</v>
      </c>
      <c r="J675" s="10" t="s">
        <v>604</v>
      </c>
      <c r="K675" s="10" t="s">
        <v>289</v>
      </c>
      <c r="L675" s="10" t="s">
        <v>593</v>
      </c>
      <c r="M675" s="11" t="s">
        <v>594</v>
      </c>
      <c r="N675" s="10" t="s">
        <v>595</v>
      </c>
      <c r="O675" s="11" t="s">
        <v>596</v>
      </c>
      <c r="P675" s="12" t="s">
        <v>3542</v>
      </c>
      <c r="Q675" s="10" t="s">
        <v>3543</v>
      </c>
      <c r="R675" s="10" t="s">
        <v>419</v>
      </c>
      <c r="S675" s="10" t="s">
        <v>145</v>
      </c>
      <c r="T675" s="10">
        <v>1</v>
      </c>
      <c r="U675" s="10" t="s">
        <v>475</v>
      </c>
      <c r="V675" s="10" t="s">
        <v>3544</v>
      </c>
      <c r="W675" s="10" t="s">
        <v>3545</v>
      </c>
      <c r="X675" s="569">
        <v>46020.715277777781</v>
      </c>
      <c r="Y675" s="10" t="s">
        <v>1129</v>
      </c>
      <c r="Z675" s="10">
        <v>0.3</v>
      </c>
      <c r="AA675" s="10"/>
      <c r="AB675" s="10" t="s">
        <v>478</v>
      </c>
      <c r="AC675" s="221" t="s">
        <v>3546</v>
      </c>
      <c r="AD675" s="10"/>
      <c r="AE675" s="10"/>
      <c r="AF675" s="10"/>
      <c r="AG675" s="10"/>
      <c r="AH675" s="10"/>
      <c r="AI675" s="10"/>
      <c r="AJ675" s="10"/>
      <c r="AK675" s="10" t="s">
        <v>480</v>
      </c>
      <c r="AL675" s="222">
        <f t="shared" si="20"/>
        <v>46018</v>
      </c>
      <c r="AM675" s="220">
        <f t="shared" si="21"/>
        <v>46020</v>
      </c>
    </row>
    <row r="676" spans="1:39" ht="21.6" customHeight="1">
      <c r="A676" s="10">
        <v>171</v>
      </c>
      <c r="B676" s="10" t="s">
        <v>509</v>
      </c>
      <c r="C676" s="10">
        <v>2025123594</v>
      </c>
      <c r="D676" s="10" t="s">
        <v>3547</v>
      </c>
      <c r="E676" s="10" t="s">
        <v>511</v>
      </c>
      <c r="F676" s="10">
        <v>3785</v>
      </c>
      <c r="G676" s="10" t="s">
        <v>635</v>
      </c>
      <c r="H676" s="10" t="s">
        <v>636</v>
      </c>
      <c r="I676" s="10" t="s">
        <v>3548</v>
      </c>
      <c r="J676" s="10" t="s">
        <v>638</v>
      </c>
      <c r="K676" s="10" t="s">
        <v>1037</v>
      </c>
      <c r="L676" s="10" t="s">
        <v>1251</v>
      </c>
      <c r="M676" s="11" t="s">
        <v>1252</v>
      </c>
      <c r="N676" s="10">
        <v>5903</v>
      </c>
      <c r="O676" s="11" t="s">
        <v>548</v>
      </c>
      <c r="P676" s="12" t="s">
        <v>3549</v>
      </c>
      <c r="Q676" s="10" t="s">
        <v>643</v>
      </c>
      <c r="R676" s="10" t="s">
        <v>419</v>
      </c>
      <c r="S676" s="10" t="s">
        <v>125</v>
      </c>
      <c r="T676" s="10">
        <v>1</v>
      </c>
      <c r="U676" s="10" t="s">
        <v>475</v>
      </c>
      <c r="V676" s="10" t="s">
        <v>3550</v>
      </c>
      <c r="W676" s="10" t="s">
        <v>3551</v>
      </c>
      <c r="X676" s="569">
        <v>46021.75</v>
      </c>
      <c r="Y676" s="10" t="s">
        <v>3552</v>
      </c>
      <c r="Z676" s="10">
        <v>0.5</v>
      </c>
      <c r="AA676" s="10"/>
      <c r="AB676" s="10" t="s">
        <v>478</v>
      </c>
      <c r="AC676" s="221" t="s">
        <v>3553</v>
      </c>
      <c r="AD676" s="10"/>
      <c r="AE676" s="10"/>
      <c r="AF676" s="10"/>
      <c r="AG676" s="10"/>
      <c r="AH676" s="10"/>
      <c r="AI676" s="10"/>
      <c r="AJ676" s="10"/>
      <c r="AK676" s="10" t="s">
        <v>480</v>
      </c>
      <c r="AL676" s="222">
        <f t="shared" si="20"/>
        <v>46020</v>
      </c>
      <c r="AM676" s="220">
        <f t="shared" si="21"/>
        <v>46021</v>
      </c>
    </row>
    <row r="677" spans="1:39" ht="21.6" customHeight="1">
      <c r="A677" s="10">
        <v>172</v>
      </c>
      <c r="B677" s="10" t="s">
        <v>509</v>
      </c>
      <c r="C677" s="10">
        <v>2025123599</v>
      </c>
      <c r="D677" s="10" t="s">
        <v>3554</v>
      </c>
      <c r="E677" s="10" t="s">
        <v>511</v>
      </c>
      <c r="F677" s="10">
        <v>4388</v>
      </c>
      <c r="G677" s="10" t="s">
        <v>1373</v>
      </c>
      <c r="H677" s="10" t="s">
        <v>504</v>
      </c>
      <c r="I677" s="10" t="s">
        <v>3555</v>
      </c>
      <c r="J677" s="10" t="s">
        <v>514</v>
      </c>
      <c r="K677" s="10" t="s">
        <v>592</v>
      </c>
      <c r="L677" s="10" t="s">
        <v>756</v>
      </c>
      <c r="M677" s="11" t="s">
        <v>757</v>
      </c>
      <c r="N677" s="10">
        <v>2902</v>
      </c>
      <c r="O677" s="11" t="s">
        <v>3556</v>
      </c>
      <c r="P677" s="12" t="s">
        <v>3557</v>
      </c>
      <c r="Q677" s="10" t="s">
        <v>1374</v>
      </c>
      <c r="R677" s="10" t="s">
        <v>419</v>
      </c>
      <c r="S677" s="10" t="s">
        <v>130</v>
      </c>
      <c r="T677" s="10">
        <v>1</v>
      </c>
      <c r="U677" s="10" t="s">
        <v>475</v>
      </c>
      <c r="V677" s="10" t="s">
        <v>3558</v>
      </c>
      <c r="W677" s="10" t="s">
        <v>3559</v>
      </c>
      <c r="X677" s="569">
        <v>46022.461805555547</v>
      </c>
      <c r="Y677" s="10" t="s">
        <v>3560</v>
      </c>
      <c r="Z677" s="10">
        <v>0.5</v>
      </c>
      <c r="AA677" s="10"/>
      <c r="AB677" s="10" t="s">
        <v>478</v>
      </c>
      <c r="AC677" s="221" t="s">
        <v>3561</v>
      </c>
      <c r="AD677" s="10"/>
      <c r="AE677" s="10"/>
      <c r="AF677" s="10"/>
      <c r="AG677" s="10"/>
      <c r="AH677" s="10"/>
      <c r="AI677" s="10"/>
      <c r="AJ677" s="10"/>
      <c r="AK677" s="10" t="s">
        <v>480</v>
      </c>
      <c r="AL677" s="222">
        <f t="shared" si="20"/>
        <v>46021</v>
      </c>
      <c r="AM677" s="220">
        <f t="shared" si="21"/>
        <v>46022</v>
      </c>
    </row>
    <row r="678" spans="1:39" ht="21.6" customHeight="1">
      <c r="A678" s="10">
        <v>175</v>
      </c>
      <c r="B678" s="10" t="s">
        <v>509</v>
      </c>
      <c r="C678" s="10">
        <v>2025123645</v>
      </c>
      <c r="D678" s="10" t="s">
        <v>3562</v>
      </c>
      <c r="E678" s="10" t="s">
        <v>511</v>
      </c>
      <c r="F678" s="10">
        <v>4539</v>
      </c>
      <c r="G678" s="10" t="s">
        <v>266</v>
      </c>
      <c r="H678" s="10" t="s">
        <v>504</v>
      </c>
      <c r="I678" s="10" t="s">
        <v>3563</v>
      </c>
      <c r="J678" s="10" t="s">
        <v>514</v>
      </c>
      <c r="K678" s="10" t="s">
        <v>289</v>
      </c>
      <c r="L678" s="10" t="s">
        <v>756</v>
      </c>
      <c r="M678" s="11" t="s">
        <v>757</v>
      </c>
      <c r="N678" s="10">
        <v>2902</v>
      </c>
      <c r="O678" s="11" t="s">
        <v>3556</v>
      </c>
      <c r="P678" s="12" t="s">
        <v>3564</v>
      </c>
      <c r="Q678" s="10" t="s">
        <v>1955</v>
      </c>
      <c r="R678" s="10" t="s">
        <v>419</v>
      </c>
      <c r="S678" s="10" t="s">
        <v>130</v>
      </c>
      <c r="T678" s="10">
        <v>1</v>
      </c>
      <c r="U678" s="10" t="s">
        <v>475</v>
      </c>
      <c r="V678" s="10" t="s">
        <v>3565</v>
      </c>
      <c r="W678" s="10" t="s">
        <v>3566</v>
      </c>
      <c r="X678" s="569">
        <v>46022.493055555547</v>
      </c>
      <c r="Y678" s="10" t="s">
        <v>3567</v>
      </c>
      <c r="Z678" s="10">
        <v>0.5</v>
      </c>
      <c r="AA678" s="10"/>
      <c r="AB678" s="10" t="s">
        <v>478</v>
      </c>
      <c r="AC678" s="221" t="s">
        <v>3568</v>
      </c>
      <c r="AD678" s="10"/>
      <c r="AE678" s="10"/>
      <c r="AF678" s="10"/>
      <c r="AG678" s="10"/>
      <c r="AH678" s="10"/>
      <c r="AI678" s="10"/>
      <c r="AJ678" s="10"/>
      <c r="AK678" s="10" t="s">
        <v>480</v>
      </c>
      <c r="AL678" s="222">
        <f t="shared" si="20"/>
        <v>46021</v>
      </c>
      <c r="AM678" s="220">
        <f t="shared" si="21"/>
        <v>46022</v>
      </c>
    </row>
    <row r="679" spans="1:39" ht="21.6" customHeight="1">
      <c r="A679" s="10">
        <v>177</v>
      </c>
      <c r="B679" s="10" t="s">
        <v>509</v>
      </c>
      <c r="C679" s="10">
        <v>2025123734</v>
      </c>
      <c r="D679" s="10" t="s">
        <v>3569</v>
      </c>
      <c r="E679" s="10" t="s">
        <v>621</v>
      </c>
      <c r="F679" s="10" t="s">
        <v>69</v>
      </c>
      <c r="G679" s="10" t="s">
        <v>1426</v>
      </c>
      <c r="H679" s="10" t="s">
        <v>504</v>
      </c>
      <c r="I679" s="10" t="s">
        <v>3570</v>
      </c>
      <c r="J679" s="10" t="s">
        <v>530</v>
      </c>
      <c r="K679" s="10" t="s">
        <v>289</v>
      </c>
      <c r="L679" s="10" t="s">
        <v>703</v>
      </c>
      <c r="M679" s="11" t="s">
        <v>704</v>
      </c>
      <c r="N679" s="10">
        <v>2401</v>
      </c>
      <c r="O679" s="11" t="s">
        <v>852</v>
      </c>
      <c r="P679" s="12" t="s">
        <v>3571</v>
      </c>
      <c r="Q679" s="10" t="s">
        <v>1429</v>
      </c>
      <c r="R679" s="10" t="s">
        <v>419</v>
      </c>
      <c r="S679" s="10" t="s">
        <v>130</v>
      </c>
      <c r="T679" s="10">
        <v>1</v>
      </c>
      <c r="U679" s="10" t="s">
        <v>475</v>
      </c>
      <c r="V679" s="10" t="s">
        <v>3572</v>
      </c>
      <c r="W679" s="10" t="s">
        <v>3573</v>
      </c>
      <c r="X679" s="569">
        <v>46022.71875</v>
      </c>
      <c r="Y679" s="10" t="s">
        <v>3574</v>
      </c>
      <c r="Z679" s="10">
        <v>1.8</v>
      </c>
      <c r="AA679" s="10"/>
      <c r="AB679" s="10" t="s">
        <v>478</v>
      </c>
      <c r="AC679" s="221" t="s">
        <v>3575</v>
      </c>
      <c r="AD679" s="10"/>
      <c r="AE679" s="10"/>
      <c r="AF679" s="10"/>
      <c r="AG679" s="10"/>
      <c r="AH679" s="10"/>
      <c r="AI679" s="10"/>
      <c r="AJ679" s="10"/>
      <c r="AK679" s="10" t="s">
        <v>480</v>
      </c>
      <c r="AL679" s="222">
        <f t="shared" si="20"/>
        <v>46022</v>
      </c>
      <c r="AM679" s="220">
        <f t="shared" si="21"/>
        <v>46022</v>
      </c>
    </row>
    <row r="680" spans="1:39" ht="21.6" customHeight="1">
      <c r="A680" s="10">
        <v>178</v>
      </c>
      <c r="B680" s="10" t="s">
        <v>471</v>
      </c>
      <c r="C680" s="10">
        <v>2025123816</v>
      </c>
      <c r="D680" s="10"/>
      <c r="E680" s="10"/>
      <c r="F680" s="10" t="s">
        <v>57</v>
      </c>
      <c r="G680" s="10" t="s">
        <v>2695</v>
      </c>
      <c r="H680" s="10" t="s">
        <v>543</v>
      </c>
      <c r="I680" s="10"/>
      <c r="J680" s="10"/>
      <c r="K680" s="10"/>
      <c r="L680" s="10"/>
      <c r="M680" s="11"/>
      <c r="N680" s="10"/>
      <c r="O680" s="11"/>
      <c r="P680" s="12"/>
      <c r="Q680" s="10" t="s">
        <v>2698</v>
      </c>
      <c r="R680" s="10" t="s">
        <v>419</v>
      </c>
      <c r="S680" s="10" t="s">
        <v>146</v>
      </c>
      <c r="T680" s="10">
        <v>1</v>
      </c>
      <c r="U680" s="10" t="s">
        <v>475</v>
      </c>
      <c r="V680" s="10" t="s">
        <v>3576</v>
      </c>
      <c r="W680" s="10" t="s">
        <v>3577</v>
      </c>
      <c r="X680" s="569">
        <v>46022.677083333343</v>
      </c>
      <c r="Y680" s="10"/>
      <c r="Z680" s="10">
        <v>0.3</v>
      </c>
      <c r="AA680" s="10"/>
      <c r="AB680" s="10" t="s">
        <v>478</v>
      </c>
      <c r="AC680" s="221" t="s">
        <v>479</v>
      </c>
      <c r="AD680" s="10" t="s">
        <v>480</v>
      </c>
      <c r="AE680" s="10"/>
      <c r="AF680" s="10"/>
      <c r="AG680" s="10"/>
      <c r="AH680" s="10"/>
      <c r="AI680" s="10"/>
      <c r="AJ680" s="10"/>
      <c r="AK680" s="10" t="s">
        <v>480</v>
      </c>
      <c r="AL680" s="222" t="e">
        <f t="shared" si="20"/>
        <v>#VALUE!</v>
      </c>
      <c r="AM680" s="220">
        <f t="shared" si="21"/>
        <v>46022</v>
      </c>
    </row>
    <row r="681" spans="1:39" ht="21.6" customHeight="1">
      <c r="A681" s="10">
        <v>178</v>
      </c>
      <c r="B681" s="10" t="s">
        <v>471</v>
      </c>
      <c r="C681" s="10">
        <v>2025123816</v>
      </c>
      <c r="D681" s="10"/>
      <c r="E681" s="10"/>
      <c r="F681" s="10">
        <v>2911</v>
      </c>
      <c r="G681" s="366" t="s">
        <v>3032</v>
      </c>
      <c r="H681" s="10" t="s">
        <v>543</v>
      </c>
      <c r="I681" s="10"/>
      <c r="J681" s="10"/>
      <c r="K681" s="10"/>
      <c r="L681" s="10"/>
      <c r="M681" s="11"/>
      <c r="N681" s="10"/>
      <c r="O681" s="11"/>
      <c r="P681" s="12"/>
      <c r="Q681" s="10" t="s">
        <v>2698</v>
      </c>
      <c r="R681" s="10" t="s">
        <v>419</v>
      </c>
      <c r="S681" s="367" t="s">
        <v>145</v>
      </c>
      <c r="T681" s="10">
        <v>1</v>
      </c>
      <c r="U681" s="10" t="s">
        <v>475</v>
      </c>
      <c r="V681" s="10" t="s">
        <v>3576</v>
      </c>
      <c r="W681" s="10" t="s">
        <v>3577</v>
      </c>
      <c r="X681" s="569">
        <v>46022.677083333343</v>
      </c>
      <c r="Y681" s="10"/>
      <c r="Z681" s="10">
        <v>0.3</v>
      </c>
      <c r="AA681" s="10"/>
      <c r="AB681" s="10" t="s">
        <v>478</v>
      </c>
      <c r="AC681" s="221" t="s">
        <v>479</v>
      </c>
      <c r="AD681" s="10" t="s">
        <v>480</v>
      </c>
      <c r="AE681" s="10"/>
      <c r="AF681" s="10"/>
      <c r="AG681" s="10"/>
      <c r="AH681" s="10"/>
      <c r="AI681" s="10"/>
      <c r="AJ681" s="10"/>
      <c r="AK681" s="10" t="s">
        <v>480</v>
      </c>
      <c r="AL681" s="222" t="e">
        <f t="shared" si="20"/>
        <v>#VALUE!</v>
      </c>
      <c r="AM681" s="220">
        <f t="shared" si="21"/>
        <v>46022</v>
      </c>
    </row>
    <row r="682" spans="1:39" ht="21.6" customHeight="1">
      <c r="A682" s="10">
        <v>178</v>
      </c>
      <c r="B682" s="10" t="s">
        <v>471</v>
      </c>
      <c r="C682" s="10">
        <v>2025123816</v>
      </c>
      <c r="D682" s="10"/>
      <c r="E682" s="10"/>
      <c r="F682" s="10">
        <v>4572</v>
      </c>
      <c r="G682" s="366" t="s">
        <v>192</v>
      </c>
      <c r="H682" s="10" t="s">
        <v>543</v>
      </c>
      <c r="I682" s="10"/>
      <c r="J682" s="10"/>
      <c r="K682" s="10"/>
      <c r="L682" s="10"/>
      <c r="M682" s="11"/>
      <c r="N682" s="10"/>
      <c r="O682" s="11"/>
      <c r="P682" s="12"/>
      <c r="Q682" s="10" t="s">
        <v>2698</v>
      </c>
      <c r="R682" s="10" t="s">
        <v>419</v>
      </c>
      <c r="S682" s="367" t="s">
        <v>130</v>
      </c>
      <c r="T682" s="10">
        <v>1</v>
      </c>
      <c r="U682" s="10" t="s">
        <v>475</v>
      </c>
      <c r="V682" s="10" t="s">
        <v>3576</v>
      </c>
      <c r="W682" s="10" t="s">
        <v>3577</v>
      </c>
      <c r="X682" s="569">
        <v>46022.677083333343</v>
      </c>
      <c r="Y682" s="10"/>
      <c r="Z682" s="10">
        <v>0.3</v>
      </c>
      <c r="AA682" s="10"/>
      <c r="AB682" s="10" t="s">
        <v>478</v>
      </c>
      <c r="AC682" s="221" t="s">
        <v>479</v>
      </c>
      <c r="AD682" s="10" t="s">
        <v>480</v>
      </c>
      <c r="AE682" s="10"/>
      <c r="AF682" s="10"/>
      <c r="AG682" s="10"/>
      <c r="AH682" s="10"/>
      <c r="AI682" s="10"/>
      <c r="AJ682" s="10"/>
      <c r="AK682" s="10" t="s">
        <v>480</v>
      </c>
      <c r="AL682" s="222" t="e">
        <f t="shared" si="20"/>
        <v>#VALUE!</v>
      </c>
      <c r="AM682" s="220">
        <f t="shared" si="21"/>
        <v>46022</v>
      </c>
    </row>
    <row r="683" spans="1:39" ht="21.6" customHeight="1">
      <c r="A683" s="10">
        <v>178</v>
      </c>
      <c r="B683" s="10" t="s">
        <v>471</v>
      </c>
      <c r="C683" s="10">
        <v>2025123816</v>
      </c>
      <c r="D683" s="10"/>
      <c r="E683" s="10"/>
      <c r="F683" s="10">
        <v>2763</v>
      </c>
      <c r="G683" s="366" t="s">
        <v>3578</v>
      </c>
      <c r="H683" s="10" t="s">
        <v>543</v>
      </c>
      <c r="I683" s="10"/>
      <c r="J683" s="10"/>
      <c r="K683" s="10"/>
      <c r="L683" s="10"/>
      <c r="M683" s="11"/>
      <c r="N683" s="10"/>
      <c r="O683" s="11"/>
      <c r="P683" s="12"/>
      <c r="Q683" s="10" t="s">
        <v>2698</v>
      </c>
      <c r="R683" s="10" t="s">
        <v>419</v>
      </c>
      <c r="S683" s="367" t="s">
        <v>130</v>
      </c>
      <c r="T683" s="10">
        <v>1</v>
      </c>
      <c r="U683" s="10" t="s">
        <v>475</v>
      </c>
      <c r="V683" s="10" t="s">
        <v>3576</v>
      </c>
      <c r="W683" s="10" t="s">
        <v>3577</v>
      </c>
      <c r="X683" s="569">
        <v>46022.677083333343</v>
      </c>
      <c r="Y683" s="10"/>
      <c r="Z683" s="10">
        <v>0.3</v>
      </c>
      <c r="AA683" s="10"/>
      <c r="AB683" s="10" t="s">
        <v>478</v>
      </c>
      <c r="AC683" s="221" t="s">
        <v>479</v>
      </c>
      <c r="AD683" s="10" t="s">
        <v>480</v>
      </c>
      <c r="AE683" s="10"/>
      <c r="AF683" s="10"/>
      <c r="AG683" s="10"/>
      <c r="AH683" s="10"/>
      <c r="AI683" s="10"/>
      <c r="AJ683" s="10"/>
      <c r="AK683" s="10" t="s">
        <v>480</v>
      </c>
      <c r="AL683" s="222" t="e">
        <f t="shared" si="20"/>
        <v>#VALUE!</v>
      </c>
      <c r="AM683" s="220">
        <f t="shared" si="21"/>
        <v>46022</v>
      </c>
    </row>
    <row r="684" spans="1:39" ht="21.6" customHeight="1">
      <c r="A684" s="10">
        <v>178</v>
      </c>
      <c r="B684" s="10" t="s">
        <v>471</v>
      </c>
      <c r="C684" s="10">
        <v>2025123816</v>
      </c>
      <c r="D684" s="10"/>
      <c r="E684" s="10"/>
      <c r="F684" s="10">
        <v>3692</v>
      </c>
      <c r="G684" s="366" t="s">
        <v>3579</v>
      </c>
      <c r="H684" s="10" t="s">
        <v>543</v>
      </c>
      <c r="I684" s="10"/>
      <c r="J684" s="10"/>
      <c r="K684" s="10"/>
      <c r="L684" s="10"/>
      <c r="M684" s="11"/>
      <c r="N684" s="10"/>
      <c r="O684" s="11"/>
      <c r="P684" s="12"/>
      <c r="Q684" s="10" t="s">
        <v>2698</v>
      </c>
      <c r="R684" s="10" t="s">
        <v>419</v>
      </c>
      <c r="S684" s="367" t="s">
        <v>130</v>
      </c>
      <c r="T684" s="10">
        <v>1</v>
      </c>
      <c r="U684" s="10" t="s">
        <v>475</v>
      </c>
      <c r="V684" s="10" t="s">
        <v>3576</v>
      </c>
      <c r="W684" s="10" t="s">
        <v>3577</v>
      </c>
      <c r="X684" s="569">
        <v>46022.677083333343</v>
      </c>
      <c r="Y684" s="10"/>
      <c r="Z684" s="10">
        <v>0.3</v>
      </c>
      <c r="AA684" s="10"/>
      <c r="AB684" s="10" t="s">
        <v>478</v>
      </c>
      <c r="AC684" s="221" t="s">
        <v>479</v>
      </c>
      <c r="AD684" s="10" t="s">
        <v>480</v>
      </c>
      <c r="AE684" s="10"/>
      <c r="AF684" s="10"/>
      <c r="AG684" s="10"/>
      <c r="AH684" s="10"/>
      <c r="AI684" s="10"/>
      <c r="AJ684" s="10"/>
      <c r="AK684" s="10" t="s">
        <v>480</v>
      </c>
      <c r="AL684" s="222" t="e">
        <f t="shared" si="20"/>
        <v>#VALUE!</v>
      </c>
      <c r="AM684" s="220">
        <f t="shared" si="21"/>
        <v>46022</v>
      </c>
    </row>
    <row r="685" spans="1:39" ht="21.6" customHeight="1">
      <c r="A685" s="10">
        <v>178</v>
      </c>
      <c r="B685" s="10" t="s">
        <v>471</v>
      </c>
      <c r="C685" s="10">
        <v>2025123816</v>
      </c>
      <c r="D685" s="10"/>
      <c r="E685" s="10"/>
      <c r="F685" s="10">
        <v>3749</v>
      </c>
      <c r="G685" s="366" t="s">
        <v>3580</v>
      </c>
      <c r="H685" s="10" t="s">
        <v>543</v>
      </c>
      <c r="I685" s="10"/>
      <c r="J685" s="10"/>
      <c r="K685" s="10"/>
      <c r="L685" s="10"/>
      <c r="M685" s="11"/>
      <c r="N685" s="10"/>
      <c r="O685" s="11"/>
      <c r="P685" s="12"/>
      <c r="Q685" s="10" t="s">
        <v>2698</v>
      </c>
      <c r="R685" s="10" t="s">
        <v>419</v>
      </c>
      <c r="S685" s="367" t="s">
        <v>130</v>
      </c>
      <c r="T685" s="10">
        <v>1</v>
      </c>
      <c r="U685" s="10" t="s">
        <v>475</v>
      </c>
      <c r="V685" s="10" t="s">
        <v>3576</v>
      </c>
      <c r="W685" s="10" t="s">
        <v>3577</v>
      </c>
      <c r="X685" s="569">
        <v>46022.677083333343</v>
      </c>
      <c r="Y685" s="10"/>
      <c r="Z685" s="10">
        <v>0.3</v>
      </c>
      <c r="AA685" s="10"/>
      <c r="AB685" s="10" t="s">
        <v>478</v>
      </c>
      <c r="AC685" s="221" t="s">
        <v>479</v>
      </c>
      <c r="AD685" s="10" t="s">
        <v>480</v>
      </c>
      <c r="AE685" s="10"/>
      <c r="AF685" s="10"/>
      <c r="AG685" s="10"/>
      <c r="AH685" s="10"/>
      <c r="AI685" s="10"/>
      <c r="AJ685" s="10"/>
      <c r="AK685" s="10" t="s">
        <v>480</v>
      </c>
      <c r="AL685" s="222" t="e">
        <f t="shared" si="20"/>
        <v>#VALUE!</v>
      </c>
      <c r="AM685" s="220">
        <f t="shared" si="21"/>
        <v>46022</v>
      </c>
    </row>
    <row r="686" spans="1:39" ht="21.6" customHeight="1">
      <c r="A686" s="10">
        <v>178</v>
      </c>
      <c r="B686" s="10" t="s">
        <v>471</v>
      </c>
      <c r="C686" s="10">
        <v>2025123816</v>
      </c>
      <c r="D686" s="10"/>
      <c r="E686" s="10"/>
      <c r="F686" s="10">
        <v>5075</v>
      </c>
      <c r="G686" s="366" t="s">
        <v>208</v>
      </c>
      <c r="H686" s="10" t="s">
        <v>543</v>
      </c>
      <c r="I686" s="10"/>
      <c r="J686" s="10"/>
      <c r="K686" s="10"/>
      <c r="L686" s="10"/>
      <c r="M686" s="11"/>
      <c r="N686" s="10"/>
      <c r="O686" s="11"/>
      <c r="P686" s="12"/>
      <c r="Q686" s="10" t="s">
        <v>2698</v>
      </c>
      <c r="R686" s="10" t="s">
        <v>419</v>
      </c>
      <c r="S686" s="367" t="s">
        <v>130</v>
      </c>
      <c r="T686" s="10">
        <v>1</v>
      </c>
      <c r="U686" s="10" t="s">
        <v>475</v>
      </c>
      <c r="V686" s="10" t="s">
        <v>3576</v>
      </c>
      <c r="W686" s="10" t="s">
        <v>3577</v>
      </c>
      <c r="X686" s="569">
        <v>46022.677083333343</v>
      </c>
      <c r="Y686" s="10"/>
      <c r="Z686" s="10">
        <v>0.3</v>
      </c>
      <c r="AA686" s="10"/>
      <c r="AB686" s="10" t="s">
        <v>478</v>
      </c>
      <c r="AC686" s="221" t="s">
        <v>479</v>
      </c>
      <c r="AD686" s="10" t="s">
        <v>480</v>
      </c>
      <c r="AE686" s="10"/>
      <c r="AF686" s="10"/>
      <c r="AG686" s="10"/>
      <c r="AH686" s="10"/>
      <c r="AI686" s="10"/>
      <c r="AJ686" s="10"/>
      <c r="AK686" s="10" t="s">
        <v>480</v>
      </c>
      <c r="AL686" s="222" t="e">
        <f t="shared" si="20"/>
        <v>#VALUE!</v>
      </c>
      <c r="AM686" s="220">
        <f t="shared" si="21"/>
        <v>46022</v>
      </c>
    </row>
    <row r="687" spans="1:39" ht="21.6" customHeight="1">
      <c r="A687" s="10">
        <v>178</v>
      </c>
      <c r="B687" s="10" t="s">
        <v>471</v>
      </c>
      <c r="C687" s="10">
        <v>2025123816</v>
      </c>
      <c r="D687" s="10"/>
      <c r="E687" s="10"/>
      <c r="F687" s="10">
        <v>5178</v>
      </c>
      <c r="G687" s="366" t="s">
        <v>3581</v>
      </c>
      <c r="H687" s="10" t="s">
        <v>543</v>
      </c>
      <c r="I687" s="10"/>
      <c r="J687" s="10"/>
      <c r="K687" s="10"/>
      <c r="L687" s="10"/>
      <c r="M687" s="11"/>
      <c r="N687" s="10"/>
      <c r="O687" s="11"/>
      <c r="P687" s="12"/>
      <c r="Q687" s="10" t="s">
        <v>2698</v>
      </c>
      <c r="R687" s="10" t="s">
        <v>419</v>
      </c>
      <c r="S687" s="367" t="s">
        <v>130</v>
      </c>
      <c r="T687" s="10">
        <v>1</v>
      </c>
      <c r="U687" s="10" t="s">
        <v>475</v>
      </c>
      <c r="V687" s="10" t="s">
        <v>3576</v>
      </c>
      <c r="W687" s="10" t="s">
        <v>3577</v>
      </c>
      <c r="X687" s="569">
        <v>46022.677083333343</v>
      </c>
      <c r="Y687" s="10"/>
      <c r="Z687" s="10">
        <v>0.3</v>
      </c>
      <c r="AA687" s="10"/>
      <c r="AB687" s="10" t="s">
        <v>478</v>
      </c>
      <c r="AC687" s="221" t="s">
        <v>479</v>
      </c>
      <c r="AD687" s="10" t="s">
        <v>480</v>
      </c>
      <c r="AE687" s="10"/>
      <c r="AF687" s="10"/>
      <c r="AG687" s="10"/>
      <c r="AH687" s="10"/>
      <c r="AI687" s="10"/>
      <c r="AJ687" s="10"/>
      <c r="AK687" s="10" t="s">
        <v>480</v>
      </c>
      <c r="AL687" s="222" t="e">
        <f t="shared" si="20"/>
        <v>#VALUE!</v>
      </c>
      <c r="AM687" s="220">
        <f t="shared" si="21"/>
        <v>46022</v>
      </c>
    </row>
    <row r="688" spans="1:39" ht="21.6" customHeight="1">
      <c r="A688" s="10">
        <v>178</v>
      </c>
      <c r="B688" s="10" t="s">
        <v>471</v>
      </c>
      <c r="C688" s="10">
        <v>2025123816</v>
      </c>
      <c r="D688" s="10"/>
      <c r="E688" s="10"/>
      <c r="F688" s="10">
        <v>5248</v>
      </c>
      <c r="G688" s="366" t="s">
        <v>3582</v>
      </c>
      <c r="H688" s="10" t="s">
        <v>543</v>
      </c>
      <c r="I688" s="10"/>
      <c r="J688" s="10"/>
      <c r="K688" s="10"/>
      <c r="L688" s="10"/>
      <c r="M688" s="11"/>
      <c r="N688" s="10"/>
      <c r="O688" s="11"/>
      <c r="P688" s="12"/>
      <c r="Q688" s="10" t="s">
        <v>2698</v>
      </c>
      <c r="R688" s="10" t="s">
        <v>419</v>
      </c>
      <c r="S688" s="367" t="s">
        <v>130</v>
      </c>
      <c r="T688" s="10">
        <v>1</v>
      </c>
      <c r="U688" s="10" t="s">
        <v>475</v>
      </c>
      <c r="V688" s="10" t="s">
        <v>3576</v>
      </c>
      <c r="W688" s="10" t="s">
        <v>3577</v>
      </c>
      <c r="X688" s="569">
        <v>46022.677083333343</v>
      </c>
      <c r="Y688" s="10"/>
      <c r="Z688" s="10">
        <v>0.3</v>
      </c>
      <c r="AA688" s="10"/>
      <c r="AB688" s="10" t="s">
        <v>478</v>
      </c>
      <c r="AC688" s="221" t="s">
        <v>479</v>
      </c>
      <c r="AD688" s="10" t="s">
        <v>480</v>
      </c>
      <c r="AE688" s="10"/>
      <c r="AF688" s="10"/>
      <c r="AG688" s="10"/>
      <c r="AH688" s="10"/>
      <c r="AI688" s="10"/>
      <c r="AJ688" s="10"/>
      <c r="AK688" s="10" t="s">
        <v>480</v>
      </c>
      <c r="AL688" s="222" t="e">
        <f t="shared" si="20"/>
        <v>#VALUE!</v>
      </c>
      <c r="AM688" s="220">
        <f t="shared" si="21"/>
        <v>46022</v>
      </c>
    </row>
    <row r="689" spans="1:39" ht="21.6" customHeight="1">
      <c r="A689" s="10">
        <v>178</v>
      </c>
      <c r="B689" s="10" t="s">
        <v>471</v>
      </c>
      <c r="C689" s="10">
        <v>2025123816</v>
      </c>
      <c r="D689" s="10"/>
      <c r="E689" s="10"/>
      <c r="F689" s="10">
        <v>5251</v>
      </c>
      <c r="G689" s="366" t="s">
        <v>303</v>
      </c>
      <c r="H689" s="10" t="s">
        <v>543</v>
      </c>
      <c r="I689" s="10"/>
      <c r="J689" s="10"/>
      <c r="K689" s="10"/>
      <c r="L689" s="10"/>
      <c r="M689" s="11"/>
      <c r="N689" s="10"/>
      <c r="O689" s="11"/>
      <c r="P689" s="12"/>
      <c r="Q689" s="10" t="s">
        <v>2698</v>
      </c>
      <c r="R689" s="10" t="s">
        <v>419</v>
      </c>
      <c r="S689" s="367" t="s">
        <v>130</v>
      </c>
      <c r="T689" s="10">
        <v>1</v>
      </c>
      <c r="U689" s="10" t="s">
        <v>475</v>
      </c>
      <c r="V689" s="10" t="s">
        <v>3576</v>
      </c>
      <c r="W689" s="10" t="s">
        <v>3577</v>
      </c>
      <c r="X689" s="569">
        <v>46022.677083333343</v>
      </c>
      <c r="Y689" s="10"/>
      <c r="Z689" s="10">
        <v>0.3</v>
      </c>
      <c r="AA689" s="10"/>
      <c r="AB689" s="10" t="s">
        <v>478</v>
      </c>
      <c r="AC689" s="221" t="s">
        <v>479</v>
      </c>
      <c r="AD689" s="10" t="s">
        <v>480</v>
      </c>
      <c r="AE689" s="10"/>
      <c r="AF689" s="10"/>
      <c r="AG689" s="10"/>
      <c r="AH689" s="10"/>
      <c r="AI689" s="10"/>
      <c r="AJ689" s="10"/>
      <c r="AK689" s="10" t="s">
        <v>480</v>
      </c>
      <c r="AL689" s="222" t="e">
        <f t="shared" si="20"/>
        <v>#VALUE!</v>
      </c>
      <c r="AM689" s="220">
        <f t="shared" si="21"/>
        <v>46022</v>
      </c>
    </row>
    <row r="690" spans="1:39" ht="21.6" customHeight="1">
      <c r="A690" s="10">
        <v>178</v>
      </c>
      <c r="B690" s="10" t="s">
        <v>471</v>
      </c>
      <c r="C690" s="10">
        <v>2025123816</v>
      </c>
      <c r="D690" s="10"/>
      <c r="E690" s="10"/>
      <c r="F690" s="10">
        <v>5465</v>
      </c>
      <c r="G690" s="366" t="s">
        <v>3583</v>
      </c>
      <c r="H690" s="10" t="s">
        <v>543</v>
      </c>
      <c r="I690" s="10"/>
      <c r="J690" s="10"/>
      <c r="K690" s="10"/>
      <c r="L690" s="10"/>
      <c r="M690" s="11"/>
      <c r="N690" s="10"/>
      <c r="O690" s="11"/>
      <c r="P690" s="12"/>
      <c r="Q690" s="10" t="s">
        <v>2698</v>
      </c>
      <c r="R690" s="10" t="s">
        <v>419</v>
      </c>
      <c r="S690" s="367" t="s">
        <v>130</v>
      </c>
      <c r="T690" s="10">
        <v>1</v>
      </c>
      <c r="U690" s="10" t="s">
        <v>475</v>
      </c>
      <c r="V690" s="10" t="s">
        <v>3576</v>
      </c>
      <c r="W690" s="10" t="s">
        <v>3577</v>
      </c>
      <c r="X690" s="569">
        <v>46022.677083333343</v>
      </c>
      <c r="Y690" s="10"/>
      <c r="Z690" s="10">
        <v>0.3</v>
      </c>
      <c r="AA690" s="10"/>
      <c r="AB690" s="10" t="s">
        <v>478</v>
      </c>
      <c r="AC690" s="221" t="s">
        <v>479</v>
      </c>
      <c r="AD690" s="10" t="s">
        <v>480</v>
      </c>
      <c r="AE690" s="10"/>
      <c r="AF690" s="10"/>
      <c r="AG690" s="10"/>
      <c r="AH690" s="10"/>
      <c r="AI690" s="10"/>
      <c r="AJ690" s="10"/>
      <c r="AK690" s="10" t="s">
        <v>480</v>
      </c>
      <c r="AL690" s="222" t="e">
        <f t="shared" si="20"/>
        <v>#VALUE!</v>
      </c>
      <c r="AM690" s="220">
        <f t="shared" si="21"/>
        <v>46022</v>
      </c>
    </row>
    <row r="691" spans="1:39" ht="21.6" customHeight="1">
      <c r="A691" s="10">
        <v>178</v>
      </c>
      <c r="B691" s="10" t="s">
        <v>471</v>
      </c>
      <c r="C691" s="10">
        <v>2025123816</v>
      </c>
      <c r="D691" s="10"/>
      <c r="E691" s="10"/>
      <c r="F691" s="10">
        <v>2322</v>
      </c>
      <c r="G691" s="366" t="s">
        <v>3584</v>
      </c>
      <c r="H691" s="10" t="s">
        <v>543</v>
      </c>
      <c r="I691" s="10"/>
      <c r="J691" s="10"/>
      <c r="K691" s="10"/>
      <c r="L691" s="10"/>
      <c r="M691" s="11"/>
      <c r="N691" s="10"/>
      <c r="O691" s="11"/>
      <c r="P691" s="12"/>
      <c r="Q691" s="10" t="s">
        <v>2698</v>
      </c>
      <c r="R691" s="10" t="s">
        <v>419</v>
      </c>
      <c r="S691" s="367" t="s">
        <v>130</v>
      </c>
      <c r="T691" s="10">
        <v>1</v>
      </c>
      <c r="U691" s="10" t="s">
        <v>475</v>
      </c>
      <c r="V691" s="10" t="s">
        <v>3576</v>
      </c>
      <c r="W691" s="10" t="s">
        <v>3577</v>
      </c>
      <c r="X691" s="569">
        <v>46022.677083333343</v>
      </c>
      <c r="Y691" s="10"/>
      <c r="Z691" s="10">
        <v>0.3</v>
      </c>
      <c r="AA691" s="10"/>
      <c r="AB691" s="10" t="s">
        <v>478</v>
      </c>
      <c r="AC691" s="221" t="s">
        <v>479</v>
      </c>
      <c r="AD691" s="10" t="s">
        <v>480</v>
      </c>
      <c r="AE691" s="10"/>
      <c r="AF691" s="10"/>
      <c r="AG691" s="10"/>
      <c r="AH691" s="10"/>
      <c r="AI691" s="10"/>
      <c r="AJ691" s="10"/>
      <c r="AK691" s="10" t="s">
        <v>480</v>
      </c>
      <c r="AL691" s="222" t="e">
        <f t="shared" si="20"/>
        <v>#VALUE!</v>
      </c>
      <c r="AM691" s="220">
        <f t="shared" si="21"/>
        <v>46022</v>
      </c>
    </row>
    <row r="692" spans="1:39" ht="21.6" customHeight="1">
      <c r="A692" s="10">
        <v>178</v>
      </c>
      <c r="B692" s="10" t="s">
        <v>471</v>
      </c>
      <c r="C692" s="10">
        <v>2025123816</v>
      </c>
      <c r="D692" s="10"/>
      <c r="E692" s="10"/>
      <c r="F692" s="10">
        <v>2482</v>
      </c>
      <c r="G692" s="366" t="s">
        <v>229</v>
      </c>
      <c r="H692" s="10" t="s">
        <v>543</v>
      </c>
      <c r="I692" s="10"/>
      <c r="J692" s="10"/>
      <c r="K692" s="10"/>
      <c r="L692" s="10"/>
      <c r="M692" s="11"/>
      <c r="N692" s="10"/>
      <c r="O692" s="11"/>
      <c r="P692" s="12"/>
      <c r="Q692" s="10" t="s">
        <v>2698</v>
      </c>
      <c r="R692" s="10" t="s">
        <v>419</v>
      </c>
      <c r="S692" s="367" t="s">
        <v>130</v>
      </c>
      <c r="T692" s="10">
        <v>1</v>
      </c>
      <c r="U692" s="10" t="s">
        <v>475</v>
      </c>
      <c r="V692" s="10" t="s">
        <v>3576</v>
      </c>
      <c r="W692" s="10" t="s">
        <v>3577</v>
      </c>
      <c r="X692" s="569">
        <v>46022.677083333343</v>
      </c>
      <c r="Y692" s="10"/>
      <c r="Z692" s="10">
        <v>0.3</v>
      </c>
      <c r="AA692" s="10"/>
      <c r="AB692" s="10" t="s">
        <v>478</v>
      </c>
      <c r="AC692" s="221" t="s">
        <v>479</v>
      </c>
      <c r="AD692" s="10" t="s">
        <v>480</v>
      </c>
      <c r="AE692" s="10"/>
      <c r="AF692" s="10"/>
      <c r="AG692" s="10"/>
      <c r="AH692" s="10"/>
      <c r="AI692" s="10"/>
      <c r="AJ692" s="10"/>
      <c r="AK692" s="10" t="s">
        <v>480</v>
      </c>
      <c r="AL692" s="222" t="e">
        <f t="shared" si="20"/>
        <v>#VALUE!</v>
      </c>
      <c r="AM692" s="220">
        <f t="shared" si="21"/>
        <v>46022</v>
      </c>
    </row>
    <row r="693" spans="1:39" ht="21.6" customHeight="1">
      <c r="A693" s="10">
        <v>178</v>
      </c>
      <c r="B693" s="10" t="s">
        <v>471</v>
      </c>
      <c r="C693" s="10">
        <v>2025123816</v>
      </c>
      <c r="D693" s="10"/>
      <c r="E693" s="10"/>
      <c r="F693" s="10">
        <v>2566</v>
      </c>
      <c r="G693" s="366" t="s">
        <v>3585</v>
      </c>
      <c r="H693" s="10" t="s">
        <v>543</v>
      </c>
      <c r="I693" s="10"/>
      <c r="J693" s="10"/>
      <c r="K693" s="10"/>
      <c r="L693" s="10"/>
      <c r="M693" s="11"/>
      <c r="N693" s="10"/>
      <c r="O693" s="11"/>
      <c r="P693" s="12"/>
      <c r="Q693" s="10" t="s">
        <v>2698</v>
      </c>
      <c r="R693" s="10" t="s">
        <v>419</v>
      </c>
      <c r="S693" s="367" t="s">
        <v>130</v>
      </c>
      <c r="T693" s="10">
        <v>1</v>
      </c>
      <c r="U693" s="10" t="s">
        <v>475</v>
      </c>
      <c r="V693" s="10" t="s">
        <v>3576</v>
      </c>
      <c r="W693" s="10" t="s">
        <v>3577</v>
      </c>
      <c r="X693" s="569">
        <v>46022.677083333343</v>
      </c>
      <c r="Y693" s="10"/>
      <c r="Z693" s="10">
        <v>0.3</v>
      </c>
      <c r="AA693" s="10"/>
      <c r="AB693" s="10" t="s">
        <v>478</v>
      </c>
      <c r="AC693" s="221" t="s">
        <v>479</v>
      </c>
      <c r="AD693" s="10" t="s">
        <v>480</v>
      </c>
      <c r="AE693" s="10"/>
      <c r="AF693" s="10"/>
      <c r="AG693" s="10"/>
      <c r="AH693" s="10"/>
      <c r="AI693" s="10"/>
      <c r="AJ693" s="10"/>
      <c r="AK693" s="10" t="s">
        <v>480</v>
      </c>
      <c r="AL693" s="222" t="e">
        <f t="shared" si="20"/>
        <v>#VALUE!</v>
      </c>
      <c r="AM693" s="220">
        <f t="shared" si="21"/>
        <v>46022</v>
      </c>
    </row>
    <row r="694" spans="1:39" ht="21.6" customHeight="1">
      <c r="A694" s="10">
        <v>178</v>
      </c>
      <c r="B694" s="10" t="s">
        <v>471</v>
      </c>
      <c r="C694" s="10">
        <v>2025123816</v>
      </c>
      <c r="D694" s="10"/>
      <c r="E694" s="10"/>
      <c r="F694" s="10">
        <v>2620</v>
      </c>
      <c r="G694" s="366" t="s">
        <v>3586</v>
      </c>
      <c r="H694" s="10" t="s">
        <v>543</v>
      </c>
      <c r="I694" s="10"/>
      <c r="J694" s="10"/>
      <c r="K694" s="10"/>
      <c r="L694" s="10"/>
      <c r="M694" s="11"/>
      <c r="N694" s="10"/>
      <c r="O694" s="11"/>
      <c r="P694" s="12"/>
      <c r="Q694" s="10" t="s">
        <v>2698</v>
      </c>
      <c r="R694" s="10" t="s">
        <v>419</v>
      </c>
      <c r="S694" s="367" t="s">
        <v>130</v>
      </c>
      <c r="T694" s="10">
        <v>1</v>
      </c>
      <c r="U694" s="10" t="s">
        <v>475</v>
      </c>
      <c r="V694" s="10" t="s">
        <v>3576</v>
      </c>
      <c r="W694" s="10" t="s">
        <v>3577</v>
      </c>
      <c r="X694" s="569">
        <v>46022.677083333343</v>
      </c>
      <c r="Y694" s="10"/>
      <c r="Z694" s="10">
        <v>0.3</v>
      </c>
      <c r="AA694" s="10"/>
      <c r="AB694" s="10" t="s">
        <v>478</v>
      </c>
      <c r="AC694" s="221" t="s">
        <v>479</v>
      </c>
      <c r="AD694" s="10" t="s">
        <v>480</v>
      </c>
      <c r="AE694" s="10"/>
      <c r="AF694" s="10"/>
      <c r="AG694" s="10"/>
      <c r="AH694" s="10"/>
      <c r="AI694" s="10"/>
      <c r="AJ694" s="10"/>
      <c r="AK694" s="10" t="s">
        <v>480</v>
      </c>
      <c r="AL694" s="222" t="e">
        <f t="shared" si="20"/>
        <v>#VALUE!</v>
      </c>
      <c r="AM694" s="220">
        <f t="shared" si="21"/>
        <v>46022</v>
      </c>
    </row>
    <row r="695" spans="1:39" ht="21.6" customHeight="1">
      <c r="A695" s="10">
        <v>178</v>
      </c>
      <c r="B695" s="10" t="s">
        <v>471</v>
      </c>
      <c r="C695" s="10">
        <v>2025123816</v>
      </c>
      <c r="D695" s="10"/>
      <c r="E695" s="10"/>
      <c r="F695" s="10">
        <v>2622</v>
      </c>
      <c r="G695" s="366" t="s">
        <v>195</v>
      </c>
      <c r="H695" s="10" t="s">
        <v>543</v>
      </c>
      <c r="I695" s="10"/>
      <c r="J695" s="10"/>
      <c r="K695" s="10"/>
      <c r="L695" s="10"/>
      <c r="M695" s="11"/>
      <c r="N695" s="10"/>
      <c r="O695" s="11"/>
      <c r="P695" s="12"/>
      <c r="Q695" s="10" t="s">
        <v>2698</v>
      </c>
      <c r="R695" s="10" t="s">
        <v>419</v>
      </c>
      <c r="S695" s="367" t="s">
        <v>130</v>
      </c>
      <c r="T695" s="10">
        <v>1</v>
      </c>
      <c r="U695" s="10" t="s">
        <v>475</v>
      </c>
      <c r="V695" s="10" t="s">
        <v>3576</v>
      </c>
      <c r="W695" s="10" t="s">
        <v>3577</v>
      </c>
      <c r="X695" s="569">
        <v>46022.677083333343</v>
      </c>
      <c r="Y695" s="10"/>
      <c r="Z695" s="10">
        <v>0.3</v>
      </c>
      <c r="AA695" s="10"/>
      <c r="AB695" s="10" t="s">
        <v>478</v>
      </c>
      <c r="AC695" s="221" t="s">
        <v>479</v>
      </c>
      <c r="AD695" s="10" t="s">
        <v>480</v>
      </c>
      <c r="AE695" s="10"/>
      <c r="AF695" s="10"/>
      <c r="AG695" s="10"/>
      <c r="AH695" s="10"/>
      <c r="AI695" s="10"/>
      <c r="AJ695" s="10"/>
      <c r="AK695" s="10" t="s">
        <v>480</v>
      </c>
      <c r="AL695" s="222" t="e">
        <f t="shared" si="20"/>
        <v>#VALUE!</v>
      </c>
      <c r="AM695" s="220">
        <f t="shared" si="21"/>
        <v>46022</v>
      </c>
    </row>
    <row r="696" spans="1:39" ht="21.6" customHeight="1">
      <c r="A696" s="10">
        <v>178</v>
      </c>
      <c r="B696" s="10" t="s">
        <v>471</v>
      </c>
      <c r="C696" s="10">
        <v>2025123816</v>
      </c>
      <c r="D696" s="10"/>
      <c r="E696" s="10"/>
      <c r="F696" s="10">
        <v>3045</v>
      </c>
      <c r="G696" s="366" t="s">
        <v>3587</v>
      </c>
      <c r="H696" s="10" t="s">
        <v>543</v>
      </c>
      <c r="I696" s="10"/>
      <c r="J696" s="10"/>
      <c r="K696" s="10"/>
      <c r="L696" s="10"/>
      <c r="M696" s="11"/>
      <c r="N696" s="10"/>
      <c r="O696" s="11"/>
      <c r="P696" s="12"/>
      <c r="Q696" s="10" t="s">
        <v>2698</v>
      </c>
      <c r="R696" s="10" t="s">
        <v>419</v>
      </c>
      <c r="S696" s="367" t="s">
        <v>130</v>
      </c>
      <c r="T696" s="10">
        <v>1</v>
      </c>
      <c r="U696" s="10" t="s">
        <v>475</v>
      </c>
      <c r="V696" s="10" t="s">
        <v>3576</v>
      </c>
      <c r="W696" s="10" t="s">
        <v>3577</v>
      </c>
      <c r="X696" s="569">
        <v>46022.677083333343</v>
      </c>
      <c r="Y696" s="10"/>
      <c r="Z696" s="10">
        <v>0.3</v>
      </c>
      <c r="AA696" s="10"/>
      <c r="AB696" s="10" t="s">
        <v>478</v>
      </c>
      <c r="AC696" s="221" t="s">
        <v>479</v>
      </c>
      <c r="AD696" s="10" t="s">
        <v>480</v>
      </c>
      <c r="AE696" s="10"/>
      <c r="AF696" s="10"/>
      <c r="AG696" s="10"/>
      <c r="AH696" s="10"/>
      <c r="AI696" s="10"/>
      <c r="AJ696" s="10"/>
      <c r="AK696" s="10" t="s">
        <v>480</v>
      </c>
      <c r="AL696" s="222" t="e">
        <f t="shared" si="20"/>
        <v>#VALUE!</v>
      </c>
      <c r="AM696" s="220">
        <f t="shared" si="21"/>
        <v>46022</v>
      </c>
    </row>
    <row r="697" spans="1:39" ht="21.6" customHeight="1">
      <c r="A697" s="10">
        <v>178</v>
      </c>
      <c r="B697" s="10" t="s">
        <v>471</v>
      </c>
      <c r="C697" s="10">
        <v>2025123816</v>
      </c>
      <c r="D697" s="10"/>
      <c r="E697" s="10"/>
      <c r="F697" s="10">
        <v>3880</v>
      </c>
      <c r="G697" s="366" t="s">
        <v>3588</v>
      </c>
      <c r="H697" s="10" t="s">
        <v>543</v>
      </c>
      <c r="I697" s="10"/>
      <c r="J697" s="10"/>
      <c r="K697" s="10"/>
      <c r="L697" s="10"/>
      <c r="M697" s="11"/>
      <c r="N697" s="10"/>
      <c r="O697" s="11"/>
      <c r="P697" s="12"/>
      <c r="Q697" s="10" t="s">
        <v>2698</v>
      </c>
      <c r="R697" s="10" t="s">
        <v>419</v>
      </c>
      <c r="S697" s="367" t="s">
        <v>130</v>
      </c>
      <c r="T697" s="10">
        <v>1</v>
      </c>
      <c r="U697" s="10" t="s">
        <v>475</v>
      </c>
      <c r="V697" s="10" t="s">
        <v>3576</v>
      </c>
      <c r="W697" s="10" t="s">
        <v>3577</v>
      </c>
      <c r="X697" s="569">
        <v>46022.677083333343</v>
      </c>
      <c r="Y697" s="10"/>
      <c r="Z697" s="10">
        <v>0.3</v>
      </c>
      <c r="AA697" s="10"/>
      <c r="AB697" s="10" t="s">
        <v>478</v>
      </c>
      <c r="AC697" s="221" t="s">
        <v>479</v>
      </c>
      <c r="AD697" s="10" t="s">
        <v>480</v>
      </c>
      <c r="AE697" s="10"/>
      <c r="AF697" s="10"/>
      <c r="AG697" s="10"/>
      <c r="AH697" s="10"/>
      <c r="AI697" s="10"/>
      <c r="AJ697" s="10"/>
      <c r="AK697" s="10" t="s">
        <v>480</v>
      </c>
      <c r="AL697" s="222" t="e">
        <f t="shared" si="20"/>
        <v>#VALUE!</v>
      </c>
      <c r="AM697" s="220">
        <f t="shared" si="21"/>
        <v>46022</v>
      </c>
    </row>
    <row r="698" spans="1:39" ht="21.6" customHeight="1">
      <c r="A698" s="10">
        <v>178</v>
      </c>
      <c r="B698" s="10" t="s">
        <v>471</v>
      </c>
      <c r="C698" s="10">
        <v>2025123816</v>
      </c>
      <c r="D698" s="10"/>
      <c r="E698" s="10"/>
      <c r="F698" s="10">
        <v>4272</v>
      </c>
      <c r="G698" s="366" t="s">
        <v>3589</v>
      </c>
      <c r="H698" s="10" t="s">
        <v>543</v>
      </c>
      <c r="I698" s="10"/>
      <c r="J698" s="10"/>
      <c r="K698" s="10"/>
      <c r="L698" s="10"/>
      <c r="M698" s="11"/>
      <c r="N698" s="10"/>
      <c r="O698" s="11"/>
      <c r="P698" s="12"/>
      <c r="Q698" s="10" t="s">
        <v>2698</v>
      </c>
      <c r="R698" s="10" t="s">
        <v>419</v>
      </c>
      <c r="S698" s="367" t="s">
        <v>130</v>
      </c>
      <c r="T698" s="10">
        <v>1</v>
      </c>
      <c r="U698" s="10" t="s">
        <v>475</v>
      </c>
      <c r="V698" s="10" t="s">
        <v>3576</v>
      </c>
      <c r="W698" s="10" t="s">
        <v>3577</v>
      </c>
      <c r="X698" s="569">
        <v>46022.677083333343</v>
      </c>
      <c r="Y698" s="10"/>
      <c r="Z698" s="10">
        <v>0.3</v>
      </c>
      <c r="AA698" s="10"/>
      <c r="AB698" s="10" t="s">
        <v>478</v>
      </c>
      <c r="AC698" s="221" t="s">
        <v>479</v>
      </c>
      <c r="AD698" s="10" t="s">
        <v>480</v>
      </c>
      <c r="AE698" s="10"/>
      <c r="AF698" s="10"/>
      <c r="AG698" s="10"/>
      <c r="AH698" s="10"/>
      <c r="AI698" s="10"/>
      <c r="AJ698" s="10"/>
      <c r="AK698" s="10" t="s">
        <v>480</v>
      </c>
      <c r="AL698" s="222" t="e">
        <f t="shared" si="20"/>
        <v>#VALUE!</v>
      </c>
      <c r="AM698" s="220">
        <f t="shared" si="21"/>
        <v>46022</v>
      </c>
    </row>
    <row r="699" spans="1:39" ht="21.6" customHeight="1">
      <c r="A699" s="10">
        <v>178</v>
      </c>
      <c r="B699" s="10" t="s">
        <v>471</v>
      </c>
      <c r="C699" s="10">
        <v>2025123816</v>
      </c>
      <c r="D699" s="10"/>
      <c r="E699" s="10"/>
      <c r="F699" s="10">
        <v>4456</v>
      </c>
      <c r="G699" s="366" t="s">
        <v>197</v>
      </c>
      <c r="H699" s="10" t="s">
        <v>543</v>
      </c>
      <c r="I699" s="10"/>
      <c r="J699" s="10"/>
      <c r="K699" s="10"/>
      <c r="L699" s="10"/>
      <c r="M699" s="11"/>
      <c r="N699" s="10"/>
      <c r="O699" s="11"/>
      <c r="P699" s="12"/>
      <c r="Q699" s="10" t="s">
        <v>2698</v>
      </c>
      <c r="R699" s="10" t="s">
        <v>419</v>
      </c>
      <c r="S699" s="367" t="s">
        <v>130</v>
      </c>
      <c r="T699" s="10">
        <v>1</v>
      </c>
      <c r="U699" s="10" t="s">
        <v>475</v>
      </c>
      <c r="V699" s="10" t="s">
        <v>3576</v>
      </c>
      <c r="W699" s="10" t="s">
        <v>3577</v>
      </c>
      <c r="X699" s="569">
        <v>46022.677083333343</v>
      </c>
      <c r="Y699" s="10"/>
      <c r="Z699" s="10">
        <v>0.3</v>
      </c>
      <c r="AA699" s="10"/>
      <c r="AB699" s="10" t="s">
        <v>478</v>
      </c>
      <c r="AC699" s="221" t="s">
        <v>479</v>
      </c>
      <c r="AD699" s="10" t="s">
        <v>480</v>
      </c>
      <c r="AE699" s="10"/>
      <c r="AF699" s="10"/>
      <c r="AG699" s="10"/>
      <c r="AH699" s="10"/>
      <c r="AI699" s="10"/>
      <c r="AJ699" s="10"/>
      <c r="AK699" s="10" t="s">
        <v>480</v>
      </c>
      <c r="AL699" s="222" t="e">
        <f t="shared" si="20"/>
        <v>#VALUE!</v>
      </c>
      <c r="AM699" s="220">
        <f t="shared" si="21"/>
        <v>46022</v>
      </c>
    </row>
    <row r="700" spans="1:39" ht="21.6" customHeight="1">
      <c r="A700" s="10">
        <v>178</v>
      </c>
      <c r="B700" s="10" t="s">
        <v>471</v>
      </c>
      <c r="C700" s="10">
        <v>2025123816</v>
      </c>
      <c r="D700" s="10"/>
      <c r="E700" s="10"/>
      <c r="F700" s="10">
        <v>4601</v>
      </c>
      <c r="G700" s="366" t="s">
        <v>3590</v>
      </c>
      <c r="H700" s="10" t="s">
        <v>543</v>
      </c>
      <c r="I700" s="10"/>
      <c r="J700" s="10"/>
      <c r="K700" s="10"/>
      <c r="L700" s="10"/>
      <c r="M700" s="11"/>
      <c r="N700" s="10"/>
      <c r="O700" s="11"/>
      <c r="P700" s="12"/>
      <c r="Q700" s="10" t="s">
        <v>2698</v>
      </c>
      <c r="R700" s="10" t="s">
        <v>419</v>
      </c>
      <c r="S700" s="367" t="s">
        <v>130</v>
      </c>
      <c r="T700" s="10">
        <v>1</v>
      </c>
      <c r="U700" s="10" t="s">
        <v>475</v>
      </c>
      <c r="V700" s="10" t="s">
        <v>3576</v>
      </c>
      <c r="W700" s="10" t="s">
        <v>3577</v>
      </c>
      <c r="X700" s="569">
        <v>46022.677083333343</v>
      </c>
      <c r="Y700" s="10"/>
      <c r="Z700" s="10">
        <v>0.3</v>
      </c>
      <c r="AA700" s="10"/>
      <c r="AB700" s="10" t="s">
        <v>478</v>
      </c>
      <c r="AC700" s="221" t="s">
        <v>479</v>
      </c>
      <c r="AD700" s="10" t="s">
        <v>480</v>
      </c>
      <c r="AE700" s="10"/>
      <c r="AF700" s="10"/>
      <c r="AG700" s="10"/>
      <c r="AH700" s="10"/>
      <c r="AI700" s="10"/>
      <c r="AJ700" s="10"/>
      <c r="AK700" s="10" t="s">
        <v>480</v>
      </c>
      <c r="AL700" s="222" t="e">
        <f t="shared" si="20"/>
        <v>#VALUE!</v>
      </c>
      <c r="AM700" s="220">
        <f t="shared" si="21"/>
        <v>46022</v>
      </c>
    </row>
    <row r="701" spans="1:39" ht="21.6" customHeight="1">
      <c r="A701" s="10">
        <v>178</v>
      </c>
      <c r="B701" s="10" t="s">
        <v>471</v>
      </c>
      <c r="C701" s="10">
        <v>2025123816</v>
      </c>
      <c r="D701" s="10"/>
      <c r="E701" s="10"/>
      <c r="F701" s="10">
        <v>5110</v>
      </c>
      <c r="G701" s="366" t="s">
        <v>3591</v>
      </c>
      <c r="H701" s="10" t="s">
        <v>543</v>
      </c>
      <c r="I701" s="10"/>
      <c r="J701" s="10"/>
      <c r="K701" s="10"/>
      <c r="L701" s="10"/>
      <c r="M701" s="11"/>
      <c r="N701" s="10"/>
      <c r="O701" s="11"/>
      <c r="P701" s="12"/>
      <c r="Q701" s="10" t="s">
        <v>2698</v>
      </c>
      <c r="R701" s="10" t="s">
        <v>419</v>
      </c>
      <c r="S701" s="367" t="s">
        <v>130</v>
      </c>
      <c r="T701" s="10">
        <v>1</v>
      </c>
      <c r="U701" s="10" t="s">
        <v>475</v>
      </c>
      <c r="V701" s="10" t="s">
        <v>3576</v>
      </c>
      <c r="W701" s="10" t="s">
        <v>3577</v>
      </c>
      <c r="X701" s="569">
        <v>46022.677083333343</v>
      </c>
      <c r="Y701" s="10"/>
      <c r="Z701" s="10">
        <v>0.3</v>
      </c>
      <c r="AA701" s="10"/>
      <c r="AB701" s="10" t="s">
        <v>478</v>
      </c>
      <c r="AC701" s="221" t="s">
        <v>479</v>
      </c>
      <c r="AD701" s="10" t="s">
        <v>480</v>
      </c>
      <c r="AE701" s="10"/>
      <c r="AF701" s="10"/>
      <c r="AG701" s="10"/>
      <c r="AH701" s="10"/>
      <c r="AI701" s="10"/>
      <c r="AJ701" s="10"/>
      <c r="AK701" s="10" t="s">
        <v>480</v>
      </c>
      <c r="AL701" s="222" t="e">
        <f t="shared" si="20"/>
        <v>#VALUE!</v>
      </c>
      <c r="AM701" s="220">
        <f t="shared" si="21"/>
        <v>46022</v>
      </c>
    </row>
    <row r="702" spans="1:39" ht="21.6" customHeight="1">
      <c r="A702" s="10">
        <v>178</v>
      </c>
      <c r="B702" s="10" t="s">
        <v>471</v>
      </c>
      <c r="C702" s="10">
        <v>2025123816</v>
      </c>
      <c r="D702" s="10"/>
      <c r="E702" s="10"/>
      <c r="F702" s="10">
        <v>5357</v>
      </c>
      <c r="G702" s="366" t="s">
        <v>3592</v>
      </c>
      <c r="H702" s="10" t="s">
        <v>543</v>
      </c>
      <c r="I702" s="10"/>
      <c r="J702" s="10"/>
      <c r="K702" s="10"/>
      <c r="L702" s="10"/>
      <c r="M702" s="11"/>
      <c r="N702" s="10"/>
      <c r="O702" s="11"/>
      <c r="P702" s="12"/>
      <c r="Q702" s="10" t="s">
        <v>2698</v>
      </c>
      <c r="R702" s="10" t="s">
        <v>419</v>
      </c>
      <c r="S702" s="367" t="s">
        <v>130</v>
      </c>
      <c r="T702" s="10">
        <v>1</v>
      </c>
      <c r="U702" s="10" t="s">
        <v>475</v>
      </c>
      <c r="V702" s="10" t="s">
        <v>3576</v>
      </c>
      <c r="W702" s="10" t="s">
        <v>3577</v>
      </c>
      <c r="X702" s="569">
        <v>46022.677083333343</v>
      </c>
      <c r="Y702" s="10"/>
      <c r="Z702" s="10">
        <v>0.3</v>
      </c>
      <c r="AA702" s="10"/>
      <c r="AB702" s="10" t="s">
        <v>478</v>
      </c>
      <c r="AC702" s="221" t="s">
        <v>479</v>
      </c>
      <c r="AD702" s="10" t="s">
        <v>480</v>
      </c>
      <c r="AE702" s="10"/>
      <c r="AF702" s="10"/>
      <c r="AG702" s="10"/>
      <c r="AH702" s="10"/>
      <c r="AI702" s="10"/>
      <c r="AJ702" s="10"/>
      <c r="AK702" s="10" t="s">
        <v>480</v>
      </c>
      <c r="AL702" s="222" t="e">
        <f t="shared" si="20"/>
        <v>#VALUE!</v>
      </c>
      <c r="AM702" s="220">
        <f t="shared" si="21"/>
        <v>46022</v>
      </c>
    </row>
    <row r="703" spans="1:39" ht="21.6" customHeight="1">
      <c r="A703" s="10">
        <v>1</v>
      </c>
      <c r="B703" s="10" t="s">
        <v>509</v>
      </c>
      <c r="C703" s="10">
        <v>2026014084</v>
      </c>
      <c r="D703" s="10" t="s">
        <v>3593</v>
      </c>
      <c r="E703" s="10" t="s">
        <v>511</v>
      </c>
      <c r="F703" s="10">
        <v>5410</v>
      </c>
      <c r="G703" s="366" t="s">
        <v>342</v>
      </c>
      <c r="H703" s="10" t="s">
        <v>504</v>
      </c>
      <c r="I703" s="10" t="s">
        <v>3594</v>
      </c>
      <c r="J703" s="10" t="s">
        <v>591</v>
      </c>
      <c r="K703" s="10" t="s">
        <v>289</v>
      </c>
      <c r="L703" s="10" t="s">
        <v>1228</v>
      </c>
      <c r="M703" s="11" t="s">
        <v>1229</v>
      </c>
      <c r="N703" s="10" t="s">
        <v>1487</v>
      </c>
      <c r="O703" s="11" t="s">
        <v>1488</v>
      </c>
      <c r="P703" s="12" t="s">
        <v>3595</v>
      </c>
      <c r="Q703" s="10" t="s">
        <v>505</v>
      </c>
      <c r="R703" s="10" t="s">
        <v>419</v>
      </c>
      <c r="S703" s="367" t="s">
        <v>145</v>
      </c>
      <c r="T703" s="10">
        <v>1</v>
      </c>
      <c r="U703" s="10" t="s">
        <v>475</v>
      </c>
      <c r="V703" s="10" t="s">
        <v>3596</v>
      </c>
      <c r="W703" s="10" t="s">
        <v>3597</v>
      </c>
      <c r="X703" s="569">
        <v>46055.461805555547</v>
      </c>
      <c r="Y703" s="10" t="s">
        <v>3598</v>
      </c>
      <c r="Z703" s="10">
        <v>0.3</v>
      </c>
      <c r="AA703" s="10"/>
      <c r="AB703" s="10" t="s">
        <v>478</v>
      </c>
      <c r="AC703" s="221" t="s">
        <v>3599</v>
      </c>
      <c r="AD703" s="10"/>
      <c r="AE703" s="10"/>
      <c r="AF703" s="10"/>
      <c r="AG703" s="10"/>
      <c r="AH703" s="10"/>
      <c r="AI703" s="10"/>
      <c r="AJ703" s="10"/>
      <c r="AK703" s="10" t="s">
        <v>480</v>
      </c>
      <c r="AL703" s="222">
        <f t="shared" si="20"/>
        <v>46052</v>
      </c>
      <c r="AM703" s="220">
        <f t="shared" si="21"/>
        <v>46055</v>
      </c>
    </row>
    <row r="704" spans="1:39" ht="21.6" customHeight="1">
      <c r="A704" s="10">
        <v>2</v>
      </c>
      <c r="B704" s="10" t="s">
        <v>509</v>
      </c>
      <c r="C704" s="10">
        <v>2026014087</v>
      </c>
      <c r="D704" s="10" t="s">
        <v>3600</v>
      </c>
      <c r="E704" s="10" t="s">
        <v>511</v>
      </c>
      <c r="F704" s="10" t="s">
        <v>74</v>
      </c>
      <c r="G704" s="366" t="s">
        <v>183</v>
      </c>
      <c r="H704" s="10" t="s">
        <v>2452</v>
      </c>
      <c r="I704" s="10" t="s">
        <v>3601</v>
      </c>
      <c r="J704" s="10" t="s">
        <v>591</v>
      </c>
      <c r="K704" s="10" t="s">
        <v>1037</v>
      </c>
      <c r="L704" s="10" t="s">
        <v>515</v>
      </c>
      <c r="M704" s="11" t="s">
        <v>516</v>
      </c>
      <c r="N704" s="10">
        <v>2305</v>
      </c>
      <c r="O704" s="11" t="s">
        <v>557</v>
      </c>
      <c r="P704" s="12" t="s">
        <v>3602</v>
      </c>
      <c r="Q704" s="10" t="s">
        <v>3407</v>
      </c>
      <c r="R704" s="10" t="s">
        <v>419</v>
      </c>
      <c r="S704" s="367" t="s">
        <v>145</v>
      </c>
      <c r="T704" s="10">
        <v>1</v>
      </c>
      <c r="U704" s="10" t="s">
        <v>475</v>
      </c>
      <c r="V704" s="10" t="s">
        <v>3603</v>
      </c>
      <c r="W704" s="10" t="s">
        <v>3604</v>
      </c>
      <c r="X704" s="569">
        <v>46055.597222222219</v>
      </c>
      <c r="Y704" s="10" t="s">
        <v>3605</v>
      </c>
      <c r="Z704" s="10">
        <v>0.3</v>
      </c>
      <c r="AA704" s="10"/>
      <c r="AB704" s="10" t="s">
        <v>478</v>
      </c>
      <c r="AC704" s="221" t="s">
        <v>3606</v>
      </c>
      <c r="AD704" s="10"/>
      <c r="AE704" s="10"/>
      <c r="AF704" s="10"/>
      <c r="AG704" s="10"/>
      <c r="AH704" s="10"/>
      <c r="AI704" s="10"/>
      <c r="AJ704" s="10"/>
      <c r="AK704" s="10" t="s">
        <v>480</v>
      </c>
      <c r="AL704" s="222">
        <f t="shared" si="20"/>
        <v>46052</v>
      </c>
      <c r="AM704" s="220">
        <f t="shared" si="21"/>
        <v>46055</v>
      </c>
    </row>
    <row r="705" spans="1:39" ht="21.6" customHeight="1">
      <c r="A705" s="10">
        <v>3</v>
      </c>
      <c r="B705" s="10" t="s">
        <v>509</v>
      </c>
      <c r="C705" s="10">
        <v>2026014088</v>
      </c>
      <c r="D705" s="10" t="s">
        <v>3607</v>
      </c>
      <c r="E705" s="10" t="s">
        <v>511</v>
      </c>
      <c r="F705" s="10" t="s">
        <v>74</v>
      </c>
      <c r="G705" s="366" t="s">
        <v>183</v>
      </c>
      <c r="H705" s="10" t="s">
        <v>2452</v>
      </c>
      <c r="I705" s="10" t="s">
        <v>3608</v>
      </c>
      <c r="J705" s="10" t="s">
        <v>591</v>
      </c>
      <c r="K705" s="10" t="s">
        <v>1037</v>
      </c>
      <c r="L705" s="10" t="s">
        <v>515</v>
      </c>
      <c r="M705" s="11" t="s">
        <v>516</v>
      </c>
      <c r="N705" s="10">
        <v>2305</v>
      </c>
      <c r="O705" s="11" t="s">
        <v>557</v>
      </c>
      <c r="P705" s="12" t="s">
        <v>3609</v>
      </c>
      <c r="Q705" s="10" t="s">
        <v>3407</v>
      </c>
      <c r="R705" s="10" t="s">
        <v>419</v>
      </c>
      <c r="S705" s="367" t="s">
        <v>145</v>
      </c>
      <c r="T705" s="10">
        <v>1</v>
      </c>
      <c r="U705" s="10" t="s">
        <v>475</v>
      </c>
      <c r="V705" s="10" t="s">
        <v>3610</v>
      </c>
      <c r="W705" s="10" t="s">
        <v>3611</v>
      </c>
      <c r="X705" s="569">
        <v>46055.607638888891</v>
      </c>
      <c r="Y705" s="10" t="s">
        <v>3612</v>
      </c>
      <c r="Z705" s="10">
        <v>0.3</v>
      </c>
      <c r="AA705" s="10"/>
      <c r="AB705" s="10" t="s">
        <v>478</v>
      </c>
      <c r="AC705" s="221" t="s">
        <v>3613</v>
      </c>
      <c r="AD705" s="10"/>
      <c r="AE705" s="10"/>
      <c r="AF705" s="10"/>
      <c r="AG705" s="10"/>
      <c r="AH705" s="10"/>
      <c r="AI705" s="10"/>
      <c r="AJ705" s="10"/>
      <c r="AK705" s="10" t="s">
        <v>480</v>
      </c>
      <c r="AL705" s="222">
        <f t="shared" si="20"/>
        <v>46052</v>
      </c>
      <c r="AM705" s="220">
        <f t="shared" si="21"/>
        <v>46055</v>
      </c>
    </row>
    <row r="706" spans="1:39" ht="21.6" customHeight="1">
      <c r="A706" s="10">
        <v>4</v>
      </c>
      <c r="B706" s="10" t="s">
        <v>509</v>
      </c>
      <c r="C706" s="10">
        <v>2026020008</v>
      </c>
      <c r="D706" s="10" t="s">
        <v>3614</v>
      </c>
      <c r="E706" s="10" t="s">
        <v>511</v>
      </c>
      <c r="F706" s="10">
        <v>4573</v>
      </c>
      <c r="G706" s="366" t="s">
        <v>173</v>
      </c>
      <c r="H706" s="10" t="s">
        <v>2452</v>
      </c>
      <c r="I706" s="10" t="s">
        <v>3615</v>
      </c>
      <c r="J706" s="10" t="s">
        <v>629</v>
      </c>
      <c r="K706" s="10" t="s">
        <v>289</v>
      </c>
      <c r="L706" s="10" t="s">
        <v>545</v>
      </c>
      <c r="M706" s="11" t="s">
        <v>546</v>
      </c>
      <c r="N706" s="10" t="s">
        <v>1913</v>
      </c>
      <c r="O706" s="11" t="s">
        <v>1914</v>
      </c>
      <c r="P706" s="12" t="s">
        <v>3616</v>
      </c>
      <c r="Q706" s="10" t="s">
        <v>3041</v>
      </c>
      <c r="R706" s="10" t="s">
        <v>419</v>
      </c>
      <c r="S706" s="367" t="s">
        <v>145</v>
      </c>
      <c r="T706" s="10">
        <v>1</v>
      </c>
      <c r="U706" s="10" t="s">
        <v>475</v>
      </c>
      <c r="V706" s="10" t="s">
        <v>3617</v>
      </c>
      <c r="W706" s="10" t="s">
        <v>3618</v>
      </c>
      <c r="X706" s="569">
        <v>46055.640277777777</v>
      </c>
      <c r="Y706" s="10" t="s">
        <v>3619</v>
      </c>
      <c r="Z706" s="10">
        <v>0.5</v>
      </c>
      <c r="AA706" s="10"/>
      <c r="AB706" s="10" t="s">
        <v>478</v>
      </c>
      <c r="AC706" s="221" t="s">
        <v>3620</v>
      </c>
      <c r="AD706" s="10"/>
      <c r="AE706" s="10"/>
      <c r="AF706" s="10"/>
      <c r="AG706" s="10"/>
      <c r="AH706" s="10"/>
      <c r="AI706" s="10"/>
      <c r="AJ706" s="10"/>
      <c r="AK706" s="10" t="s">
        <v>480</v>
      </c>
      <c r="AL706" s="222">
        <f t="shared" ref="AL706:AL769" si="22">DATEVALUE(TEXT(I706, "yyyy/mm/dd"))</f>
        <v>46054</v>
      </c>
      <c r="AM706" s="220">
        <f t="shared" ref="AM706:AM769" si="23">DATEVALUE(TEXT(X706, "yyyy/mm/dd"))</f>
        <v>46055</v>
      </c>
    </row>
    <row r="707" spans="1:39" ht="21.6" customHeight="1">
      <c r="A707" s="10">
        <v>5</v>
      </c>
      <c r="B707" s="10" t="s">
        <v>509</v>
      </c>
      <c r="C707" s="10">
        <v>2026020036</v>
      </c>
      <c r="D707" s="10" t="s">
        <v>3621</v>
      </c>
      <c r="E707" s="10" t="s">
        <v>511</v>
      </c>
      <c r="F707" s="10">
        <v>4845</v>
      </c>
      <c r="G707" s="366" t="s">
        <v>2404</v>
      </c>
      <c r="H707" s="10" t="s">
        <v>2405</v>
      </c>
      <c r="I707" s="10" t="s">
        <v>3622</v>
      </c>
      <c r="J707" s="10" t="s">
        <v>638</v>
      </c>
      <c r="K707" s="10" t="s">
        <v>592</v>
      </c>
      <c r="L707" s="10" t="s">
        <v>1140</v>
      </c>
      <c r="M707" s="11" t="s">
        <v>1141</v>
      </c>
      <c r="N707" s="10">
        <v>5804</v>
      </c>
      <c r="O707" s="11" t="s">
        <v>1488</v>
      </c>
      <c r="P707" s="12" t="s">
        <v>3623</v>
      </c>
      <c r="Q707" s="10" t="s">
        <v>2406</v>
      </c>
      <c r="R707" s="10" t="s">
        <v>419</v>
      </c>
      <c r="S707" s="367" t="s">
        <v>130</v>
      </c>
      <c r="T707" s="10">
        <v>1</v>
      </c>
      <c r="U707" s="10" t="s">
        <v>475</v>
      </c>
      <c r="V707" s="10" t="s">
        <v>3624</v>
      </c>
      <c r="W707" s="10" t="s">
        <v>3604</v>
      </c>
      <c r="X707" s="569">
        <v>46055.604166666657</v>
      </c>
      <c r="Y707" s="10" t="s">
        <v>3625</v>
      </c>
      <c r="Z707" s="10">
        <v>0.5</v>
      </c>
      <c r="AA707" s="10"/>
      <c r="AB707" s="10" t="s">
        <v>478</v>
      </c>
      <c r="AC707" s="221" t="s">
        <v>3626</v>
      </c>
      <c r="AD707" s="10"/>
      <c r="AE707" s="10"/>
      <c r="AF707" s="10"/>
      <c r="AG707" s="10"/>
      <c r="AH707" s="10"/>
      <c r="AI707" s="10"/>
      <c r="AJ707" s="10"/>
      <c r="AK707" s="10" t="s">
        <v>480</v>
      </c>
      <c r="AL707" s="222">
        <f t="shared" si="22"/>
        <v>46055</v>
      </c>
      <c r="AM707" s="220">
        <f t="shared" si="23"/>
        <v>46055</v>
      </c>
    </row>
    <row r="708" spans="1:39" ht="21.6" customHeight="1">
      <c r="A708" s="10">
        <v>6</v>
      </c>
      <c r="B708" s="10" t="s">
        <v>471</v>
      </c>
      <c r="C708" s="10">
        <v>2026020099</v>
      </c>
      <c r="D708" s="10"/>
      <c r="E708" s="10"/>
      <c r="F708" s="10">
        <v>5410</v>
      </c>
      <c r="G708" s="366" t="s">
        <v>342</v>
      </c>
      <c r="H708" s="10" t="s">
        <v>504</v>
      </c>
      <c r="I708" s="10"/>
      <c r="J708" s="10"/>
      <c r="K708" s="10"/>
      <c r="L708" s="10"/>
      <c r="M708" s="11"/>
      <c r="N708" s="10"/>
      <c r="O708" s="11"/>
      <c r="P708" s="12"/>
      <c r="Q708" s="10" t="s">
        <v>505</v>
      </c>
      <c r="R708" s="10" t="s">
        <v>419</v>
      </c>
      <c r="S708" s="367" t="s">
        <v>145</v>
      </c>
      <c r="T708" s="10">
        <v>1</v>
      </c>
      <c r="U708" s="10" t="s">
        <v>475</v>
      </c>
      <c r="V708" s="10" t="s">
        <v>3627</v>
      </c>
      <c r="W708" s="10" t="s">
        <v>3628</v>
      </c>
      <c r="X708" s="569">
        <v>46055.472222222219</v>
      </c>
      <c r="Y708" s="10"/>
      <c r="Z708" s="10">
        <v>0.3</v>
      </c>
      <c r="AA708" s="10"/>
      <c r="AB708" s="10" t="s">
        <v>478</v>
      </c>
      <c r="AC708" s="221" t="s">
        <v>2705</v>
      </c>
      <c r="AD708" s="10" t="s">
        <v>480</v>
      </c>
      <c r="AE708" s="10"/>
      <c r="AF708" s="10"/>
      <c r="AG708" s="10"/>
      <c r="AH708" s="10"/>
      <c r="AI708" s="10"/>
      <c r="AJ708" s="10" t="s">
        <v>480</v>
      </c>
      <c r="AK708" s="10"/>
      <c r="AL708" s="222" t="e">
        <f t="shared" si="22"/>
        <v>#VALUE!</v>
      </c>
      <c r="AM708" s="220">
        <f t="shared" si="23"/>
        <v>46055</v>
      </c>
    </row>
    <row r="709" spans="1:39" ht="21.6" customHeight="1">
      <c r="A709" s="10">
        <v>7</v>
      </c>
      <c r="B709" s="10" t="s">
        <v>471</v>
      </c>
      <c r="C709" s="10">
        <v>2026020128</v>
      </c>
      <c r="D709" s="10"/>
      <c r="E709" s="10"/>
      <c r="F709" s="10">
        <v>4658</v>
      </c>
      <c r="G709" s="366" t="s">
        <v>711</v>
      </c>
      <c r="H709" s="10" t="s">
        <v>712</v>
      </c>
      <c r="I709" s="10"/>
      <c r="J709" s="10"/>
      <c r="K709" s="10"/>
      <c r="L709" s="10"/>
      <c r="M709" s="11"/>
      <c r="N709" s="10"/>
      <c r="O709" s="11"/>
      <c r="P709" s="12"/>
      <c r="Q709" s="10" t="s">
        <v>713</v>
      </c>
      <c r="R709" s="10" t="s">
        <v>419</v>
      </c>
      <c r="S709" s="367" t="s">
        <v>130</v>
      </c>
      <c r="T709" s="10">
        <v>1</v>
      </c>
      <c r="U709" s="10" t="s">
        <v>475</v>
      </c>
      <c r="V709" s="10" t="s">
        <v>3629</v>
      </c>
      <c r="W709" s="10" t="s">
        <v>3630</v>
      </c>
      <c r="X709" s="569">
        <v>46055.538194444453</v>
      </c>
      <c r="Y709" s="10"/>
      <c r="Z709" s="10">
        <v>0.4</v>
      </c>
      <c r="AA709" s="10"/>
      <c r="AB709" s="10" t="s">
        <v>478</v>
      </c>
      <c r="AC709" s="221" t="s">
        <v>3631</v>
      </c>
      <c r="AD709" s="10" t="s">
        <v>480</v>
      </c>
      <c r="AE709" s="10"/>
      <c r="AF709" s="10"/>
      <c r="AG709" s="10"/>
      <c r="AH709" s="10"/>
      <c r="AI709" s="10"/>
      <c r="AJ709" s="10"/>
      <c r="AK709" s="10" t="s">
        <v>480</v>
      </c>
      <c r="AL709" s="222" t="e">
        <f t="shared" si="22"/>
        <v>#VALUE!</v>
      </c>
      <c r="AM709" s="220">
        <f t="shared" si="23"/>
        <v>46055</v>
      </c>
    </row>
    <row r="710" spans="1:39" ht="21.6" customHeight="1">
      <c r="A710" s="10">
        <v>8</v>
      </c>
      <c r="B710" s="10" t="s">
        <v>471</v>
      </c>
      <c r="C710" s="10">
        <v>2026020142</v>
      </c>
      <c r="D710" s="10"/>
      <c r="E710" s="10"/>
      <c r="F710" s="10">
        <v>5389</v>
      </c>
      <c r="G710" s="366" t="s">
        <v>312</v>
      </c>
      <c r="H710" s="10" t="s">
        <v>636</v>
      </c>
      <c r="I710" s="10"/>
      <c r="J710" s="10"/>
      <c r="K710" s="10"/>
      <c r="L710" s="10"/>
      <c r="M710" s="11"/>
      <c r="N710" s="10"/>
      <c r="O710" s="11"/>
      <c r="P710" s="12"/>
      <c r="Q710" s="10" t="s">
        <v>3632</v>
      </c>
      <c r="R710" s="10" t="s">
        <v>419</v>
      </c>
      <c r="S710" s="367" t="s">
        <v>125</v>
      </c>
      <c r="T710" s="10">
        <v>1</v>
      </c>
      <c r="U710" s="10" t="s">
        <v>475</v>
      </c>
      <c r="V710" s="10" t="s">
        <v>3633</v>
      </c>
      <c r="W710" s="10" t="s">
        <v>3634</v>
      </c>
      <c r="X710" s="569">
        <v>46055.5625</v>
      </c>
      <c r="Y710" s="10"/>
      <c r="Z710" s="10">
        <v>2.5</v>
      </c>
      <c r="AA710" s="10"/>
      <c r="AB710" s="10" t="s">
        <v>478</v>
      </c>
      <c r="AC710" s="221" t="s">
        <v>3635</v>
      </c>
      <c r="AD710" s="10"/>
      <c r="AE710" s="10" t="s">
        <v>480</v>
      </c>
      <c r="AF710" s="10"/>
      <c r="AG710" s="10"/>
      <c r="AH710" s="10"/>
      <c r="AI710" s="10"/>
      <c r="AJ710" s="10"/>
      <c r="AK710" s="10" t="s">
        <v>480</v>
      </c>
      <c r="AL710" s="222" t="e">
        <f t="shared" si="22"/>
        <v>#VALUE!</v>
      </c>
      <c r="AM710" s="220">
        <f t="shared" si="23"/>
        <v>46055</v>
      </c>
    </row>
    <row r="711" spans="1:39" ht="21.6" customHeight="1">
      <c r="A711" s="10">
        <v>9</v>
      </c>
      <c r="B711" s="10" t="s">
        <v>471</v>
      </c>
      <c r="C711" s="10">
        <v>2026020176</v>
      </c>
      <c r="D711" s="10"/>
      <c r="E711" s="10"/>
      <c r="F711" s="10">
        <v>4845</v>
      </c>
      <c r="G711" s="366" t="s">
        <v>2404</v>
      </c>
      <c r="H711" s="10" t="s">
        <v>2405</v>
      </c>
      <c r="I711" s="10"/>
      <c r="J711" s="10"/>
      <c r="K711" s="10"/>
      <c r="L711" s="10"/>
      <c r="M711" s="11"/>
      <c r="N711" s="10"/>
      <c r="O711" s="11"/>
      <c r="P711" s="12"/>
      <c r="Q711" s="10" t="s">
        <v>2406</v>
      </c>
      <c r="R711" s="10" t="s">
        <v>419</v>
      </c>
      <c r="S711" s="367" t="s">
        <v>130</v>
      </c>
      <c r="T711" s="10">
        <v>1</v>
      </c>
      <c r="U711" s="10" t="s">
        <v>475</v>
      </c>
      <c r="V711" s="10" t="s">
        <v>3636</v>
      </c>
      <c r="W711" s="10" t="s">
        <v>3637</v>
      </c>
      <c r="X711" s="569">
        <v>46055.627083333333</v>
      </c>
      <c r="Y711" s="10"/>
      <c r="Z711" s="10">
        <v>0.6</v>
      </c>
      <c r="AA711" s="10"/>
      <c r="AB711" s="10" t="s">
        <v>478</v>
      </c>
      <c r="AC711" s="221" t="s">
        <v>3638</v>
      </c>
      <c r="AD711" s="10" t="s">
        <v>480</v>
      </c>
      <c r="AE711" s="10"/>
      <c r="AF711" s="10"/>
      <c r="AG711" s="10"/>
      <c r="AH711" s="10"/>
      <c r="AI711" s="10"/>
      <c r="AJ711" s="10"/>
      <c r="AK711" s="10" t="s">
        <v>480</v>
      </c>
      <c r="AL711" s="222" t="e">
        <f t="shared" si="22"/>
        <v>#VALUE!</v>
      </c>
      <c r="AM711" s="220">
        <f t="shared" si="23"/>
        <v>46055</v>
      </c>
    </row>
    <row r="712" spans="1:39" ht="21.6" customHeight="1">
      <c r="A712" s="10">
        <v>10</v>
      </c>
      <c r="B712" s="10" t="s">
        <v>509</v>
      </c>
      <c r="C712" s="10">
        <v>2026020372</v>
      </c>
      <c r="D712" s="10" t="s">
        <v>3639</v>
      </c>
      <c r="E712" s="10" t="s">
        <v>511</v>
      </c>
      <c r="F712" s="10">
        <v>4770</v>
      </c>
      <c r="G712" s="366" t="s">
        <v>228</v>
      </c>
      <c r="H712" s="10" t="s">
        <v>2452</v>
      </c>
      <c r="I712" s="10" t="s">
        <v>3640</v>
      </c>
      <c r="J712" s="10" t="s">
        <v>638</v>
      </c>
      <c r="K712" s="10" t="s">
        <v>289</v>
      </c>
      <c r="L712" s="10" t="s">
        <v>1875</v>
      </c>
      <c r="M712" s="11" t="s">
        <v>1876</v>
      </c>
      <c r="N712" s="10">
        <v>3404</v>
      </c>
      <c r="O712" s="11" t="s">
        <v>1877</v>
      </c>
      <c r="P712" s="12" t="s">
        <v>3641</v>
      </c>
      <c r="Q712" s="10" t="s">
        <v>3061</v>
      </c>
      <c r="R712" s="10" t="s">
        <v>419</v>
      </c>
      <c r="S712" s="367" t="s">
        <v>145</v>
      </c>
      <c r="T712" s="10">
        <v>1</v>
      </c>
      <c r="U712" s="10" t="s">
        <v>475</v>
      </c>
      <c r="V712" s="10" t="s">
        <v>3642</v>
      </c>
      <c r="W712" s="10" t="s">
        <v>3643</v>
      </c>
      <c r="X712" s="569">
        <v>46055.7</v>
      </c>
      <c r="Y712" s="10" t="s">
        <v>3644</v>
      </c>
      <c r="Z712" s="10">
        <v>0.6</v>
      </c>
      <c r="AA712" s="10"/>
      <c r="AB712" s="10" t="s">
        <v>478</v>
      </c>
      <c r="AC712" s="221" t="s">
        <v>3645</v>
      </c>
      <c r="AD712" s="10"/>
      <c r="AE712" s="10"/>
      <c r="AF712" s="10"/>
      <c r="AG712" s="10"/>
      <c r="AH712" s="10"/>
      <c r="AI712" s="10"/>
      <c r="AJ712" s="10"/>
      <c r="AK712" s="10" t="s">
        <v>480</v>
      </c>
      <c r="AL712" s="222">
        <f t="shared" si="22"/>
        <v>46055</v>
      </c>
      <c r="AM712" s="220">
        <f t="shared" si="23"/>
        <v>46055</v>
      </c>
    </row>
    <row r="713" spans="1:39" ht="21.6" customHeight="1">
      <c r="A713" s="10">
        <v>11</v>
      </c>
      <c r="B713" s="10" t="s">
        <v>509</v>
      </c>
      <c r="C713" s="10">
        <v>2026020414</v>
      </c>
      <c r="D713" s="10" t="s">
        <v>3646</v>
      </c>
      <c r="E713" s="10" t="s">
        <v>511</v>
      </c>
      <c r="F713" s="10">
        <v>5197</v>
      </c>
      <c r="G713" s="366" t="s">
        <v>1907</v>
      </c>
      <c r="H713" s="10" t="s">
        <v>887</v>
      </c>
      <c r="I713" s="10" t="s">
        <v>3647</v>
      </c>
      <c r="J713" s="10" t="s">
        <v>514</v>
      </c>
      <c r="K713" s="10" t="s">
        <v>592</v>
      </c>
      <c r="L713" s="10" t="s">
        <v>1410</v>
      </c>
      <c r="M713" s="11" t="s">
        <v>1411</v>
      </c>
      <c r="N713" s="10">
        <v>6001</v>
      </c>
      <c r="O713" s="11" t="s">
        <v>1260</v>
      </c>
      <c r="P713" s="12" t="s">
        <v>3648</v>
      </c>
      <c r="Q713" s="10" t="s">
        <v>1908</v>
      </c>
      <c r="R713" s="10" t="s">
        <v>419</v>
      </c>
      <c r="S713" s="367" t="s">
        <v>125</v>
      </c>
      <c r="T713" s="10">
        <v>1</v>
      </c>
      <c r="U713" s="10" t="s">
        <v>475</v>
      </c>
      <c r="V713" s="10" t="s">
        <v>3649</v>
      </c>
      <c r="W713" s="10" t="s">
        <v>3650</v>
      </c>
      <c r="X713" s="569">
        <v>46056.604166666657</v>
      </c>
      <c r="Y713" s="10" t="s">
        <v>3651</v>
      </c>
      <c r="Z713" s="10">
        <v>0.5</v>
      </c>
      <c r="AA713" s="10"/>
      <c r="AB713" s="10" t="s">
        <v>478</v>
      </c>
      <c r="AC713" s="221" t="s">
        <v>3652</v>
      </c>
      <c r="AD713" s="10"/>
      <c r="AE713" s="10"/>
      <c r="AF713" s="10"/>
      <c r="AG713" s="10"/>
      <c r="AH713" s="10"/>
      <c r="AI713" s="10"/>
      <c r="AJ713" s="10"/>
      <c r="AK713" s="10" t="s">
        <v>480</v>
      </c>
      <c r="AL713" s="222">
        <f t="shared" si="22"/>
        <v>46056</v>
      </c>
      <c r="AM713" s="220">
        <f t="shared" si="23"/>
        <v>46056</v>
      </c>
    </row>
    <row r="714" spans="1:39" ht="21.6" customHeight="1">
      <c r="A714" s="10">
        <v>12</v>
      </c>
      <c r="B714" s="10" t="s">
        <v>471</v>
      </c>
      <c r="C714" s="10">
        <v>2026020448</v>
      </c>
      <c r="D714" s="10"/>
      <c r="E714" s="10"/>
      <c r="F714" s="10">
        <v>4008</v>
      </c>
      <c r="G714" s="366" t="s">
        <v>3653</v>
      </c>
      <c r="H714" s="10" t="s">
        <v>2452</v>
      </c>
      <c r="I714" s="10"/>
      <c r="J714" s="10"/>
      <c r="K714" s="10"/>
      <c r="L714" s="10"/>
      <c r="M714" s="11"/>
      <c r="N714" s="10"/>
      <c r="O714" s="11"/>
      <c r="P714" s="12"/>
      <c r="Q714" s="10" t="s">
        <v>3654</v>
      </c>
      <c r="R714" s="10" t="s">
        <v>419</v>
      </c>
      <c r="S714" s="367" t="s">
        <v>145</v>
      </c>
      <c r="T714" s="10">
        <v>1</v>
      </c>
      <c r="U714" s="10" t="s">
        <v>475</v>
      </c>
      <c r="V714" s="10" t="s">
        <v>3655</v>
      </c>
      <c r="W714" s="10" t="s">
        <v>3656</v>
      </c>
      <c r="X714" s="569">
        <v>46056.472222222219</v>
      </c>
      <c r="Y714" s="10"/>
      <c r="Z714" s="10">
        <v>0.4</v>
      </c>
      <c r="AA714" s="10"/>
      <c r="AB714" s="10" t="s">
        <v>478</v>
      </c>
      <c r="AC714" s="221" t="s">
        <v>3657</v>
      </c>
      <c r="AD714" s="10" t="s">
        <v>480</v>
      </c>
      <c r="AE714" s="10"/>
      <c r="AF714" s="10"/>
      <c r="AG714" s="10"/>
      <c r="AH714" s="10"/>
      <c r="AI714" s="10"/>
      <c r="AJ714" s="10" t="s">
        <v>480</v>
      </c>
      <c r="AK714" s="10" t="s">
        <v>480</v>
      </c>
      <c r="AL714" s="222" t="e">
        <f t="shared" si="22"/>
        <v>#VALUE!</v>
      </c>
      <c r="AM714" s="220">
        <f t="shared" si="23"/>
        <v>46056</v>
      </c>
    </row>
    <row r="715" spans="1:39" ht="21.6" customHeight="1">
      <c r="A715" s="10">
        <v>13</v>
      </c>
      <c r="B715" s="10" t="s">
        <v>471</v>
      </c>
      <c r="C715" s="10">
        <v>2026020528</v>
      </c>
      <c r="D715" s="10"/>
      <c r="E715" s="10"/>
      <c r="F715" s="10">
        <v>4272</v>
      </c>
      <c r="G715" s="366" t="s">
        <v>3589</v>
      </c>
      <c r="H715" s="10" t="s">
        <v>2440</v>
      </c>
      <c r="I715" s="10"/>
      <c r="J715" s="10"/>
      <c r="K715" s="10"/>
      <c r="L715" s="10"/>
      <c r="M715" s="11"/>
      <c r="N715" s="10"/>
      <c r="O715" s="11"/>
      <c r="P715" s="12"/>
      <c r="Q715" s="10" t="s">
        <v>3658</v>
      </c>
      <c r="R715" s="10" t="s">
        <v>419</v>
      </c>
      <c r="S715" s="367" t="s">
        <v>130</v>
      </c>
      <c r="T715" s="10">
        <v>1</v>
      </c>
      <c r="U715" s="10" t="s">
        <v>475</v>
      </c>
      <c r="V715" s="10" t="s">
        <v>3659</v>
      </c>
      <c r="W715" s="10" t="s">
        <v>3660</v>
      </c>
      <c r="X715" s="569">
        <v>46056.625</v>
      </c>
      <c r="Y715" s="10"/>
      <c r="Z715" s="10">
        <v>0.3</v>
      </c>
      <c r="AA715" s="10"/>
      <c r="AB715" s="10" t="s">
        <v>478</v>
      </c>
      <c r="AC715" s="221" t="s">
        <v>3661</v>
      </c>
      <c r="AD715" s="10" t="s">
        <v>480</v>
      </c>
      <c r="AE715" s="10"/>
      <c r="AF715" s="10"/>
      <c r="AG715" s="10"/>
      <c r="AH715" s="10"/>
      <c r="AI715" s="10"/>
      <c r="AJ715" s="10"/>
      <c r="AK715" s="10" t="s">
        <v>480</v>
      </c>
      <c r="AL715" s="222" t="e">
        <f t="shared" si="22"/>
        <v>#VALUE!</v>
      </c>
      <c r="AM715" s="220">
        <f t="shared" si="23"/>
        <v>46056</v>
      </c>
    </row>
    <row r="716" spans="1:39" ht="21.6" customHeight="1">
      <c r="A716" s="10">
        <v>14</v>
      </c>
      <c r="B716" s="10" t="s">
        <v>471</v>
      </c>
      <c r="C716" s="10">
        <v>2026020582</v>
      </c>
      <c r="D716" s="10"/>
      <c r="E716" s="10"/>
      <c r="F716" s="10">
        <v>4197</v>
      </c>
      <c r="G716" s="366" t="s">
        <v>3662</v>
      </c>
      <c r="H716" s="10" t="s">
        <v>2561</v>
      </c>
      <c r="I716" s="10"/>
      <c r="J716" s="10"/>
      <c r="K716" s="10"/>
      <c r="L716" s="10"/>
      <c r="M716" s="11"/>
      <c r="N716" s="10"/>
      <c r="O716" s="11"/>
      <c r="P716" s="12"/>
      <c r="Q716" s="10" t="s">
        <v>3663</v>
      </c>
      <c r="R716" s="10" t="s">
        <v>419</v>
      </c>
      <c r="S716" s="367" t="s">
        <v>130</v>
      </c>
      <c r="T716" s="10">
        <v>1</v>
      </c>
      <c r="U716" s="10" t="s">
        <v>475</v>
      </c>
      <c r="V716" s="10" t="s">
        <v>3664</v>
      </c>
      <c r="W716" s="10" t="s">
        <v>3665</v>
      </c>
      <c r="X716" s="569">
        <v>46056.661805555559</v>
      </c>
      <c r="Y716" s="10"/>
      <c r="Z716" s="10">
        <v>0.5</v>
      </c>
      <c r="AA716" s="10"/>
      <c r="AB716" s="10" t="s">
        <v>478</v>
      </c>
      <c r="AC716" s="221" t="s">
        <v>3666</v>
      </c>
      <c r="AD716" s="10" t="s">
        <v>480</v>
      </c>
      <c r="AE716" s="10"/>
      <c r="AF716" s="10"/>
      <c r="AG716" s="10"/>
      <c r="AH716" s="10"/>
      <c r="AI716" s="10"/>
      <c r="AJ716" s="10"/>
      <c r="AK716" s="10" t="s">
        <v>480</v>
      </c>
      <c r="AL716" s="222" t="e">
        <f t="shared" si="22"/>
        <v>#VALUE!</v>
      </c>
      <c r="AM716" s="220">
        <f t="shared" si="23"/>
        <v>46056</v>
      </c>
    </row>
    <row r="717" spans="1:39" ht="21.6" customHeight="1">
      <c r="A717" s="10">
        <v>15</v>
      </c>
      <c r="B717" s="10" t="s">
        <v>509</v>
      </c>
      <c r="C717" s="10">
        <v>2026020765</v>
      </c>
      <c r="D717" s="10" t="s">
        <v>3667</v>
      </c>
      <c r="E717" s="10" t="s">
        <v>511</v>
      </c>
      <c r="F717" s="10">
        <v>3052</v>
      </c>
      <c r="G717" s="366" t="s">
        <v>2813</v>
      </c>
      <c r="H717" s="10" t="s">
        <v>636</v>
      </c>
      <c r="I717" s="10" t="s">
        <v>3668</v>
      </c>
      <c r="J717" s="10" t="s">
        <v>530</v>
      </c>
      <c r="K717" s="10" t="s">
        <v>592</v>
      </c>
      <c r="L717" s="10" t="s">
        <v>3669</v>
      </c>
      <c r="M717" s="11" t="s">
        <v>3670</v>
      </c>
      <c r="N717" s="10" t="s">
        <v>3671</v>
      </c>
      <c r="O717" s="11" t="s">
        <v>596</v>
      </c>
      <c r="P717" s="12" t="s">
        <v>3672</v>
      </c>
      <c r="Q717" s="10" t="s">
        <v>1193</v>
      </c>
      <c r="R717" s="10" t="s">
        <v>419</v>
      </c>
      <c r="S717" s="367" t="s">
        <v>125</v>
      </c>
      <c r="T717" s="10">
        <v>1</v>
      </c>
      <c r="U717" s="10" t="s">
        <v>475</v>
      </c>
      <c r="V717" s="10" t="s">
        <v>3673</v>
      </c>
      <c r="W717" s="10" t="s">
        <v>3674</v>
      </c>
      <c r="X717" s="569">
        <v>46057.458333333343</v>
      </c>
      <c r="Y717" s="10" t="s">
        <v>3675</v>
      </c>
      <c r="Z717" s="10">
        <v>0.5</v>
      </c>
      <c r="AA717" s="10"/>
      <c r="AB717" s="10" t="s">
        <v>478</v>
      </c>
      <c r="AC717" s="221" t="s">
        <v>3676</v>
      </c>
      <c r="AD717" s="10"/>
      <c r="AE717" s="10"/>
      <c r="AF717" s="10"/>
      <c r="AG717" s="10"/>
      <c r="AH717" s="10"/>
      <c r="AI717" s="10"/>
      <c r="AJ717" s="10"/>
      <c r="AK717" s="10" t="s">
        <v>480</v>
      </c>
      <c r="AL717" s="222">
        <f t="shared" si="22"/>
        <v>46057</v>
      </c>
      <c r="AM717" s="220">
        <f t="shared" si="23"/>
        <v>46057</v>
      </c>
    </row>
    <row r="718" spans="1:39" ht="21.6" customHeight="1">
      <c r="A718" s="10">
        <v>16</v>
      </c>
      <c r="B718" s="10" t="s">
        <v>509</v>
      </c>
      <c r="C718" s="10">
        <v>2026020805</v>
      </c>
      <c r="D718" s="10" t="s">
        <v>3677</v>
      </c>
      <c r="E718" s="10" t="s">
        <v>511</v>
      </c>
      <c r="F718" s="10">
        <v>2042</v>
      </c>
      <c r="G718" s="366" t="s">
        <v>1698</v>
      </c>
      <c r="H718" s="10" t="s">
        <v>504</v>
      </c>
      <c r="I718" s="10" t="s">
        <v>3678</v>
      </c>
      <c r="J718" s="10" t="s">
        <v>530</v>
      </c>
      <c r="K718" s="10" t="s">
        <v>592</v>
      </c>
      <c r="L718" s="10" t="s">
        <v>639</v>
      </c>
      <c r="M718" s="11" t="s">
        <v>640</v>
      </c>
      <c r="N718" s="10">
        <v>2501</v>
      </c>
      <c r="O718" s="11" t="s">
        <v>641</v>
      </c>
      <c r="P718" s="12" t="s">
        <v>3679</v>
      </c>
      <c r="Q718" s="10" t="s">
        <v>1699</v>
      </c>
      <c r="R718" s="10" t="s">
        <v>419</v>
      </c>
      <c r="S718" s="367" t="s">
        <v>145</v>
      </c>
      <c r="T718" s="10">
        <v>1</v>
      </c>
      <c r="U718" s="10" t="s">
        <v>475</v>
      </c>
      <c r="V718" s="10" t="s">
        <v>3680</v>
      </c>
      <c r="W718" s="10" t="s">
        <v>3681</v>
      </c>
      <c r="X718" s="569">
        <v>46057.642361111109</v>
      </c>
      <c r="Y718" s="10" t="s">
        <v>3682</v>
      </c>
      <c r="Z718" s="10">
        <v>0.6</v>
      </c>
      <c r="AA718" s="10"/>
      <c r="AB718" s="10" t="s">
        <v>478</v>
      </c>
      <c r="AC718" s="221" t="s">
        <v>3683</v>
      </c>
      <c r="AD718" s="10"/>
      <c r="AE718" s="10"/>
      <c r="AF718" s="10"/>
      <c r="AG718" s="10"/>
      <c r="AH718" s="10"/>
      <c r="AI718" s="10"/>
      <c r="AJ718" s="10"/>
      <c r="AK718" s="10" t="s">
        <v>480</v>
      </c>
      <c r="AL718" s="222">
        <f t="shared" si="22"/>
        <v>46057</v>
      </c>
      <c r="AM718" s="220">
        <f t="shared" si="23"/>
        <v>46057</v>
      </c>
    </row>
    <row r="719" spans="1:39" ht="21.6" customHeight="1">
      <c r="A719" s="10">
        <v>17</v>
      </c>
      <c r="B719" s="10" t="s">
        <v>471</v>
      </c>
      <c r="C719" s="10">
        <v>2026020809</v>
      </c>
      <c r="D719" s="10"/>
      <c r="E719" s="10"/>
      <c r="F719" s="10">
        <v>5075</v>
      </c>
      <c r="G719" s="366" t="s">
        <v>208</v>
      </c>
      <c r="H719" s="10" t="s">
        <v>2561</v>
      </c>
      <c r="I719" s="10"/>
      <c r="J719" s="10"/>
      <c r="K719" s="10"/>
      <c r="L719" s="10"/>
      <c r="M719" s="11"/>
      <c r="N719" s="10"/>
      <c r="O719" s="11"/>
      <c r="P719" s="12"/>
      <c r="Q719" s="10" t="s">
        <v>3684</v>
      </c>
      <c r="R719" s="10" t="s">
        <v>419</v>
      </c>
      <c r="S719" s="367" t="s">
        <v>130</v>
      </c>
      <c r="T719" s="10">
        <v>1</v>
      </c>
      <c r="U719" s="10" t="s">
        <v>475</v>
      </c>
      <c r="V719" s="10" t="s">
        <v>3685</v>
      </c>
      <c r="W719" s="10" t="s">
        <v>3686</v>
      </c>
      <c r="X719" s="569">
        <v>46057.554166666669</v>
      </c>
      <c r="Y719" s="10"/>
      <c r="Z719" s="10">
        <v>0.3</v>
      </c>
      <c r="AA719" s="10"/>
      <c r="AB719" s="10" t="s">
        <v>478</v>
      </c>
      <c r="AC719" s="221" t="s">
        <v>3687</v>
      </c>
      <c r="AD719" s="10" t="s">
        <v>480</v>
      </c>
      <c r="AE719" s="10"/>
      <c r="AF719" s="10"/>
      <c r="AG719" s="10"/>
      <c r="AH719" s="10"/>
      <c r="AI719" s="10"/>
      <c r="AJ719" s="10"/>
      <c r="AK719" s="10" t="s">
        <v>480</v>
      </c>
      <c r="AL719" s="222" t="e">
        <f t="shared" si="22"/>
        <v>#VALUE!</v>
      </c>
      <c r="AM719" s="220">
        <f t="shared" si="23"/>
        <v>46057</v>
      </c>
    </row>
    <row r="720" spans="1:39" ht="21.6" customHeight="1">
      <c r="A720" s="10">
        <v>18</v>
      </c>
      <c r="B720" s="10" t="s">
        <v>471</v>
      </c>
      <c r="C720" s="10">
        <v>2026020817</v>
      </c>
      <c r="D720" s="10"/>
      <c r="E720" s="10"/>
      <c r="F720" s="10">
        <v>5248</v>
      </c>
      <c r="G720" s="366" t="s">
        <v>3582</v>
      </c>
      <c r="H720" s="10" t="s">
        <v>2561</v>
      </c>
      <c r="I720" s="10"/>
      <c r="J720" s="10"/>
      <c r="K720" s="10"/>
      <c r="L720" s="10"/>
      <c r="M720" s="11"/>
      <c r="N720" s="10"/>
      <c r="O720" s="11"/>
      <c r="P720" s="12"/>
      <c r="Q720" s="10" t="s">
        <v>3688</v>
      </c>
      <c r="R720" s="10" t="s">
        <v>419</v>
      </c>
      <c r="S720" s="367" t="s">
        <v>130</v>
      </c>
      <c r="T720" s="10">
        <v>1</v>
      </c>
      <c r="U720" s="10" t="s">
        <v>475</v>
      </c>
      <c r="V720" s="10" t="s">
        <v>3689</v>
      </c>
      <c r="W720" s="10" t="s">
        <v>3690</v>
      </c>
      <c r="X720" s="569">
        <v>46057.575694444437</v>
      </c>
      <c r="Y720" s="10"/>
      <c r="Z720" s="10">
        <v>0.3</v>
      </c>
      <c r="AA720" s="10"/>
      <c r="AB720" s="10" t="s">
        <v>478</v>
      </c>
      <c r="AC720" s="221" t="s">
        <v>3691</v>
      </c>
      <c r="AD720" s="10" t="s">
        <v>480</v>
      </c>
      <c r="AE720" s="10"/>
      <c r="AF720" s="10"/>
      <c r="AG720" s="10"/>
      <c r="AH720" s="10"/>
      <c r="AI720" s="10"/>
      <c r="AJ720" s="10"/>
      <c r="AK720" s="10" t="s">
        <v>480</v>
      </c>
      <c r="AL720" s="222" t="e">
        <f t="shared" si="22"/>
        <v>#VALUE!</v>
      </c>
      <c r="AM720" s="220">
        <f t="shared" si="23"/>
        <v>46057</v>
      </c>
    </row>
    <row r="721" spans="1:39" ht="21.6" customHeight="1">
      <c r="A721" s="10">
        <v>19</v>
      </c>
      <c r="B721" s="10" t="s">
        <v>471</v>
      </c>
      <c r="C721" s="10">
        <v>2026020823</v>
      </c>
      <c r="D721" s="10"/>
      <c r="E721" s="10"/>
      <c r="F721" s="10" t="s">
        <v>81</v>
      </c>
      <c r="G721" s="366" t="s">
        <v>3692</v>
      </c>
      <c r="H721" s="10" t="s">
        <v>2561</v>
      </c>
      <c r="I721" s="10"/>
      <c r="J721" s="10"/>
      <c r="K721" s="10"/>
      <c r="L721" s="10"/>
      <c r="M721" s="11"/>
      <c r="N721" s="10"/>
      <c r="O721" s="11"/>
      <c r="P721" s="12"/>
      <c r="Q721" s="10" t="s">
        <v>3693</v>
      </c>
      <c r="R721" s="10" t="s">
        <v>419</v>
      </c>
      <c r="S721" s="367" t="s">
        <v>130</v>
      </c>
      <c r="T721" s="10">
        <v>1</v>
      </c>
      <c r="U721" s="10" t="s">
        <v>475</v>
      </c>
      <c r="V721" s="10" t="s">
        <v>3694</v>
      </c>
      <c r="W721" s="10" t="s">
        <v>3695</v>
      </c>
      <c r="X721" s="569">
        <v>46057.593055555553</v>
      </c>
      <c r="Y721" s="10"/>
      <c r="Z721" s="10">
        <v>0.2</v>
      </c>
      <c r="AA721" s="10"/>
      <c r="AB721" s="10" t="s">
        <v>478</v>
      </c>
      <c r="AC721" s="221" t="s">
        <v>2705</v>
      </c>
      <c r="AD721" s="10" t="s">
        <v>480</v>
      </c>
      <c r="AE721" s="10"/>
      <c r="AF721" s="10"/>
      <c r="AG721" s="10"/>
      <c r="AH721" s="10"/>
      <c r="AI721" s="10"/>
      <c r="AJ721" s="10"/>
      <c r="AK721" s="10" t="s">
        <v>480</v>
      </c>
      <c r="AL721" s="222" t="e">
        <f t="shared" si="22"/>
        <v>#VALUE!</v>
      </c>
      <c r="AM721" s="220">
        <f t="shared" si="23"/>
        <v>46057</v>
      </c>
    </row>
    <row r="722" spans="1:39" ht="21.6" customHeight="1">
      <c r="A722" s="10">
        <v>20</v>
      </c>
      <c r="B722" s="10" t="s">
        <v>471</v>
      </c>
      <c r="C722" s="10">
        <v>2026020827</v>
      </c>
      <c r="D722" s="10"/>
      <c r="E722" s="10"/>
      <c r="F722" s="10">
        <v>5248</v>
      </c>
      <c r="G722" s="366" t="s">
        <v>3582</v>
      </c>
      <c r="H722" s="10" t="s">
        <v>2561</v>
      </c>
      <c r="I722" s="10"/>
      <c r="J722" s="10"/>
      <c r="K722" s="10"/>
      <c r="L722" s="10"/>
      <c r="M722" s="11"/>
      <c r="N722" s="10"/>
      <c r="O722" s="11"/>
      <c r="P722" s="12"/>
      <c r="Q722" s="10" t="s">
        <v>3688</v>
      </c>
      <c r="R722" s="10" t="s">
        <v>419</v>
      </c>
      <c r="S722" s="367" t="s">
        <v>130</v>
      </c>
      <c r="T722" s="10">
        <v>1</v>
      </c>
      <c r="U722" s="10" t="s">
        <v>475</v>
      </c>
      <c r="V722" s="10" t="s">
        <v>3696</v>
      </c>
      <c r="W722" s="10" t="s">
        <v>3697</v>
      </c>
      <c r="X722" s="569">
        <v>46057.579861111109</v>
      </c>
      <c r="Y722" s="10"/>
      <c r="Z722" s="10">
        <v>0.1</v>
      </c>
      <c r="AA722" s="10"/>
      <c r="AB722" s="10" t="s">
        <v>478</v>
      </c>
      <c r="AC722" s="221" t="s">
        <v>3698</v>
      </c>
      <c r="AD722" s="10"/>
      <c r="AE722" s="10"/>
      <c r="AF722" s="10"/>
      <c r="AG722" s="10"/>
      <c r="AH722" s="10"/>
      <c r="AI722" s="10"/>
      <c r="AJ722" s="10" t="s">
        <v>480</v>
      </c>
      <c r="AK722" s="10" t="s">
        <v>480</v>
      </c>
      <c r="AL722" s="222" t="e">
        <f t="shared" si="22"/>
        <v>#VALUE!</v>
      </c>
      <c r="AM722" s="220">
        <f t="shared" si="23"/>
        <v>46057</v>
      </c>
    </row>
    <row r="723" spans="1:39" ht="21.6" customHeight="1">
      <c r="A723" s="10">
        <v>21</v>
      </c>
      <c r="B723" s="10" t="s">
        <v>471</v>
      </c>
      <c r="C723" s="10">
        <v>2026020830</v>
      </c>
      <c r="D723" s="10"/>
      <c r="E723" s="10"/>
      <c r="F723" s="10">
        <v>5031</v>
      </c>
      <c r="G723" s="366" t="s">
        <v>3699</v>
      </c>
      <c r="H723" s="10" t="s">
        <v>2561</v>
      </c>
      <c r="I723" s="10"/>
      <c r="J723" s="10"/>
      <c r="K723" s="10"/>
      <c r="L723" s="10"/>
      <c r="M723" s="11"/>
      <c r="N723" s="10"/>
      <c r="O723" s="11"/>
      <c r="P723" s="12"/>
      <c r="Q723" s="10" t="s">
        <v>3700</v>
      </c>
      <c r="R723" s="10" t="s">
        <v>419</v>
      </c>
      <c r="S723" s="367" t="s">
        <v>130</v>
      </c>
      <c r="T723" s="10">
        <v>1</v>
      </c>
      <c r="U723" s="10" t="s">
        <v>475</v>
      </c>
      <c r="V723" s="10" t="s">
        <v>3701</v>
      </c>
      <c r="W723" s="10" t="s">
        <v>3702</v>
      </c>
      <c r="X723" s="569">
        <v>46057.611805555563</v>
      </c>
      <c r="Y723" s="10"/>
      <c r="Z723" s="10">
        <v>0.4</v>
      </c>
      <c r="AA723" s="10"/>
      <c r="AB723" s="10" t="s">
        <v>478</v>
      </c>
      <c r="AC723" s="221" t="s">
        <v>3703</v>
      </c>
      <c r="AD723" s="10" t="s">
        <v>480</v>
      </c>
      <c r="AE723" s="10"/>
      <c r="AF723" s="10"/>
      <c r="AG723" s="10"/>
      <c r="AH723" s="10"/>
      <c r="AI723" s="10"/>
      <c r="AJ723" s="10"/>
      <c r="AK723" s="10" t="s">
        <v>480</v>
      </c>
      <c r="AL723" s="222" t="e">
        <f t="shared" si="22"/>
        <v>#VALUE!</v>
      </c>
      <c r="AM723" s="220">
        <f t="shared" si="23"/>
        <v>46057</v>
      </c>
    </row>
    <row r="724" spans="1:39" ht="21.6" customHeight="1">
      <c r="A724" s="10">
        <v>22</v>
      </c>
      <c r="B724" s="10" t="s">
        <v>509</v>
      </c>
      <c r="C724" s="10">
        <v>2026020843</v>
      </c>
      <c r="D724" s="10" t="s">
        <v>3704</v>
      </c>
      <c r="E724" s="10" t="s">
        <v>511</v>
      </c>
      <c r="F724" s="10" t="s">
        <v>95</v>
      </c>
      <c r="G724" s="366" t="s">
        <v>682</v>
      </c>
      <c r="H724" s="10" t="s">
        <v>543</v>
      </c>
      <c r="I724" s="10" t="s">
        <v>3705</v>
      </c>
      <c r="J724" s="10" t="s">
        <v>530</v>
      </c>
      <c r="K724" s="10" t="s">
        <v>289</v>
      </c>
      <c r="L724" s="10" t="s">
        <v>593</v>
      </c>
      <c r="M724" s="11" t="s">
        <v>594</v>
      </c>
      <c r="N724" s="10" t="s">
        <v>595</v>
      </c>
      <c r="O724" s="11" t="s">
        <v>596</v>
      </c>
      <c r="P724" s="12" t="s">
        <v>3706</v>
      </c>
      <c r="Q724" s="10" t="s">
        <v>683</v>
      </c>
      <c r="R724" s="10" t="s">
        <v>419</v>
      </c>
      <c r="S724" s="367" t="s">
        <v>146</v>
      </c>
      <c r="T724" s="10">
        <v>1</v>
      </c>
      <c r="U724" s="10" t="s">
        <v>475</v>
      </c>
      <c r="V724" s="10" t="s">
        <v>3707</v>
      </c>
      <c r="W724" s="10" t="s">
        <v>3708</v>
      </c>
      <c r="X724" s="569">
        <v>46058.611111111109</v>
      </c>
      <c r="Y724" s="10" t="s">
        <v>3709</v>
      </c>
      <c r="Z724" s="10">
        <v>0.3</v>
      </c>
      <c r="AA724" s="10"/>
      <c r="AB724" s="10" t="s">
        <v>478</v>
      </c>
      <c r="AC724" s="221" t="s">
        <v>3710</v>
      </c>
      <c r="AD724" s="10"/>
      <c r="AE724" s="10"/>
      <c r="AF724" s="10"/>
      <c r="AG724" s="10"/>
      <c r="AH724" s="10"/>
      <c r="AI724" s="10"/>
      <c r="AJ724" s="10"/>
      <c r="AK724" s="10" t="s">
        <v>480</v>
      </c>
      <c r="AL724" s="222">
        <f t="shared" si="22"/>
        <v>46057</v>
      </c>
      <c r="AM724" s="220">
        <f t="shared" si="23"/>
        <v>46058</v>
      </c>
    </row>
    <row r="725" spans="1:39" ht="21.6" customHeight="1">
      <c r="A725" s="10">
        <v>23</v>
      </c>
      <c r="B725" s="10" t="s">
        <v>471</v>
      </c>
      <c r="C725" s="10">
        <v>2026020848</v>
      </c>
      <c r="D725" s="10"/>
      <c r="E725" s="10" t="s">
        <v>3711</v>
      </c>
      <c r="F725" s="10">
        <v>3008</v>
      </c>
      <c r="G725" s="366" t="s">
        <v>3712</v>
      </c>
      <c r="H725" s="10" t="s">
        <v>2561</v>
      </c>
      <c r="I725" s="10"/>
      <c r="J725" s="10"/>
      <c r="K725" s="10"/>
      <c r="L725" s="10"/>
      <c r="M725" s="11"/>
      <c r="N725" s="10"/>
      <c r="O725" s="11"/>
      <c r="P725" s="12"/>
      <c r="Q725" s="10" t="s">
        <v>3713</v>
      </c>
      <c r="R725" s="10" t="s">
        <v>419</v>
      </c>
      <c r="S725" s="367" t="s">
        <v>130</v>
      </c>
      <c r="T725" s="10">
        <v>1</v>
      </c>
      <c r="U725" s="10" t="s">
        <v>475</v>
      </c>
      <c r="V725" s="10" t="s">
        <v>3714</v>
      </c>
      <c r="W725" s="10" t="s">
        <v>3715</v>
      </c>
      <c r="X725" s="569">
        <v>46057.638194444437</v>
      </c>
      <c r="Y725" s="10"/>
      <c r="Z725" s="10">
        <v>0.3</v>
      </c>
      <c r="AA725" s="10"/>
      <c r="AB725" s="10" t="s">
        <v>478</v>
      </c>
      <c r="AC725" s="221" t="s">
        <v>3716</v>
      </c>
      <c r="AD725" s="10" t="s">
        <v>480</v>
      </c>
      <c r="AE725" s="10"/>
      <c r="AF725" s="10"/>
      <c r="AG725" s="10"/>
      <c r="AH725" s="10"/>
      <c r="AI725" s="10"/>
      <c r="AJ725" s="10"/>
      <c r="AK725" s="10" t="s">
        <v>480</v>
      </c>
      <c r="AL725" s="222" t="e">
        <f t="shared" si="22"/>
        <v>#VALUE!</v>
      </c>
      <c r="AM725" s="220">
        <f t="shared" si="23"/>
        <v>46057</v>
      </c>
    </row>
    <row r="726" spans="1:39" ht="21.6" customHeight="1">
      <c r="A726" s="10">
        <v>24</v>
      </c>
      <c r="B726" s="10" t="s">
        <v>471</v>
      </c>
      <c r="C726" s="10">
        <v>2026020864</v>
      </c>
      <c r="D726" s="10"/>
      <c r="E726" s="10"/>
      <c r="F726" s="10" t="s">
        <v>54</v>
      </c>
      <c r="G726" s="366" t="s">
        <v>3717</v>
      </c>
      <c r="H726" s="10" t="s">
        <v>2561</v>
      </c>
      <c r="I726" s="10"/>
      <c r="J726" s="10"/>
      <c r="K726" s="10"/>
      <c r="L726" s="10"/>
      <c r="M726" s="11"/>
      <c r="N726" s="10"/>
      <c r="O726" s="11"/>
      <c r="P726" s="12"/>
      <c r="Q726" s="10" t="s">
        <v>3718</v>
      </c>
      <c r="R726" s="10" t="s">
        <v>419</v>
      </c>
      <c r="S726" s="367" t="s">
        <v>130</v>
      </c>
      <c r="T726" s="10">
        <v>1</v>
      </c>
      <c r="U726" s="10" t="s">
        <v>475</v>
      </c>
      <c r="V726" s="10" t="s">
        <v>3719</v>
      </c>
      <c r="W726" s="10" t="s">
        <v>3720</v>
      </c>
      <c r="X726" s="569">
        <v>46057.652777777781</v>
      </c>
      <c r="Y726" s="10"/>
      <c r="Z726" s="10">
        <v>0.3</v>
      </c>
      <c r="AA726" s="10"/>
      <c r="AB726" s="10" t="s">
        <v>478</v>
      </c>
      <c r="AC726" s="221" t="s">
        <v>2705</v>
      </c>
      <c r="AD726" s="10" t="s">
        <v>480</v>
      </c>
      <c r="AE726" s="10"/>
      <c r="AF726" s="10"/>
      <c r="AG726" s="10"/>
      <c r="AH726" s="10"/>
      <c r="AI726" s="10"/>
      <c r="AJ726" s="10"/>
      <c r="AK726" s="10" t="s">
        <v>480</v>
      </c>
      <c r="AL726" s="222" t="e">
        <f t="shared" si="22"/>
        <v>#VALUE!</v>
      </c>
      <c r="AM726" s="220">
        <f t="shared" si="23"/>
        <v>46057</v>
      </c>
    </row>
    <row r="727" spans="1:39" ht="21.6" customHeight="1">
      <c r="A727" s="10">
        <v>25</v>
      </c>
      <c r="B727" s="10" t="s">
        <v>471</v>
      </c>
      <c r="C727" s="10">
        <v>2026020865</v>
      </c>
      <c r="D727" s="10"/>
      <c r="E727" s="10"/>
      <c r="F727" s="10">
        <v>2042</v>
      </c>
      <c r="G727" s="366" t="s">
        <v>1698</v>
      </c>
      <c r="H727" s="10" t="s">
        <v>504</v>
      </c>
      <c r="I727" s="10"/>
      <c r="J727" s="10"/>
      <c r="K727" s="10"/>
      <c r="L727" s="10"/>
      <c r="M727" s="11"/>
      <c r="N727" s="10"/>
      <c r="O727" s="11"/>
      <c r="P727" s="12"/>
      <c r="Q727" s="10" t="s">
        <v>1699</v>
      </c>
      <c r="R727" s="10" t="s">
        <v>419</v>
      </c>
      <c r="S727" s="367" t="s">
        <v>145</v>
      </c>
      <c r="T727" s="10">
        <v>1</v>
      </c>
      <c r="U727" s="10" t="s">
        <v>475</v>
      </c>
      <c r="V727" s="10" t="s">
        <v>3721</v>
      </c>
      <c r="W727" s="10" t="s">
        <v>3722</v>
      </c>
      <c r="X727" s="569">
        <v>46057.618055555547</v>
      </c>
      <c r="Y727" s="10"/>
      <c r="Z727" s="10">
        <v>0.3</v>
      </c>
      <c r="AA727" s="10"/>
      <c r="AB727" s="10" t="s">
        <v>478</v>
      </c>
      <c r="AC727" s="221" t="s">
        <v>3723</v>
      </c>
      <c r="AD727" s="10" t="s">
        <v>480</v>
      </c>
      <c r="AE727" s="10"/>
      <c r="AF727" s="10"/>
      <c r="AG727" s="10"/>
      <c r="AH727" s="10"/>
      <c r="AI727" s="10"/>
      <c r="AJ727" s="10" t="s">
        <v>480</v>
      </c>
      <c r="AK727" s="10" t="s">
        <v>480</v>
      </c>
      <c r="AL727" s="222" t="e">
        <f t="shared" si="22"/>
        <v>#VALUE!</v>
      </c>
      <c r="AM727" s="220">
        <f t="shared" si="23"/>
        <v>46057</v>
      </c>
    </row>
    <row r="728" spans="1:39" ht="21.6" customHeight="1">
      <c r="A728" s="10">
        <v>26</v>
      </c>
      <c r="B728" s="10" t="s">
        <v>509</v>
      </c>
      <c r="C728" s="10">
        <v>2026020867</v>
      </c>
      <c r="D728" s="10" t="s">
        <v>3724</v>
      </c>
      <c r="E728" s="10" t="s">
        <v>511</v>
      </c>
      <c r="F728" s="10">
        <v>2540</v>
      </c>
      <c r="G728" s="366" t="s">
        <v>2643</v>
      </c>
      <c r="H728" s="10" t="s">
        <v>2440</v>
      </c>
      <c r="I728" s="10" t="s">
        <v>3725</v>
      </c>
      <c r="J728" s="10" t="s">
        <v>530</v>
      </c>
      <c r="K728" s="10" t="s">
        <v>289</v>
      </c>
      <c r="L728" s="10" t="s">
        <v>593</v>
      </c>
      <c r="M728" s="11" t="s">
        <v>594</v>
      </c>
      <c r="N728" s="10" t="s">
        <v>595</v>
      </c>
      <c r="O728" s="11" t="s">
        <v>596</v>
      </c>
      <c r="P728" s="12" t="s">
        <v>3726</v>
      </c>
      <c r="Q728" s="10" t="s">
        <v>2646</v>
      </c>
      <c r="R728" s="10" t="s">
        <v>419</v>
      </c>
      <c r="S728" s="367" t="s">
        <v>130</v>
      </c>
      <c r="T728" s="10">
        <v>1</v>
      </c>
      <c r="U728" s="10" t="s">
        <v>475</v>
      </c>
      <c r="V728" s="10" t="s">
        <v>3727</v>
      </c>
      <c r="W728" s="10" t="s">
        <v>3728</v>
      </c>
      <c r="X728" s="569">
        <v>46058.625</v>
      </c>
      <c r="Y728" s="10" t="s">
        <v>3729</v>
      </c>
      <c r="Z728" s="10">
        <v>5</v>
      </c>
      <c r="AA728" s="10"/>
      <c r="AB728" s="10" t="s">
        <v>478</v>
      </c>
      <c r="AC728" s="221" t="s">
        <v>3730</v>
      </c>
      <c r="AD728" s="10"/>
      <c r="AE728" s="10"/>
      <c r="AF728" s="10"/>
      <c r="AG728" s="10"/>
      <c r="AH728" s="10"/>
      <c r="AI728" s="10"/>
      <c r="AJ728" s="10"/>
      <c r="AK728" s="10" t="s">
        <v>480</v>
      </c>
      <c r="AL728" s="222">
        <f t="shared" si="22"/>
        <v>46057</v>
      </c>
      <c r="AM728" s="220">
        <f t="shared" si="23"/>
        <v>46058</v>
      </c>
    </row>
    <row r="729" spans="1:39" ht="21.6" customHeight="1">
      <c r="A729" s="10">
        <v>27</v>
      </c>
      <c r="B729" s="10" t="s">
        <v>509</v>
      </c>
      <c r="C729" s="10">
        <v>2026020869</v>
      </c>
      <c r="D729" s="10" t="s">
        <v>3731</v>
      </c>
      <c r="E729" s="10" t="s">
        <v>511</v>
      </c>
      <c r="F729" s="10">
        <v>2540</v>
      </c>
      <c r="G729" s="366" t="s">
        <v>2643</v>
      </c>
      <c r="H729" s="10" t="s">
        <v>2440</v>
      </c>
      <c r="I729" s="10" t="s">
        <v>3732</v>
      </c>
      <c r="J729" s="10" t="s">
        <v>530</v>
      </c>
      <c r="K729" s="10" t="s">
        <v>289</v>
      </c>
      <c r="L729" s="10" t="s">
        <v>593</v>
      </c>
      <c r="M729" s="11" t="s">
        <v>594</v>
      </c>
      <c r="N729" s="10" t="s">
        <v>595</v>
      </c>
      <c r="O729" s="11" t="s">
        <v>596</v>
      </c>
      <c r="P729" s="12" t="s">
        <v>3733</v>
      </c>
      <c r="Q729" s="10" t="s">
        <v>2646</v>
      </c>
      <c r="R729" s="10" t="s">
        <v>419</v>
      </c>
      <c r="S729" s="367" t="s">
        <v>130</v>
      </c>
      <c r="T729" s="10">
        <v>1</v>
      </c>
      <c r="U729" s="10" t="s">
        <v>475</v>
      </c>
      <c r="V729" s="10" t="s">
        <v>3734</v>
      </c>
      <c r="W729" s="10" t="s">
        <v>3728</v>
      </c>
      <c r="X729" s="569">
        <v>46058.625</v>
      </c>
      <c r="Y729" s="10" t="s">
        <v>3735</v>
      </c>
      <c r="Z729" s="10">
        <v>5</v>
      </c>
      <c r="AA729" s="10"/>
      <c r="AB729" s="10" t="s">
        <v>478</v>
      </c>
      <c r="AC729" s="221" t="s">
        <v>3736</v>
      </c>
      <c r="AD729" s="10"/>
      <c r="AE729" s="10"/>
      <c r="AF729" s="10"/>
      <c r="AG729" s="10"/>
      <c r="AH729" s="10"/>
      <c r="AI729" s="10"/>
      <c r="AJ729" s="10"/>
      <c r="AK729" s="10" t="s">
        <v>480</v>
      </c>
      <c r="AL729" s="222">
        <f t="shared" si="22"/>
        <v>46057</v>
      </c>
      <c r="AM729" s="220">
        <f t="shared" si="23"/>
        <v>46058</v>
      </c>
    </row>
    <row r="730" spans="1:39" ht="21.6" customHeight="1">
      <c r="A730" s="10">
        <v>28</v>
      </c>
      <c r="B730" s="10" t="s">
        <v>471</v>
      </c>
      <c r="C730" s="10">
        <v>2026020876</v>
      </c>
      <c r="D730" s="10"/>
      <c r="E730" s="10"/>
      <c r="F730" s="10">
        <v>5402</v>
      </c>
      <c r="G730" s="366" t="s">
        <v>3737</v>
      </c>
      <c r="H730" s="10" t="s">
        <v>2561</v>
      </c>
      <c r="I730" s="10"/>
      <c r="J730" s="10"/>
      <c r="K730" s="10"/>
      <c r="L730" s="10"/>
      <c r="M730" s="11"/>
      <c r="N730" s="10"/>
      <c r="O730" s="11"/>
      <c r="P730" s="12"/>
      <c r="Q730" s="10" t="s">
        <v>3738</v>
      </c>
      <c r="R730" s="10" t="s">
        <v>419</v>
      </c>
      <c r="S730" s="367" t="s">
        <v>130</v>
      </c>
      <c r="T730" s="10">
        <v>1</v>
      </c>
      <c r="U730" s="10" t="s">
        <v>475</v>
      </c>
      <c r="V730" s="10" t="s">
        <v>3739</v>
      </c>
      <c r="W730" s="10" t="s">
        <v>3740</v>
      </c>
      <c r="X730" s="569">
        <v>46057.697222222218</v>
      </c>
      <c r="Y730" s="10"/>
      <c r="Z730" s="10">
        <v>0.7</v>
      </c>
      <c r="AA730" s="10"/>
      <c r="AB730" s="10" t="s">
        <v>478</v>
      </c>
      <c r="AC730" s="221" t="s">
        <v>3741</v>
      </c>
      <c r="AD730" s="10" t="s">
        <v>480</v>
      </c>
      <c r="AE730" s="10"/>
      <c r="AF730" s="10"/>
      <c r="AG730" s="10"/>
      <c r="AH730" s="10"/>
      <c r="AI730" s="10"/>
      <c r="AJ730" s="10"/>
      <c r="AK730" s="10" t="s">
        <v>480</v>
      </c>
      <c r="AL730" s="222" t="e">
        <f t="shared" si="22"/>
        <v>#VALUE!</v>
      </c>
      <c r="AM730" s="220">
        <f t="shared" si="23"/>
        <v>46057</v>
      </c>
    </row>
    <row r="731" spans="1:39" ht="21.6" customHeight="1">
      <c r="A731" s="10">
        <v>29</v>
      </c>
      <c r="B731" s="10" t="s">
        <v>509</v>
      </c>
      <c r="C731" s="10">
        <v>2026020898</v>
      </c>
      <c r="D731" s="10" t="s">
        <v>3742</v>
      </c>
      <c r="E731" s="10" t="s">
        <v>511</v>
      </c>
      <c r="F731" s="10">
        <v>4552</v>
      </c>
      <c r="G731" s="366" t="s">
        <v>1613</v>
      </c>
      <c r="H731" s="10" t="s">
        <v>636</v>
      </c>
      <c r="I731" s="10" t="s">
        <v>3743</v>
      </c>
      <c r="J731" s="10" t="s">
        <v>530</v>
      </c>
      <c r="K731" s="10" t="s">
        <v>289</v>
      </c>
      <c r="L731" s="10" t="s">
        <v>1875</v>
      </c>
      <c r="M731" s="11" t="s">
        <v>1876</v>
      </c>
      <c r="N731" s="10">
        <v>3404</v>
      </c>
      <c r="O731" s="11" t="s">
        <v>1877</v>
      </c>
      <c r="P731" s="12" t="s">
        <v>3744</v>
      </c>
      <c r="Q731" s="10" t="s">
        <v>1616</v>
      </c>
      <c r="R731" s="10" t="s">
        <v>419</v>
      </c>
      <c r="S731" s="367" t="s">
        <v>125</v>
      </c>
      <c r="T731" s="10">
        <v>1</v>
      </c>
      <c r="U731" s="10" t="s">
        <v>475</v>
      </c>
      <c r="V731" s="10" t="s">
        <v>3745</v>
      </c>
      <c r="W731" s="10" t="s">
        <v>3740</v>
      </c>
      <c r="X731" s="569">
        <v>46057.708333333343</v>
      </c>
      <c r="Y731" s="10" t="s">
        <v>3746</v>
      </c>
      <c r="Z731" s="10">
        <v>1</v>
      </c>
      <c r="AA731" s="10"/>
      <c r="AB731" s="10" t="s">
        <v>478</v>
      </c>
      <c r="AC731" s="221" t="s">
        <v>3747</v>
      </c>
      <c r="AD731" s="10"/>
      <c r="AE731" s="10"/>
      <c r="AF731" s="10"/>
      <c r="AG731" s="10"/>
      <c r="AH731" s="10"/>
      <c r="AI731" s="10"/>
      <c r="AJ731" s="10"/>
      <c r="AK731" s="10" t="s">
        <v>480</v>
      </c>
      <c r="AL731" s="222">
        <f t="shared" si="22"/>
        <v>46057</v>
      </c>
      <c r="AM731" s="220">
        <f t="shared" si="23"/>
        <v>46057</v>
      </c>
    </row>
    <row r="732" spans="1:39" ht="21.6" customHeight="1">
      <c r="A732" s="10">
        <v>30</v>
      </c>
      <c r="B732" s="10" t="s">
        <v>471</v>
      </c>
      <c r="C732" s="10">
        <v>2026020900</v>
      </c>
      <c r="D732" s="10"/>
      <c r="E732" s="10"/>
      <c r="F732" s="10">
        <v>4552</v>
      </c>
      <c r="G732" s="366" t="s">
        <v>1613</v>
      </c>
      <c r="H732" s="10" t="s">
        <v>636</v>
      </c>
      <c r="I732" s="10"/>
      <c r="J732" s="10"/>
      <c r="K732" s="10"/>
      <c r="L732" s="10"/>
      <c r="M732" s="11"/>
      <c r="N732" s="10"/>
      <c r="O732" s="11"/>
      <c r="P732" s="12"/>
      <c r="Q732" s="10" t="s">
        <v>1616</v>
      </c>
      <c r="R732" s="10" t="s">
        <v>419</v>
      </c>
      <c r="S732" s="367" t="s">
        <v>125</v>
      </c>
      <c r="T732" s="10">
        <v>1</v>
      </c>
      <c r="U732" s="10" t="s">
        <v>475</v>
      </c>
      <c r="V732" s="10" t="s">
        <v>3748</v>
      </c>
      <c r="W732" s="10" t="s">
        <v>3749</v>
      </c>
      <c r="X732" s="569">
        <v>46057.71875</v>
      </c>
      <c r="Y732" s="10"/>
      <c r="Z732" s="10">
        <v>0.3</v>
      </c>
      <c r="AA732" s="10"/>
      <c r="AB732" s="10" t="s">
        <v>478</v>
      </c>
      <c r="AC732" s="221" t="s">
        <v>2705</v>
      </c>
      <c r="AD732" s="10" t="s">
        <v>480</v>
      </c>
      <c r="AE732" s="10"/>
      <c r="AF732" s="10"/>
      <c r="AG732" s="10"/>
      <c r="AH732" s="10"/>
      <c r="AI732" s="10"/>
      <c r="AJ732" s="10" t="s">
        <v>480</v>
      </c>
      <c r="AK732" s="10" t="s">
        <v>480</v>
      </c>
      <c r="AL732" s="222" t="e">
        <f t="shared" si="22"/>
        <v>#VALUE!</v>
      </c>
      <c r="AM732" s="220">
        <f t="shared" si="23"/>
        <v>46057</v>
      </c>
    </row>
    <row r="733" spans="1:39" ht="21.6" customHeight="1">
      <c r="A733" s="10">
        <v>31</v>
      </c>
      <c r="B733" s="10" t="s">
        <v>471</v>
      </c>
      <c r="C733" s="10">
        <v>2026021003</v>
      </c>
      <c r="D733" s="10"/>
      <c r="E733" s="10"/>
      <c r="F733" s="10">
        <v>2570</v>
      </c>
      <c r="G733" s="366" t="s">
        <v>3490</v>
      </c>
      <c r="H733" s="10" t="s">
        <v>2452</v>
      </c>
      <c r="I733" s="10"/>
      <c r="J733" s="10"/>
      <c r="K733" s="10"/>
      <c r="L733" s="10"/>
      <c r="M733" s="11"/>
      <c r="N733" s="10"/>
      <c r="O733" s="11"/>
      <c r="P733" s="12"/>
      <c r="Q733" s="10" t="s">
        <v>3491</v>
      </c>
      <c r="R733" s="10" t="s">
        <v>419</v>
      </c>
      <c r="S733" s="367" t="s">
        <v>145</v>
      </c>
      <c r="T733" s="10">
        <v>1</v>
      </c>
      <c r="U733" s="10" t="s">
        <v>475</v>
      </c>
      <c r="V733" s="10" t="s">
        <v>3750</v>
      </c>
      <c r="W733" s="10" t="s">
        <v>3751</v>
      </c>
      <c r="X733" s="569">
        <v>46058.465277777781</v>
      </c>
      <c r="Y733" s="10"/>
      <c r="Z733" s="10">
        <v>0.4</v>
      </c>
      <c r="AA733" s="10"/>
      <c r="AB733" s="10" t="s">
        <v>478</v>
      </c>
      <c r="AC733" s="221" t="s">
        <v>3752</v>
      </c>
      <c r="AD733" s="10" t="s">
        <v>480</v>
      </c>
      <c r="AE733" s="10"/>
      <c r="AF733" s="10"/>
      <c r="AG733" s="10"/>
      <c r="AH733" s="10"/>
      <c r="AI733" s="10"/>
      <c r="AJ733" s="10" t="s">
        <v>480</v>
      </c>
      <c r="AK733" s="10" t="s">
        <v>480</v>
      </c>
      <c r="AL733" s="222" t="e">
        <f t="shared" si="22"/>
        <v>#VALUE!</v>
      </c>
      <c r="AM733" s="220">
        <f t="shared" si="23"/>
        <v>46058</v>
      </c>
    </row>
    <row r="734" spans="1:39" ht="21.6" customHeight="1">
      <c r="A734" s="10">
        <v>32</v>
      </c>
      <c r="B734" s="10" t="s">
        <v>509</v>
      </c>
      <c r="C734" s="10">
        <v>2026021020</v>
      </c>
      <c r="D734" s="10" t="s">
        <v>3753</v>
      </c>
      <c r="E734" s="10" t="s">
        <v>511</v>
      </c>
      <c r="F734" s="10">
        <v>4804</v>
      </c>
      <c r="G734" s="366" t="s">
        <v>1951</v>
      </c>
      <c r="H734" s="10" t="s">
        <v>504</v>
      </c>
      <c r="I734" s="10" t="s">
        <v>3754</v>
      </c>
      <c r="J734" s="10" t="s">
        <v>571</v>
      </c>
      <c r="K734" s="10" t="s">
        <v>289</v>
      </c>
      <c r="L734" s="10" t="s">
        <v>515</v>
      </c>
      <c r="M734" s="11" t="s">
        <v>516</v>
      </c>
      <c r="N734" s="10">
        <v>2307</v>
      </c>
      <c r="O734" s="11" t="s">
        <v>532</v>
      </c>
      <c r="P734" s="12" t="s">
        <v>3755</v>
      </c>
      <c r="Q734" s="10" t="s">
        <v>1952</v>
      </c>
      <c r="R734" s="10" t="s">
        <v>419</v>
      </c>
      <c r="S734" s="367" t="s">
        <v>145</v>
      </c>
      <c r="T734" s="10">
        <v>1</v>
      </c>
      <c r="U734" s="10" t="s">
        <v>475</v>
      </c>
      <c r="V734" s="10" t="s">
        <v>3756</v>
      </c>
      <c r="W734" s="10" t="s">
        <v>3757</v>
      </c>
      <c r="X734" s="569">
        <v>46058.612500000003</v>
      </c>
      <c r="Y734" s="10" t="s">
        <v>3758</v>
      </c>
      <c r="Z734" s="10">
        <v>0.5</v>
      </c>
      <c r="AA734" s="10"/>
      <c r="AB734" s="10" t="s">
        <v>478</v>
      </c>
      <c r="AC734" s="221" t="s">
        <v>3759</v>
      </c>
      <c r="AD734" s="10"/>
      <c r="AE734" s="10"/>
      <c r="AF734" s="10"/>
      <c r="AG734" s="10"/>
      <c r="AH734" s="10"/>
      <c r="AI734" s="10"/>
      <c r="AJ734" s="10"/>
      <c r="AK734" s="10" t="s">
        <v>480</v>
      </c>
      <c r="AL734" s="222">
        <f t="shared" si="22"/>
        <v>46058</v>
      </c>
      <c r="AM734" s="220">
        <f t="shared" si="23"/>
        <v>46058</v>
      </c>
    </row>
    <row r="735" spans="1:39" ht="21.6" customHeight="1">
      <c r="A735" s="10">
        <v>33</v>
      </c>
      <c r="B735" s="10" t="s">
        <v>471</v>
      </c>
      <c r="C735" s="10">
        <v>2026021025</v>
      </c>
      <c r="D735" s="10"/>
      <c r="E735" s="10"/>
      <c r="F735" s="10">
        <v>2398</v>
      </c>
      <c r="G735" s="366" t="s">
        <v>3477</v>
      </c>
      <c r="H735" s="10" t="s">
        <v>2452</v>
      </c>
      <c r="I735" s="10"/>
      <c r="J735" s="10"/>
      <c r="K735" s="10"/>
      <c r="L735" s="10"/>
      <c r="M735" s="11"/>
      <c r="N735" s="10"/>
      <c r="O735" s="11"/>
      <c r="P735" s="12"/>
      <c r="Q735" s="10" t="s">
        <v>3478</v>
      </c>
      <c r="R735" s="10" t="s">
        <v>419</v>
      </c>
      <c r="S735" s="367" t="s">
        <v>145</v>
      </c>
      <c r="T735" s="10">
        <v>1</v>
      </c>
      <c r="U735" s="10" t="s">
        <v>475</v>
      </c>
      <c r="V735" s="10" t="s">
        <v>3760</v>
      </c>
      <c r="W735" s="10" t="s">
        <v>3761</v>
      </c>
      <c r="X735" s="569">
        <v>46058.489583333343</v>
      </c>
      <c r="Y735" s="10"/>
      <c r="Z735" s="10">
        <v>0.3</v>
      </c>
      <c r="AA735" s="10"/>
      <c r="AB735" s="10" t="s">
        <v>478</v>
      </c>
      <c r="AC735" s="221" t="s">
        <v>3762</v>
      </c>
      <c r="AD735" s="10" t="s">
        <v>480</v>
      </c>
      <c r="AE735" s="10"/>
      <c r="AF735" s="10"/>
      <c r="AG735" s="10"/>
      <c r="AH735" s="10"/>
      <c r="AI735" s="10"/>
      <c r="AJ735" s="10" t="s">
        <v>480</v>
      </c>
      <c r="AK735" s="10" t="s">
        <v>480</v>
      </c>
      <c r="AL735" s="222" t="e">
        <f t="shared" si="22"/>
        <v>#VALUE!</v>
      </c>
      <c r="AM735" s="220">
        <f t="shared" si="23"/>
        <v>46058</v>
      </c>
    </row>
    <row r="736" spans="1:39" ht="21.6" customHeight="1">
      <c r="A736" s="10">
        <v>34</v>
      </c>
      <c r="B736" s="10" t="s">
        <v>471</v>
      </c>
      <c r="C736" s="10">
        <v>2026021032</v>
      </c>
      <c r="D736" s="10"/>
      <c r="E736" s="10"/>
      <c r="F736" s="10">
        <v>2543</v>
      </c>
      <c r="G736" s="366" t="s">
        <v>295</v>
      </c>
      <c r="H736" s="10" t="s">
        <v>504</v>
      </c>
      <c r="I736" s="10"/>
      <c r="J736" s="10"/>
      <c r="K736" s="10"/>
      <c r="L736" s="10"/>
      <c r="M736" s="11"/>
      <c r="N736" s="10"/>
      <c r="O736" s="11"/>
      <c r="P736" s="12"/>
      <c r="Q736" s="10" t="s">
        <v>1967</v>
      </c>
      <c r="R736" s="10" t="s">
        <v>419</v>
      </c>
      <c r="S736" s="367" t="s">
        <v>145</v>
      </c>
      <c r="T736" s="10">
        <v>1</v>
      </c>
      <c r="U736" s="10" t="s">
        <v>475</v>
      </c>
      <c r="V736" s="10" t="s">
        <v>3763</v>
      </c>
      <c r="W736" s="10" t="s">
        <v>3764</v>
      </c>
      <c r="X736" s="569">
        <v>46058.545138888891</v>
      </c>
      <c r="Y736" s="10"/>
      <c r="Z736" s="10">
        <v>0.4</v>
      </c>
      <c r="AA736" s="10"/>
      <c r="AB736" s="10" t="s">
        <v>478</v>
      </c>
      <c r="AC736" s="221" t="s">
        <v>3765</v>
      </c>
      <c r="AD736" s="10" t="s">
        <v>480</v>
      </c>
      <c r="AE736" s="10"/>
      <c r="AF736" s="10"/>
      <c r="AG736" s="10"/>
      <c r="AH736" s="10"/>
      <c r="AI736" s="10"/>
      <c r="AJ736" s="10" t="s">
        <v>480</v>
      </c>
      <c r="AK736" s="10" t="s">
        <v>480</v>
      </c>
      <c r="AL736" s="222" t="e">
        <f t="shared" si="22"/>
        <v>#VALUE!</v>
      </c>
      <c r="AM736" s="220">
        <f t="shared" si="23"/>
        <v>46058</v>
      </c>
    </row>
    <row r="737" spans="1:39" ht="21.6" customHeight="1">
      <c r="A737" s="10">
        <v>35</v>
      </c>
      <c r="B737" s="10" t="s">
        <v>471</v>
      </c>
      <c r="C737" s="10">
        <v>2026021038</v>
      </c>
      <c r="D737" s="10"/>
      <c r="E737" s="10"/>
      <c r="F737" s="10">
        <v>4184</v>
      </c>
      <c r="G737" s="366" t="s">
        <v>1934</v>
      </c>
      <c r="H737" s="10" t="s">
        <v>504</v>
      </c>
      <c r="I737" s="10"/>
      <c r="J737" s="10"/>
      <c r="K737" s="10"/>
      <c r="L737" s="10"/>
      <c r="M737" s="11"/>
      <c r="N737" s="10"/>
      <c r="O737" s="11"/>
      <c r="P737" s="12"/>
      <c r="Q737" s="10" t="s">
        <v>1935</v>
      </c>
      <c r="R737" s="10" t="s">
        <v>419</v>
      </c>
      <c r="S737" s="367" t="s">
        <v>145</v>
      </c>
      <c r="T737" s="10">
        <v>1</v>
      </c>
      <c r="U737" s="10" t="s">
        <v>475</v>
      </c>
      <c r="V737" s="10" t="s">
        <v>3766</v>
      </c>
      <c r="W737" s="10" t="s">
        <v>3767</v>
      </c>
      <c r="X737" s="569">
        <v>46058.569444444453</v>
      </c>
      <c r="Y737" s="10"/>
      <c r="Z737" s="10">
        <v>0.4</v>
      </c>
      <c r="AA737" s="10"/>
      <c r="AB737" s="10" t="s">
        <v>478</v>
      </c>
      <c r="AC737" s="221" t="s">
        <v>3768</v>
      </c>
      <c r="AD737" s="10" t="s">
        <v>480</v>
      </c>
      <c r="AE737" s="10"/>
      <c r="AF737" s="10"/>
      <c r="AG737" s="10"/>
      <c r="AH737" s="10"/>
      <c r="AI737" s="10"/>
      <c r="AJ737" s="10" t="s">
        <v>480</v>
      </c>
      <c r="AK737" s="10" t="s">
        <v>480</v>
      </c>
      <c r="AL737" s="222" t="e">
        <f t="shared" si="22"/>
        <v>#VALUE!</v>
      </c>
      <c r="AM737" s="220">
        <f t="shared" si="23"/>
        <v>46058</v>
      </c>
    </row>
    <row r="738" spans="1:39" ht="21.6" customHeight="1">
      <c r="A738" s="10">
        <v>36</v>
      </c>
      <c r="B738" s="10" t="s">
        <v>471</v>
      </c>
      <c r="C738" s="10">
        <v>2026021040</v>
      </c>
      <c r="D738" s="10"/>
      <c r="E738" s="10"/>
      <c r="F738" s="10">
        <v>2109</v>
      </c>
      <c r="G738" s="366" t="s">
        <v>311</v>
      </c>
      <c r="H738" s="10" t="s">
        <v>636</v>
      </c>
      <c r="I738" s="10"/>
      <c r="J738" s="10"/>
      <c r="K738" s="10"/>
      <c r="L738" s="10"/>
      <c r="M738" s="11"/>
      <c r="N738" s="10"/>
      <c r="O738" s="11"/>
      <c r="P738" s="12"/>
      <c r="Q738" s="10" t="s">
        <v>1233</v>
      </c>
      <c r="R738" s="10" t="s">
        <v>419</v>
      </c>
      <c r="S738" s="367" t="s">
        <v>125</v>
      </c>
      <c r="T738" s="10">
        <v>1</v>
      </c>
      <c r="U738" s="10" t="s">
        <v>475</v>
      </c>
      <c r="V738" s="10" t="s">
        <v>3769</v>
      </c>
      <c r="W738" s="10" t="s">
        <v>3770</v>
      </c>
      <c r="X738" s="569">
        <v>46058.583333333343</v>
      </c>
      <c r="Y738" s="10"/>
      <c r="Z738" s="10">
        <v>3</v>
      </c>
      <c r="AA738" s="10"/>
      <c r="AB738" s="10" t="s">
        <v>478</v>
      </c>
      <c r="AC738" s="221" t="s">
        <v>3771</v>
      </c>
      <c r="AD738" s="10"/>
      <c r="AE738" s="10" t="s">
        <v>480</v>
      </c>
      <c r="AF738" s="10"/>
      <c r="AG738" s="10"/>
      <c r="AH738" s="10"/>
      <c r="AI738" s="10"/>
      <c r="AJ738" s="10"/>
      <c r="AK738" s="10" t="s">
        <v>480</v>
      </c>
      <c r="AL738" s="222" t="e">
        <f t="shared" si="22"/>
        <v>#VALUE!</v>
      </c>
      <c r="AM738" s="220">
        <f t="shared" si="23"/>
        <v>46058</v>
      </c>
    </row>
    <row r="739" spans="1:39" ht="21.6" customHeight="1">
      <c r="A739" s="10">
        <v>37</v>
      </c>
      <c r="B739" s="10" t="s">
        <v>471</v>
      </c>
      <c r="C739" s="10">
        <v>2026021056</v>
      </c>
      <c r="D739" s="10"/>
      <c r="E739" s="10"/>
      <c r="F739" s="10">
        <v>4804</v>
      </c>
      <c r="G739" s="366" t="s">
        <v>1951</v>
      </c>
      <c r="H739" s="10" t="s">
        <v>504</v>
      </c>
      <c r="I739" s="10"/>
      <c r="J739" s="10"/>
      <c r="K739" s="10"/>
      <c r="L739" s="10"/>
      <c r="M739" s="11"/>
      <c r="N739" s="10"/>
      <c r="O739" s="11"/>
      <c r="P739" s="12"/>
      <c r="Q739" s="10" t="s">
        <v>1952</v>
      </c>
      <c r="R739" s="10" t="s">
        <v>419</v>
      </c>
      <c r="S739" s="367" t="s">
        <v>145</v>
      </c>
      <c r="T739" s="10">
        <v>1</v>
      </c>
      <c r="U739" s="10" t="s">
        <v>475</v>
      </c>
      <c r="V739" s="10" t="s">
        <v>3772</v>
      </c>
      <c r="W739" s="10" t="s">
        <v>3773</v>
      </c>
      <c r="X739" s="569">
        <v>46058.59375</v>
      </c>
      <c r="Y739" s="10"/>
      <c r="Z739" s="10">
        <v>0.4</v>
      </c>
      <c r="AA739" s="10"/>
      <c r="AB739" s="10" t="s">
        <v>478</v>
      </c>
      <c r="AC739" s="221" t="s">
        <v>3774</v>
      </c>
      <c r="AD739" s="10" t="s">
        <v>480</v>
      </c>
      <c r="AE739" s="10"/>
      <c r="AF739" s="10"/>
      <c r="AG739" s="10"/>
      <c r="AH739" s="10"/>
      <c r="AI739" s="10"/>
      <c r="AJ739" s="10" t="s">
        <v>480</v>
      </c>
      <c r="AK739" s="10" t="s">
        <v>480</v>
      </c>
      <c r="AL739" s="222" t="e">
        <f t="shared" si="22"/>
        <v>#VALUE!</v>
      </c>
      <c r="AM739" s="220">
        <f t="shared" si="23"/>
        <v>46058</v>
      </c>
    </row>
    <row r="740" spans="1:39" ht="21.6" customHeight="1">
      <c r="A740" s="10">
        <v>38</v>
      </c>
      <c r="B740" s="10" t="s">
        <v>471</v>
      </c>
      <c r="C740" s="10">
        <v>2026021060</v>
      </c>
      <c r="D740" s="10"/>
      <c r="E740" s="10"/>
      <c r="F740" s="10" t="s">
        <v>95</v>
      </c>
      <c r="G740" s="366" t="s">
        <v>682</v>
      </c>
      <c r="H740" s="10" t="s">
        <v>543</v>
      </c>
      <c r="I740" s="10"/>
      <c r="J740" s="10"/>
      <c r="K740" s="10"/>
      <c r="L740" s="10"/>
      <c r="M740" s="11"/>
      <c r="N740" s="10"/>
      <c r="O740" s="11"/>
      <c r="P740" s="12"/>
      <c r="Q740" s="10" t="s">
        <v>683</v>
      </c>
      <c r="R740" s="10" t="s">
        <v>419</v>
      </c>
      <c r="S740" s="367" t="s">
        <v>146</v>
      </c>
      <c r="T740" s="10">
        <v>1</v>
      </c>
      <c r="U740" s="10" t="s">
        <v>475</v>
      </c>
      <c r="V740" s="10" t="s">
        <v>3775</v>
      </c>
      <c r="W740" s="10" t="s">
        <v>3776</v>
      </c>
      <c r="X740" s="569">
        <v>46058.587500000001</v>
      </c>
      <c r="Y740" s="10"/>
      <c r="Z740" s="10">
        <v>0.3</v>
      </c>
      <c r="AA740" s="10"/>
      <c r="AB740" s="10" t="s">
        <v>478</v>
      </c>
      <c r="AC740" s="221" t="s">
        <v>2705</v>
      </c>
      <c r="AD740" s="10" t="s">
        <v>480</v>
      </c>
      <c r="AE740" s="10"/>
      <c r="AF740" s="10"/>
      <c r="AG740" s="10"/>
      <c r="AH740" s="10"/>
      <c r="AI740" s="10"/>
      <c r="AJ740" s="10"/>
      <c r="AK740" s="10"/>
      <c r="AL740" s="222" t="e">
        <f t="shared" si="22"/>
        <v>#VALUE!</v>
      </c>
      <c r="AM740" s="220">
        <f t="shared" si="23"/>
        <v>46058</v>
      </c>
    </row>
    <row r="741" spans="1:39" ht="21.6" customHeight="1">
      <c r="A741" s="10">
        <v>39</v>
      </c>
      <c r="B741" s="10" t="s">
        <v>509</v>
      </c>
      <c r="C741" s="10">
        <v>2026021074</v>
      </c>
      <c r="D741" s="10" t="s">
        <v>3777</v>
      </c>
      <c r="E741" s="10" t="s">
        <v>511</v>
      </c>
      <c r="F741" s="10">
        <v>5428</v>
      </c>
      <c r="G741" s="366" t="s">
        <v>345</v>
      </c>
      <c r="H741" s="10" t="s">
        <v>504</v>
      </c>
      <c r="I741" s="10" t="s">
        <v>3778</v>
      </c>
      <c r="J741" s="10" t="s">
        <v>571</v>
      </c>
      <c r="K741" s="10" t="s">
        <v>289</v>
      </c>
      <c r="L741" s="10" t="s">
        <v>1875</v>
      </c>
      <c r="M741" s="11" t="s">
        <v>1876</v>
      </c>
      <c r="N741" s="10">
        <v>3404</v>
      </c>
      <c r="O741" s="11" t="s">
        <v>1877</v>
      </c>
      <c r="P741" s="12" t="s">
        <v>3779</v>
      </c>
      <c r="Q741" s="10" t="s">
        <v>776</v>
      </c>
      <c r="R741" s="10" t="s">
        <v>419</v>
      </c>
      <c r="S741" s="367" t="s">
        <v>145</v>
      </c>
      <c r="T741" s="10">
        <v>1</v>
      </c>
      <c r="U741" s="10" t="s">
        <v>475</v>
      </c>
      <c r="V741" s="10" t="s">
        <v>3780</v>
      </c>
      <c r="W741" s="10" t="s">
        <v>3781</v>
      </c>
      <c r="X741" s="569">
        <v>46058.638888888891</v>
      </c>
      <c r="Y741" s="10" t="s">
        <v>3782</v>
      </c>
      <c r="Z741" s="10">
        <v>0.4</v>
      </c>
      <c r="AA741" s="10"/>
      <c r="AB741" s="10" t="s">
        <v>478</v>
      </c>
      <c r="AC741" s="221" t="s">
        <v>3783</v>
      </c>
      <c r="AD741" s="10"/>
      <c r="AE741" s="10"/>
      <c r="AF741" s="10"/>
      <c r="AG741" s="10"/>
      <c r="AH741" s="10"/>
      <c r="AI741" s="10"/>
      <c r="AJ741" s="10"/>
      <c r="AK741" s="10" t="s">
        <v>480</v>
      </c>
      <c r="AL741" s="222">
        <f t="shared" si="22"/>
        <v>46058</v>
      </c>
      <c r="AM741" s="220">
        <f t="shared" si="23"/>
        <v>46058</v>
      </c>
    </row>
    <row r="742" spans="1:39" ht="21.6" customHeight="1">
      <c r="A742" s="10">
        <v>40</v>
      </c>
      <c r="B742" s="10" t="s">
        <v>509</v>
      </c>
      <c r="C742" s="10">
        <v>2026021139</v>
      </c>
      <c r="D742" s="10" t="s">
        <v>3784</v>
      </c>
      <c r="E742" s="10" t="s">
        <v>511</v>
      </c>
      <c r="F742" s="10">
        <v>5457</v>
      </c>
      <c r="G742" s="366" t="s">
        <v>354</v>
      </c>
      <c r="H742" s="10" t="s">
        <v>504</v>
      </c>
      <c r="I742" s="10" t="s">
        <v>3785</v>
      </c>
      <c r="J742" s="10" t="s">
        <v>591</v>
      </c>
      <c r="K742" s="10" t="s">
        <v>592</v>
      </c>
      <c r="L742" s="10" t="s">
        <v>703</v>
      </c>
      <c r="M742" s="11" t="s">
        <v>704</v>
      </c>
      <c r="N742" s="10">
        <v>2405</v>
      </c>
      <c r="O742" s="11" t="s">
        <v>705</v>
      </c>
      <c r="P742" s="12" t="s">
        <v>3786</v>
      </c>
      <c r="Q742" s="10" t="s">
        <v>1747</v>
      </c>
      <c r="R742" s="10" t="s">
        <v>419</v>
      </c>
      <c r="S742" s="367" t="s">
        <v>145</v>
      </c>
      <c r="T742" s="10">
        <v>1</v>
      </c>
      <c r="U742" s="10" t="s">
        <v>475</v>
      </c>
      <c r="V742" s="10" t="s">
        <v>3787</v>
      </c>
      <c r="W742" s="10" t="s">
        <v>3788</v>
      </c>
      <c r="X742" s="569">
        <v>46059.716666666667</v>
      </c>
      <c r="Y742" s="10" t="s">
        <v>3789</v>
      </c>
      <c r="Z742" s="10">
        <v>1.7</v>
      </c>
      <c r="AA742" s="10"/>
      <c r="AB742" s="10" t="s">
        <v>478</v>
      </c>
      <c r="AC742" s="221" t="s">
        <v>3790</v>
      </c>
      <c r="AD742" s="10"/>
      <c r="AE742" s="10"/>
      <c r="AF742" s="10"/>
      <c r="AG742" s="10"/>
      <c r="AH742" s="10"/>
      <c r="AI742" s="10"/>
      <c r="AJ742" s="10"/>
      <c r="AK742" s="10" t="s">
        <v>480</v>
      </c>
      <c r="AL742" s="222">
        <f t="shared" si="22"/>
        <v>46059</v>
      </c>
      <c r="AM742" s="220">
        <f t="shared" si="23"/>
        <v>46059</v>
      </c>
    </row>
    <row r="743" spans="1:39" ht="21.6" customHeight="1">
      <c r="A743" s="10">
        <v>41</v>
      </c>
      <c r="B743" s="10" t="s">
        <v>471</v>
      </c>
      <c r="C743" s="10">
        <v>2026021213</v>
      </c>
      <c r="D743" s="10"/>
      <c r="E743" s="10"/>
      <c r="F743" s="10">
        <v>2318</v>
      </c>
      <c r="G743" s="366" t="s">
        <v>914</v>
      </c>
      <c r="H743" s="10" t="s">
        <v>712</v>
      </c>
      <c r="I743" s="10"/>
      <c r="J743" s="10"/>
      <c r="K743" s="10"/>
      <c r="L743" s="10"/>
      <c r="M743" s="11"/>
      <c r="N743" s="10"/>
      <c r="O743" s="11"/>
      <c r="P743" s="12"/>
      <c r="Q743" s="10" t="s">
        <v>920</v>
      </c>
      <c r="R743" s="10" t="s">
        <v>419</v>
      </c>
      <c r="S743" s="367" t="s">
        <v>130</v>
      </c>
      <c r="T743" s="10">
        <v>1</v>
      </c>
      <c r="U743" s="10" t="s">
        <v>475</v>
      </c>
      <c r="V743" s="10" t="s">
        <v>3791</v>
      </c>
      <c r="W743" s="10" t="s">
        <v>3792</v>
      </c>
      <c r="X743" s="569">
        <v>46059.416666666657</v>
      </c>
      <c r="Y743" s="10"/>
      <c r="Z743" s="10">
        <v>0.5</v>
      </c>
      <c r="AA743" s="10"/>
      <c r="AB743" s="10" t="s">
        <v>478</v>
      </c>
      <c r="AC743" s="221" t="s">
        <v>3793</v>
      </c>
      <c r="AD743" s="10" t="s">
        <v>480</v>
      </c>
      <c r="AE743" s="10"/>
      <c r="AF743" s="10"/>
      <c r="AG743" s="10"/>
      <c r="AH743" s="10"/>
      <c r="AI743" s="10"/>
      <c r="AJ743" s="10"/>
      <c r="AK743" s="10" t="s">
        <v>480</v>
      </c>
      <c r="AL743" s="222" t="e">
        <f t="shared" si="22"/>
        <v>#VALUE!</v>
      </c>
      <c r="AM743" s="220">
        <f t="shared" si="23"/>
        <v>46059</v>
      </c>
    </row>
    <row r="744" spans="1:39" ht="21.6" customHeight="1">
      <c r="A744" s="10">
        <v>42</v>
      </c>
      <c r="B744" s="10" t="s">
        <v>471</v>
      </c>
      <c r="C744" s="10">
        <v>2026021214</v>
      </c>
      <c r="D744" s="10"/>
      <c r="E744" s="10"/>
      <c r="F744" s="10">
        <v>3318</v>
      </c>
      <c r="G744" s="366" t="s">
        <v>3794</v>
      </c>
      <c r="H744" s="10" t="s">
        <v>2452</v>
      </c>
      <c r="I744" s="10"/>
      <c r="J744" s="10"/>
      <c r="K744" s="10"/>
      <c r="L744" s="10"/>
      <c r="M744" s="11"/>
      <c r="N744" s="10"/>
      <c r="O744" s="11"/>
      <c r="P744" s="12"/>
      <c r="Q744" s="10" t="s">
        <v>3795</v>
      </c>
      <c r="R744" s="10" t="s">
        <v>419</v>
      </c>
      <c r="S744" s="367" t="s">
        <v>145</v>
      </c>
      <c r="T744" s="10">
        <v>1</v>
      </c>
      <c r="U744" s="10" t="s">
        <v>475</v>
      </c>
      <c r="V744" s="10" t="s">
        <v>3796</v>
      </c>
      <c r="W744" s="10" t="s">
        <v>3797</v>
      </c>
      <c r="X744" s="569">
        <v>46059.506944444453</v>
      </c>
      <c r="Y744" s="10"/>
      <c r="Z744" s="10">
        <v>0.4</v>
      </c>
      <c r="AA744" s="10"/>
      <c r="AB744" s="10" t="s">
        <v>478</v>
      </c>
      <c r="AC744" s="221" t="s">
        <v>3798</v>
      </c>
      <c r="AD744" s="10" t="s">
        <v>480</v>
      </c>
      <c r="AE744" s="10"/>
      <c r="AF744" s="10"/>
      <c r="AG744" s="10"/>
      <c r="AH744" s="10"/>
      <c r="AI744" s="10"/>
      <c r="AJ744" s="10" t="s">
        <v>480</v>
      </c>
      <c r="AK744" s="10" t="s">
        <v>480</v>
      </c>
      <c r="AL744" s="222" t="e">
        <f t="shared" si="22"/>
        <v>#VALUE!</v>
      </c>
      <c r="AM744" s="220">
        <f t="shared" si="23"/>
        <v>46059</v>
      </c>
    </row>
    <row r="745" spans="1:39" ht="21.6" customHeight="1">
      <c r="A745" s="10">
        <v>43</v>
      </c>
      <c r="B745" s="10" t="s">
        <v>471</v>
      </c>
      <c r="C745" s="10">
        <v>2026021215</v>
      </c>
      <c r="D745" s="10"/>
      <c r="E745" s="10"/>
      <c r="F745" s="10">
        <v>2897</v>
      </c>
      <c r="G745" s="366" t="s">
        <v>2416</v>
      </c>
      <c r="H745" s="10" t="s">
        <v>712</v>
      </c>
      <c r="I745" s="10"/>
      <c r="J745" s="10"/>
      <c r="K745" s="10"/>
      <c r="L745" s="10"/>
      <c r="M745" s="11"/>
      <c r="N745" s="10"/>
      <c r="O745" s="11"/>
      <c r="P745" s="12"/>
      <c r="Q745" s="10" t="s">
        <v>2417</v>
      </c>
      <c r="R745" s="10" t="s">
        <v>419</v>
      </c>
      <c r="S745" s="367" t="s">
        <v>130</v>
      </c>
      <c r="T745" s="10">
        <v>1</v>
      </c>
      <c r="U745" s="10" t="s">
        <v>475</v>
      </c>
      <c r="V745" s="10" t="s">
        <v>3799</v>
      </c>
      <c r="W745" s="10" t="s">
        <v>3800</v>
      </c>
      <c r="X745" s="569">
        <v>46059.444444444453</v>
      </c>
      <c r="Y745" s="10"/>
      <c r="Z745" s="10">
        <v>0.3</v>
      </c>
      <c r="AA745" s="10"/>
      <c r="AB745" s="10" t="s">
        <v>478</v>
      </c>
      <c r="AC745" s="221" t="s">
        <v>3801</v>
      </c>
      <c r="AD745" s="10" t="s">
        <v>480</v>
      </c>
      <c r="AE745" s="10"/>
      <c r="AF745" s="10"/>
      <c r="AG745" s="10"/>
      <c r="AH745" s="10"/>
      <c r="AI745" s="10"/>
      <c r="AJ745" s="10"/>
      <c r="AK745" s="10" t="s">
        <v>480</v>
      </c>
      <c r="AL745" s="222" t="e">
        <f t="shared" si="22"/>
        <v>#VALUE!</v>
      </c>
      <c r="AM745" s="220">
        <f t="shared" si="23"/>
        <v>46059</v>
      </c>
    </row>
    <row r="746" spans="1:39" ht="21.6" customHeight="1">
      <c r="A746" s="10">
        <v>44</v>
      </c>
      <c r="B746" s="10" t="s">
        <v>471</v>
      </c>
      <c r="C746" s="10">
        <v>2026021216</v>
      </c>
      <c r="D746" s="10"/>
      <c r="E746" s="10"/>
      <c r="F746" s="10" t="s">
        <v>50</v>
      </c>
      <c r="G746" s="366" t="s">
        <v>181</v>
      </c>
      <c r="H746" s="10" t="s">
        <v>712</v>
      </c>
      <c r="I746" s="10"/>
      <c r="J746" s="10"/>
      <c r="K746" s="10"/>
      <c r="L746" s="10"/>
      <c r="M746" s="11"/>
      <c r="N746" s="10"/>
      <c r="O746" s="11"/>
      <c r="P746" s="12"/>
      <c r="Q746" s="10" t="s">
        <v>928</v>
      </c>
      <c r="R746" s="10" t="s">
        <v>419</v>
      </c>
      <c r="S746" s="367" t="s">
        <v>130</v>
      </c>
      <c r="T746" s="10">
        <v>1</v>
      </c>
      <c r="U746" s="10" t="s">
        <v>475</v>
      </c>
      <c r="V746" s="10" t="s">
        <v>3802</v>
      </c>
      <c r="W746" s="10" t="s">
        <v>3803</v>
      </c>
      <c r="X746" s="569">
        <v>46059.479166666657</v>
      </c>
      <c r="Y746" s="10"/>
      <c r="Z746" s="10">
        <v>0.5</v>
      </c>
      <c r="AA746" s="10"/>
      <c r="AB746" s="10" t="s">
        <v>478</v>
      </c>
      <c r="AC746" s="221" t="s">
        <v>3804</v>
      </c>
      <c r="AD746" s="10" t="s">
        <v>480</v>
      </c>
      <c r="AE746" s="10"/>
      <c r="AF746" s="10"/>
      <c r="AG746" s="10"/>
      <c r="AH746" s="10"/>
      <c r="AI746" s="10"/>
      <c r="AJ746" s="10"/>
      <c r="AK746" s="10" t="s">
        <v>480</v>
      </c>
      <c r="AL746" s="222" t="e">
        <f t="shared" si="22"/>
        <v>#VALUE!</v>
      </c>
      <c r="AM746" s="220">
        <f t="shared" si="23"/>
        <v>46059</v>
      </c>
    </row>
    <row r="747" spans="1:39" ht="21.6" customHeight="1">
      <c r="A747" s="10">
        <v>45</v>
      </c>
      <c r="B747" s="10" t="s">
        <v>471</v>
      </c>
      <c r="C747" s="10">
        <v>2026021219</v>
      </c>
      <c r="D747" s="10"/>
      <c r="E747" s="10"/>
      <c r="F747" s="10">
        <v>4298</v>
      </c>
      <c r="G747" s="366" t="s">
        <v>743</v>
      </c>
      <c r="H747" s="10" t="s">
        <v>712</v>
      </c>
      <c r="I747" s="10"/>
      <c r="J747" s="10"/>
      <c r="K747" s="10"/>
      <c r="L747" s="10"/>
      <c r="M747" s="11"/>
      <c r="N747" s="10"/>
      <c r="O747" s="11"/>
      <c r="P747" s="12"/>
      <c r="Q747" s="10" t="s">
        <v>744</v>
      </c>
      <c r="R747" s="10" t="s">
        <v>419</v>
      </c>
      <c r="S747" s="367" t="s">
        <v>130</v>
      </c>
      <c r="T747" s="10">
        <v>1</v>
      </c>
      <c r="U747" s="10" t="s">
        <v>475</v>
      </c>
      <c r="V747" s="10" t="s">
        <v>3805</v>
      </c>
      <c r="W747" s="10" t="s">
        <v>3806</v>
      </c>
      <c r="X747" s="569">
        <v>46059.5625</v>
      </c>
      <c r="Y747" s="10"/>
      <c r="Z747" s="10">
        <v>0.5</v>
      </c>
      <c r="AA747" s="10"/>
      <c r="AB747" s="10" t="s">
        <v>478</v>
      </c>
      <c r="AC747" s="221" t="s">
        <v>3807</v>
      </c>
      <c r="AD747" s="10" t="s">
        <v>480</v>
      </c>
      <c r="AE747" s="10"/>
      <c r="AF747" s="10"/>
      <c r="AG747" s="10"/>
      <c r="AH747" s="10"/>
      <c r="AI747" s="10"/>
      <c r="AJ747" s="10"/>
      <c r="AK747" s="10" t="s">
        <v>480</v>
      </c>
      <c r="AL747" s="222" t="e">
        <f t="shared" si="22"/>
        <v>#VALUE!</v>
      </c>
      <c r="AM747" s="220">
        <f t="shared" si="23"/>
        <v>46059</v>
      </c>
    </row>
    <row r="748" spans="1:39" ht="21.6" customHeight="1">
      <c r="A748" s="10">
        <v>46</v>
      </c>
      <c r="B748" s="10" t="s">
        <v>471</v>
      </c>
      <c r="C748" s="10">
        <v>2026021236</v>
      </c>
      <c r="D748" s="10"/>
      <c r="E748" s="10"/>
      <c r="F748" s="10">
        <v>4529</v>
      </c>
      <c r="G748" s="366" t="s">
        <v>184</v>
      </c>
      <c r="H748" s="10" t="s">
        <v>712</v>
      </c>
      <c r="I748" s="10"/>
      <c r="J748" s="10"/>
      <c r="K748" s="10"/>
      <c r="L748" s="10"/>
      <c r="M748" s="11"/>
      <c r="N748" s="10"/>
      <c r="O748" s="11"/>
      <c r="P748" s="12"/>
      <c r="Q748" s="10" t="s">
        <v>763</v>
      </c>
      <c r="R748" s="10" t="s">
        <v>419</v>
      </c>
      <c r="S748" s="367" t="s">
        <v>130</v>
      </c>
      <c r="T748" s="10">
        <v>1</v>
      </c>
      <c r="U748" s="10" t="s">
        <v>475</v>
      </c>
      <c r="V748" s="10" t="s">
        <v>3808</v>
      </c>
      <c r="W748" s="10" t="s">
        <v>3809</v>
      </c>
      <c r="X748" s="569">
        <v>46059.576388888891</v>
      </c>
      <c r="Y748" s="10"/>
      <c r="Z748" s="10">
        <v>0.3</v>
      </c>
      <c r="AA748" s="10"/>
      <c r="AB748" s="10" t="s">
        <v>478</v>
      </c>
      <c r="AC748" s="221" t="s">
        <v>3810</v>
      </c>
      <c r="AD748" s="10" t="s">
        <v>480</v>
      </c>
      <c r="AE748" s="10"/>
      <c r="AF748" s="10"/>
      <c r="AG748" s="10"/>
      <c r="AH748" s="10"/>
      <c r="AI748" s="10"/>
      <c r="AJ748" s="10"/>
      <c r="AK748" s="10" t="s">
        <v>480</v>
      </c>
      <c r="AL748" s="222" t="e">
        <f t="shared" si="22"/>
        <v>#VALUE!</v>
      </c>
      <c r="AM748" s="220">
        <f t="shared" si="23"/>
        <v>46059</v>
      </c>
    </row>
    <row r="749" spans="1:39" ht="21.6" customHeight="1">
      <c r="A749" s="10">
        <v>47</v>
      </c>
      <c r="B749" s="10" t="s">
        <v>471</v>
      </c>
      <c r="C749" s="10">
        <v>2026021246</v>
      </c>
      <c r="D749" s="10"/>
      <c r="E749" s="10"/>
      <c r="F749" s="10">
        <v>4541</v>
      </c>
      <c r="G749" s="366" t="s">
        <v>182</v>
      </c>
      <c r="H749" s="10" t="s">
        <v>712</v>
      </c>
      <c r="I749" s="10"/>
      <c r="J749" s="10"/>
      <c r="K749" s="10"/>
      <c r="L749" s="10"/>
      <c r="M749" s="11"/>
      <c r="N749" s="10"/>
      <c r="O749" s="11"/>
      <c r="P749" s="12"/>
      <c r="Q749" s="10" t="s">
        <v>1808</v>
      </c>
      <c r="R749" s="10" t="s">
        <v>419</v>
      </c>
      <c r="S749" s="367" t="s">
        <v>130</v>
      </c>
      <c r="T749" s="10">
        <v>1</v>
      </c>
      <c r="U749" s="10" t="s">
        <v>475</v>
      </c>
      <c r="V749" s="10" t="s">
        <v>3811</v>
      </c>
      <c r="W749" s="10" t="s">
        <v>3812</v>
      </c>
      <c r="X749" s="569">
        <v>46059.597222222219</v>
      </c>
      <c r="Y749" s="10"/>
      <c r="Z749" s="10">
        <v>0.3</v>
      </c>
      <c r="AA749" s="10"/>
      <c r="AB749" s="10" t="s">
        <v>478</v>
      </c>
      <c r="AC749" s="221" t="s">
        <v>3813</v>
      </c>
      <c r="AD749" s="10" t="s">
        <v>480</v>
      </c>
      <c r="AE749" s="10"/>
      <c r="AF749" s="10"/>
      <c r="AG749" s="10"/>
      <c r="AH749" s="10"/>
      <c r="AI749" s="10"/>
      <c r="AJ749" s="10"/>
      <c r="AK749" s="10" t="s">
        <v>480</v>
      </c>
      <c r="AL749" s="222" t="e">
        <f t="shared" si="22"/>
        <v>#VALUE!</v>
      </c>
      <c r="AM749" s="220">
        <f t="shared" si="23"/>
        <v>46059</v>
      </c>
    </row>
    <row r="750" spans="1:39" ht="21.6" customHeight="1">
      <c r="A750" s="10">
        <v>48</v>
      </c>
      <c r="B750" s="10" t="s">
        <v>471</v>
      </c>
      <c r="C750" s="10">
        <v>2026021351</v>
      </c>
      <c r="D750" s="10"/>
      <c r="E750" s="10"/>
      <c r="F750" s="10">
        <v>4093</v>
      </c>
      <c r="G750" s="366" t="s">
        <v>724</v>
      </c>
      <c r="H750" s="10" t="s">
        <v>712</v>
      </c>
      <c r="I750" s="10"/>
      <c r="J750" s="10"/>
      <c r="K750" s="10"/>
      <c r="L750" s="10"/>
      <c r="M750" s="11"/>
      <c r="N750" s="10"/>
      <c r="O750" s="11"/>
      <c r="P750" s="12"/>
      <c r="Q750" s="10" t="s">
        <v>725</v>
      </c>
      <c r="R750" s="10" t="s">
        <v>419</v>
      </c>
      <c r="S750" s="367" t="s">
        <v>130</v>
      </c>
      <c r="T750" s="10">
        <v>1</v>
      </c>
      <c r="U750" s="10" t="s">
        <v>475</v>
      </c>
      <c r="V750" s="10" t="s">
        <v>3814</v>
      </c>
      <c r="W750" s="10" t="s">
        <v>3815</v>
      </c>
      <c r="X750" s="569">
        <v>46059.638888888891</v>
      </c>
      <c r="Y750" s="10"/>
      <c r="Z750" s="10">
        <v>0.3</v>
      </c>
      <c r="AA750" s="10"/>
      <c r="AB750" s="10" t="s">
        <v>478</v>
      </c>
      <c r="AC750" s="221" t="s">
        <v>3816</v>
      </c>
      <c r="AD750" s="10" t="s">
        <v>480</v>
      </c>
      <c r="AE750" s="10"/>
      <c r="AF750" s="10"/>
      <c r="AG750" s="10"/>
      <c r="AH750" s="10"/>
      <c r="AI750" s="10"/>
      <c r="AJ750" s="10"/>
      <c r="AK750" s="10" t="s">
        <v>480</v>
      </c>
      <c r="AL750" s="222" t="e">
        <f t="shared" si="22"/>
        <v>#VALUE!</v>
      </c>
      <c r="AM750" s="220">
        <f t="shared" si="23"/>
        <v>46059</v>
      </c>
    </row>
    <row r="751" spans="1:39" ht="21.6" customHeight="1">
      <c r="A751" s="10">
        <v>49</v>
      </c>
      <c r="B751" s="10" t="s">
        <v>471</v>
      </c>
      <c r="C751" s="10">
        <v>2026021364</v>
      </c>
      <c r="D751" s="10"/>
      <c r="E751" s="10"/>
      <c r="F751" s="10">
        <v>4802</v>
      </c>
      <c r="G751" s="366" t="s">
        <v>720</v>
      </c>
      <c r="H751" s="10" t="s">
        <v>712</v>
      </c>
      <c r="I751" s="10"/>
      <c r="J751" s="10"/>
      <c r="K751" s="10"/>
      <c r="L751" s="10"/>
      <c r="M751" s="11"/>
      <c r="N751" s="10"/>
      <c r="O751" s="11"/>
      <c r="P751" s="12"/>
      <c r="Q751" s="10" t="s">
        <v>721</v>
      </c>
      <c r="R751" s="10" t="s">
        <v>419</v>
      </c>
      <c r="S751" s="367" t="s">
        <v>130</v>
      </c>
      <c r="T751" s="10">
        <v>1</v>
      </c>
      <c r="U751" s="10" t="s">
        <v>475</v>
      </c>
      <c r="V751" s="10" t="s">
        <v>3817</v>
      </c>
      <c r="W751" s="10" t="s">
        <v>3788</v>
      </c>
      <c r="X751" s="569">
        <v>46059.659722222219</v>
      </c>
      <c r="Y751" s="10"/>
      <c r="Z751" s="10">
        <v>0.3</v>
      </c>
      <c r="AA751" s="10"/>
      <c r="AB751" s="10" t="s">
        <v>478</v>
      </c>
      <c r="AC751" s="221" t="s">
        <v>3818</v>
      </c>
      <c r="AD751" s="10" t="s">
        <v>480</v>
      </c>
      <c r="AE751" s="10"/>
      <c r="AF751" s="10"/>
      <c r="AG751" s="10"/>
      <c r="AH751" s="10"/>
      <c r="AI751" s="10"/>
      <c r="AJ751" s="10"/>
      <c r="AK751" s="10" t="s">
        <v>480</v>
      </c>
      <c r="AL751" s="222" t="e">
        <f t="shared" si="22"/>
        <v>#VALUE!</v>
      </c>
      <c r="AM751" s="220">
        <f t="shared" si="23"/>
        <v>46059</v>
      </c>
    </row>
    <row r="752" spans="1:39" ht="21.6" customHeight="1">
      <c r="A752" s="10">
        <v>50</v>
      </c>
      <c r="B752" s="10" t="s">
        <v>471</v>
      </c>
      <c r="C752" s="10">
        <v>2026021376</v>
      </c>
      <c r="D752" s="10"/>
      <c r="E752" s="10"/>
      <c r="F752" s="10">
        <v>5060</v>
      </c>
      <c r="G752" s="366" t="s">
        <v>1196</v>
      </c>
      <c r="H752" s="10" t="s">
        <v>712</v>
      </c>
      <c r="I752" s="10"/>
      <c r="J752" s="10"/>
      <c r="K752" s="10"/>
      <c r="L752" s="10"/>
      <c r="M752" s="11"/>
      <c r="N752" s="10"/>
      <c r="O752" s="11"/>
      <c r="P752" s="12"/>
      <c r="Q752" s="10" t="s">
        <v>1197</v>
      </c>
      <c r="R752" s="10" t="s">
        <v>419</v>
      </c>
      <c r="S752" s="367" t="s">
        <v>130</v>
      </c>
      <c r="T752" s="10">
        <v>1</v>
      </c>
      <c r="U752" s="10" t="s">
        <v>475</v>
      </c>
      <c r="V752" s="10" t="s">
        <v>3819</v>
      </c>
      <c r="W752" s="10" t="s">
        <v>3820</v>
      </c>
      <c r="X752" s="569">
        <v>46059.680555555547</v>
      </c>
      <c r="Y752" s="10"/>
      <c r="Z752" s="10">
        <v>0.3</v>
      </c>
      <c r="AA752" s="10"/>
      <c r="AB752" s="10" t="s">
        <v>478</v>
      </c>
      <c r="AC752" s="221" t="s">
        <v>3821</v>
      </c>
      <c r="AD752" s="10" t="s">
        <v>480</v>
      </c>
      <c r="AE752" s="10"/>
      <c r="AF752" s="10"/>
      <c r="AG752" s="10"/>
      <c r="AH752" s="10"/>
      <c r="AI752" s="10"/>
      <c r="AJ752" s="10"/>
      <c r="AK752" s="10" t="s">
        <v>480</v>
      </c>
      <c r="AL752" s="222" t="e">
        <f t="shared" si="22"/>
        <v>#VALUE!</v>
      </c>
      <c r="AM752" s="220">
        <f t="shared" si="23"/>
        <v>46059</v>
      </c>
    </row>
    <row r="753" spans="1:39" ht="21.6" customHeight="1">
      <c r="A753" s="10">
        <v>51</v>
      </c>
      <c r="B753" s="10" t="s">
        <v>509</v>
      </c>
      <c r="C753" s="10">
        <v>2026021427</v>
      </c>
      <c r="D753" s="10" t="s">
        <v>3822</v>
      </c>
      <c r="E753" s="10" t="s">
        <v>511</v>
      </c>
      <c r="F753" s="10">
        <v>4163</v>
      </c>
      <c r="G753" s="366" t="s">
        <v>909</v>
      </c>
      <c r="H753" s="10" t="s">
        <v>636</v>
      </c>
      <c r="I753" s="10" t="s">
        <v>3823</v>
      </c>
      <c r="J753" s="10" t="s">
        <v>591</v>
      </c>
      <c r="K753" s="10" t="s">
        <v>1037</v>
      </c>
      <c r="L753" s="10" t="s">
        <v>545</v>
      </c>
      <c r="M753" s="11" t="s">
        <v>546</v>
      </c>
      <c r="N753" s="10" t="s">
        <v>1307</v>
      </c>
      <c r="O753" s="11" t="s">
        <v>1308</v>
      </c>
      <c r="P753" s="12" t="s">
        <v>3824</v>
      </c>
      <c r="Q753" s="10" t="s">
        <v>910</v>
      </c>
      <c r="R753" s="10" t="s">
        <v>419</v>
      </c>
      <c r="S753" s="367" t="s">
        <v>125</v>
      </c>
      <c r="T753" s="10">
        <v>1</v>
      </c>
      <c r="U753" s="10" t="s">
        <v>475</v>
      </c>
      <c r="V753" s="10" t="s">
        <v>3825</v>
      </c>
      <c r="W753" s="10" t="s">
        <v>3826</v>
      </c>
      <c r="X753" s="569">
        <v>46062.4375</v>
      </c>
      <c r="Y753" s="10" t="s">
        <v>3827</v>
      </c>
      <c r="Z753" s="10">
        <v>0.5</v>
      </c>
      <c r="AA753" s="10"/>
      <c r="AB753" s="10" t="s">
        <v>478</v>
      </c>
      <c r="AC753" s="221" t="s">
        <v>3828</v>
      </c>
      <c r="AD753" s="10"/>
      <c r="AE753" s="10"/>
      <c r="AF753" s="10"/>
      <c r="AG753" s="10"/>
      <c r="AH753" s="10"/>
      <c r="AI753" s="10"/>
      <c r="AJ753" s="10"/>
      <c r="AK753" s="10" t="s">
        <v>480</v>
      </c>
      <c r="AL753" s="222">
        <f t="shared" si="22"/>
        <v>46059</v>
      </c>
      <c r="AM753" s="220">
        <f t="shared" si="23"/>
        <v>46062</v>
      </c>
    </row>
    <row r="754" spans="1:39" ht="21.6" customHeight="1">
      <c r="A754" s="10">
        <v>52</v>
      </c>
      <c r="B754" s="10" t="s">
        <v>509</v>
      </c>
      <c r="C754" s="10">
        <v>2026021432</v>
      </c>
      <c r="D754" s="10" t="s">
        <v>3829</v>
      </c>
      <c r="E754" s="10" t="s">
        <v>511</v>
      </c>
      <c r="F754" s="10">
        <v>3853</v>
      </c>
      <c r="G754" s="366" t="s">
        <v>766</v>
      </c>
      <c r="H754" s="10" t="s">
        <v>543</v>
      </c>
      <c r="I754" s="10" t="s">
        <v>3830</v>
      </c>
      <c r="J754" s="10" t="s">
        <v>604</v>
      </c>
      <c r="K754" s="10" t="s">
        <v>592</v>
      </c>
      <c r="L754" s="10" t="s">
        <v>515</v>
      </c>
      <c r="M754" s="11" t="s">
        <v>516</v>
      </c>
      <c r="N754" s="10">
        <v>2307</v>
      </c>
      <c r="O754" s="11" t="s">
        <v>532</v>
      </c>
      <c r="P754" s="12" t="s">
        <v>3831</v>
      </c>
      <c r="Q754" s="10" t="s">
        <v>767</v>
      </c>
      <c r="R754" s="10" t="s">
        <v>419</v>
      </c>
      <c r="S754" s="367" t="s">
        <v>146</v>
      </c>
      <c r="T754" s="10">
        <v>1</v>
      </c>
      <c r="U754" s="10" t="s">
        <v>475</v>
      </c>
      <c r="V754" s="10" t="s">
        <v>3832</v>
      </c>
      <c r="W754" s="10" t="s">
        <v>3833</v>
      </c>
      <c r="X754" s="569">
        <v>46063.47152777778</v>
      </c>
      <c r="Y754" s="10" t="s">
        <v>3834</v>
      </c>
      <c r="Z754" s="10">
        <v>0.6</v>
      </c>
      <c r="AA754" s="10"/>
      <c r="AB754" s="10" t="s">
        <v>478</v>
      </c>
      <c r="AC754" s="221" t="s">
        <v>3835</v>
      </c>
      <c r="AD754" s="10"/>
      <c r="AE754" s="10"/>
      <c r="AF754" s="10"/>
      <c r="AG754" s="10"/>
      <c r="AH754" s="10"/>
      <c r="AI754" s="10"/>
      <c r="AJ754" s="10"/>
      <c r="AK754" s="10" t="s">
        <v>480</v>
      </c>
      <c r="AL754" s="222">
        <f t="shared" si="22"/>
        <v>46060</v>
      </c>
      <c r="AM754" s="220">
        <f t="shared" si="23"/>
        <v>46063</v>
      </c>
    </row>
    <row r="755" spans="1:39" ht="21.6" customHeight="1">
      <c r="A755" s="10">
        <v>53</v>
      </c>
      <c r="B755" s="10" t="s">
        <v>509</v>
      </c>
      <c r="C755" s="10">
        <v>2026021433</v>
      </c>
      <c r="D755" s="10" t="s">
        <v>3836</v>
      </c>
      <c r="E755" s="10" t="s">
        <v>511</v>
      </c>
      <c r="F755" s="10">
        <v>3853</v>
      </c>
      <c r="G755" s="366" t="s">
        <v>766</v>
      </c>
      <c r="H755" s="10" t="s">
        <v>543</v>
      </c>
      <c r="I755" s="10" t="s">
        <v>3837</v>
      </c>
      <c r="J755" s="10" t="s">
        <v>604</v>
      </c>
      <c r="K755" s="10" t="s">
        <v>592</v>
      </c>
      <c r="L755" s="10" t="s">
        <v>593</v>
      </c>
      <c r="M755" s="11" t="s">
        <v>594</v>
      </c>
      <c r="N755" s="10" t="s">
        <v>595</v>
      </c>
      <c r="O755" s="11" t="s">
        <v>596</v>
      </c>
      <c r="P755" s="12" t="s">
        <v>3838</v>
      </c>
      <c r="Q755" s="10" t="s">
        <v>767</v>
      </c>
      <c r="R755" s="10" t="s">
        <v>419</v>
      </c>
      <c r="S755" s="367" t="s">
        <v>146</v>
      </c>
      <c r="T755" s="10">
        <v>1</v>
      </c>
      <c r="U755" s="10" t="s">
        <v>475</v>
      </c>
      <c r="V755" s="10" t="s">
        <v>3839</v>
      </c>
      <c r="W755" s="10" t="s">
        <v>3833</v>
      </c>
      <c r="X755" s="569">
        <v>46063.47152777778</v>
      </c>
      <c r="Y755" s="10" t="s">
        <v>3834</v>
      </c>
      <c r="Z755" s="10">
        <v>0.6</v>
      </c>
      <c r="AA755" s="10"/>
      <c r="AB755" s="10" t="s">
        <v>478</v>
      </c>
      <c r="AC755" s="221" t="s">
        <v>3840</v>
      </c>
      <c r="AD755" s="10"/>
      <c r="AE755" s="10"/>
      <c r="AF755" s="10"/>
      <c r="AG755" s="10"/>
      <c r="AH755" s="10"/>
      <c r="AI755" s="10"/>
      <c r="AJ755" s="10"/>
      <c r="AK755" s="10" t="s">
        <v>480</v>
      </c>
      <c r="AL755" s="222">
        <f t="shared" si="22"/>
        <v>46060</v>
      </c>
      <c r="AM755" s="220">
        <f t="shared" si="23"/>
        <v>46063</v>
      </c>
    </row>
    <row r="756" spans="1:39" ht="21.6" customHeight="1">
      <c r="A756" s="10">
        <v>54</v>
      </c>
      <c r="B756" s="10" t="s">
        <v>509</v>
      </c>
      <c r="C756" s="10">
        <v>2026021434</v>
      </c>
      <c r="D756" s="10" t="s">
        <v>3841</v>
      </c>
      <c r="E756" s="10" t="s">
        <v>511</v>
      </c>
      <c r="F756" s="10">
        <v>3853</v>
      </c>
      <c r="G756" s="366" t="s">
        <v>766</v>
      </c>
      <c r="H756" s="10" t="s">
        <v>543</v>
      </c>
      <c r="I756" s="10" t="s">
        <v>3842</v>
      </c>
      <c r="J756" s="10" t="s">
        <v>604</v>
      </c>
      <c r="K756" s="10" t="s">
        <v>592</v>
      </c>
      <c r="L756" s="10" t="s">
        <v>593</v>
      </c>
      <c r="M756" s="11" t="s">
        <v>594</v>
      </c>
      <c r="N756" s="10" t="s">
        <v>595</v>
      </c>
      <c r="O756" s="11" t="s">
        <v>596</v>
      </c>
      <c r="P756" s="12" t="s">
        <v>3843</v>
      </c>
      <c r="Q756" s="10" t="s">
        <v>767</v>
      </c>
      <c r="R756" s="10" t="s">
        <v>419</v>
      </c>
      <c r="S756" s="367" t="s">
        <v>146</v>
      </c>
      <c r="T756" s="10">
        <v>1</v>
      </c>
      <c r="U756" s="10" t="s">
        <v>475</v>
      </c>
      <c r="V756" s="10" t="s">
        <v>3844</v>
      </c>
      <c r="W756" s="10" t="s">
        <v>3833</v>
      </c>
      <c r="X756" s="569">
        <v>46063.470833333333</v>
      </c>
      <c r="Y756" s="10" t="s">
        <v>3834</v>
      </c>
      <c r="Z756" s="10">
        <v>0.6</v>
      </c>
      <c r="AA756" s="10"/>
      <c r="AB756" s="10" t="s">
        <v>478</v>
      </c>
      <c r="AC756" s="221" t="s">
        <v>3840</v>
      </c>
      <c r="AD756" s="10"/>
      <c r="AE756" s="10"/>
      <c r="AF756" s="10"/>
      <c r="AG756" s="10"/>
      <c r="AH756" s="10"/>
      <c r="AI756" s="10"/>
      <c r="AJ756" s="10"/>
      <c r="AK756" s="10" t="s">
        <v>480</v>
      </c>
      <c r="AL756" s="222">
        <f t="shared" si="22"/>
        <v>46060</v>
      </c>
      <c r="AM756" s="220">
        <f t="shared" si="23"/>
        <v>46063</v>
      </c>
    </row>
    <row r="757" spans="1:39" ht="21.6" customHeight="1">
      <c r="A757" s="10">
        <v>55</v>
      </c>
      <c r="B757" s="10" t="s">
        <v>509</v>
      </c>
      <c r="C757" s="10">
        <v>2026021439</v>
      </c>
      <c r="D757" s="10" t="s">
        <v>3845</v>
      </c>
      <c r="E757" s="10" t="s">
        <v>621</v>
      </c>
      <c r="F757" s="10">
        <v>4528</v>
      </c>
      <c r="G757" s="366" t="s">
        <v>1844</v>
      </c>
      <c r="H757" s="10" t="s">
        <v>1208</v>
      </c>
      <c r="I757" s="10" t="s">
        <v>3846</v>
      </c>
      <c r="J757" s="10" t="s">
        <v>604</v>
      </c>
      <c r="K757" s="10" t="s">
        <v>592</v>
      </c>
      <c r="L757" s="10" t="s">
        <v>515</v>
      </c>
      <c r="M757" s="11" t="s">
        <v>516</v>
      </c>
      <c r="N757" s="10">
        <v>2301</v>
      </c>
      <c r="O757" s="11" t="s">
        <v>880</v>
      </c>
      <c r="P757" s="12" t="s">
        <v>3847</v>
      </c>
      <c r="Q757" s="10" t="s">
        <v>1845</v>
      </c>
      <c r="R757" s="10" t="s">
        <v>419</v>
      </c>
      <c r="S757" s="367" t="s">
        <v>130</v>
      </c>
      <c r="T757" s="10">
        <v>1</v>
      </c>
      <c r="U757" s="10" t="s">
        <v>475</v>
      </c>
      <c r="V757" s="10" t="s">
        <v>3848</v>
      </c>
      <c r="W757" s="10" t="s">
        <v>3849</v>
      </c>
      <c r="X757" s="569">
        <v>46060.6875</v>
      </c>
      <c r="Y757" s="10" t="s">
        <v>3850</v>
      </c>
      <c r="Z757" s="10">
        <v>2.5</v>
      </c>
      <c r="AA757" s="10"/>
      <c r="AB757" s="10" t="s">
        <v>478</v>
      </c>
      <c r="AC757" s="221" t="s">
        <v>3851</v>
      </c>
      <c r="AD757" s="10"/>
      <c r="AE757" s="10"/>
      <c r="AF757" s="10"/>
      <c r="AG757" s="10"/>
      <c r="AH757" s="10"/>
      <c r="AI757" s="10"/>
      <c r="AJ757" s="10"/>
      <c r="AK757" s="10" t="s">
        <v>480</v>
      </c>
      <c r="AL757" s="222">
        <f t="shared" si="22"/>
        <v>46060</v>
      </c>
      <c r="AM757" s="220">
        <f t="shared" si="23"/>
        <v>46060</v>
      </c>
    </row>
    <row r="758" spans="1:39" ht="21.6" customHeight="1">
      <c r="A758" s="10">
        <v>56</v>
      </c>
      <c r="B758" s="10" t="s">
        <v>509</v>
      </c>
      <c r="C758" s="10">
        <v>2026021445</v>
      </c>
      <c r="D758" s="10" t="s">
        <v>3852</v>
      </c>
      <c r="E758" s="10" t="s">
        <v>511</v>
      </c>
      <c r="F758" s="10" t="s">
        <v>67</v>
      </c>
      <c r="G758" s="366" t="s">
        <v>277</v>
      </c>
      <c r="H758" s="10" t="s">
        <v>504</v>
      </c>
      <c r="I758" s="10" t="s">
        <v>3853</v>
      </c>
      <c r="J758" s="10" t="s">
        <v>604</v>
      </c>
      <c r="K758" s="10" t="s">
        <v>289</v>
      </c>
      <c r="L758" s="10" t="s">
        <v>515</v>
      </c>
      <c r="M758" s="11" t="s">
        <v>516</v>
      </c>
      <c r="N758" s="10">
        <v>2301</v>
      </c>
      <c r="O758" s="11" t="s">
        <v>880</v>
      </c>
      <c r="P758" s="12" t="s">
        <v>3854</v>
      </c>
      <c r="Q758" s="10" t="s">
        <v>2026</v>
      </c>
      <c r="R758" s="10" t="s">
        <v>419</v>
      </c>
      <c r="S758" s="367" t="s">
        <v>145</v>
      </c>
      <c r="T758" s="10">
        <v>1</v>
      </c>
      <c r="U758" s="10" t="s">
        <v>475</v>
      </c>
      <c r="V758" s="10" t="s">
        <v>3855</v>
      </c>
      <c r="W758" s="10" t="s">
        <v>3856</v>
      </c>
      <c r="X758" s="569">
        <v>46062.645833333343</v>
      </c>
      <c r="Y758" s="10" t="s">
        <v>3834</v>
      </c>
      <c r="Z758" s="10">
        <v>2</v>
      </c>
      <c r="AA758" s="10"/>
      <c r="AB758" s="10" t="s">
        <v>478</v>
      </c>
      <c r="AC758" s="221" t="s">
        <v>3857</v>
      </c>
      <c r="AD758" s="10"/>
      <c r="AE758" s="10"/>
      <c r="AF758" s="10"/>
      <c r="AG758" s="10"/>
      <c r="AH758" s="10"/>
      <c r="AI758" s="10"/>
      <c r="AJ758" s="10"/>
      <c r="AK758" s="10" t="s">
        <v>480</v>
      </c>
      <c r="AL758" s="222">
        <f t="shared" si="22"/>
        <v>46060</v>
      </c>
      <c r="AM758" s="220">
        <f t="shared" si="23"/>
        <v>46062</v>
      </c>
    </row>
    <row r="759" spans="1:39" ht="21.6" customHeight="1">
      <c r="A759" s="10">
        <v>57</v>
      </c>
      <c r="B759" s="10" t="s">
        <v>509</v>
      </c>
      <c r="C759" s="10">
        <v>2026021446</v>
      </c>
      <c r="D759" s="10" t="s">
        <v>3858</v>
      </c>
      <c r="E759" s="10" t="s">
        <v>511</v>
      </c>
      <c r="F759" s="10">
        <v>4008</v>
      </c>
      <c r="G759" s="366" t="s">
        <v>3653</v>
      </c>
      <c r="H759" s="10" t="s">
        <v>2452</v>
      </c>
      <c r="I759" s="10" t="s">
        <v>3859</v>
      </c>
      <c r="J759" s="10" t="s">
        <v>604</v>
      </c>
      <c r="K759" s="10" t="s">
        <v>289</v>
      </c>
      <c r="L759" s="10" t="s">
        <v>639</v>
      </c>
      <c r="M759" s="11" t="s">
        <v>640</v>
      </c>
      <c r="N759" s="10">
        <v>2501</v>
      </c>
      <c r="O759" s="11" t="s">
        <v>641</v>
      </c>
      <c r="P759" s="12" t="s">
        <v>3860</v>
      </c>
      <c r="Q759" s="10" t="s">
        <v>3654</v>
      </c>
      <c r="R759" s="10" t="s">
        <v>419</v>
      </c>
      <c r="S759" s="367" t="s">
        <v>145</v>
      </c>
      <c r="T759" s="10">
        <v>1</v>
      </c>
      <c r="U759" s="10" t="s">
        <v>475</v>
      </c>
      <c r="V759" s="10" t="s">
        <v>3861</v>
      </c>
      <c r="W759" s="10" t="s">
        <v>3862</v>
      </c>
      <c r="X759" s="569">
        <v>46062.729166666657</v>
      </c>
      <c r="Y759" s="10" t="s">
        <v>3834</v>
      </c>
      <c r="Z759" s="10">
        <v>0.5</v>
      </c>
      <c r="AA759" s="10"/>
      <c r="AB759" s="10" t="s">
        <v>478</v>
      </c>
      <c r="AC759" s="221" t="s">
        <v>3863</v>
      </c>
      <c r="AD759" s="10"/>
      <c r="AE759" s="10"/>
      <c r="AF759" s="10"/>
      <c r="AG759" s="10"/>
      <c r="AH759" s="10"/>
      <c r="AI759" s="10"/>
      <c r="AJ759" s="10"/>
      <c r="AK759" s="10" t="s">
        <v>480</v>
      </c>
      <c r="AL759" s="222">
        <f t="shared" si="22"/>
        <v>46060</v>
      </c>
      <c r="AM759" s="220">
        <f t="shared" si="23"/>
        <v>46062</v>
      </c>
    </row>
    <row r="760" spans="1:39" ht="21.6" customHeight="1">
      <c r="A760" s="10">
        <v>58</v>
      </c>
      <c r="B760" s="10" t="s">
        <v>509</v>
      </c>
      <c r="C760" s="10">
        <v>2026021448</v>
      </c>
      <c r="D760" s="10" t="s">
        <v>3864</v>
      </c>
      <c r="E760" s="10" t="s">
        <v>511</v>
      </c>
      <c r="F760" s="10" t="s">
        <v>71</v>
      </c>
      <c r="G760" s="366" t="s">
        <v>3364</v>
      </c>
      <c r="H760" s="10" t="s">
        <v>2440</v>
      </c>
      <c r="I760" s="10" t="s">
        <v>3865</v>
      </c>
      <c r="J760" s="10" t="s">
        <v>604</v>
      </c>
      <c r="K760" s="10" t="s">
        <v>1037</v>
      </c>
      <c r="L760" s="10" t="s">
        <v>1251</v>
      </c>
      <c r="M760" s="11" t="s">
        <v>1252</v>
      </c>
      <c r="N760" s="10">
        <v>5903</v>
      </c>
      <c r="O760" s="11" t="s">
        <v>548</v>
      </c>
      <c r="P760" s="12" t="s">
        <v>3866</v>
      </c>
      <c r="Q760" s="10" t="s">
        <v>3367</v>
      </c>
      <c r="R760" s="10" t="s">
        <v>419</v>
      </c>
      <c r="S760" s="367" t="s">
        <v>130</v>
      </c>
      <c r="T760" s="10">
        <v>1</v>
      </c>
      <c r="U760" s="10" t="s">
        <v>475</v>
      </c>
      <c r="V760" s="10" t="s">
        <v>3867</v>
      </c>
      <c r="W760" s="10" t="s">
        <v>3868</v>
      </c>
      <c r="X760" s="569">
        <v>46062.570833333331</v>
      </c>
      <c r="Y760" s="10" t="s">
        <v>3834</v>
      </c>
      <c r="Z760" s="10">
        <v>0.5</v>
      </c>
      <c r="AA760" s="10"/>
      <c r="AB760" s="10" t="s">
        <v>478</v>
      </c>
      <c r="AC760" s="221" t="s">
        <v>3869</v>
      </c>
      <c r="AD760" s="10"/>
      <c r="AE760" s="10"/>
      <c r="AF760" s="10"/>
      <c r="AG760" s="10"/>
      <c r="AH760" s="10"/>
      <c r="AI760" s="10"/>
      <c r="AJ760" s="10"/>
      <c r="AK760" s="10" t="s">
        <v>480</v>
      </c>
      <c r="AL760" s="222">
        <f t="shared" si="22"/>
        <v>46060</v>
      </c>
      <c r="AM760" s="220">
        <f t="shared" si="23"/>
        <v>46062</v>
      </c>
    </row>
    <row r="761" spans="1:39" ht="21.6" customHeight="1">
      <c r="A761" s="10">
        <v>59</v>
      </c>
      <c r="B761" s="10" t="s">
        <v>509</v>
      </c>
      <c r="C761" s="10">
        <v>2026021449</v>
      </c>
      <c r="D761" s="10" t="s">
        <v>3870</v>
      </c>
      <c r="E761" s="10" t="s">
        <v>621</v>
      </c>
      <c r="F761" s="10">
        <v>4155</v>
      </c>
      <c r="G761" s="366" t="s">
        <v>1365</v>
      </c>
      <c r="H761" s="10" t="s">
        <v>504</v>
      </c>
      <c r="I761" s="10" t="s">
        <v>3871</v>
      </c>
      <c r="J761" s="10" t="s">
        <v>629</v>
      </c>
      <c r="K761" s="10" t="s">
        <v>592</v>
      </c>
      <c r="L761" s="10" t="s">
        <v>703</v>
      </c>
      <c r="M761" s="11" t="s">
        <v>704</v>
      </c>
      <c r="N761" s="10">
        <v>2401</v>
      </c>
      <c r="O761" s="11" t="s">
        <v>852</v>
      </c>
      <c r="P761" s="12" t="s">
        <v>3872</v>
      </c>
      <c r="Q761" s="10" t="s">
        <v>1366</v>
      </c>
      <c r="R761" s="10" t="s">
        <v>419</v>
      </c>
      <c r="S761" s="367" t="s">
        <v>130</v>
      </c>
      <c r="T761" s="10">
        <v>1</v>
      </c>
      <c r="U761" s="10" t="s">
        <v>475</v>
      </c>
      <c r="V761" s="10" t="s">
        <v>3873</v>
      </c>
      <c r="W761" s="10" t="s">
        <v>3874</v>
      </c>
      <c r="X761" s="569">
        <v>46061.605555555558</v>
      </c>
      <c r="Y761" s="10" t="s">
        <v>3875</v>
      </c>
      <c r="Z761" s="10">
        <v>1.5</v>
      </c>
      <c r="AA761" s="10"/>
      <c r="AB761" s="10" t="s">
        <v>478</v>
      </c>
      <c r="AC761" s="221" t="s">
        <v>3876</v>
      </c>
      <c r="AD761" s="10"/>
      <c r="AE761" s="10"/>
      <c r="AF761" s="10"/>
      <c r="AG761" s="10"/>
      <c r="AH761" s="10"/>
      <c r="AI761" s="10"/>
      <c r="AJ761" s="10"/>
      <c r="AK761" s="10" t="s">
        <v>480</v>
      </c>
      <c r="AL761" s="222">
        <f t="shared" si="22"/>
        <v>46061</v>
      </c>
      <c r="AM761" s="220">
        <f t="shared" si="23"/>
        <v>46061</v>
      </c>
    </row>
    <row r="762" spans="1:39" ht="21.6" customHeight="1">
      <c r="A762" s="10">
        <v>60</v>
      </c>
      <c r="B762" s="10" t="s">
        <v>509</v>
      </c>
      <c r="C762" s="10">
        <v>2026021452</v>
      </c>
      <c r="D762" s="10" t="s">
        <v>3877</v>
      </c>
      <c r="E762" s="10" t="s">
        <v>511</v>
      </c>
      <c r="F762" s="10">
        <v>5074</v>
      </c>
      <c r="G762" s="366" t="s">
        <v>1832</v>
      </c>
      <c r="H762" s="10" t="s">
        <v>1208</v>
      </c>
      <c r="I762" s="10" t="s">
        <v>3878</v>
      </c>
      <c r="J762" s="10" t="s">
        <v>629</v>
      </c>
      <c r="K762" s="10" t="s">
        <v>289</v>
      </c>
      <c r="L762" s="10" t="s">
        <v>593</v>
      </c>
      <c r="M762" s="11" t="s">
        <v>594</v>
      </c>
      <c r="N762" s="10" t="s">
        <v>595</v>
      </c>
      <c r="O762" s="11" t="s">
        <v>596</v>
      </c>
      <c r="P762" s="12" t="s">
        <v>3879</v>
      </c>
      <c r="Q762" s="10" t="s">
        <v>1833</v>
      </c>
      <c r="R762" s="10" t="s">
        <v>419</v>
      </c>
      <c r="S762" s="367" t="s">
        <v>130</v>
      </c>
      <c r="T762" s="10">
        <v>1</v>
      </c>
      <c r="U762" s="10" t="s">
        <v>475</v>
      </c>
      <c r="V762" s="10" t="s">
        <v>3880</v>
      </c>
      <c r="W762" s="10" t="s">
        <v>3881</v>
      </c>
      <c r="X762" s="569">
        <v>46062.472222222219</v>
      </c>
      <c r="Y762" s="10" t="s">
        <v>3834</v>
      </c>
      <c r="Z762" s="10">
        <v>1.2</v>
      </c>
      <c r="AA762" s="10"/>
      <c r="AB762" s="10" t="s">
        <v>478</v>
      </c>
      <c r="AC762" s="221" t="s">
        <v>3882</v>
      </c>
      <c r="AD762" s="10"/>
      <c r="AE762" s="10"/>
      <c r="AF762" s="10"/>
      <c r="AG762" s="10"/>
      <c r="AH762" s="10"/>
      <c r="AI762" s="10"/>
      <c r="AJ762" s="10"/>
      <c r="AK762" s="10" t="s">
        <v>480</v>
      </c>
      <c r="AL762" s="222">
        <f t="shared" si="22"/>
        <v>46061</v>
      </c>
      <c r="AM762" s="220">
        <f t="shared" si="23"/>
        <v>46062</v>
      </c>
    </row>
    <row r="763" spans="1:39" ht="21.6" customHeight="1">
      <c r="A763" s="10">
        <v>61</v>
      </c>
      <c r="B763" s="10" t="s">
        <v>471</v>
      </c>
      <c r="C763" s="10">
        <v>2026021482</v>
      </c>
      <c r="D763" s="10"/>
      <c r="E763" s="10"/>
      <c r="F763" s="10">
        <v>4163</v>
      </c>
      <c r="G763" s="366" t="s">
        <v>909</v>
      </c>
      <c r="H763" s="10" t="s">
        <v>636</v>
      </c>
      <c r="I763" s="10"/>
      <c r="J763" s="10"/>
      <c r="K763" s="10"/>
      <c r="L763" s="10"/>
      <c r="M763" s="11"/>
      <c r="N763" s="10"/>
      <c r="O763" s="11"/>
      <c r="P763" s="12"/>
      <c r="Q763" s="10" t="s">
        <v>910</v>
      </c>
      <c r="R763" s="10" t="s">
        <v>419</v>
      </c>
      <c r="S763" s="367" t="s">
        <v>125</v>
      </c>
      <c r="T763" s="10">
        <v>1</v>
      </c>
      <c r="U763" s="10" t="s">
        <v>475</v>
      </c>
      <c r="V763" s="10" t="s">
        <v>3883</v>
      </c>
      <c r="W763" s="10" t="s">
        <v>3884</v>
      </c>
      <c r="X763" s="569">
        <v>46062.447916666657</v>
      </c>
      <c r="Y763" s="10"/>
      <c r="Z763" s="10">
        <v>0.3</v>
      </c>
      <c r="AA763" s="10"/>
      <c r="AB763" s="10" t="s">
        <v>478</v>
      </c>
      <c r="AC763" s="221" t="s">
        <v>3885</v>
      </c>
      <c r="AD763" s="10" t="s">
        <v>480</v>
      </c>
      <c r="AE763" s="10"/>
      <c r="AF763" s="10"/>
      <c r="AG763" s="10"/>
      <c r="AH763" s="10"/>
      <c r="AI763" s="10"/>
      <c r="AJ763" s="10" t="s">
        <v>480</v>
      </c>
      <c r="AK763" s="10" t="s">
        <v>480</v>
      </c>
      <c r="AL763" s="222" t="e">
        <f t="shared" si="22"/>
        <v>#VALUE!</v>
      </c>
      <c r="AM763" s="220">
        <f t="shared" si="23"/>
        <v>46062</v>
      </c>
    </row>
    <row r="764" spans="1:39" ht="21.6" customHeight="1">
      <c r="A764" s="10">
        <v>62</v>
      </c>
      <c r="B764" s="10" t="s">
        <v>471</v>
      </c>
      <c r="C764" s="10">
        <v>2026021488</v>
      </c>
      <c r="D764" s="10"/>
      <c r="E764" s="10"/>
      <c r="F764" s="10">
        <v>4341</v>
      </c>
      <c r="G764" s="366" t="s">
        <v>231</v>
      </c>
      <c r="H764" s="10" t="s">
        <v>636</v>
      </c>
      <c r="I764" s="10"/>
      <c r="J764" s="10"/>
      <c r="K764" s="10"/>
      <c r="L764" s="10"/>
      <c r="M764" s="11"/>
      <c r="N764" s="10"/>
      <c r="O764" s="11"/>
      <c r="P764" s="12"/>
      <c r="Q764" s="10" t="s">
        <v>906</v>
      </c>
      <c r="R764" s="10" t="s">
        <v>419</v>
      </c>
      <c r="S764" s="367" t="s">
        <v>125</v>
      </c>
      <c r="T764" s="10">
        <v>1</v>
      </c>
      <c r="U764" s="10" t="s">
        <v>475</v>
      </c>
      <c r="V764" s="10" t="s">
        <v>3886</v>
      </c>
      <c r="W764" s="10" t="s">
        <v>3887</v>
      </c>
      <c r="X764" s="569">
        <v>46062.465277777781</v>
      </c>
      <c r="Y764" s="10"/>
      <c r="Z764" s="10">
        <v>0.3</v>
      </c>
      <c r="AA764" s="10"/>
      <c r="AB764" s="10" t="s">
        <v>478</v>
      </c>
      <c r="AC764" s="221" t="s">
        <v>3888</v>
      </c>
      <c r="AD764" s="10" t="s">
        <v>480</v>
      </c>
      <c r="AE764" s="10"/>
      <c r="AF764" s="10"/>
      <c r="AG764" s="10"/>
      <c r="AH764" s="10"/>
      <c r="AI764" s="10"/>
      <c r="AJ764" s="10" t="s">
        <v>480</v>
      </c>
      <c r="AK764" s="10" t="s">
        <v>480</v>
      </c>
      <c r="AL764" s="222" t="e">
        <f t="shared" si="22"/>
        <v>#VALUE!</v>
      </c>
      <c r="AM764" s="220">
        <f t="shared" si="23"/>
        <v>46062</v>
      </c>
    </row>
    <row r="765" spans="1:39" ht="21.6" customHeight="1">
      <c r="A765" s="10">
        <v>63</v>
      </c>
      <c r="B765" s="10" t="s">
        <v>471</v>
      </c>
      <c r="C765" s="10">
        <v>2026021497</v>
      </c>
      <c r="D765" s="10"/>
      <c r="E765" s="10"/>
      <c r="F765" s="10">
        <v>3380</v>
      </c>
      <c r="G765" s="366" t="s">
        <v>1680</v>
      </c>
      <c r="H765" s="10" t="s">
        <v>636</v>
      </c>
      <c r="I765" s="10"/>
      <c r="J765" s="10"/>
      <c r="K765" s="10"/>
      <c r="L765" s="10"/>
      <c r="M765" s="11"/>
      <c r="N765" s="10"/>
      <c r="O765" s="11"/>
      <c r="P765" s="12"/>
      <c r="Q765" s="10" t="s">
        <v>1683</v>
      </c>
      <c r="R765" s="10" t="s">
        <v>419</v>
      </c>
      <c r="S765" s="367" t="s">
        <v>125</v>
      </c>
      <c r="T765" s="10">
        <v>1</v>
      </c>
      <c r="U765" s="10" t="s">
        <v>475</v>
      </c>
      <c r="V765" s="10" t="s">
        <v>3889</v>
      </c>
      <c r="W765" s="10" t="s">
        <v>3890</v>
      </c>
      <c r="X765" s="569">
        <v>46062.479166666657</v>
      </c>
      <c r="Y765" s="10"/>
      <c r="Z765" s="10">
        <v>0.3</v>
      </c>
      <c r="AA765" s="10"/>
      <c r="AB765" s="10" t="s">
        <v>478</v>
      </c>
      <c r="AC765" s="221" t="s">
        <v>3891</v>
      </c>
      <c r="AD765" s="10" t="s">
        <v>480</v>
      </c>
      <c r="AE765" s="10"/>
      <c r="AF765" s="10"/>
      <c r="AG765" s="10"/>
      <c r="AH765" s="10"/>
      <c r="AI765" s="10"/>
      <c r="AJ765" s="10" t="s">
        <v>480</v>
      </c>
      <c r="AK765" s="10" t="s">
        <v>480</v>
      </c>
      <c r="AL765" s="222" t="e">
        <f t="shared" si="22"/>
        <v>#VALUE!</v>
      </c>
      <c r="AM765" s="220">
        <f t="shared" si="23"/>
        <v>46062</v>
      </c>
    </row>
    <row r="766" spans="1:39" ht="21.6" customHeight="1">
      <c r="A766" s="10">
        <v>64</v>
      </c>
      <c r="B766" s="10" t="s">
        <v>509</v>
      </c>
      <c r="C766" s="10">
        <v>2026021545</v>
      </c>
      <c r="D766" s="10" t="s">
        <v>3892</v>
      </c>
      <c r="E766" s="10" t="s">
        <v>511</v>
      </c>
      <c r="F766" s="10">
        <v>5513</v>
      </c>
      <c r="G766" s="366" t="s">
        <v>328</v>
      </c>
      <c r="H766" s="10" t="s">
        <v>636</v>
      </c>
      <c r="I766" s="10" t="s">
        <v>3893</v>
      </c>
      <c r="J766" s="10" t="s">
        <v>638</v>
      </c>
      <c r="K766" s="10" t="s">
        <v>289</v>
      </c>
      <c r="L766" s="10" t="s">
        <v>1875</v>
      </c>
      <c r="M766" s="11" t="s">
        <v>1876</v>
      </c>
      <c r="N766" s="10">
        <v>3404</v>
      </c>
      <c r="O766" s="11" t="s">
        <v>1877</v>
      </c>
      <c r="P766" s="12" t="s">
        <v>3894</v>
      </c>
      <c r="Q766" s="10" t="s">
        <v>2606</v>
      </c>
      <c r="R766" s="10" t="s">
        <v>419</v>
      </c>
      <c r="S766" s="367" t="s">
        <v>125</v>
      </c>
      <c r="T766" s="10">
        <v>1</v>
      </c>
      <c r="U766" s="10" t="s">
        <v>475</v>
      </c>
      <c r="V766" s="10" t="s">
        <v>3895</v>
      </c>
      <c r="W766" s="10" t="s">
        <v>3896</v>
      </c>
      <c r="X766" s="569">
        <v>46062.614583333343</v>
      </c>
      <c r="Y766" s="10" t="s">
        <v>3897</v>
      </c>
      <c r="Z766" s="10">
        <v>0.8</v>
      </c>
      <c r="AA766" s="10"/>
      <c r="AB766" s="10" t="s">
        <v>478</v>
      </c>
      <c r="AC766" s="364" t="s">
        <v>3898</v>
      </c>
      <c r="AD766" s="10"/>
      <c r="AE766" s="10"/>
      <c r="AF766" s="10"/>
      <c r="AG766" s="10"/>
      <c r="AH766" s="10"/>
      <c r="AI766" s="10"/>
      <c r="AJ766" s="10"/>
      <c r="AK766" s="10" t="s">
        <v>480</v>
      </c>
      <c r="AL766" s="222">
        <f t="shared" si="22"/>
        <v>46062</v>
      </c>
      <c r="AM766" s="220">
        <f t="shared" si="23"/>
        <v>46062</v>
      </c>
    </row>
    <row r="767" spans="1:39" ht="21.6" customHeight="1">
      <c r="A767" s="10">
        <v>65</v>
      </c>
      <c r="B767" s="10" t="s">
        <v>471</v>
      </c>
      <c r="C767" s="10">
        <v>2026021546</v>
      </c>
      <c r="D767" s="10"/>
      <c r="E767" s="10"/>
      <c r="F767" s="10">
        <v>4035</v>
      </c>
      <c r="G767" s="366" t="s">
        <v>3899</v>
      </c>
      <c r="H767" s="10" t="s">
        <v>2561</v>
      </c>
      <c r="I767" s="10"/>
      <c r="J767" s="10"/>
      <c r="K767" s="10"/>
      <c r="L767" s="10"/>
      <c r="M767" s="11"/>
      <c r="N767" s="10"/>
      <c r="O767" s="11"/>
      <c r="P767" s="12"/>
      <c r="Q767" s="10" t="s">
        <v>3900</v>
      </c>
      <c r="R767" s="10" t="s">
        <v>419</v>
      </c>
      <c r="S767" s="367" t="s">
        <v>130</v>
      </c>
      <c r="T767" s="10">
        <v>1</v>
      </c>
      <c r="U767" s="10" t="s">
        <v>475</v>
      </c>
      <c r="V767" s="10" t="s">
        <v>3901</v>
      </c>
      <c r="W767" s="10" t="s">
        <v>3902</v>
      </c>
      <c r="X767" s="569">
        <v>46062.590277777781</v>
      </c>
      <c r="Y767" s="10"/>
      <c r="Z767" s="10">
        <v>0.3</v>
      </c>
      <c r="AA767" s="10"/>
      <c r="AB767" s="10" t="s">
        <v>478</v>
      </c>
      <c r="AC767" s="221" t="s">
        <v>3903</v>
      </c>
      <c r="AD767" s="10" t="s">
        <v>480</v>
      </c>
      <c r="AE767" s="10"/>
      <c r="AF767" s="10"/>
      <c r="AG767" s="10"/>
      <c r="AH767" s="10"/>
      <c r="AI767" s="10"/>
      <c r="AJ767" s="10"/>
      <c r="AK767" s="10" t="s">
        <v>480</v>
      </c>
      <c r="AL767" s="222" t="e">
        <f t="shared" si="22"/>
        <v>#VALUE!</v>
      </c>
      <c r="AM767" s="220">
        <f t="shared" si="23"/>
        <v>46062</v>
      </c>
    </row>
    <row r="768" spans="1:39" ht="21.6" customHeight="1">
      <c r="A768" s="10">
        <v>66</v>
      </c>
      <c r="B768" s="10" t="s">
        <v>471</v>
      </c>
      <c r="C768" s="10">
        <v>2026021562</v>
      </c>
      <c r="D768" s="10"/>
      <c r="E768" s="10"/>
      <c r="F768" s="10">
        <v>5357</v>
      </c>
      <c r="G768" s="366" t="s">
        <v>3592</v>
      </c>
      <c r="H768" s="10" t="s">
        <v>2440</v>
      </c>
      <c r="I768" s="10"/>
      <c r="J768" s="10"/>
      <c r="K768" s="10"/>
      <c r="L768" s="10"/>
      <c r="M768" s="11"/>
      <c r="N768" s="10"/>
      <c r="O768" s="11"/>
      <c r="P768" s="12"/>
      <c r="Q768" s="10" t="s">
        <v>3904</v>
      </c>
      <c r="R768" s="10" t="s">
        <v>419</v>
      </c>
      <c r="S768" s="367" t="s">
        <v>130</v>
      </c>
      <c r="T768" s="10">
        <v>1</v>
      </c>
      <c r="U768" s="10" t="s">
        <v>475</v>
      </c>
      <c r="V768" s="10" t="s">
        <v>3905</v>
      </c>
      <c r="W768" s="10" t="s">
        <v>3906</v>
      </c>
      <c r="X768" s="569">
        <v>46062.645833333343</v>
      </c>
      <c r="Y768" s="10"/>
      <c r="Z768" s="10">
        <v>0.5</v>
      </c>
      <c r="AA768" s="10"/>
      <c r="AB768" s="10" t="s">
        <v>478</v>
      </c>
      <c r="AC768" s="221" t="s">
        <v>3907</v>
      </c>
      <c r="AD768" s="10" t="s">
        <v>480</v>
      </c>
      <c r="AE768" s="10"/>
      <c r="AF768" s="10"/>
      <c r="AG768" s="10"/>
      <c r="AH768" s="10"/>
      <c r="AI768" s="10"/>
      <c r="AJ768" s="10"/>
      <c r="AK768" s="10" t="s">
        <v>480</v>
      </c>
      <c r="AL768" s="222" t="e">
        <f t="shared" si="22"/>
        <v>#VALUE!</v>
      </c>
      <c r="AM768" s="220">
        <f t="shared" si="23"/>
        <v>46062</v>
      </c>
    </row>
    <row r="769" spans="1:39" ht="21.6" customHeight="1">
      <c r="A769" s="10">
        <v>67</v>
      </c>
      <c r="B769" s="10" t="s">
        <v>509</v>
      </c>
      <c r="C769" s="10">
        <v>2026021628</v>
      </c>
      <c r="D769" s="10" t="s">
        <v>3908</v>
      </c>
      <c r="E769" s="10" t="s">
        <v>511</v>
      </c>
      <c r="F769" s="10">
        <v>4601</v>
      </c>
      <c r="G769" s="366" t="s">
        <v>3590</v>
      </c>
      <c r="H769" s="10" t="s">
        <v>2440</v>
      </c>
      <c r="I769" s="10" t="s">
        <v>3909</v>
      </c>
      <c r="J769" s="10" t="s">
        <v>514</v>
      </c>
      <c r="K769" s="10" t="s">
        <v>592</v>
      </c>
      <c r="L769" s="10" t="s">
        <v>593</v>
      </c>
      <c r="M769" s="11" t="s">
        <v>594</v>
      </c>
      <c r="N769" s="10" t="s">
        <v>595</v>
      </c>
      <c r="O769" s="11" t="s">
        <v>596</v>
      </c>
      <c r="P769" s="12" t="s">
        <v>3910</v>
      </c>
      <c r="Q769" s="10" t="s">
        <v>3911</v>
      </c>
      <c r="R769" s="10" t="s">
        <v>419</v>
      </c>
      <c r="S769" s="367" t="s">
        <v>130</v>
      </c>
      <c r="T769" s="10">
        <v>1</v>
      </c>
      <c r="U769" s="10" t="s">
        <v>475</v>
      </c>
      <c r="V769" s="10" t="s">
        <v>3912</v>
      </c>
      <c r="W769" s="10" t="s">
        <v>3913</v>
      </c>
      <c r="X769" s="569">
        <v>46063.590277777781</v>
      </c>
      <c r="Y769" s="10" t="s">
        <v>3914</v>
      </c>
      <c r="Z769" s="10">
        <v>0.3</v>
      </c>
      <c r="AA769" s="10"/>
      <c r="AB769" s="10" t="s">
        <v>478</v>
      </c>
      <c r="AC769" s="221" t="s">
        <v>3915</v>
      </c>
      <c r="AD769" s="10"/>
      <c r="AE769" s="10"/>
      <c r="AF769" s="10"/>
      <c r="AG769" s="10"/>
      <c r="AH769" s="10"/>
      <c r="AI769" s="10"/>
      <c r="AJ769" s="10"/>
      <c r="AK769" s="10" t="s">
        <v>480</v>
      </c>
      <c r="AL769" s="222">
        <f t="shared" si="22"/>
        <v>46063</v>
      </c>
      <c r="AM769" s="220">
        <f t="shared" si="23"/>
        <v>46063</v>
      </c>
    </row>
    <row r="770" spans="1:39" ht="21.6" customHeight="1">
      <c r="A770" s="10">
        <v>68</v>
      </c>
      <c r="B770" s="10" t="s">
        <v>509</v>
      </c>
      <c r="C770" s="10">
        <v>2026021633</v>
      </c>
      <c r="D770" s="10" t="s">
        <v>3916</v>
      </c>
      <c r="E770" s="10" t="s">
        <v>511</v>
      </c>
      <c r="F770" s="10">
        <v>2380</v>
      </c>
      <c r="G770" s="366" t="s">
        <v>223</v>
      </c>
      <c r="H770" s="10" t="s">
        <v>2551</v>
      </c>
      <c r="I770" s="10" t="s">
        <v>3917</v>
      </c>
      <c r="J770" s="10" t="s">
        <v>514</v>
      </c>
      <c r="K770" s="10" t="s">
        <v>592</v>
      </c>
      <c r="L770" s="10" t="s">
        <v>1228</v>
      </c>
      <c r="M770" s="11" t="s">
        <v>1229</v>
      </c>
      <c r="N770" s="10" t="s">
        <v>1230</v>
      </c>
      <c r="O770" s="11" t="s">
        <v>1231</v>
      </c>
      <c r="P770" s="12" t="s">
        <v>3918</v>
      </c>
      <c r="Q770" s="10" t="s">
        <v>3919</v>
      </c>
      <c r="R770" s="10" t="s">
        <v>419</v>
      </c>
      <c r="S770" s="367" t="s">
        <v>145</v>
      </c>
      <c r="T770" s="10">
        <v>1</v>
      </c>
      <c r="U770" s="10" t="s">
        <v>475</v>
      </c>
      <c r="V770" s="10" t="s">
        <v>3920</v>
      </c>
      <c r="W770" s="10" t="s">
        <v>3833</v>
      </c>
      <c r="X770" s="569">
        <v>46063.461805555547</v>
      </c>
      <c r="Y770" s="10" t="s">
        <v>3921</v>
      </c>
      <c r="Z770" s="10">
        <v>0.3</v>
      </c>
      <c r="AA770" s="10"/>
      <c r="AB770" s="10" t="s">
        <v>478</v>
      </c>
      <c r="AC770" s="221" t="s">
        <v>3922</v>
      </c>
      <c r="AD770" s="10"/>
      <c r="AE770" s="10"/>
      <c r="AF770" s="10"/>
      <c r="AG770" s="10"/>
      <c r="AH770" s="10"/>
      <c r="AI770" s="10"/>
      <c r="AJ770" s="10"/>
      <c r="AK770" s="10" t="s">
        <v>480</v>
      </c>
      <c r="AL770" s="222">
        <f t="shared" ref="AL770:AL833" si="24">DATEVALUE(TEXT(I770, "yyyy/mm/dd"))</f>
        <v>46063</v>
      </c>
      <c r="AM770" s="220">
        <f t="shared" ref="AM770:AM833" si="25">DATEVALUE(TEXT(X770, "yyyy/mm/dd"))</f>
        <v>46063</v>
      </c>
    </row>
    <row r="771" spans="1:39" ht="21.6" customHeight="1">
      <c r="A771" s="10">
        <v>69</v>
      </c>
      <c r="B771" s="10" t="s">
        <v>471</v>
      </c>
      <c r="C771" s="10">
        <v>2026021655</v>
      </c>
      <c r="D771" s="10"/>
      <c r="E771" s="10"/>
      <c r="F771" s="10">
        <v>3853</v>
      </c>
      <c r="G771" s="366" t="s">
        <v>766</v>
      </c>
      <c r="H771" s="10" t="s">
        <v>543</v>
      </c>
      <c r="I771" s="10"/>
      <c r="J771" s="10"/>
      <c r="K771" s="10"/>
      <c r="L771" s="10"/>
      <c r="M771" s="11"/>
      <c r="N771" s="10"/>
      <c r="O771" s="11"/>
      <c r="P771" s="12"/>
      <c r="Q771" s="10" t="s">
        <v>767</v>
      </c>
      <c r="R771" s="10" t="s">
        <v>419</v>
      </c>
      <c r="S771" s="367" t="s">
        <v>146</v>
      </c>
      <c r="T771" s="10">
        <v>1</v>
      </c>
      <c r="U771" s="10" t="s">
        <v>475</v>
      </c>
      <c r="V771" s="10" t="s">
        <v>3923</v>
      </c>
      <c r="W771" s="10" t="s">
        <v>3833</v>
      </c>
      <c r="X771" s="569">
        <v>46063.470138888893</v>
      </c>
      <c r="Y771" s="10"/>
      <c r="Z771" s="10">
        <v>0.5</v>
      </c>
      <c r="AA771" s="10"/>
      <c r="AB771" s="10" t="s">
        <v>478</v>
      </c>
      <c r="AC771" s="221" t="s">
        <v>3924</v>
      </c>
      <c r="AD771" s="10" t="s">
        <v>480</v>
      </c>
      <c r="AE771" s="10"/>
      <c r="AF771" s="10"/>
      <c r="AG771" s="10"/>
      <c r="AH771" s="10"/>
      <c r="AI771" s="10"/>
      <c r="AJ771" s="10"/>
      <c r="AK771" s="10"/>
      <c r="AL771" s="222" t="e">
        <f t="shared" si="24"/>
        <v>#VALUE!</v>
      </c>
      <c r="AM771" s="220">
        <f t="shared" si="25"/>
        <v>46063</v>
      </c>
    </row>
    <row r="772" spans="1:39" ht="21.6" customHeight="1">
      <c r="A772" s="10">
        <v>70</v>
      </c>
      <c r="B772" s="10" t="s">
        <v>471</v>
      </c>
      <c r="C772" s="10">
        <v>2026021660</v>
      </c>
      <c r="D772" s="10"/>
      <c r="E772" s="10"/>
      <c r="F772" s="10">
        <v>2380</v>
      </c>
      <c r="G772" s="366" t="s">
        <v>223</v>
      </c>
      <c r="H772" s="10" t="s">
        <v>2551</v>
      </c>
      <c r="I772" s="10"/>
      <c r="J772" s="10"/>
      <c r="K772" s="10"/>
      <c r="L772" s="10"/>
      <c r="M772" s="11"/>
      <c r="N772" s="10"/>
      <c r="O772" s="11"/>
      <c r="P772" s="12"/>
      <c r="Q772" s="10" t="s">
        <v>3919</v>
      </c>
      <c r="R772" s="10" t="s">
        <v>419</v>
      </c>
      <c r="S772" s="367" t="s">
        <v>145</v>
      </c>
      <c r="T772" s="10">
        <v>1</v>
      </c>
      <c r="U772" s="10" t="s">
        <v>475</v>
      </c>
      <c r="V772" s="10" t="s">
        <v>3925</v>
      </c>
      <c r="W772" s="10" t="s">
        <v>3926</v>
      </c>
      <c r="X772" s="569">
        <v>46063.475694444453</v>
      </c>
      <c r="Y772" s="10"/>
      <c r="Z772" s="10">
        <v>0.3</v>
      </c>
      <c r="AA772" s="10"/>
      <c r="AB772" s="10" t="s">
        <v>478</v>
      </c>
      <c r="AC772" s="221" t="s">
        <v>3927</v>
      </c>
      <c r="AD772" s="10" t="s">
        <v>480</v>
      </c>
      <c r="AE772" s="10"/>
      <c r="AF772" s="10"/>
      <c r="AG772" s="10"/>
      <c r="AH772" s="10"/>
      <c r="AI772" s="10"/>
      <c r="AJ772" s="10" t="s">
        <v>480</v>
      </c>
      <c r="AK772" s="10"/>
      <c r="AL772" s="222" t="e">
        <f t="shared" si="24"/>
        <v>#VALUE!</v>
      </c>
      <c r="AM772" s="220">
        <f t="shared" si="25"/>
        <v>46063</v>
      </c>
    </row>
    <row r="773" spans="1:39" ht="21.6" customHeight="1">
      <c r="A773" s="10">
        <v>71</v>
      </c>
      <c r="B773" s="10" t="s">
        <v>471</v>
      </c>
      <c r="C773" s="10">
        <v>2026021679</v>
      </c>
      <c r="D773" s="10"/>
      <c r="E773" s="10"/>
      <c r="F773" s="10" t="s">
        <v>64</v>
      </c>
      <c r="G773" s="366" t="s">
        <v>3472</v>
      </c>
      <c r="H773" s="10" t="s">
        <v>2452</v>
      </c>
      <c r="I773" s="10"/>
      <c r="J773" s="10"/>
      <c r="K773" s="10"/>
      <c r="L773" s="10"/>
      <c r="M773" s="11"/>
      <c r="N773" s="10"/>
      <c r="O773" s="11"/>
      <c r="P773" s="12"/>
      <c r="Q773" s="10" t="s">
        <v>3473</v>
      </c>
      <c r="R773" s="10" t="s">
        <v>419</v>
      </c>
      <c r="S773" s="367" t="s">
        <v>145</v>
      </c>
      <c r="T773" s="10">
        <v>1</v>
      </c>
      <c r="U773" s="10" t="s">
        <v>475</v>
      </c>
      <c r="V773" s="10" t="s">
        <v>3928</v>
      </c>
      <c r="W773" s="10" t="s">
        <v>3929</v>
      </c>
      <c r="X773" s="569">
        <v>46063.517361111109</v>
      </c>
      <c r="Y773" s="10"/>
      <c r="Z773" s="10">
        <v>0.5</v>
      </c>
      <c r="AA773" s="10"/>
      <c r="AB773" s="10" t="s">
        <v>478</v>
      </c>
      <c r="AC773" s="221" t="s">
        <v>3930</v>
      </c>
      <c r="AD773" s="10" t="s">
        <v>480</v>
      </c>
      <c r="AE773" s="10"/>
      <c r="AF773" s="10"/>
      <c r="AG773" s="10"/>
      <c r="AH773" s="10"/>
      <c r="AI773" s="10"/>
      <c r="AJ773" s="10" t="s">
        <v>480</v>
      </c>
      <c r="AK773" s="10" t="s">
        <v>480</v>
      </c>
      <c r="AL773" s="222" t="e">
        <f t="shared" si="24"/>
        <v>#VALUE!</v>
      </c>
      <c r="AM773" s="220">
        <f t="shared" si="25"/>
        <v>46063</v>
      </c>
    </row>
    <row r="774" spans="1:39" ht="21.6" customHeight="1">
      <c r="A774" s="10">
        <v>72</v>
      </c>
      <c r="B774" s="10" t="s">
        <v>471</v>
      </c>
      <c r="C774" s="10">
        <v>2026021692</v>
      </c>
      <c r="D774" s="10"/>
      <c r="E774" s="10"/>
      <c r="F774" s="10">
        <v>4601</v>
      </c>
      <c r="G774" s="366" t="s">
        <v>3590</v>
      </c>
      <c r="H774" s="10" t="s">
        <v>2440</v>
      </c>
      <c r="I774" s="10"/>
      <c r="J774" s="10"/>
      <c r="K774" s="10"/>
      <c r="L774" s="10"/>
      <c r="M774" s="11"/>
      <c r="N774" s="10"/>
      <c r="O774" s="11"/>
      <c r="P774" s="12"/>
      <c r="Q774" s="10" t="s">
        <v>3911</v>
      </c>
      <c r="R774" s="10" t="s">
        <v>419</v>
      </c>
      <c r="S774" s="367" t="s">
        <v>130</v>
      </c>
      <c r="T774" s="10">
        <v>1</v>
      </c>
      <c r="U774" s="10" t="s">
        <v>475</v>
      </c>
      <c r="V774" s="10" t="s">
        <v>3931</v>
      </c>
      <c r="W774" s="10" t="s">
        <v>3932</v>
      </c>
      <c r="X774" s="569">
        <v>46063.604166666657</v>
      </c>
      <c r="Y774" s="10"/>
      <c r="Z774" s="10">
        <v>0.3</v>
      </c>
      <c r="AA774" s="10"/>
      <c r="AB774" s="10" t="s">
        <v>478</v>
      </c>
      <c r="AC774" s="221" t="s">
        <v>3933</v>
      </c>
      <c r="AD774" s="10" t="s">
        <v>480</v>
      </c>
      <c r="AE774" s="10"/>
      <c r="AF774" s="10"/>
      <c r="AG774" s="10"/>
      <c r="AH774" s="10"/>
      <c r="AI774" s="10"/>
      <c r="AJ774" s="10"/>
      <c r="AK774" s="10" t="s">
        <v>480</v>
      </c>
      <c r="AL774" s="222" t="e">
        <f t="shared" si="24"/>
        <v>#VALUE!</v>
      </c>
      <c r="AM774" s="220">
        <f t="shared" si="25"/>
        <v>46063</v>
      </c>
    </row>
    <row r="775" spans="1:39" ht="21.6" customHeight="1">
      <c r="A775" s="10">
        <v>73</v>
      </c>
      <c r="B775" s="10" t="s">
        <v>471</v>
      </c>
      <c r="C775" s="10">
        <v>2026021707</v>
      </c>
      <c r="D775" s="10"/>
      <c r="E775" s="10"/>
      <c r="F775" s="10">
        <v>2743</v>
      </c>
      <c r="G775" s="366" t="s">
        <v>2056</v>
      </c>
      <c r="H775" s="10" t="s">
        <v>636</v>
      </c>
      <c r="I775" s="10"/>
      <c r="J775" s="10"/>
      <c r="K775" s="10"/>
      <c r="L775" s="10"/>
      <c r="M775" s="11"/>
      <c r="N775" s="10"/>
      <c r="O775" s="11"/>
      <c r="P775" s="12"/>
      <c r="Q775" s="10" t="s">
        <v>2057</v>
      </c>
      <c r="R775" s="10" t="s">
        <v>419</v>
      </c>
      <c r="S775" s="367" t="s">
        <v>125</v>
      </c>
      <c r="T775" s="10">
        <v>1</v>
      </c>
      <c r="U775" s="10" t="s">
        <v>475</v>
      </c>
      <c r="V775" s="10" t="s">
        <v>3934</v>
      </c>
      <c r="W775" s="10" t="s">
        <v>3935</v>
      </c>
      <c r="X775" s="569">
        <v>46063.635416666657</v>
      </c>
      <c r="Y775" s="10"/>
      <c r="Z775" s="10">
        <v>0.3</v>
      </c>
      <c r="AA775" s="10"/>
      <c r="AB775" s="10" t="s">
        <v>478</v>
      </c>
      <c r="AC775" s="221" t="s">
        <v>3936</v>
      </c>
      <c r="AD775" s="10" t="s">
        <v>480</v>
      </c>
      <c r="AE775" s="10"/>
      <c r="AF775" s="10"/>
      <c r="AG775" s="10"/>
      <c r="AH775" s="10"/>
      <c r="AI775" s="10"/>
      <c r="AJ775" s="10" t="s">
        <v>480</v>
      </c>
      <c r="AK775" s="10" t="s">
        <v>480</v>
      </c>
      <c r="AL775" s="222" t="e">
        <f t="shared" si="24"/>
        <v>#VALUE!</v>
      </c>
      <c r="AM775" s="220">
        <f t="shared" si="25"/>
        <v>46063</v>
      </c>
    </row>
    <row r="776" spans="1:39" ht="21.6" customHeight="1">
      <c r="A776" s="10">
        <v>74</v>
      </c>
      <c r="B776" s="10" t="s">
        <v>471</v>
      </c>
      <c r="C776" s="10">
        <v>2026021720</v>
      </c>
      <c r="D776" s="10"/>
      <c r="E776" s="10"/>
      <c r="F776" s="10">
        <v>4208</v>
      </c>
      <c r="G776" s="366" t="s">
        <v>2052</v>
      </c>
      <c r="H776" s="10" t="s">
        <v>636</v>
      </c>
      <c r="I776" s="10"/>
      <c r="J776" s="10"/>
      <c r="K776" s="10"/>
      <c r="L776" s="10"/>
      <c r="M776" s="11"/>
      <c r="N776" s="10"/>
      <c r="O776" s="11"/>
      <c r="P776" s="12"/>
      <c r="Q776" s="10" t="s">
        <v>2053</v>
      </c>
      <c r="R776" s="10" t="s">
        <v>419</v>
      </c>
      <c r="S776" s="367" t="s">
        <v>125</v>
      </c>
      <c r="T776" s="10">
        <v>1</v>
      </c>
      <c r="U776" s="10" t="s">
        <v>475</v>
      </c>
      <c r="V776" s="10" t="s">
        <v>3937</v>
      </c>
      <c r="W776" s="10" t="s">
        <v>3938</v>
      </c>
      <c r="X776" s="569">
        <v>46063.659722222219</v>
      </c>
      <c r="Y776" s="10"/>
      <c r="Z776" s="10">
        <v>0.3</v>
      </c>
      <c r="AA776" s="10"/>
      <c r="AB776" s="10" t="s">
        <v>478</v>
      </c>
      <c r="AC776" s="221" t="s">
        <v>3939</v>
      </c>
      <c r="AD776" s="10" t="s">
        <v>480</v>
      </c>
      <c r="AE776" s="10"/>
      <c r="AF776" s="10"/>
      <c r="AG776" s="10"/>
      <c r="AH776" s="10"/>
      <c r="AI776" s="10"/>
      <c r="AJ776" s="10" t="s">
        <v>480</v>
      </c>
      <c r="AK776" s="10" t="s">
        <v>480</v>
      </c>
      <c r="AL776" s="222" t="e">
        <f t="shared" si="24"/>
        <v>#VALUE!</v>
      </c>
      <c r="AM776" s="220">
        <f t="shared" si="25"/>
        <v>46063</v>
      </c>
    </row>
    <row r="777" spans="1:39" ht="21.6" customHeight="1">
      <c r="A777" s="10">
        <v>75</v>
      </c>
      <c r="B777" s="10" t="s">
        <v>471</v>
      </c>
      <c r="C777" s="10">
        <v>2026021721</v>
      </c>
      <c r="D777" s="10"/>
      <c r="E777" s="10"/>
      <c r="F777" s="10" t="s">
        <v>309</v>
      </c>
      <c r="G777" s="366" t="s">
        <v>310</v>
      </c>
      <c r="H777" s="10" t="s">
        <v>473</v>
      </c>
      <c r="I777" s="10"/>
      <c r="J777" s="10"/>
      <c r="K777" s="10"/>
      <c r="L777" s="10"/>
      <c r="M777" s="11"/>
      <c r="N777" s="10"/>
      <c r="O777" s="11"/>
      <c r="P777" s="12"/>
      <c r="Q777" s="10" t="s">
        <v>490</v>
      </c>
      <c r="R777" s="10" t="s">
        <v>419</v>
      </c>
      <c r="S777" s="367" t="s">
        <v>130</v>
      </c>
      <c r="T777" s="10">
        <v>1</v>
      </c>
      <c r="U777" s="10" t="s">
        <v>475</v>
      </c>
      <c r="V777" s="10" t="s">
        <v>3940</v>
      </c>
      <c r="W777" s="10" t="s">
        <v>3935</v>
      </c>
      <c r="X777" s="569">
        <v>46063.666666666657</v>
      </c>
      <c r="Y777" s="10"/>
      <c r="Z777" s="10">
        <v>1</v>
      </c>
      <c r="AA777" s="10"/>
      <c r="AB777" s="10" t="s">
        <v>478</v>
      </c>
      <c r="AC777" s="221" t="s">
        <v>2430</v>
      </c>
      <c r="AD777" s="10"/>
      <c r="AE777" s="10" t="s">
        <v>480</v>
      </c>
      <c r="AF777" s="10"/>
      <c r="AG777" s="10"/>
      <c r="AH777" s="10"/>
      <c r="AI777" s="10"/>
      <c r="AJ777" s="10"/>
      <c r="AK777" s="10" t="s">
        <v>480</v>
      </c>
      <c r="AL777" s="222" t="e">
        <f t="shared" si="24"/>
        <v>#VALUE!</v>
      </c>
      <c r="AM777" s="220">
        <f t="shared" si="25"/>
        <v>46063</v>
      </c>
    </row>
    <row r="778" spans="1:39" ht="21.6" customHeight="1">
      <c r="A778" s="10">
        <v>76</v>
      </c>
      <c r="B778" s="10" t="s">
        <v>509</v>
      </c>
      <c r="C778" s="10">
        <v>2026021771</v>
      </c>
      <c r="D778" s="10" t="s">
        <v>3941</v>
      </c>
      <c r="E778" s="10" t="s">
        <v>511</v>
      </c>
      <c r="F778" s="10">
        <v>4541</v>
      </c>
      <c r="G778" s="366" t="s">
        <v>182</v>
      </c>
      <c r="H778" s="10" t="s">
        <v>712</v>
      </c>
      <c r="I778" s="10" t="s">
        <v>3942</v>
      </c>
      <c r="J778" s="10" t="s">
        <v>514</v>
      </c>
      <c r="K778" s="10" t="s">
        <v>289</v>
      </c>
      <c r="L778" s="10" t="s">
        <v>545</v>
      </c>
      <c r="M778" s="11" t="s">
        <v>546</v>
      </c>
      <c r="N778" s="10" t="s">
        <v>1307</v>
      </c>
      <c r="O778" s="11" t="s">
        <v>1308</v>
      </c>
      <c r="P778" s="12" t="s">
        <v>3943</v>
      </c>
      <c r="Q778" s="10" t="s">
        <v>1808</v>
      </c>
      <c r="R778" s="10" t="s">
        <v>419</v>
      </c>
      <c r="S778" s="367" t="s">
        <v>130</v>
      </c>
      <c r="T778" s="10">
        <v>1</v>
      </c>
      <c r="U778" s="10" t="s">
        <v>475</v>
      </c>
      <c r="V778" s="10" t="s">
        <v>3944</v>
      </c>
      <c r="W778" s="10" t="s">
        <v>3945</v>
      </c>
      <c r="X778" s="569">
        <v>46064.594444444447</v>
      </c>
      <c r="Y778" s="10" t="s">
        <v>3946</v>
      </c>
      <c r="Z778" s="10">
        <v>0.8</v>
      </c>
      <c r="AA778" s="10"/>
      <c r="AB778" s="10" t="s">
        <v>478</v>
      </c>
      <c r="AC778" s="221" t="s">
        <v>3947</v>
      </c>
      <c r="AD778" s="10"/>
      <c r="AE778" s="10"/>
      <c r="AF778" s="10"/>
      <c r="AG778" s="10"/>
      <c r="AH778" s="10"/>
      <c r="AI778" s="10"/>
      <c r="AJ778" s="10"/>
      <c r="AK778" s="10" t="s">
        <v>480</v>
      </c>
      <c r="AL778" s="222">
        <f t="shared" si="24"/>
        <v>46063</v>
      </c>
      <c r="AM778" s="220">
        <f t="shared" si="25"/>
        <v>46064</v>
      </c>
    </row>
    <row r="779" spans="1:39" ht="21.6" customHeight="1">
      <c r="A779" s="10">
        <v>77</v>
      </c>
      <c r="B779" s="10" t="s">
        <v>509</v>
      </c>
      <c r="C779" s="10">
        <v>2026021793</v>
      </c>
      <c r="D779" s="10" t="s">
        <v>3948</v>
      </c>
      <c r="E779" s="10" t="s">
        <v>511</v>
      </c>
      <c r="F779" s="10">
        <v>3458</v>
      </c>
      <c r="G779" s="366" t="s">
        <v>1852</v>
      </c>
      <c r="H779" s="10" t="s">
        <v>1208</v>
      </c>
      <c r="I779" s="10" t="s">
        <v>3949</v>
      </c>
      <c r="J779" s="10" t="s">
        <v>530</v>
      </c>
      <c r="K779" s="10" t="s">
        <v>531</v>
      </c>
      <c r="L779" s="10" t="s">
        <v>1251</v>
      </c>
      <c r="M779" s="11" t="s">
        <v>1252</v>
      </c>
      <c r="N779" s="10">
        <v>5903</v>
      </c>
      <c r="O779" s="11" t="s">
        <v>548</v>
      </c>
      <c r="P779" s="12" t="s">
        <v>3950</v>
      </c>
      <c r="Q779" s="10" t="s">
        <v>1853</v>
      </c>
      <c r="R779" s="10" t="s">
        <v>419</v>
      </c>
      <c r="S779" s="367" t="s">
        <v>130</v>
      </c>
      <c r="T779" s="10">
        <v>1</v>
      </c>
      <c r="U779" s="10" t="s">
        <v>475</v>
      </c>
      <c r="V779" s="10" t="s">
        <v>3951</v>
      </c>
      <c r="W779" s="10" t="s">
        <v>3952</v>
      </c>
      <c r="X779" s="569">
        <v>46064.444444444453</v>
      </c>
      <c r="Y779" s="10" t="s">
        <v>3953</v>
      </c>
      <c r="Z779" s="10">
        <v>0.7</v>
      </c>
      <c r="AA779" s="10"/>
      <c r="AB779" s="10" t="s">
        <v>478</v>
      </c>
      <c r="AC779" s="221" t="s">
        <v>3954</v>
      </c>
      <c r="AD779" s="10"/>
      <c r="AE779" s="10"/>
      <c r="AF779" s="10"/>
      <c r="AG779" s="10"/>
      <c r="AH779" s="10"/>
      <c r="AI779" s="10"/>
      <c r="AJ779" s="10"/>
      <c r="AK779" s="10" t="s">
        <v>480</v>
      </c>
      <c r="AL779" s="222">
        <f t="shared" si="24"/>
        <v>46064</v>
      </c>
      <c r="AM779" s="220">
        <f t="shared" si="25"/>
        <v>46064</v>
      </c>
    </row>
    <row r="780" spans="1:39" ht="21.6" customHeight="1">
      <c r="A780" s="10">
        <v>78</v>
      </c>
      <c r="B780" s="10" t="s">
        <v>471</v>
      </c>
      <c r="C780" s="10">
        <v>2026021826</v>
      </c>
      <c r="D780" s="10"/>
      <c r="E780" s="10"/>
      <c r="F780" s="10">
        <v>3965</v>
      </c>
      <c r="G780" s="366" t="s">
        <v>1170</v>
      </c>
      <c r="H780" s="10" t="s">
        <v>543</v>
      </c>
      <c r="I780" s="10"/>
      <c r="J780" s="10"/>
      <c r="K780" s="10"/>
      <c r="L780" s="10"/>
      <c r="M780" s="11"/>
      <c r="N780" s="10"/>
      <c r="O780" s="11"/>
      <c r="P780" s="12"/>
      <c r="Q780" s="10" t="s">
        <v>1171</v>
      </c>
      <c r="R780" s="10" t="s">
        <v>419</v>
      </c>
      <c r="S780" s="367" t="s">
        <v>146</v>
      </c>
      <c r="T780" s="10">
        <v>1</v>
      </c>
      <c r="U780" s="10" t="s">
        <v>475</v>
      </c>
      <c r="V780" s="10" t="s">
        <v>3955</v>
      </c>
      <c r="W780" s="10" t="s">
        <v>3956</v>
      </c>
      <c r="X780" s="569">
        <v>46064.449305555558</v>
      </c>
      <c r="Y780" s="10"/>
      <c r="Z780" s="10">
        <v>0.2</v>
      </c>
      <c r="AA780" s="10"/>
      <c r="AB780" s="10" t="s">
        <v>478</v>
      </c>
      <c r="AC780" s="221" t="s">
        <v>3957</v>
      </c>
      <c r="AD780" s="10" t="s">
        <v>480</v>
      </c>
      <c r="AE780" s="10"/>
      <c r="AF780" s="10"/>
      <c r="AG780" s="10"/>
      <c r="AH780" s="10"/>
      <c r="AI780" s="10"/>
      <c r="AJ780" s="10"/>
      <c r="AK780" s="10" t="s">
        <v>480</v>
      </c>
      <c r="AL780" s="222" t="e">
        <f t="shared" si="24"/>
        <v>#VALUE!</v>
      </c>
      <c r="AM780" s="220">
        <f t="shared" si="25"/>
        <v>46064</v>
      </c>
    </row>
    <row r="781" spans="1:39" ht="21.6" customHeight="1">
      <c r="A781" s="10">
        <v>79</v>
      </c>
      <c r="B781" s="10" t="s">
        <v>471</v>
      </c>
      <c r="C781" s="10">
        <v>2026021899</v>
      </c>
      <c r="D781" s="10"/>
      <c r="E781" s="10"/>
      <c r="F781" s="10">
        <v>3962</v>
      </c>
      <c r="G781" s="366" t="s">
        <v>278</v>
      </c>
      <c r="H781" s="10" t="s">
        <v>543</v>
      </c>
      <c r="I781" s="10"/>
      <c r="J781" s="10"/>
      <c r="K781" s="10"/>
      <c r="L781" s="10"/>
      <c r="M781" s="11"/>
      <c r="N781" s="10"/>
      <c r="O781" s="11"/>
      <c r="P781" s="12"/>
      <c r="Q781" s="10" t="s">
        <v>867</v>
      </c>
      <c r="R781" s="10" t="s">
        <v>419</v>
      </c>
      <c r="S781" s="367" t="s">
        <v>146</v>
      </c>
      <c r="T781" s="10">
        <v>1</v>
      </c>
      <c r="U781" s="10" t="s">
        <v>475</v>
      </c>
      <c r="V781" s="10" t="s">
        <v>3958</v>
      </c>
      <c r="W781" s="10" t="s">
        <v>3959</v>
      </c>
      <c r="X781" s="569">
        <v>46064.460416666669</v>
      </c>
      <c r="Y781" s="10"/>
      <c r="Z781" s="10">
        <v>0.2</v>
      </c>
      <c r="AA781" s="10"/>
      <c r="AB781" s="10" t="s">
        <v>478</v>
      </c>
      <c r="AC781" s="221" t="s">
        <v>3960</v>
      </c>
      <c r="AD781" s="10" t="s">
        <v>480</v>
      </c>
      <c r="AE781" s="10"/>
      <c r="AF781" s="10"/>
      <c r="AG781" s="10"/>
      <c r="AH781" s="10"/>
      <c r="AI781" s="10"/>
      <c r="AJ781" s="10"/>
      <c r="AK781" s="10" t="s">
        <v>480</v>
      </c>
      <c r="AL781" s="222" t="e">
        <f t="shared" si="24"/>
        <v>#VALUE!</v>
      </c>
      <c r="AM781" s="220">
        <f t="shared" si="25"/>
        <v>46064</v>
      </c>
    </row>
    <row r="782" spans="1:39" ht="21.6" customHeight="1">
      <c r="A782" s="10">
        <v>80</v>
      </c>
      <c r="B782" s="10" t="s">
        <v>509</v>
      </c>
      <c r="C782" s="10">
        <v>2026022074</v>
      </c>
      <c r="D782" s="10" t="s">
        <v>3961</v>
      </c>
      <c r="E782" s="10" t="s">
        <v>511</v>
      </c>
      <c r="F782" s="10">
        <v>3957</v>
      </c>
      <c r="G782" s="366" t="s">
        <v>662</v>
      </c>
      <c r="H782" s="10" t="s">
        <v>504</v>
      </c>
      <c r="I782" s="10" t="s">
        <v>3962</v>
      </c>
      <c r="J782" s="10" t="s">
        <v>571</v>
      </c>
      <c r="K782" s="10" t="s">
        <v>592</v>
      </c>
      <c r="L782" s="10" t="s">
        <v>515</v>
      </c>
      <c r="M782" s="11" t="s">
        <v>516</v>
      </c>
      <c r="N782" s="10">
        <v>2305</v>
      </c>
      <c r="O782" s="11" t="s">
        <v>557</v>
      </c>
      <c r="P782" s="12" t="s">
        <v>3963</v>
      </c>
      <c r="Q782" s="10" t="s">
        <v>663</v>
      </c>
      <c r="R782" s="10" t="s">
        <v>419</v>
      </c>
      <c r="S782" s="367" t="s">
        <v>145</v>
      </c>
      <c r="T782" s="10">
        <v>1</v>
      </c>
      <c r="U782" s="10" t="s">
        <v>475</v>
      </c>
      <c r="V782" s="10" t="s">
        <v>3964</v>
      </c>
      <c r="W782" s="10" t="s">
        <v>3965</v>
      </c>
      <c r="X782" s="569">
        <v>46065.572916666657</v>
      </c>
      <c r="Y782" s="10" t="s">
        <v>3966</v>
      </c>
      <c r="Z782" s="10">
        <v>0.3</v>
      </c>
      <c r="AA782" s="10"/>
      <c r="AB782" s="10" t="s">
        <v>478</v>
      </c>
      <c r="AC782" s="221" t="s">
        <v>3967</v>
      </c>
      <c r="AD782" s="10"/>
      <c r="AE782" s="10"/>
      <c r="AF782" s="10"/>
      <c r="AG782" s="10"/>
      <c r="AH782" s="10"/>
      <c r="AI782" s="10"/>
      <c r="AJ782" s="10"/>
      <c r="AK782" s="10" t="s">
        <v>480</v>
      </c>
      <c r="AL782" s="222">
        <f t="shared" si="24"/>
        <v>46065</v>
      </c>
      <c r="AM782" s="220">
        <f t="shared" si="25"/>
        <v>46065</v>
      </c>
    </row>
    <row r="783" spans="1:39" ht="21.6" customHeight="1">
      <c r="A783" s="10">
        <v>81</v>
      </c>
      <c r="B783" s="10" t="s">
        <v>471</v>
      </c>
      <c r="C783" s="10">
        <v>2026022176</v>
      </c>
      <c r="D783" s="10"/>
      <c r="E783" s="10"/>
      <c r="F783" s="10">
        <v>3957</v>
      </c>
      <c r="G783" s="366" t="s">
        <v>662</v>
      </c>
      <c r="H783" s="10" t="s">
        <v>504</v>
      </c>
      <c r="I783" s="10"/>
      <c r="J783" s="10"/>
      <c r="K783" s="10"/>
      <c r="L783" s="10"/>
      <c r="M783" s="11"/>
      <c r="N783" s="10"/>
      <c r="O783" s="11"/>
      <c r="P783" s="12"/>
      <c r="Q783" s="10" t="s">
        <v>663</v>
      </c>
      <c r="R783" s="10" t="s">
        <v>419</v>
      </c>
      <c r="S783" s="367" t="s">
        <v>145</v>
      </c>
      <c r="T783" s="10">
        <v>1</v>
      </c>
      <c r="U783" s="10" t="s">
        <v>475</v>
      </c>
      <c r="V783" s="10" t="s">
        <v>3968</v>
      </c>
      <c r="W783" s="10" t="s">
        <v>3969</v>
      </c>
      <c r="X783" s="569">
        <v>46065.559027777781</v>
      </c>
      <c r="Y783" s="10"/>
      <c r="Z783" s="10">
        <v>0.3</v>
      </c>
      <c r="AA783" s="10"/>
      <c r="AB783" s="10" t="s">
        <v>478</v>
      </c>
      <c r="AC783" s="221" t="s">
        <v>3970</v>
      </c>
      <c r="AD783" s="10" t="s">
        <v>480</v>
      </c>
      <c r="AE783" s="10"/>
      <c r="AF783" s="10"/>
      <c r="AG783" s="10"/>
      <c r="AH783" s="10"/>
      <c r="AI783" s="10"/>
      <c r="AJ783" s="10" t="s">
        <v>480</v>
      </c>
      <c r="AK783" s="10" t="s">
        <v>480</v>
      </c>
      <c r="AL783" s="222" t="e">
        <f t="shared" si="24"/>
        <v>#VALUE!</v>
      </c>
      <c r="AM783" s="220">
        <f t="shared" si="25"/>
        <v>46065</v>
      </c>
    </row>
    <row r="784" spans="1:39" ht="21.6" customHeight="1">
      <c r="A784" s="10">
        <v>82</v>
      </c>
      <c r="B784" s="10" t="s">
        <v>471</v>
      </c>
      <c r="C784" s="10">
        <v>2026022231</v>
      </c>
      <c r="D784" s="10"/>
      <c r="E784" s="10"/>
      <c r="F784" s="10">
        <v>4770</v>
      </c>
      <c r="G784" s="366" t="s">
        <v>228</v>
      </c>
      <c r="H784" s="10" t="s">
        <v>2452</v>
      </c>
      <c r="I784" s="10"/>
      <c r="J784" s="10"/>
      <c r="K784" s="10"/>
      <c r="L784" s="10"/>
      <c r="M784" s="11"/>
      <c r="N784" s="10"/>
      <c r="O784" s="11"/>
      <c r="P784" s="12"/>
      <c r="Q784" s="10" t="s">
        <v>3061</v>
      </c>
      <c r="R784" s="10" t="s">
        <v>419</v>
      </c>
      <c r="S784" s="367" t="s">
        <v>145</v>
      </c>
      <c r="T784" s="10">
        <v>1</v>
      </c>
      <c r="U784" s="10" t="s">
        <v>475</v>
      </c>
      <c r="V784" s="10" t="s">
        <v>3971</v>
      </c>
      <c r="W784" s="10" t="s">
        <v>3972</v>
      </c>
      <c r="X784" s="569">
        <v>46065.694444444453</v>
      </c>
      <c r="Y784" s="10"/>
      <c r="Z784" s="10">
        <v>0.3</v>
      </c>
      <c r="AA784" s="10"/>
      <c r="AB784" s="10" t="s">
        <v>478</v>
      </c>
      <c r="AC784" s="221" t="s">
        <v>526</v>
      </c>
      <c r="AD784" s="10" t="s">
        <v>480</v>
      </c>
      <c r="AE784" s="10"/>
      <c r="AF784" s="10"/>
      <c r="AG784" s="10"/>
      <c r="AH784" s="10"/>
      <c r="AI784" s="10"/>
      <c r="AJ784" s="10"/>
      <c r="AK784" s="10" t="s">
        <v>480</v>
      </c>
      <c r="AL784" s="222" t="e">
        <f t="shared" si="24"/>
        <v>#VALUE!</v>
      </c>
      <c r="AM784" s="220">
        <f t="shared" si="25"/>
        <v>46065</v>
      </c>
    </row>
    <row r="785" spans="1:39" ht="21.6" customHeight="1">
      <c r="A785" s="10">
        <v>83</v>
      </c>
      <c r="B785" s="10" t="s">
        <v>471</v>
      </c>
      <c r="C785" s="10">
        <v>2026022232</v>
      </c>
      <c r="D785" s="10"/>
      <c r="E785" s="10"/>
      <c r="F785" s="10">
        <v>4573</v>
      </c>
      <c r="G785" s="366" t="s">
        <v>173</v>
      </c>
      <c r="H785" s="10" t="s">
        <v>2452</v>
      </c>
      <c r="I785" s="10"/>
      <c r="J785" s="10"/>
      <c r="K785" s="10"/>
      <c r="L785" s="10"/>
      <c r="M785" s="11"/>
      <c r="N785" s="10"/>
      <c r="O785" s="11"/>
      <c r="P785" s="12"/>
      <c r="Q785" s="10" t="s">
        <v>3041</v>
      </c>
      <c r="R785" s="10" t="s">
        <v>419</v>
      </c>
      <c r="S785" s="367" t="s">
        <v>145</v>
      </c>
      <c r="T785" s="10">
        <v>1</v>
      </c>
      <c r="U785" s="10" t="s">
        <v>475</v>
      </c>
      <c r="V785" s="10" t="s">
        <v>3973</v>
      </c>
      <c r="W785" s="10" t="s">
        <v>3974</v>
      </c>
      <c r="X785" s="569">
        <v>46065.711805555547</v>
      </c>
      <c r="Y785" s="10"/>
      <c r="Z785" s="10">
        <v>0.3</v>
      </c>
      <c r="AA785" s="10"/>
      <c r="AB785" s="10" t="s">
        <v>478</v>
      </c>
      <c r="AC785" s="221" t="s">
        <v>526</v>
      </c>
      <c r="AD785" s="10" t="s">
        <v>480</v>
      </c>
      <c r="AE785" s="10"/>
      <c r="AF785" s="10"/>
      <c r="AG785" s="10"/>
      <c r="AH785" s="10"/>
      <c r="AI785" s="10"/>
      <c r="AJ785" s="10"/>
      <c r="AK785" s="10" t="s">
        <v>480</v>
      </c>
      <c r="AL785" s="222" t="e">
        <f t="shared" si="24"/>
        <v>#VALUE!</v>
      </c>
      <c r="AM785" s="220">
        <f t="shared" si="25"/>
        <v>46065</v>
      </c>
    </row>
    <row r="786" spans="1:39" ht="21.6" customHeight="1">
      <c r="A786" s="10">
        <v>82</v>
      </c>
      <c r="B786" s="10" t="s">
        <v>509</v>
      </c>
      <c r="C786" s="10">
        <v>2026022197</v>
      </c>
      <c r="D786" s="10" t="s">
        <v>3975</v>
      </c>
      <c r="E786" s="10" t="s">
        <v>511</v>
      </c>
      <c r="F786" s="10">
        <v>5496</v>
      </c>
      <c r="G786" s="366" t="s">
        <v>2147</v>
      </c>
      <c r="H786" s="10" t="s">
        <v>543</v>
      </c>
      <c r="I786" s="10" t="s">
        <v>3976</v>
      </c>
      <c r="J786" s="10" t="s">
        <v>571</v>
      </c>
      <c r="K786" s="10" t="s">
        <v>289</v>
      </c>
      <c r="L786" s="10" t="s">
        <v>3977</v>
      </c>
      <c r="M786" s="11" t="s">
        <v>3978</v>
      </c>
      <c r="N786" s="10" t="s">
        <v>3979</v>
      </c>
      <c r="O786" s="11" t="s">
        <v>1488</v>
      </c>
      <c r="P786" s="12" t="s">
        <v>3980</v>
      </c>
      <c r="Q786" s="10" t="s">
        <v>1994</v>
      </c>
      <c r="R786" s="10" t="s">
        <v>419</v>
      </c>
      <c r="S786" s="367" t="s">
        <v>146</v>
      </c>
      <c r="T786" s="10">
        <v>1</v>
      </c>
      <c r="U786" s="10" t="s">
        <v>475</v>
      </c>
      <c r="V786" s="10" t="s">
        <v>3981</v>
      </c>
      <c r="W786" s="10" t="s">
        <v>3982</v>
      </c>
      <c r="X786" s="569">
        <v>46066.533333333333</v>
      </c>
      <c r="Y786" s="10" t="s">
        <v>3983</v>
      </c>
      <c r="Z786" s="10">
        <v>0.3</v>
      </c>
      <c r="AA786" s="10"/>
      <c r="AB786" s="10" t="s">
        <v>478</v>
      </c>
      <c r="AC786" s="221" t="s">
        <v>3984</v>
      </c>
      <c r="AD786" s="10"/>
      <c r="AE786" s="10"/>
      <c r="AF786" s="10"/>
      <c r="AG786" s="10"/>
      <c r="AH786" s="10"/>
      <c r="AI786" s="10"/>
      <c r="AJ786" s="10"/>
      <c r="AK786" s="10" t="s">
        <v>480</v>
      </c>
      <c r="AL786" s="222">
        <f t="shared" si="24"/>
        <v>46065</v>
      </c>
      <c r="AM786" s="220">
        <f t="shared" si="25"/>
        <v>46066</v>
      </c>
    </row>
    <row r="787" spans="1:39" ht="21.6" customHeight="1">
      <c r="A787" s="10">
        <v>85</v>
      </c>
      <c r="B787" s="10" t="s">
        <v>471</v>
      </c>
      <c r="C787" s="10">
        <v>2026022288</v>
      </c>
      <c r="D787" s="10"/>
      <c r="E787" s="10"/>
      <c r="F787" s="10">
        <v>5401</v>
      </c>
      <c r="G787" s="366" t="s">
        <v>3056</v>
      </c>
      <c r="H787" s="10" t="s">
        <v>2452</v>
      </c>
      <c r="I787" s="10"/>
      <c r="J787" s="10"/>
      <c r="K787" s="10"/>
      <c r="L787" s="10"/>
      <c r="M787" s="11"/>
      <c r="N787" s="10"/>
      <c r="O787" s="11"/>
      <c r="P787" s="12"/>
      <c r="Q787" s="10" t="s">
        <v>3057</v>
      </c>
      <c r="R787" s="10" t="s">
        <v>419</v>
      </c>
      <c r="S787" s="367" t="s">
        <v>145</v>
      </c>
      <c r="T787" s="10">
        <v>1</v>
      </c>
      <c r="U787" s="10" t="s">
        <v>475</v>
      </c>
      <c r="V787" s="10" t="s">
        <v>3985</v>
      </c>
      <c r="W787" s="10" t="s">
        <v>3986</v>
      </c>
      <c r="X787" s="569">
        <v>46066.409722222219</v>
      </c>
      <c r="Y787" s="10"/>
      <c r="Z787" s="10">
        <v>0.3</v>
      </c>
      <c r="AA787" s="10"/>
      <c r="AB787" s="10" t="s">
        <v>478</v>
      </c>
      <c r="AC787" s="221" t="s">
        <v>526</v>
      </c>
      <c r="AD787" s="10" t="s">
        <v>480</v>
      </c>
      <c r="AE787" s="10"/>
      <c r="AF787" s="10"/>
      <c r="AG787" s="10"/>
      <c r="AH787" s="10"/>
      <c r="AI787" s="10"/>
      <c r="AJ787" s="10"/>
      <c r="AK787" s="10" t="s">
        <v>480</v>
      </c>
      <c r="AL787" s="222" t="e">
        <f t="shared" si="24"/>
        <v>#VALUE!</v>
      </c>
      <c r="AM787" s="220">
        <f t="shared" si="25"/>
        <v>46066</v>
      </c>
    </row>
    <row r="788" spans="1:39" ht="21.6" customHeight="1">
      <c r="A788" s="10">
        <v>86</v>
      </c>
      <c r="B788" s="10" t="s">
        <v>471</v>
      </c>
      <c r="C788" s="10">
        <v>2026022297</v>
      </c>
      <c r="D788" s="10"/>
      <c r="E788" s="10"/>
      <c r="F788" s="10">
        <v>3999</v>
      </c>
      <c r="G788" s="366" t="s">
        <v>1026</v>
      </c>
      <c r="H788" s="10" t="s">
        <v>636</v>
      </c>
      <c r="I788" s="10"/>
      <c r="J788" s="10"/>
      <c r="K788" s="10"/>
      <c r="L788" s="10"/>
      <c r="M788" s="11"/>
      <c r="N788" s="10"/>
      <c r="O788" s="11"/>
      <c r="P788" s="12"/>
      <c r="Q788" s="10" t="s">
        <v>1027</v>
      </c>
      <c r="R788" s="10" t="s">
        <v>419</v>
      </c>
      <c r="S788" s="367" t="s">
        <v>125</v>
      </c>
      <c r="T788" s="10">
        <v>1</v>
      </c>
      <c r="U788" s="10" t="s">
        <v>475</v>
      </c>
      <c r="V788" s="10" t="s">
        <v>3987</v>
      </c>
      <c r="W788" s="10" t="s">
        <v>3988</v>
      </c>
      <c r="X788" s="569">
        <v>46066.430555555547</v>
      </c>
      <c r="Y788" s="10"/>
      <c r="Z788" s="10">
        <v>0.3</v>
      </c>
      <c r="AA788" s="10"/>
      <c r="AB788" s="10" t="s">
        <v>478</v>
      </c>
      <c r="AC788" s="221" t="s">
        <v>3989</v>
      </c>
      <c r="AD788" s="10" t="s">
        <v>480</v>
      </c>
      <c r="AE788" s="10"/>
      <c r="AF788" s="10"/>
      <c r="AG788" s="10"/>
      <c r="AH788" s="10"/>
      <c r="AI788" s="10"/>
      <c r="AJ788" s="10" t="s">
        <v>480</v>
      </c>
      <c r="AK788" s="10" t="s">
        <v>480</v>
      </c>
      <c r="AL788" s="222" t="e">
        <f t="shared" si="24"/>
        <v>#VALUE!</v>
      </c>
      <c r="AM788" s="220">
        <f t="shared" si="25"/>
        <v>46066</v>
      </c>
    </row>
    <row r="789" spans="1:39" ht="21.6" customHeight="1">
      <c r="A789" s="10">
        <v>87</v>
      </c>
      <c r="B789" s="10" t="s">
        <v>471</v>
      </c>
      <c r="C789" s="10">
        <v>2026022307</v>
      </c>
      <c r="D789" s="10"/>
      <c r="E789" s="10"/>
      <c r="F789" s="10">
        <v>4762</v>
      </c>
      <c r="G789" s="366" t="s">
        <v>1030</v>
      </c>
      <c r="H789" s="10" t="s">
        <v>636</v>
      </c>
      <c r="I789" s="10"/>
      <c r="J789" s="10"/>
      <c r="K789" s="10"/>
      <c r="L789" s="10"/>
      <c r="M789" s="11"/>
      <c r="N789" s="10"/>
      <c r="O789" s="11"/>
      <c r="P789" s="12"/>
      <c r="Q789" s="10" t="s">
        <v>1031</v>
      </c>
      <c r="R789" s="10" t="s">
        <v>419</v>
      </c>
      <c r="S789" s="367" t="s">
        <v>125</v>
      </c>
      <c r="T789" s="10">
        <v>1</v>
      </c>
      <c r="U789" s="10" t="s">
        <v>475</v>
      </c>
      <c r="V789" s="10" t="s">
        <v>3990</v>
      </c>
      <c r="W789" s="10" t="s">
        <v>3991</v>
      </c>
      <c r="X789" s="569">
        <v>46066.447916666657</v>
      </c>
      <c r="Y789" s="10"/>
      <c r="Z789" s="10">
        <v>0.3</v>
      </c>
      <c r="AA789" s="10"/>
      <c r="AB789" s="10" t="s">
        <v>478</v>
      </c>
      <c r="AC789" s="221" t="s">
        <v>3992</v>
      </c>
      <c r="AD789" s="10" t="s">
        <v>480</v>
      </c>
      <c r="AE789" s="10"/>
      <c r="AF789" s="10"/>
      <c r="AG789" s="10"/>
      <c r="AH789" s="10"/>
      <c r="AI789" s="10"/>
      <c r="AJ789" s="10" t="s">
        <v>480</v>
      </c>
      <c r="AK789" s="10" t="s">
        <v>480</v>
      </c>
      <c r="AL789" s="222" t="e">
        <f t="shared" si="24"/>
        <v>#VALUE!</v>
      </c>
      <c r="AM789" s="220">
        <f t="shared" si="25"/>
        <v>46066</v>
      </c>
    </row>
    <row r="790" spans="1:39" ht="21.6" customHeight="1">
      <c r="A790" s="10">
        <v>88</v>
      </c>
      <c r="B790" s="10" t="s">
        <v>471</v>
      </c>
      <c r="C790" s="10">
        <v>2026022308</v>
      </c>
      <c r="D790" s="10"/>
      <c r="E790" s="10"/>
      <c r="F790" s="10">
        <v>3968</v>
      </c>
      <c r="G790" s="366" t="s">
        <v>3133</v>
      </c>
      <c r="H790" s="10" t="s">
        <v>2551</v>
      </c>
      <c r="I790" s="10"/>
      <c r="J790" s="10"/>
      <c r="K790" s="10"/>
      <c r="L790" s="10"/>
      <c r="M790" s="11"/>
      <c r="N790" s="10"/>
      <c r="O790" s="11"/>
      <c r="P790" s="12"/>
      <c r="Q790" s="10" t="s">
        <v>3134</v>
      </c>
      <c r="R790" s="10" t="s">
        <v>419</v>
      </c>
      <c r="S790" s="367" t="s">
        <v>145</v>
      </c>
      <c r="T790" s="10">
        <v>1</v>
      </c>
      <c r="U790" s="10" t="s">
        <v>475</v>
      </c>
      <c r="V790" s="10" t="s">
        <v>3993</v>
      </c>
      <c r="W790" s="10" t="s">
        <v>3994</v>
      </c>
      <c r="X790" s="569">
        <v>46066.416666666657</v>
      </c>
      <c r="Y790" s="10"/>
      <c r="Z790" s="10">
        <v>0.3</v>
      </c>
      <c r="AA790" s="10"/>
      <c r="AB790" s="10" t="s">
        <v>478</v>
      </c>
      <c r="AC790" s="221" t="s">
        <v>526</v>
      </c>
      <c r="AD790" s="10" t="s">
        <v>480</v>
      </c>
      <c r="AE790" s="10"/>
      <c r="AF790" s="10"/>
      <c r="AG790" s="10"/>
      <c r="AH790" s="10"/>
      <c r="AI790" s="10"/>
      <c r="AJ790" s="10"/>
      <c r="AK790" s="10" t="s">
        <v>480</v>
      </c>
      <c r="AL790" s="222" t="e">
        <f t="shared" si="24"/>
        <v>#VALUE!</v>
      </c>
      <c r="AM790" s="220">
        <f t="shared" si="25"/>
        <v>46066</v>
      </c>
    </row>
    <row r="791" spans="1:39" ht="21.6" customHeight="1">
      <c r="A791" s="10">
        <v>89</v>
      </c>
      <c r="B791" s="10" t="s">
        <v>471</v>
      </c>
      <c r="C791" s="10">
        <v>2026022319</v>
      </c>
      <c r="D791" s="10"/>
      <c r="E791" s="10"/>
      <c r="F791" s="10">
        <v>4019</v>
      </c>
      <c r="G791" s="366" t="s">
        <v>3123</v>
      </c>
      <c r="H791" s="10" t="s">
        <v>2551</v>
      </c>
      <c r="I791" s="10"/>
      <c r="J791" s="10"/>
      <c r="K791" s="10"/>
      <c r="L791" s="10"/>
      <c r="M791" s="11"/>
      <c r="N791" s="10"/>
      <c r="O791" s="11"/>
      <c r="P791" s="12"/>
      <c r="Q791" s="10" t="s">
        <v>3124</v>
      </c>
      <c r="R791" s="10" t="s">
        <v>419</v>
      </c>
      <c r="S791" s="367" t="s">
        <v>145</v>
      </c>
      <c r="T791" s="10">
        <v>1</v>
      </c>
      <c r="U791" s="10" t="s">
        <v>475</v>
      </c>
      <c r="V791" s="10" t="s">
        <v>3995</v>
      </c>
      <c r="W791" s="10" t="s">
        <v>3996</v>
      </c>
      <c r="X791" s="569">
        <v>46066.4375</v>
      </c>
      <c r="Y791" s="10"/>
      <c r="Z791" s="10">
        <v>0.3</v>
      </c>
      <c r="AA791" s="10"/>
      <c r="AB791" s="10" t="s">
        <v>478</v>
      </c>
      <c r="AC791" s="221" t="s">
        <v>526</v>
      </c>
      <c r="AD791" s="10" t="s">
        <v>480</v>
      </c>
      <c r="AE791" s="10"/>
      <c r="AF791" s="10"/>
      <c r="AG791" s="10"/>
      <c r="AH791" s="10"/>
      <c r="AI791" s="10"/>
      <c r="AJ791" s="10"/>
      <c r="AK791" s="10" t="s">
        <v>480</v>
      </c>
      <c r="AL791" s="222" t="e">
        <f t="shared" si="24"/>
        <v>#VALUE!</v>
      </c>
      <c r="AM791" s="220">
        <f t="shared" si="25"/>
        <v>46066</v>
      </c>
    </row>
    <row r="792" spans="1:39" ht="21.6" customHeight="1">
      <c r="A792" s="10">
        <v>90</v>
      </c>
      <c r="B792" s="10" t="s">
        <v>471</v>
      </c>
      <c r="C792" s="10">
        <v>2026022329</v>
      </c>
      <c r="D792" s="10"/>
      <c r="E792" s="10"/>
      <c r="F792" s="10">
        <v>3082</v>
      </c>
      <c r="G792" s="366" t="s">
        <v>3128</v>
      </c>
      <c r="H792" s="10" t="s">
        <v>2551</v>
      </c>
      <c r="I792" s="10"/>
      <c r="J792" s="10"/>
      <c r="K792" s="10"/>
      <c r="L792" s="10"/>
      <c r="M792" s="11"/>
      <c r="N792" s="10"/>
      <c r="O792" s="11"/>
      <c r="P792" s="12"/>
      <c r="Q792" s="10" t="s">
        <v>3129</v>
      </c>
      <c r="R792" s="10" t="s">
        <v>419</v>
      </c>
      <c r="S792" s="367" t="s">
        <v>145</v>
      </c>
      <c r="T792" s="10">
        <v>1</v>
      </c>
      <c r="U792" s="10" t="s">
        <v>475</v>
      </c>
      <c r="V792" s="10" t="s">
        <v>3997</v>
      </c>
      <c r="W792" s="10" t="s">
        <v>3998</v>
      </c>
      <c r="X792" s="569">
        <v>46066.458333333343</v>
      </c>
      <c r="Y792" s="10"/>
      <c r="Z792" s="10">
        <v>0.3</v>
      </c>
      <c r="AA792" s="10"/>
      <c r="AB792" s="10" t="s">
        <v>478</v>
      </c>
      <c r="AC792" s="221" t="s">
        <v>526</v>
      </c>
      <c r="AD792" s="10" t="s">
        <v>480</v>
      </c>
      <c r="AE792" s="10"/>
      <c r="AF792" s="10"/>
      <c r="AG792" s="10"/>
      <c r="AH792" s="10"/>
      <c r="AI792" s="10"/>
      <c r="AJ792" s="10"/>
      <c r="AK792" s="10" t="s">
        <v>480</v>
      </c>
      <c r="AL792" s="222" t="e">
        <f t="shared" si="24"/>
        <v>#VALUE!</v>
      </c>
      <c r="AM792" s="220">
        <f t="shared" si="25"/>
        <v>46066</v>
      </c>
    </row>
    <row r="793" spans="1:39" ht="21.6" customHeight="1">
      <c r="A793" s="10">
        <v>91</v>
      </c>
      <c r="B793" s="10" t="s">
        <v>471</v>
      </c>
      <c r="C793" s="10">
        <v>2026022347</v>
      </c>
      <c r="D793" s="10"/>
      <c r="E793" s="10"/>
      <c r="F793" s="10">
        <v>4536</v>
      </c>
      <c r="G793" s="366" t="s">
        <v>246</v>
      </c>
      <c r="H793" s="10" t="s">
        <v>2452</v>
      </c>
      <c r="I793" s="10"/>
      <c r="J793" s="10"/>
      <c r="K793" s="10"/>
      <c r="L793" s="10"/>
      <c r="M793" s="11"/>
      <c r="N793" s="10"/>
      <c r="O793" s="11"/>
      <c r="P793" s="12"/>
      <c r="Q793" s="10" t="s">
        <v>3037</v>
      </c>
      <c r="R793" s="10" t="s">
        <v>419</v>
      </c>
      <c r="S793" s="367" t="s">
        <v>145</v>
      </c>
      <c r="T793" s="10">
        <v>1</v>
      </c>
      <c r="U793" s="10" t="s">
        <v>475</v>
      </c>
      <c r="V793" s="10" t="s">
        <v>3999</v>
      </c>
      <c r="W793" s="10" t="s">
        <v>4000</v>
      </c>
      <c r="X793" s="569">
        <v>46066.477083333331</v>
      </c>
      <c r="Y793" s="10"/>
      <c r="Z793" s="10">
        <v>0.3</v>
      </c>
      <c r="AA793" s="10"/>
      <c r="AB793" s="10" t="s">
        <v>478</v>
      </c>
      <c r="AC793" s="221" t="s">
        <v>526</v>
      </c>
      <c r="AD793" s="10" t="s">
        <v>480</v>
      </c>
      <c r="AE793" s="10"/>
      <c r="AF793" s="10"/>
      <c r="AG793" s="10"/>
      <c r="AH793" s="10"/>
      <c r="AI793" s="10"/>
      <c r="AJ793" s="10"/>
      <c r="AK793" s="10" t="s">
        <v>480</v>
      </c>
      <c r="AL793" s="222" t="e">
        <f t="shared" si="24"/>
        <v>#VALUE!</v>
      </c>
      <c r="AM793" s="220">
        <f t="shared" si="25"/>
        <v>46066</v>
      </c>
    </row>
    <row r="794" spans="1:39" ht="21.6" customHeight="1">
      <c r="A794" s="10">
        <v>92</v>
      </c>
      <c r="B794" s="10" t="s">
        <v>471</v>
      </c>
      <c r="C794" s="10">
        <v>2026022352</v>
      </c>
      <c r="D794" s="10"/>
      <c r="E794" s="10"/>
      <c r="F794" s="10">
        <v>2890</v>
      </c>
      <c r="G794" s="366" t="s">
        <v>2333</v>
      </c>
      <c r="H794" s="10" t="s">
        <v>887</v>
      </c>
      <c r="I794" s="10"/>
      <c r="J794" s="10"/>
      <c r="K794" s="10"/>
      <c r="L794" s="10"/>
      <c r="M794" s="11"/>
      <c r="N794" s="10"/>
      <c r="O794" s="11"/>
      <c r="P794" s="12"/>
      <c r="Q794" s="10" t="s">
        <v>2334</v>
      </c>
      <c r="R794" s="10" t="s">
        <v>419</v>
      </c>
      <c r="S794" s="367" t="s">
        <v>125</v>
      </c>
      <c r="T794" s="10">
        <v>1</v>
      </c>
      <c r="U794" s="10" t="s">
        <v>475</v>
      </c>
      <c r="V794" s="10" t="s">
        <v>4001</v>
      </c>
      <c r="W794" s="10" t="s">
        <v>4002</v>
      </c>
      <c r="X794" s="569">
        <v>46066.576388888891</v>
      </c>
      <c r="Y794" s="10"/>
      <c r="Z794" s="10">
        <v>0.3</v>
      </c>
      <c r="AA794" s="10"/>
      <c r="AB794" s="10" t="s">
        <v>478</v>
      </c>
      <c r="AC794" s="221" t="s">
        <v>4003</v>
      </c>
      <c r="AD794" s="10" t="s">
        <v>480</v>
      </c>
      <c r="AE794" s="10"/>
      <c r="AF794" s="10"/>
      <c r="AG794" s="10"/>
      <c r="AH794" s="10"/>
      <c r="AI794" s="10"/>
      <c r="AJ794" s="10" t="s">
        <v>480</v>
      </c>
      <c r="AK794" s="10" t="s">
        <v>480</v>
      </c>
      <c r="AL794" s="222" t="e">
        <f t="shared" si="24"/>
        <v>#VALUE!</v>
      </c>
      <c r="AM794" s="220">
        <f t="shared" si="25"/>
        <v>46066</v>
      </c>
    </row>
    <row r="795" spans="1:39" ht="21.6" customHeight="1">
      <c r="A795" s="10">
        <v>93</v>
      </c>
      <c r="B795" s="10" t="s">
        <v>471</v>
      </c>
      <c r="C795" s="10">
        <v>2026022361</v>
      </c>
      <c r="D795" s="10"/>
      <c r="E795" s="10"/>
      <c r="F795" s="10">
        <v>2911</v>
      </c>
      <c r="G795" s="366" t="s">
        <v>3032</v>
      </c>
      <c r="H795" s="10" t="s">
        <v>2452</v>
      </c>
      <c r="I795" s="10"/>
      <c r="J795" s="10"/>
      <c r="K795" s="10"/>
      <c r="L795" s="10"/>
      <c r="M795" s="11"/>
      <c r="N795" s="10"/>
      <c r="O795" s="11"/>
      <c r="P795" s="12"/>
      <c r="Q795" s="10" t="s">
        <v>3033</v>
      </c>
      <c r="R795" s="10" t="s">
        <v>419</v>
      </c>
      <c r="S795" s="367" t="s">
        <v>145</v>
      </c>
      <c r="T795" s="10">
        <v>1</v>
      </c>
      <c r="U795" s="10" t="s">
        <v>475</v>
      </c>
      <c r="V795" s="10" t="s">
        <v>4004</v>
      </c>
      <c r="W795" s="10" t="s">
        <v>4005</v>
      </c>
      <c r="X795" s="569">
        <v>46066.561111111107</v>
      </c>
      <c r="Y795" s="10"/>
      <c r="Z795" s="10">
        <v>0.3</v>
      </c>
      <c r="AA795" s="10"/>
      <c r="AB795" s="10" t="s">
        <v>478</v>
      </c>
      <c r="AC795" s="221" t="s">
        <v>526</v>
      </c>
      <c r="AD795" s="10" t="s">
        <v>480</v>
      </c>
      <c r="AE795" s="10"/>
      <c r="AF795" s="10"/>
      <c r="AG795" s="10"/>
      <c r="AH795" s="10"/>
      <c r="AI795" s="10"/>
      <c r="AJ795" s="10"/>
      <c r="AK795" s="10" t="s">
        <v>480</v>
      </c>
      <c r="AL795" s="222" t="e">
        <f t="shared" si="24"/>
        <v>#VALUE!</v>
      </c>
      <c r="AM795" s="220">
        <f t="shared" si="25"/>
        <v>46066</v>
      </c>
    </row>
    <row r="796" spans="1:39" ht="21.6" customHeight="1">
      <c r="A796" s="10">
        <v>94</v>
      </c>
      <c r="B796" s="10" t="s">
        <v>471</v>
      </c>
      <c r="C796" s="10">
        <v>2026022362</v>
      </c>
      <c r="D796" s="10"/>
      <c r="E796" s="10"/>
      <c r="F796" s="10">
        <v>3452</v>
      </c>
      <c r="G796" s="366" t="s">
        <v>1886</v>
      </c>
      <c r="H796" s="10" t="s">
        <v>887</v>
      </c>
      <c r="I796" s="10"/>
      <c r="J796" s="10"/>
      <c r="K796" s="10"/>
      <c r="L796" s="10"/>
      <c r="M796" s="11"/>
      <c r="N796" s="10"/>
      <c r="O796" s="11"/>
      <c r="P796" s="12"/>
      <c r="Q796" s="10" t="s">
        <v>1887</v>
      </c>
      <c r="R796" s="10" t="s">
        <v>419</v>
      </c>
      <c r="S796" s="367" t="s">
        <v>125</v>
      </c>
      <c r="T796" s="10">
        <v>1</v>
      </c>
      <c r="U796" s="10" t="s">
        <v>475</v>
      </c>
      <c r="V796" s="10" t="s">
        <v>4006</v>
      </c>
      <c r="W796" s="10" t="s">
        <v>4007</v>
      </c>
      <c r="X796" s="569">
        <v>46066.590277777781</v>
      </c>
      <c r="Y796" s="10"/>
      <c r="Z796" s="10">
        <v>0.3</v>
      </c>
      <c r="AA796" s="10"/>
      <c r="AB796" s="10" t="s">
        <v>478</v>
      </c>
      <c r="AC796" s="221" t="s">
        <v>4008</v>
      </c>
      <c r="AD796" s="10" t="s">
        <v>480</v>
      </c>
      <c r="AE796" s="10"/>
      <c r="AF796" s="10"/>
      <c r="AG796" s="10"/>
      <c r="AH796" s="10"/>
      <c r="AI796" s="10"/>
      <c r="AJ796" s="10" t="s">
        <v>480</v>
      </c>
      <c r="AK796" s="10" t="s">
        <v>480</v>
      </c>
      <c r="AL796" s="222" t="e">
        <f t="shared" si="24"/>
        <v>#VALUE!</v>
      </c>
      <c r="AM796" s="220">
        <f t="shared" si="25"/>
        <v>46066</v>
      </c>
    </row>
    <row r="797" spans="1:39" ht="21.6" customHeight="1">
      <c r="A797" s="10">
        <v>95</v>
      </c>
      <c r="B797" s="10" t="s">
        <v>471</v>
      </c>
      <c r="C797" s="10">
        <v>2026022365</v>
      </c>
      <c r="D797" s="10"/>
      <c r="E797" s="10"/>
      <c r="F797" s="10" t="s">
        <v>74</v>
      </c>
      <c r="G797" s="366" t="s">
        <v>183</v>
      </c>
      <c r="H797" s="10" t="s">
        <v>2452</v>
      </c>
      <c r="I797" s="10"/>
      <c r="J797" s="10"/>
      <c r="K797" s="10"/>
      <c r="L797" s="10"/>
      <c r="M797" s="11"/>
      <c r="N797" s="10"/>
      <c r="O797" s="11"/>
      <c r="P797" s="12"/>
      <c r="Q797" s="10" t="s">
        <v>3407</v>
      </c>
      <c r="R797" s="10" t="s">
        <v>419</v>
      </c>
      <c r="S797" s="367" t="s">
        <v>145</v>
      </c>
      <c r="T797" s="10">
        <v>1</v>
      </c>
      <c r="U797" s="10" t="s">
        <v>475</v>
      </c>
      <c r="V797" s="10" t="s">
        <v>4009</v>
      </c>
      <c r="W797" s="10" t="s">
        <v>4010</v>
      </c>
      <c r="X797" s="569">
        <v>46066.583333333343</v>
      </c>
      <c r="Y797" s="10"/>
      <c r="Z797" s="10">
        <v>0.3</v>
      </c>
      <c r="AA797" s="10"/>
      <c r="AB797" s="10" t="s">
        <v>478</v>
      </c>
      <c r="AC797" s="221" t="s">
        <v>526</v>
      </c>
      <c r="AD797" s="10" t="s">
        <v>480</v>
      </c>
      <c r="AE797" s="10"/>
      <c r="AF797" s="10"/>
      <c r="AG797" s="10"/>
      <c r="AH797" s="10"/>
      <c r="AI797" s="10"/>
      <c r="AJ797" s="10"/>
      <c r="AK797" s="10" t="s">
        <v>480</v>
      </c>
      <c r="AL797" s="222" t="e">
        <f t="shared" si="24"/>
        <v>#VALUE!</v>
      </c>
      <c r="AM797" s="220">
        <f t="shared" si="25"/>
        <v>46066</v>
      </c>
    </row>
    <row r="798" spans="1:39" ht="21.6" customHeight="1">
      <c r="A798" s="10">
        <v>96</v>
      </c>
      <c r="B798" s="10" t="s">
        <v>471</v>
      </c>
      <c r="C798" s="10">
        <v>2026022367</v>
      </c>
      <c r="D798" s="10"/>
      <c r="E798" s="10"/>
      <c r="F798" s="10">
        <v>3929</v>
      </c>
      <c r="G798" s="366" t="s">
        <v>224</v>
      </c>
      <c r="H798" s="10" t="s">
        <v>887</v>
      </c>
      <c r="I798" s="10"/>
      <c r="J798" s="10"/>
      <c r="K798" s="10"/>
      <c r="L798" s="10"/>
      <c r="M798" s="11"/>
      <c r="N798" s="10"/>
      <c r="O798" s="11"/>
      <c r="P798" s="12"/>
      <c r="Q798" s="10" t="s">
        <v>1879</v>
      </c>
      <c r="R798" s="10" t="s">
        <v>419</v>
      </c>
      <c r="S798" s="367" t="s">
        <v>125</v>
      </c>
      <c r="T798" s="10">
        <v>1</v>
      </c>
      <c r="U798" s="10" t="s">
        <v>475</v>
      </c>
      <c r="V798" s="10" t="s">
        <v>4011</v>
      </c>
      <c r="W798" s="10" t="s">
        <v>4012</v>
      </c>
      <c r="X798" s="569">
        <v>46066.604166666657</v>
      </c>
      <c r="Y798" s="10"/>
      <c r="Z798" s="10">
        <v>0.3</v>
      </c>
      <c r="AA798" s="10"/>
      <c r="AB798" s="10" t="s">
        <v>478</v>
      </c>
      <c r="AC798" s="221" t="s">
        <v>4013</v>
      </c>
      <c r="AD798" s="10" t="s">
        <v>480</v>
      </c>
      <c r="AE798" s="10"/>
      <c r="AF798" s="10"/>
      <c r="AG798" s="10"/>
      <c r="AH798" s="10"/>
      <c r="AI798" s="10"/>
      <c r="AJ798" s="10" t="s">
        <v>480</v>
      </c>
      <c r="AK798" s="10" t="s">
        <v>480</v>
      </c>
      <c r="AL798" s="222" t="e">
        <f t="shared" si="24"/>
        <v>#VALUE!</v>
      </c>
      <c r="AM798" s="220">
        <f t="shared" si="25"/>
        <v>46066</v>
      </c>
    </row>
    <row r="799" spans="1:39" ht="21.6" customHeight="1">
      <c r="A799" s="10">
        <v>97</v>
      </c>
      <c r="B799" s="10" t="s">
        <v>471</v>
      </c>
      <c r="C799" s="10">
        <v>2026022368</v>
      </c>
      <c r="D799" s="10"/>
      <c r="E799" s="10"/>
      <c r="F799" s="10" t="s">
        <v>51</v>
      </c>
      <c r="G799" s="366" t="s">
        <v>3411</v>
      </c>
      <c r="H799" s="10" t="s">
        <v>2452</v>
      </c>
      <c r="I799" s="10"/>
      <c r="J799" s="10"/>
      <c r="K799" s="10"/>
      <c r="L799" s="10"/>
      <c r="M799" s="11"/>
      <c r="N799" s="10"/>
      <c r="O799" s="11"/>
      <c r="P799" s="12"/>
      <c r="Q799" s="10" t="s">
        <v>3412</v>
      </c>
      <c r="R799" s="10" t="s">
        <v>419</v>
      </c>
      <c r="S799" s="367" t="s">
        <v>145</v>
      </c>
      <c r="T799" s="10">
        <v>1</v>
      </c>
      <c r="U799" s="10" t="s">
        <v>475</v>
      </c>
      <c r="V799" s="10" t="s">
        <v>4014</v>
      </c>
      <c r="W799" s="10" t="s">
        <v>4012</v>
      </c>
      <c r="X799" s="569">
        <v>46066.605555555558</v>
      </c>
      <c r="Y799" s="10"/>
      <c r="Z799" s="10">
        <v>0.4</v>
      </c>
      <c r="AA799" s="10"/>
      <c r="AB799" s="10" t="s">
        <v>478</v>
      </c>
      <c r="AC799" s="221" t="s">
        <v>526</v>
      </c>
      <c r="AD799" s="10" t="s">
        <v>480</v>
      </c>
      <c r="AE799" s="10"/>
      <c r="AF799" s="10"/>
      <c r="AG799" s="10"/>
      <c r="AH799" s="10"/>
      <c r="AI799" s="10"/>
      <c r="AJ799" s="10"/>
      <c r="AK799" s="10" t="s">
        <v>480</v>
      </c>
      <c r="AL799" s="222" t="e">
        <f t="shared" si="24"/>
        <v>#VALUE!</v>
      </c>
      <c r="AM799" s="220">
        <f t="shared" si="25"/>
        <v>46066</v>
      </c>
    </row>
    <row r="800" spans="1:39" ht="21.6" customHeight="1">
      <c r="A800" s="10">
        <v>98</v>
      </c>
      <c r="B800" s="10" t="s">
        <v>471</v>
      </c>
      <c r="C800" s="10">
        <v>2026022401</v>
      </c>
      <c r="D800" s="10"/>
      <c r="E800" s="10"/>
      <c r="F800" s="10">
        <v>2380</v>
      </c>
      <c r="G800" s="366" t="s">
        <v>223</v>
      </c>
      <c r="H800" s="10" t="s">
        <v>2551</v>
      </c>
      <c r="I800" s="10"/>
      <c r="J800" s="10"/>
      <c r="K800" s="10"/>
      <c r="L800" s="10"/>
      <c r="M800" s="11"/>
      <c r="N800" s="10"/>
      <c r="O800" s="11"/>
      <c r="P800" s="12"/>
      <c r="Q800" s="10" t="s">
        <v>3919</v>
      </c>
      <c r="R800" s="10" t="s">
        <v>419</v>
      </c>
      <c r="S800" s="367" t="s">
        <v>145</v>
      </c>
      <c r="T800" s="10">
        <v>1</v>
      </c>
      <c r="U800" s="10" t="s">
        <v>475</v>
      </c>
      <c r="V800" s="10" t="s">
        <v>4015</v>
      </c>
      <c r="W800" s="10" t="s">
        <v>4016</v>
      </c>
      <c r="X800" s="569">
        <v>46066.622916666667</v>
      </c>
      <c r="Y800" s="10"/>
      <c r="Z800" s="10">
        <v>0.3</v>
      </c>
      <c r="AA800" s="10"/>
      <c r="AB800" s="10" t="s">
        <v>478</v>
      </c>
      <c r="AC800" s="221" t="s">
        <v>526</v>
      </c>
      <c r="AD800" s="10" t="s">
        <v>480</v>
      </c>
      <c r="AE800" s="10"/>
      <c r="AF800" s="10"/>
      <c r="AG800" s="10"/>
      <c r="AH800" s="10"/>
      <c r="AI800" s="10"/>
      <c r="AJ800" s="10"/>
      <c r="AK800" s="10" t="s">
        <v>480</v>
      </c>
      <c r="AL800" s="222" t="e">
        <f t="shared" si="24"/>
        <v>#VALUE!</v>
      </c>
      <c r="AM800" s="220">
        <f t="shared" si="25"/>
        <v>46066</v>
      </c>
    </row>
    <row r="801" spans="1:39" ht="21.6" customHeight="1">
      <c r="A801" s="10">
        <v>99</v>
      </c>
      <c r="B801" s="10" t="s">
        <v>509</v>
      </c>
      <c r="C801" s="10">
        <v>2026022436</v>
      </c>
      <c r="D801" s="10" t="s">
        <v>4017</v>
      </c>
      <c r="E801" s="10" t="s">
        <v>511</v>
      </c>
      <c r="F801" s="10">
        <v>5364</v>
      </c>
      <c r="G801" s="366" t="s">
        <v>411</v>
      </c>
      <c r="H801" s="10" t="s">
        <v>473</v>
      </c>
      <c r="I801" s="10" t="s">
        <v>4018</v>
      </c>
      <c r="J801" s="10" t="s">
        <v>629</v>
      </c>
      <c r="K801" s="10" t="s">
        <v>592</v>
      </c>
      <c r="L801" s="10" t="s">
        <v>515</v>
      </c>
      <c r="M801" s="11" t="s">
        <v>516</v>
      </c>
      <c r="N801" s="10">
        <v>2307</v>
      </c>
      <c r="O801" s="11" t="s">
        <v>532</v>
      </c>
      <c r="P801" s="12" t="s">
        <v>4019</v>
      </c>
      <c r="Q801" s="10" t="s">
        <v>574</v>
      </c>
      <c r="R801" s="10" t="s">
        <v>419</v>
      </c>
      <c r="S801" s="367" t="s">
        <v>130</v>
      </c>
      <c r="T801" s="10">
        <v>1</v>
      </c>
      <c r="U801" s="10" t="s">
        <v>475</v>
      </c>
      <c r="V801" s="10" t="s">
        <v>4020</v>
      </c>
      <c r="W801" s="10" t="s">
        <v>4021</v>
      </c>
      <c r="X801" s="569">
        <v>46077.458333333343</v>
      </c>
      <c r="Y801" s="10" t="s">
        <v>4022</v>
      </c>
      <c r="Z801" s="10">
        <v>1.2</v>
      </c>
      <c r="AA801" s="10"/>
      <c r="AB801" s="10" t="s">
        <v>478</v>
      </c>
      <c r="AC801" s="221" t="s">
        <v>4023</v>
      </c>
      <c r="AD801" s="10"/>
      <c r="AE801" s="10"/>
      <c r="AF801" s="10"/>
      <c r="AG801" s="10"/>
      <c r="AH801" s="10"/>
      <c r="AI801" s="10"/>
      <c r="AJ801" s="10"/>
      <c r="AK801" s="10" t="s">
        <v>480</v>
      </c>
      <c r="AL801" s="222">
        <f t="shared" si="24"/>
        <v>46068</v>
      </c>
      <c r="AM801" s="220">
        <f t="shared" si="25"/>
        <v>46077</v>
      </c>
    </row>
    <row r="802" spans="1:39" ht="21.6" customHeight="1">
      <c r="A802" s="10">
        <v>100</v>
      </c>
      <c r="B802" s="10" t="s">
        <v>509</v>
      </c>
      <c r="C802" s="10">
        <v>2026022460</v>
      </c>
      <c r="D802" s="10" t="s">
        <v>4024</v>
      </c>
      <c r="E802" s="10" t="s">
        <v>621</v>
      </c>
      <c r="F802" s="10">
        <v>3751</v>
      </c>
      <c r="G802" s="366" t="s">
        <v>716</v>
      </c>
      <c r="H802" s="10" t="s">
        <v>712</v>
      </c>
      <c r="I802" s="10" t="s">
        <v>4025</v>
      </c>
      <c r="J802" s="10" t="s">
        <v>571</v>
      </c>
      <c r="K802" s="10" t="s">
        <v>592</v>
      </c>
      <c r="L802" s="10" t="s">
        <v>703</v>
      </c>
      <c r="M802" s="11" t="s">
        <v>704</v>
      </c>
      <c r="N802" s="10">
        <v>2401</v>
      </c>
      <c r="O802" s="11" t="s">
        <v>852</v>
      </c>
      <c r="P802" s="12" t="s">
        <v>4026</v>
      </c>
      <c r="Q802" s="10" t="s">
        <v>717</v>
      </c>
      <c r="R802" s="10" t="s">
        <v>419</v>
      </c>
      <c r="S802" s="367" t="s">
        <v>145</v>
      </c>
      <c r="T802" s="10">
        <v>1</v>
      </c>
      <c r="U802" s="10" t="s">
        <v>475</v>
      </c>
      <c r="V802" s="10" t="s">
        <v>4027</v>
      </c>
      <c r="W802" s="10" t="s">
        <v>4028</v>
      </c>
      <c r="X802" s="569">
        <v>46072.54791666667</v>
      </c>
      <c r="Y802" s="10" t="s">
        <v>4029</v>
      </c>
      <c r="Z802" s="10">
        <v>0.5</v>
      </c>
      <c r="AA802" s="10"/>
      <c r="AB802" s="10" t="s">
        <v>478</v>
      </c>
      <c r="AC802" s="221" t="s">
        <v>4030</v>
      </c>
      <c r="AD802" s="10"/>
      <c r="AE802" s="10"/>
      <c r="AF802" s="10"/>
      <c r="AG802" s="10"/>
      <c r="AH802" s="10"/>
      <c r="AI802" s="10"/>
      <c r="AJ802" s="10"/>
      <c r="AK802" s="10" t="s">
        <v>480</v>
      </c>
      <c r="AL802" s="222">
        <f t="shared" si="24"/>
        <v>46072</v>
      </c>
      <c r="AM802" s="220">
        <f t="shared" si="25"/>
        <v>46072</v>
      </c>
    </row>
    <row r="803" spans="1:39" ht="21.6" customHeight="1">
      <c r="A803" s="10">
        <v>101</v>
      </c>
      <c r="B803" s="10" t="s">
        <v>509</v>
      </c>
      <c r="C803" s="10">
        <v>2026022461</v>
      </c>
      <c r="D803" s="10" t="s">
        <v>4031</v>
      </c>
      <c r="E803" s="10" t="s">
        <v>511</v>
      </c>
      <c r="F803" s="10">
        <v>3853</v>
      </c>
      <c r="G803" s="366" t="s">
        <v>766</v>
      </c>
      <c r="H803" s="10" t="s">
        <v>543</v>
      </c>
      <c r="I803" s="10" t="s">
        <v>4032</v>
      </c>
      <c r="J803" s="10" t="s">
        <v>571</v>
      </c>
      <c r="K803" s="10" t="s">
        <v>592</v>
      </c>
      <c r="L803" s="10" t="s">
        <v>515</v>
      </c>
      <c r="M803" s="11" t="s">
        <v>516</v>
      </c>
      <c r="N803" s="10">
        <v>2305</v>
      </c>
      <c r="O803" s="11" t="s">
        <v>557</v>
      </c>
      <c r="P803" s="12" t="s">
        <v>4033</v>
      </c>
      <c r="Q803" s="10" t="s">
        <v>767</v>
      </c>
      <c r="R803" s="10" t="s">
        <v>419</v>
      </c>
      <c r="S803" s="367" t="s">
        <v>146</v>
      </c>
      <c r="T803" s="10">
        <v>1</v>
      </c>
      <c r="U803" s="10" t="s">
        <v>475</v>
      </c>
      <c r="V803" s="10" t="s">
        <v>4034</v>
      </c>
      <c r="W803" s="10" t="s">
        <v>4035</v>
      </c>
      <c r="X803" s="569">
        <v>46077.422222222223</v>
      </c>
      <c r="Y803" s="10" t="s">
        <v>4022</v>
      </c>
      <c r="Z803" s="10">
        <v>0.5</v>
      </c>
      <c r="AA803" s="10"/>
      <c r="AB803" s="10" t="s">
        <v>478</v>
      </c>
      <c r="AC803" s="221" t="s">
        <v>4036</v>
      </c>
      <c r="AD803" s="10"/>
      <c r="AE803" s="10"/>
      <c r="AF803" s="10"/>
      <c r="AG803" s="10"/>
      <c r="AH803" s="10"/>
      <c r="AI803" s="10"/>
      <c r="AJ803" s="10"/>
      <c r="AK803" s="10" t="s">
        <v>480</v>
      </c>
      <c r="AL803" s="222">
        <f t="shared" si="24"/>
        <v>46072</v>
      </c>
      <c r="AM803" s="220">
        <f t="shared" si="25"/>
        <v>46077</v>
      </c>
    </row>
    <row r="804" spans="1:39" ht="21.6" customHeight="1">
      <c r="A804" s="10">
        <v>102</v>
      </c>
      <c r="B804" s="10" t="s">
        <v>509</v>
      </c>
      <c r="C804" s="10">
        <v>2026022476</v>
      </c>
      <c r="D804" s="10" t="s">
        <v>4037</v>
      </c>
      <c r="E804" s="10" t="s">
        <v>511</v>
      </c>
      <c r="F804" s="10">
        <v>4845</v>
      </c>
      <c r="G804" s="366" t="s">
        <v>2404</v>
      </c>
      <c r="H804" s="10" t="s">
        <v>2405</v>
      </c>
      <c r="I804" s="10" t="s">
        <v>4038</v>
      </c>
      <c r="J804" s="10" t="s">
        <v>604</v>
      </c>
      <c r="K804" s="10" t="s">
        <v>289</v>
      </c>
      <c r="L804" s="10" t="s">
        <v>593</v>
      </c>
      <c r="M804" s="11" t="s">
        <v>594</v>
      </c>
      <c r="N804" s="10" t="s">
        <v>595</v>
      </c>
      <c r="O804" s="11" t="s">
        <v>596</v>
      </c>
      <c r="P804" s="12" t="s">
        <v>4039</v>
      </c>
      <c r="Q804" s="10" t="s">
        <v>2406</v>
      </c>
      <c r="R804" s="10" t="s">
        <v>419</v>
      </c>
      <c r="S804" s="367" t="s">
        <v>130</v>
      </c>
      <c r="T804" s="10">
        <v>1</v>
      </c>
      <c r="U804" s="10" t="s">
        <v>475</v>
      </c>
      <c r="V804" s="10" t="s">
        <v>4040</v>
      </c>
      <c r="W804" s="10" t="s">
        <v>4041</v>
      </c>
      <c r="X804" s="569">
        <v>46075.545138888891</v>
      </c>
      <c r="Y804" s="10" t="s">
        <v>4022</v>
      </c>
      <c r="Z804" s="10">
        <v>0.1</v>
      </c>
      <c r="AA804" s="10"/>
      <c r="AB804" s="10" t="s">
        <v>1180</v>
      </c>
      <c r="AC804" s="221" t="s">
        <v>601</v>
      </c>
      <c r="AD804" s="10"/>
      <c r="AE804" s="10"/>
      <c r="AF804" s="10"/>
      <c r="AG804" s="10"/>
      <c r="AH804" s="10"/>
      <c r="AI804" s="10"/>
      <c r="AJ804" s="10"/>
      <c r="AK804" s="10" t="s">
        <v>480</v>
      </c>
      <c r="AL804" s="222">
        <f t="shared" si="24"/>
        <v>46074</v>
      </c>
      <c r="AM804" s="220">
        <f t="shared" si="25"/>
        <v>46075</v>
      </c>
    </row>
    <row r="805" spans="1:39" ht="21.6" customHeight="1">
      <c r="A805" s="10">
        <v>103</v>
      </c>
      <c r="B805" s="10" t="s">
        <v>509</v>
      </c>
      <c r="C805" s="10">
        <v>2026022478</v>
      </c>
      <c r="D805" s="10" t="s">
        <v>4042</v>
      </c>
      <c r="E805" s="10" t="s">
        <v>511</v>
      </c>
      <c r="F805" s="10">
        <v>4260</v>
      </c>
      <c r="G805" s="366" t="s">
        <v>792</v>
      </c>
      <c r="H805" s="10" t="s">
        <v>504</v>
      </c>
      <c r="I805" s="10" t="s">
        <v>4043</v>
      </c>
      <c r="J805" s="10" t="s">
        <v>629</v>
      </c>
      <c r="K805" s="10" t="s">
        <v>592</v>
      </c>
      <c r="L805" s="10" t="s">
        <v>515</v>
      </c>
      <c r="M805" s="11" t="s">
        <v>516</v>
      </c>
      <c r="N805" s="10">
        <v>2305</v>
      </c>
      <c r="O805" s="11" t="s">
        <v>557</v>
      </c>
      <c r="P805" s="12" t="s">
        <v>4044</v>
      </c>
      <c r="Q805" s="10" t="s">
        <v>793</v>
      </c>
      <c r="R805" s="10" t="s">
        <v>419</v>
      </c>
      <c r="S805" s="367" t="s">
        <v>145</v>
      </c>
      <c r="T805" s="10">
        <v>1</v>
      </c>
      <c r="U805" s="10" t="s">
        <v>475</v>
      </c>
      <c r="V805" s="10" t="s">
        <v>4045</v>
      </c>
      <c r="W805" s="10" t="s">
        <v>4046</v>
      </c>
      <c r="X805" s="569">
        <v>46076.715277777781</v>
      </c>
      <c r="Y805" s="10" t="s">
        <v>4022</v>
      </c>
      <c r="Z805" s="10">
        <v>0.3</v>
      </c>
      <c r="AA805" s="10"/>
      <c r="AB805" s="10" t="s">
        <v>478</v>
      </c>
      <c r="AC805" s="221" t="s">
        <v>4047</v>
      </c>
      <c r="AD805" s="10"/>
      <c r="AE805" s="10"/>
      <c r="AF805" s="10"/>
      <c r="AG805" s="10"/>
      <c r="AH805" s="10"/>
      <c r="AI805" s="10"/>
      <c r="AJ805" s="10"/>
      <c r="AK805" s="10" t="s">
        <v>480</v>
      </c>
      <c r="AL805" s="222">
        <f t="shared" si="24"/>
        <v>46075</v>
      </c>
      <c r="AM805" s="220">
        <f t="shared" si="25"/>
        <v>46076</v>
      </c>
    </row>
    <row r="806" spans="1:39" ht="21.6" customHeight="1">
      <c r="A806" s="10">
        <v>104</v>
      </c>
      <c r="B806" s="10" t="s">
        <v>509</v>
      </c>
      <c r="C806" s="10">
        <v>2026022481</v>
      </c>
      <c r="D806" s="10" t="s">
        <v>4048</v>
      </c>
      <c r="E806" s="10" t="s">
        <v>621</v>
      </c>
      <c r="F806" s="10" t="s">
        <v>96</v>
      </c>
      <c r="G806" s="366" t="s">
        <v>542</v>
      </c>
      <c r="H806" s="10" t="s">
        <v>543</v>
      </c>
      <c r="I806" s="10" t="s">
        <v>4049</v>
      </c>
      <c r="J806" s="10" t="s">
        <v>629</v>
      </c>
      <c r="K806" s="10" t="s">
        <v>592</v>
      </c>
      <c r="L806" s="10" t="s">
        <v>1875</v>
      </c>
      <c r="M806" s="11" t="s">
        <v>1876</v>
      </c>
      <c r="N806" s="10">
        <v>3402</v>
      </c>
      <c r="O806" s="11" t="s">
        <v>3013</v>
      </c>
      <c r="P806" s="12" t="s">
        <v>4050</v>
      </c>
      <c r="Q806" s="10" t="s">
        <v>550</v>
      </c>
      <c r="R806" s="10" t="s">
        <v>419</v>
      </c>
      <c r="S806" s="367" t="s">
        <v>130</v>
      </c>
      <c r="T806" s="10">
        <v>1</v>
      </c>
      <c r="U806" s="10" t="s">
        <v>475</v>
      </c>
      <c r="V806" s="10" t="s">
        <v>4051</v>
      </c>
      <c r="W806" s="10" t="s">
        <v>4052</v>
      </c>
      <c r="X806" s="569">
        <v>46075.590277777781</v>
      </c>
      <c r="Y806" s="10" t="s">
        <v>4053</v>
      </c>
      <c r="Z806" s="10">
        <v>2.2000000000000002</v>
      </c>
      <c r="AA806" s="10"/>
      <c r="AB806" s="10" t="s">
        <v>478</v>
      </c>
      <c r="AC806" s="221" t="s">
        <v>4054</v>
      </c>
      <c r="AD806" s="10"/>
      <c r="AE806" s="10"/>
      <c r="AF806" s="10"/>
      <c r="AG806" s="10"/>
      <c r="AH806" s="10"/>
      <c r="AI806" s="10"/>
      <c r="AJ806" s="10"/>
      <c r="AK806" s="10" t="s">
        <v>480</v>
      </c>
      <c r="AL806" s="222">
        <f t="shared" si="24"/>
        <v>46075</v>
      </c>
      <c r="AM806" s="220">
        <f t="shared" si="25"/>
        <v>46075</v>
      </c>
    </row>
    <row r="807" spans="1:39" ht="21.6" customHeight="1">
      <c r="A807" s="10">
        <v>105</v>
      </c>
      <c r="B807" s="10" t="s">
        <v>509</v>
      </c>
      <c r="C807" s="10">
        <v>2026022491</v>
      </c>
      <c r="D807" s="10" t="s">
        <v>4055</v>
      </c>
      <c r="E807" s="10" t="s">
        <v>511</v>
      </c>
      <c r="F807" s="10" t="s">
        <v>88</v>
      </c>
      <c r="G807" s="366" t="s">
        <v>1651</v>
      </c>
      <c r="H807" s="10" t="s">
        <v>543</v>
      </c>
      <c r="I807" s="10" t="s">
        <v>4056</v>
      </c>
      <c r="J807" s="10" t="s">
        <v>629</v>
      </c>
      <c r="K807" s="10" t="s">
        <v>289</v>
      </c>
      <c r="L807" s="10" t="s">
        <v>1228</v>
      </c>
      <c r="M807" s="11" t="s">
        <v>1229</v>
      </c>
      <c r="N807" s="10" t="s">
        <v>1487</v>
      </c>
      <c r="O807" s="11" t="s">
        <v>1488</v>
      </c>
      <c r="P807" s="12" t="s">
        <v>4057</v>
      </c>
      <c r="Q807" s="10" t="s">
        <v>1655</v>
      </c>
      <c r="R807" s="10" t="s">
        <v>419</v>
      </c>
      <c r="S807" s="367" t="s">
        <v>146</v>
      </c>
      <c r="T807" s="10">
        <v>1</v>
      </c>
      <c r="U807" s="10" t="s">
        <v>475</v>
      </c>
      <c r="V807" s="10" t="s">
        <v>4058</v>
      </c>
      <c r="W807" s="10" t="s">
        <v>4059</v>
      </c>
      <c r="X807" s="569">
        <v>46076.559027777781</v>
      </c>
      <c r="Y807" s="10" t="s">
        <v>4022</v>
      </c>
      <c r="Z807" s="10">
        <v>0.5</v>
      </c>
      <c r="AA807" s="10"/>
      <c r="AB807" s="10" t="s">
        <v>1180</v>
      </c>
      <c r="AC807" s="221" t="s">
        <v>601</v>
      </c>
      <c r="AD807" s="10"/>
      <c r="AE807" s="10"/>
      <c r="AF807" s="10"/>
      <c r="AG807" s="10"/>
      <c r="AH807" s="10"/>
      <c r="AI807" s="10"/>
      <c r="AJ807" s="10"/>
      <c r="AK807" s="10" t="s">
        <v>480</v>
      </c>
      <c r="AL807" s="222">
        <f t="shared" si="24"/>
        <v>46075</v>
      </c>
      <c r="AM807" s="220">
        <f t="shared" si="25"/>
        <v>46076</v>
      </c>
    </row>
    <row r="808" spans="1:39" ht="21.6" customHeight="1">
      <c r="A808" s="10">
        <v>106</v>
      </c>
      <c r="B808" s="10" t="s">
        <v>509</v>
      </c>
      <c r="C808" s="10">
        <v>2026022530</v>
      </c>
      <c r="D808" s="10" t="s">
        <v>4060</v>
      </c>
      <c r="E808" s="10" t="s">
        <v>511</v>
      </c>
      <c r="F808" s="10">
        <v>4144</v>
      </c>
      <c r="G808" s="366" t="s">
        <v>1138</v>
      </c>
      <c r="H808" s="10" t="s">
        <v>636</v>
      </c>
      <c r="I808" s="10" t="s">
        <v>4061</v>
      </c>
      <c r="J808" s="10" t="s">
        <v>638</v>
      </c>
      <c r="K808" s="10" t="s">
        <v>592</v>
      </c>
      <c r="L808" s="10" t="s">
        <v>515</v>
      </c>
      <c r="M808" s="11" t="s">
        <v>516</v>
      </c>
      <c r="N808" s="10">
        <v>2305</v>
      </c>
      <c r="O808" s="11" t="s">
        <v>557</v>
      </c>
      <c r="P808" s="12" t="s">
        <v>4062</v>
      </c>
      <c r="Q808" s="10" t="s">
        <v>1144</v>
      </c>
      <c r="R808" s="10" t="s">
        <v>419</v>
      </c>
      <c r="S808" s="367" t="s">
        <v>125</v>
      </c>
      <c r="T808" s="10">
        <v>1</v>
      </c>
      <c r="U808" s="10" t="s">
        <v>475</v>
      </c>
      <c r="V808" s="10" t="s">
        <v>4063</v>
      </c>
      <c r="W808" s="10" t="s">
        <v>4064</v>
      </c>
      <c r="X808" s="569">
        <v>46076.75</v>
      </c>
      <c r="Y808" s="10" t="s">
        <v>4065</v>
      </c>
      <c r="Z808" s="10">
        <v>0.5</v>
      </c>
      <c r="AA808" s="10"/>
      <c r="AB808" s="10" t="s">
        <v>478</v>
      </c>
      <c r="AC808" s="221" t="s">
        <v>4066</v>
      </c>
      <c r="AD808" s="10"/>
      <c r="AE808" s="10"/>
      <c r="AF808" s="10"/>
      <c r="AG808" s="10"/>
      <c r="AH808" s="10"/>
      <c r="AI808" s="10"/>
      <c r="AJ808" s="10"/>
      <c r="AK808" s="10" t="s">
        <v>480</v>
      </c>
      <c r="AL808" s="222">
        <f t="shared" si="24"/>
        <v>46076</v>
      </c>
      <c r="AM808" s="220">
        <f t="shared" si="25"/>
        <v>46076</v>
      </c>
    </row>
    <row r="809" spans="1:39" ht="21.6" customHeight="1">
      <c r="A809" s="10">
        <v>107</v>
      </c>
      <c r="B809" s="10" t="s">
        <v>509</v>
      </c>
      <c r="C809" s="10">
        <v>2026022531</v>
      </c>
      <c r="D809" s="10" t="s">
        <v>4067</v>
      </c>
      <c r="E809" s="10" t="s">
        <v>511</v>
      </c>
      <c r="F809" s="10">
        <v>4144</v>
      </c>
      <c r="G809" s="366" t="s">
        <v>1138</v>
      </c>
      <c r="H809" s="10" t="s">
        <v>636</v>
      </c>
      <c r="I809" s="10" t="s">
        <v>4068</v>
      </c>
      <c r="J809" s="10" t="s">
        <v>638</v>
      </c>
      <c r="K809" s="10" t="s">
        <v>592</v>
      </c>
      <c r="L809" s="10" t="s">
        <v>515</v>
      </c>
      <c r="M809" s="11" t="s">
        <v>516</v>
      </c>
      <c r="N809" s="10">
        <v>2305</v>
      </c>
      <c r="O809" s="11" t="s">
        <v>557</v>
      </c>
      <c r="P809" s="12" t="s">
        <v>4069</v>
      </c>
      <c r="Q809" s="10" t="s">
        <v>1144</v>
      </c>
      <c r="R809" s="10" t="s">
        <v>419</v>
      </c>
      <c r="S809" s="367" t="s">
        <v>125</v>
      </c>
      <c r="T809" s="10">
        <v>1</v>
      </c>
      <c r="U809" s="10" t="s">
        <v>475</v>
      </c>
      <c r="V809" s="10" t="s">
        <v>4070</v>
      </c>
      <c r="W809" s="10" t="s">
        <v>4071</v>
      </c>
      <c r="X809" s="569">
        <v>46076.729166666657</v>
      </c>
      <c r="Y809" s="10" t="s">
        <v>4065</v>
      </c>
      <c r="Z809" s="10">
        <v>0.5</v>
      </c>
      <c r="AA809" s="10"/>
      <c r="AB809" s="10" t="s">
        <v>478</v>
      </c>
      <c r="AC809" s="221" t="s">
        <v>4072</v>
      </c>
      <c r="AD809" s="10"/>
      <c r="AE809" s="10"/>
      <c r="AF809" s="10"/>
      <c r="AG809" s="10"/>
      <c r="AH809" s="10"/>
      <c r="AI809" s="10"/>
      <c r="AJ809" s="10"/>
      <c r="AK809" s="10" t="s">
        <v>480</v>
      </c>
      <c r="AL809" s="222">
        <f t="shared" si="24"/>
        <v>46076</v>
      </c>
      <c r="AM809" s="220">
        <f t="shared" si="25"/>
        <v>46076</v>
      </c>
    </row>
    <row r="810" spans="1:39" ht="21.6" customHeight="1">
      <c r="A810" s="10">
        <v>108</v>
      </c>
      <c r="B810" s="10" t="s">
        <v>509</v>
      </c>
      <c r="C810" s="10">
        <v>2026022538</v>
      </c>
      <c r="D810" s="10" t="s">
        <v>4073</v>
      </c>
      <c r="E810" s="10" t="s">
        <v>511</v>
      </c>
      <c r="F810" s="10" t="s">
        <v>96</v>
      </c>
      <c r="G810" s="366" t="s">
        <v>542</v>
      </c>
      <c r="H810" s="10" t="s">
        <v>543</v>
      </c>
      <c r="I810" s="10" t="s">
        <v>4074</v>
      </c>
      <c r="J810" s="10" t="s">
        <v>638</v>
      </c>
      <c r="K810" s="10" t="s">
        <v>592</v>
      </c>
      <c r="L810" s="10" t="s">
        <v>1875</v>
      </c>
      <c r="M810" s="11" t="s">
        <v>1876</v>
      </c>
      <c r="N810" s="10">
        <v>3402</v>
      </c>
      <c r="O810" s="11" t="s">
        <v>3013</v>
      </c>
      <c r="P810" s="12" t="s">
        <v>4075</v>
      </c>
      <c r="Q810" s="10" t="s">
        <v>550</v>
      </c>
      <c r="R810" s="10" t="s">
        <v>419</v>
      </c>
      <c r="S810" s="367" t="s">
        <v>146</v>
      </c>
      <c r="T810" s="10">
        <v>1</v>
      </c>
      <c r="U810" s="10" t="s">
        <v>475</v>
      </c>
      <c r="V810" s="10" t="s">
        <v>4076</v>
      </c>
      <c r="W810" s="10" t="s">
        <v>4077</v>
      </c>
      <c r="X810" s="569">
        <v>46077.450694444437</v>
      </c>
      <c r="Y810" s="10" t="s">
        <v>4078</v>
      </c>
      <c r="Z810" s="10">
        <v>0.5</v>
      </c>
      <c r="AA810" s="10"/>
      <c r="AB810" s="10" t="s">
        <v>478</v>
      </c>
      <c r="AC810" s="221" t="s">
        <v>4079</v>
      </c>
      <c r="AD810" s="10"/>
      <c r="AE810" s="10"/>
      <c r="AF810" s="10"/>
      <c r="AG810" s="10"/>
      <c r="AH810" s="10"/>
      <c r="AI810" s="10"/>
      <c r="AJ810" s="10"/>
      <c r="AK810" s="10" t="s">
        <v>480</v>
      </c>
      <c r="AL810" s="222">
        <f t="shared" si="24"/>
        <v>46076</v>
      </c>
      <c r="AM810" s="220">
        <f t="shared" si="25"/>
        <v>46077</v>
      </c>
    </row>
    <row r="811" spans="1:39" ht="21.6" customHeight="1">
      <c r="A811" s="10">
        <v>109</v>
      </c>
      <c r="B811" s="10" t="s">
        <v>509</v>
      </c>
      <c r="C811" s="10">
        <v>2026022585</v>
      </c>
      <c r="D811" s="10" t="s">
        <v>4080</v>
      </c>
      <c r="E811" s="10" t="s">
        <v>511</v>
      </c>
      <c r="F811" s="10">
        <v>4208</v>
      </c>
      <c r="G811" s="366" t="s">
        <v>2052</v>
      </c>
      <c r="H811" s="10" t="s">
        <v>636</v>
      </c>
      <c r="I811" s="10" t="s">
        <v>4081</v>
      </c>
      <c r="J811" s="10" t="s">
        <v>638</v>
      </c>
      <c r="K811" s="10" t="s">
        <v>289</v>
      </c>
      <c r="L811" s="10" t="s">
        <v>515</v>
      </c>
      <c r="M811" s="11" t="s">
        <v>516</v>
      </c>
      <c r="N811" s="10">
        <v>2304</v>
      </c>
      <c r="O811" s="11" t="s">
        <v>517</v>
      </c>
      <c r="P811" s="12" t="s">
        <v>4082</v>
      </c>
      <c r="Q811" s="10" t="s">
        <v>2053</v>
      </c>
      <c r="R811" s="10" t="s">
        <v>419</v>
      </c>
      <c r="S811" s="367" t="s">
        <v>125</v>
      </c>
      <c r="T811" s="10">
        <v>1</v>
      </c>
      <c r="U811" s="10" t="s">
        <v>475</v>
      </c>
      <c r="V811" s="10" t="s">
        <v>4083</v>
      </c>
      <c r="W811" s="10" t="s">
        <v>4084</v>
      </c>
      <c r="X811" s="569">
        <v>46076.666666666657</v>
      </c>
      <c r="Y811" s="10" t="s">
        <v>4085</v>
      </c>
      <c r="Z811" s="10">
        <v>1</v>
      </c>
      <c r="AA811" s="10"/>
      <c r="AB811" s="10" t="s">
        <v>478</v>
      </c>
      <c r="AC811" s="221" t="s">
        <v>4086</v>
      </c>
      <c r="AD811" s="10"/>
      <c r="AE811" s="10"/>
      <c r="AF811" s="10"/>
      <c r="AG811" s="10"/>
      <c r="AH811" s="10"/>
      <c r="AI811" s="10"/>
      <c r="AJ811" s="10"/>
      <c r="AK811" s="10" t="s">
        <v>480</v>
      </c>
      <c r="AL811" s="222">
        <f t="shared" si="24"/>
        <v>46076</v>
      </c>
      <c r="AM811" s="220">
        <f t="shared" si="25"/>
        <v>46076</v>
      </c>
    </row>
    <row r="812" spans="1:39" ht="21.6" customHeight="1">
      <c r="A812" s="10">
        <v>110</v>
      </c>
      <c r="B812" s="10" t="s">
        <v>471</v>
      </c>
      <c r="C812" s="10">
        <v>2026022599</v>
      </c>
      <c r="D812" s="10"/>
      <c r="E812" s="10"/>
      <c r="F812" s="10">
        <v>5466</v>
      </c>
      <c r="G812" s="366" t="s">
        <v>308</v>
      </c>
      <c r="H812" s="10" t="s">
        <v>1208</v>
      </c>
      <c r="I812" s="10"/>
      <c r="J812" s="10"/>
      <c r="K812" s="10"/>
      <c r="L812" s="10"/>
      <c r="M812" s="11"/>
      <c r="N812" s="10"/>
      <c r="O812" s="11"/>
      <c r="P812" s="12"/>
      <c r="Q812" s="10" t="s">
        <v>4087</v>
      </c>
      <c r="R812" s="10" t="s">
        <v>419</v>
      </c>
      <c r="S812" s="367" t="s">
        <v>130</v>
      </c>
      <c r="T812" s="10">
        <v>1</v>
      </c>
      <c r="U812" s="10" t="s">
        <v>475</v>
      </c>
      <c r="V812" s="10" t="s">
        <v>4088</v>
      </c>
      <c r="W812" s="10" t="s">
        <v>4089</v>
      </c>
      <c r="X812" s="569">
        <v>46076.604166666657</v>
      </c>
      <c r="Y812" s="10"/>
      <c r="Z812" s="10">
        <v>3.5</v>
      </c>
      <c r="AA812" s="10"/>
      <c r="AB812" s="10" t="s">
        <v>478</v>
      </c>
      <c r="AC812" s="221" t="s">
        <v>4090</v>
      </c>
      <c r="AD812" s="10"/>
      <c r="AE812" s="10" t="s">
        <v>480</v>
      </c>
      <c r="AF812" s="10"/>
      <c r="AG812" s="10"/>
      <c r="AH812" s="10"/>
      <c r="AI812" s="10"/>
      <c r="AJ812" s="10"/>
      <c r="AK812" s="10" t="s">
        <v>480</v>
      </c>
      <c r="AL812" s="222" t="e">
        <f t="shared" si="24"/>
        <v>#VALUE!</v>
      </c>
      <c r="AM812" s="220">
        <f t="shared" si="25"/>
        <v>46076</v>
      </c>
    </row>
    <row r="813" spans="1:39" ht="21.6" customHeight="1">
      <c r="A813" s="10">
        <v>111</v>
      </c>
      <c r="B813" s="10" t="s">
        <v>471</v>
      </c>
      <c r="C813" s="10">
        <v>2026022600</v>
      </c>
      <c r="D813" s="10"/>
      <c r="E813" s="10"/>
      <c r="F813" s="10">
        <v>5466</v>
      </c>
      <c r="G813" s="366" t="s">
        <v>308</v>
      </c>
      <c r="H813" s="10" t="s">
        <v>1208</v>
      </c>
      <c r="I813" s="10"/>
      <c r="J813" s="10"/>
      <c r="K813" s="10"/>
      <c r="L813" s="10"/>
      <c r="M813" s="11"/>
      <c r="N813" s="10"/>
      <c r="O813" s="11"/>
      <c r="P813" s="12"/>
      <c r="Q813" s="10" t="s">
        <v>4087</v>
      </c>
      <c r="R813" s="10" t="s">
        <v>419</v>
      </c>
      <c r="S813" s="367" t="s">
        <v>145</v>
      </c>
      <c r="T813" s="10">
        <v>1</v>
      </c>
      <c r="U813" s="10" t="s">
        <v>475</v>
      </c>
      <c r="V813" s="10" t="s">
        <v>4091</v>
      </c>
      <c r="W813" s="10" t="s">
        <v>4089</v>
      </c>
      <c r="X813" s="569">
        <v>46076.604166666657</v>
      </c>
      <c r="Y813" s="10"/>
      <c r="Z813" s="10">
        <v>3.5</v>
      </c>
      <c r="AA813" s="10"/>
      <c r="AB813" s="10" t="s">
        <v>478</v>
      </c>
      <c r="AC813" s="221" t="s">
        <v>1069</v>
      </c>
      <c r="AD813" s="10"/>
      <c r="AE813" s="10" t="s">
        <v>480</v>
      </c>
      <c r="AF813" s="10"/>
      <c r="AG813" s="10"/>
      <c r="AH813" s="10"/>
      <c r="AI813" s="10"/>
      <c r="AJ813" s="10"/>
      <c r="AK813" s="10" t="s">
        <v>480</v>
      </c>
      <c r="AL813" s="222" t="e">
        <f t="shared" si="24"/>
        <v>#VALUE!</v>
      </c>
      <c r="AM813" s="220">
        <f t="shared" si="25"/>
        <v>46076</v>
      </c>
    </row>
    <row r="814" spans="1:39" ht="21.6" customHeight="1">
      <c r="A814" s="10">
        <v>112</v>
      </c>
      <c r="B814" s="10" t="s">
        <v>509</v>
      </c>
      <c r="C814" s="10">
        <v>2026022607</v>
      </c>
      <c r="D814" s="10" t="s">
        <v>4092</v>
      </c>
      <c r="E814" s="10" t="s">
        <v>511</v>
      </c>
      <c r="F814" s="10">
        <v>3052</v>
      </c>
      <c r="G814" s="366" t="s">
        <v>2813</v>
      </c>
      <c r="H814" s="10" t="s">
        <v>636</v>
      </c>
      <c r="I814" s="10" t="s">
        <v>4093</v>
      </c>
      <c r="J814" s="10" t="s">
        <v>638</v>
      </c>
      <c r="K814" s="10" t="s">
        <v>289</v>
      </c>
      <c r="L814" s="10" t="s">
        <v>2523</v>
      </c>
      <c r="M814" s="11" t="s">
        <v>2524</v>
      </c>
      <c r="N814" s="10" t="s">
        <v>2525</v>
      </c>
      <c r="O814" s="11" t="s">
        <v>2526</v>
      </c>
      <c r="P814" s="12" t="s">
        <v>4094</v>
      </c>
      <c r="Q814" s="10" t="s">
        <v>1193</v>
      </c>
      <c r="R814" s="10" t="s">
        <v>419</v>
      </c>
      <c r="S814" s="367" t="s">
        <v>125</v>
      </c>
      <c r="T814" s="10">
        <v>1</v>
      </c>
      <c r="U814" s="10" t="s">
        <v>475</v>
      </c>
      <c r="V814" s="10" t="s">
        <v>4095</v>
      </c>
      <c r="W814" s="10" t="s">
        <v>4096</v>
      </c>
      <c r="X814" s="569">
        <v>46076.694444444453</v>
      </c>
      <c r="Y814" s="10" t="s">
        <v>4097</v>
      </c>
      <c r="Z814" s="10">
        <v>0.5</v>
      </c>
      <c r="AA814" s="10"/>
      <c r="AB814" s="10" t="s">
        <v>478</v>
      </c>
      <c r="AC814" s="221" t="s">
        <v>4098</v>
      </c>
      <c r="AD814" s="10"/>
      <c r="AE814" s="10"/>
      <c r="AF814" s="10"/>
      <c r="AG814" s="10"/>
      <c r="AH814" s="10"/>
      <c r="AI814" s="10"/>
      <c r="AJ814" s="10"/>
      <c r="AK814" s="10" t="s">
        <v>480</v>
      </c>
      <c r="AL814" s="222">
        <f t="shared" si="24"/>
        <v>46076</v>
      </c>
      <c r="AM814" s="220">
        <f t="shared" si="25"/>
        <v>46076</v>
      </c>
    </row>
    <row r="815" spans="1:39" ht="21.6" customHeight="1">
      <c r="A815" s="10">
        <v>113</v>
      </c>
      <c r="B815" s="10" t="s">
        <v>471</v>
      </c>
      <c r="C815" s="10">
        <v>2026022662</v>
      </c>
      <c r="D815" s="10"/>
      <c r="E815" s="10"/>
      <c r="F815" s="10">
        <v>4260</v>
      </c>
      <c r="G815" s="366" t="s">
        <v>792</v>
      </c>
      <c r="H815" s="10" t="s">
        <v>504</v>
      </c>
      <c r="I815" s="10"/>
      <c r="J815" s="10"/>
      <c r="K815" s="10"/>
      <c r="L815" s="10"/>
      <c r="M815" s="11"/>
      <c r="N815" s="10"/>
      <c r="O815" s="11"/>
      <c r="P815" s="12"/>
      <c r="Q815" s="10" t="s">
        <v>793</v>
      </c>
      <c r="R815" s="10" t="s">
        <v>419</v>
      </c>
      <c r="S815" s="367" t="s">
        <v>145</v>
      </c>
      <c r="T815" s="10">
        <v>1</v>
      </c>
      <c r="U815" s="10" t="s">
        <v>475</v>
      </c>
      <c r="V815" s="10" t="s">
        <v>4099</v>
      </c>
      <c r="W815" s="10" t="s">
        <v>4100</v>
      </c>
      <c r="X815" s="569">
        <v>46076.729166666657</v>
      </c>
      <c r="Y815" s="10"/>
      <c r="Z815" s="10">
        <v>0.3</v>
      </c>
      <c r="AA815" s="10"/>
      <c r="AB815" s="10" t="s">
        <v>478</v>
      </c>
      <c r="AC815" s="221" t="s">
        <v>4101</v>
      </c>
      <c r="AD815" s="10" t="s">
        <v>480</v>
      </c>
      <c r="AE815" s="10"/>
      <c r="AF815" s="10"/>
      <c r="AG815" s="10"/>
      <c r="AH815" s="10"/>
      <c r="AI815" s="10"/>
      <c r="AJ815" s="10" t="s">
        <v>480</v>
      </c>
      <c r="AK815" s="10"/>
      <c r="AL815" s="222" t="e">
        <f t="shared" si="24"/>
        <v>#VALUE!</v>
      </c>
      <c r="AM815" s="220">
        <f t="shared" si="25"/>
        <v>46076</v>
      </c>
    </row>
    <row r="816" spans="1:39" ht="21.6" customHeight="1">
      <c r="A816" s="10">
        <v>114</v>
      </c>
      <c r="B816" s="10" t="s">
        <v>509</v>
      </c>
      <c r="C816" s="10">
        <v>2026022676</v>
      </c>
      <c r="D816" s="10" t="s">
        <v>4102</v>
      </c>
      <c r="E816" s="10" t="s">
        <v>511</v>
      </c>
      <c r="F816" s="10" t="s">
        <v>51</v>
      </c>
      <c r="G816" s="366" t="s">
        <v>3411</v>
      </c>
      <c r="H816" s="10" t="s">
        <v>2452</v>
      </c>
      <c r="I816" s="10" t="s">
        <v>4103</v>
      </c>
      <c r="J816" s="10" t="s">
        <v>638</v>
      </c>
      <c r="K816" s="10" t="s">
        <v>1037</v>
      </c>
      <c r="L816" s="10" t="s">
        <v>515</v>
      </c>
      <c r="M816" s="11" t="s">
        <v>516</v>
      </c>
      <c r="N816" s="10">
        <v>2307</v>
      </c>
      <c r="O816" s="11" t="s">
        <v>532</v>
      </c>
      <c r="P816" s="12" t="s">
        <v>4104</v>
      </c>
      <c r="Q816" s="10" t="s">
        <v>3412</v>
      </c>
      <c r="R816" s="10" t="s">
        <v>419</v>
      </c>
      <c r="S816" s="367" t="s">
        <v>145</v>
      </c>
      <c r="T816" s="10">
        <v>1</v>
      </c>
      <c r="U816" s="10" t="s">
        <v>475</v>
      </c>
      <c r="V816" s="10" t="s">
        <v>4105</v>
      </c>
      <c r="W816" s="10" t="s">
        <v>4106</v>
      </c>
      <c r="X816" s="569">
        <v>46077.438194444447</v>
      </c>
      <c r="Y816" s="10" t="s">
        <v>4107</v>
      </c>
      <c r="Z816" s="10">
        <v>0.5</v>
      </c>
      <c r="AA816" s="10"/>
      <c r="AB816" s="10" t="s">
        <v>478</v>
      </c>
      <c r="AC816" s="221" t="s">
        <v>4108</v>
      </c>
      <c r="AD816" s="10"/>
      <c r="AE816" s="10"/>
      <c r="AF816" s="10"/>
      <c r="AG816" s="10"/>
      <c r="AH816" s="10"/>
      <c r="AI816" s="10"/>
      <c r="AJ816" s="10"/>
      <c r="AK816" s="10" t="s">
        <v>480</v>
      </c>
      <c r="AL816" s="222">
        <f t="shared" si="24"/>
        <v>46076</v>
      </c>
      <c r="AM816" s="220">
        <f t="shared" si="25"/>
        <v>46077</v>
      </c>
    </row>
    <row r="817" spans="1:39" ht="21.6" customHeight="1">
      <c r="A817" s="10">
        <v>115</v>
      </c>
      <c r="B817" s="10" t="s">
        <v>471</v>
      </c>
      <c r="C817" s="10">
        <v>2026022710</v>
      </c>
      <c r="D817" s="10"/>
      <c r="E817" s="10"/>
      <c r="F817" s="10" t="s">
        <v>96</v>
      </c>
      <c r="G817" s="366" t="s">
        <v>542</v>
      </c>
      <c r="H817" s="10" t="s">
        <v>543</v>
      </c>
      <c r="I817" s="10"/>
      <c r="J817" s="10"/>
      <c r="K817" s="10"/>
      <c r="L817" s="10"/>
      <c r="M817" s="11"/>
      <c r="N817" s="10"/>
      <c r="O817" s="11"/>
      <c r="P817" s="12"/>
      <c r="Q817" s="10" t="s">
        <v>550</v>
      </c>
      <c r="R817" s="10" t="s">
        <v>419</v>
      </c>
      <c r="S817" s="367" t="s">
        <v>146</v>
      </c>
      <c r="T817" s="10">
        <v>1</v>
      </c>
      <c r="U817" s="10" t="s">
        <v>475</v>
      </c>
      <c r="V817" s="10" t="s">
        <v>4109</v>
      </c>
      <c r="W817" s="10" t="s">
        <v>4110</v>
      </c>
      <c r="X817" s="569">
        <v>46077.451388888891</v>
      </c>
      <c r="Y817" s="10"/>
      <c r="Z817" s="10">
        <v>0.3</v>
      </c>
      <c r="AA817" s="10"/>
      <c r="AB817" s="10" t="s">
        <v>478</v>
      </c>
      <c r="AC817" s="221" t="s">
        <v>4111</v>
      </c>
      <c r="AD817" s="10" t="s">
        <v>480</v>
      </c>
      <c r="AE817" s="10"/>
      <c r="AF817" s="10"/>
      <c r="AG817" s="10"/>
      <c r="AH817" s="10"/>
      <c r="AI817" s="10"/>
      <c r="AJ817" s="10"/>
      <c r="AK817" s="10"/>
      <c r="AL817" s="222" t="e">
        <f t="shared" si="24"/>
        <v>#VALUE!</v>
      </c>
      <c r="AM817" s="220">
        <f t="shared" si="25"/>
        <v>46077</v>
      </c>
    </row>
    <row r="818" spans="1:39" ht="21.6" customHeight="1">
      <c r="A818" s="10">
        <v>116</v>
      </c>
      <c r="B818" s="10" t="s">
        <v>471</v>
      </c>
      <c r="C818" s="10">
        <v>2026022712</v>
      </c>
      <c r="D818" s="10"/>
      <c r="E818" s="10"/>
      <c r="F818" s="10">
        <v>5354</v>
      </c>
      <c r="G818" s="366" t="s">
        <v>402</v>
      </c>
      <c r="H818" s="10" t="s">
        <v>887</v>
      </c>
      <c r="I818" s="10"/>
      <c r="J818" s="10"/>
      <c r="K818" s="10"/>
      <c r="L818" s="10"/>
      <c r="M818" s="11"/>
      <c r="N818" s="10"/>
      <c r="O818" s="11"/>
      <c r="P818" s="12"/>
      <c r="Q818" s="10" t="s">
        <v>2082</v>
      </c>
      <c r="R818" s="10" t="s">
        <v>419</v>
      </c>
      <c r="S818" s="367" t="s">
        <v>125</v>
      </c>
      <c r="T818" s="10">
        <v>1</v>
      </c>
      <c r="U818" s="10" t="s">
        <v>475</v>
      </c>
      <c r="V818" s="10" t="s">
        <v>4112</v>
      </c>
      <c r="W818" s="10" t="s">
        <v>4113</v>
      </c>
      <c r="X818" s="569">
        <v>46077.444444444453</v>
      </c>
      <c r="Y818" s="10"/>
      <c r="Z818" s="10">
        <v>0.5</v>
      </c>
      <c r="AA818" s="10"/>
      <c r="AB818" s="10" t="s">
        <v>478</v>
      </c>
      <c r="AC818" s="221" t="s">
        <v>4114</v>
      </c>
      <c r="AD818" s="10" t="s">
        <v>480</v>
      </c>
      <c r="AE818" s="10"/>
      <c r="AF818" s="10"/>
      <c r="AG818" s="10"/>
      <c r="AH818" s="10"/>
      <c r="AI818" s="10"/>
      <c r="AJ818" s="10" t="s">
        <v>480</v>
      </c>
      <c r="AK818" s="10" t="s">
        <v>480</v>
      </c>
      <c r="AL818" s="222" t="e">
        <f t="shared" si="24"/>
        <v>#VALUE!</v>
      </c>
      <c r="AM818" s="220">
        <f t="shared" si="25"/>
        <v>46077</v>
      </c>
    </row>
    <row r="819" spans="1:39" ht="21.6" customHeight="1">
      <c r="A819" s="10">
        <v>117</v>
      </c>
      <c r="B819" s="10" t="s">
        <v>471</v>
      </c>
      <c r="C819" s="10">
        <v>2026022717</v>
      </c>
      <c r="D819" s="10"/>
      <c r="E819" s="10"/>
      <c r="F819" s="10" t="s">
        <v>63</v>
      </c>
      <c r="G819" s="366" t="s">
        <v>3300</v>
      </c>
      <c r="H819" s="10" t="s">
        <v>2452</v>
      </c>
      <c r="I819" s="10"/>
      <c r="J819" s="10"/>
      <c r="K819" s="10"/>
      <c r="L819" s="10"/>
      <c r="M819" s="11"/>
      <c r="N819" s="10"/>
      <c r="O819" s="11"/>
      <c r="P819" s="12"/>
      <c r="Q819" s="10" t="s">
        <v>3304</v>
      </c>
      <c r="R819" s="10" t="s">
        <v>419</v>
      </c>
      <c r="S819" s="367" t="s">
        <v>145</v>
      </c>
      <c r="T819" s="10">
        <v>1</v>
      </c>
      <c r="U819" s="10" t="s">
        <v>475</v>
      </c>
      <c r="V819" s="10" t="s">
        <v>4115</v>
      </c>
      <c r="W819" s="10" t="s">
        <v>4116</v>
      </c>
      <c r="X819" s="569">
        <v>46077.459722222222</v>
      </c>
      <c r="Y819" s="10"/>
      <c r="Z819" s="10">
        <v>0.3</v>
      </c>
      <c r="AA819" s="10"/>
      <c r="AB819" s="10" t="s">
        <v>478</v>
      </c>
      <c r="AC819" s="221" t="s">
        <v>526</v>
      </c>
      <c r="AD819" s="10" t="s">
        <v>480</v>
      </c>
      <c r="AE819" s="10"/>
      <c r="AF819" s="10"/>
      <c r="AG819" s="10"/>
      <c r="AH819" s="10"/>
      <c r="AI819" s="10"/>
      <c r="AJ819" s="10"/>
      <c r="AK819" s="10" t="s">
        <v>480</v>
      </c>
      <c r="AL819" s="222" t="e">
        <f t="shared" si="24"/>
        <v>#VALUE!</v>
      </c>
      <c r="AM819" s="220">
        <f t="shared" si="25"/>
        <v>46077</v>
      </c>
    </row>
    <row r="820" spans="1:39" ht="21.6" customHeight="1">
      <c r="A820" s="10">
        <v>118</v>
      </c>
      <c r="B820" s="10" t="s">
        <v>471</v>
      </c>
      <c r="C820" s="10">
        <v>2026022719</v>
      </c>
      <c r="D820" s="10"/>
      <c r="E820" s="10"/>
      <c r="F820" s="10">
        <v>4008</v>
      </c>
      <c r="G820" s="366" t="s">
        <v>3653</v>
      </c>
      <c r="H820" s="10" t="s">
        <v>2452</v>
      </c>
      <c r="I820" s="10"/>
      <c r="J820" s="10"/>
      <c r="K820" s="10"/>
      <c r="L820" s="10"/>
      <c r="M820" s="11"/>
      <c r="N820" s="10"/>
      <c r="O820" s="11"/>
      <c r="P820" s="12"/>
      <c r="Q820" s="10" t="s">
        <v>3654</v>
      </c>
      <c r="R820" s="10" t="s">
        <v>419</v>
      </c>
      <c r="S820" s="367" t="s">
        <v>145</v>
      </c>
      <c r="T820" s="10">
        <v>1</v>
      </c>
      <c r="U820" s="10" t="s">
        <v>475</v>
      </c>
      <c r="V820" s="10" t="s">
        <v>4117</v>
      </c>
      <c r="W820" s="10" t="s">
        <v>4118</v>
      </c>
      <c r="X820" s="569">
        <v>46077.474999999999</v>
      </c>
      <c r="Y820" s="10"/>
      <c r="Z820" s="10">
        <v>0.3</v>
      </c>
      <c r="AA820" s="10"/>
      <c r="AB820" s="10" t="s">
        <v>478</v>
      </c>
      <c r="AC820" s="221" t="s">
        <v>526</v>
      </c>
      <c r="AD820" s="10" t="s">
        <v>480</v>
      </c>
      <c r="AE820" s="10"/>
      <c r="AF820" s="10"/>
      <c r="AG820" s="10"/>
      <c r="AH820" s="10"/>
      <c r="AI820" s="10"/>
      <c r="AJ820" s="10"/>
      <c r="AK820" s="10" t="s">
        <v>480</v>
      </c>
      <c r="AL820" s="222" t="e">
        <f t="shared" si="24"/>
        <v>#VALUE!</v>
      </c>
      <c r="AM820" s="220">
        <f t="shared" si="25"/>
        <v>46077</v>
      </c>
    </row>
    <row r="821" spans="1:39" ht="21.6" customHeight="1">
      <c r="A821" s="10">
        <v>119</v>
      </c>
      <c r="B821" s="10" t="s">
        <v>471</v>
      </c>
      <c r="C821" s="10">
        <v>2026022724</v>
      </c>
      <c r="D821" s="10"/>
      <c r="E821" s="10"/>
      <c r="F821" s="10">
        <v>3569</v>
      </c>
      <c r="G821" s="366" t="s">
        <v>3314</v>
      </c>
      <c r="H821" s="10" t="s">
        <v>2452</v>
      </c>
      <c r="I821" s="10"/>
      <c r="J821" s="10"/>
      <c r="K821" s="10"/>
      <c r="L821" s="10"/>
      <c r="M821" s="11"/>
      <c r="N821" s="10"/>
      <c r="O821" s="11"/>
      <c r="P821" s="12"/>
      <c r="Q821" s="10" t="s">
        <v>3319</v>
      </c>
      <c r="R821" s="10" t="s">
        <v>419</v>
      </c>
      <c r="S821" s="367" t="s">
        <v>145</v>
      </c>
      <c r="T821" s="10">
        <v>1</v>
      </c>
      <c r="U821" s="10" t="s">
        <v>475</v>
      </c>
      <c r="V821" s="10" t="s">
        <v>4119</v>
      </c>
      <c r="W821" s="10" t="s">
        <v>4120</v>
      </c>
      <c r="X821" s="569">
        <v>46077.495833333327</v>
      </c>
      <c r="Y821" s="10"/>
      <c r="Z821" s="10">
        <v>0.3</v>
      </c>
      <c r="AA821" s="10"/>
      <c r="AB821" s="10" t="s">
        <v>478</v>
      </c>
      <c r="AC821" s="221" t="s">
        <v>526</v>
      </c>
      <c r="AD821" s="10" t="s">
        <v>480</v>
      </c>
      <c r="AE821" s="10"/>
      <c r="AF821" s="10"/>
      <c r="AG821" s="10"/>
      <c r="AH821" s="10"/>
      <c r="AI821" s="10"/>
      <c r="AJ821" s="10"/>
      <c r="AK821" s="10" t="s">
        <v>480</v>
      </c>
      <c r="AL821" s="222" t="e">
        <f t="shared" si="24"/>
        <v>#VALUE!</v>
      </c>
      <c r="AM821" s="220">
        <f t="shared" si="25"/>
        <v>46077</v>
      </c>
    </row>
    <row r="822" spans="1:39" ht="21.6" customHeight="1">
      <c r="A822" s="10">
        <v>120</v>
      </c>
      <c r="B822" s="10" t="s">
        <v>471</v>
      </c>
      <c r="C822" s="10">
        <v>2026022726</v>
      </c>
      <c r="D822" s="10"/>
      <c r="E822" s="10"/>
      <c r="F822" s="10">
        <v>5430</v>
      </c>
      <c r="G822" s="366" t="s">
        <v>337</v>
      </c>
      <c r="H822" s="10" t="s">
        <v>887</v>
      </c>
      <c r="I822" s="10"/>
      <c r="J822" s="10"/>
      <c r="K822" s="10"/>
      <c r="L822" s="10"/>
      <c r="M822" s="11"/>
      <c r="N822" s="10"/>
      <c r="O822" s="11"/>
      <c r="P822" s="12"/>
      <c r="Q822" s="10" t="s">
        <v>888</v>
      </c>
      <c r="R822" s="10" t="s">
        <v>419</v>
      </c>
      <c r="S822" s="367" t="s">
        <v>125</v>
      </c>
      <c r="T822" s="10">
        <v>1</v>
      </c>
      <c r="U822" s="10" t="s">
        <v>475</v>
      </c>
      <c r="V822" s="10" t="s">
        <v>4121</v>
      </c>
      <c r="W822" s="10" t="s">
        <v>4122</v>
      </c>
      <c r="X822" s="569">
        <v>46077.5</v>
      </c>
      <c r="Y822" s="10"/>
      <c r="Z822" s="10">
        <v>0.5</v>
      </c>
      <c r="AA822" s="10"/>
      <c r="AB822" s="10" t="s">
        <v>478</v>
      </c>
      <c r="AC822" s="221" t="s">
        <v>2705</v>
      </c>
      <c r="AD822" s="10" t="s">
        <v>480</v>
      </c>
      <c r="AE822" s="10"/>
      <c r="AF822" s="10"/>
      <c r="AG822" s="10"/>
      <c r="AH822" s="10"/>
      <c r="AI822" s="10"/>
      <c r="AJ822" s="10" t="s">
        <v>480</v>
      </c>
      <c r="AK822" s="10" t="s">
        <v>480</v>
      </c>
      <c r="AL822" s="222" t="e">
        <f t="shared" si="24"/>
        <v>#VALUE!</v>
      </c>
      <c r="AM822" s="220">
        <f t="shared" si="25"/>
        <v>46077</v>
      </c>
    </row>
    <row r="823" spans="1:39" ht="21.6" customHeight="1">
      <c r="A823" s="10">
        <v>112</v>
      </c>
      <c r="B823" s="10" t="s">
        <v>509</v>
      </c>
      <c r="C823" s="10">
        <v>2026022605</v>
      </c>
      <c r="D823" s="10" t="s">
        <v>4123</v>
      </c>
      <c r="E823" s="10" t="s">
        <v>511</v>
      </c>
      <c r="F823" s="10">
        <v>5491</v>
      </c>
      <c r="G823" s="366" t="s">
        <v>323</v>
      </c>
      <c r="H823" s="10" t="s">
        <v>504</v>
      </c>
      <c r="I823" s="10" t="s">
        <v>4124</v>
      </c>
      <c r="J823" s="10" t="s">
        <v>638</v>
      </c>
      <c r="K823" s="10" t="s">
        <v>289</v>
      </c>
      <c r="L823" s="10" t="s">
        <v>2523</v>
      </c>
      <c r="M823" s="11" t="s">
        <v>2524</v>
      </c>
      <c r="N823" s="10" t="s">
        <v>2525</v>
      </c>
      <c r="O823" s="11" t="s">
        <v>2526</v>
      </c>
      <c r="P823" s="12" t="s">
        <v>4094</v>
      </c>
      <c r="Q823" s="10" t="s">
        <v>2977</v>
      </c>
      <c r="R823" s="10" t="s">
        <v>419</v>
      </c>
      <c r="S823" s="367" t="s">
        <v>145</v>
      </c>
      <c r="T823" s="10">
        <v>1</v>
      </c>
      <c r="U823" s="10" t="s">
        <v>475</v>
      </c>
      <c r="V823" s="10" t="s">
        <v>4125</v>
      </c>
      <c r="W823" s="10" t="s">
        <v>4126</v>
      </c>
      <c r="X823" s="569">
        <v>46077.611111111109</v>
      </c>
      <c r="Y823" s="10" t="s">
        <v>4127</v>
      </c>
      <c r="Z823" s="10">
        <v>0.5</v>
      </c>
      <c r="AA823" s="10"/>
      <c r="AB823" s="10" t="s">
        <v>478</v>
      </c>
      <c r="AC823" s="221" t="s">
        <v>4128</v>
      </c>
      <c r="AD823" s="10"/>
      <c r="AE823" s="10"/>
      <c r="AF823" s="10"/>
      <c r="AG823" s="10"/>
      <c r="AH823" s="10"/>
      <c r="AI823" s="10"/>
      <c r="AJ823" s="10"/>
      <c r="AK823" s="10" t="s">
        <v>480</v>
      </c>
      <c r="AL823" s="222">
        <f t="shared" si="24"/>
        <v>46076</v>
      </c>
      <c r="AM823" s="220">
        <f t="shared" si="25"/>
        <v>46077</v>
      </c>
    </row>
    <row r="824" spans="1:39" ht="21.6" customHeight="1">
      <c r="A824" s="10">
        <v>114</v>
      </c>
      <c r="B824" s="10" t="s">
        <v>509</v>
      </c>
      <c r="C824" s="10">
        <v>2026022608</v>
      </c>
      <c r="D824" s="10" t="s">
        <v>4129</v>
      </c>
      <c r="E824" s="10" t="s">
        <v>511</v>
      </c>
      <c r="F824" s="10">
        <v>5430</v>
      </c>
      <c r="G824" s="366" t="s">
        <v>337</v>
      </c>
      <c r="H824" s="10" t="s">
        <v>887</v>
      </c>
      <c r="I824" s="10" t="s">
        <v>4130</v>
      </c>
      <c r="J824" s="10" t="s">
        <v>638</v>
      </c>
      <c r="K824" s="10" t="s">
        <v>289</v>
      </c>
      <c r="L824" s="10" t="s">
        <v>2523</v>
      </c>
      <c r="M824" s="11" t="s">
        <v>2524</v>
      </c>
      <c r="N824" s="10" t="s">
        <v>2525</v>
      </c>
      <c r="O824" s="11" t="s">
        <v>2526</v>
      </c>
      <c r="P824" s="12" t="s">
        <v>4094</v>
      </c>
      <c r="Q824" s="10" t="s">
        <v>888</v>
      </c>
      <c r="R824" s="10" t="s">
        <v>419</v>
      </c>
      <c r="S824" s="367" t="s">
        <v>146</v>
      </c>
      <c r="T824" s="10">
        <v>1</v>
      </c>
      <c r="U824" s="10" t="s">
        <v>475</v>
      </c>
      <c r="V824" s="10" t="s">
        <v>4131</v>
      </c>
      <c r="W824" s="10" t="s">
        <v>4132</v>
      </c>
      <c r="X824" s="569">
        <v>46077.725694444453</v>
      </c>
      <c r="Y824" s="10" t="s">
        <v>4133</v>
      </c>
      <c r="Z824" s="10">
        <v>0.4</v>
      </c>
      <c r="AA824" s="10"/>
      <c r="AB824" s="10" t="s">
        <v>478</v>
      </c>
      <c r="AC824" s="221" t="s">
        <v>4134</v>
      </c>
      <c r="AD824" s="10"/>
      <c r="AE824" s="10"/>
      <c r="AF824" s="10"/>
      <c r="AG824" s="10"/>
      <c r="AH824" s="10"/>
      <c r="AI824" s="10"/>
      <c r="AJ824" s="10"/>
      <c r="AK824" s="10" t="s">
        <v>480</v>
      </c>
      <c r="AL824" s="222">
        <f t="shared" si="24"/>
        <v>46076</v>
      </c>
      <c r="AM824" s="220">
        <f t="shared" si="25"/>
        <v>46077</v>
      </c>
    </row>
    <row r="825" spans="1:39" ht="21.6" customHeight="1">
      <c r="A825" s="10">
        <v>116</v>
      </c>
      <c r="B825" s="10" t="s">
        <v>509</v>
      </c>
      <c r="C825" s="10">
        <v>2026022675</v>
      </c>
      <c r="D825" s="10" t="s">
        <v>4135</v>
      </c>
      <c r="E825" s="10" t="s">
        <v>511</v>
      </c>
      <c r="F825" s="10">
        <v>4208</v>
      </c>
      <c r="G825" s="366" t="s">
        <v>2052</v>
      </c>
      <c r="H825" s="10" t="s">
        <v>636</v>
      </c>
      <c r="I825" s="10" t="s">
        <v>4136</v>
      </c>
      <c r="J825" s="10" t="s">
        <v>638</v>
      </c>
      <c r="K825" s="10" t="s">
        <v>1037</v>
      </c>
      <c r="L825" s="10" t="s">
        <v>545</v>
      </c>
      <c r="M825" s="11" t="s">
        <v>546</v>
      </c>
      <c r="N825" s="10" t="s">
        <v>1307</v>
      </c>
      <c r="O825" s="11" t="s">
        <v>1308</v>
      </c>
      <c r="P825" s="12" t="s">
        <v>4137</v>
      </c>
      <c r="Q825" s="10" t="s">
        <v>2053</v>
      </c>
      <c r="R825" s="10" t="s">
        <v>419</v>
      </c>
      <c r="S825" s="367" t="s">
        <v>125</v>
      </c>
      <c r="T825" s="10">
        <v>1</v>
      </c>
      <c r="U825" s="10" t="s">
        <v>475</v>
      </c>
      <c r="V825" s="10" t="s">
        <v>4138</v>
      </c>
      <c r="W825" s="10" t="s">
        <v>4139</v>
      </c>
      <c r="X825" s="569">
        <v>46077.715277777781</v>
      </c>
      <c r="Y825" s="10" t="s">
        <v>4140</v>
      </c>
      <c r="Z825" s="10">
        <v>0.7</v>
      </c>
      <c r="AA825" s="10"/>
      <c r="AB825" s="10" t="s">
        <v>478</v>
      </c>
      <c r="AC825" s="221" t="s">
        <v>4141</v>
      </c>
      <c r="AD825" s="10"/>
      <c r="AE825" s="10"/>
      <c r="AF825" s="10"/>
      <c r="AG825" s="10"/>
      <c r="AH825" s="10"/>
      <c r="AI825" s="10"/>
      <c r="AJ825" s="10"/>
      <c r="AK825" s="10" t="s">
        <v>480</v>
      </c>
      <c r="AL825" s="222">
        <f t="shared" si="24"/>
        <v>46076</v>
      </c>
      <c r="AM825" s="220">
        <f t="shared" si="25"/>
        <v>46077</v>
      </c>
    </row>
    <row r="826" spans="1:39" ht="21.6" customHeight="1">
      <c r="A826" s="10">
        <v>124</v>
      </c>
      <c r="B826" s="10" t="s">
        <v>471</v>
      </c>
      <c r="C826" s="10">
        <v>2026022786</v>
      </c>
      <c r="D826" s="10"/>
      <c r="E826" s="10"/>
      <c r="F826" s="10">
        <v>3045</v>
      </c>
      <c r="G826" s="366" t="s">
        <v>3587</v>
      </c>
      <c r="H826" s="10" t="s">
        <v>2440</v>
      </c>
      <c r="I826" s="10"/>
      <c r="J826" s="10"/>
      <c r="K826" s="10"/>
      <c r="L826" s="10"/>
      <c r="M826" s="11"/>
      <c r="N826" s="10"/>
      <c r="O826" s="11"/>
      <c r="P826" s="12"/>
      <c r="Q826" s="10" t="s">
        <v>4142</v>
      </c>
      <c r="R826" s="10" t="s">
        <v>419</v>
      </c>
      <c r="S826" s="367" t="s">
        <v>130</v>
      </c>
      <c r="T826" s="10">
        <v>1</v>
      </c>
      <c r="U826" s="10" t="s">
        <v>475</v>
      </c>
      <c r="V826" s="10" t="s">
        <v>4143</v>
      </c>
      <c r="W826" s="10" t="s">
        <v>4144</v>
      </c>
      <c r="X826" s="569">
        <v>46077.640277777777</v>
      </c>
      <c r="Y826" s="10"/>
      <c r="Z826" s="10">
        <v>0.4</v>
      </c>
      <c r="AA826" s="10"/>
      <c r="AB826" s="10" t="s">
        <v>478</v>
      </c>
      <c r="AC826" s="221" t="s">
        <v>4145</v>
      </c>
      <c r="AD826" s="10" t="s">
        <v>480</v>
      </c>
      <c r="AE826" s="10"/>
      <c r="AF826" s="10"/>
      <c r="AG826" s="10"/>
      <c r="AH826" s="10"/>
      <c r="AI826" s="10"/>
      <c r="AJ826" s="10"/>
      <c r="AK826" s="10" t="s">
        <v>480</v>
      </c>
      <c r="AL826" s="222" t="e">
        <f t="shared" si="24"/>
        <v>#VALUE!</v>
      </c>
      <c r="AM826" s="220">
        <f t="shared" si="25"/>
        <v>46077</v>
      </c>
    </row>
    <row r="827" spans="1:39" ht="21.6" customHeight="1">
      <c r="A827" s="10">
        <v>125</v>
      </c>
      <c r="B827" s="10" t="s">
        <v>471</v>
      </c>
      <c r="C827" s="10">
        <v>2026022789</v>
      </c>
      <c r="D827" s="10"/>
      <c r="E827" s="10"/>
      <c r="F827" s="10">
        <v>5316</v>
      </c>
      <c r="G827" s="366" t="s">
        <v>405</v>
      </c>
      <c r="H827" s="10" t="s">
        <v>504</v>
      </c>
      <c r="I827" s="10"/>
      <c r="J827" s="10"/>
      <c r="K827" s="10"/>
      <c r="L827" s="10"/>
      <c r="M827" s="11"/>
      <c r="N827" s="10"/>
      <c r="O827" s="11"/>
      <c r="P827" s="12"/>
      <c r="Q827" s="10" t="s">
        <v>1866</v>
      </c>
      <c r="R827" s="10" t="s">
        <v>419</v>
      </c>
      <c r="S827" s="367" t="s">
        <v>145</v>
      </c>
      <c r="T827" s="10">
        <v>1</v>
      </c>
      <c r="U827" s="10" t="s">
        <v>475</v>
      </c>
      <c r="V827" s="10" t="s">
        <v>4146</v>
      </c>
      <c r="W827" s="10" t="s">
        <v>4147</v>
      </c>
      <c r="X827" s="569">
        <v>46077.635416666657</v>
      </c>
      <c r="Y827" s="10"/>
      <c r="Z827" s="10">
        <v>0.3</v>
      </c>
      <c r="AA827" s="10"/>
      <c r="AB827" s="10" t="s">
        <v>478</v>
      </c>
      <c r="AC827" s="221" t="s">
        <v>4148</v>
      </c>
      <c r="AD827" s="10" t="s">
        <v>480</v>
      </c>
      <c r="AE827" s="10"/>
      <c r="AF827" s="10"/>
      <c r="AG827" s="10"/>
      <c r="AH827" s="10"/>
      <c r="AI827" s="10"/>
      <c r="AJ827" s="10" t="s">
        <v>480</v>
      </c>
      <c r="AK827" s="10" t="s">
        <v>480</v>
      </c>
      <c r="AL827" s="222" t="e">
        <f t="shared" si="24"/>
        <v>#VALUE!</v>
      </c>
      <c r="AM827" s="220">
        <f t="shared" si="25"/>
        <v>46077</v>
      </c>
    </row>
    <row r="828" spans="1:39" ht="21.6" customHeight="1">
      <c r="A828" s="10">
        <v>126</v>
      </c>
      <c r="B828" s="10" t="s">
        <v>471</v>
      </c>
      <c r="C828" s="10">
        <v>2026022810</v>
      </c>
      <c r="D828" s="10"/>
      <c r="E828" s="10"/>
      <c r="F828" s="10">
        <v>3796</v>
      </c>
      <c r="G828" s="366" t="s">
        <v>528</v>
      </c>
      <c r="H828" s="10" t="s">
        <v>504</v>
      </c>
      <c r="I828" s="10"/>
      <c r="J828" s="10"/>
      <c r="K828" s="10"/>
      <c r="L828" s="10"/>
      <c r="M828" s="11"/>
      <c r="N828" s="10"/>
      <c r="O828" s="11"/>
      <c r="P828" s="12"/>
      <c r="Q828" s="10" t="s">
        <v>534</v>
      </c>
      <c r="R828" s="10" t="s">
        <v>419</v>
      </c>
      <c r="S828" s="367" t="s">
        <v>145</v>
      </c>
      <c r="T828" s="10">
        <v>1</v>
      </c>
      <c r="U828" s="10" t="s">
        <v>475</v>
      </c>
      <c r="V828" s="10" t="s">
        <v>4149</v>
      </c>
      <c r="W828" s="10" t="s">
        <v>4150</v>
      </c>
      <c r="X828" s="569">
        <v>46077.656944444447</v>
      </c>
      <c r="Y828" s="10"/>
      <c r="Z828" s="10">
        <v>0.4</v>
      </c>
      <c r="AA828" s="10"/>
      <c r="AB828" s="10" t="s">
        <v>478</v>
      </c>
      <c r="AC828" s="221" t="s">
        <v>4151</v>
      </c>
      <c r="AD828" s="10" t="s">
        <v>480</v>
      </c>
      <c r="AE828" s="10"/>
      <c r="AF828" s="10"/>
      <c r="AG828" s="10"/>
      <c r="AH828" s="10"/>
      <c r="AI828" s="10"/>
      <c r="AJ828" s="10" t="s">
        <v>480</v>
      </c>
      <c r="AK828" s="10" t="s">
        <v>480</v>
      </c>
      <c r="AL828" s="222" t="e">
        <f t="shared" si="24"/>
        <v>#VALUE!</v>
      </c>
      <c r="AM828" s="220">
        <f t="shared" si="25"/>
        <v>46077</v>
      </c>
    </row>
    <row r="829" spans="1:39" ht="21.6" customHeight="1">
      <c r="A829" s="10">
        <v>127</v>
      </c>
      <c r="B829" s="10" t="s">
        <v>471</v>
      </c>
      <c r="C829" s="10">
        <v>2026022812</v>
      </c>
      <c r="D829" s="10"/>
      <c r="E829" s="10"/>
      <c r="F829" s="10">
        <v>4673</v>
      </c>
      <c r="G829" s="366" t="s">
        <v>4152</v>
      </c>
      <c r="H829" s="10" t="s">
        <v>2440</v>
      </c>
      <c r="I829" s="10"/>
      <c r="J829" s="10"/>
      <c r="K829" s="10"/>
      <c r="L829" s="10"/>
      <c r="M829" s="11"/>
      <c r="N829" s="10"/>
      <c r="O829" s="11"/>
      <c r="P829" s="12"/>
      <c r="Q829" s="10" t="s">
        <v>4153</v>
      </c>
      <c r="R829" s="10" t="s">
        <v>419</v>
      </c>
      <c r="S829" s="367" t="s">
        <v>130</v>
      </c>
      <c r="T829" s="10">
        <v>1</v>
      </c>
      <c r="U829" s="10" t="s">
        <v>475</v>
      </c>
      <c r="V829" s="10" t="s">
        <v>4154</v>
      </c>
      <c r="W829" s="10" t="s">
        <v>4155</v>
      </c>
      <c r="X829" s="569">
        <v>46077.678472222222</v>
      </c>
      <c r="Y829" s="10"/>
      <c r="Z829" s="10">
        <v>0.5</v>
      </c>
      <c r="AA829" s="10"/>
      <c r="AB829" s="10" t="s">
        <v>478</v>
      </c>
      <c r="AC829" s="221" t="s">
        <v>4156</v>
      </c>
      <c r="AD829" s="10" t="s">
        <v>480</v>
      </c>
      <c r="AE829" s="10"/>
      <c r="AF829" s="10"/>
      <c r="AG829" s="10"/>
      <c r="AH829" s="10"/>
      <c r="AI829" s="10"/>
      <c r="AJ829" s="10"/>
      <c r="AK829" s="10" t="s">
        <v>480</v>
      </c>
      <c r="AL829" s="222" t="e">
        <f t="shared" si="24"/>
        <v>#VALUE!</v>
      </c>
      <c r="AM829" s="220">
        <f t="shared" si="25"/>
        <v>46077</v>
      </c>
    </row>
    <row r="830" spans="1:39" ht="21.6" customHeight="1">
      <c r="A830" s="10">
        <v>128</v>
      </c>
      <c r="B830" s="10" t="s">
        <v>471</v>
      </c>
      <c r="C830" s="10">
        <v>2026022837</v>
      </c>
      <c r="D830" s="10"/>
      <c r="E830" s="10"/>
      <c r="F830" s="10" t="s">
        <v>79</v>
      </c>
      <c r="G830" s="366" t="s">
        <v>993</v>
      </c>
      <c r="H830" s="10" t="s">
        <v>504</v>
      </c>
      <c r="I830" s="10"/>
      <c r="J830" s="10"/>
      <c r="K830" s="10"/>
      <c r="L830" s="10"/>
      <c r="M830" s="11"/>
      <c r="N830" s="10"/>
      <c r="O830" s="11"/>
      <c r="P830" s="12"/>
      <c r="Q830" s="10" t="s">
        <v>994</v>
      </c>
      <c r="R830" s="10" t="s">
        <v>419</v>
      </c>
      <c r="S830" s="367" t="s">
        <v>145</v>
      </c>
      <c r="T830" s="10">
        <v>1</v>
      </c>
      <c r="U830" s="10" t="s">
        <v>475</v>
      </c>
      <c r="V830" s="10" t="s">
        <v>4157</v>
      </c>
      <c r="W830" s="10" t="s">
        <v>4158</v>
      </c>
      <c r="X830" s="569">
        <v>46077.681250000001</v>
      </c>
      <c r="Y830" s="10"/>
      <c r="Z830" s="10">
        <v>0.4</v>
      </c>
      <c r="AA830" s="10"/>
      <c r="AB830" s="10" t="s">
        <v>478</v>
      </c>
      <c r="AC830" s="221" t="s">
        <v>4159</v>
      </c>
      <c r="AD830" s="10" t="s">
        <v>480</v>
      </c>
      <c r="AE830" s="10"/>
      <c r="AF830" s="10"/>
      <c r="AG830" s="10"/>
      <c r="AH830" s="10"/>
      <c r="AI830" s="10"/>
      <c r="AJ830" s="10" t="s">
        <v>480</v>
      </c>
      <c r="AK830" s="10" t="s">
        <v>480</v>
      </c>
      <c r="AL830" s="222" t="e">
        <f t="shared" si="24"/>
        <v>#VALUE!</v>
      </c>
      <c r="AM830" s="220">
        <f t="shared" si="25"/>
        <v>46077</v>
      </c>
    </row>
    <row r="831" spans="1:39" ht="21.6" customHeight="1">
      <c r="A831" s="10">
        <v>129</v>
      </c>
      <c r="B831" s="10" t="s">
        <v>509</v>
      </c>
      <c r="C831" s="10">
        <v>2026022890</v>
      </c>
      <c r="D831" s="10" t="s">
        <v>4160</v>
      </c>
      <c r="E831" s="10" t="s">
        <v>621</v>
      </c>
      <c r="F831" s="10" t="s">
        <v>96</v>
      </c>
      <c r="G831" s="366" t="s">
        <v>542</v>
      </c>
      <c r="H831" s="10" t="s">
        <v>543</v>
      </c>
      <c r="I831" s="10" t="s">
        <v>4161</v>
      </c>
      <c r="J831" s="10" t="s">
        <v>530</v>
      </c>
      <c r="K831" s="10" t="s">
        <v>592</v>
      </c>
      <c r="L831" s="10" t="s">
        <v>1875</v>
      </c>
      <c r="M831" s="11" t="s">
        <v>1876</v>
      </c>
      <c r="N831" s="10">
        <v>3402</v>
      </c>
      <c r="O831" s="11" t="s">
        <v>3013</v>
      </c>
      <c r="P831" s="12" t="s">
        <v>4162</v>
      </c>
      <c r="Q831" s="10" t="s">
        <v>550</v>
      </c>
      <c r="R831" s="10" t="s">
        <v>419</v>
      </c>
      <c r="S831" s="367" t="s">
        <v>125</v>
      </c>
      <c r="T831" s="10">
        <v>1</v>
      </c>
      <c r="U831" s="10" t="s">
        <v>475</v>
      </c>
      <c r="V831" s="10" t="s">
        <v>4163</v>
      </c>
      <c r="W831" s="10" t="s">
        <v>4164</v>
      </c>
      <c r="X831" s="569">
        <v>46078.458333333343</v>
      </c>
      <c r="Y831" s="10" t="s">
        <v>4165</v>
      </c>
      <c r="Z831" s="10">
        <v>1</v>
      </c>
      <c r="AA831" s="10"/>
      <c r="AB831" s="10" t="s">
        <v>478</v>
      </c>
      <c r="AC831" s="221" t="s">
        <v>4166</v>
      </c>
      <c r="AD831" s="10"/>
      <c r="AE831" s="10"/>
      <c r="AF831" s="10"/>
      <c r="AG831" s="10"/>
      <c r="AH831" s="10"/>
      <c r="AI831" s="10"/>
      <c r="AJ831" s="10"/>
      <c r="AK831" s="10" t="s">
        <v>480</v>
      </c>
      <c r="AL831" s="222">
        <f t="shared" si="24"/>
        <v>46078</v>
      </c>
      <c r="AM831" s="220">
        <f t="shared" si="25"/>
        <v>46078</v>
      </c>
    </row>
    <row r="832" spans="1:39" ht="21.6" customHeight="1">
      <c r="A832" s="10">
        <v>130</v>
      </c>
      <c r="B832" s="10" t="s">
        <v>471</v>
      </c>
      <c r="C832" s="10">
        <v>2026022981</v>
      </c>
      <c r="D832" s="10"/>
      <c r="E832" s="10"/>
      <c r="F832" s="10">
        <v>2543</v>
      </c>
      <c r="G832" s="366" t="s">
        <v>295</v>
      </c>
      <c r="H832" s="10" t="s">
        <v>504</v>
      </c>
      <c r="I832" s="10"/>
      <c r="J832" s="10"/>
      <c r="K832" s="10"/>
      <c r="L832" s="10"/>
      <c r="M832" s="11"/>
      <c r="N832" s="10"/>
      <c r="O832" s="11"/>
      <c r="P832" s="12"/>
      <c r="Q832" s="10" t="s">
        <v>1967</v>
      </c>
      <c r="R832" s="10" t="s">
        <v>419</v>
      </c>
      <c r="S832" s="367" t="s">
        <v>130</v>
      </c>
      <c r="T832" s="10">
        <v>1</v>
      </c>
      <c r="U832" s="10" t="s">
        <v>475</v>
      </c>
      <c r="V832" s="10" t="s">
        <v>4167</v>
      </c>
      <c r="W832" s="10" t="s">
        <v>4168</v>
      </c>
      <c r="X832" s="569">
        <v>46078.649305555547</v>
      </c>
      <c r="Y832" s="10"/>
      <c r="Z832" s="10">
        <v>0.6</v>
      </c>
      <c r="AA832" s="10"/>
      <c r="AB832" s="10" t="s">
        <v>478</v>
      </c>
      <c r="AC832" s="221" t="s">
        <v>4169</v>
      </c>
      <c r="AD832" s="10"/>
      <c r="AE832" s="10" t="s">
        <v>480</v>
      </c>
      <c r="AF832" s="10"/>
      <c r="AG832" s="10"/>
      <c r="AH832" s="10"/>
      <c r="AI832" s="10"/>
      <c r="AJ832" s="10"/>
      <c r="AK832" s="10" t="s">
        <v>480</v>
      </c>
      <c r="AL832" s="222" t="e">
        <f t="shared" si="24"/>
        <v>#VALUE!</v>
      </c>
      <c r="AM832" s="220">
        <f t="shared" si="25"/>
        <v>46078</v>
      </c>
    </row>
    <row r="833" spans="1:39" ht="21.6" customHeight="1">
      <c r="A833" s="10">
        <v>131</v>
      </c>
      <c r="B833" s="10" t="s">
        <v>471</v>
      </c>
      <c r="C833" s="10">
        <v>2026023075</v>
      </c>
      <c r="D833" s="10"/>
      <c r="E833" s="10"/>
      <c r="F833" s="10">
        <v>2543</v>
      </c>
      <c r="G833" s="366" t="s">
        <v>295</v>
      </c>
      <c r="H833" s="10" t="s">
        <v>504</v>
      </c>
      <c r="I833" s="10"/>
      <c r="J833" s="10"/>
      <c r="K833" s="10"/>
      <c r="L833" s="10"/>
      <c r="M833" s="11"/>
      <c r="N833" s="10"/>
      <c r="O833" s="11"/>
      <c r="P833" s="12"/>
      <c r="Q833" s="10" t="s">
        <v>1967</v>
      </c>
      <c r="R833" s="10" t="s">
        <v>419</v>
      </c>
      <c r="S833" s="367" t="s">
        <v>145</v>
      </c>
      <c r="T833" s="10">
        <v>1</v>
      </c>
      <c r="U833" s="10" t="s">
        <v>475</v>
      </c>
      <c r="V833" s="10" t="s">
        <v>4170</v>
      </c>
      <c r="W833" s="10" t="s">
        <v>4168</v>
      </c>
      <c r="X833" s="569">
        <v>46078.652777777781</v>
      </c>
      <c r="Y833" s="10"/>
      <c r="Z833" s="10">
        <v>0.7</v>
      </c>
      <c r="AA833" s="10"/>
      <c r="AB833" s="10" t="s">
        <v>478</v>
      </c>
      <c r="AC833" s="221" t="s">
        <v>4171</v>
      </c>
      <c r="AD833" s="10"/>
      <c r="AE833" s="10" t="s">
        <v>480</v>
      </c>
      <c r="AF833" s="10"/>
      <c r="AG833" s="10"/>
      <c r="AH833" s="10"/>
      <c r="AI833" s="10"/>
      <c r="AJ833" s="10"/>
      <c r="AK833" s="10" t="s">
        <v>480</v>
      </c>
      <c r="AL833" s="222" t="e">
        <f t="shared" si="24"/>
        <v>#VALUE!</v>
      </c>
      <c r="AM833" s="220">
        <f t="shared" si="25"/>
        <v>46078</v>
      </c>
    </row>
    <row r="834" spans="1:39" ht="21.6" customHeight="1">
      <c r="A834" s="10">
        <v>129</v>
      </c>
      <c r="B834" s="10" t="s">
        <v>509</v>
      </c>
      <c r="C834" s="10">
        <v>2026022874</v>
      </c>
      <c r="D834" s="10" t="s">
        <v>4172</v>
      </c>
      <c r="E834" s="10" t="s">
        <v>511</v>
      </c>
      <c r="F834" s="10">
        <v>2570</v>
      </c>
      <c r="G834" s="366" t="s">
        <v>3490</v>
      </c>
      <c r="H834" s="10" t="s">
        <v>2452</v>
      </c>
      <c r="I834" s="10" t="s">
        <v>4173</v>
      </c>
      <c r="J834" s="10" t="s">
        <v>514</v>
      </c>
      <c r="K834" s="10" t="s">
        <v>1037</v>
      </c>
      <c r="L834" s="10" t="s">
        <v>1410</v>
      </c>
      <c r="M834" s="11" t="s">
        <v>1411</v>
      </c>
      <c r="N834" s="10">
        <v>6003</v>
      </c>
      <c r="O834" s="11" t="s">
        <v>548</v>
      </c>
      <c r="P834" s="12" t="s">
        <v>4174</v>
      </c>
      <c r="Q834" s="10" t="s">
        <v>3491</v>
      </c>
      <c r="R834" s="10" t="s">
        <v>419</v>
      </c>
      <c r="S834" s="367" t="s">
        <v>145</v>
      </c>
      <c r="T834" s="10">
        <v>1</v>
      </c>
      <c r="U834" s="10" t="s">
        <v>475</v>
      </c>
      <c r="V834" s="10" t="s">
        <v>4175</v>
      </c>
      <c r="W834" s="10" t="s">
        <v>4176</v>
      </c>
      <c r="X834" s="569">
        <v>46078.715277777781</v>
      </c>
      <c r="Y834" s="10" t="s">
        <v>4177</v>
      </c>
      <c r="Z834" s="10">
        <v>0.3</v>
      </c>
      <c r="AA834" s="10"/>
      <c r="AB834" s="10" t="s">
        <v>478</v>
      </c>
      <c r="AC834" s="221" t="s">
        <v>4178</v>
      </c>
      <c r="AD834" s="10"/>
      <c r="AE834" s="10"/>
      <c r="AF834" s="10"/>
      <c r="AG834" s="10"/>
      <c r="AH834" s="10"/>
      <c r="AI834" s="10"/>
      <c r="AJ834" s="10"/>
      <c r="AK834" s="10" t="s">
        <v>480</v>
      </c>
      <c r="AL834" s="222">
        <f t="shared" ref="AL834:AL897" si="26">DATEVALUE(TEXT(I834, "yyyy/mm/dd"))</f>
        <v>46077</v>
      </c>
      <c r="AM834" s="220">
        <f t="shared" ref="AM834:AM897" si="27">DATEVALUE(TEXT(X834, "yyyy/mm/dd"))</f>
        <v>46078</v>
      </c>
    </row>
    <row r="835" spans="1:39" ht="21.6" customHeight="1">
      <c r="A835" s="10">
        <v>131</v>
      </c>
      <c r="B835" s="10" t="s">
        <v>509</v>
      </c>
      <c r="C835" s="10">
        <v>2026022919</v>
      </c>
      <c r="D835" s="10" t="s">
        <v>4179</v>
      </c>
      <c r="E835" s="10" t="s">
        <v>511</v>
      </c>
      <c r="F835" s="10">
        <v>2315</v>
      </c>
      <c r="G835" s="366" t="s">
        <v>3143</v>
      </c>
      <c r="H835" s="10" t="s">
        <v>2440</v>
      </c>
      <c r="I835" s="10" t="s">
        <v>4180</v>
      </c>
      <c r="J835" s="10" t="s">
        <v>530</v>
      </c>
      <c r="K835" s="10" t="s">
        <v>592</v>
      </c>
      <c r="L835" s="10" t="s">
        <v>1140</v>
      </c>
      <c r="M835" s="11" t="s">
        <v>1141</v>
      </c>
      <c r="N835" s="10">
        <v>5805</v>
      </c>
      <c r="O835" s="11" t="s">
        <v>2168</v>
      </c>
      <c r="P835" s="12" t="s">
        <v>4181</v>
      </c>
      <c r="Q835" s="10" t="s">
        <v>3144</v>
      </c>
      <c r="R835" s="10" t="s">
        <v>419</v>
      </c>
      <c r="S835" s="367" t="s">
        <v>130</v>
      </c>
      <c r="T835" s="10">
        <v>1</v>
      </c>
      <c r="U835" s="10" t="s">
        <v>475</v>
      </c>
      <c r="V835" s="10" t="s">
        <v>4182</v>
      </c>
      <c r="W835" s="10" t="s">
        <v>4183</v>
      </c>
      <c r="X835" s="569">
        <v>46079.518750000003</v>
      </c>
      <c r="Y835" s="10" t="s">
        <v>4184</v>
      </c>
      <c r="Z835" s="10">
        <v>1</v>
      </c>
      <c r="AA835" s="10"/>
      <c r="AB835" s="10" t="s">
        <v>478</v>
      </c>
      <c r="AC835" s="221" t="s">
        <v>4185</v>
      </c>
      <c r="AD835" s="10"/>
      <c r="AE835" s="10"/>
      <c r="AF835" s="10"/>
      <c r="AG835" s="10"/>
      <c r="AH835" s="10"/>
      <c r="AI835" s="10"/>
      <c r="AJ835" s="10"/>
      <c r="AK835" s="10" t="s">
        <v>480</v>
      </c>
      <c r="AL835" s="222">
        <f t="shared" si="26"/>
        <v>46078</v>
      </c>
      <c r="AM835" s="220">
        <f t="shared" si="27"/>
        <v>46079</v>
      </c>
    </row>
    <row r="836" spans="1:39" ht="21.6" customHeight="1">
      <c r="A836" s="10">
        <v>132</v>
      </c>
      <c r="B836" s="10" t="s">
        <v>509</v>
      </c>
      <c r="C836" s="10">
        <v>2026022967</v>
      </c>
      <c r="D836" s="10" t="s">
        <v>4186</v>
      </c>
      <c r="E836" s="10" t="s">
        <v>511</v>
      </c>
      <c r="F836" s="10">
        <v>5384</v>
      </c>
      <c r="G836" s="366" t="s">
        <v>415</v>
      </c>
      <c r="H836" s="10" t="s">
        <v>543</v>
      </c>
      <c r="I836" s="10" t="s">
        <v>4187</v>
      </c>
      <c r="J836" s="10" t="s">
        <v>530</v>
      </c>
      <c r="K836" s="10" t="s">
        <v>289</v>
      </c>
      <c r="L836" s="10" t="s">
        <v>515</v>
      </c>
      <c r="M836" s="11" t="s">
        <v>516</v>
      </c>
      <c r="N836" s="10">
        <v>2307</v>
      </c>
      <c r="O836" s="11" t="s">
        <v>532</v>
      </c>
      <c r="P836" s="12" t="s">
        <v>4188</v>
      </c>
      <c r="Q836" s="10" t="s">
        <v>843</v>
      </c>
      <c r="R836" s="10" t="s">
        <v>419</v>
      </c>
      <c r="S836" s="367" t="s">
        <v>146</v>
      </c>
      <c r="T836" s="10">
        <v>1</v>
      </c>
      <c r="U836" s="10" t="s">
        <v>475</v>
      </c>
      <c r="V836" s="10" t="s">
        <v>4189</v>
      </c>
      <c r="W836" s="10" t="s">
        <v>4190</v>
      </c>
      <c r="X836" s="569">
        <v>46079.447916666657</v>
      </c>
      <c r="Y836" s="10" t="s">
        <v>4191</v>
      </c>
      <c r="Z836" s="10">
        <v>0.6</v>
      </c>
      <c r="AA836" s="10"/>
      <c r="AB836" s="10" t="s">
        <v>478</v>
      </c>
      <c r="AC836" s="221" t="s">
        <v>4192</v>
      </c>
      <c r="AD836" s="10"/>
      <c r="AE836" s="10"/>
      <c r="AF836" s="10"/>
      <c r="AG836" s="10"/>
      <c r="AH836" s="10"/>
      <c r="AI836" s="10"/>
      <c r="AJ836" s="10"/>
      <c r="AK836" s="10" t="s">
        <v>480</v>
      </c>
      <c r="AL836" s="222">
        <f t="shared" si="26"/>
        <v>46078</v>
      </c>
      <c r="AM836" s="220">
        <f t="shared" si="27"/>
        <v>46079</v>
      </c>
    </row>
    <row r="837" spans="1:39" ht="21.6" customHeight="1">
      <c r="A837" s="10">
        <v>135</v>
      </c>
      <c r="B837" s="10" t="s">
        <v>471</v>
      </c>
      <c r="C837" s="10">
        <v>2026023113</v>
      </c>
      <c r="D837" s="10"/>
      <c r="E837" s="10"/>
      <c r="F837" s="10">
        <v>2570</v>
      </c>
      <c r="G837" s="366" t="s">
        <v>3490</v>
      </c>
      <c r="H837" s="10" t="s">
        <v>2452</v>
      </c>
      <c r="I837" s="10"/>
      <c r="J837" s="10"/>
      <c r="K837" s="10"/>
      <c r="L837" s="10"/>
      <c r="M837" s="11"/>
      <c r="N837" s="10"/>
      <c r="O837" s="11"/>
      <c r="P837" s="12"/>
      <c r="Q837" s="10" t="s">
        <v>3491</v>
      </c>
      <c r="R837" s="10" t="s">
        <v>419</v>
      </c>
      <c r="S837" s="367" t="s">
        <v>145</v>
      </c>
      <c r="T837" s="10">
        <v>1</v>
      </c>
      <c r="U837" s="10" t="s">
        <v>475</v>
      </c>
      <c r="V837" s="10" t="s">
        <v>4193</v>
      </c>
      <c r="W837" s="10" t="s">
        <v>4194</v>
      </c>
      <c r="X837" s="569">
        <v>46078.729166666657</v>
      </c>
      <c r="Y837" s="10"/>
      <c r="Z837" s="10">
        <v>0.3</v>
      </c>
      <c r="AA837" s="10"/>
      <c r="AB837" s="10" t="s">
        <v>478</v>
      </c>
      <c r="AC837" s="221" t="s">
        <v>526</v>
      </c>
      <c r="AD837" s="10" t="s">
        <v>480</v>
      </c>
      <c r="AE837" s="10"/>
      <c r="AF837" s="10"/>
      <c r="AG837" s="10"/>
      <c r="AH837" s="10"/>
      <c r="AI837" s="10"/>
      <c r="AJ837" s="10"/>
      <c r="AK837" s="10" t="s">
        <v>480</v>
      </c>
      <c r="AL837" s="222" t="e">
        <f t="shared" si="26"/>
        <v>#VALUE!</v>
      </c>
      <c r="AM837" s="220">
        <f t="shared" si="27"/>
        <v>46078</v>
      </c>
    </row>
    <row r="838" spans="1:39" ht="21.6" customHeight="1">
      <c r="A838" s="10">
        <v>136</v>
      </c>
      <c r="B838" s="10" t="s">
        <v>471</v>
      </c>
      <c r="C838" s="10">
        <v>2026023127</v>
      </c>
      <c r="D838" s="10"/>
      <c r="E838" s="10"/>
      <c r="F838" s="10">
        <v>4397</v>
      </c>
      <c r="G838" s="366" t="s">
        <v>822</v>
      </c>
      <c r="H838" s="10" t="s">
        <v>504</v>
      </c>
      <c r="I838" s="10"/>
      <c r="J838" s="10"/>
      <c r="K838" s="10"/>
      <c r="L838" s="10"/>
      <c r="M838" s="11"/>
      <c r="N838" s="10"/>
      <c r="O838" s="11"/>
      <c r="P838" s="12"/>
      <c r="Q838" s="10" t="s">
        <v>823</v>
      </c>
      <c r="R838" s="10" t="s">
        <v>419</v>
      </c>
      <c r="S838" s="367" t="s">
        <v>145</v>
      </c>
      <c r="T838" s="10">
        <v>1</v>
      </c>
      <c r="U838" s="10" t="s">
        <v>475</v>
      </c>
      <c r="V838" s="10" t="s">
        <v>4195</v>
      </c>
      <c r="W838" s="10" t="s">
        <v>4196</v>
      </c>
      <c r="X838" s="569">
        <v>46079.408333333333</v>
      </c>
      <c r="Y838" s="10"/>
      <c r="Z838" s="10">
        <v>0.4</v>
      </c>
      <c r="AA838" s="10"/>
      <c r="AB838" s="10" t="s">
        <v>478</v>
      </c>
      <c r="AC838" s="221" t="s">
        <v>4197</v>
      </c>
      <c r="AD838" s="10" t="s">
        <v>480</v>
      </c>
      <c r="AE838" s="10"/>
      <c r="AF838" s="10"/>
      <c r="AG838" s="10"/>
      <c r="AH838" s="10"/>
      <c r="AI838" s="10"/>
      <c r="AJ838" s="10" t="s">
        <v>480</v>
      </c>
      <c r="AK838" s="10" t="s">
        <v>480</v>
      </c>
      <c r="AL838" s="222" t="e">
        <f t="shared" si="26"/>
        <v>#VALUE!</v>
      </c>
      <c r="AM838" s="220">
        <f t="shared" si="27"/>
        <v>46079</v>
      </c>
    </row>
    <row r="839" spans="1:39" ht="21.6" customHeight="1">
      <c r="A839" s="10">
        <v>137</v>
      </c>
      <c r="B839" s="10" t="s">
        <v>471</v>
      </c>
      <c r="C839" s="10">
        <v>2026023128</v>
      </c>
      <c r="D839" s="10"/>
      <c r="E839" s="10"/>
      <c r="F839" s="10">
        <v>4856</v>
      </c>
      <c r="G839" s="366" t="s">
        <v>1567</v>
      </c>
      <c r="H839" s="10" t="s">
        <v>636</v>
      </c>
      <c r="I839" s="10"/>
      <c r="J839" s="10"/>
      <c r="K839" s="10"/>
      <c r="L839" s="10"/>
      <c r="M839" s="11"/>
      <c r="N839" s="10"/>
      <c r="O839" s="11"/>
      <c r="P839" s="12"/>
      <c r="Q839" s="10" t="s">
        <v>1570</v>
      </c>
      <c r="R839" s="10" t="s">
        <v>419</v>
      </c>
      <c r="S839" s="367" t="s">
        <v>125</v>
      </c>
      <c r="T839" s="10">
        <v>1</v>
      </c>
      <c r="U839" s="10" t="s">
        <v>475</v>
      </c>
      <c r="V839" s="10" t="s">
        <v>4198</v>
      </c>
      <c r="W839" s="10" t="s">
        <v>4199</v>
      </c>
      <c r="X839" s="569">
        <v>46079.388888888891</v>
      </c>
      <c r="Y839" s="10"/>
      <c r="Z839" s="10">
        <v>0.3</v>
      </c>
      <c r="AA839" s="10"/>
      <c r="AB839" s="10" t="s">
        <v>478</v>
      </c>
      <c r="AC839" s="221" t="s">
        <v>4200</v>
      </c>
      <c r="AD839" s="10" t="s">
        <v>480</v>
      </c>
      <c r="AE839" s="10"/>
      <c r="AF839" s="10"/>
      <c r="AG839" s="10"/>
      <c r="AH839" s="10"/>
      <c r="AI839" s="10"/>
      <c r="AJ839" s="10" t="s">
        <v>480</v>
      </c>
      <c r="AK839" s="10" t="s">
        <v>480</v>
      </c>
      <c r="AL839" s="222" t="e">
        <f t="shared" si="26"/>
        <v>#VALUE!</v>
      </c>
      <c r="AM839" s="220">
        <f t="shared" si="27"/>
        <v>46079</v>
      </c>
    </row>
    <row r="840" spans="1:39" ht="21.6" customHeight="1">
      <c r="A840" s="10">
        <v>138</v>
      </c>
      <c r="B840" s="10" t="s">
        <v>471</v>
      </c>
      <c r="C840" s="10">
        <v>2026023132</v>
      </c>
      <c r="D840" s="10"/>
      <c r="E840" s="10"/>
      <c r="F840" s="10">
        <v>4025</v>
      </c>
      <c r="G840" s="366" t="s">
        <v>275</v>
      </c>
      <c r="H840" s="10" t="s">
        <v>636</v>
      </c>
      <c r="I840" s="10"/>
      <c r="J840" s="10"/>
      <c r="K840" s="10"/>
      <c r="L840" s="10"/>
      <c r="M840" s="11"/>
      <c r="N840" s="10"/>
      <c r="O840" s="11"/>
      <c r="P840" s="12"/>
      <c r="Q840" s="10" t="s">
        <v>2411</v>
      </c>
      <c r="R840" s="10" t="s">
        <v>419</v>
      </c>
      <c r="S840" s="367" t="s">
        <v>125</v>
      </c>
      <c r="T840" s="10">
        <v>1</v>
      </c>
      <c r="U840" s="10" t="s">
        <v>475</v>
      </c>
      <c r="V840" s="10" t="s">
        <v>4201</v>
      </c>
      <c r="W840" s="10" t="s">
        <v>4202</v>
      </c>
      <c r="X840" s="569">
        <v>46079.402777777781</v>
      </c>
      <c r="Y840" s="10"/>
      <c r="Z840" s="10">
        <v>0.3</v>
      </c>
      <c r="AA840" s="10"/>
      <c r="AB840" s="10" t="s">
        <v>478</v>
      </c>
      <c r="AC840" s="221" t="s">
        <v>2705</v>
      </c>
      <c r="AD840" s="10" t="s">
        <v>480</v>
      </c>
      <c r="AE840" s="10"/>
      <c r="AF840" s="10"/>
      <c r="AG840" s="10"/>
      <c r="AH840" s="10"/>
      <c r="AI840" s="10"/>
      <c r="AJ840" s="10" t="s">
        <v>480</v>
      </c>
      <c r="AK840" s="10" t="s">
        <v>480</v>
      </c>
      <c r="AL840" s="222" t="e">
        <f t="shared" si="26"/>
        <v>#VALUE!</v>
      </c>
      <c r="AM840" s="220">
        <f t="shared" si="27"/>
        <v>46079</v>
      </c>
    </row>
    <row r="841" spans="1:39" ht="21.6" customHeight="1">
      <c r="A841" s="10">
        <v>139</v>
      </c>
      <c r="B841" s="10" t="s">
        <v>471</v>
      </c>
      <c r="C841" s="10">
        <v>2026023135</v>
      </c>
      <c r="D841" s="10"/>
      <c r="E841" s="10"/>
      <c r="F841" s="10">
        <v>2222</v>
      </c>
      <c r="G841" s="366" t="s">
        <v>319</v>
      </c>
      <c r="H841" s="10" t="s">
        <v>504</v>
      </c>
      <c r="I841" s="10"/>
      <c r="J841" s="10"/>
      <c r="K841" s="10"/>
      <c r="L841" s="10"/>
      <c r="M841" s="11"/>
      <c r="N841" s="10"/>
      <c r="O841" s="11"/>
      <c r="P841" s="12"/>
      <c r="Q841" s="10" t="s">
        <v>671</v>
      </c>
      <c r="R841" s="10" t="s">
        <v>419</v>
      </c>
      <c r="S841" s="367" t="s">
        <v>145</v>
      </c>
      <c r="T841" s="10">
        <v>1</v>
      </c>
      <c r="U841" s="10" t="s">
        <v>475</v>
      </c>
      <c r="V841" s="10" t="s">
        <v>4203</v>
      </c>
      <c r="W841" s="10" t="s">
        <v>4204</v>
      </c>
      <c r="X841" s="569">
        <v>46079.427777777782</v>
      </c>
      <c r="Y841" s="10"/>
      <c r="Z841" s="10">
        <v>0.3</v>
      </c>
      <c r="AA841" s="10"/>
      <c r="AB841" s="10" t="s">
        <v>478</v>
      </c>
      <c r="AC841" s="221" t="s">
        <v>4128</v>
      </c>
      <c r="AD841" s="10"/>
      <c r="AE841" s="10"/>
      <c r="AF841" s="10"/>
      <c r="AG841" s="10"/>
      <c r="AH841" s="10"/>
      <c r="AI841" s="10"/>
      <c r="AJ841" s="10"/>
      <c r="AK841" s="10" t="s">
        <v>480</v>
      </c>
      <c r="AL841" s="222" t="e">
        <f t="shared" si="26"/>
        <v>#VALUE!</v>
      </c>
      <c r="AM841" s="220">
        <f t="shared" si="27"/>
        <v>46079</v>
      </c>
    </row>
    <row r="842" spans="1:39" ht="21.6" customHeight="1">
      <c r="A842" s="10">
        <v>140</v>
      </c>
      <c r="B842" s="10" t="s">
        <v>471</v>
      </c>
      <c r="C842" s="10">
        <v>2026023136</v>
      </c>
      <c r="D842" s="10"/>
      <c r="E842" s="10"/>
      <c r="F842" s="10">
        <v>5057</v>
      </c>
      <c r="G842" s="366" t="s">
        <v>1485</v>
      </c>
      <c r="H842" s="10" t="s">
        <v>636</v>
      </c>
      <c r="I842" s="10"/>
      <c r="J842" s="10"/>
      <c r="K842" s="10"/>
      <c r="L842" s="10"/>
      <c r="M842" s="11"/>
      <c r="N842" s="10"/>
      <c r="O842" s="11"/>
      <c r="P842" s="12"/>
      <c r="Q842" s="10" t="s">
        <v>1490</v>
      </c>
      <c r="R842" s="10" t="s">
        <v>419</v>
      </c>
      <c r="S842" s="367" t="s">
        <v>125</v>
      </c>
      <c r="T842" s="10">
        <v>1</v>
      </c>
      <c r="U842" s="10" t="s">
        <v>475</v>
      </c>
      <c r="V842" s="10" t="s">
        <v>4205</v>
      </c>
      <c r="W842" s="10" t="s">
        <v>4206</v>
      </c>
      <c r="X842" s="569">
        <v>46079.416666666657</v>
      </c>
      <c r="Y842" s="10"/>
      <c r="Z842" s="10">
        <v>0.3</v>
      </c>
      <c r="AA842" s="10"/>
      <c r="AB842" s="10" t="s">
        <v>478</v>
      </c>
      <c r="AC842" s="221" t="s">
        <v>4207</v>
      </c>
      <c r="AD842" s="10" t="s">
        <v>480</v>
      </c>
      <c r="AE842" s="10"/>
      <c r="AF842" s="10"/>
      <c r="AG842" s="10"/>
      <c r="AH842" s="10"/>
      <c r="AI842" s="10"/>
      <c r="AJ842" s="10" t="s">
        <v>480</v>
      </c>
      <c r="AK842" s="10" t="s">
        <v>480</v>
      </c>
      <c r="AL842" s="222" t="e">
        <f t="shared" si="26"/>
        <v>#VALUE!</v>
      </c>
      <c r="AM842" s="220">
        <f t="shared" si="27"/>
        <v>46079</v>
      </c>
    </row>
    <row r="843" spans="1:39" ht="21.6" customHeight="1">
      <c r="A843" s="10">
        <v>141</v>
      </c>
      <c r="B843" s="10" t="s">
        <v>471</v>
      </c>
      <c r="C843" s="10">
        <v>2026023157</v>
      </c>
      <c r="D843" s="10"/>
      <c r="E843" s="10"/>
      <c r="F843" s="10">
        <v>3652</v>
      </c>
      <c r="G843" s="366" t="s">
        <v>1074</v>
      </c>
      <c r="H843" s="10" t="s">
        <v>636</v>
      </c>
      <c r="I843" s="10"/>
      <c r="J843" s="10"/>
      <c r="K843" s="10"/>
      <c r="L843" s="10"/>
      <c r="M843" s="11"/>
      <c r="N843" s="10"/>
      <c r="O843" s="11"/>
      <c r="P843" s="12"/>
      <c r="Q843" s="10" t="s">
        <v>1075</v>
      </c>
      <c r="R843" s="10" t="s">
        <v>419</v>
      </c>
      <c r="S843" s="367" t="s">
        <v>125</v>
      </c>
      <c r="T843" s="10">
        <v>1</v>
      </c>
      <c r="U843" s="10" t="s">
        <v>475</v>
      </c>
      <c r="V843" s="10" t="s">
        <v>4208</v>
      </c>
      <c r="W843" s="10" t="s">
        <v>4209</v>
      </c>
      <c r="X843" s="569">
        <v>46079.430555555547</v>
      </c>
      <c r="Y843" s="10"/>
      <c r="Z843" s="10">
        <v>0.3</v>
      </c>
      <c r="AA843" s="10"/>
      <c r="AB843" s="10" t="s">
        <v>478</v>
      </c>
      <c r="AC843" s="221" t="s">
        <v>4210</v>
      </c>
      <c r="AD843" s="10" t="s">
        <v>480</v>
      </c>
      <c r="AE843" s="10"/>
      <c r="AF843" s="10"/>
      <c r="AG843" s="10"/>
      <c r="AH843" s="10"/>
      <c r="AI843" s="10"/>
      <c r="AJ843" s="10" t="s">
        <v>480</v>
      </c>
      <c r="AK843" s="10" t="s">
        <v>480</v>
      </c>
      <c r="AL843" s="222" t="e">
        <f t="shared" si="26"/>
        <v>#VALUE!</v>
      </c>
      <c r="AM843" s="220">
        <f t="shared" si="27"/>
        <v>46079</v>
      </c>
    </row>
    <row r="844" spans="1:39" ht="21.6" customHeight="1">
      <c r="A844" s="10">
        <v>142</v>
      </c>
      <c r="B844" s="10" t="s">
        <v>471</v>
      </c>
      <c r="C844" s="10">
        <v>2026023169</v>
      </c>
      <c r="D844" s="10"/>
      <c r="E844" s="10"/>
      <c r="F844" s="10">
        <v>5384</v>
      </c>
      <c r="G844" s="366" t="s">
        <v>415</v>
      </c>
      <c r="H844" s="10" t="s">
        <v>543</v>
      </c>
      <c r="I844" s="10"/>
      <c r="J844" s="10"/>
      <c r="K844" s="10"/>
      <c r="L844" s="10"/>
      <c r="M844" s="11"/>
      <c r="N844" s="10"/>
      <c r="O844" s="11"/>
      <c r="P844" s="12"/>
      <c r="Q844" s="10" t="s">
        <v>843</v>
      </c>
      <c r="R844" s="10" t="s">
        <v>419</v>
      </c>
      <c r="S844" s="367" t="s">
        <v>146</v>
      </c>
      <c r="T844" s="10">
        <v>1</v>
      </c>
      <c r="U844" s="10" t="s">
        <v>475</v>
      </c>
      <c r="V844" s="10" t="s">
        <v>4211</v>
      </c>
      <c r="W844" s="10" t="s">
        <v>4212</v>
      </c>
      <c r="X844" s="569">
        <v>46079.446527777778</v>
      </c>
      <c r="Y844" s="10"/>
      <c r="Z844" s="10">
        <v>0.3</v>
      </c>
      <c r="AA844" s="10"/>
      <c r="AB844" s="10" t="s">
        <v>478</v>
      </c>
      <c r="AC844" s="221" t="s">
        <v>4213</v>
      </c>
      <c r="AD844" s="10" t="s">
        <v>480</v>
      </c>
      <c r="AE844" s="10"/>
      <c r="AF844" s="10"/>
      <c r="AG844" s="10"/>
      <c r="AH844" s="10"/>
      <c r="AI844" s="10"/>
      <c r="AJ844" s="10"/>
      <c r="AK844" s="10"/>
      <c r="AL844" s="222" t="e">
        <f t="shared" si="26"/>
        <v>#VALUE!</v>
      </c>
      <c r="AM844" s="220">
        <f t="shared" si="27"/>
        <v>46079</v>
      </c>
    </row>
    <row r="845" spans="1:39" ht="21.6" customHeight="1">
      <c r="A845" s="10">
        <v>143</v>
      </c>
      <c r="B845" s="10" t="s">
        <v>471</v>
      </c>
      <c r="C845" s="10">
        <v>2026023171</v>
      </c>
      <c r="D845" s="10"/>
      <c r="E845" s="10"/>
      <c r="F845" s="10" t="s">
        <v>84</v>
      </c>
      <c r="G845" s="366" t="s">
        <v>352</v>
      </c>
      <c r="H845" s="10" t="s">
        <v>504</v>
      </c>
      <c r="I845" s="10"/>
      <c r="J845" s="10"/>
      <c r="K845" s="10"/>
      <c r="L845" s="10"/>
      <c r="M845" s="11"/>
      <c r="N845" s="10"/>
      <c r="O845" s="11"/>
      <c r="P845" s="12"/>
      <c r="Q845" s="10" t="s">
        <v>1379</v>
      </c>
      <c r="R845" s="10" t="s">
        <v>419</v>
      </c>
      <c r="S845" s="367" t="s">
        <v>145</v>
      </c>
      <c r="T845" s="10">
        <v>1</v>
      </c>
      <c r="U845" s="10" t="s">
        <v>475</v>
      </c>
      <c r="V845" s="10" t="s">
        <v>4214</v>
      </c>
      <c r="W845" s="10" t="s">
        <v>4215</v>
      </c>
      <c r="X845" s="569">
        <v>46079.447916666657</v>
      </c>
      <c r="Y845" s="10"/>
      <c r="Z845" s="10">
        <v>0.3</v>
      </c>
      <c r="AA845" s="10"/>
      <c r="AB845" s="10" t="s">
        <v>478</v>
      </c>
      <c r="AC845" s="221" t="s">
        <v>4216</v>
      </c>
      <c r="AD845" s="10" t="s">
        <v>480</v>
      </c>
      <c r="AE845" s="10"/>
      <c r="AF845" s="10"/>
      <c r="AG845" s="10"/>
      <c r="AH845" s="10"/>
      <c r="AI845" s="10"/>
      <c r="AJ845" s="10" t="s">
        <v>480</v>
      </c>
      <c r="AK845" s="10" t="s">
        <v>480</v>
      </c>
      <c r="AL845" s="222" t="e">
        <f t="shared" si="26"/>
        <v>#VALUE!</v>
      </c>
      <c r="AM845" s="220">
        <f t="shared" si="27"/>
        <v>46079</v>
      </c>
    </row>
    <row r="846" spans="1:39" ht="21.6" customHeight="1">
      <c r="A846" s="10">
        <v>144</v>
      </c>
      <c r="B846" s="10" t="s">
        <v>471</v>
      </c>
      <c r="C846" s="10">
        <v>2026023172</v>
      </c>
      <c r="D846" s="10"/>
      <c r="E846" s="10"/>
      <c r="F846" s="10">
        <v>2362</v>
      </c>
      <c r="G846" s="366" t="s">
        <v>1770</v>
      </c>
      <c r="H846" s="10" t="s">
        <v>636</v>
      </c>
      <c r="I846" s="10"/>
      <c r="J846" s="10"/>
      <c r="K846" s="10"/>
      <c r="L846" s="10"/>
      <c r="M846" s="11"/>
      <c r="N846" s="10"/>
      <c r="O846" s="11"/>
      <c r="P846" s="12"/>
      <c r="Q846" s="10" t="s">
        <v>1771</v>
      </c>
      <c r="R846" s="10" t="s">
        <v>419</v>
      </c>
      <c r="S846" s="367" t="s">
        <v>125</v>
      </c>
      <c r="T846" s="10">
        <v>1</v>
      </c>
      <c r="U846" s="10" t="s">
        <v>475</v>
      </c>
      <c r="V846" s="10" t="s">
        <v>4217</v>
      </c>
      <c r="W846" s="10" t="s">
        <v>4218</v>
      </c>
      <c r="X846" s="569">
        <v>46079.444444444453</v>
      </c>
      <c r="Y846" s="10"/>
      <c r="Z846" s="10">
        <v>0.3</v>
      </c>
      <c r="AA846" s="10"/>
      <c r="AB846" s="10" t="s">
        <v>478</v>
      </c>
      <c r="AC846" s="221" t="s">
        <v>4219</v>
      </c>
      <c r="AD846" s="10" t="s">
        <v>480</v>
      </c>
      <c r="AE846" s="10"/>
      <c r="AF846" s="10"/>
      <c r="AG846" s="10"/>
      <c r="AH846" s="10"/>
      <c r="AI846" s="10"/>
      <c r="AJ846" s="10" t="s">
        <v>480</v>
      </c>
      <c r="AK846" s="10" t="s">
        <v>480</v>
      </c>
      <c r="AL846" s="222" t="e">
        <f t="shared" si="26"/>
        <v>#VALUE!</v>
      </c>
      <c r="AM846" s="220">
        <f t="shared" si="27"/>
        <v>46079</v>
      </c>
    </row>
    <row r="847" spans="1:39" ht="21.6" customHeight="1">
      <c r="A847" s="10">
        <v>145</v>
      </c>
      <c r="B847" s="10" t="s">
        <v>471</v>
      </c>
      <c r="C847" s="10">
        <v>2026023174</v>
      </c>
      <c r="D847" s="10"/>
      <c r="E847" s="10"/>
      <c r="F847" s="10">
        <v>4144</v>
      </c>
      <c r="G847" s="366" t="s">
        <v>1138</v>
      </c>
      <c r="H847" s="10" t="s">
        <v>636</v>
      </c>
      <c r="I847" s="10"/>
      <c r="J847" s="10"/>
      <c r="K847" s="10"/>
      <c r="L847" s="10"/>
      <c r="M847" s="11"/>
      <c r="N847" s="10"/>
      <c r="O847" s="11"/>
      <c r="P847" s="12"/>
      <c r="Q847" s="10" t="s">
        <v>1144</v>
      </c>
      <c r="R847" s="10" t="s">
        <v>419</v>
      </c>
      <c r="S847" s="367" t="s">
        <v>125</v>
      </c>
      <c r="T847" s="10">
        <v>1</v>
      </c>
      <c r="U847" s="10" t="s">
        <v>475</v>
      </c>
      <c r="V847" s="10" t="s">
        <v>4220</v>
      </c>
      <c r="W847" s="10" t="s">
        <v>4221</v>
      </c>
      <c r="X847" s="569">
        <v>46079.458333333343</v>
      </c>
      <c r="Y847" s="10"/>
      <c r="Z847" s="10">
        <v>0.3</v>
      </c>
      <c r="AA847" s="10"/>
      <c r="AB847" s="10" t="s">
        <v>478</v>
      </c>
      <c r="AC847" s="221" t="s">
        <v>4222</v>
      </c>
      <c r="AD847" s="10" t="s">
        <v>480</v>
      </c>
      <c r="AE847" s="10"/>
      <c r="AF847" s="10"/>
      <c r="AG847" s="10"/>
      <c r="AH847" s="10"/>
      <c r="AI847" s="10"/>
      <c r="AJ847" s="10" t="s">
        <v>480</v>
      </c>
      <c r="AK847" s="10" t="s">
        <v>480</v>
      </c>
      <c r="AL847" s="222" t="e">
        <f t="shared" si="26"/>
        <v>#VALUE!</v>
      </c>
      <c r="AM847" s="220">
        <f t="shared" si="27"/>
        <v>46079</v>
      </c>
    </row>
    <row r="848" spans="1:39" ht="21.6" customHeight="1">
      <c r="A848" s="10">
        <v>146</v>
      </c>
      <c r="B848" s="10" t="s">
        <v>471</v>
      </c>
      <c r="C848" s="10">
        <v>2026023177</v>
      </c>
      <c r="D848" s="10"/>
      <c r="E848" s="10"/>
      <c r="F848" s="10">
        <v>4194</v>
      </c>
      <c r="G848" s="366" t="s">
        <v>1019</v>
      </c>
      <c r="H848" s="10" t="s">
        <v>636</v>
      </c>
      <c r="I848" s="10"/>
      <c r="J848" s="10"/>
      <c r="K848" s="10"/>
      <c r="L848" s="10"/>
      <c r="M848" s="11"/>
      <c r="N848" s="10"/>
      <c r="O848" s="11"/>
      <c r="P848" s="12"/>
      <c r="Q848" s="10" t="s">
        <v>1020</v>
      </c>
      <c r="R848" s="10" t="s">
        <v>419</v>
      </c>
      <c r="S848" s="367" t="s">
        <v>125</v>
      </c>
      <c r="T848" s="10">
        <v>1</v>
      </c>
      <c r="U848" s="10" t="s">
        <v>475</v>
      </c>
      <c r="V848" s="10" t="s">
        <v>4223</v>
      </c>
      <c r="W848" s="10" t="s">
        <v>4224</v>
      </c>
      <c r="X848" s="569">
        <v>46079.472222222219</v>
      </c>
      <c r="Y848" s="10"/>
      <c r="Z848" s="10">
        <v>0.3</v>
      </c>
      <c r="AA848" s="10"/>
      <c r="AB848" s="10" t="s">
        <v>478</v>
      </c>
      <c r="AC848" s="221" t="s">
        <v>4225</v>
      </c>
      <c r="AD848" s="10" t="s">
        <v>480</v>
      </c>
      <c r="AE848" s="10"/>
      <c r="AF848" s="10"/>
      <c r="AG848" s="10"/>
      <c r="AH848" s="10"/>
      <c r="AI848" s="10"/>
      <c r="AJ848" s="10" t="s">
        <v>480</v>
      </c>
      <c r="AK848" s="10" t="s">
        <v>480</v>
      </c>
      <c r="AL848" s="222" t="e">
        <f t="shared" si="26"/>
        <v>#VALUE!</v>
      </c>
      <c r="AM848" s="220">
        <f t="shared" si="27"/>
        <v>46079</v>
      </c>
    </row>
    <row r="849" spans="1:39" ht="21.6" customHeight="1">
      <c r="A849" s="10">
        <v>147</v>
      </c>
      <c r="B849" s="10" t="s">
        <v>471</v>
      </c>
      <c r="C849" s="10">
        <v>2026023178</v>
      </c>
      <c r="D849" s="10"/>
      <c r="E849" s="10"/>
      <c r="F849" s="10">
        <v>4388</v>
      </c>
      <c r="G849" s="366" t="s">
        <v>1373</v>
      </c>
      <c r="H849" s="10" t="s">
        <v>504</v>
      </c>
      <c r="I849" s="10"/>
      <c r="J849" s="10"/>
      <c r="K849" s="10"/>
      <c r="L849" s="10"/>
      <c r="M849" s="11"/>
      <c r="N849" s="10"/>
      <c r="O849" s="11"/>
      <c r="P849" s="12"/>
      <c r="Q849" s="10" t="s">
        <v>1374</v>
      </c>
      <c r="R849" s="10" t="s">
        <v>419</v>
      </c>
      <c r="S849" s="367" t="s">
        <v>145</v>
      </c>
      <c r="T849" s="10">
        <v>1</v>
      </c>
      <c r="U849" s="10" t="s">
        <v>475</v>
      </c>
      <c r="V849" s="10" t="s">
        <v>4226</v>
      </c>
      <c r="W849" s="10" t="s">
        <v>4227</v>
      </c>
      <c r="X849" s="569">
        <v>46079.470833333333</v>
      </c>
      <c r="Y849" s="10"/>
      <c r="Z849" s="10">
        <v>0.4</v>
      </c>
      <c r="AA849" s="10"/>
      <c r="AB849" s="10" t="s">
        <v>478</v>
      </c>
      <c r="AC849" s="221" t="s">
        <v>4228</v>
      </c>
      <c r="AD849" s="10" t="s">
        <v>480</v>
      </c>
      <c r="AE849" s="10"/>
      <c r="AF849" s="10"/>
      <c r="AG849" s="10"/>
      <c r="AH849" s="10"/>
      <c r="AI849" s="10"/>
      <c r="AJ849" s="10" t="s">
        <v>480</v>
      </c>
      <c r="AK849" s="10" t="s">
        <v>480</v>
      </c>
      <c r="AL849" s="222" t="e">
        <f t="shared" si="26"/>
        <v>#VALUE!</v>
      </c>
      <c r="AM849" s="220">
        <f t="shared" si="27"/>
        <v>46079</v>
      </c>
    </row>
    <row r="850" spans="1:39" ht="21.6" customHeight="1">
      <c r="A850" s="10">
        <v>148</v>
      </c>
      <c r="B850" s="10" t="s">
        <v>471</v>
      </c>
      <c r="C850" s="10">
        <v>2026023192</v>
      </c>
      <c r="D850" s="10"/>
      <c r="E850" s="10"/>
      <c r="F850" s="10">
        <v>3627</v>
      </c>
      <c r="G850" s="366" t="s">
        <v>317</v>
      </c>
      <c r="H850" s="10" t="s">
        <v>504</v>
      </c>
      <c r="I850" s="10"/>
      <c r="J850" s="10"/>
      <c r="K850" s="10"/>
      <c r="L850" s="10"/>
      <c r="M850" s="11"/>
      <c r="N850" s="10"/>
      <c r="O850" s="11"/>
      <c r="P850" s="12"/>
      <c r="Q850" s="10" t="s">
        <v>789</v>
      </c>
      <c r="R850" s="10" t="s">
        <v>419</v>
      </c>
      <c r="S850" s="367" t="s">
        <v>145</v>
      </c>
      <c r="T850" s="10">
        <v>1</v>
      </c>
      <c r="U850" s="10" t="s">
        <v>475</v>
      </c>
      <c r="V850" s="10" t="s">
        <v>4229</v>
      </c>
      <c r="W850" s="10" t="s">
        <v>4230</v>
      </c>
      <c r="X850" s="569">
        <v>46079.506944444453</v>
      </c>
      <c r="Y850" s="10"/>
      <c r="Z850" s="10">
        <v>0.3</v>
      </c>
      <c r="AA850" s="10"/>
      <c r="AB850" s="10" t="s">
        <v>478</v>
      </c>
      <c r="AC850" s="221" t="s">
        <v>4128</v>
      </c>
      <c r="AD850" s="10"/>
      <c r="AE850" s="10"/>
      <c r="AF850" s="10"/>
      <c r="AG850" s="10"/>
      <c r="AH850" s="10"/>
      <c r="AI850" s="10"/>
      <c r="AJ850" s="10"/>
      <c r="AK850" s="10"/>
      <c r="AL850" s="222" t="e">
        <f t="shared" si="26"/>
        <v>#VALUE!</v>
      </c>
      <c r="AM850" s="220">
        <f t="shared" si="27"/>
        <v>46079</v>
      </c>
    </row>
    <row r="851" spans="1:39" ht="21.6" customHeight="1">
      <c r="A851" s="10">
        <v>149</v>
      </c>
      <c r="B851" s="10" t="s">
        <v>471</v>
      </c>
      <c r="C851" s="10">
        <v>2026023193</v>
      </c>
      <c r="D851" s="10"/>
      <c r="E851" s="10"/>
      <c r="F851" s="10">
        <v>3627</v>
      </c>
      <c r="G851" s="366" t="s">
        <v>317</v>
      </c>
      <c r="H851" s="10" t="s">
        <v>504</v>
      </c>
      <c r="I851" s="10"/>
      <c r="J851" s="10"/>
      <c r="K851" s="10"/>
      <c r="L851" s="10"/>
      <c r="M851" s="11"/>
      <c r="N851" s="10"/>
      <c r="O851" s="11"/>
      <c r="P851" s="12"/>
      <c r="Q851" s="10" t="s">
        <v>789</v>
      </c>
      <c r="R851" s="10" t="s">
        <v>419</v>
      </c>
      <c r="S851" s="367" t="s">
        <v>145</v>
      </c>
      <c r="T851" s="10">
        <v>1</v>
      </c>
      <c r="U851" s="10" t="s">
        <v>475</v>
      </c>
      <c r="V851" s="10" t="s">
        <v>4231</v>
      </c>
      <c r="W851" s="10" t="s">
        <v>4183</v>
      </c>
      <c r="X851" s="569">
        <v>46079.493055555547</v>
      </c>
      <c r="Y851" s="10"/>
      <c r="Z851" s="10">
        <v>0.3</v>
      </c>
      <c r="AA851" s="10"/>
      <c r="AB851" s="10" t="s">
        <v>478</v>
      </c>
      <c r="AC851" s="221" t="s">
        <v>4232</v>
      </c>
      <c r="AD851" s="10" t="s">
        <v>480</v>
      </c>
      <c r="AE851" s="10"/>
      <c r="AF851" s="10"/>
      <c r="AG851" s="10"/>
      <c r="AH851" s="10"/>
      <c r="AI851" s="10"/>
      <c r="AJ851" s="10" t="s">
        <v>480</v>
      </c>
      <c r="AK851" s="10"/>
      <c r="AL851" s="222" t="e">
        <f t="shared" si="26"/>
        <v>#VALUE!</v>
      </c>
      <c r="AM851" s="220">
        <f t="shared" si="27"/>
        <v>46079</v>
      </c>
    </row>
    <row r="852" spans="1:39" ht="21.6" customHeight="1">
      <c r="A852" s="10">
        <v>150</v>
      </c>
      <c r="B852" s="10" t="s">
        <v>471</v>
      </c>
      <c r="C852" s="10">
        <v>2026023209</v>
      </c>
      <c r="D852" s="10"/>
      <c r="E852" s="10"/>
      <c r="F852" s="10">
        <v>4652</v>
      </c>
      <c r="G852" s="366" t="s">
        <v>981</v>
      </c>
      <c r="H852" s="10" t="s">
        <v>504</v>
      </c>
      <c r="I852" s="10"/>
      <c r="J852" s="10"/>
      <c r="K852" s="10"/>
      <c r="L852" s="10"/>
      <c r="M852" s="11"/>
      <c r="N852" s="10"/>
      <c r="O852" s="11"/>
      <c r="P852" s="12"/>
      <c r="Q852" s="10" t="s">
        <v>982</v>
      </c>
      <c r="R852" s="10" t="s">
        <v>419</v>
      </c>
      <c r="S852" s="367" t="s">
        <v>145</v>
      </c>
      <c r="T852" s="10">
        <v>1</v>
      </c>
      <c r="U852" s="10" t="s">
        <v>475</v>
      </c>
      <c r="V852" s="10" t="s">
        <v>4233</v>
      </c>
      <c r="W852" s="10" t="s">
        <v>4234</v>
      </c>
      <c r="X852" s="569">
        <v>46079.585416666669</v>
      </c>
      <c r="Y852" s="10"/>
      <c r="Z852" s="10">
        <v>0.4</v>
      </c>
      <c r="AA852" s="10"/>
      <c r="AB852" s="10" t="s">
        <v>478</v>
      </c>
      <c r="AC852" s="221" t="s">
        <v>2705</v>
      </c>
      <c r="AD852" s="10" t="s">
        <v>480</v>
      </c>
      <c r="AE852" s="10"/>
      <c r="AF852" s="10"/>
      <c r="AG852" s="10"/>
      <c r="AH852" s="10"/>
      <c r="AI852" s="10"/>
      <c r="AJ852" s="10" t="s">
        <v>480</v>
      </c>
      <c r="AK852" s="10" t="s">
        <v>480</v>
      </c>
      <c r="AL852" s="222" t="e">
        <f t="shared" si="26"/>
        <v>#VALUE!</v>
      </c>
      <c r="AM852" s="220">
        <f t="shared" si="27"/>
        <v>46079</v>
      </c>
    </row>
    <row r="853" spans="1:39" ht="21.6" customHeight="1">
      <c r="A853" s="10">
        <v>151</v>
      </c>
      <c r="B853" s="10" t="s">
        <v>471</v>
      </c>
      <c r="C853" s="10">
        <v>2026023216</v>
      </c>
      <c r="D853" s="10"/>
      <c r="E853" s="10"/>
      <c r="F853" s="10">
        <v>4968</v>
      </c>
      <c r="G853" s="366" t="s">
        <v>985</v>
      </c>
      <c r="H853" s="10" t="s">
        <v>504</v>
      </c>
      <c r="I853" s="10"/>
      <c r="J853" s="10"/>
      <c r="K853" s="10"/>
      <c r="L853" s="10"/>
      <c r="M853" s="11"/>
      <c r="N853" s="10"/>
      <c r="O853" s="11"/>
      <c r="P853" s="12"/>
      <c r="Q853" s="10" t="s">
        <v>986</v>
      </c>
      <c r="R853" s="10" t="s">
        <v>419</v>
      </c>
      <c r="S853" s="367" t="s">
        <v>145</v>
      </c>
      <c r="T853" s="10">
        <v>1</v>
      </c>
      <c r="U853" s="10" t="s">
        <v>475</v>
      </c>
      <c r="V853" s="10" t="s">
        <v>4235</v>
      </c>
      <c r="W853" s="10" t="s">
        <v>4236</v>
      </c>
      <c r="X853" s="569">
        <v>46079.609027777777</v>
      </c>
      <c r="Y853" s="10"/>
      <c r="Z853" s="10">
        <v>0.4</v>
      </c>
      <c r="AA853" s="10"/>
      <c r="AB853" s="10" t="s">
        <v>478</v>
      </c>
      <c r="AC853" s="221" t="s">
        <v>4237</v>
      </c>
      <c r="AD853" s="10" t="s">
        <v>480</v>
      </c>
      <c r="AE853" s="10"/>
      <c r="AF853" s="10"/>
      <c r="AG853" s="10"/>
      <c r="AH853" s="10"/>
      <c r="AI853" s="10"/>
      <c r="AJ853" s="10" t="s">
        <v>480</v>
      </c>
      <c r="AK853" s="10" t="s">
        <v>480</v>
      </c>
      <c r="AL853" s="222" t="e">
        <f t="shared" si="26"/>
        <v>#VALUE!</v>
      </c>
      <c r="AM853" s="220">
        <f t="shared" si="27"/>
        <v>46079</v>
      </c>
    </row>
    <row r="854" spans="1:39" ht="21.6" customHeight="1">
      <c r="A854" s="10">
        <v>152</v>
      </c>
      <c r="B854" s="10" t="s">
        <v>471</v>
      </c>
      <c r="C854" s="10">
        <v>2026023223</v>
      </c>
      <c r="D854" s="10"/>
      <c r="E854" s="10"/>
      <c r="F854" s="10" t="s">
        <v>68</v>
      </c>
      <c r="G854" s="366" t="s">
        <v>512</v>
      </c>
      <c r="H854" s="10" t="s">
        <v>504</v>
      </c>
      <c r="I854" s="10"/>
      <c r="J854" s="10"/>
      <c r="K854" s="10"/>
      <c r="L854" s="10"/>
      <c r="M854" s="11"/>
      <c r="N854" s="10"/>
      <c r="O854" s="11"/>
      <c r="P854" s="12"/>
      <c r="Q854" s="10" t="s">
        <v>519</v>
      </c>
      <c r="R854" s="10" t="s">
        <v>419</v>
      </c>
      <c r="S854" s="367" t="s">
        <v>145</v>
      </c>
      <c r="T854" s="10">
        <v>1</v>
      </c>
      <c r="U854" s="10" t="s">
        <v>475</v>
      </c>
      <c r="V854" s="10" t="s">
        <v>4238</v>
      </c>
      <c r="W854" s="10" t="s">
        <v>4239</v>
      </c>
      <c r="X854" s="569">
        <v>46079.631944444453</v>
      </c>
      <c r="Y854" s="10"/>
      <c r="Z854" s="10">
        <v>0.4</v>
      </c>
      <c r="AA854" s="10"/>
      <c r="AB854" s="10" t="s">
        <v>478</v>
      </c>
      <c r="AC854" s="221" t="s">
        <v>4240</v>
      </c>
      <c r="AD854" s="10" t="s">
        <v>480</v>
      </c>
      <c r="AE854" s="10"/>
      <c r="AF854" s="10"/>
      <c r="AG854" s="10"/>
      <c r="AH854" s="10"/>
      <c r="AI854" s="10"/>
      <c r="AJ854" s="10" t="s">
        <v>480</v>
      </c>
      <c r="AK854" s="10" t="s">
        <v>480</v>
      </c>
      <c r="AL854" s="222" t="e">
        <f t="shared" si="26"/>
        <v>#VALUE!</v>
      </c>
      <c r="AM854" s="220">
        <f t="shared" si="27"/>
        <v>46079</v>
      </c>
    </row>
    <row r="855" spans="1:39" ht="21.6" customHeight="1">
      <c r="A855" s="10">
        <v>153</v>
      </c>
      <c r="B855" s="10" t="s">
        <v>471</v>
      </c>
      <c r="C855" s="10">
        <v>2026023227</v>
      </c>
      <c r="D855" s="10"/>
      <c r="E855" s="10"/>
      <c r="F855" s="10" t="s">
        <v>80</v>
      </c>
      <c r="G855" s="366" t="s">
        <v>967</v>
      </c>
      <c r="H855" s="10" t="s">
        <v>504</v>
      </c>
      <c r="I855" s="10"/>
      <c r="J855" s="10"/>
      <c r="K855" s="10"/>
      <c r="L855" s="10"/>
      <c r="M855" s="11"/>
      <c r="N855" s="10"/>
      <c r="O855" s="11"/>
      <c r="P855" s="12"/>
      <c r="Q855" s="10" t="s">
        <v>968</v>
      </c>
      <c r="R855" s="10" t="s">
        <v>419</v>
      </c>
      <c r="S855" s="367" t="s">
        <v>145</v>
      </c>
      <c r="T855" s="10">
        <v>1</v>
      </c>
      <c r="U855" s="10" t="s">
        <v>475</v>
      </c>
      <c r="V855" s="10" t="s">
        <v>4241</v>
      </c>
      <c r="W855" s="10" t="s">
        <v>4242</v>
      </c>
      <c r="X855" s="569">
        <v>46079.657638888893</v>
      </c>
      <c r="Y855" s="10"/>
      <c r="Z855" s="10">
        <v>0.4</v>
      </c>
      <c r="AA855" s="10"/>
      <c r="AB855" s="10" t="s">
        <v>478</v>
      </c>
      <c r="AC855" s="221" t="s">
        <v>4243</v>
      </c>
      <c r="AD855" s="10" t="s">
        <v>480</v>
      </c>
      <c r="AE855" s="10"/>
      <c r="AF855" s="10"/>
      <c r="AG855" s="10"/>
      <c r="AH855" s="10"/>
      <c r="AI855" s="10"/>
      <c r="AJ855" s="10" t="s">
        <v>480</v>
      </c>
      <c r="AK855" s="10" t="s">
        <v>480</v>
      </c>
      <c r="AL855" s="222" t="e">
        <f t="shared" si="26"/>
        <v>#VALUE!</v>
      </c>
      <c r="AM855" s="220">
        <f t="shared" si="27"/>
        <v>46079</v>
      </c>
    </row>
    <row r="856" spans="1:39" ht="21.6" customHeight="1">
      <c r="A856" s="10">
        <v>154</v>
      </c>
      <c r="B856" s="10" t="s">
        <v>471</v>
      </c>
      <c r="C856" s="10">
        <v>2026023293</v>
      </c>
      <c r="D856" s="10"/>
      <c r="E856" s="10"/>
      <c r="F856" s="10">
        <v>3983</v>
      </c>
      <c r="G856" s="366" t="s">
        <v>815</v>
      </c>
      <c r="H856" s="10" t="s">
        <v>504</v>
      </c>
      <c r="I856" s="10"/>
      <c r="J856" s="10"/>
      <c r="K856" s="10"/>
      <c r="L856" s="10"/>
      <c r="M856" s="11"/>
      <c r="N856" s="10"/>
      <c r="O856" s="11"/>
      <c r="P856" s="12"/>
      <c r="Q856" s="10" t="s">
        <v>816</v>
      </c>
      <c r="R856" s="10" t="s">
        <v>419</v>
      </c>
      <c r="S856" s="367" t="s">
        <v>145</v>
      </c>
      <c r="T856" s="10">
        <v>1</v>
      </c>
      <c r="U856" s="10" t="s">
        <v>475</v>
      </c>
      <c r="V856" s="10" t="s">
        <v>4244</v>
      </c>
      <c r="W856" s="10" t="s">
        <v>4245</v>
      </c>
      <c r="X856" s="569">
        <v>46079.705555555563</v>
      </c>
      <c r="Y856" s="10"/>
      <c r="Z856" s="10">
        <v>0.3</v>
      </c>
      <c r="AA856" s="10"/>
      <c r="AB856" s="10" t="s">
        <v>478</v>
      </c>
      <c r="AC856" s="221" t="s">
        <v>4246</v>
      </c>
      <c r="AD856" s="10" t="s">
        <v>480</v>
      </c>
      <c r="AE856" s="10"/>
      <c r="AF856" s="10"/>
      <c r="AG856" s="10"/>
      <c r="AH856" s="10"/>
      <c r="AI856" s="10"/>
      <c r="AJ856" s="10" t="s">
        <v>480</v>
      </c>
      <c r="AK856" s="10" t="s">
        <v>480</v>
      </c>
      <c r="AL856" s="222" t="e">
        <f t="shared" si="26"/>
        <v>#VALUE!</v>
      </c>
      <c r="AM856" s="220">
        <f t="shared" si="27"/>
        <v>46079</v>
      </c>
    </row>
    <row r="857" spans="1:39" ht="21.6" customHeight="1">
      <c r="A857" s="10">
        <v>1</v>
      </c>
      <c r="B857" s="10" t="s">
        <v>471</v>
      </c>
      <c r="C857" s="10">
        <v>2026030090</v>
      </c>
      <c r="D857" s="10"/>
      <c r="E857" s="10"/>
      <c r="F857" s="10">
        <v>2325</v>
      </c>
      <c r="G857" s="366" t="s">
        <v>1434</v>
      </c>
      <c r="H857" s="10" t="s">
        <v>902</v>
      </c>
      <c r="I857" s="10"/>
      <c r="J857" s="10"/>
      <c r="K857" s="10"/>
      <c r="L857" s="10"/>
      <c r="M857" s="11"/>
      <c r="N857" s="10"/>
      <c r="O857" s="11"/>
      <c r="P857" s="12"/>
      <c r="Q857" s="10" t="s">
        <v>1435</v>
      </c>
      <c r="R857" s="10" t="s">
        <v>419</v>
      </c>
      <c r="S857" s="367" t="s">
        <v>125</v>
      </c>
      <c r="T857" s="10">
        <v>1</v>
      </c>
      <c r="U857" s="10" t="s">
        <v>475</v>
      </c>
      <c r="V857" s="10" t="s">
        <v>4247</v>
      </c>
      <c r="W857" s="10" t="s">
        <v>4248</v>
      </c>
      <c r="X857" s="569">
        <v>46083.472222222219</v>
      </c>
      <c r="Y857" s="10"/>
      <c r="Z857" s="10">
        <v>0.3</v>
      </c>
      <c r="AA857" s="10"/>
      <c r="AB857" s="10" t="s">
        <v>478</v>
      </c>
      <c r="AC857" s="221" t="s">
        <v>4249</v>
      </c>
      <c r="AD857" s="10" t="s">
        <v>480</v>
      </c>
      <c r="AE857" s="10"/>
      <c r="AF857" s="10"/>
      <c r="AG857" s="10"/>
      <c r="AH857" s="10"/>
      <c r="AI857" s="10"/>
      <c r="AJ857" s="10" t="s">
        <v>480</v>
      </c>
      <c r="AK857" s="10" t="s">
        <v>480</v>
      </c>
      <c r="AL857" s="222" t="e">
        <f t="shared" si="26"/>
        <v>#VALUE!</v>
      </c>
      <c r="AM857" s="220">
        <f t="shared" si="27"/>
        <v>46083</v>
      </c>
    </row>
    <row r="858" spans="1:39" ht="21.6" customHeight="1">
      <c r="A858" s="10">
        <v>2</v>
      </c>
      <c r="B858" s="10" t="s">
        <v>471</v>
      </c>
      <c r="C858" s="10">
        <v>2026030092</v>
      </c>
      <c r="D858" s="10"/>
      <c r="E858" s="10"/>
      <c r="F858" s="10">
        <v>4801</v>
      </c>
      <c r="G858" s="366" t="s">
        <v>1439</v>
      </c>
      <c r="H858" s="10" t="s">
        <v>902</v>
      </c>
      <c r="I858" s="10"/>
      <c r="J858" s="10"/>
      <c r="K858" s="10"/>
      <c r="L858" s="10"/>
      <c r="M858" s="11"/>
      <c r="N858" s="10"/>
      <c r="O858" s="11"/>
      <c r="P858" s="12"/>
      <c r="Q858" s="10" t="s">
        <v>1440</v>
      </c>
      <c r="R858" s="10" t="s">
        <v>419</v>
      </c>
      <c r="S858" s="367" t="s">
        <v>125</v>
      </c>
      <c r="T858" s="10">
        <v>1</v>
      </c>
      <c r="U858" s="10" t="s">
        <v>475</v>
      </c>
      <c r="V858" s="10" t="s">
        <v>4250</v>
      </c>
      <c r="W858" s="10" t="s">
        <v>4251</v>
      </c>
      <c r="X858" s="569">
        <v>46083.486111111109</v>
      </c>
      <c r="Y858" s="10"/>
      <c r="Z858" s="10">
        <v>0.3</v>
      </c>
      <c r="AA858" s="10"/>
      <c r="AB858" s="10" t="s">
        <v>478</v>
      </c>
      <c r="AC858" s="221" t="s">
        <v>4252</v>
      </c>
      <c r="AD858" s="10" t="s">
        <v>480</v>
      </c>
      <c r="AE858" s="10"/>
      <c r="AF858" s="10"/>
      <c r="AG858" s="10"/>
      <c r="AH858" s="10"/>
      <c r="AI858" s="10"/>
      <c r="AJ858" s="10" t="s">
        <v>480</v>
      </c>
      <c r="AK858" s="10" t="s">
        <v>480</v>
      </c>
      <c r="AL858" s="222" t="e">
        <f t="shared" si="26"/>
        <v>#VALUE!</v>
      </c>
      <c r="AM858" s="220">
        <f t="shared" si="27"/>
        <v>46083</v>
      </c>
    </row>
    <row r="859" spans="1:39" ht="21.6" customHeight="1">
      <c r="A859" s="10">
        <v>1</v>
      </c>
      <c r="B859" s="10" t="s">
        <v>509</v>
      </c>
      <c r="C859" s="10">
        <v>2026023307</v>
      </c>
      <c r="D859" s="10" t="s">
        <v>4253</v>
      </c>
      <c r="E859" s="10" t="s">
        <v>511</v>
      </c>
      <c r="F859" s="10">
        <v>2315</v>
      </c>
      <c r="G859" s="366" t="s">
        <v>3143</v>
      </c>
      <c r="H859" s="10" t="s">
        <v>2440</v>
      </c>
      <c r="I859" s="10" t="s">
        <v>4254</v>
      </c>
      <c r="J859" s="10" t="s">
        <v>591</v>
      </c>
      <c r="K859" s="10" t="s">
        <v>592</v>
      </c>
      <c r="L859" s="10" t="s">
        <v>1228</v>
      </c>
      <c r="M859" s="11" t="s">
        <v>1229</v>
      </c>
      <c r="N859" s="10" t="s">
        <v>1487</v>
      </c>
      <c r="O859" s="11" t="s">
        <v>1488</v>
      </c>
      <c r="P859" s="12" t="s">
        <v>4255</v>
      </c>
      <c r="Q859" s="10" t="s">
        <v>3144</v>
      </c>
      <c r="R859" s="10" t="s">
        <v>419</v>
      </c>
      <c r="S859" s="367" t="s">
        <v>130</v>
      </c>
      <c r="T859" s="10">
        <v>1</v>
      </c>
      <c r="U859" s="10" t="s">
        <v>475</v>
      </c>
      <c r="V859" s="10" t="s">
        <v>4256</v>
      </c>
      <c r="W859" s="10" t="s">
        <v>4257</v>
      </c>
      <c r="X859" s="569">
        <v>46083.682638888888</v>
      </c>
      <c r="Y859" s="10" t="s">
        <v>4258</v>
      </c>
      <c r="Z859" s="10">
        <v>1.9</v>
      </c>
      <c r="AA859" s="10"/>
      <c r="AB859" s="10" t="s">
        <v>478</v>
      </c>
      <c r="AC859" s="221" t="s">
        <v>4259</v>
      </c>
      <c r="AD859" s="10"/>
      <c r="AE859" s="10"/>
      <c r="AF859" s="10"/>
      <c r="AG859" s="10"/>
      <c r="AH859" s="10"/>
      <c r="AI859" s="10"/>
      <c r="AJ859" s="10"/>
      <c r="AK859" s="10" t="s">
        <v>480</v>
      </c>
      <c r="AL859" s="222">
        <f t="shared" si="26"/>
        <v>46080</v>
      </c>
      <c r="AM859" s="220">
        <f t="shared" si="27"/>
        <v>46083</v>
      </c>
    </row>
    <row r="860" spans="1:39" ht="21.6" customHeight="1">
      <c r="A860" s="10">
        <v>2</v>
      </c>
      <c r="B860" s="10" t="s">
        <v>509</v>
      </c>
      <c r="C860" s="10">
        <v>2026030002</v>
      </c>
      <c r="D860" s="10" t="s">
        <v>4260</v>
      </c>
      <c r="E860" s="10" t="s">
        <v>511</v>
      </c>
      <c r="F860" s="10">
        <v>4163</v>
      </c>
      <c r="G860" s="366" t="s">
        <v>909</v>
      </c>
      <c r="H860" s="10" t="s">
        <v>636</v>
      </c>
      <c r="I860" s="10" t="s">
        <v>4261</v>
      </c>
      <c r="J860" s="10" t="s">
        <v>629</v>
      </c>
      <c r="K860" s="10" t="s">
        <v>592</v>
      </c>
      <c r="L860" s="10" t="s">
        <v>545</v>
      </c>
      <c r="M860" s="11" t="s">
        <v>546</v>
      </c>
      <c r="N860" s="10" t="s">
        <v>547</v>
      </c>
      <c r="O860" s="11" t="s">
        <v>548</v>
      </c>
      <c r="P860" s="12" t="s">
        <v>4262</v>
      </c>
      <c r="Q860" s="10" t="s">
        <v>910</v>
      </c>
      <c r="R860" s="10" t="s">
        <v>419</v>
      </c>
      <c r="S860" s="367" t="s">
        <v>125</v>
      </c>
      <c r="T860" s="10">
        <v>1</v>
      </c>
      <c r="U860" s="10" t="s">
        <v>475</v>
      </c>
      <c r="V860" s="10" t="s">
        <v>4263</v>
      </c>
      <c r="W860" s="10" t="s">
        <v>4264</v>
      </c>
      <c r="X860" s="569">
        <v>46083.6875</v>
      </c>
      <c r="Y860" s="10" t="s">
        <v>4258</v>
      </c>
      <c r="Z860" s="10">
        <v>1</v>
      </c>
      <c r="AA860" s="10"/>
      <c r="AB860" s="10" t="s">
        <v>478</v>
      </c>
      <c r="AC860" s="221" t="s">
        <v>4265</v>
      </c>
      <c r="AD860" s="10"/>
      <c r="AE860" s="10"/>
      <c r="AF860" s="10"/>
      <c r="AG860" s="10"/>
      <c r="AH860" s="10"/>
      <c r="AI860" s="10"/>
      <c r="AJ860" s="10"/>
      <c r="AK860" s="10" t="s">
        <v>480</v>
      </c>
      <c r="AL860" s="222">
        <f t="shared" si="26"/>
        <v>46082</v>
      </c>
      <c r="AM860" s="220">
        <f t="shared" si="27"/>
        <v>46083</v>
      </c>
    </row>
    <row r="861" spans="1:39" ht="21.6" customHeight="1">
      <c r="A861" s="10">
        <v>5</v>
      </c>
      <c r="B861" s="10" t="s">
        <v>471</v>
      </c>
      <c r="C861" s="10">
        <v>2026030094</v>
      </c>
      <c r="D861" s="10"/>
      <c r="E861" s="10"/>
      <c r="F861" s="10">
        <v>4819</v>
      </c>
      <c r="G861" s="366" t="s">
        <v>1442</v>
      </c>
      <c r="H861" s="10" t="s">
        <v>902</v>
      </c>
      <c r="I861" s="10"/>
      <c r="J861" s="10"/>
      <c r="K861" s="10"/>
      <c r="L861" s="10"/>
      <c r="M861" s="11"/>
      <c r="N861" s="10"/>
      <c r="O861" s="11"/>
      <c r="P861" s="12"/>
      <c r="Q861" s="10" t="s">
        <v>1443</v>
      </c>
      <c r="R861" s="10" t="s">
        <v>419</v>
      </c>
      <c r="S861" s="367" t="s">
        <v>125</v>
      </c>
      <c r="T861" s="10">
        <v>1</v>
      </c>
      <c r="U861" s="10" t="s">
        <v>475</v>
      </c>
      <c r="V861" s="10" t="s">
        <v>4266</v>
      </c>
      <c r="W861" s="10" t="s">
        <v>4267</v>
      </c>
      <c r="X861" s="569">
        <v>46083.506944444453</v>
      </c>
      <c r="Y861" s="10"/>
      <c r="Z861" s="10">
        <v>0.3</v>
      </c>
      <c r="AA861" s="10"/>
      <c r="AB861" s="10" t="s">
        <v>478</v>
      </c>
      <c r="AC861" s="221" t="s">
        <v>4268</v>
      </c>
      <c r="AD861" s="10" t="s">
        <v>480</v>
      </c>
      <c r="AE861" s="10"/>
      <c r="AF861" s="10"/>
      <c r="AG861" s="10"/>
      <c r="AH861" s="10"/>
      <c r="AI861" s="10"/>
      <c r="AJ861" s="10" t="s">
        <v>480</v>
      </c>
      <c r="AK861" s="10" t="s">
        <v>480</v>
      </c>
      <c r="AL861" s="222" t="e">
        <f t="shared" si="26"/>
        <v>#VALUE!</v>
      </c>
      <c r="AM861" s="220">
        <f t="shared" si="27"/>
        <v>46083</v>
      </c>
    </row>
    <row r="862" spans="1:39" ht="21.6" customHeight="1">
      <c r="A862" s="10">
        <v>6</v>
      </c>
      <c r="B862" s="10" t="s">
        <v>471</v>
      </c>
      <c r="C862" s="10">
        <v>2026030300</v>
      </c>
      <c r="D862" s="10"/>
      <c r="E862" s="10"/>
      <c r="F862" s="10">
        <v>2302</v>
      </c>
      <c r="G862" s="366" t="s">
        <v>291</v>
      </c>
      <c r="H862" s="10" t="s">
        <v>504</v>
      </c>
      <c r="I862" s="10"/>
      <c r="J862" s="10"/>
      <c r="K862" s="10"/>
      <c r="L862" s="10"/>
      <c r="M862" s="11"/>
      <c r="N862" s="10"/>
      <c r="O862" s="11"/>
      <c r="P862" s="12"/>
      <c r="Q862" s="10" t="s">
        <v>808</v>
      </c>
      <c r="R862" s="10" t="s">
        <v>419</v>
      </c>
      <c r="S862" s="367" t="s">
        <v>145</v>
      </c>
      <c r="T862" s="10">
        <v>1</v>
      </c>
      <c r="U862" s="10" t="s">
        <v>475</v>
      </c>
      <c r="V862" s="10" t="s">
        <v>4269</v>
      </c>
      <c r="W862" s="10" t="s">
        <v>4257</v>
      </c>
      <c r="X862" s="569">
        <v>46083.635416666657</v>
      </c>
      <c r="Y862" s="10"/>
      <c r="Z862" s="10">
        <v>0.8</v>
      </c>
      <c r="AA862" s="10"/>
      <c r="AB862" s="10" t="s">
        <v>478</v>
      </c>
      <c r="AC862" s="221" t="s">
        <v>293</v>
      </c>
      <c r="AD862" s="10"/>
      <c r="AE862" s="10" t="s">
        <v>480</v>
      </c>
      <c r="AF862" s="10"/>
      <c r="AG862" s="10"/>
      <c r="AH862" s="10"/>
      <c r="AI862" s="10"/>
      <c r="AJ862" s="10"/>
      <c r="AK862" s="10" t="s">
        <v>480</v>
      </c>
      <c r="AL862" s="222" t="e">
        <f t="shared" si="26"/>
        <v>#VALUE!</v>
      </c>
      <c r="AM862" s="220">
        <f t="shared" si="27"/>
        <v>46083</v>
      </c>
    </row>
    <row r="863" spans="1:39" ht="21.6" customHeight="1">
      <c r="A863" s="10">
        <v>7</v>
      </c>
      <c r="B863" s="10" t="s">
        <v>471</v>
      </c>
      <c r="C863" s="10">
        <v>2026030316</v>
      </c>
      <c r="D863" s="10"/>
      <c r="E863" s="10"/>
      <c r="F863" s="10">
        <v>4134</v>
      </c>
      <c r="G863" s="366" t="s">
        <v>804</v>
      </c>
      <c r="H863" s="10" t="s">
        <v>504</v>
      </c>
      <c r="I863" s="10"/>
      <c r="J863" s="10"/>
      <c r="K863" s="10"/>
      <c r="L863" s="10"/>
      <c r="M863" s="11"/>
      <c r="N863" s="10"/>
      <c r="O863" s="11"/>
      <c r="P863" s="12"/>
      <c r="Q863" s="10" t="s">
        <v>805</v>
      </c>
      <c r="R863" s="10" t="s">
        <v>419</v>
      </c>
      <c r="S863" s="367" t="s">
        <v>145</v>
      </c>
      <c r="T863" s="10">
        <v>1</v>
      </c>
      <c r="U863" s="10" t="s">
        <v>475</v>
      </c>
      <c r="V863" s="10" t="s">
        <v>4270</v>
      </c>
      <c r="W863" s="10" t="s">
        <v>4271</v>
      </c>
      <c r="X863" s="569">
        <v>46083.656944444447</v>
      </c>
      <c r="Y863" s="10"/>
      <c r="Z863" s="10">
        <v>0.4</v>
      </c>
      <c r="AA863" s="10"/>
      <c r="AB863" s="10" t="s">
        <v>478</v>
      </c>
      <c r="AC863" s="221" t="s">
        <v>4272</v>
      </c>
      <c r="AD863" s="10" t="s">
        <v>480</v>
      </c>
      <c r="AE863" s="10"/>
      <c r="AF863" s="10"/>
      <c r="AG863" s="10"/>
      <c r="AH863" s="10"/>
      <c r="AI863" s="10"/>
      <c r="AJ863" s="10" t="s">
        <v>480</v>
      </c>
      <c r="AK863" s="10" t="s">
        <v>480</v>
      </c>
      <c r="AL863" s="222" t="e">
        <f t="shared" si="26"/>
        <v>#VALUE!</v>
      </c>
      <c r="AM863" s="220">
        <f t="shared" si="27"/>
        <v>46083</v>
      </c>
    </row>
    <row r="864" spans="1:39" ht="21.6" customHeight="1">
      <c r="A864" s="10">
        <v>8</v>
      </c>
      <c r="B864" s="10" t="s">
        <v>471</v>
      </c>
      <c r="C864" s="10">
        <v>2026030328</v>
      </c>
      <c r="D864" s="10"/>
      <c r="E864" s="10"/>
      <c r="F864" s="10">
        <v>2321</v>
      </c>
      <c r="G864" s="366" t="s">
        <v>800</v>
      </c>
      <c r="H864" s="10" t="s">
        <v>504</v>
      </c>
      <c r="I864" s="10"/>
      <c r="J864" s="10"/>
      <c r="K864" s="10"/>
      <c r="L864" s="10"/>
      <c r="M864" s="11"/>
      <c r="N864" s="10"/>
      <c r="O864" s="11"/>
      <c r="P864" s="12"/>
      <c r="Q864" s="10" t="s">
        <v>801</v>
      </c>
      <c r="R864" s="10" t="s">
        <v>419</v>
      </c>
      <c r="S864" s="367" t="s">
        <v>145</v>
      </c>
      <c r="T864" s="10">
        <v>1</v>
      </c>
      <c r="U864" s="10" t="s">
        <v>475</v>
      </c>
      <c r="V864" s="10" t="s">
        <v>4273</v>
      </c>
      <c r="W864" s="10" t="s">
        <v>4274</v>
      </c>
      <c r="X864" s="569">
        <v>46083.681944444441</v>
      </c>
      <c r="Y864" s="10"/>
      <c r="Z864" s="10">
        <v>0.4</v>
      </c>
      <c r="AA864" s="10"/>
      <c r="AB864" s="10" t="s">
        <v>478</v>
      </c>
      <c r="AC864" s="221" t="s">
        <v>4275</v>
      </c>
      <c r="AD864" s="10" t="s">
        <v>480</v>
      </c>
      <c r="AE864" s="10"/>
      <c r="AF864" s="10"/>
      <c r="AG864" s="10"/>
      <c r="AH864" s="10"/>
      <c r="AI864" s="10"/>
      <c r="AJ864" s="10" t="s">
        <v>480</v>
      </c>
      <c r="AK864" s="10" t="s">
        <v>480</v>
      </c>
      <c r="AL864" s="222" t="e">
        <f t="shared" si="26"/>
        <v>#VALUE!</v>
      </c>
      <c r="AM864" s="220">
        <f t="shared" si="27"/>
        <v>46083</v>
      </c>
    </row>
    <row r="865" spans="1:39" ht="21.6" customHeight="1">
      <c r="A865" s="10">
        <v>9</v>
      </c>
      <c r="B865" s="10" t="s">
        <v>471</v>
      </c>
      <c r="C865" s="10">
        <v>2026030344</v>
      </c>
      <c r="D865" s="10"/>
      <c r="E865" s="10"/>
      <c r="F865" s="10">
        <v>3851</v>
      </c>
      <c r="G865" s="366" t="s">
        <v>2205</v>
      </c>
      <c r="H865" s="10" t="s">
        <v>636</v>
      </c>
      <c r="I865" s="10"/>
      <c r="J865" s="10"/>
      <c r="K865" s="10"/>
      <c r="L865" s="10"/>
      <c r="M865" s="11"/>
      <c r="N865" s="10"/>
      <c r="O865" s="11"/>
      <c r="P865" s="12"/>
      <c r="Q865" s="10" t="s">
        <v>2206</v>
      </c>
      <c r="R865" s="10" t="s">
        <v>419</v>
      </c>
      <c r="S865" s="367" t="s">
        <v>125</v>
      </c>
      <c r="T865" s="10">
        <v>1</v>
      </c>
      <c r="U865" s="10" t="s">
        <v>475</v>
      </c>
      <c r="V865" s="10" t="s">
        <v>4276</v>
      </c>
      <c r="W865" s="10" t="s">
        <v>4277</v>
      </c>
      <c r="X865" s="569">
        <v>46083.701388888891</v>
      </c>
      <c r="Y865" s="10"/>
      <c r="Z865" s="10">
        <v>0.3</v>
      </c>
      <c r="AA865" s="10"/>
      <c r="AB865" s="10" t="s">
        <v>478</v>
      </c>
      <c r="AC865" s="221" t="s">
        <v>4278</v>
      </c>
      <c r="AD865" s="10" t="s">
        <v>480</v>
      </c>
      <c r="AE865" s="10"/>
      <c r="AF865" s="10"/>
      <c r="AG865" s="10"/>
      <c r="AH865" s="10"/>
      <c r="AI865" s="10"/>
      <c r="AJ865" s="10" t="s">
        <v>480</v>
      </c>
      <c r="AK865" s="10" t="s">
        <v>480</v>
      </c>
      <c r="AL865" s="222" t="e">
        <f t="shared" si="26"/>
        <v>#VALUE!</v>
      </c>
      <c r="AM865" s="220">
        <f t="shared" si="27"/>
        <v>46083</v>
      </c>
    </row>
    <row r="866" spans="1:39" ht="21.6" customHeight="1">
      <c r="A866" s="10">
        <v>6</v>
      </c>
      <c r="B866" s="10" t="s">
        <v>509</v>
      </c>
      <c r="C866" s="10">
        <v>2026030287</v>
      </c>
      <c r="D866" s="10" t="s">
        <v>4279</v>
      </c>
      <c r="E866" s="10" t="s">
        <v>511</v>
      </c>
      <c r="F866" s="10">
        <v>2749</v>
      </c>
      <c r="G866" s="366" t="s">
        <v>2143</v>
      </c>
      <c r="H866" s="10" t="s">
        <v>712</v>
      </c>
      <c r="I866" s="10" t="s">
        <v>4280</v>
      </c>
      <c r="J866" s="10" t="s">
        <v>638</v>
      </c>
      <c r="K866" s="10" t="s">
        <v>531</v>
      </c>
      <c r="L866" s="10" t="s">
        <v>593</v>
      </c>
      <c r="M866" s="11" t="s">
        <v>594</v>
      </c>
      <c r="N866" s="10" t="s">
        <v>595</v>
      </c>
      <c r="O866" s="11" t="s">
        <v>596</v>
      </c>
      <c r="P866" s="12" t="s">
        <v>4281</v>
      </c>
      <c r="Q866" s="10" t="s">
        <v>2144</v>
      </c>
      <c r="R866" s="10" t="s">
        <v>419</v>
      </c>
      <c r="S866" s="367" t="s">
        <v>125</v>
      </c>
      <c r="T866" s="10">
        <v>1</v>
      </c>
      <c r="U866" s="10" t="s">
        <v>475</v>
      </c>
      <c r="V866" s="10" t="s">
        <v>4282</v>
      </c>
      <c r="W866" s="10" t="s">
        <v>4283</v>
      </c>
      <c r="X866" s="569">
        <v>46084.666666666657</v>
      </c>
      <c r="Y866" s="10" t="s">
        <v>4284</v>
      </c>
      <c r="Z866" s="10">
        <v>0.5</v>
      </c>
      <c r="AA866" s="10"/>
      <c r="AB866" s="10" t="s">
        <v>478</v>
      </c>
      <c r="AC866" s="221" t="s">
        <v>4285</v>
      </c>
      <c r="AD866" s="10"/>
      <c r="AE866" s="10"/>
      <c r="AF866" s="10"/>
      <c r="AG866" s="10"/>
      <c r="AH866" s="10"/>
      <c r="AI866" s="10"/>
      <c r="AJ866" s="10"/>
      <c r="AK866" s="10" t="s">
        <v>480</v>
      </c>
      <c r="AL866" s="222">
        <f t="shared" si="26"/>
        <v>46083</v>
      </c>
      <c r="AM866" s="220">
        <f t="shared" si="27"/>
        <v>46084</v>
      </c>
    </row>
    <row r="867" spans="1:39" ht="21.6" customHeight="1">
      <c r="A867" s="10">
        <v>11</v>
      </c>
      <c r="B867" s="10" t="s">
        <v>471</v>
      </c>
      <c r="C867" s="10">
        <v>2026030423</v>
      </c>
      <c r="D867" s="10"/>
      <c r="E867" s="10"/>
      <c r="F867" s="10" t="s">
        <v>64</v>
      </c>
      <c r="G867" s="366" t="s">
        <v>3472</v>
      </c>
      <c r="H867" s="10" t="s">
        <v>2452</v>
      </c>
      <c r="I867" s="10"/>
      <c r="J867" s="10"/>
      <c r="K867" s="10"/>
      <c r="L867" s="10"/>
      <c r="M867" s="11"/>
      <c r="N867" s="10"/>
      <c r="O867" s="11"/>
      <c r="P867" s="12"/>
      <c r="Q867" s="10" t="s">
        <v>3473</v>
      </c>
      <c r="R867" s="10" t="s">
        <v>419</v>
      </c>
      <c r="S867" s="367" t="s">
        <v>145</v>
      </c>
      <c r="T867" s="10">
        <v>1</v>
      </c>
      <c r="U867" s="10" t="s">
        <v>475</v>
      </c>
      <c r="V867" s="10" t="s">
        <v>4286</v>
      </c>
      <c r="W867" s="10" t="s">
        <v>4287</v>
      </c>
      <c r="X867" s="569">
        <v>46084.42291666667</v>
      </c>
      <c r="Y867" s="10"/>
      <c r="Z867" s="10">
        <v>0.3</v>
      </c>
      <c r="AA867" s="10"/>
      <c r="AB867" s="10" t="s">
        <v>478</v>
      </c>
      <c r="AC867" s="221" t="s">
        <v>526</v>
      </c>
      <c r="AD867" s="10" t="s">
        <v>480</v>
      </c>
      <c r="AE867" s="10"/>
      <c r="AF867" s="10"/>
      <c r="AG867" s="10"/>
      <c r="AH867" s="10"/>
      <c r="AI867" s="10"/>
      <c r="AJ867" s="10"/>
      <c r="AK867" s="10" t="s">
        <v>480</v>
      </c>
      <c r="AL867" s="222" t="e">
        <f t="shared" si="26"/>
        <v>#VALUE!</v>
      </c>
      <c r="AM867" s="220">
        <f t="shared" si="27"/>
        <v>46084</v>
      </c>
    </row>
    <row r="868" spans="1:39" ht="21.6" customHeight="1">
      <c r="A868" s="10">
        <v>12</v>
      </c>
      <c r="B868" s="10" t="s">
        <v>471</v>
      </c>
      <c r="C868" s="10">
        <v>2026030450</v>
      </c>
      <c r="D868" s="10"/>
      <c r="E868" s="10"/>
      <c r="F868" s="10">
        <v>4748</v>
      </c>
      <c r="G868" s="366" t="s">
        <v>234</v>
      </c>
      <c r="H868" s="10" t="s">
        <v>2452</v>
      </c>
      <c r="I868" s="10"/>
      <c r="J868" s="10"/>
      <c r="K868" s="10"/>
      <c r="L868" s="10"/>
      <c r="M868" s="11"/>
      <c r="N868" s="10"/>
      <c r="O868" s="11"/>
      <c r="P868" s="12"/>
      <c r="Q868" s="10" t="s">
        <v>3375</v>
      </c>
      <c r="R868" s="10" t="s">
        <v>419</v>
      </c>
      <c r="S868" s="367" t="s">
        <v>145</v>
      </c>
      <c r="T868" s="10">
        <v>1</v>
      </c>
      <c r="U868" s="10" t="s">
        <v>475</v>
      </c>
      <c r="V868" s="10" t="s">
        <v>4288</v>
      </c>
      <c r="W868" s="10" t="s">
        <v>4289</v>
      </c>
      <c r="X868" s="569">
        <v>46084.479861111111</v>
      </c>
      <c r="Y868" s="10"/>
      <c r="Z868" s="10">
        <v>0.3</v>
      </c>
      <c r="AA868" s="10"/>
      <c r="AB868" s="10" t="s">
        <v>478</v>
      </c>
      <c r="AC868" s="221" t="s">
        <v>526</v>
      </c>
      <c r="AD868" s="10" t="s">
        <v>480</v>
      </c>
      <c r="AE868" s="10"/>
      <c r="AF868" s="10"/>
      <c r="AG868" s="10"/>
      <c r="AH868" s="10"/>
      <c r="AI868" s="10"/>
      <c r="AJ868" s="10"/>
      <c r="AK868" s="10" t="s">
        <v>480</v>
      </c>
      <c r="AL868" s="222" t="e">
        <f t="shared" si="26"/>
        <v>#VALUE!</v>
      </c>
      <c r="AM868" s="220">
        <f t="shared" si="27"/>
        <v>46084</v>
      </c>
    </row>
    <row r="869" spans="1:39" ht="21.6" customHeight="1">
      <c r="A869" s="10">
        <v>13</v>
      </c>
      <c r="B869" s="10" t="s">
        <v>471</v>
      </c>
      <c r="C869" s="10">
        <v>2026030460</v>
      </c>
      <c r="D869" s="10"/>
      <c r="E869" s="10"/>
      <c r="F869" s="10">
        <v>3318</v>
      </c>
      <c r="G869" s="366" t="s">
        <v>3794</v>
      </c>
      <c r="H869" s="10" t="s">
        <v>2452</v>
      </c>
      <c r="I869" s="10"/>
      <c r="J869" s="10"/>
      <c r="K869" s="10"/>
      <c r="L869" s="10"/>
      <c r="M869" s="11"/>
      <c r="N869" s="10"/>
      <c r="O869" s="11"/>
      <c r="P869" s="12"/>
      <c r="Q869" s="10" t="s">
        <v>3795</v>
      </c>
      <c r="R869" s="10" t="s">
        <v>419</v>
      </c>
      <c r="S869" s="367" t="s">
        <v>145</v>
      </c>
      <c r="T869" s="10">
        <v>1</v>
      </c>
      <c r="U869" s="10" t="s">
        <v>475</v>
      </c>
      <c r="V869" s="10" t="s">
        <v>4290</v>
      </c>
      <c r="W869" s="10" t="s">
        <v>4291</v>
      </c>
      <c r="X869" s="569">
        <v>46084.501388888893</v>
      </c>
      <c r="Y869" s="10"/>
      <c r="Z869" s="10">
        <v>0.4</v>
      </c>
      <c r="AA869" s="10"/>
      <c r="AB869" s="10" t="s">
        <v>478</v>
      </c>
      <c r="AC869" s="221" t="s">
        <v>526</v>
      </c>
      <c r="AD869" s="10" t="s">
        <v>480</v>
      </c>
      <c r="AE869" s="10"/>
      <c r="AF869" s="10"/>
      <c r="AG869" s="10"/>
      <c r="AH869" s="10"/>
      <c r="AI869" s="10"/>
      <c r="AJ869" s="10"/>
      <c r="AK869" s="10" t="s">
        <v>480</v>
      </c>
      <c r="AL869" s="222" t="e">
        <f t="shared" si="26"/>
        <v>#VALUE!</v>
      </c>
      <c r="AM869" s="220">
        <f t="shared" si="27"/>
        <v>46084</v>
      </c>
    </row>
    <row r="870" spans="1:39" ht="21.6" customHeight="1">
      <c r="A870" s="10">
        <v>14</v>
      </c>
      <c r="B870" s="10" t="s">
        <v>471</v>
      </c>
      <c r="C870" s="10">
        <v>2026030489</v>
      </c>
      <c r="D870" s="10"/>
      <c r="E870" s="10"/>
      <c r="F870" s="10">
        <v>5251</v>
      </c>
      <c r="G870" s="366" t="s">
        <v>303</v>
      </c>
      <c r="H870" s="10" t="s">
        <v>2561</v>
      </c>
      <c r="I870" s="10"/>
      <c r="J870" s="10"/>
      <c r="K870" s="10"/>
      <c r="L870" s="10"/>
      <c r="M870" s="11"/>
      <c r="N870" s="10"/>
      <c r="O870" s="11"/>
      <c r="P870" s="12"/>
      <c r="Q870" s="10" t="s">
        <v>4292</v>
      </c>
      <c r="R870" s="10" t="s">
        <v>419</v>
      </c>
      <c r="S870" s="367" t="s">
        <v>130</v>
      </c>
      <c r="T870" s="10">
        <v>1</v>
      </c>
      <c r="U870" s="10" t="s">
        <v>475</v>
      </c>
      <c r="V870" s="10" t="s">
        <v>4293</v>
      </c>
      <c r="W870" s="10" t="s">
        <v>4294</v>
      </c>
      <c r="X870" s="569">
        <v>46084.5625</v>
      </c>
      <c r="Y870" s="10"/>
      <c r="Z870" s="10">
        <v>2.5</v>
      </c>
      <c r="AA870" s="10"/>
      <c r="AB870" s="10" t="s">
        <v>478</v>
      </c>
      <c r="AC870" s="221" t="s">
        <v>4295</v>
      </c>
      <c r="AD870" s="10"/>
      <c r="AE870" s="10" t="s">
        <v>480</v>
      </c>
      <c r="AF870" s="10"/>
      <c r="AG870" s="10"/>
      <c r="AH870" s="10"/>
      <c r="AI870" s="10"/>
      <c r="AJ870" s="10"/>
      <c r="AK870" s="10" t="s">
        <v>480</v>
      </c>
      <c r="AL870" s="222" t="e">
        <f t="shared" si="26"/>
        <v>#VALUE!</v>
      </c>
      <c r="AM870" s="220">
        <f t="shared" si="27"/>
        <v>46084</v>
      </c>
    </row>
    <row r="871" spans="1:39" ht="21.6" customHeight="1">
      <c r="A871" s="10">
        <v>15</v>
      </c>
      <c r="B871" s="10" t="s">
        <v>471</v>
      </c>
      <c r="C871" s="10">
        <v>2026030490</v>
      </c>
      <c r="D871" s="10"/>
      <c r="E871" s="10"/>
      <c r="F871" s="10">
        <v>5251</v>
      </c>
      <c r="G871" s="366" t="s">
        <v>303</v>
      </c>
      <c r="H871" s="10" t="s">
        <v>2561</v>
      </c>
      <c r="I871" s="10"/>
      <c r="J871" s="10"/>
      <c r="K871" s="10"/>
      <c r="L871" s="10"/>
      <c r="M871" s="11"/>
      <c r="N871" s="10"/>
      <c r="O871" s="11"/>
      <c r="P871" s="12"/>
      <c r="Q871" s="10" t="s">
        <v>4292</v>
      </c>
      <c r="R871" s="10" t="s">
        <v>419</v>
      </c>
      <c r="S871" s="367" t="s">
        <v>130</v>
      </c>
      <c r="T871" s="10">
        <v>1</v>
      </c>
      <c r="U871" s="10" t="s">
        <v>475</v>
      </c>
      <c r="V871" s="10" t="s">
        <v>4296</v>
      </c>
      <c r="W871" s="10" t="s">
        <v>4297</v>
      </c>
      <c r="X871" s="569">
        <v>46084.586805555547</v>
      </c>
      <c r="Y871" s="10"/>
      <c r="Z871" s="10">
        <v>0.6</v>
      </c>
      <c r="AA871" s="10"/>
      <c r="AB871" s="10" t="s">
        <v>478</v>
      </c>
      <c r="AC871" s="221" t="s">
        <v>1239</v>
      </c>
      <c r="AD871" s="10" t="s">
        <v>480</v>
      </c>
      <c r="AE871" s="10"/>
      <c r="AF871" s="10"/>
      <c r="AG871" s="10"/>
      <c r="AH871" s="10"/>
      <c r="AI871" s="10"/>
      <c r="AJ871" s="10"/>
      <c r="AK871" s="10" t="s">
        <v>480</v>
      </c>
      <c r="AL871" s="222" t="e">
        <f t="shared" si="26"/>
        <v>#VALUE!</v>
      </c>
      <c r="AM871" s="220">
        <f t="shared" si="27"/>
        <v>46084</v>
      </c>
    </row>
    <row r="872" spans="1:39" ht="21.6" customHeight="1">
      <c r="A872" s="10">
        <v>12</v>
      </c>
      <c r="B872" s="10" t="s">
        <v>509</v>
      </c>
      <c r="C872" s="10">
        <v>2026030431</v>
      </c>
      <c r="D872" s="10" t="s">
        <v>4298</v>
      </c>
      <c r="E872" s="10" t="s">
        <v>511</v>
      </c>
      <c r="F872" s="10" t="s">
        <v>57</v>
      </c>
      <c r="G872" s="366" t="s">
        <v>2695</v>
      </c>
      <c r="H872" s="10" t="s">
        <v>543</v>
      </c>
      <c r="I872" s="10" t="s">
        <v>4299</v>
      </c>
      <c r="J872" s="10" t="s">
        <v>514</v>
      </c>
      <c r="K872" s="10" t="s">
        <v>592</v>
      </c>
      <c r="L872" s="10" t="s">
        <v>515</v>
      </c>
      <c r="M872" s="11" t="s">
        <v>516</v>
      </c>
      <c r="N872" s="10">
        <v>2307</v>
      </c>
      <c r="O872" s="11" t="s">
        <v>532</v>
      </c>
      <c r="P872" s="12" t="s">
        <v>4300</v>
      </c>
      <c r="Q872" s="10" t="s">
        <v>2698</v>
      </c>
      <c r="R872" s="10" t="s">
        <v>419</v>
      </c>
      <c r="S872" s="367" t="s">
        <v>146</v>
      </c>
      <c r="T872" s="10">
        <v>1</v>
      </c>
      <c r="U872" s="10" t="s">
        <v>475</v>
      </c>
      <c r="V872" s="10" t="s">
        <v>4301</v>
      </c>
      <c r="W872" s="10" t="s">
        <v>4302</v>
      </c>
      <c r="X872" s="569">
        <v>46085.55</v>
      </c>
      <c r="Y872" s="10" t="s">
        <v>4303</v>
      </c>
      <c r="Z872" s="10">
        <v>0.7</v>
      </c>
      <c r="AA872" s="10"/>
      <c r="AB872" s="10" t="s">
        <v>478</v>
      </c>
      <c r="AC872" s="221" t="s">
        <v>4304</v>
      </c>
      <c r="AD872" s="10"/>
      <c r="AE872" s="10"/>
      <c r="AF872" s="10"/>
      <c r="AG872" s="10"/>
      <c r="AH872" s="10"/>
      <c r="AI872" s="10"/>
      <c r="AJ872" s="10"/>
      <c r="AK872" s="10" t="s">
        <v>480</v>
      </c>
      <c r="AL872" s="222">
        <f t="shared" si="26"/>
        <v>46084</v>
      </c>
      <c r="AM872" s="220">
        <f t="shared" si="27"/>
        <v>46085</v>
      </c>
    </row>
    <row r="873" spans="1:39" ht="21.6" customHeight="1">
      <c r="A873" s="10">
        <v>14</v>
      </c>
      <c r="B873" s="10" t="s">
        <v>509</v>
      </c>
      <c r="C873" s="10">
        <v>2026030458</v>
      </c>
      <c r="D873" s="10" t="s">
        <v>4305</v>
      </c>
      <c r="E873" s="10" t="s">
        <v>511</v>
      </c>
      <c r="F873" s="10">
        <v>4316</v>
      </c>
      <c r="G873" s="366" t="s">
        <v>1820</v>
      </c>
      <c r="H873" s="10" t="s">
        <v>902</v>
      </c>
      <c r="I873" s="10" t="s">
        <v>4306</v>
      </c>
      <c r="J873" s="10" t="s">
        <v>514</v>
      </c>
      <c r="K873" s="10" t="s">
        <v>592</v>
      </c>
      <c r="L873" s="10" t="s">
        <v>639</v>
      </c>
      <c r="M873" s="11" t="s">
        <v>640</v>
      </c>
      <c r="N873" s="10">
        <v>2503</v>
      </c>
      <c r="O873" s="11" t="s">
        <v>2815</v>
      </c>
      <c r="P873" s="12" t="s">
        <v>4307</v>
      </c>
      <c r="Q873" s="10" t="s">
        <v>1821</v>
      </c>
      <c r="R873" s="10" t="s">
        <v>419</v>
      </c>
      <c r="S873" s="367" t="s">
        <v>125</v>
      </c>
      <c r="T873" s="10">
        <v>1</v>
      </c>
      <c r="U873" s="10" t="s">
        <v>475</v>
      </c>
      <c r="V873" s="10" t="s">
        <v>4308</v>
      </c>
      <c r="W873" s="10" t="s">
        <v>4309</v>
      </c>
      <c r="X873" s="569">
        <v>46085.5</v>
      </c>
      <c r="Y873" s="10" t="s">
        <v>4310</v>
      </c>
      <c r="Z873" s="10">
        <v>1</v>
      </c>
      <c r="AA873" s="10"/>
      <c r="AB873" s="10" t="s">
        <v>478</v>
      </c>
      <c r="AC873" s="221" t="s">
        <v>4311</v>
      </c>
      <c r="AD873" s="10"/>
      <c r="AE873" s="10"/>
      <c r="AF873" s="10"/>
      <c r="AG873" s="10"/>
      <c r="AH873" s="10"/>
      <c r="AI873" s="10"/>
      <c r="AJ873" s="10"/>
      <c r="AK873" s="10" t="s">
        <v>480</v>
      </c>
      <c r="AL873" s="222">
        <f t="shared" si="26"/>
        <v>46084</v>
      </c>
      <c r="AM873" s="220">
        <f t="shared" si="27"/>
        <v>46085</v>
      </c>
    </row>
    <row r="874" spans="1:39" ht="21.6" customHeight="1">
      <c r="A874" s="10">
        <v>18</v>
      </c>
      <c r="B874" s="10" t="s">
        <v>471</v>
      </c>
      <c r="C874" s="10">
        <v>2026030583</v>
      </c>
      <c r="D874" s="10"/>
      <c r="E874" s="10"/>
      <c r="F874" s="10">
        <v>4970</v>
      </c>
      <c r="G874" s="366" t="s">
        <v>3138</v>
      </c>
      <c r="H874" s="10" t="s">
        <v>2452</v>
      </c>
      <c r="I874" s="10"/>
      <c r="J874" s="10"/>
      <c r="K874" s="10"/>
      <c r="L874" s="10"/>
      <c r="M874" s="11"/>
      <c r="N874" s="10"/>
      <c r="O874" s="11"/>
      <c r="P874" s="12"/>
      <c r="Q874" s="10" t="s">
        <v>3139</v>
      </c>
      <c r="R874" s="10" t="s">
        <v>419</v>
      </c>
      <c r="S874" s="367" t="s">
        <v>145</v>
      </c>
      <c r="T874" s="10">
        <v>1</v>
      </c>
      <c r="U874" s="10" t="s">
        <v>475</v>
      </c>
      <c r="V874" s="10" t="s">
        <v>4312</v>
      </c>
      <c r="W874" s="10" t="s">
        <v>4313</v>
      </c>
      <c r="X874" s="569">
        <v>46085.402777777781</v>
      </c>
      <c r="Y874" s="10"/>
      <c r="Z874" s="10">
        <v>0.3</v>
      </c>
      <c r="AA874" s="10"/>
      <c r="AB874" s="10" t="s">
        <v>478</v>
      </c>
      <c r="AC874" s="221" t="s">
        <v>526</v>
      </c>
      <c r="AD874" s="10" t="s">
        <v>480</v>
      </c>
      <c r="AE874" s="10"/>
      <c r="AF874" s="10"/>
      <c r="AG874" s="10"/>
      <c r="AH874" s="10"/>
      <c r="AI874" s="10"/>
      <c r="AJ874" s="10"/>
      <c r="AK874" s="10" t="s">
        <v>480</v>
      </c>
      <c r="AL874" s="222" t="e">
        <f t="shared" si="26"/>
        <v>#VALUE!</v>
      </c>
      <c r="AM874" s="220">
        <f t="shared" si="27"/>
        <v>46085</v>
      </c>
    </row>
    <row r="875" spans="1:39" ht="21.6" customHeight="1">
      <c r="A875" s="10">
        <v>19</v>
      </c>
      <c r="B875" s="10" t="s">
        <v>471</v>
      </c>
      <c r="C875" s="10">
        <v>2026030635</v>
      </c>
      <c r="D875" s="10"/>
      <c r="E875" s="10"/>
      <c r="F875" s="10">
        <v>2398</v>
      </c>
      <c r="G875" s="366" t="s">
        <v>3477</v>
      </c>
      <c r="H875" s="10" t="s">
        <v>2452</v>
      </c>
      <c r="I875" s="10"/>
      <c r="J875" s="10"/>
      <c r="K875" s="10"/>
      <c r="L875" s="10"/>
      <c r="M875" s="11"/>
      <c r="N875" s="10"/>
      <c r="O875" s="11"/>
      <c r="P875" s="12"/>
      <c r="Q875" s="10" t="s">
        <v>3478</v>
      </c>
      <c r="R875" s="10" t="s">
        <v>419</v>
      </c>
      <c r="S875" s="367" t="s">
        <v>145</v>
      </c>
      <c r="T875" s="10">
        <v>1</v>
      </c>
      <c r="U875" s="10" t="s">
        <v>475</v>
      </c>
      <c r="V875" s="10" t="s">
        <v>4314</v>
      </c>
      <c r="W875" s="10" t="s">
        <v>4315</v>
      </c>
      <c r="X875" s="569">
        <v>46085.446527777778</v>
      </c>
      <c r="Y875" s="10"/>
      <c r="Z875" s="10">
        <v>0.3</v>
      </c>
      <c r="AA875" s="10"/>
      <c r="AB875" s="10" t="s">
        <v>478</v>
      </c>
      <c r="AC875" s="221" t="s">
        <v>526</v>
      </c>
      <c r="AD875" s="10" t="s">
        <v>480</v>
      </c>
      <c r="AE875" s="10"/>
      <c r="AF875" s="10"/>
      <c r="AG875" s="10"/>
      <c r="AH875" s="10"/>
      <c r="AI875" s="10"/>
      <c r="AJ875" s="10"/>
      <c r="AK875" s="10" t="s">
        <v>480</v>
      </c>
      <c r="AL875" s="222" t="e">
        <f t="shared" si="26"/>
        <v>#VALUE!</v>
      </c>
      <c r="AM875" s="220">
        <f t="shared" si="27"/>
        <v>46085</v>
      </c>
    </row>
    <row r="876" spans="1:39" ht="21.6" customHeight="1">
      <c r="A876" s="10">
        <v>20</v>
      </c>
      <c r="B876" s="10" t="s">
        <v>509</v>
      </c>
      <c r="C876" s="10">
        <v>2026030684</v>
      </c>
      <c r="D876" s="10" t="s">
        <v>4316</v>
      </c>
      <c r="E876" s="10" t="s">
        <v>511</v>
      </c>
      <c r="F876" s="10">
        <v>5316</v>
      </c>
      <c r="G876" s="366" t="s">
        <v>405</v>
      </c>
      <c r="H876" s="10" t="s">
        <v>504</v>
      </c>
      <c r="I876" s="10" t="s">
        <v>4317</v>
      </c>
      <c r="J876" s="10" t="s">
        <v>530</v>
      </c>
      <c r="K876" s="10" t="s">
        <v>592</v>
      </c>
      <c r="L876" s="10" t="s">
        <v>639</v>
      </c>
      <c r="M876" s="11" t="s">
        <v>640</v>
      </c>
      <c r="N876" s="10">
        <v>2501</v>
      </c>
      <c r="O876" s="11" t="s">
        <v>641</v>
      </c>
      <c r="P876" s="12" t="s">
        <v>4318</v>
      </c>
      <c r="Q876" s="10" t="s">
        <v>1866</v>
      </c>
      <c r="R876" s="10" t="s">
        <v>419</v>
      </c>
      <c r="S876" s="367" t="s">
        <v>145</v>
      </c>
      <c r="T876" s="10">
        <v>1</v>
      </c>
      <c r="U876" s="10" t="s">
        <v>475</v>
      </c>
      <c r="V876" s="10" t="s">
        <v>4319</v>
      </c>
      <c r="W876" s="10" t="s">
        <v>4320</v>
      </c>
      <c r="X876" s="569">
        <v>46085.647222222222</v>
      </c>
      <c r="Y876" s="10" t="s">
        <v>4321</v>
      </c>
      <c r="Z876" s="10">
        <v>0.5</v>
      </c>
      <c r="AA876" s="10"/>
      <c r="AB876" s="10" t="s">
        <v>478</v>
      </c>
      <c r="AC876" s="221" t="s">
        <v>4322</v>
      </c>
      <c r="AD876" s="10"/>
      <c r="AE876" s="10"/>
      <c r="AF876" s="10"/>
      <c r="AG876" s="10"/>
      <c r="AH876" s="10"/>
      <c r="AI876" s="10"/>
      <c r="AJ876" s="10"/>
      <c r="AK876" s="10" t="s">
        <v>480</v>
      </c>
      <c r="AL876" s="222">
        <f t="shared" si="26"/>
        <v>46085</v>
      </c>
      <c r="AM876" s="220">
        <f t="shared" si="27"/>
        <v>46085</v>
      </c>
    </row>
    <row r="877" spans="1:39" ht="21.6" customHeight="1">
      <c r="A877" s="10">
        <v>21</v>
      </c>
      <c r="B877" s="10" t="s">
        <v>471</v>
      </c>
      <c r="C877" s="10">
        <v>2026030686</v>
      </c>
      <c r="D877" s="10"/>
      <c r="E877" s="10"/>
      <c r="F877" s="10">
        <v>3692</v>
      </c>
      <c r="G877" s="366" t="s">
        <v>3579</v>
      </c>
      <c r="H877" s="10" t="s">
        <v>2561</v>
      </c>
      <c r="I877" s="10"/>
      <c r="J877" s="10"/>
      <c r="K877" s="10"/>
      <c r="L877" s="10"/>
      <c r="M877" s="11"/>
      <c r="N877" s="10"/>
      <c r="O877" s="11"/>
      <c r="P877" s="12"/>
      <c r="Q877" s="10" t="s">
        <v>4323</v>
      </c>
      <c r="R877" s="10" t="s">
        <v>419</v>
      </c>
      <c r="S877" s="367" t="s">
        <v>130</v>
      </c>
      <c r="T877" s="10">
        <v>1</v>
      </c>
      <c r="U877" s="10" t="s">
        <v>475</v>
      </c>
      <c r="V877" s="10" t="s">
        <v>4324</v>
      </c>
      <c r="W877" s="10" t="s">
        <v>4325</v>
      </c>
      <c r="X877" s="569">
        <v>46085.494444444441</v>
      </c>
      <c r="Y877" s="10"/>
      <c r="Z877" s="10">
        <v>0.5</v>
      </c>
      <c r="AA877" s="10"/>
      <c r="AB877" s="10" t="s">
        <v>478</v>
      </c>
      <c r="AC877" s="221" t="s">
        <v>4326</v>
      </c>
      <c r="AD877" s="10" t="s">
        <v>480</v>
      </c>
      <c r="AE877" s="10"/>
      <c r="AF877" s="10"/>
      <c r="AG877" s="10"/>
      <c r="AH877" s="10"/>
      <c r="AI877" s="10"/>
      <c r="AJ877" s="10"/>
      <c r="AK877" s="10" t="s">
        <v>480</v>
      </c>
      <c r="AL877" s="222" t="e">
        <f t="shared" si="26"/>
        <v>#VALUE!</v>
      </c>
      <c r="AM877" s="220">
        <f t="shared" si="27"/>
        <v>46085</v>
      </c>
    </row>
    <row r="878" spans="1:39" ht="21.6" customHeight="1">
      <c r="A878" s="10">
        <v>22</v>
      </c>
      <c r="B878" s="10" t="s">
        <v>471</v>
      </c>
      <c r="C878" s="10">
        <v>2026030694</v>
      </c>
      <c r="D878" s="10"/>
      <c r="E878" s="10"/>
      <c r="F878" s="10" t="s">
        <v>73</v>
      </c>
      <c r="G878" s="366" t="s">
        <v>3540</v>
      </c>
      <c r="H878" s="10" t="s">
        <v>2452</v>
      </c>
      <c r="I878" s="10"/>
      <c r="J878" s="10"/>
      <c r="K878" s="10"/>
      <c r="L878" s="10"/>
      <c r="M878" s="11"/>
      <c r="N878" s="10"/>
      <c r="O878" s="11"/>
      <c r="P878" s="12"/>
      <c r="Q878" s="10" t="s">
        <v>3543</v>
      </c>
      <c r="R878" s="10" t="s">
        <v>419</v>
      </c>
      <c r="S878" s="367" t="s">
        <v>145</v>
      </c>
      <c r="T878" s="10">
        <v>1</v>
      </c>
      <c r="U878" s="10" t="s">
        <v>475</v>
      </c>
      <c r="V878" s="10" t="s">
        <v>4327</v>
      </c>
      <c r="W878" s="10" t="s">
        <v>4328</v>
      </c>
      <c r="X878" s="569">
        <v>46085.515972222223</v>
      </c>
      <c r="Y878" s="10"/>
      <c r="Z878" s="10">
        <v>0.3</v>
      </c>
      <c r="AA878" s="10"/>
      <c r="AB878" s="10" t="s">
        <v>478</v>
      </c>
      <c r="AC878" s="221" t="s">
        <v>4329</v>
      </c>
      <c r="AD878" s="10" t="s">
        <v>480</v>
      </c>
      <c r="AE878" s="10"/>
      <c r="AF878" s="10"/>
      <c r="AG878" s="10"/>
      <c r="AH878" s="10"/>
      <c r="AI878" s="10"/>
      <c r="AJ878" s="10" t="s">
        <v>480</v>
      </c>
      <c r="AK878" s="10" t="s">
        <v>480</v>
      </c>
      <c r="AL878" s="222" t="e">
        <f t="shared" si="26"/>
        <v>#VALUE!</v>
      </c>
      <c r="AM878" s="220">
        <f t="shared" si="27"/>
        <v>46085</v>
      </c>
    </row>
    <row r="879" spans="1:39" ht="21.6" customHeight="1">
      <c r="A879" s="10">
        <v>23</v>
      </c>
      <c r="B879" s="10" t="s">
        <v>471</v>
      </c>
      <c r="C879" s="10">
        <v>2026030705</v>
      </c>
      <c r="D879" s="10"/>
      <c r="E879" s="10"/>
      <c r="F879" s="10">
        <v>2763</v>
      </c>
      <c r="G879" s="366" t="s">
        <v>3578</v>
      </c>
      <c r="H879" s="10" t="s">
        <v>2561</v>
      </c>
      <c r="I879" s="10"/>
      <c r="J879" s="10"/>
      <c r="K879" s="10"/>
      <c r="L879" s="10"/>
      <c r="M879" s="11"/>
      <c r="N879" s="10"/>
      <c r="O879" s="11"/>
      <c r="P879" s="12"/>
      <c r="Q879" s="10" t="s">
        <v>4330</v>
      </c>
      <c r="R879" s="10" t="s">
        <v>419</v>
      </c>
      <c r="S879" s="367" t="s">
        <v>130</v>
      </c>
      <c r="T879" s="10">
        <v>1</v>
      </c>
      <c r="U879" s="10" t="s">
        <v>475</v>
      </c>
      <c r="V879" s="10" t="s">
        <v>4331</v>
      </c>
      <c r="W879" s="10" t="s">
        <v>4332</v>
      </c>
      <c r="X879" s="569">
        <v>46085.576388888891</v>
      </c>
      <c r="Y879" s="10"/>
      <c r="Z879" s="10">
        <v>0.5</v>
      </c>
      <c r="AA879" s="10"/>
      <c r="AB879" s="10" t="s">
        <v>478</v>
      </c>
      <c r="AC879" s="221" t="s">
        <v>4333</v>
      </c>
      <c r="AD879" s="10" t="s">
        <v>480</v>
      </c>
      <c r="AE879" s="10"/>
      <c r="AF879" s="10"/>
      <c r="AG879" s="10"/>
      <c r="AH879" s="10"/>
      <c r="AI879" s="10"/>
      <c r="AJ879" s="10"/>
      <c r="AK879" s="10" t="s">
        <v>480</v>
      </c>
      <c r="AL879" s="222" t="e">
        <f t="shared" si="26"/>
        <v>#VALUE!</v>
      </c>
      <c r="AM879" s="220">
        <f t="shared" si="27"/>
        <v>46085</v>
      </c>
    </row>
    <row r="880" spans="1:39" ht="21.6" customHeight="1">
      <c r="A880" s="10">
        <v>24</v>
      </c>
      <c r="B880" s="10" t="s">
        <v>471</v>
      </c>
      <c r="C880" s="10">
        <v>2026030718</v>
      </c>
      <c r="D880" s="10"/>
      <c r="E880" s="10"/>
      <c r="F880" s="10">
        <v>4629</v>
      </c>
      <c r="G880" s="366" t="s">
        <v>271</v>
      </c>
      <c r="H880" s="10" t="s">
        <v>2561</v>
      </c>
      <c r="I880" s="10"/>
      <c r="J880" s="10"/>
      <c r="K880" s="10"/>
      <c r="L880" s="10"/>
      <c r="M880" s="11"/>
      <c r="N880" s="10"/>
      <c r="O880" s="11"/>
      <c r="P880" s="12"/>
      <c r="Q880" s="10" t="s">
        <v>4334</v>
      </c>
      <c r="R880" s="10" t="s">
        <v>419</v>
      </c>
      <c r="S880" s="367" t="s">
        <v>130</v>
      </c>
      <c r="T880" s="10">
        <v>1</v>
      </c>
      <c r="U880" s="10" t="s">
        <v>475</v>
      </c>
      <c r="V880" s="10" t="s">
        <v>4335</v>
      </c>
      <c r="W880" s="10" t="s">
        <v>4336</v>
      </c>
      <c r="X880" s="569">
        <v>46085.597222222219</v>
      </c>
      <c r="Y880" s="10"/>
      <c r="Z880" s="10">
        <v>0.3</v>
      </c>
      <c r="AA880" s="10"/>
      <c r="AB880" s="10" t="s">
        <v>478</v>
      </c>
      <c r="AC880" s="221" t="s">
        <v>4337</v>
      </c>
      <c r="AD880" s="10" t="s">
        <v>480</v>
      </c>
      <c r="AE880" s="10"/>
      <c r="AF880" s="10"/>
      <c r="AG880" s="10"/>
      <c r="AH880" s="10"/>
      <c r="AI880" s="10"/>
      <c r="AJ880" s="10"/>
      <c r="AK880" s="10" t="s">
        <v>480</v>
      </c>
      <c r="AL880" s="222" t="e">
        <f t="shared" si="26"/>
        <v>#VALUE!</v>
      </c>
      <c r="AM880" s="220">
        <f t="shared" si="27"/>
        <v>46085</v>
      </c>
    </row>
    <row r="881" spans="1:39" ht="21.6" customHeight="1">
      <c r="A881" s="10">
        <v>25</v>
      </c>
      <c r="B881" s="10" t="s">
        <v>471</v>
      </c>
      <c r="C881" s="10">
        <v>2026030740</v>
      </c>
      <c r="D881" s="10"/>
      <c r="E881" s="10"/>
      <c r="F881" s="10">
        <v>4933</v>
      </c>
      <c r="G881" s="366" t="s">
        <v>4338</v>
      </c>
      <c r="H881" s="10" t="s">
        <v>2561</v>
      </c>
      <c r="I881" s="10"/>
      <c r="J881" s="10"/>
      <c r="K881" s="10"/>
      <c r="L881" s="10"/>
      <c r="M881" s="11"/>
      <c r="N881" s="10"/>
      <c r="O881" s="11"/>
      <c r="P881" s="12"/>
      <c r="Q881" s="10" t="s">
        <v>4339</v>
      </c>
      <c r="R881" s="10" t="s">
        <v>419</v>
      </c>
      <c r="S881" s="367" t="s">
        <v>130</v>
      </c>
      <c r="T881" s="10">
        <v>1</v>
      </c>
      <c r="U881" s="10" t="s">
        <v>475</v>
      </c>
      <c r="V881" s="10" t="s">
        <v>4340</v>
      </c>
      <c r="W881" s="10" t="s">
        <v>4341</v>
      </c>
      <c r="X881" s="569">
        <v>46085.659722222219</v>
      </c>
      <c r="Y881" s="10"/>
      <c r="Z881" s="10">
        <v>0.5</v>
      </c>
      <c r="AA881" s="10"/>
      <c r="AB881" s="10" t="s">
        <v>478</v>
      </c>
      <c r="AC881" s="221" t="s">
        <v>4342</v>
      </c>
      <c r="AD881" s="10" t="s">
        <v>480</v>
      </c>
      <c r="AE881" s="10"/>
      <c r="AF881" s="10"/>
      <c r="AG881" s="10"/>
      <c r="AH881" s="10"/>
      <c r="AI881" s="10"/>
      <c r="AJ881" s="10"/>
      <c r="AK881" s="10" t="s">
        <v>480</v>
      </c>
      <c r="AL881" s="222" t="e">
        <f t="shared" si="26"/>
        <v>#VALUE!</v>
      </c>
      <c r="AM881" s="220">
        <f t="shared" si="27"/>
        <v>46085</v>
      </c>
    </row>
    <row r="882" spans="1:39" ht="21.6" customHeight="1">
      <c r="A882" s="10">
        <v>26</v>
      </c>
      <c r="B882" s="10" t="s">
        <v>471</v>
      </c>
      <c r="C882" s="10">
        <v>2026030867</v>
      </c>
      <c r="D882" s="10"/>
      <c r="E882" s="10"/>
      <c r="F882" s="10">
        <v>4101</v>
      </c>
      <c r="G882" s="366" t="s">
        <v>290</v>
      </c>
      <c r="H882" s="10" t="s">
        <v>504</v>
      </c>
      <c r="I882" s="10"/>
      <c r="J882" s="10"/>
      <c r="K882" s="10"/>
      <c r="L882" s="10"/>
      <c r="M882" s="11"/>
      <c r="N882" s="10"/>
      <c r="O882" s="11"/>
      <c r="P882" s="12"/>
      <c r="Q882" s="10" t="s">
        <v>582</v>
      </c>
      <c r="R882" s="10" t="s">
        <v>419</v>
      </c>
      <c r="S882" s="367" t="s">
        <v>145</v>
      </c>
      <c r="T882" s="10">
        <v>1</v>
      </c>
      <c r="U882" s="10" t="s">
        <v>475</v>
      </c>
      <c r="V882" s="10" t="s">
        <v>4343</v>
      </c>
      <c r="W882" s="10" t="s">
        <v>4344</v>
      </c>
      <c r="X882" s="569">
        <v>46085.666666666657</v>
      </c>
      <c r="Y882" s="10"/>
      <c r="Z882" s="10">
        <v>0.3</v>
      </c>
      <c r="AA882" s="10"/>
      <c r="AB882" s="10" t="s">
        <v>478</v>
      </c>
      <c r="AC882" s="221" t="s">
        <v>4345</v>
      </c>
      <c r="AD882" s="10" t="s">
        <v>480</v>
      </c>
      <c r="AE882" s="10"/>
      <c r="AF882" s="10"/>
      <c r="AG882" s="10"/>
      <c r="AH882" s="10"/>
      <c r="AI882" s="10"/>
      <c r="AJ882" s="10" t="s">
        <v>480</v>
      </c>
      <c r="AK882" s="10" t="s">
        <v>480</v>
      </c>
      <c r="AL882" s="222" t="e">
        <f t="shared" si="26"/>
        <v>#VALUE!</v>
      </c>
      <c r="AM882" s="220">
        <f t="shared" si="27"/>
        <v>46085</v>
      </c>
    </row>
    <row r="883" spans="1:39" ht="21.6" customHeight="1">
      <c r="A883" s="10">
        <v>27</v>
      </c>
      <c r="B883" s="10" t="s">
        <v>471</v>
      </c>
      <c r="C883" s="10">
        <v>2026030906</v>
      </c>
      <c r="D883" s="10"/>
      <c r="E883" s="10"/>
      <c r="F883" s="10">
        <v>2941</v>
      </c>
      <c r="G883" s="366" t="s">
        <v>3118</v>
      </c>
      <c r="H883" s="10" t="s">
        <v>2551</v>
      </c>
      <c r="I883" s="10"/>
      <c r="J883" s="10"/>
      <c r="K883" s="10"/>
      <c r="L883" s="10"/>
      <c r="M883" s="11"/>
      <c r="N883" s="10"/>
      <c r="O883" s="11"/>
      <c r="P883" s="12"/>
      <c r="Q883" s="10" t="s">
        <v>3119</v>
      </c>
      <c r="R883" s="10" t="s">
        <v>419</v>
      </c>
      <c r="S883" s="367" t="s">
        <v>145</v>
      </c>
      <c r="T883" s="10">
        <v>1</v>
      </c>
      <c r="U883" s="10" t="s">
        <v>475</v>
      </c>
      <c r="V883" s="10" t="s">
        <v>4346</v>
      </c>
      <c r="W883" s="10" t="s">
        <v>4347</v>
      </c>
      <c r="X883" s="569">
        <v>46086.429166666669</v>
      </c>
      <c r="Y883" s="10"/>
      <c r="Z883" s="10">
        <v>0.3</v>
      </c>
      <c r="AA883" s="10"/>
      <c r="AB883" s="10" t="s">
        <v>478</v>
      </c>
      <c r="AC883" s="221" t="s">
        <v>526</v>
      </c>
      <c r="AD883" s="10" t="s">
        <v>480</v>
      </c>
      <c r="AE883" s="10"/>
      <c r="AF883" s="10"/>
      <c r="AG883" s="10"/>
      <c r="AH883" s="10"/>
      <c r="AI883" s="10"/>
      <c r="AJ883" s="10"/>
      <c r="AK883" s="10" t="s">
        <v>480</v>
      </c>
      <c r="AL883" s="222" t="e">
        <f t="shared" si="26"/>
        <v>#VALUE!</v>
      </c>
      <c r="AM883" s="220">
        <f t="shared" si="27"/>
        <v>46086</v>
      </c>
    </row>
    <row r="884" spans="1:39" ht="21.6" customHeight="1">
      <c r="A884" s="10">
        <v>28</v>
      </c>
      <c r="B884" s="10" t="s">
        <v>471</v>
      </c>
      <c r="C884" s="10">
        <v>2026030956</v>
      </c>
      <c r="D884" s="10"/>
      <c r="E884" s="10"/>
      <c r="F884" s="10">
        <v>4020</v>
      </c>
      <c r="G884" s="366" t="s">
        <v>4348</v>
      </c>
      <c r="H884" s="10" t="s">
        <v>2452</v>
      </c>
      <c r="I884" s="10"/>
      <c r="J884" s="10"/>
      <c r="K884" s="10"/>
      <c r="L884" s="10"/>
      <c r="M884" s="11"/>
      <c r="N884" s="10"/>
      <c r="O884" s="11"/>
      <c r="P884" s="12"/>
      <c r="Q884" s="10" t="s">
        <v>4349</v>
      </c>
      <c r="R884" s="10" t="s">
        <v>419</v>
      </c>
      <c r="S884" s="367" t="s">
        <v>145</v>
      </c>
      <c r="T884" s="10">
        <v>1</v>
      </c>
      <c r="U884" s="10" t="s">
        <v>475</v>
      </c>
      <c r="V884" s="10" t="s">
        <v>4350</v>
      </c>
      <c r="W884" s="10" t="s">
        <v>4351</v>
      </c>
      <c r="X884" s="569">
        <v>46086.49722222222</v>
      </c>
      <c r="Y884" s="10"/>
      <c r="Z884" s="10">
        <v>0.4</v>
      </c>
      <c r="AA884" s="10"/>
      <c r="AB884" s="10" t="s">
        <v>478</v>
      </c>
      <c r="AC884" s="221" t="s">
        <v>4352</v>
      </c>
      <c r="AD884" s="10" t="s">
        <v>480</v>
      </c>
      <c r="AE884" s="10"/>
      <c r="AF884" s="10"/>
      <c r="AG884" s="10"/>
      <c r="AH884" s="10"/>
      <c r="AI884" s="10"/>
      <c r="AJ884" s="10" t="s">
        <v>480</v>
      </c>
      <c r="AK884" s="10" t="s">
        <v>480</v>
      </c>
      <c r="AL884" s="222" t="e">
        <f t="shared" si="26"/>
        <v>#VALUE!</v>
      </c>
      <c r="AM884" s="220">
        <f t="shared" si="27"/>
        <v>46086</v>
      </c>
    </row>
    <row r="885" spans="1:39" ht="21.6" customHeight="1">
      <c r="A885" s="10">
        <v>29</v>
      </c>
      <c r="B885" s="10" t="s">
        <v>471</v>
      </c>
      <c r="C885" s="10">
        <v>2026030989</v>
      </c>
      <c r="D885" s="10"/>
      <c r="E885" s="10"/>
      <c r="F885" s="10">
        <v>2482</v>
      </c>
      <c r="G885" s="366" t="s">
        <v>229</v>
      </c>
      <c r="H885" s="10" t="s">
        <v>2440</v>
      </c>
      <c r="I885" s="10"/>
      <c r="J885" s="10"/>
      <c r="K885" s="10"/>
      <c r="L885" s="10"/>
      <c r="M885" s="11"/>
      <c r="N885" s="10"/>
      <c r="O885" s="11"/>
      <c r="P885" s="12"/>
      <c r="Q885" s="10" t="s">
        <v>4353</v>
      </c>
      <c r="R885" s="10" t="s">
        <v>419</v>
      </c>
      <c r="S885" s="367" t="s">
        <v>130</v>
      </c>
      <c r="T885" s="10">
        <v>1</v>
      </c>
      <c r="U885" s="10" t="s">
        <v>475</v>
      </c>
      <c r="V885" s="10" t="s">
        <v>4354</v>
      </c>
      <c r="W885" s="10" t="s">
        <v>4355</v>
      </c>
      <c r="X885" s="569">
        <v>46086.552083333343</v>
      </c>
      <c r="Y885" s="10"/>
      <c r="Z885" s="10">
        <v>0.3</v>
      </c>
      <c r="AA885" s="10"/>
      <c r="AB885" s="10" t="s">
        <v>478</v>
      </c>
      <c r="AC885" s="221" t="s">
        <v>4356</v>
      </c>
      <c r="AD885" s="10" t="s">
        <v>480</v>
      </c>
      <c r="AE885" s="10"/>
      <c r="AF885" s="10"/>
      <c r="AG885" s="10"/>
      <c r="AH885" s="10"/>
      <c r="AI885" s="10"/>
      <c r="AJ885" s="10"/>
      <c r="AK885" s="10" t="s">
        <v>480</v>
      </c>
      <c r="AL885" s="222" t="e">
        <f t="shared" si="26"/>
        <v>#VALUE!</v>
      </c>
      <c r="AM885" s="220">
        <f t="shared" si="27"/>
        <v>46086</v>
      </c>
    </row>
    <row r="886" spans="1:39" ht="21.6" customHeight="1">
      <c r="A886" s="10">
        <v>30</v>
      </c>
      <c r="B886" s="10" t="s">
        <v>471</v>
      </c>
      <c r="C886" s="10">
        <v>2026030996</v>
      </c>
      <c r="D886" s="10"/>
      <c r="E886" s="10"/>
      <c r="F886" s="10">
        <v>2622</v>
      </c>
      <c r="G886" s="366" t="s">
        <v>195</v>
      </c>
      <c r="H886" s="10" t="s">
        <v>2440</v>
      </c>
      <c r="I886" s="10"/>
      <c r="J886" s="10"/>
      <c r="K886" s="10"/>
      <c r="L886" s="10"/>
      <c r="M886" s="11"/>
      <c r="N886" s="10"/>
      <c r="O886" s="11"/>
      <c r="P886" s="12"/>
      <c r="Q886" s="10" t="s">
        <v>4357</v>
      </c>
      <c r="R886" s="10" t="s">
        <v>419</v>
      </c>
      <c r="S886" s="367" t="s">
        <v>130</v>
      </c>
      <c r="T886" s="10">
        <v>1</v>
      </c>
      <c r="U886" s="10" t="s">
        <v>475</v>
      </c>
      <c r="V886" s="10" t="s">
        <v>4358</v>
      </c>
      <c r="W886" s="10" t="s">
        <v>4359</v>
      </c>
      <c r="X886" s="569">
        <v>46086.568749999999</v>
      </c>
      <c r="Y886" s="10"/>
      <c r="Z886" s="10">
        <v>0.3</v>
      </c>
      <c r="AA886" s="10"/>
      <c r="AB886" s="10" t="s">
        <v>478</v>
      </c>
      <c r="AC886" s="221" t="s">
        <v>4360</v>
      </c>
      <c r="AD886" s="10" t="s">
        <v>480</v>
      </c>
      <c r="AE886" s="10"/>
      <c r="AF886" s="10"/>
      <c r="AG886" s="10"/>
      <c r="AH886" s="10"/>
      <c r="AI886" s="10"/>
      <c r="AJ886" s="10"/>
      <c r="AK886" s="10" t="s">
        <v>480</v>
      </c>
      <c r="AL886" s="222" t="e">
        <f t="shared" si="26"/>
        <v>#VALUE!</v>
      </c>
      <c r="AM886" s="220">
        <f t="shared" si="27"/>
        <v>46086</v>
      </c>
    </row>
    <row r="887" spans="1:39" ht="21.6" customHeight="1">
      <c r="A887" s="10">
        <v>31</v>
      </c>
      <c r="B887" s="10" t="s">
        <v>471</v>
      </c>
      <c r="C887" s="10">
        <v>2026030998</v>
      </c>
      <c r="D887" s="10"/>
      <c r="E887" s="10"/>
      <c r="F887" s="10">
        <v>2620</v>
      </c>
      <c r="G887" s="366" t="s">
        <v>3586</v>
      </c>
      <c r="H887" s="10" t="s">
        <v>2440</v>
      </c>
      <c r="I887" s="10"/>
      <c r="J887" s="10"/>
      <c r="K887" s="10"/>
      <c r="L887" s="10"/>
      <c r="M887" s="11"/>
      <c r="N887" s="10"/>
      <c r="O887" s="11"/>
      <c r="P887" s="12"/>
      <c r="Q887" s="10" t="s">
        <v>4361</v>
      </c>
      <c r="R887" s="10" t="s">
        <v>419</v>
      </c>
      <c r="S887" s="367" t="s">
        <v>130</v>
      </c>
      <c r="T887" s="10">
        <v>1</v>
      </c>
      <c r="U887" s="10" t="s">
        <v>475</v>
      </c>
      <c r="V887" s="10" t="s">
        <v>4362</v>
      </c>
      <c r="W887" s="10" t="s">
        <v>4363</v>
      </c>
      <c r="X887" s="569">
        <v>46086.583333333343</v>
      </c>
      <c r="Y887" s="10"/>
      <c r="Z887" s="10">
        <v>0.3</v>
      </c>
      <c r="AA887" s="10"/>
      <c r="AB887" s="10" t="s">
        <v>478</v>
      </c>
      <c r="AC887" s="221" t="s">
        <v>4364</v>
      </c>
      <c r="AD887" s="10" t="s">
        <v>480</v>
      </c>
      <c r="AE887" s="10"/>
      <c r="AF887" s="10"/>
      <c r="AG887" s="10"/>
      <c r="AH887" s="10"/>
      <c r="AI887" s="10"/>
      <c r="AJ887" s="10"/>
      <c r="AK887" s="10" t="s">
        <v>480</v>
      </c>
      <c r="AL887" s="222" t="e">
        <f t="shared" si="26"/>
        <v>#VALUE!</v>
      </c>
      <c r="AM887" s="220">
        <f t="shared" si="27"/>
        <v>46086</v>
      </c>
    </row>
    <row r="888" spans="1:39" ht="21.6" customHeight="1">
      <c r="A888" s="10">
        <v>32</v>
      </c>
      <c r="B888" s="10" t="s">
        <v>471</v>
      </c>
      <c r="C888" s="10">
        <v>2026031003</v>
      </c>
      <c r="D888" s="10"/>
      <c r="E888" s="10"/>
      <c r="F888" s="10">
        <v>4342</v>
      </c>
      <c r="G888" s="366" t="s">
        <v>299</v>
      </c>
      <c r="H888" s="10" t="s">
        <v>2440</v>
      </c>
      <c r="I888" s="10"/>
      <c r="J888" s="10"/>
      <c r="K888" s="10"/>
      <c r="L888" s="10"/>
      <c r="M888" s="11"/>
      <c r="N888" s="10"/>
      <c r="O888" s="11"/>
      <c r="P888" s="12"/>
      <c r="Q888" s="10" t="s">
        <v>4365</v>
      </c>
      <c r="R888" s="10" t="s">
        <v>419</v>
      </c>
      <c r="S888" s="367" t="s">
        <v>130</v>
      </c>
      <c r="T888" s="10">
        <v>1</v>
      </c>
      <c r="U888" s="10" t="s">
        <v>475</v>
      </c>
      <c r="V888" s="10" t="s">
        <v>4366</v>
      </c>
      <c r="W888" s="10" t="s">
        <v>4367</v>
      </c>
      <c r="X888" s="569">
        <v>46086.604166666657</v>
      </c>
      <c r="Y888" s="10"/>
      <c r="Z888" s="10">
        <v>0.3</v>
      </c>
      <c r="AA888" s="10"/>
      <c r="AB888" s="10" t="s">
        <v>478</v>
      </c>
      <c r="AC888" s="221" t="s">
        <v>4368</v>
      </c>
      <c r="AD888" s="10" t="s">
        <v>480</v>
      </c>
      <c r="AE888" s="10"/>
      <c r="AF888" s="10"/>
      <c r="AG888" s="10"/>
      <c r="AH888" s="10"/>
      <c r="AI888" s="10"/>
      <c r="AJ888" s="10"/>
      <c r="AK888" s="10" t="s">
        <v>480</v>
      </c>
      <c r="AL888" s="222" t="e">
        <f t="shared" si="26"/>
        <v>#VALUE!</v>
      </c>
      <c r="AM888" s="220">
        <f t="shared" si="27"/>
        <v>46086</v>
      </c>
    </row>
    <row r="889" spans="1:39" ht="21.6" customHeight="1">
      <c r="A889" s="10">
        <v>33</v>
      </c>
      <c r="B889" s="10" t="s">
        <v>471</v>
      </c>
      <c r="C889" s="10">
        <v>2026031016</v>
      </c>
      <c r="D889" s="10"/>
      <c r="E889" s="10"/>
      <c r="F889" s="10">
        <v>3741</v>
      </c>
      <c r="G889" s="366" t="s">
        <v>811</v>
      </c>
      <c r="H889" s="10" t="s">
        <v>504</v>
      </c>
      <c r="I889" s="10"/>
      <c r="J889" s="10"/>
      <c r="K889" s="10"/>
      <c r="L889" s="10"/>
      <c r="M889" s="11"/>
      <c r="N889" s="10"/>
      <c r="O889" s="11"/>
      <c r="P889" s="12"/>
      <c r="Q889" s="10" t="s">
        <v>812</v>
      </c>
      <c r="R889" s="10" t="s">
        <v>419</v>
      </c>
      <c r="S889" s="367" t="s">
        <v>145</v>
      </c>
      <c r="T889" s="10">
        <v>1</v>
      </c>
      <c r="U889" s="10" t="s">
        <v>475</v>
      </c>
      <c r="V889" s="10" t="s">
        <v>4369</v>
      </c>
      <c r="W889" s="10" t="s">
        <v>4370</v>
      </c>
      <c r="X889" s="569">
        <v>46086.618750000001</v>
      </c>
      <c r="Y889" s="10"/>
      <c r="Z889" s="10">
        <v>0.4</v>
      </c>
      <c r="AA889" s="10"/>
      <c r="AB889" s="10" t="s">
        <v>478</v>
      </c>
      <c r="AC889" s="221" t="s">
        <v>2705</v>
      </c>
      <c r="AD889" s="10" t="s">
        <v>480</v>
      </c>
      <c r="AE889" s="10"/>
      <c r="AF889" s="10"/>
      <c r="AG889" s="10"/>
      <c r="AH889" s="10"/>
      <c r="AI889" s="10"/>
      <c r="AJ889" s="10" t="s">
        <v>480</v>
      </c>
      <c r="AK889" s="10" t="s">
        <v>480</v>
      </c>
      <c r="AL889" s="222" t="e">
        <f t="shared" si="26"/>
        <v>#VALUE!</v>
      </c>
      <c r="AM889" s="220">
        <f t="shared" si="27"/>
        <v>46086</v>
      </c>
    </row>
    <row r="890" spans="1:39" ht="21.6" customHeight="1">
      <c r="A890" s="10">
        <v>34</v>
      </c>
      <c r="B890" s="10" t="s">
        <v>471</v>
      </c>
      <c r="C890" s="10">
        <v>2026031026</v>
      </c>
      <c r="D890" s="10"/>
      <c r="E890" s="10"/>
      <c r="F890" s="10">
        <v>4539</v>
      </c>
      <c r="G890" s="366" t="s">
        <v>266</v>
      </c>
      <c r="H890" s="10" t="s">
        <v>504</v>
      </c>
      <c r="I890" s="10"/>
      <c r="J890" s="10"/>
      <c r="K890" s="10"/>
      <c r="L890" s="10"/>
      <c r="M890" s="11"/>
      <c r="N890" s="10"/>
      <c r="O890" s="11"/>
      <c r="P890" s="12"/>
      <c r="Q890" s="10" t="s">
        <v>1955</v>
      </c>
      <c r="R890" s="10" t="s">
        <v>419</v>
      </c>
      <c r="S890" s="367" t="s">
        <v>145</v>
      </c>
      <c r="T890" s="10">
        <v>1</v>
      </c>
      <c r="U890" s="10" t="s">
        <v>475</v>
      </c>
      <c r="V890" s="10" t="s">
        <v>4371</v>
      </c>
      <c r="W890" s="10" t="s">
        <v>4372</v>
      </c>
      <c r="X890" s="569">
        <v>46086.64166666667</v>
      </c>
      <c r="Y890" s="10"/>
      <c r="Z890" s="10">
        <v>0.4</v>
      </c>
      <c r="AA890" s="10"/>
      <c r="AB890" s="10" t="s">
        <v>478</v>
      </c>
      <c r="AC890" s="221" t="s">
        <v>4373</v>
      </c>
      <c r="AD890" s="10" t="s">
        <v>480</v>
      </c>
      <c r="AE890" s="10"/>
      <c r="AF890" s="10"/>
      <c r="AG890" s="10"/>
      <c r="AH890" s="10"/>
      <c r="AI890" s="10"/>
      <c r="AJ890" s="10" t="s">
        <v>480</v>
      </c>
      <c r="AK890" s="10" t="s">
        <v>480</v>
      </c>
      <c r="AL890" s="222" t="e">
        <f t="shared" si="26"/>
        <v>#VALUE!</v>
      </c>
      <c r="AM890" s="220">
        <f t="shared" si="27"/>
        <v>46086</v>
      </c>
    </row>
    <row r="891" spans="1:39" ht="21.6" customHeight="1">
      <c r="A891" s="10">
        <v>35</v>
      </c>
      <c r="B891" s="10" t="s">
        <v>471</v>
      </c>
      <c r="C891" s="10">
        <v>2026031032</v>
      </c>
      <c r="D891" s="10"/>
      <c r="E891" s="10"/>
      <c r="F891" s="10">
        <v>2988</v>
      </c>
      <c r="G891" s="366" t="s">
        <v>4374</v>
      </c>
      <c r="H891" s="10" t="s">
        <v>2440</v>
      </c>
      <c r="I891" s="10"/>
      <c r="J891" s="10"/>
      <c r="K891" s="10"/>
      <c r="L891" s="10"/>
      <c r="M891" s="11"/>
      <c r="N891" s="10"/>
      <c r="O891" s="11"/>
      <c r="P891" s="12"/>
      <c r="Q891" s="10" t="s">
        <v>4375</v>
      </c>
      <c r="R891" s="10" t="s">
        <v>419</v>
      </c>
      <c r="S891" s="367" t="s">
        <v>130</v>
      </c>
      <c r="T891" s="10">
        <v>1</v>
      </c>
      <c r="U891" s="10" t="s">
        <v>475</v>
      </c>
      <c r="V891" s="10" t="s">
        <v>4376</v>
      </c>
      <c r="W891" s="10" t="s">
        <v>4377</v>
      </c>
      <c r="X891" s="569">
        <v>46086.652777777781</v>
      </c>
      <c r="Y891" s="10"/>
      <c r="Z891" s="10">
        <v>0.3</v>
      </c>
      <c r="AA891" s="10"/>
      <c r="AB891" s="10" t="s">
        <v>478</v>
      </c>
      <c r="AC891" s="221" t="s">
        <v>4378</v>
      </c>
      <c r="AD891" s="10" t="s">
        <v>480</v>
      </c>
      <c r="AE891" s="10"/>
      <c r="AF891" s="10"/>
      <c r="AG891" s="10"/>
      <c r="AH891" s="10"/>
      <c r="AI891" s="10"/>
      <c r="AJ891" s="10"/>
      <c r="AK891" s="10" t="s">
        <v>480</v>
      </c>
      <c r="AL891" s="222" t="e">
        <f t="shared" si="26"/>
        <v>#VALUE!</v>
      </c>
      <c r="AM891" s="220">
        <f t="shared" si="27"/>
        <v>46086</v>
      </c>
    </row>
    <row r="892" spans="1:39" ht="21.6" customHeight="1">
      <c r="A892" s="10">
        <v>36</v>
      </c>
      <c r="B892" s="10" t="s">
        <v>471</v>
      </c>
      <c r="C892" s="10">
        <v>2026031050</v>
      </c>
      <c r="D892" s="10"/>
      <c r="E892" s="10"/>
      <c r="F892" s="10">
        <v>5377</v>
      </c>
      <c r="G892" s="366" t="s">
        <v>297</v>
      </c>
      <c r="H892" s="10" t="s">
        <v>504</v>
      </c>
      <c r="I892" s="10"/>
      <c r="J892" s="10"/>
      <c r="K892" s="10"/>
      <c r="L892" s="10"/>
      <c r="M892" s="11"/>
      <c r="N892" s="10"/>
      <c r="O892" s="11"/>
      <c r="P892" s="12"/>
      <c r="Q892" s="10" t="s">
        <v>1516</v>
      </c>
      <c r="R892" s="10" t="s">
        <v>419</v>
      </c>
      <c r="S892" s="367" t="s">
        <v>145</v>
      </c>
      <c r="T892" s="10">
        <v>1</v>
      </c>
      <c r="U892" s="10" t="s">
        <v>475</v>
      </c>
      <c r="V892" s="10" t="s">
        <v>4379</v>
      </c>
      <c r="W892" s="10" t="s">
        <v>4380</v>
      </c>
      <c r="X892" s="569">
        <v>46086.664583333331</v>
      </c>
      <c r="Y892" s="10"/>
      <c r="Z892" s="10">
        <v>0.3</v>
      </c>
      <c r="AA892" s="10"/>
      <c r="AB892" s="10" t="s">
        <v>478</v>
      </c>
      <c r="AC892" s="221" t="s">
        <v>2705</v>
      </c>
      <c r="AD892" s="10" t="s">
        <v>480</v>
      </c>
      <c r="AE892" s="10"/>
      <c r="AF892" s="10"/>
      <c r="AG892" s="10"/>
      <c r="AH892" s="10"/>
      <c r="AI892" s="10"/>
      <c r="AJ892" s="10" t="s">
        <v>480</v>
      </c>
      <c r="AK892" s="10" t="s">
        <v>480</v>
      </c>
      <c r="AL892" s="222" t="e">
        <f t="shared" si="26"/>
        <v>#VALUE!</v>
      </c>
      <c r="AM892" s="220">
        <f t="shared" si="27"/>
        <v>46086</v>
      </c>
    </row>
    <row r="893" spans="1:39" ht="21.6" customHeight="1">
      <c r="A893" s="10">
        <v>37</v>
      </c>
      <c r="B893" s="10" t="s">
        <v>471</v>
      </c>
      <c r="C893" s="10">
        <v>2026031054</v>
      </c>
      <c r="D893" s="10"/>
      <c r="E893" s="10"/>
      <c r="F893" s="10">
        <v>2401</v>
      </c>
      <c r="G893" s="366" t="s">
        <v>4381</v>
      </c>
      <c r="H893" s="10" t="s">
        <v>2440</v>
      </c>
      <c r="I893" s="10"/>
      <c r="J893" s="10"/>
      <c r="K893" s="10"/>
      <c r="L893" s="10"/>
      <c r="M893" s="11"/>
      <c r="N893" s="10"/>
      <c r="O893" s="11"/>
      <c r="P893" s="12"/>
      <c r="Q893" s="10" t="s">
        <v>4382</v>
      </c>
      <c r="R893" s="10" t="s">
        <v>419</v>
      </c>
      <c r="S893" s="367" t="s">
        <v>130</v>
      </c>
      <c r="T893" s="10">
        <v>1</v>
      </c>
      <c r="U893" s="10" t="s">
        <v>475</v>
      </c>
      <c r="V893" s="10" t="s">
        <v>4383</v>
      </c>
      <c r="W893" s="10" t="s">
        <v>4384</v>
      </c>
      <c r="X893" s="569">
        <v>46086.670138888891</v>
      </c>
      <c r="Y893" s="10"/>
      <c r="Z893" s="10">
        <v>0.3</v>
      </c>
      <c r="AA893" s="10"/>
      <c r="AB893" s="10" t="s">
        <v>478</v>
      </c>
      <c r="AC893" s="221" t="s">
        <v>4385</v>
      </c>
      <c r="AD893" s="10" t="s">
        <v>480</v>
      </c>
      <c r="AE893" s="10"/>
      <c r="AF893" s="10"/>
      <c r="AG893" s="10"/>
      <c r="AH893" s="10"/>
      <c r="AI893" s="10"/>
      <c r="AJ893" s="10"/>
      <c r="AK893" s="10" t="s">
        <v>480</v>
      </c>
      <c r="AL893" s="222" t="e">
        <f t="shared" si="26"/>
        <v>#VALUE!</v>
      </c>
      <c r="AM893" s="220">
        <f t="shared" si="27"/>
        <v>46086</v>
      </c>
    </row>
    <row r="894" spans="1:39" ht="21.6" customHeight="1">
      <c r="A894" s="10">
        <v>38</v>
      </c>
      <c r="B894" s="10" t="s">
        <v>471</v>
      </c>
      <c r="C894" s="10">
        <v>2026031059</v>
      </c>
      <c r="D894" s="10"/>
      <c r="E894" s="10"/>
      <c r="F894" s="10" t="s">
        <v>87</v>
      </c>
      <c r="G894" s="366" t="s">
        <v>1675</v>
      </c>
      <c r="H894" s="10" t="s">
        <v>504</v>
      </c>
      <c r="I894" s="10"/>
      <c r="J894" s="10"/>
      <c r="K894" s="10"/>
      <c r="L894" s="10"/>
      <c r="M894" s="11"/>
      <c r="N894" s="10"/>
      <c r="O894" s="11"/>
      <c r="P894" s="12"/>
      <c r="Q894" s="10" t="s">
        <v>1676</v>
      </c>
      <c r="R894" s="10" t="s">
        <v>419</v>
      </c>
      <c r="S894" s="367" t="s">
        <v>145</v>
      </c>
      <c r="T894" s="10">
        <v>1</v>
      </c>
      <c r="U894" s="10" t="s">
        <v>475</v>
      </c>
      <c r="V894" s="10" t="s">
        <v>4386</v>
      </c>
      <c r="W894" s="10" t="s">
        <v>4387</v>
      </c>
      <c r="X894" s="569">
        <v>46086.689583333333</v>
      </c>
      <c r="Y894" s="10"/>
      <c r="Z894" s="10">
        <v>0.4</v>
      </c>
      <c r="AA894" s="10"/>
      <c r="AB894" s="10" t="s">
        <v>478</v>
      </c>
      <c r="AC894" s="221" t="s">
        <v>4388</v>
      </c>
      <c r="AD894" s="10" t="s">
        <v>480</v>
      </c>
      <c r="AE894" s="10"/>
      <c r="AF894" s="10"/>
      <c r="AG894" s="10"/>
      <c r="AH894" s="10"/>
      <c r="AI894" s="10"/>
      <c r="AJ894" s="10" t="s">
        <v>480</v>
      </c>
      <c r="AK894" s="10" t="s">
        <v>480</v>
      </c>
      <c r="AL894" s="222" t="e">
        <f t="shared" si="26"/>
        <v>#VALUE!</v>
      </c>
      <c r="AM894" s="220">
        <f t="shared" si="27"/>
        <v>46086</v>
      </c>
    </row>
    <row r="895" spans="1:39" ht="21.6" customHeight="1">
      <c r="A895" s="10">
        <v>39</v>
      </c>
      <c r="B895" s="10" t="s">
        <v>471</v>
      </c>
      <c r="C895" s="10">
        <v>2026031066</v>
      </c>
      <c r="D895" s="10"/>
      <c r="E895" s="10"/>
      <c r="F895" s="10">
        <v>2501</v>
      </c>
      <c r="G895" s="366" t="s">
        <v>4389</v>
      </c>
      <c r="H895" s="10" t="s">
        <v>2440</v>
      </c>
      <c r="I895" s="10"/>
      <c r="J895" s="10"/>
      <c r="K895" s="10"/>
      <c r="L895" s="10"/>
      <c r="M895" s="11"/>
      <c r="N895" s="10"/>
      <c r="O895" s="11"/>
      <c r="P895" s="12"/>
      <c r="Q895" s="10" t="s">
        <v>4390</v>
      </c>
      <c r="R895" s="10" t="s">
        <v>419</v>
      </c>
      <c r="S895" s="367" t="s">
        <v>130</v>
      </c>
      <c r="T895" s="10">
        <v>1</v>
      </c>
      <c r="U895" s="10" t="s">
        <v>475</v>
      </c>
      <c r="V895" s="10" t="s">
        <v>4391</v>
      </c>
      <c r="W895" s="10" t="s">
        <v>4392</v>
      </c>
      <c r="X895" s="569">
        <v>46086.709722222222</v>
      </c>
      <c r="Y895" s="10"/>
      <c r="Z895" s="10">
        <v>0.6</v>
      </c>
      <c r="AA895" s="10"/>
      <c r="AB895" s="10" t="s">
        <v>478</v>
      </c>
      <c r="AC895" s="221" t="s">
        <v>4393</v>
      </c>
      <c r="AD895" s="10" t="s">
        <v>480</v>
      </c>
      <c r="AE895" s="10"/>
      <c r="AF895" s="10"/>
      <c r="AG895" s="10"/>
      <c r="AH895" s="10"/>
      <c r="AI895" s="10"/>
      <c r="AJ895" s="10"/>
      <c r="AK895" s="10" t="s">
        <v>480</v>
      </c>
      <c r="AL895" s="222" t="e">
        <f t="shared" si="26"/>
        <v>#VALUE!</v>
      </c>
      <c r="AM895" s="220">
        <f t="shared" si="27"/>
        <v>46086</v>
      </c>
    </row>
    <row r="896" spans="1:39" ht="21.6" customHeight="1">
      <c r="A896" s="10">
        <v>40</v>
      </c>
      <c r="B896" s="10" t="s">
        <v>509</v>
      </c>
      <c r="C896" s="10">
        <v>2026031082</v>
      </c>
      <c r="D896" s="10" t="s">
        <v>4394</v>
      </c>
      <c r="E896" s="10" t="s">
        <v>511</v>
      </c>
      <c r="F896" s="10">
        <v>2691</v>
      </c>
      <c r="G896" s="366" t="s">
        <v>901</v>
      </c>
      <c r="H896" s="10" t="s">
        <v>902</v>
      </c>
      <c r="I896" s="10" t="s">
        <v>4395</v>
      </c>
      <c r="J896" s="10" t="s">
        <v>571</v>
      </c>
      <c r="K896" s="10" t="s">
        <v>289</v>
      </c>
      <c r="L896" s="10" t="s">
        <v>515</v>
      </c>
      <c r="M896" s="11" t="s">
        <v>516</v>
      </c>
      <c r="N896" s="10">
        <v>2305</v>
      </c>
      <c r="O896" s="11" t="s">
        <v>557</v>
      </c>
      <c r="P896" s="12" t="s">
        <v>4396</v>
      </c>
      <c r="Q896" s="10" t="s">
        <v>903</v>
      </c>
      <c r="R896" s="10" t="s">
        <v>419</v>
      </c>
      <c r="S896" s="367" t="s">
        <v>125</v>
      </c>
      <c r="T896" s="10">
        <v>1</v>
      </c>
      <c r="U896" s="10" t="s">
        <v>475</v>
      </c>
      <c r="V896" s="10" t="s">
        <v>4397</v>
      </c>
      <c r="W896" s="10" t="s">
        <v>4398</v>
      </c>
      <c r="X896" s="569">
        <v>46087.416666666657</v>
      </c>
      <c r="Y896" s="10" t="s">
        <v>4399</v>
      </c>
      <c r="Z896" s="10">
        <v>1</v>
      </c>
      <c r="AA896" s="10"/>
      <c r="AB896" s="10" t="s">
        <v>478</v>
      </c>
      <c r="AC896" s="221" t="s">
        <v>4400</v>
      </c>
      <c r="AD896" s="10"/>
      <c r="AE896" s="10"/>
      <c r="AF896" s="10"/>
      <c r="AG896" s="10"/>
      <c r="AH896" s="10"/>
      <c r="AI896" s="10"/>
      <c r="AJ896" s="10"/>
      <c r="AK896" s="10" t="s">
        <v>480</v>
      </c>
      <c r="AL896" s="222">
        <f t="shared" si="26"/>
        <v>46086</v>
      </c>
      <c r="AM896" s="220">
        <f t="shared" si="27"/>
        <v>46087</v>
      </c>
    </row>
    <row r="897" spans="1:39" ht="21.6" customHeight="1">
      <c r="A897" s="10">
        <v>41</v>
      </c>
      <c r="B897" s="10" t="s">
        <v>471</v>
      </c>
      <c r="C897" s="10">
        <v>2026031107</v>
      </c>
      <c r="D897" s="10"/>
      <c r="E897" s="10"/>
      <c r="F897" s="10">
        <v>2691</v>
      </c>
      <c r="G897" s="366" t="s">
        <v>901</v>
      </c>
      <c r="H897" s="10" t="s">
        <v>902</v>
      </c>
      <c r="I897" s="10"/>
      <c r="J897" s="10"/>
      <c r="K897" s="10"/>
      <c r="L897" s="10"/>
      <c r="M897" s="11"/>
      <c r="N897" s="10"/>
      <c r="O897" s="11"/>
      <c r="P897" s="12"/>
      <c r="Q897" s="10" t="s">
        <v>903</v>
      </c>
      <c r="R897" s="10" t="s">
        <v>419</v>
      </c>
      <c r="S897" s="367" t="s">
        <v>125</v>
      </c>
      <c r="T897" s="10">
        <v>1</v>
      </c>
      <c r="U897" s="10" t="s">
        <v>475</v>
      </c>
      <c r="V897" s="10" t="s">
        <v>4401</v>
      </c>
      <c r="W897" s="10" t="s">
        <v>4402</v>
      </c>
      <c r="X897" s="569">
        <v>46087.430555555547</v>
      </c>
      <c r="Y897" s="10"/>
      <c r="Z897" s="10">
        <v>0.3</v>
      </c>
      <c r="AA897" s="10"/>
      <c r="AB897" s="10" t="s">
        <v>478</v>
      </c>
      <c r="AC897" s="221" t="s">
        <v>4403</v>
      </c>
      <c r="AD897" s="10" t="s">
        <v>480</v>
      </c>
      <c r="AE897" s="10"/>
      <c r="AF897" s="10"/>
      <c r="AG897" s="10"/>
      <c r="AH897" s="10"/>
      <c r="AI897" s="10"/>
      <c r="AJ897" s="10" t="s">
        <v>480</v>
      </c>
      <c r="AK897" s="10" t="s">
        <v>480</v>
      </c>
      <c r="AL897" s="222" t="e">
        <f t="shared" si="26"/>
        <v>#VALUE!</v>
      </c>
      <c r="AM897" s="220">
        <f t="shared" si="27"/>
        <v>46087</v>
      </c>
    </row>
    <row r="898" spans="1:39" ht="21.6" customHeight="1">
      <c r="A898" s="10">
        <v>42</v>
      </c>
      <c r="B898" s="10" t="s">
        <v>471</v>
      </c>
      <c r="C898" s="10">
        <v>2026031110</v>
      </c>
      <c r="D898" s="10"/>
      <c r="E898" s="10"/>
      <c r="F898" s="10">
        <v>2390</v>
      </c>
      <c r="G898" s="366" t="s">
        <v>1586</v>
      </c>
      <c r="H898" s="10" t="s">
        <v>902</v>
      </c>
      <c r="I898" s="10"/>
      <c r="J898" s="10"/>
      <c r="K898" s="10"/>
      <c r="L898" s="10"/>
      <c r="M898" s="11"/>
      <c r="N898" s="10"/>
      <c r="O898" s="11"/>
      <c r="P898" s="12"/>
      <c r="Q898" s="10" t="s">
        <v>1589</v>
      </c>
      <c r="R898" s="10" t="s">
        <v>419</v>
      </c>
      <c r="S898" s="367" t="s">
        <v>125</v>
      </c>
      <c r="T898" s="10">
        <v>1</v>
      </c>
      <c r="U898" s="10" t="s">
        <v>475</v>
      </c>
      <c r="V898" s="10" t="s">
        <v>4404</v>
      </c>
      <c r="W898" s="10" t="s">
        <v>4405</v>
      </c>
      <c r="X898" s="569">
        <v>46087.4375</v>
      </c>
      <c r="Y898" s="10"/>
      <c r="Z898" s="10">
        <v>0.2</v>
      </c>
      <c r="AA898" s="10"/>
      <c r="AB898" s="10" t="s">
        <v>478</v>
      </c>
      <c r="AC898" s="221" t="s">
        <v>526</v>
      </c>
      <c r="AD898" s="10"/>
      <c r="AE898" s="10"/>
      <c r="AF898" s="10"/>
      <c r="AG898" s="10"/>
      <c r="AH898" s="10"/>
      <c r="AI898" s="10"/>
      <c r="AJ898" s="10" t="s">
        <v>480</v>
      </c>
      <c r="AK898" s="10" t="s">
        <v>480</v>
      </c>
      <c r="AL898" s="222" t="e">
        <f t="shared" ref="AL898:AL961" si="28">DATEVALUE(TEXT(I898, "yyyy/mm/dd"))</f>
        <v>#VALUE!</v>
      </c>
      <c r="AM898" s="220">
        <f t="shared" ref="AM898:AM961" si="29">DATEVALUE(TEXT(X898, "yyyy/mm/dd"))</f>
        <v>46087</v>
      </c>
    </row>
    <row r="899" spans="1:39" ht="21.6" customHeight="1">
      <c r="A899" s="10">
        <v>43</v>
      </c>
      <c r="B899" s="10" t="s">
        <v>471</v>
      </c>
      <c r="C899" s="10">
        <v>2026031116</v>
      </c>
      <c r="D899" s="10"/>
      <c r="E899" s="10"/>
      <c r="F899" s="10">
        <v>3883</v>
      </c>
      <c r="G899" s="366" t="s">
        <v>2634</v>
      </c>
      <c r="H899" s="10" t="s">
        <v>2452</v>
      </c>
      <c r="I899" s="10"/>
      <c r="J899" s="10"/>
      <c r="K899" s="10"/>
      <c r="L899" s="10"/>
      <c r="M899" s="11"/>
      <c r="N899" s="10"/>
      <c r="O899" s="11"/>
      <c r="P899" s="12"/>
      <c r="Q899" s="10" t="s">
        <v>2637</v>
      </c>
      <c r="R899" s="10" t="s">
        <v>419</v>
      </c>
      <c r="S899" s="367" t="s">
        <v>145</v>
      </c>
      <c r="T899" s="10">
        <v>1</v>
      </c>
      <c r="U899" s="10" t="s">
        <v>475</v>
      </c>
      <c r="V899" s="10" t="s">
        <v>4406</v>
      </c>
      <c r="W899" s="10" t="s">
        <v>4402</v>
      </c>
      <c r="X899" s="569">
        <v>46087.431944444441</v>
      </c>
      <c r="Y899" s="10"/>
      <c r="Z899" s="10">
        <v>0.4</v>
      </c>
      <c r="AA899" s="10"/>
      <c r="AB899" s="10" t="s">
        <v>478</v>
      </c>
      <c r="AC899" s="221" t="s">
        <v>526</v>
      </c>
      <c r="AD899" s="10" t="s">
        <v>480</v>
      </c>
      <c r="AE899" s="10"/>
      <c r="AF899" s="10"/>
      <c r="AG899" s="10"/>
      <c r="AH899" s="10"/>
      <c r="AI899" s="10"/>
      <c r="AJ899" s="10"/>
      <c r="AK899" s="10" t="s">
        <v>480</v>
      </c>
      <c r="AL899" s="222" t="e">
        <f t="shared" si="28"/>
        <v>#VALUE!</v>
      </c>
      <c r="AM899" s="220">
        <f t="shared" si="29"/>
        <v>46087</v>
      </c>
    </row>
    <row r="900" spans="1:39" ht="21.6" customHeight="1">
      <c r="A900" s="10">
        <v>44</v>
      </c>
      <c r="B900" s="10" t="s">
        <v>471</v>
      </c>
      <c r="C900" s="10">
        <v>2026031118</v>
      </c>
      <c r="D900" s="10"/>
      <c r="E900" s="10"/>
      <c r="F900" s="10">
        <v>3227</v>
      </c>
      <c r="G900" s="366" t="s">
        <v>1092</v>
      </c>
      <c r="H900" s="10" t="s">
        <v>902</v>
      </c>
      <c r="I900" s="10"/>
      <c r="J900" s="10"/>
      <c r="K900" s="10"/>
      <c r="L900" s="10"/>
      <c r="M900" s="11"/>
      <c r="N900" s="10"/>
      <c r="O900" s="11"/>
      <c r="P900" s="12"/>
      <c r="Q900" s="10" t="s">
        <v>1095</v>
      </c>
      <c r="R900" s="10" t="s">
        <v>419</v>
      </c>
      <c r="S900" s="367" t="s">
        <v>125</v>
      </c>
      <c r="T900" s="10">
        <v>1</v>
      </c>
      <c r="U900" s="10" t="s">
        <v>475</v>
      </c>
      <c r="V900" s="10" t="s">
        <v>4407</v>
      </c>
      <c r="W900" s="10" t="s">
        <v>4408</v>
      </c>
      <c r="X900" s="569">
        <v>46087.451388888891</v>
      </c>
      <c r="Y900" s="10"/>
      <c r="Z900" s="10">
        <v>0.3</v>
      </c>
      <c r="AA900" s="10"/>
      <c r="AB900" s="10" t="s">
        <v>478</v>
      </c>
      <c r="AC900" s="221" t="s">
        <v>4409</v>
      </c>
      <c r="AD900" s="10" t="s">
        <v>480</v>
      </c>
      <c r="AE900" s="10"/>
      <c r="AF900" s="10"/>
      <c r="AG900" s="10"/>
      <c r="AH900" s="10"/>
      <c r="AI900" s="10"/>
      <c r="AJ900" s="10" t="s">
        <v>480</v>
      </c>
      <c r="AK900" s="10" t="s">
        <v>480</v>
      </c>
      <c r="AL900" s="222" t="e">
        <f t="shared" si="28"/>
        <v>#VALUE!</v>
      </c>
      <c r="AM900" s="220">
        <f t="shared" si="29"/>
        <v>46087</v>
      </c>
    </row>
    <row r="901" spans="1:39" ht="21.6" customHeight="1">
      <c r="A901" s="10">
        <v>45</v>
      </c>
      <c r="B901" s="10" t="s">
        <v>471</v>
      </c>
      <c r="C901" s="10">
        <v>2026031122</v>
      </c>
      <c r="D901" s="10"/>
      <c r="E901" s="10"/>
      <c r="F901" s="10" t="s">
        <v>59</v>
      </c>
      <c r="G901" s="366" t="s">
        <v>233</v>
      </c>
      <c r="H901" s="10" t="s">
        <v>2452</v>
      </c>
      <c r="I901" s="10"/>
      <c r="J901" s="10"/>
      <c r="K901" s="10"/>
      <c r="L901" s="10"/>
      <c r="M901" s="11"/>
      <c r="N901" s="10"/>
      <c r="O901" s="11"/>
      <c r="P901" s="12"/>
      <c r="Q901" s="10" t="s">
        <v>3052</v>
      </c>
      <c r="R901" s="10" t="s">
        <v>419</v>
      </c>
      <c r="S901" s="367" t="s">
        <v>145</v>
      </c>
      <c r="T901" s="10">
        <v>1</v>
      </c>
      <c r="U901" s="10" t="s">
        <v>475</v>
      </c>
      <c r="V901" s="10" t="s">
        <v>4410</v>
      </c>
      <c r="W901" s="10" t="s">
        <v>4411</v>
      </c>
      <c r="X901" s="569">
        <v>46087.456250000003</v>
      </c>
      <c r="Y901" s="10"/>
      <c r="Z901" s="10">
        <v>0.4</v>
      </c>
      <c r="AA901" s="10"/>
      <c r="AB901" s="10" t="s">
        <v>478</v>
      </c>
      <c r="AC901" s="221" t="s">
        <v>526</v>
      </c>
      <c r="AD901" s="10" t="s">
        <v>480</v>
      </c>
      <c r="AE901" s="10"/>
      <c r="AF901" s="10"/>
      <c r="AG901" s="10"/>
      <c r="AH901" s="10"/>
      <c r="AI901" s="10"/>
      <c r="AJ901" s="10"/>
      <c r="AK901" s="10" t="s">
        <v>480</v>
      </c>
      <c r="AL901" s="222" t="e">
        <f t="shared" si="28"/>
        <v>#VALUE!</v>
      </c>
      <c r="AM901" s="220">
        <f t="shared" si="29"/>
        <v>46087</v>
      </c>
    </row>
    <row r="902" spans="1:39" ht="21.6" customHeight="1">
      <c r="A902" s="10">
        <v>46</v>
      </c>
      <c r="B902" s="10" t="s">
        <v>471</v>
      </c>
      <c r="C902" s="10">
        <v>2026031123</v>
      </c>
      <c r="D902" s="10"/>
      <c r="E902" s="10"/>
      <c r="F902" s="10">
        <v>5003</v>
      </c>
      <c r="G902" s="366" t="s">
        <v>2359</v>
      </c>
      <c r="H902" s="10" t="s">
        <v>902</v>
      </c>
      <c r="I902" s="10"/>
      <c r="J902" s="10"/>
      <c r="K902" s="10"/>
      <c r="L902" s="10"/>
      <c r="M902" s="11"/>
      <c r="N902" s="10"/>
      <c r="O902" s="11"/>
      <c r="P902" s="12"/>
      <c r="Q902" s="10" t="s">
        <v>2360</v>
      </c>
      <c r="R902" s="10" t="s">
        <v>419</v>
      </c>
      <c r="S902" s="367" t="s">
        <v>125</v>
      </c>
      <c r="T902" s="10">
        <v>1</v>
      </c>
      <c r="U902" s="10" t="s">
        <v>475</v>
      </c>
      <c r="V902" s="10" t="s">
        <v>4412</v>
      </c>
      <c r="W902" s="10" t="s">
        <v>4413</v>
      </c>
      <c r="X902" s="569">
        <v>46087.465277777781</v>
      </c>
      <c r="Y902" s="10"/>
      <c r="Z902" s="10">
        <v>0.3</v>
      </c>
      <c r="AA902" s="10"/>
      <c r="AB902" s="10" t="s">
        <v>478</v>
      </c>
      <c r="AC902" s="221" t="s">
        <v>4414</v>
      </c>
      <c r="AD902" s="10" t="s">
        <v>480</v>
      </c>
      <c r="AE902" s="10"/>
      <c r="AF902" s="10"/>
      <c r="AG902" s="10"/>
      <c r="AH902" s="10"/>
      <c r="AI902" s="10"/>
      <c r="AJ902" s="10" t="s">
        <v>480</v>
      </c>
      <c r="AK902" s="10" t="s">
        <v>480</v>
      </c>
      <c r="AL902" s="222" t="e">
        <f t="shared" si="28"/>
        <v>#VALUE!</v>
      </c>
      <c r="AM902" s="220">
        <f t="shared" si="29"/>
        <v>46087</v>
      </c>
    </row>
    <row r="903" spans="1:39" ht="21.6" customHeight="1">
      <c r="A903" s="10">
        <v>47</v>
      </c>
      <c r="B903" s="10" t="s">
        <v>471</v>
      </c>
      <c r="C903" s="10">
        <v>2026031143</v>
      </c>
      <c r="D903" s="10"/>
      <c r="E903" s="10"/>
      <c r="F903" s="10">
        <v>5240</v>
      </c>
      <c r="G903" s="366" t="s">
        <v>4415</v>
      </c>
      <c r="H903" s="10" t="s">
        <v>2452</v>
      </c>
      <c r="I903" s="10"/>
      <c r="J903" s="10"/>
      <c r="K903" s="10"/>
      <c r="L903" s="10"/>
      <c r="M903" s="11"/>
      <c r="N903" s="10"/>
      <c r="O903" s="11"/>
      <c r="P903" s="12"/>
      <c r="Q903" s="10" t="s">
        <v>4416</v>
      </c>
      <c r="R903" s="10" t="s">
        <v>419</v>
      </c>
      <c r="S903" s="367" t="s">
        <v>145</v>
      </c>
      <c r="T903" s="10">
        <v>1</v>
      </c>
      <c r="U903" s="10" t="s">
        <v>475</v>
      </c>
      <c r="V903" s="10" t="s">
        <v>4417</v>
      </c>
      <c r="W903" s="10" t="s">
        <v>4418</v>
      </c>
      <c r="X903" s="569">
        <v>46087.482638888891</v>
      </c>
      <c r="Y903" s="10"/>
      <c r="Z903" s="10">
        <v>0.4</v>
      </c>
      <c r="AA903" s="10"/>
      <c r="AB903" s="10" t="s">
        <v>478</v>
      </c>
      <c r="AC903" s="221" t="s">
        <v>4419</v>
      </c>
      <c r="AD903" s="10" t="s">
        <v>480</v>
      </c>
      <c r="AE903" s="10"/>
      <c r="AF903" s="10"/>
      <c r="AG903" s="10"/>
      <c r="AH903" s="10"/>
      <c r="AI903" s="10"/>
      <c r="AJ903" s="10" t="s">
        <v>480</v>
      </c>
      <c r="AK903" s="10" t="s">
        <v>480</v>
      </c>
      <c r="AL903" s="222" t="e">
        <f t="shared" si="28"/>
        <v>#VALUE!</v>
      </c>
      <c r="AM903" s="220">
        <f t="shared" si="29"/>
        <v>46087</v>
      </c>
    </row>
    <row r="904" spans="1:39" ht="21.6" customHeight="1">
      <c r="A904" s="10">
        <v>41</v>
      </c>
      <c r="B904" s="10" t="s">
        <v>509</v>
      </c>
      <c r="C904" s="10">
        <v>2026031096</v>
      </c>
      <c r="D904" s="10" t="s">
        <v>4420</v>
      </c>
      <c r="E904" s="10" t="s">
        <v>511</v>
      </c>
      <c r="F904" s="10">
        <v>4342</v>
      </c>
      <c r="G904" s="366" t="s">
        <v>299</v>
      </c>
      <c r="H904" s="10" t="s">
        <v>2440</v>
      </c>
      <c r="I904" s="10" t="s">
        <v>4421</v>
      </c>
      <c r="J904" s="10" t="s">
        <v>591</v>
      </c>
      <c r="K904" s="10" t="s">
        <v>592</v>
      </c>
      <c r="L904" s="10" t="s">
        <v>1251</v>
      </c>
      <c r="M904" s="11" t="s">
        <v>1252</v>
      </c>
      <c r="N904" s="10">
        <v>5903</v>
      </c>
      <c r="O904" s="11" t="s">
        <v>548</v>
      </c>
      <c r="P904" s="12" t="s">
        <v>4422</v>
      </c>
      <c r="Q904" s="10" t="s">
        <v>4365</v>
      </c>
      <c r="R904" s="10" t="s">
        <v>419</v>
      </c>
      <c r="S904" s="367" t="s">
        <v>130</v>
      </c>
      <c r="T904" s="10">
        <v>1</v>
      </c>
      <c r="U904" s="10" t="s">
        <v>475</v>
      </c>
      <c r="V904" s="10" t="s">
        <v>4423</v>
      </c>
      <c r="W904" s="10" t="s">
        <v>4424</v>
      </c>
      <c r="X904" s="569">
        <v>46087.692361111112</v>
      </c>
      <c r="Y904" s="10" t="s">
        <v>4425</v>
      </c>
      <c r="Z904" s="10">
        <v>1.6</v>
      </c>
      <c r="AA904" s="10"/>
      <c r="AB904" s="10" t="s">
        <v>478</v>
      </c>
      <c r="AC904" s="221" t="s">
        <v>4426</v>
      </c>
      <c r="AD904" s="10"/>
      <c r="AE904" s="10"/>
      <c r="AF904" s="10"/>
      <c r="AG904" s="10"/>
      <c r="AH904" s="10"/>
      <c r="AI904" s="10"/>
      <c r="AJ904" s="10"/>
      <c r="AK904" s="10" t="s">
        <v>480</v>
      </c>
      <c r="AL904" s="222">
        <f t="shared" si="28"/>
        <v>46087</v>
      </c>
      <c r="AM904" s="220">
        <f t="shared" si="29"/>
        <v>46087</v>
      </c>
    </row>
    <row r="905" spans="1:39" ht="21.6" customHeight="1">
      <c r="A905" s="10">
        <v>49</v>
      </c>
      <c r="B905" s="10" t="s">
        <v>471</v>
      </c>
      <c r="C905" s="10">
        <v>2026031150</v>
      </c>
      <c r="D905" s="10"/>
      <c r="E905" s="10"/>
      <c r="F905" s="10">
        <v>4552</v>
      </c>
      <c r="G905" s="366" t="s">
        <v>1613</v>
      </c>
      <c r="H905" s="10" t="s">
        <v>636</v>
      </c>
      <c r="I905" s="10"/>
      <c r="J905" s="10"/>
      <c r="K905" s="10"/>
      <c r="L905" s="10"/>
      <c r="M905" s="11"/>
      <c r="N905" s="10"/>
      <c r="O905" s="11"/>
      <c r="P905" s="12"/>
      <c r="Q905" s="10" t="s">
        <v>1616</v>
      </c>
      <c r="R905" s="10" t="s">
        <v>419</v>
      </c>
      <c r="S905" s="367" t="s">
        <v>125</v>
      </c>
      <c r="T905" s="10">
        <v>1</v>
      </c>
      <c r="U905" s="10" t="s">
        <v>475</v>
      </c>
      <c r="V905" s="10" t="s">
        <v>4427</v>
      </c>
      <c r="W905" s="10" t="s">
        <v>4428</v>
      </c>
      <c r="X905" s="569">
        <v>46087.520833333343</v>
      </c>
      <c r="Y905" s="10"/>
      <c r="Z905" s="10">
        <v>0.3</v>
      </c>
      <c r="AA905" s="10"/>
      <c r="AB905" s="10" t="s">
        <v>478</v>
      </c>
      <c r="AC905" s="221" t="s">
        <v>526</v>
      </c>
      <c r="AD905" s="10"/>
      <c r="AE905" s="10"/>
      <c r="AF905" s="10"/>
      <c r="AG905" s="10"/>
      <c r="AH905" s="10"/>
      <c r="AI905" s="10"/>
      <c r="AJ905" s="10" t="s">
        <v>480</v>
      </c>
      <c r="AK905" s="10" t="s">
        <v>480</v>
      </c>
      <c r="AL905" s="222" t="e">
        <f t="shared" si="28"/>
        <v>#VALUE!</v>
      </c>
      <c r="AM905" s="220">
        <f t="shared" si="29"/>
        <v>46087</v>
      </c>
    </row>
    <row r="906" spans="1:39" ht="21.6" customHeight="1">
      <c r="A906" s="10">
        <v>50</v>
      </c>
      <c r="B906" s="10" t="s">
        <v>471</v>
      </c>
      <c r="C906" s="10">
        <v>2026031152</v>
      </c>
      <c r="D906" s="10"/>
      <c r="E906" s="10"/>
      <c r="F906" s="10">
        <v>3913</v>
      </c>
      <c r="G906" s="366" t="s">
        <v>2451</v>
      </c>
      <c r="H906" s="10" t="s">
        <v>2452</v>
      </c>
      <c r="I906" s="10"/>
      <c r="J906" s="10"/>
      <c r="K906" s="10"/>
      <c r="L906" s="10"/>
      <c r="M906" s="11"/>
      <c r="N906" s="10"/>
      <c r="O906" s="11"/>
      <c r="P906" s="12"/>
      <c r="Q906" s="10" t="s">
        <v>2455</v>
      </c>
      <c r="R906" s="10" t="s">
        <v>419</v>
      </c>
      <c r="S906" s="367" t="s">
        <v>145</v>
      </c>
      <c r="T906" s="10">
        <v>1</v>
      </c>
      <c r="U906" s="10" t="s">
        <v>475</v>
      </c>
      <c r="V906" s="10" t="s">
        <v>4429</v>
      </c>
      <c r="W906" s="10" t="s">
        <v>4430</v>
      </c>
      <c r="X906" s="569">
        <v>46087.521527777782</v>
      </c>
      <c r="Y906" s="10"/>
      <c r="Z906" s="10">
        <v>0.4</v>
      </c>
      <c r="AA906" s="10"/>
      <c r="AB906" s="10" t="s">
        <v>478</v>
      </c>
      <c r="AC906" s="221" t="s">
        <v>526</v>
      </c>
      <c r="AD906" s="10" t="s">
        <v>480</v>
      </c>
      <c r="AE906" s="10"/>
      <c r="AF906" s="10"/>
      <c r="AG906" s="10"/>
      <c r="AH906" s="10"/>
      <c r="AI906" s="10"/>
      <c r="AJ906" s="10"/>
      <c r="AK906" s="10" t="s">
        <v>480</v>
      </c>
      <c r="AL906" s="222" t="e">
        <f t="shared" si="28"/>
        <v>#VALUE!</v>
      </c>
      <c r="AM906" s="220">
        <f t="shared" si="29"/>
        <v>46087</v>
      </c>
    </row>
    <row r="907" spans="1:39" ht="21.6" customHeight="1">
      <c r="A907" s="10">
        <v>51</v>
      </c>
      <c r="B907" s="10" t="s">
        <v>471</v>
      </c>
      <c r="C907" s="10">
        <v>2026031159</v>
      </c>
      <c r="D907" s="10"/>
      <c r="E907" s="10"/>
      <c r="F907" s="10">
        <v>3137</v>
      </c>
      <c r="G907" s="366" t="s">
        <v>301</v>
      </c>
      <c r="H907" s="10" t="s">
        <v>1665</v>
      </c>
      <c r="I907" s="10"/>
      <c r="J907" s="10"/>
      <c r="K907" s="10"/>
      <c r="L907" s="10"/>
      <c r="M907" s="11"/>
      <c r="N907" s="10"/>
      <c r="O907" s="11"/>
      <c r="P907" s="12"/>
      <c r="Q907" s="10" t="s">
        <v>2138</v>
      </c>
      <c r="R907" s="10" t="s">
        <v>419</v>
      </c>
      <c r="S907" s="367" t="s">
        <v>130</v>
      </c>
      <c r="T907" s="10">
        <v>1</v>
      </c>
      <c r="U907" s="10" t="s">
        <v>475</v>
      </c>
      <c r="V907" s="10" t="s">
        <v>4431</v>
      </c>
      <c r="W907" s="10" t="s">
        <v>4432</v>
      </c>
      <c r="X907" s="569">
        <v>46087.5625</v>
      </c>
      <c r="Y907" s="10"/>
      <c r="Z907" s="10">
        <v>2.5</v>
      </c>
      <c r="AA907" s="10"/>
      <c r="AB907" s="10" t="s">
        <v>478</v>
      </c>
      <c r="AC907" s="221" t="s">
        <v>4433</v>
      </c>
      <c r="AD907" s="10"/>
      <c r="AE907" s="10" t="s">
        <v>480</v>
      </c>
      <c r="AF907" s="10"/>
      <c r="AG907" s="10"/>
      <c r="AH907" s="10"/>
      <c r="AI907" s="10"/>
      <c r="AJ907" s="10"/>
      <c r="AK907" s="10" t="s">
        <v>480</v>
      </c>
      <c r="AL907" s="222" t="e">
        <f t="shared" si="28"/>
        <v>#VALUE!</v>
      </c>
      <c r="AM907" s="220">
        <f t="shared" si="29"/>
        <v>46087</v>
      </c>
    </row>
    <row r="908" spans="1:39" ht="21.6" customHeight="1">
      <c r="A908" s="10">
        <v>52</v>
      </c>
      <c r="B908" s="10" t="s">
        <v>471</v>
      </c>
      <c r="C908" s="10">
        <v>2026031160</v>
      </c>
      <c r="D908" s="10"/>
      <c r="E908" s="10"/>
      <c r="F908" s="10">
        <v>3137</v>
      </c>
      <c r="G908" s="366" t="s">
        <v>301</v>
      </c>
      <c r="H908" s="10" t="s">
        <v>1665</v>
      </c>
      <c r="I908" s="10"/>
      <c r="J908" s="10"/>
      <c r="K908" s="10"/>
      <c r="L908" s="10"/>
      <c r="M908" s="11"/>
      <c r="N908" s="10"/>
      <c r="O908" s="11"/>
      <c r="P908" s="12"/>
      <c r="Q908" s="10" t="s">
        <v>2138</v>
      </c>
      <c r="R908" s="10" t="s">
        <v>419</v>
      </c>
      <c r="S908" s="367" t="s">
        <v>130</v>
      </c>
      <c r="T908" s="10">
        <v>1</v>
      </c>
      <c r="U908" s="10" t="s">
        <v>475</v>
      </c>
      <c r="V908" s="10" t="s">
        <v>4434</v>
      </c>
      <c r="W908" s="10" t="s">
        <v>4435</v>
      </c>
      <c r="X908" s="569">
        <v>46087.576388888891</v>
      </c>
      <c r="Y908" s="10"/>
      <c r="Z908" s="10">
        <v>0.3</v>
      </c>
      <c r="AA908" s="10"/>
      <c r="AB908" s="10" t="s">
        <v>478</v>
      </c>
      <c r="AC908" s="221" t="s">
        <v>4436</v>
      </c>
      <c r="AD908" s="10" t="s">
        <v>480</v>
      </c>
      <c r="AE908" s="10"/>
      <c r="AF908" s="10"/>
      <c r="AG908" s="10"/>
      <c r="AH908" s="10"/>
      <c r="AI908" s="10"/>
      <c r="AJ908" s="10"/>
      <c r="AK908" s="10" t="s">
        <v>480</v>
      </c>
      <c r="AL908" s="222" t="e">
        <f t="shared" si="28"/>
        <v>#VALUE!</v>
      </c>
      <c r="AM908" s="220">
        <f t="shared" si="29"/>
        <v>46087</v>
      </c>
    </row>
    <row r="909" spans="1:39" ht="21.6" customHeight="1">
      <c r="A909" s="10">
        <v>53</v>
      </c>
      <c r="B909" s="10" t="s">
        <v>471</v>
      </c>
      <c r="C909" s="10">
        <v>2026031205</v>
      </c>
      <c r="D909" s="10"/>
      <c r="E909" s="10"/>
      <c r="F909" s="10">
        <v>2180</v>
      </c>
      <c r="G909" s="366" t="s">
        <v>3468</v>
      </c>
      <c r="H909" s="10" t="s">
        <v>2452</v>
      </c>
      <c r="I909" s="10"/>
      <c r="J909" s="10"/>
      <c r="K909" s="10"/>
      <c r="L909" s="10"/>
      <c r="M909" s="11"/>
      <c r="N909" s="10"/>
      <c r="O909" s="11"/>
      <c r="P909" s="12"/>
      <c r="Q909" s="10" t="s">
        <v>3469</v>
      </c>
      <c r="R909" s="10" t="s">
        <v>419</v>
      </c>
      <c r="S909" s="367" t="s">
        <v>145</v>
      </c>
      <c r="T909" s="10">
        <v>1</v>
      </c>
      <c r="U909" s="10" t="s">
        <v>475</v>
      </c>
      <c r="V909" s="10" t="s">
        <v>4437</v>
      </c>
      <c r="W909" s="10" t="s">
        <v>4438</v>
      </c>
      <c r="X909" s="569">
        <v>46087.640972222223</v>
      </c>
      <c r="Y909" s="10"/>
      <c r="Z909" s="10">
        <v>0.4</v>
      </c>
      <c r="AA909" s="10"/>
      <c r="AB909" s="10" t="s">
        <v>478</v>
      </c>
      <c r="AC909" s="221" t="s">
        <v>4439</v>
      </c>
      <c r="AD909" s="10" t="s">
        <v>480</v>
      </c>
      <c r="AE909" s="10"/>
      <c r="AF909" s="10"/>
      <c r="AG909" s="10"/>
      <c r="AH909" s="10"/>
      <c r="AI909" s="10"/>
      <c r="AJ909" s="10" t="s">
        <v>480</v>
      </c>
      <c r="AK909" s="10" t="s">
        <v>480</v>
      </c>
      <c r="AL909" s="222" t="e">
        <f t="shared" si="28"/>
        <v>#VALUE!</v>
      </c>
      <c r="AM909" s="220">
        <f t="shared" si="29"/>
        <v>46087</v>
      </c>
    </row>
    <row r="910" spans="1:39" ht="21.6" customHeight="1">
      <c r="A910" s="10">
        <v>54</v>
      </c>
      <c r="B910" s="10" t="s">
        <v>471</v>
      </c>
      <c r="C910" s="10">
        <v>2026031224</v>
      </c>
      <c r="D910" s="10"/>
      <c r="E910" s="10"/>
      <c r="F910" s="10">
        <v>5399</v>
      </c>
      <c r="G910" s="366" t="s">
        <v>4440</v>
      </c>
      <c r="H910" s="10" t="s">
        <v>2452</v>
      </c>
      <c r="I910" s="10"/>
      <c r="J910" s="10"/>
      <c r="K910" s="10"/>
      <c r="L910" s="10"/>
      <c r="M910" s="11"/>
      <c r="N910" s="10"/>
      <c r="O910" s="11"/>
      <c r="P910" s="12"/>
      <c r="Q910" s="10" t="s">
        <v>4441</v>
      </c>
      <c r="R910" s="10" t="s">
        <v>419</v>
      </c>
      <c r="S910" s="367" t="s">
        <v>145</v>
      </c>
      <c r="T910" s="10">
        <v>1</v>
      </c>
      <c r="U910" s="10" t="s">
        <v>475</v>
      </c>
      <c r="V910" s="10" t="s">
        <v>4442</v>
      </c>
      <c r="W910" s="10" t="s">
        <v>4443</v>
      </c>
      <c r="X910" s="569">
        <v>46087.666666666657</v>
      </c>
      <c r="Y910" s="10"/>
      <c r="Z910" s="10">
        <v>0.3</v>
      </c>
      <c r="AA910" s="10"/>
      <c r="AB910" s="10" t="s">
        <v>478</v>
      </c>
      <c r="AC910" s="221" t="s">
        <v>1239</v>
      </c>
      <c r="AD910" s="10" t="s">
        <v>480</v>
      </c>
      <c r="AE910" s="10"/>
      <c r="AF910" s="10"/>
      <c r="AG910" s="10"/>
      <c r="AH910" s="10"/>
      <c r="AI910" s="10"/>
      <c r="AJ910" s="10" t="s">
        <v>480</v>
      </c>
      <c r="AK910" s="10" t="s">
        <v>480</v>
      </c>
      <c r="AL910" s="222" t="e">
        <f t="shared" si="28"/>
        <v>#VALUE!</v>
      </c>
      <c r="AM910" s="220">
        <f t="shared" si="29"/>
        <v>46087</v>
      </c>
    </row>
    <row r="911" spans="1:39" ht="21.6" customHeight="1">
      <c r="A911" s="10">
        <v>54</v>
      </c>
      <c r="B911" s="10" t="s">
        <v>509</v>
      </c>
      <c r="C911" s="10">
        <v>2026031210</v>
      </c>
      <c r="D911" s="10" t="s">
        <v>4444</v>
      </c>
      <c r="E911" s="10" t="s">
        <v>511</v>
      </c>
      <c r="F911" s="10">
        <v>5430</v>
      </c>
      <c r="G911" s="366" t="s">
        <v>337</v>
      </c>
      <c r="H911" s="10" t="s">
        <v>887</v>
      </c>
      <c r="I911" s="10" t="s">
        <v>4445</v>
      </c>
      <c r="J911" s="10" t="s">
        <v>591</v>
      </c>
      <c r="K911" s="10" t="s">
        <v>289</v>
      </c>
      <c r="L911" s="10" t="s">
        <v>1140</v>
      </c>
      <c r="M911" s="11" t="s">
        <v>1141</v>
      </c>
      <c r="N911" s="10">
        <v>5801</v>
      </c>
      <c r="O911" s="11" t="s">
        <v>1142</v>
      </c>
      <c r="P911" s="12" t="s">
        <v>4446</v>
      </c>
      <c r="Q911" s="10" t="s">
        <v>888</v>
      </c>
      <c r="R911" s="10" t="s">
        <v>419</v>
      </c>
      <c r="S911" s="367" t="s">
        <v>125</v>
      </c>
      <c r="T911" s="10">
        <v>1</v>
      </c>
      <c r="U911" s="10" t="s">
        <v>475</v>
      </c>
      <c r="V911" s="10" t="s">
        <v>4447</v>
      </c>
      <c r="W911" s="10" t="s">
        <v>4448</v>
      </c>
      <c r="X911" s="569">
        <v>46090.5625</v>
      </c>
      <c r="Y911" s="10" t="s">
        <v>4449</v>
      </c>
      <c r="Z911" s="10">
        <v>0.5</v>
      </c>
      <c r="AA911" s="10"/>
      <c r="AB911" s="10" t="s">
        <v>478</v>
      </c>
      <c r="AC911" s="221" t="s">
        <v>4450</v>
      </c>
      <c r="AD911" s="10"/>
      <c r="AE911" s="10"/>
      <c r="AF911" s="10"/>
      <c r="AG911" s="10"/>
      <c r="AH911" s="10"/>
      <c r="AI911" s="10"/>
      <c r="AJ911" s="10"/>
      <c r="AK911" s="10" t="s">
        <v>480</v>
      </c>
      <c r="AL911" s="222">
        <f t="shared" si="28"/>
        <v>46087</v>
      </c>
      <c r="AM911" s="220">
        <f t="shared" si="29"/>
        <v>46090</v>
      </c>
    </row>
    <row r="912" spans="1:39" ht="21.6" customHeight="1">
      <c r="A912" s="10">
        <v>56</v>
      </c>
      <c r="B912" s="10" t="s">
        <v>509</v>
      </c>
      <c r="C912" s="10">
        <v>2026031238</v>
      </c>
      <c r="D912" s="10" t="s">
        <v>4451</v>
      </c>
      <c r="E912" s="10" t="s">
        <v>511</v>
      </c>
      <c r="F912" s="10">
        <v>3137</v>
      </c>
      <c r="G912" s="366" t="s">
        <v>301</v>
      </c>
      <c r="H912" s="10" t="s">
        <v>1665</v>
      </c>
      <c r="I912" s="10" t="s">
        <v>4452</v>
      </c>
      <c r="J912" s="10" t="s">
        <v>604</v>
      </c>
      <c r="K912" s="10" t="s">
        <v>592</v>
      </c>
      <c r="L912" s="10" t="s">
        <v>515</v>
      </c>
      <c r="M912" s="11" t="s">
        <v>516</v>
      </c>
      <c r="N912" s="10">
        <v>2301</v>
      </c>
      <c r="O912" s="11" t="s">
        <v>880</v>
      </c>
      <c r="P912" s="12" t="s">
        <v>4453</v>
      </c>
      <c r="Q912" s="10" t="s">
        <v>2138</v>
      </c>
      <c r="R912" s="10" t="s">
        <v>419</v>
      </c>
      <c r="S912" s="367" t="s">
        <v>130</v>
      </c>
      <c r="T912" s="10">
        <v>1</v>
      </c>
      <c r="U912" s="10" t="s">
        <v>475</v>
      </c>
      <c r="V912" s="10" t="s">
        <v>4454</v>
      </c>
      <c r="W912" s="10" t="s">
        <v>4455</v>
      </c>
      <c r="X912" s="569">
        <v>46090.497916666667</v>
      </c>
      <c r="Y912" s="10" t="s">
        <v>4456</v>
      </c>
      <c r="Z912" s="10">
        <v>0.5</v>
      </c>
      <c r="AA912" s="10"/>
      <c r="AB912" s="10" t="s">
        <v>478</v>
      </c>
      <c r="AC912" s="221" t="s">
        <v>4457</v>
      </c>
      <c r="AD912" s="10"/>
      <c r="AE912" s="10"/>
      <c r="AF912" s="10"/>
      <c r="AG912" s="10"/>
      <c r="AH912" s="10"/>
      <c r="AI912" s="10"/>
      <c r="AJ912" s="10"/>
      <c r="AK912" s="10" t="s">
        <v>480</v>
      </c>
      <c r="AL912" s="222">
        <f t="shared" si="28"/>
        <v>46088</v>
      </c>
      <c r="AM912" s="220">
        <f t="shared" si="29"/>
        <v>46090</v>
      </c>
    </row>
    <row r="913" spans="1:39" ht="21.6" customHeight="1">
      <c r="A913" s="10">
        <v>57</v>
      </c>
      <c r="B913" s="10" t="s">
        <v>509</v>
      </c>
      <c r="C913" s="10">
        <v>2026031241</v>
      </c>
      <c r="D913" s="10" t="s">
        <v>4458</v>
      </c>
      <c r="E913" s="10" t="s">
        <v>511</v>
      </c>
      <c r="F913" s="10">
        <v>3770</v>
      </c>
      <c r="G913" s="366" t="s">
        <v>267</v>
      </c>
      <c r="H913" s="10" t="s">
        <v>902</v>
      </c>
      <c r="I913" s="10" t="s">
        <v>4459</v>
      </c>
      <c r="J913" s="10" t="s">
        <v>604</v>
      </c>
      <c r="K913" s="10" t="s">
        <v>289</v>
      </c>
      <c r="L913" s="10" t="s">
        <v>515</v>
      </c>
      <c r="M913" s="11" t="s">
        <v>516</v>
      </c>
      <c r="N913" s="10">
        <v>2304</v>
      </c>
      <c r="O913" s="11" t="s">
        <v>517</v>
      </c>
      <c r="P913" s="12" t="s">
        <v>4460</v>
      </c>
      <c r="Q913" s="10" t="s">
        <v>1396</v>
      </c>
      <c r="R913" s="10" t="s">
        <v>419</v>
      </c>
      <c r="S913" s="367" t="s">
        <v>125</v>
      </c>
      <c r="T913" s="10">
        <v>1</v>
      </c>
      <c r="U913" s="10" t="s">
        <v>475</v>
      </c>
      <c r="V913" s="10" t="s">
        <v>4461</v>
      </c>
      <c r="W913" s="10" t="s">
        <v>4462</v>
      </c>
      <c r="X913" s="569">
        <v>46090.6875</v>
      </c>
      <c r="Y913" s="10" t="s">
        <v>4456</v>
      </c>
      <c r="Z913" s="10">
        <v>0.5</v>
      </c>
      <c r="AA913" s="10"/>
      <c r="AB913" s="10" t="s">
        <v>478</v>
      </c>
      <c r="AC913" s="221" t="s">
        <v>4463</v>
      </c>
      <c r="AD913" s="10"/>
      <c r="AE913" s="10"/>
      <c r="AF913" s="10"/>
      <c r="AG913" s="10"/>
      <c r="AH913" s="10"/>
      <c r="AI913" s="10"/>
      <c r="AJ913" s="10"/>
      <c r="AK913" s="10" t="s">
        <v>480</v>
      </c>
      <c r="AL913" s="222">
        <f t="shared" si="28"/>
        <v>46088</v>
      </c>
      <c r="AM913" s="220">
        <f t="shared" si="29"/>
        <v>46090</v>
      </c>
    </row>
    <row r="914" spans="1:39" ht="21.6" customHeight="1">
      <c r="A914" s="10">
        <v>58</v>
      </c>
      <c r="B914" s="10" t="s">
        <v>509</v>
      </c>
      <c r="C914" s="10">
        <v>2026031248</v>
      </c>
      <c r="D914" s="10" t="s">
        <v>4464</v>
      </c>
      <c r="E914" s="10" t="s">
        <v>511</v>
      </c>
      <c r="F914" s="10">
        <v>2201</v>
      </c>
      <c r="G914" s="366" t="s">
        <v>2821</v>
      </c>
      <c r="H914" s="10" t="s">
        <v>2440</v>
      </c>
      <c r="I914" s="10" t="s">
        <v>4465</v>
      </c>
      <c r="J914" s="10" t="s">
        <v>629</v>
      </c>
      <c r="K914" s="10" t="s">
        <v>289</v>
      </c>
      <c r="L914" s="10" t="s">
        <v>545</v>
      </c>
      <c r="M914" s="11" t="s">
        <v>546</v>
      </c>
      <c r="N914" s="10" t="s">
        <v>1325</v>
      </c>
      <c r="O914" s="11" t="s">
        <v>572</v>
      </c>
      <c r="P914" s="12" t="s">
        <v>4466</v>
      </c>
      <c r="Q914" s="10" t="s">
        <v>2824</v>
      </c>
      <c r="R914" s="10" t="s">
        <v>419</v>
      </c>
      <c r="S914" s="367" t="s">
        <v>130</v>
      </c>
      <c r="T914" s="10">
        <v>1</v>
      </c>
      <c r="U914" s="10" t="s">
        <v>475</v>
      </c>
      <c r="V914" s="10" t="s">
        <v>4467</v>
      </c>
      <c r="W914" s="10" t="s">
        <v>4468</v>
      </c>
      <c r="X914" s="569">
        <v>46090.613888888889</v>
      </c>
      <c r="Y914" s="10" t="s">
        <v>4456</v>
      </c>
      <c r="Z914" s="10">
        <v>0.7</v>
      </c>
      <c r="AA914" s="10"/>
      <c r="AB914" s="10" t="s">
        <v>478</v>
      </c>
      <c r="AC914" s="221" t="s">
        <v>4469</v>
      </c>
      <c r="AD914" s="10"/>
      <c r="AE914" s="10"/>
      <c r="AF914" s="10"/>
      <c r="AG914" s="10"/>
      <c r="AH914" s="10"/>
      <c r="AI914" s="10"/>
      <c r="AJ914" s="10"/>
      <c r="AK914" s="10" t="s">
        <v>480</v>
      </c>
      <c r="AL914" s="222">
        <f t="shared" si="28"/>
        <v>46089</v>
      </c>
      <c r="AM914" s="220">
        <f t="shared" si="29"/>
        <v>46090</v>
      </c>
    </row>
    <row r="915" spans="1:39" ht="21.6" customHeight="1">
      <c r="A915" s="10">
        <v>59</v>
      </c>
      <c r="B915" s="10" t="s">
        <v>509</v>
      </c>
      <c r="C915" s="10">
        <v>2026031282</v>
      </c>
      <c r="D915" s="10" t="s">
        <v>4470</v>
      </c>
      <c r="E915" s="10" t="s">
        <v>511</v>
      </c>
      <c r="F915" s="10">
        <v>5410</v>
      </c>
      <c r="G915" s="366" t="s">
        <v>342</v>
      </c>
      <c r="H915" s="10" t="s">
        <v>504</v>
      </c>
      <c r="I915" s="10" t="s">
        <v>4471</v>
      </c>
      <c r="J915" s="10" t="s">
        <v>638</v>
      </c>
      <c r="K915" s="10" t="s">
        <v>592</v>
      </c>
      <c r="L915" s="10" t="s">
        <v>1228</v>
      </c>
      <c r="M915" s="11" t="s">
        <v>1229</v>
      </c>
      <c r="N915" s="10" t="s">
        <v>4472</v>
      </c>
      <c r="O915" s="11" t="s">
        <v>4473</v>
      </c>
      <c r="P915" s="12" t="s">
        <v>4474</v>
      </c>
      <c r="Q915" s="10" t="s">
        <v>505</v>
      </c>
      <c r="R915" s="10" t="s">
        <v>419</v>
      </c>
      <c r="S915" s="367" t="s">
        <v>145</v>
      </c>
      <c r="T915" s="10">
        <v>1</v>
      </c>
      <c r="U915" s="10" t="s">
        <v>475</v>
      </c>
      <c r="V915" s="10" t="s">
        <v>4475</v>
      </c>
      <c r="W915" s="10" t="s">
        <v>4476</v>
      </c>
      <c r="X915" s="569">
        <v>46090.475694444453</v>
      </c>
      <c r="Y915" s="10" t="s">
        <v>4477</v>
      </c>
      <c r="Z915" s="10">
        <v>0.4</v>
      </c>
      <c r="AA915" s="10"/>
      <c r="AB915" s="10" t="s">
        <v>478</v>
      </c>
      <c r="AC915" s="221" t="s">
        <v>4478</v>
      </c>
      <c r="AD915" s="10"/>
      <c r="AE915" s="10"/>
      <c r="AF915" s="10"/>
      <c r="AG915" s="10"/>
      <c r="AH915" s="10"/>
      <c r="AI915" s="10"/>
      <c r="AJ915" s="10"/>
      <c r="AK915" s="10" t="s">
        <v>480</v>
      </c>
      <c r="AL915" s="222">
        <f t="shared" si="28"/>
        <v>46090</v>
      </c>
      <c r="AM915" s="220">
        <f t="shared" si="29"/>
        <v>46090</v>
      </c>
    </row>
    <row r="916" spans="1:39" ht="21.6" customHeight="1">
      <c r="A916" s="10">
        <v>60</v>
      </c>
      <c r="B916" s="10" t="s">
        <v>471</v>
      </c>
      <c r="C916" s="10">
        <v>2026031337</v>
      </c>
      <c r="D916" s="10"/>
      <c r="E916" s="10"/>
      <c r="F916" s="10">
        <v>2062</v>
      </c>
      <c r="G916" s="366" t="s">
        <v>252</v>
      </c>
      <c r="H916" s="10" t="s">
        <v>2452</v>
      </c>
      <c r="I916" s="10"/>
      <c r="J916" s="10"/>
      <c r="K916" s="10"/>
      <c r="L916" s="10"/>
      <c r="M916" s="11"/>
      <c r="N916" s="10"/>
      <c r="O916" s="11"/>
      <c r="P916" s="12"/>
      <c r="Q916" s="10" t="s">
        <v>3273</v>
      </c>
      <c r="R916" s="10" t="s">
        <v>419</v>
      </c>
      <c r="S916" s="367" t="s">
        <v>145</v>
      </c>
      <c r="T916" s="10">
        <v>1</v>
      </c>
      <c r="U916" s="10" t="s">
        <v>475</v>
      </c>
      <c r="V916" s="10" t="s">
        <v>4479</v>
      </c>
      <c r="W916" s="10" t="s">
        <v>4480</v>
      </c>
      <c r="X916" s="569">
        <v>46087.615277777782</v>
      </c>
      <c r="Y916" s="10"/>
      <c r="Z916" s="10">
        <v>0.4</v>
      </c>
      <c r="AA916" s="10"/>
      <c r="AB916" s="10" t="s">
        <v>478</v>
      </c>
      <c r="AC916" s="221" t="s">
        <v>526</v>
      </c>
      <c r="AD916" s="10" t="s">
        <v>480</v>
      </c>
      <c r="AE916" s="10"/>
      <c r="AF916" s="10"/>
      <c r="AG916" s="10"/>
      <c r="AH916" s="10"/>
      <c r="AI916" s="10"/>
      <c r="AJ916" s="10"/>
      <c r="AK916" s="10" t="s">
        <v>480</v>
      </c>
      <c r="AL916" s="222" t="e">
        <f t="shared" si="28"/>
        <v>#VALUE!</v>
      </c>
      <c r="AM916" s="220">
        <f t="shared" si="29"/>
        <v>46087</v>
      </c>
    </row>
    <row r="917" spans="1:39" ht="21.6" customHeight="1">
      <c r="A917" s="10">
        <v>61</v>
      </c>
      <c r="B917" s="10" t="s">
        <v>471</v>
      </c>
      <c r="C917" s="10">
        <v>2026031377</v>
      </c>
      <c r="D917" s="10"/>
      <c r="E917" s="10"/>
      <c r="F917" s="10">
        <v>3676</v>
      </c>
      <c r="G917" s="366" t="s">
        <v>975</v>
      </c>
      <c r="H917" s="10" t="s">
        <v>504</v>
      </c>
      <c r="I917" s="10"/>
      <c r="J917" s="10"/>
      <c r="K917" s="10"/>
      <c r="L917" s="10"/>
      <c r="M917" s="11"/>
      <c r="N917" s="10"/>
      <c r="O917" s="11"/>
      <c r="P917" s="12"/>
      <c r="Q917" s="10" t="s">
        <v>976</v>
      </c>
      <c r="R917" s="10" t="s">
        <v>419</v>
      </c>
      <c r="S917" s="367" t="s">
        <v>145</v>
      </c>
      <c r="T917" s="10">
        <v>1</v>
      </c>
      <c r="U917" s="10" t="s">
        <v>475</v>
      </c>
      <c r="V917" s="10" t="s">
        <v>4481</v>
      </c>
      <c r="W917" s="10" t="s">
        <v>4482</v>
      </c>
      <c r="X917" s="569">
        <v>46090.520833333343</v>
      </c>
      <c r="Y917" s="10"/>
      <c r="Z917" s="10">
        <v>0.3</v>
      </c>
      <c r="AA917" s="10"/>
      <c r="AB917" s="10" t="s">
        <v>478</v>
      </c>
      <c r="AC917" s="221" t="s">
        <v>4483</v>
      </c>
      <c r="AD917" s="10" t="s">
        <v>480</v>
      </c>
      <c r="AE917" s="10"/>
      <c r="AF917" s="10"/>
      <c r="AG917" s="10"/>
      <c r="AH917" s="10"/>
      <c r="AI917" s="10"/>
      <c r="AJ917" s="10" t="s">
        <v>480</v>
      </c>
      <c r="AK917" s="10" t="s">
        <v>480</v>
      </c>
      <c r="AL917" s="222" t="e">
        <f t="shared" si="28"/>
        <v>#VALUE!</v>
      </c>
      <c r="AM917" s="220">
        <f t="shared" si="29"/>
        <v>46090</v>
      </c>
    </row>
    <row r="918" spans="1:39" ht="21.6" customHeight="1">
      <c r="A918" s="10">
        <v>62</v>
      </c>
      <c r="B918" s="10" t="s">
        <v>471</v>
      </c>
      <c r="C918" s="10">
        <v>2026031382</v>
      </c>
      <c r="D918" s="10"/>
      <c r="E918" s="10"/>
      <c r="F918" s="10">
        <v>2837</v>
      </c>
      <c r="G918" s="366" t="s">
        <v>971</v>
      </c>
      <c r="H918" s="10" t="s">
        <v>504</v>
      </c>
      <c r="I918" s="10"/>
      <c r="J918" s="10"/>
      <c r="K918" s="10"/>
      <c r="L918" s="10"/>
      <c r="M918" s="11"/>
      <c r="N918" s="10"/>
      <c r="O918" s="11"/>
      <c r="P918" s="12"/>
      <c r="Q918" s="10" t="s">
        <v>972</v>
      </c>
      <c r="R918" s="10" t="s">
        <v>419</v>
      </c>
      <c r="S918" s="367" t="s">
        <v>145</v>
      </c>
      <c r="T918" s="10">
        <v>1</v>
      </c>
      <c r="U918" s="10" t="s">
        <v>475</v>
      </c>
      <c r="V918" s="10" t="s">
        <v>4484</v>
      </c>
      <c r="W918" s="10" t="s">
        <v>4485</v>
      </c>
      <c r="X918" s="569">
        <v>46090.549305555563</v>
      </c>
      <c r="Y918" s="10"/>
      <c r="Z918" s="10">
        <v>0.4</v>
      </c>
      <c r="AA918" s="10"/>
      <c r="AB918" s="10" t="s">
        <v>478</v>
      </c>
      <c r="AC918" s="221" t="s">
        <v>4486</v>
      </c>
      <c r="AD918" s="10" t="s">
        <v>480</v>
      </c>
      <c r="AE918" s="10"/>
      <c r="AF918" s="10"/>
      <c r="AG918" s="10"/>
      <c r="AH918" s="10"/>
      <c r="AI918" s="10"/>
      <c r="AJ918" s="10" t="s">
        <v>480</v>
      </c>
      <c r="AK918" s="10" t="s">
        <v>480</v>
      </c>
      <c r="AL918" s="222" t="e">
        <f t="shared" si="28"/>
        <v>#VALUE!</v>
      </c>
      <c r="AM918" s="220">
        <f t="shared" si="29"/>
        <v>46090</v>
      </c>
    </row>
    <row r="919" spans="1:39" ht="21.6" customHeight="1">
      <c r="A919" s="10">
        <v>63</v>
      </c>
      <c r="B919" s="10" t="s">
        <v>471</v>
      </c>
      <c r="C919" s="10">
        <v>2026031387</v>
      </c>
      <c r="D919" s="10"/>
      <c r="E919" s="10"/>
      <c r="F919" s="10">
        <v>3243</v>
      </c>
      <c r="G919" s="366" t="s">
        <v>213</v>
      </c>
      <c r="H919" s="10" t="s">
        <v>473</v>
      </c>
      <c r="I919" s="10"/>
      <c r="J919" s="10"/>
      <c r="K919" s="10"/>
      <c r="L919" s="10"/>
      <c r="M919" s="11"/>
      <c r="N919" s="10"/>
      <c r="O919" s="11"/>
      <c r="P919" s="12"/>
      <c r="Q919" s="10" t="s">
        <v>2111</v>
      </c>
      <c r="R919" s="10" t="s">
        <v>419</v>
      </c>
      <c r="S919" s="367" t="s">
        <v>130</v>
      </c>
      <c r="T919" s="10">
        <v>1</v>
      </c>
      <c r="U919" s="10" t="s">
        <v>475</v>
      </c>
      <c r="V919" s="10" t="s">
        <v>4487</v>
      </c>
      <c r="W919" s="10" t="s">
        <v>4488</v>
      </c>
      <c r="X919" s="569">
        <v>46090.581250000003</v>
      </c>
      <c r="Y919" s="10"/>
      <c r="Z919" s="10">
        <v>0.5</v>
      </c>
      <c r="AA919" s="10"/>
      <c r="AB919" s="10" t="s">
        <v>478</v>
      </c>
      <c r="AC919" s="221" t="s">
        <v>4489</v>
      </c>
      <c r="AD919" s="10" t="s">
        <v>480</v>
      </c>
      <c r="AE919" s="10"/>
      <c r="AF919" s="10"/>
      <c r="AG919" s="10"/>
      <c r="AH919" s="10"/>
      <c r="AI919" s="10"/>
      <c r="AJ919" s="10"/>
      <c r="AK919" s="10" t="s">
        <v>480</v>
      </c>
      <c r="AL919" s="222" t="e">
        <f t="shared" si="28"/>
        <v>#VALUE!</v>
      </c>
      <c r="AM919" s="220">
        <f t="shared" si="29"/>
        <v>46090</v>
      </c>
    </row>
    <row r="920" spans="1:39" ht="21.6" customHeight="1">
      <c r="A920" s="10">
        <v>64</v>
      </c>
      <c r="B920" s="10" t="s">
        <v>471</v>
      </c>
      <c r="C920" s="10">
        <v>2026031390</v>
      </c>
      <c r="D920" s="10"/>
      <c r="E920" s="10"/>
      <c r="F920" s="10">
        <v>2259</v>
      </c>
      <c r="G920" s="366" t="s">
        <v>1319</v>
      </c>
      <c r="H920" s="10" t="s">
        <v>504</v>
      </c>
      <c r="I920" s="10"/>
      <c r="J920" s="10"/>
      <c r="K920" s="10"/>
      <c r="L920" s="10"/>
      <c r="M920" s="11"/>
      <c r="N920" s="10"/>
      <c r="O920" s="11"/>
      <c r="P920" s="12"/>
      <c r="Q920" s="10" t="s">
        <v>1320</v>
      </c>
      <c r="R920" s="10" t="s">
        <v>419</v>
      </c>
      <c r="S920" s="367" t="s">
        <v>145</v>
      </c>
      <c r="T920" s="10">
        <v>1</v>
      </c>
      <c r="U920" s="10" t="s">
        <v>475</v>
      </c>
      <c r="V920" s="10" t="s">
        <v>4490</v>
      </c>
      <c r="W920" s="10" t="s">
        <v>4488</v>
      </c>
      <c r="X920" s="569">
        <v>46090.578472222223</v>
      </c>
      <c r="Y920" s="10"/>
      <c r="Z920" s="10">
        <v>0.4</v>
      </c>
      <c r="AA920" s="10"/>
      <c r="AB920" s="10" t="s">
        <v>478</v>
      </c>
      <c r="AC920" s="221" t="s">
        <v>4491</v>
      </c>
      <c r="AD920" s="10" t="s">
        <v>480</v>
      </c>
      <c r="AE920" s="10"/>
      <c r="AF920" s="10"/>
      <c r="AG920" s="10"/>
      <c r="AH920" s="10"/>
      <c r="AI920" s="10"/>
      <c r="AJ920" s="10" t="s">
        <v>480</v>
      </c>
      <c r="AK920" s="10" t="s">
        <v>480</v>
      </c>
      <c r="AL920" s="222" t="e">
        <f t="shared" si="28"/>
        <v>#VALUE!</v>
      </c>
      <c r="AM920" s="220">
        <f t="shared" si="29"/>
        <v>46090</v>
      </c>
    </row>
    <row r="921" spans="1:39" ht="21.6" customHeight="1">
      <c r="A921" s="10">
        <v>65</v>
      </c>
      <c r="B921" s="10" t="s">
        <v>471</v>
      </c>
      <c r="C921" s="10">
        <v>2026031411</v>
      </c>
      <c r="D921" s="10"/>
      <c r="E921" s="10"/>
      <c r="F921" s="10">
        <v>5368</v>
      </c>
      <c r="G921" s="366" t="s">
        <v>4492</v>
      </c>
      <c r="H921" s="10" t="s">
        <v>2440</v>
      </c>
      <c r="I921" s="10"/>
      <c r="J921" s="10"/>
      <c r="K921" s="10"/>
      <c r="L921" s="10"/>
      <c r="M921" s="11"/>
      <c r="N921" s="10"/>
      <c r="O921" s="11"/>
      <c r="P921" s="12"/>
      <c r="Q921" s="10" t="s">
        <v>4493</v>
      </c>
      <c r="R921" s="10" t="s">
        <v>419</v>
      </c>
      <c r="S921" s="367" t="s">
        <v>130</v>
      </c>
      <c r="T921" s="10">
        <v>1</v>
      </c>
      <c r="U921" s="10" t="s">
        <v>475</v>
      </c>
      <c r="V921" s="10" t="s">
        <v>4494</v>
      </c>
      <c r="W921" s="10" t="s">
        <v>4495</v>
      </c>
      <c r="X921" s="569">
        <v>46090.648611111108</v>
      </c>
      <c r="Y921" s="10"/>
      <c r="Z921" s="10">
        <v>0.6</v>
      </c>
      <c r="AA921" s="10"/>
      <c r="AB921" s="10" t="s">
        <v>478</v>
      </c>
      <c r="AC921" s="221" t="s">
        <v>4496</v>
      </c>
      <c r="AD921" s="10" t="s">
        <v>480</v>
      </c>
      <c r="AE921" s="10"/>
      <c r="AF921" s="10"/>
      <c r="AG921" s="10"/>
      <c r="AH921" s="10"/>
      <c r="AI921" s="10"/>
      <c r="AJ921" s="10"/>
      <c r="AK921" s="10" t="s">
        <v>480</v>
      </c>
      <c r="AL921" s="222" t="e">
        <f t="shared" si="28"/>
        <v>#VALUE!</v>
      </c>
      <c r="AM921" s="220">
        <f t="shared" si="29"/>
        <v>46090</v>
      </c>
    </row>
    <row r="922" spans="1:39" ht="21.6" customHeight="1">
      <c r="A922" s="10">
        <v>66</v>
      </c>
      <c r="B922" s="10" t="s">
        <v>471</v>
      </c>
      <c r="C922" s="10">
        <v>2026031412</v>
      </c>
      <c r="D922" s="10"/>
      <c r="E922" s="10"/>
      <c r="F922" s="10">
        <v>4101</v>
      </c>
      <c r="G922" s="366" t="s">
        <v>290</v>
      </c>
      <c r="H922" s="10" t="s">
        <v>504</v>
      </c>
      <c r="I922" s="10"/>
      <c r="J922" s="10"/>
      <c r="K922" s="10"/>
      <c r="L922" s="10"/>
      <c r="M922" s="11"/>
      <c r="N922" s="10"/>
      <c r="O922" s="11"/>
      <c r="P922" s="12"/>
      <c r="Q922" s="10" t="s">
        <v>582</v>
      </c>
      <c r="R922" s="10" t="s">
        <v>419</v>
      </c>
      <c r="S922" s="367" t="s">
        <v>125</v>
      </c>
      <c r="T922" s="10">
        <v>1</v>
      </c>
      <c r="U922" s="10" t="s">
        <v>475</v>
      </c>
      <c r="V922" s="10" t="s">
        <v>4497</v>
      </c>
      <c r="W922" s="10" t="s">
        <v>4498</v>
      </c>
      <c r="X922" s="569">
        <v>46090.645833333343</v>
      </c>
      <c r="Y922" s="10"/>
      <c r="Z922" s="10">
        <v>13</v>
      </c>
      <c r="AA922" s="10"/>
      <c r="AB922" s="10" t="s">
        <v>478</v>
      </c>
      <c r="AC922" s="221" t="s">
        <v>944</v>
      </c>
      <c r="AD922" s="10"/>
      <c r="AE922" s="10" t="s">
        <v>480</v>
      </c>
      <c r="AF922" s="10"/>
      <c r="AG922" s="10"/>
      <c r="AH922" s="10"/>
      <c r="AI922" s="10"/>
      <c r="AJ922" s="10"/>
      <c r="AK922" s="10" t="s">
        <v>480</v>
      </c>
      <c r="AL922" s="222" t="e">
        <f t="shared" si="28"/>
        <v>#VALUE!</v>
      </c>
      <c r="AM922" s="220">
        <f t="shared" si="29"/>
        <v>46090</v>
      </c>
    </row>
    <row r="923" spans="1:39" ht="21.6" customHeight="1">
      <c r="A923" s="10">
        <v>67</v>
      </c>
      <c r="B923" s="10" t="s">
        <v>471</v>
      </c>
      <c r="C923" s="10">
        <v>2026031413</v>
      </c>
      <c r="D923" s="10"/>
      <c r="E923" s="10"/>
      <c r="F923" s="10">
        <v>4101</v>
      </c>
      <c r="G923" s="366" t="s">
        <v>290</v>
      </c>
      <c r="H923" s="10" t="s">
        <v>504</v>
      </c>
      <c r="I923" s="10"/>
      <c r="J923" s="10"/>
      <c r="K923" s="10"/>
      <c r="L923" s="10"/>
      <c r="M923" s="11"/>
      <c r="N923" s="10"/>
      <c r="O923" s="11"/>
      <c r="P923" s="12"/>
      <c r="Q923" s="10" t="s">
        <v>582</v>
      </c>
      <c r="R923" s="10" t="s">
        <v>419</v>
      </c>
      <c r="S923" s="367" t="s">
        <v>145</v>
      </c>
      <c r="T923" s="10">
        <v>1</v>
      </c>
      <c r="U923" s="10" t="s">
        <v>475</v>
      </c>
      <c r="V923" s="10" t="s">
        <v>4499</v>
      </c>
      <c r="W923" s="10" t="s">
        <v>4495</v>
      </c>
      <c r="X923" s="569">
        <v>46090.645833333343</v>
      </c>
      <c r="Y923" s="10"/>
      <c r="Z923" s="10">
        <v>0.5</v>
      </c>
      <c r="AA923" s="10"/>
      <c r="AB923" s="10" t="s">
        <v>478</v>
      </c>
      <c r="AC923" s="221" t="s">
        <v>4500</v>
      </c>
      <c r="AD923" s="10"/>
      <c r="AE923" s="10" t="s">
        <v>480</v>
      </c>
      <c r="AF923" s="10"/>
      <c r="AG923" s="10"/>
      <c r="AH923" s="10"/>
      <c r="AI923" s="10"/>
      <c r="AJ923" s="10"/>
      <c r="AK923" s="10" t="s">
        <v>480</v>
      </c>
      <c r="AL923" s="222" t="e">
        <f t="shared" si="28"/>
        <v>#VALUE!</v>
      </c>
      <c r="AM923" s="220">
        <f t="shared" si="29"/>
        <v>46090</v>
      </c>
    </row>
    <row r="924" spans="1:39" ht="21.6" customHeight="1">
      <c r="A924" s="10">
        <v>68</v>
      </c>
      <c r="B924" s="10" t="s">
        <v>471</v>
      </c>
      <c r="C924" s="10">
        <v>2026031415</v>
      </c>
      <c r="D924" s="10"/>
      <c r="E924" s="10"/>
      <c r="F924" s="10">
        <v>5430</v>
      </c>
      <c r="G924" s="366" t="s">
        <v>337</v>
      </c>
      <c r="H924" s="10" t="s">
        <v>887</v>
      </c>
      <c r="I924" s="10"/>
      <c r="J924" s="10"/>
      <c r="K924" s="10"/>
      <c r="L924" s="10"/>
      <c r="M924" s="11"/>
      <c r="N924" s="10"/>
      <c r="O924" s="11"/>
      <c r="P924" s="12"/>
      <c r="Q924" s="10" t="s">
        <v>888</v>
      </c>
      <c r="R924" s="10" t="s">
        <v>419</v>
      </c>
      <c r="S924" s="367" t="s">
        <v>125</v>
      </c>
      <c r="T924" s="10">
        <v>1</v>
      </c>
      <c r="U924" s="10" t="s">
        <v>475</v>
      </c>
      <c r="V924" s="10" t="s">
        <v>4501</v>
      </c>
      <c r="W924" s="10" t="s">
        <v>4488</v>
      </c>
      <c r="X924" s="569">
        <v>46090.572916666657</v>
      </c>
      <c r="Y924" s="10"/>
      <c r="Z924" s="10">
        <v>0.3</v>
      </c>
      <c r="AA924" s="10"/>
      <c r="AB924" s="10" t="s">
        <v>478</v>
      </c>
      <c r="AC924" s="221" t="s">
        <v>526</v>
      </c>
      <c r="AD924" s="10"/>
      <c r="AE924" s="10"/>
      <c r="AF924" s="10"/>
      <c r="AG924" s="10"/>
      <c r="AH924" s="10"/>
      <c r="AI924" s="10"/>
      <c r="AJ924" s="10" t="s">
        <v>480</v>
      </c>
      <c r="AK924" s="10" t="s">
        <v>480</v>
      </c>
      <c r="AL924" s="222" t="e">
        <f t="shared" si="28"/>
        <v>#VALUE!</v>
      </c>
      <c r="AM924" s="220">
        <f t="shared" si="29"/>
        <v>46090</v>
      </c>
    </row>
    <row r="925" spans="1:39" ht="21.6" customHeight="1">
      <c r="A925" s="10">
        <v>65</v>
      </c>
      <c r="B925" s="10" t="s">
        <v>509</v>
      </c>
      <c r="C925" s="10">
        <v>2026031396</v>
      </c>
      <c r="D925" s="10" t="s">
        <v>4502</v>
      </c>
      <c r="E925" s="10" t="s">
        <v>511</v>
      </c>
      <c r="F925" s="10">
        <v>2315</v>
      </c>
      <c r="G925" s="366" t="s">
        <v>3143</v>
      </c>
      <c r="H925" s="10" t="s">
        <v>2440</v>
      </c>
      <c r="I925" s="10" t="s">
        <v>4503</v>
      </c>
      <c r="J925" s="10" t="s">
        <v>638</v>
      </c>
      <c r="K925" s="10" t="s">
        <v>289</v>
      </c>
      <c r="L925" s="10" t="s">
        <v>515</v>
      </c>
      <c r="M925" s="11" t="s">
        <v>516</v>
      </c>
      <c r="N925" s="10">
        <v>2307</v>
      </c>
      <c r="O925" s="11" t="s">
        <v>532</v>
      </c>
      <c r="P925" s="12" t="s">
        <v>4504</v>
      </c>
      <c r="Q925" s="10" t="s">
        <v>3144</v>
      </c>
      <c r="R925" s="10" t="s">
        <v>419</v>
      </c>
      <c r="S925" s="367" t="s">
        <v>130</v>
      </c>
      <c r="T925" s="10">
        <v>1</v>
      </c>
      <c r="U925" s="10" t="s">
        <v>475</v>
      </c>
      <c r="V925" s="10" t="s">
        <v>4505</v>
      </c>
      <c r="W925" s="10" t="s">
        <v>4506</v>
      </c>
      <c r="X925" s="569">
        <v>46091.565972222219</v>
      </c>
      <c r="Y925" s="10" t="s">
        <v>4507</v>
      </c>
      <c r="Z925" s="10">
        <v>0.8</v>
      </c>
      <c r="AA925" s="10"/>
      <c r="AB925" s="10" t="s">
        <v>478</v>
      </c>
      <c r="AC925" s="221" t="s">
        <v>4508</v>
      </c>
      <c r="AD925" s="10"/>
      <c r="AE925" s="10"/>
      <c r="AF925" s="10"/>
      <c r="AG925" s="10"/>
      <c r="AH925" s="10"/>
      <c r="AI925" s="10"/>
      <c r="AJ925" s="10"/>
      <c r="AK925" s="10" t="s">
        <v>480</v>
      </c>
      <c r="AL925" s="222">
        <f t="shared" si="28"/>
        <v>46090</v>
      </c>
      <c r="AM925" s="220">
        <f t="shared" si="29"/>
        <v>46091</v>
      </c>
    </row>
    <row r="926" spans="1:39" ht="21.6" customHeight="1">
      <c r="A926" s="10">
        <v>70</v>
      </c>
      <c r="B926" s="10" t="s">
        <v>509</v>
      </c>
      <c r="C926" s="10">
        <v>2026031438</v>
      </c>
      <c r="D926" s="10" t="s">
        <v>4509</v>
      </c>
      <c r="E926" s="10" t="s">
        <v>511</v>
      </c>
      <c r="F926" s="10">
        <v>3853</v>
      </c>
      <c r="G926" s="366" t="s">
        <v>766</v>
      </c>
      <c r="H926" s="10" t="s">
        <v>543</v>
      </c>
      <c r="I926" s="10" t="s">
        <v>4510</v>
      </c>
      <c r="J926" s="10" t="s">
        <v>638</v>
      </c>
      <c r="K926" s="10" t="s">
        <v>1037</v>
      </c>
      <c r="L926" s="10" t="s">
        <v>545</v>
      </c>
      <c r="M926" s="11" t="s">
        <v>546</v>
      </c>
      <c r="N926" s="10" t="s">
        <v>1307</v>
      </c>
      <c r="O926" s="11" t="s">
        <v>1308</v>
      </c>
      <c r="P926" s="12" t="s">
        <v>4511</v>
      </c>
      <c r="Q926" s="10" t="s">
        <v>767</v>
      </c>
      <c r="R926" s="10" t="s">
        <v>419</v>
      </c>
      <c r="S926" s="367" t="s">
        <v>146</v>
      </c>
      <c r="T926" s="10">
        <v>1</v>
      </c>
      <c r="U926" s="10" t="s">
        <v>475</v>
      </c>
      <c r="V926" s="10" t="s">
        <v>4512</v>
      </c>
      <c r="W926" s="10" t="s">
        <v>4513</v>
      </c>
      <c r="X926" s="569">
        <v>46091.701388888891</v>
      </c>
      <c r="Y926" s="10" t="s">
        <v>4514</v>
      </c>
      <c r="Z926" s="10">
        <v>0.5</v>
      </c>
      <c r="AA926" s="10"/>
      <c r="AB926" s="10" t="s">
        <v>478</v>
      </c>
      <c r="AC926" s="221" t="s">
        <v>4515</v>
      </c>
      <c r="AD926" s="10"/>
      <c r="AE926" s="10"/>
      <c r="AF926" s="10"/>
      <c r="AG926" s="10"/>
      <c r="AH926" s="10"/>
      <c r="AI926" s="10"/>
      <c r="AJ926" s="10"/>
      <c r="AK926" s="10" t="s">
        <v>480</v>
      </c>
      <c r="AL926" s="222">
        <f t="shared" si="28"/>
        <v>46090</v>
      </c>
      <c r="AM926" s="220">
        <f t="shared" si="29"/>
        <v>46091</v>
      </c>
    </row>
    <row r="927" spans="1:39" ht="21.6" customHeight="1">
      <c r="A927" s="10">
        <v>71</v>
      </c>
      <c r="B927" s="10" t="s">
        <v>509</v>
      </c>
      <c r="C927" s="10">
        <v>2026031439</v>
      </c>
      <c r="D927" s="10" t="s">
        <v>4516</v>
      </c>
      <c r="E927" s="10" t="s">
        <v>511</v>
      </c>
      <c r="F927" s="10">
        <v>3853</v>
      </c>
      <c r="G927" s="366" t="s">
        <v>766</v>
      </c>
      <c r="H927" s="10" t="s">
        <v>543</v>
      </c>
      <c r="I927" s="10" t="s">
        <v>4517</v>
      </c>
      <c r="J927" s="10" t="s">
        <v>638</v>
      </c>
      <c r="K927" s="10" t="s">
        <v>1037</v>
      </c>
      <c r="L927" s="10" t="s">
        <v>545</v>
      </c>
      <c r="M927" s="11" t="s">
        <v>546</v>
      </c>
      <c r="N927" s="10" t="s">
        <v>1307</v>
      </c>
      <c r="O927" s="11" t="s">
        <v>1308</v>
      </c>
      <c r="P927" s="12" t="s">
        <v>4518</v>
      </c>
      <c r="Q927" s="10" t="s">
        <v>767</v>
      </c>
      <c r="R927" s="10" t="s">
        <v>419</v>
      </c>
      <c r="S927" s="367" t="s">
        <v>146</v>
      </c>
      <c r="T927" s="10">
        <v>1</v>
      </c>
      <c r="U927" s="10" t="s">
        <v>475</v>
      </c>
      <c r="V927" s="10" t="s">
        <v>4519</v>
      </c>
      <c r="W927" s="10" t="s">
        <v>4513</v>
      </c>
      <c r="X927" s="569">
        <v>46091.701388888891</v>
      </c>
      <c r="Y927" s="10" t="s">
        <v>4520</v>
      </c>
      <c r="Z927" s="10">
        <v>0.5</v>
      </c>
      <c r="AA927" s="10"/>
      <c r="AB927" s="10" t="s">
        <v>478</v>
      </c>
      <c r="AC927" s="221" t="s">
        <v>4521</v>
      </c>
      <c r="AD927" s="10"/>
      <c r="AE927" s="10"/>
      <c r="AF927" s="10"/>
      <c r="AG927" s="10"/>
      <c r="AH927" s="10"/>
      <c r="AI927" s="10"/>
      <c r="AJ927" s="10"/>
      <c r="AK927" s="10" t="s">
        <v>480</v>
      </c>
      <c r="AL927" s="222">
        <f t="shared" si="28"/>
        <v>46090</v>
      </c>
      <c r="AM927" s="220">
        <f t="shared" si="29"/>
        <v>46091</v>
      </c>
    </row>
    <row r="928" spans="1:39" ht="21.6" customHeight="1">
      <c r="A928" s="10">
        <v>72</v>
      </c>
      <c r="B928" s="10" t="s">
        <v>509</v>
      </c>
      <c r="C928" s="10">
        <v>2026031446</v>
      </c>
      <c r="D928" s="10" t="s">
        <v>4522</v>
      </c>
      <c r="E928" s="10" t="s">
        <v>511</v>
      </c>
      <c r="F928" s="10">
        <v>3147</v>
      </c>
      <c r="G928" s="366" t="s">
        <v>300</v>
      </c>
      <c r="H928" s="10" t="s">
        <v>543</v>
      </c>
      <c r="I928" s="10" t="s">
        <v>4523</v>
      </c>
      <c r="J928" s="10" t="s">
        <v>514</v>
      </c>
      <c r="K928" s="10" t="s">
        <v>592</v>
      </c>
      <c r="L928" s="10" t="s">
        <v>756</v>
      </c>
      <c r="M928" s="11" t="s">
        <v>757</v>
      </c>
      <c r="N928" s="10">
        <v>2902</v>
      </c>
      <c r="O928" s="11" t="s">
        <v>3556</v>
      </c>
      <c r="P928" s="12" t="s">
        <v>4524</v>
      </c>
      <c r="Q928" s="10" t="s">
        <v>1003</v>
      </c>
      <c r="R928" s="10" t="s">
        <v>419</v>
      </c>
      <c r="S928" s="367" t="s">
        <v>146</v>
      </c>
      <c r="T928" s="10">
        <v>1</v>
      </c>
      <c r="U928" s="10" t="s">
        <v>475</v>
      </c>
      <c r="V928" s="10" t="s">
        <v>4525</v>
      </c>
      <c r="W928" s="10" t="s">
        <v>4526</v>
      </c>
      <c r="X928" s="569">
        <v>46091.713194444441</v>
      </c>
      <c r="Y928" s="10" t="s">
        <v>4527</v>
      </c>
      <c r="Z928" s="10">
        <v>0.3</v>
      </c>
      <c r="AA928" s="10"/>
      <c r="AB928" s="10" t="s">
        <v>478</v>
      </c>
      <c r="AC928" s="221" t="s">
        <v>4528</v>
      </c>
      <c r="AD928" s="10"/>
      <c r="AE928" s="10"/>
      <c r="AF928" s="10"/>
      <c r="AG928" s="10"/>
      <c r="AH928" s="10"/>
      <c r="AI928" s="10"/>
      <c r="AJ928" s="10"/>
      <c r="AK928" s="10" t="s">
        <v>480</v>
      </c>
      <c r="AL928" s="222">
        <f t="shared" si="28"/>
        <v>46091</v>
      </c>
      <c r="AM928" s="220">
        <f t="shared" si="29"/>
        <v>46091</v>
      </c>
    </row>
    <row r="929" spans="1:39" ht="21.6" customHeight="1">
      <c r="A929" s="10">
        <v>73</v>
      </c>
      <c r="B929" s="10" t="s">
        <v>471</v>
      </c>
      <c r="C929" s="10">
        <v>2026031577</v>
      </c>
      <c r="D929" s="10"/>
      <c r="E929" s="10"/>
      <c r="F929" s="10">
        <v>2566</v>
      </c>
      <c r="G929" s="366" t="s">
        <v>3585</v>
      </c>
      <c r="H929" s="10" t="s">
        <v>2440</v>
      </c>
      <c r="I929" s="10"/>
      <c r="J929" s="10"/>
      <c r="K929" s="10"/>
      <c r="L929" s="10"/>
      <c r="M929" s="11"/>
      <c r="N929" s="10"/>
      <c r="O929" s="11"/>
      <c r="P929" s="12"/>
      <c r="Q929" s="10" t="s">
        <v>4529</v>
      </c>
      <c r="R929" s="10" t="s">
        <v>419</v>
      </c>
      <c r="S929" s="367" t="s">
        <v>130</v>
      </c>
      <c r="T929" s="10">
        <v>1</v>
      </c>
      <c r="U929" s="10" t="s">
        <v>475</v>
      </c>
      <c r="V929" s="10" t="s">
        <v>4530</v>
      </c>
      <c r="W929" s="10" t="s">
        <v>4531</v>
      </c>
      <c r="X929" s="569">
        <v>46091.597222222219</v>
      </c>
      <c r="Y929" s="10"/>
      <c r="Z929" s="10">
        <v>0.3</v>
      </c>
      <c r="AA929" s="10"/>
      <c r="AB929" s="10" t="s">
        <v>478</v>
      </c>
      <c r="AC929" s="221" t="s">
        <v>4532</v>
      </c>
      <c r="AD929" s="10" t="s">
        <v>480</v>
      </c>
      <c r="AE929" s="10"/>
      <c r="AF929" s="10"/>
      <c r="AG929" s="10"/>
      <c r="AH929" s="10"/>
      <c r="AI929" s="10"/>
      <c r="AJ929" s="10"/>
      <c r="AK929" s="10" t="s">
        <v>480</v>
      </c>
      <c r="AL929" s="222" t="e">
        <f t="shared" si="28"/>
        <v>#VALUE!</v>
      </c>
      <c r="AM929" s="220">
        <f t="shared" si="29"/>
        <v>46091</v>
      </c>
    </row>
    <row r="930" spans="1:39" ht="21.6" customHeight="1">
      <c r="A930" s="10">
        <v>74</v>
      </c>
      <c r="B930" s="10" t="s">
        <v>471</v>
      </c>
      <c r="C930" s="10">
        <v>2026031591</v>
      </c>
      <c r="D930" s="10"/>
      <c r="E930" s="10"/>
      <c r="F930" s="10">
        <v>3881</v>
      </c>
      <c r="G930" s="366" t="s">
        <v>4533</v>
      </c>
      <c r="H930" s="10" t="s">
        <v>2440</v>
      </c>
      <c r="I930" s="10"/>
      <c r="J930" s="10"/>
      <c r="K930" s="10"/>
      <c r="L930" s="10"/>
      <c r="M930" s="11"/>
      <c r="N930" s="10"/>
      <c r="O930" s="11"/>
      <c r="P930" s="12"/>
      <c r="Q930" s="10" t="s">
        <v>4534</v>
      </c>
      <c r="R930" s="10" t="s">
        <v>419</v>
      </c>
      <c r="S930" s="367" t="s">
        <v>130</v>
      </c>
      <c r="T930" s="10">
        <v>1</v>
      </c>
      <c r="U930" s="10" t="s">
        <v>475</v>
      </c>
      <c r="V930" s="10" t="s">
        <v>4535</v>
      </c>
      <c r="W930" s="10" t="s">
        <v>4536</v>
      </c>
      <c r="X930" s="569">
        <v>46091.627083333333</v>
      </c>
      <c r="Y930" s="10"/>
      <c r="Z930" s="10">
        <v>0.4</v>
      </c>
      <c r="AA930" s="10"/>
      <c r="AB930" s="10" t="s">
        <v>478</v>
      </c>
      <c r="AC930" s="221" t="s">
        <v>4537</v>
      </c>
      <c r="AD930" s="10" t="s">
        <v>480</v>
      </c>
      <c r="AE930" s="10"/>
      <c r="AF930" s="10"/>
      <c r="AG930" s="10"/>
      <c r="AH930" s="10"/>
      <c r="AI930" s="10"/>
      <c r="AJ930" s="10"/>
      <c r="AK930" s="10" t="s">
        <v>480</v>
      </c>
      <c r="AL930" s="222" t="e">
        <f t="shared" si="28"/>
        <v>#VALUE!</v>
      </c>
      <c r="AM930" s="220">
        <f t="shared" si="29"/>
        <v>46091</v>
      </c>
    </row>
    <row r="931" spans="1:39" ht="21.6" customHeight="1">
      <c r="A931" s="10">
        <v>75</v>
      </c>
      <c r="B931" s="10" t="s">
        <v>471</v>
      </c>
      <c r="C931" s="10">
        <v>2026031649</v>
      </c>
      <c r="D931" s="10"/>
      <c r="E931" s="10"/>
      <c r="F931" s="10">
        <v>2255</v>
      </c>
      <c r="G931" s="366" t="s">
        <v>209</v>
      </c>
      <c r="H931" s="10" t="s">
        <v>2440</v>
      </c>
      <c r="I931" s="10"/>
      <c r="J931" s="10"/>
      <c r="K931" s="10"/>
      <c r="L931" s="10"/>
      <c r="M931" s="11"/>
      <c r="N931" s="10"/>
      <c r="O931" s="11"/>
      <c r="P931" s="12"/>
      <c r="Q931" s="10" t="s">
        <v>4538</v>
      </c>
      <c r="R931" s="10" t="s">
        <v>419</v>
      </c>
      <c r="S931" s="367" t="s">
        <v>130</v>
      </c>
      <c r="T931" s="10">
        <v>1</v>
      </c>
      <c r="U931" s="10" t="s">
        <v>475</v>
      </c>
      <c r="V931" s="10" t="s">
        <v>4539</v>
      </c>
      <c r="W931" s="10" t="s">
        <v>4540</v>
      </c>
      <c r="X931" s="569">
        <v>46091.681944444441</v>
      </c>
      <c r="Y931" s="10"/>
      <c r="Z931" s="10">
        <v>0.5</v>
      </c>
      <c r="AA931" s="10"/>
      <c r="AB931" s="10" t="s">
        <v>478</v>
      </c>
      <c r="AC931" s="221" t="s">
        <v>4541</v>
      </c>
      <c r="AD931" s="10" t="s">
        <v>480</v>
      </c>
      <c r="AE931" s="10"/>
      <c r="AF931" s="10"/>
      <c r="AG931" s="10"/>
      <c r="AH931" s="10"/>
      <c r="AI931" s="10"/>
      <c r="AJ931" s="10"/>
      <c r="AK931" s="10" t="s">
        <v>480</v>
      </c>
      <c r="AL931" s="222" t="e">
        <f t="shared" si="28"/>
        <v>#VALUE!</v>
      </c>
      <c r="AM931" s="220">
        <f t="shared" si="29"/>
        <v>46091</v>
      </c>
    </row>
    <row r="932" spans="1:39" ht="21.6" customHeight="1">
      <c r="A932" s="10">
        <v>75</v>
      </c>
      <c r="B932" s="10" t="s">
        <v>509</v>
      </c>
      <c r="C932" s="10">
        <v>2026031621</v>
      </c>
      <c r="D932" s="10" t="s">
        <v>4542</v>
      </c>
      <c r="E932" s="10" t="s">
        <v>511</v>
      </c>
      <c r="F932" s="10">
        <v>4155</v>
      </c>
      <c r="G932" s="366" t="s">
        <v>1365</v>
      </c>
      <c r="H932" s="10" t="s">
        <v>504</v>
      </c>
      <c r="I932" s="10" t="s">
        <v>4543</v>
      </c>
      <c r="J932" s="10" t="s">
        <v>514</v>
      </c>
      <c r="K932" s="10" t="s">
        <v>289</v>
      </c>
      <c r="L932" s="10" t="s">
        <v>515</v>
      </c>
      <c r="M932" s="11" t="s">
        <v>516</v>
      </c>
      <c r="N932" s="10">
        <v>2304</v>
      </c>
      <c r="O932" s="11" t="s">
        <v>517</v>
      </c>
      <c r="P932" s="12" t="s">
        <v>4544</v>
      </c>
      <c r="Q932" s="10" t="s">
        <v>1366</v>
      </c>
      <c r="R932" s="10" t="s">
        <v>419</v>
      </c>
      <c r="S932" s="367" t="s">
        <v>145</v>
      </c>
      <c r="T932" s="10">
        <v>1</v>
      </c>
      <c r="U932" s="10" t="s">
        <v>475</v>
      </c>
      <c r="V932" s="10" t="s">
        <v>4545</v>
      </c>
      <c r="W932" s="10" t="s">
        <v>4546</v>
      </c>
      <c r="X932" s="569">
        <v>46092.463888888888</v>
      </c>
      <c r="Y932" s="10" t="s">
        <v>4547</v>
      </c>
      <c r="Z932" s="10">
        <v>0.4</v>
      </c>
      <c r="AA932" s="10"/>
      <c r="AB932" s="10" t="s">
        <v>478</v>
      </c>
      <c r="AC932" s="221" t="s">
        <v>4548</v>
      </c>
      <c r="AD932" s="10"/>
      <c r="AE932" s="10"/>
      <c r="AF932" s="10"/>
      <c r="AG932" s="10"/>
      <c r="AH932" s="10"/>
      <c r="AI932" s="10"/>
      <c r="AJ932" s="10"/>
      <c r="AK932" s="10" t="s">
        <v>480</v>
      </c>
      <c r="AL932" s="222">
        <f t="shared" si="28"/>
        <v>46091</v>
      </c>
      <c r="AM932" s="220">
        <f t="shared" si="29"/>
        <v>46092</v>
      </c>
    </row>
    <row r="933" spans="1:39" ht="21.6" customHeight="1">
      <c r="A933" s="10">
        <v>77</v>
      </c>
      <c r="B933" s="10" t="s">
        <v>509</v>
      </c>
      <c r="C933" s="10">
        <v>2026031686</v>
      </c>
      <c r="D933" s="10" t="s">
        <v>4549</v>
      </c>
      <c r="E933" s="10" t="s">
        <v>511</v>
      </c>
      <c r="F933" s="10">
        <v>2837</v>
      </c>
      <c r="G933" s="366" t="s">
        <v>971</v>
      </c>
      <c r="H933" s="10" t="s">
        <v>504</v>
      </c>
      <c r="I933" s="10" t="s">
        <v>4550</v>
      </c>
      <c r="J933" s="10" t="s">
        <v>530</v>
      </c>
      <c r="K933" s="10" t="s">
        <v>531</v>
      </c>
      <c r="L933" s="10" t="s">
        <v>515</v>
      </c>
      <c r="M933" s="11" t="s">
        <v>516</v>
      </c>
      <c r="N933" s="10">
        <v>2305</v>
      </c>
      <c r="O933" s="11" t="s">
        <v>557</v>
      </c>
      <c r="P933" s="12" t="s">
        <v>4551</v>
      </c>
      <c r="Q933" s="10" t="s">
        <v>972</v>
      </c>
      <c r="R933" s="10" t="s">
        <v>419</v>
      </c>
      <c r="S933" s="367" t="s">
        <v>145</v>
      </c>
      <c r="T933" s="10">
        <v>1</v>
      </c>
      <c r="U933" s="10" t="s">
        <v>475</v>
      </c>
      <c r="V933" s="10" t="s">
        <v>4552</v>
      </c>
      <c r="W933" s="10" t="s">
        <v>4553</v>
      </c>
      <c r="X933" s="569">
        <v>46092.439583333333</v>
      </c>
      <c r="Y933" s="10" t="s">
        <v>4554</v>
      </c>
      <c r="Z933" s="10">
        <v>0.6</v>
      </c>
      <c r="AA933" s="10"/>
      <c r="AB933" s="10" t="s">
        <v>478</v>
      </c>
      <c r="AC933" s="221" t="s">
        <v>4555</v>
      </c>
      <c r="AD933" s="10"/>
      <c r="AE933" s="10"/>
      <c r="AF933" s="10"/>
      <c r="AG933" s="10"/>
      <c r="AH933" s="10"/>
      <c r="AI933" s="10"/>
      <c r="AJ933" s="10"/>
      <c r="AK933" s="10" t="s">
        <v>480</v>
      </c>
      <c r="AL933" s="222">
        <f t="shared" si="28"/>
        <v>46092</v>
      </c>
      <c r="AM933" s="220">
        <f t="shared" si="29"/>
        <v>46092</v>
      </c>
    </row>
    <row r="934" spans="1:39" ht="21.6" customHeight="1">
      <c r="A934" s="10">
        <v>78</v>
      </c>
      <c r="B934" s="10" t="s">
        <v>471</v>
      </c>
      <c r="C934" s="10">
        <v>2026031717</v>
      </c>
      <c r="D934" s="10"/>
      <c r="E934" s="10"/>
      <c r="F934" s="10">
        <v>4923</v>
      </c>
      <c r="G934" s="366" t="s">
        <v>2060</v>
      </c>
      <c r="H934" s="10" t="s">
        <v>887</v>
      </c>
      <c r="I934" s="10"/>
      <c r="J934" s="10"/>
      <c r="K934" s="10"/>
      <c r="L934" s="10"/>
      <c r="M934" s="11"/>
      <c r="N934" s="10"/>
      <c r="O934" s="11"/>
      <c r="P934" s="12"/>
      <c r="Q934" s="10" t="s">
        <v>2061</v>
      </c>
      <c r="R934" s="10" t="s">
        <v>419</v>
      </c>
      <c r="S934" s="367" t="s">
        <v>125</v>
      </c>
      <c r="T934" s="10">
        <v>1</v>
      </c>
      <c r="U934" s="10" t="s">
        <v>475</v>
      </c>
      <c r="V934" s="10" t="s">
        <v>4556</v>
      </c>
      <c r="W934" s="10" t="s">
        <v>4557</v>
      </c>
      <c r="X934" s="569">
        <v>46092.472222222219</v>
      </c>
      <c r="Y934" s="10"/>
      <c r="Z934" s="10">
        <v>0.3</v>
      </c>
      <c r="AA934" s="10"/>
      <c r="AB934" s="10" t="s">
        <v>478</v>
      </c>
      <c r="AC934" s="221" t="s">
        <v>4558</v>
      </c>
      <c r="AD934" s="10" t="s">
        <v>480</v>
      </c>
      <c r="AE934" s="10"/>
      <c r="AF934" s="10"/>
      <c r="AG934" s="10"/>
      <c r="AH934" s="10" t="s">
        <v>480</v>
      </c>
      <c r="AI934" s="10"/>
      <c r="AJ934" s="10" t="s">
        <v>480</v>
      </c>
      <c r="AK934" s="10" t="s">
        <v>480</v>
      </c>
      <c r="AL934" s="222" t="e">
        <f t="shared" si="28"/>
        <v>#VALUE!</v>
      </c>
      <c r="AM934" s="220">
        <f t="shared" si="29"/>
        <v>46092</v>
      </c>
    </row>
    <row r="935" spans="1:39" ht="21.6" customHeight="1">
      <c r="A935" s="10">
        <v>79</v>
      </c>
      <c r="B935" s="10" t="s">
        <v>509</v>
      </c>
      <c r="C935" s="10">
        <v>2026031718</v>
      </c>
      <c r="D935" s="10" t="s">
        <v>4559</v>
      </c>
      <c r="E935" s="10" t="s">
        <v>511</v>
      </c>
      <c r="F935" s="10">
        <v>3227</v>
      </c>
      <c r="G935" s="366" t="s">
        <v>1092</v>
      </c>
      <c r="H935" s="10" t="s">
        <v>902</v>
      </c>
      <c r="I935" s="10" t="s">
        <v>4560</v>
      </c>
      <c r="J935" s="10" t="s">
        <v>530</v>
      </c>
      <c r="K935" s="10" t="s">
        <v>592</v>
      </c>
      <c r="L935" s="10" t="s">
        <v>639</v>
      </c>
      <c r="M935" s="11" t="s">
        <v>640</v>
      </c>
      <c r="N935" s="10">
        <v>2501</v>
      </c>
      <c r="O935" s="11" t="s">
        <v>641</v>
      </c>
      <c r="P935" s="12" t="s">
        <v>4561</v>
      </c>
      <c r="Q935" s="10" t="s">
        <v>1095</v>
      </c>
      <c r="R935" s="10" t="s">
        <v>419</v>
      </c>
      <c r="S935" s="367" t="s">
        <v>125</v>
      </c>
      <c r="T935" s="10">
        <v>1</v>
      </c>
      <c r="U935" s="10" t="s">
        <v>475</v>
      </c>
      <c r="V935" s="10" t="s">
        <v>4562</v>
      </c>
      <c r="W935" s="10" t="s">
        <v>4563</v>
      </c>
      <c r="X935" s="569">
        <v>46092.604166666657</v>
      </c>
      <c r="Y935" s="10" t="s">
        <v>4564</v>
      </c>
      <c r="Z935" s="10">
        <v>1</v>
      </c>
      <c r="AA935" s="10"/>
      <c r="AB935" s="10" t="s">
        <v>478</v>
      </c>
      <c r="AC935" s="221" t="s">
        <v>4565</v>
      </c>
      <c r="AD935" s="10"/>
      <c r="AE935" s="10"/>
      <c r="AF935" s="10"/>
      <c r="AG935" s="10"/>
      <c r="AH935" s="10"/>
      <c r="AI935" s="10"/>
      <c r="AJ935" s="10"/>
      <c r="AK935" s="10" t="s">
        <v>480</v>
      </c>
      <c r="AL935" s="222">
        <f t="shared" si="28"/>
        <v>46092</v>
      </c>
      <c r="AM935" s="220">
        <f t="shared" si="29"/>
        <v>46092</v>
      </c>
    </row>
    <row r="936" spans="1:39" ht="21.6" customHeight="1">
      <c r="A936" s="10">
        <v>80</v>
      </c>
      <c r="B936" s="10" t="s">
        <v>471</v>
      </c>
      <c r="C936" s="10">
        <v>2026031724</v>
      </c>
      <c r="D936" s="10"/>
      <c r="E936" s="10"/>
      <c r="F936" s="10">
        <v>2301</v>
      </c>
      <c r="G936" s="366" t="s">
        <v>2064</v>
      </c>
      <c r="H936" s="10" t="s">
        <v>887</v>
      </c>
      <c r="I936" s="10"/>
      <c r="J936" s="10"/>
      <c r="K936" s="10"/>
      <c r="L936" s="10"/>
      <c r="M936" s="11"/>
      <c r="N936" s="10"/>
      <c r="O936" s="11"/>
      <c r="P936" s="12"/>
      <c r="Q936" s="10" t="s">
        <v>2065</v>
      </c>
      <c r="R936" s="10" t="s">
        <v>419</v>
      </c>
      <c r="S936" s="367" t="s">
        <v>125</v>
      </c>
      <c r="T936" s="10">
        <v>1</v>
      </c>
      <c r="U936" s="10" t="s">
        <v>475</v>
      </c>
      <c r="V936" s="10" t="s">
        <v>4566</v>
      </c>
      <c r="W936" s="10" t="s">
        <v>4567</v>
      </c>
      <c r="X936" s="569">
        <v>46092.486111111109</v>
      </c>
      <c r="Y936" s="10"/>
      <c r="Z936" s="10">
        <v>0.3</v>
      </c>
      <c r="AA936" s="10"/>
      <c r="AB936" s="10" t="s">
        <v>478</v>
      </c>
      <c r="AC936" s="221" t="s">
        <v>4568</v>
      </c>
      <c r="AD936" s="10" t="s">
        <v>480</v>
      </c>
      <c r="AE936" s="10"/>
      <c r="AF936" s="10"/>
      <c r="AG936" s="10"/>
      <c r="AH936" s="10"/>
      <c r="AI936" s="10"/>
      <c r="AJ936" s="10" t="s">
        <v>480</v>
      </c>
      <c r="AK936" s="10" t="s">
        <v>480</v>
      </c>
      <c r="AL936" s="222" t="e">
        <f t="shared" si="28"/>
        <v>#VALUE!</v>
      </c>
      <c r="AM936" s="220">
        <f t="shared" si="29"/>
        <v>46092</v>
      </c>
    </row>
    <row r="937" spans="1:39" ht="21.6" customHeight="1">
      <c r="A937" s="10">
        <v>81</v>
      </c>
      <c r="B937" s="10" t="s">
        <v>471</v>
      </c>
      <c r="C937" s="10">
        <v>2026031731</v>
      </c>
      <c r="D937" s="10"/>
      <c r="E937" s="10"/>
      <c r="F937" s="10">
        <v>4036</v>
      </c>
      <c r="G937" s="366" t="s">
        <v>206</v>
      </c>
      <c r="H937" s="10" t="s">
        <v>887</v>
      </c>
      <c r="I937" s="10"/>
      <c r="J937" s="10"/>
      <c r="K937" s="10"/>
      <c r="L937" s="10"/>
      <c r="M937" s="11"/>
      <c r="N937" s="10"/>
      <c r="O937" s="11"/>
      <c r="P937" s="12"/>
      <c r="Q937" s="10" t="s">
        <v>2068</v>
      </c>
      <c r="R937" s="10" t="s">
        <v>419</v>
      </c>
      <c r="S937" s="367" t="s">
        <v>125</v>
      </c>
      <c r="T937" s="10">
        <v>1</v>
      </c>
      <c r="U937" s="10" t="s">
        <v>475</v>
      </c>
      <c r="V937" s="10" t="s">
        <v>4569</v>
      </c>
      <c r="W937" s="10" t="s">
        <v>4570</v>
      </c>
      <c r="X937" s="569">
        <v>46092.5</v>
      </c>
      <c r="Y937" s="10"/>
      <c r="Z937" s="10">
        <v>0.3</v>
      </c>
      <c r="AA937" s="10"/>
      <c r="AB937" s="10" t="s">
        <v>478</v>
      </c>
      <c r="AC937" s="221" t="s">
        <v>4571</v>
      </c>
      <c r="AD937" s="10" t="s">
        <v>480</v>
      </c>
      <c r="AE937" s="10"/>
      <c r="AF937" s="10"/>
      <c r="AG937" s="10"/>
      <c r="AH937" s="10"/>
      <c r="AI937" s="10"/>
      <c r="AJ937" s="10" t="s">
        <v>480</v>
      </c>
      <c r="AK937" s="10" t="s">
        <v>480</v>
      </c>
      <c r="AL937" s="222" t="e">
        <f t="shared" si="28"/>
        <v>#VALUE!</v>
      </c>
      <c r="AM937" s="220">
        <f t="shared" si="29"/>
        <v>46092</v>
      </c>
    </row>
    <row r="938" spans="1:39" ht="21.6" customHeight="1">
      <c r="A938" s="10">
        <v>82</v>
      </c>
      <c r="B938" s="10" t="s">
        <v>509</v>
      </c>
      <c r="C938" s="10">
        <v>2026031742</v>
      </c>
      <c r="D938" s="10" t="s">
        <v>4572</v>
      </c>
      <c r="E938" s="10" t="s">
        <v>511</v>
      </c>
      <c r="F938" s="10">
        <v>4970</v>
      </c>
      <c r="G938" s="366" t="s">
        <v>3138</v>
      </c>
      <c r="H938" s="10" t="s">
        <v>2452</v>
      </c>
      <c r="I938" s="10" t="s">
        <v>4573</v>
      </c>
      <c r="J938" s="10" t="s">
        <v>530</v>
      </c>
      <c r="K938" s="10" t="s">
        <v>289</v>
      </c>
      <c r="L938" s="10" t="s">
        <v>515</v>
      </c>
      <c r="M938" s="11" t="s">
        <v>516</v>
      </c>
      <c r="N938" s="10">
        <v>2305</v>
      </c>
      <c r="O938" s="11" t="s">
        <v>557</v>
      </c>
      <c r="P938" s="12" t="s">
        <v>4574</v>
      </c>
      <c r="Q938" s="10" t="s">
        <v>3139</v>
      </c>
      <c r="R938" s="10" t="s">
        <v>419</v>
      </c>
      <c r="S938" s="367" t="s">
        <v>145</v>
      </c>
      <c r="T938" s="10">
        <v>1</v>
      </c>
      <c r="U938" s="10" t="s">
        <v>475</v>
      </c>
      <c r="V938" s="10" t="s">
        <v>4575</v>
      </c>
      <c r="W938" s="10" t="s">
        <v>4576</v>
      </c>
      <c r="X938" s="569">
        <v>46092.680555555547</v>
      </c>
      <c r="Y938" s="10"/>
      <c r="Z938" s="10">
        <v>0.4</v>
      </c>
      <c r="AA938" s="10"/>
      <c r="AB938" s="10" t="s">
        <v>478</v>
      </c>
      <c r="AC938" s="221" t="s">
        <v>4577</v>
      </c>
      <c r="AD938" s="10"/>
      <c r="AE938" s="10"/>
      <c r="AF938" s="10"/>
      <c r="AG938" s="10"/>
      <c r="AH938" s="10"/>
      <c r="AI938" s="10"/>
      <c r="AJ938" s="10"/>
      <c r="AK938" s="10" t="s">
        <v>480</v>
      </c>
      <c r="AL938" s="222">
        <f t="shared" si="28"/>
        <v>46092</v>
      </c>
      <c r="AM938" s="220">
        <f t="shared" si="29"/>
        <v>46092</v>
      </c>
    </row>
    <row r="939" spans="1:39" ht="21.6" customHeight="1">
      <c r="A939" s="10">
        <v>83</v>
      </c>
      <c r="B939" s="10" t="s">
        <v>471</v>
      </c>
      <c r="C939" s="10">
        <v>2026031768</v>
      </c>
      <c r="D939" s="10"/>
      <c r="E939" s="10"/>
      <c r="F939" s="10">
        <v>3751</v>
      </c>
      <c r="G939" s="366" t="s">
        <v>716</v>
      </c>
      <c r="H939" s="10" t="s">
        <v>712</v>
      </c>
      <c r="I939" s="10"/>
      <c r="J939" s="10"/>
      <c r="K939" s="10"/>
      <c r="L939" s="10"/>
      <c r="M939" s="11"/>
      <c r="N939" s="10"/>
      <c r="O939" s="11"/>
      <c r="P939" s="12"/>
      <c r="Q939" s="10" t="s">
        <v>717</v>
      </c>
      <c r="R939" s="10" t="s">
        <v>419</v>
      </c>
      <c r="S939" s="367" t="s">
        <v>130</v>
      </c>
      <c r="T939" s="10">
        <v>1</v>
      </c>
      <c r="U939" s="10" t="s">
        <v>475</v>
      </c>
      <c r="V939" s="10" t="s">
        <v>4578</v>
      </c>
      <c r="W939" s="10" t="s">
        <v>4579</v>
      </c>
      <c r="X939" s="569">
        <v>46092.611805555563</v>
      </c>
      <c r="Y939" s="10"/>
      <c r="Z939" s="10">
        <v>0.4</v>
      </c>
      <c r="AA939" s="10"/>
      <c r="AB939" s="10" t="s">
        <v>478</v>
      </c>
      <c r="AC939" s="221" t="s">
        <v>4580</v>
      </c>
      <c r="AD939" s="10" t="s">
        <v>480</v>
      </c>
      <c r="AE939" s="10"/>
      <c r="AF939" s="10"/>
      <c r="AG939" s="10"/>
      <c r="AH939" s="10"/>
      <c r="AI939" s="10"/>
      <c r="AJ939" s="10"/>
      <c r="AK939" s="10" t="s">
        <v>480</v>
      </c>
      <c r="AL939" s="222" t="e">
        <f t="shared" si="28"/>
        <v>#VALUE!</v>
      </c>
      <c r="AM939" s="220">
        <f t="shared" si="29"/>
        <v>46092</v>
      </c>
    </row>
    <row r="940" spans="1:39" ht="21.6" customHeight="1">
      <c r="A940" s="10">
        <v>84</v>
      </c>
      <c r="B940" s="10" t="s">
        <v>509</v>
      </c>
      <c r="C940" s="10">
        <v>2026031982</v>
      </c>
      <c r="D940" s="10" t="s">
        <v>4581</v>
      </c>
      <c r="E940" s="10" t="s">
        <v>511</v>
      </c>
      <c r="F940" s="10">
        <v>3999</v>
      </c>
      <c r="G940" s="366" t="s">
        <v>1026</v>
      </c>
      <c r="H940" s="10" t="s">
        <v>636</v>
      </c>
      <c r="I940" s="10" t="s">
        <v>4582</v>
      </c>
      <c r="J940" s="10" t="s">
        <v>571</v>
      </c>
      <c r="K940" s="10" t="s">
        <v>592</v>
      </c>
      <c r="L940" s="10" t="s">
        <v>1228</v>
      </c>
      <c r="M940" s="11" t="s">
        <v>1229</v>
      </c>
      <c r="N940" s="10" t="s">
        <v>1487</v>
      </c>
      <c r="O940" s="11" t="s">
        <v>1488</v>
      </c>
      <c r="P940" s="12" t="s">
        <v>4583</v>
      </c>
      <c r="Q940" s="10" t="s">
        <v>1027</v>
      </c>
      <c r="R940" s="10" t="s">
        <v>419</v>
      </c>
      <c r="S940" s="367" t="s">
        <v>125</v>
      </c>
      <c r="T940" s="10">
        <v>1</v>
      </c>
      <c r="U940" s="10" t="s">
        <v>475</v>
      </c>
      <c r="V940" s="10" t="s">
        <v>4584</v>
      </c>
      <c r="W940" s="10" t="s">
        <v>4585</v>
      </c>
      <c r="X940" s="569">
        <v>46093.583333333343</v>
      </c>
      <c r="Y940" s="10" t="s">
        <v>4586</v>
      </c>
      <c r="Z940" s="10">
        <v>1</v>
      </c>
      <c r="AA940" s="10"/>
      <c r="AB940" s="10" t="s">
        <v>478</v>
      </c>
      <c r="AC940" s="221" t="s">
        <v>4587</v>
      </c>
      <c r="AD940" s="10"/>
      <c r="AE940" s="10"/>
      <c r="AF940" s="10"/>
      <c r="AG940" s="10"/>
      <c r="AH940" s="10"/>
      <c r="AI940" s="10"/>
      <c r="AJ940" s="10"/>
      <c r="AK940" s="10" t="s">
        <v>480</v>
      </c>
      <c r="AL940" s="222">
        <f t="shared" si="28"/>
        <v>46093</v>
      </c>
      <c r="AM940" s="220">
        <f t="shared" si="29"/>
        <v>46093</v>
      </c>
    </row>
    <row r="941" spans="1:39" ht="21.6" customHeight="1">
      <c r="A941" s="10">
        <v>85</v>
      </c>
      <c r="B941" s="10" t="s">
        <v>509</v>
      </c>
      <c r="C941" s="10">
        <v>2026031989</v>
      </c>
      <c r="D941" s="10" t="s">
        <v>4588</v>
      </c>
      <c r="E941" s="10" t="s">
        <v>621</v>
      </c>
      <c r="F941" s="10" t="s">
        <v>95</v>
      </c>
      <c r="G941" s="366" t="s">
        <v>682</v>
      </c>
      <c r="H941" s="10" t="s">
        <v>543</v>
      </c>
      <c r="I941" s="10" t="s">
        <v>4589</v>
      </c>
      <c r="J941" s="10" t="s">
        <v>571</v>
      </c>
      <c r="K941" s="10" t="s">
        <v>289</v>
      </c>
      <c r="L941" s="10" t="s">
        <v>703</v>
      </c>
      <c r="M941" s="11" t="s">
        <v>704</v>
      </c>
      <c r="N941" s="10">
        <v>2405</v>
      </c>
      <c r="O941" s="11" t="s">
        <v>705</v>
      </c>
      <c r="P941" s="12" t="s">
        <v>4590</v>
      </c>
      <c r="Q941" s="10" t="s">
        <v>683</v>
      </c>
      <c r="R941" s="10" t="s">
        <v>419</v>
      </c>
      <c r="S941" s="367" t="s">
        <v>146</v>
      </c>
      <c r="T941" s="10">
        <v>1</v>
      </c>
      <c r="U941" s="10" t="s">
        <v>475</v>
      </c>
      <c r="V941" s="10" t="s">
        <v>4591</v>
      </c>
      <c r="W941" s="10" t="s">
        <v>4592</v>
      </c>
      <c r="X941" s="569">
        <v>46093.655555555553</v>
      </c>
      <c r="Y941" s="10" t="s">
        <v>4593</v>
      </c>
      <c r="Z941" s="10">
        <v>2.1</v>
      </c>
      <c r="AA941" s="10"/>
      <c r="AB941" s="10" t="s">
        <v>478</v>
      </c>
      <c r="AC941" s="221" t="s">
        <v>4594</v>
      </c>
      <c r="AD941" s="10"/>
      <c r="AE941" s="10"/>
      <c r="AF941" s="10"/>
      <c r="AG941" s="10"/>
      <c r="AH941" s="10"/>
      <c r="AI941" s="10"/>
      <c r="AJ941" s="10"/>
      <c r="AK941" s="10" t="s">
        <v>480</v>
      </c>
      <c r="AL941" s="222">
        <f t="shared" si="28"/>
        <v>46093</v>
      </c>
      <c r="AM941" s="220">
        <f t="shared" si="29"/>
        <v>46093</v>
      </c>
    </row>
    <row r="942" spans="1:39" ht="21.6" customHeight="1">
      <c r="A942" s="10">
        <v>86</v>
      </c>
      <c r="B942" s="10" t="s">
        <v>471</v>
      </c>
      <c r="C942" s="10">
        <v>2026032014</v>
      </c>
      <c r="D942" s="10"/>
      <c r="E942" s="10"/>
      <c r="F942" s="10" t="s">
        <v>53</v>
      </c>
      <c r="G942" s="366" t="s">
        <v>2233</v>
      </c>
      <c r="H942" s="10" t="s">
        <v>887</v>
      </c>
      <c r="I942" s="10"/>
      <c r="J942" s="10"/>
      <c r="K942" s="10"/>
      <c r="L942" s="10"/>
      <c r="M942" s="11"/>
      <c r="N942" s="10"/>
      <c r="O942" s="11"/>
      <c r="P942" s="12"/>
      <c r="Q942" s="10" t="s">
        <v>2236</v>
      </c>
      <c r="R942" s="10" t="s">
        <v>419</v>
      </c>
      <c r="S942" s="367" t="s">
        <v>125</v>
      </c>
      <c r="T942" s="10">
        <v>1</v>
      </c>
      <c r="U942" s="10" t="s">
        <v>475</v>
      </c>
      <c r="V942" s="10" t="s">
        <v>4595</v>
      </c>
      <c r="W942" s="10" t="s">
        <v>4596</v>
      </c>
      <c r="X942" s="569">
        <v>46093.604166666657</v>
      </c>
      <c r="Y942" s="10"/>
      <c r="Z942" s="10">
        <v>0.3</v>
      </c>
      <c r="AA942" s="10"/>
      <c r="AB942" s="10" t="s">
        <v>478</v>
      </c>
      <c r="AC942" s="221" t="s">
        <v>4597</v>
      </c>
      <c r="AD942" s="10" t="s">
        <v>480</v>
      </c>
      <c r="AE942" s="10"/>
      <c r="AF942" s="10"/>
      <c r="AG942" s="10"/>
      <c r="AH942" s="10"/>
      <c r="AI942" s="10"/>
      <c r="AJ942" s="10" t="s">
        <v>480</v>
      </c>
      <c r="AK942" s="10" t="s">
        <v>480</v>
      </c>
      <c r="AL942" s="222" t="e">
        <f t="shared" si="28"/>
        <v>#VALUE!</v>
      </c>
      <c r="AM942" s="220">
        <f t="shared" si="29"/>
        <v>46093</v>
      </c>
    </row>
    <row r="943" spans="1:39" ht="21.6" customHeight="1">
      <c r="A943" s="10">
        <v>87</v>
      </c>
      <c r="B943" s="10" t="s">
        <v>471</v>
      </c>
      <c r="C943" s="10">
        <v>2026032019</v>
      </c>
      <c r="D943" s="10"/>
      <c r="E943" s="10"/>
      <c r="F943" s="10">
        <v>5082</v>
      </c>
      <c r="G943" s="366" t="s">
        <v>2325</v>
      </c>
      <c r="H943" s="10" t="s">
        <v>887</v>
      </c>
      <c r="I943" s="10"/>
      <c r="J943" s="10"/>
      <c r="K943" s="10"/>
      <c r="L943" s="10"/>
      <c r="M943" s="11"/>
      <c r="N943" s="10"/>
      <c r="O943" s="11"/>
      <c r="P943" s="12"/>
      <c r="Q943" s="10" t="s">
        <v>2326</v>
      </c>
      <c r="R943" s="10" t="s">
        <v>419</v>
      </c>
      <c r="S943" s="367" t="s">
        <v>125</v>
      </c>
      <c r="T943" s="10">
        <v>1</v>
      </c>
      <c r="U943" s="10" t="s">
        <v>475</v>
      </c>
      <c r="V943" s="10" t="s">
        <v>4598</v>
      </c>
      <c r="W943" s="10" t="s">
        <v>4599</v>
      </c>
      <c r="X943" s="569">
        <v>46093.625</v>
      </c>
      <c r="Y943" s="10"/>
      <c r="Z943" s="10">
        <v>0.3</v>
      </c>
      <c r="AA943" s="10"/>
      <c r="AB943" s="10" t="s">
        <v>478</v>
      </c>
      <c r="AC943" s="221" t="s">
        <v>4600</v>
      </c>
      <c r="AD943" s="10" t="s">
        <v>480</v>
      </c>
      <c r="AE943" s="10"/>
      <c r="AF943" s="10"/>
      <c r="AG943" s="10"/>
      <c r="AH943" s="10"/>
      <c r="AI943" s="10"/>
      <c r="AJ943" s="10" t="s">
        <v>480</v>
      </c>
      <c r="AK943" s="10" t="s">
        <v>480</v>
      </c>
      <c r="AL943" s="222" t="e">
        <f t="shared" si="28"/>
        <v>#VALUE!</v>
      </c>
      <c r="AM943" s="220">
        <f t="shared" si="29"/>
        <v>46093</v>
      </c>
    </row>
    <row r="944" spans="1:39" ht="21.6" customHeight="1">
      <c r="A944" s="10">
        <v>88</v>
      </c>
      <c r="B944" s="10" t="s">
        <v>471</v>
      </c>
      <c r="C944" s="10">
        <v>2026032034</v>
      </c>
      <c r="D944" s="10"/>
      <c r="E944" s="10"/>
      <c r="F944" s="10">
        <v>4560</v>
      </c>
      <c r="G944" s="366" t="s">
        <v>263</v>
      </c>
      <c r="H944" s="10" t="s">
        <v>504</v>
      </c>
      <c r="I944" s="10"/>
      <c r="J944" s="10"/>
      <c r="K944" s="10"/>
      <c r="L944" s="10"/>
      <c r="M944" s="11"/>
      <c r="N944" s="10"/>
      <c r="O944" s="11"/>
      <c r="P944" s="12"/>
      <c r="Q944" s="10" t="s">
        <v>1688</v>
      </c>
      <c r="R944" s="10" t="s">
        <v>419</v>
      </c>
      <c r="S944" s="367" t="s">
        <v>145</v>
      </c>
      <c r="T944" s="10">
        <v>1</v>
      </c>
      <c r="U944" s="10" t="s">
        <v>475</v>
      </c>
      <c r="V944" s="10" t="s">
        <v>4601</v>
      </c>
      <c r="W944" s="10" t="s">
        <v>4602</v>
      </c>
      <c r="X944" s="569">
        <v>46093.633333333331</v>
      </c>
      <c r="Y944" s="10"/>
      <c r="Z944" s="10">
        <v>0.4</v>
      </c>
      <c r="AA944" s="10"/>
      <c r="AB944" s="10" t="s">
        <v>478</v>
      </c>
      <c r="AC944" s="221" t="s">
        <v>4603</v>
      </c>
      <c r="AD944" s="10" t="s">
        <v>480</v>
      </c>
      <c r="AE944" s="10"/>
      <c r="AF944" s="10"/>
      <c r="AG944" s="10"/>
      <c r="AH944" s="10"/>
      <c r="AI944" s="10"/>
      <c r="AJ944" s="10" t="s">
        <v>480</v>
      </c>
      <c r="AK944" s="10" t="s">
        <v>480</v>
      </c>
      <c r="AL944" s="222" t="e">
        <f t="shared" si="28"/>
        <v>#VALUE!</v>
      </c>
      <c r="AM944" s="220">
        <f t="shared" si="29"/>
        <v>46093</v>
      </c>
    </row>
    <row r="945" spans="1:39" ht="21.6" customHeight="1">
      <c r="A945" s="10">
        <v>89</v>
      </c>
      <c r="B945" s="10" t="s">
        <v>471</v>
      </c>
      <c r="C945" s="10">
        <v>2026032042</v>
      </c>
      <c r="D945" s="10"/>
      <c r="E945" s="10"/>
      <c r="F945" s="10">
        <v>4029</v>
      </c>
      <c r="G945" s="366" t="s">
        <v>2318</v>
      </c>
      <c r="H945" s="10" t="s">
        <v>504</v>
      </c>
      <c r="I945" s="10"/>
      <c r="J945" s="10"/>
      <c r="K945" s="10"/>
      <c r="L945" s="10"/>
      <c r="M945" s="11"/>
      <c r="N945" s="10"/>
      <c r="O945" s="11"/>
      <c r="P945" s="12"/>
      <c r="Q945" s="10" t="s">
        <v>2319</v>
      </c>
      <c r="R945" s="10" t="s">
        <v>419</v>
      </c>
      <c r="S945" s="367" t="s">
        <v>145</v>
      </c>
      <c r="T945" s="10">
        <v>1</v>
      </c>
      <c r="U945" s="10" t="s">
        <v>475</v>
      </c>
      <c r="V945" s="10" t="s">
        <v>4604</v>
      </c>
      <c r="W945" s="10" t="s">
        <v>4605</v>
      </c>
      <c r="X945" s="569">
        <v>46093.661805555559</v>
      </c>
      <c r="Y945" s="10"/>
      <c r="Z945" s="10">
        <v>0.4</v>
      </c>
      <c r="AA945" s="10"/>
      <c r="AB945" s="10" t="s">
        <v>478</v>
      </c>
      <c r="AC945" s="221" t="s">
        <v>4606</v>
      </c>
      <c r="AD945" s="10" t="s">
        <v>480</v>
      </c>
      <c r="AE945" s="10"/>
      <c r="AF945" s="10"/>
      <c r="AG945" s="10"/>
      <c r="AH945" s="10"/>
      <c r="AI945" s="10"/>
      <c r="AJ945" s="10" t="s">
        <v>480</v>
      </c>
      <c r="AK945" s="10" t="s">
        <v>480</v>
      </c>
      <c r="AL945" s="222" t="e">
        <f t="shared" si="28"/>
        <v>#VALUE!</v>
      </c>
      <c r="AM945" s="220">
        <f t="shared" si="29"/>
        <v>46093</v>
      </c>
    </row>
    <row r="946" spans="1:39" ht="21.6" customHeight="1">
      <c r="A946" s="10">
        <v>82</v>
      </c>
      <c r="B946" s="10" t="s">
        <v>509</v>
      </c>
      <c r="C946" s="10">
        <v>2026031739</v>
      </c>
      <c r="D946" s="10" t="s">
        <v>4607</v>
      </c>
      <c r="E946" s="10" t="s">
        <v>511</v>
      </c>
      <c r="F946" s="10">
        <v>4145</v>
      </c>
      <c r="G946" s="366" t="s">
        <v>674</v>
      </c>
      <c r="H946" s="10" t="s">
        <v>543</v>
      </c>
      <c r="I946" s="10" t="s">
        <v>4608</v>
      </c>
      <c r="J946" s="10" t="s">
        <v>530</v>
      </c>
      <c r="K946" s="10" t="s">
        <v>289</v>
      </c>
      <c r="L946" s="10" t="s">
        <v>515</v>
      </c>
      <c r="M946" s="11" t="s">
        <v>516</v>
      </c>
      <c r="N946" s="10">
        <v>2307</v>
      </c>
      <c r="O946" s="11" t="s">
        <v>532</v>
      </c>
      <c r="P946" s="12" t="s">
        <v>4609</v>
      </c>
      <c r="Q946" s="10" t="s">
        <v>675</v>
      </c>
      <c r="R946" s="10" t="s">
        <v>419</v>
      </c>
      <c r="S946" s="367" t="s">
        <v>146</v>
      </c>
      <c r="T946" s="10">
        <v>1</v>
      </c>
      <c r="U946" s="10" t="s">
        <v>475</v>
      </c>
      <c r="V946" s="10" t="s">
        <v>4610</v>
      </c>
      <c r="W946" s="10" t="s">
        <v>4611</v>
      </c>
      <c r="X946" s="569">
        <v>46094.555555555547</v>
      </c>
      <c r="Y946" s="10"/>
      <c r="Z946" s="10">
        <v>0.5</v>
      </c>
      <c r="AA946" s="10"/>
      <c r="AB946" s="10" t="s">
        <v>478</v>
      </c>
      <c r="AC946" s="221" t="s">
        <v>4612</v>
      </c>
      <c r="AD946" s="10"/>
      <c r="AE946" s="10"/>
      <c r="AF946" s="10"/>
      <c r="AG946" s="10"/>
      <c r="AH946" s="10"/>
      <c r="AI946" s="10"/>
      <c r="AJ946" s="10"/>
      <c r="AK946" s="10" t="s">
        <v>480</v>
      </c>
      <c r="AL946" s="222">
        <f t="shared" si="28"/>
        <v>46092</v>
      </c>
      <c r="AM946" s="220">
        <f t="shared" si="29"/>
        <v>46094</v>
      </c>
    </row>
    <row r="947" spans="1:39" ht="21.6" customHeight="1">
      <c r="A947" s="10">
        <v>83</v>
      </c>
      <c r="B947" s="10" t="s">
        <v>509</v>
      </c>
      <c r="C947" s="10">
        <v>2026031740</v>
      </c>
      <c r="D947" s="10" t="s">
        <v>4613</v>
      </c>
      <c r="E947" s="10" t="s">
        <v>511</v>
      </c>
      <c r="F947" s="10">
        <v>4145</v>
      </c>
      <c r="G947" s="366" t="s">
        <v>674</v>
      </c>
      <c r="H947" s="10" t="s">
        <v>543</v>
      </c>
      <c r="I947" s="10" t="s">
        <v>4614</v>
      </c>
      <c r="J947" s="10" t="s">
        <v>530</v>
      </c>
      <c r="K947" s="10" t="s">
        <v>289</v>
      </c>
      <c r="L947" s="10" t="s">
        <v>515</v>
      </c>
      <c r="M947" s="11" t="s">
        <v>516</v>
      </c>
      <c r="N947" s="10">
        <v>2307</v>
      </c>
      <c r="O947" s="11" t="s">
        <v>532</v>
      </c>
      <c r="P947" s="12" t="s">
        <v>4615</v>
      </c>
      <c r="Q947" s="10" t="s">
        <v>675</v>
      </c>
      <c r="R947" s="10" t="s">
        <v>419</v>
      </c>
      <c r="S947" s="367" t="s">
        <v>146</v>
      </c>
      <c r="T947" s="10">
        <v>1</v>
      </c>
      <c r="U947" s="10" t="s">
        <v>475</v>
      </c>
      <c r="V947" s="10" t="s">
        <v>4616</v>
      </c>
      <c r="W947" s="10" t="s">
        <v>4617</v>
      </c>
      <c r="X947" s="569">
        <v>46094.554861111108</v>
      </c>
      <c r="Y947" s="10"/>
      <c r="Z947" s="10">
        <v>0.5</v>
      </c>
      <c r="AA947" s="10"/>
      <c r="AB947" s="10" t="s">
        <v>478</v>
      </c>
      <c r="AC947" s="221" t="s">
        <v>4618</v>
      </c>
      <c r="AD947" s="10"/>
      <c r="AE947" s="10"/>
      <c r="AF947" s="10"/>
      <c r="AG947" s="10"/>
      <c r="AH947" s="10"/>
      <c r="AI947" s="10"/>
      <c r="AJ947" s="10"/>
      <c r="AK947" s="10" t="s">
        <v>480</v>
      </c>
      <c r="AL947" s="222">
        <f t="shared" si="28"/>
        <v>46092</v>
      </c>
      <c r="AM947" s="220">
        <f t="shared" si="29"/>
        <v>46094</v>
      </c>
    </row>
    <row r="948" spans="1:39" ht="21.6" customHeight="1">
      <c r="A948" s="10">
        <v>92</v>
      </c>
      <c r="B948" s="10" t="s">
        <v>509</v>
      </c>
      <c r="C948" s="10">
        <v>2026032059</v>
      </c>
      <c r="D948" s="10" t="s">
        <v>4619</v>
      </c>
      <c r="E948" s="10" t="s">
        <v>511</v>
      </c>
      <c r="F948" s="10">
        <v>5082</v>
      </c>
      <c r="G948" s="366" t="s">
        <v>2325</v>
      </c>
      <c r="H948" s="10" t="s">
        <v>887</v>
      </c>
      <c r="I948" s="10" t="s">
        <v>4620</v>
      </c>
      <c r="J948" s="10" t="s">
        <v>571</v>
      </c>
      <c r="K948" s="10" t="s">
        <v>1037</v>
      </c>
      <c r="L948" s="10" t="s">
        <v>515</v>
      </c>
      <c r="M948" s="11" t="s">
        <v>516</v>
      </c>
      <c r="N948" s="10">
        <v>2307</v>
      </c>
      <c r="O948" s="11" t="s">
        <v>532</v>
      </c>
      <c r="P948" s="12" t="s">
        <v>4621</v>
      </c>
      <c r="Q948" s="10" t="s">
        <v>2326</v>
      </c>
      <c r="R948" s="10" t="s">
        <v>419</v>
      </c>
      <c r="S948" s="367" t="s">
        <v>145</v>
      </c>
      <c r="T948" s="10">
        <v>1</v>
      </c>
      <c r="U948" s="10" t="s">
        <v>475</v>
      </c>
      <c r="V948" s="10" t="s">
        <v>4622</v>
      </c>
      <c r="W948" s="10" t="s">
        <v>4623</v>
      </c>
      <c r="X948" s="569">
        <v>46094.670138888891</v>
      </c>
      <c r="Y948" s="10" t="s">
        <v>4624</v>
      </c>
      <c r="Z948" s="10">
        <v>0.4</v>
      </c>
      <c r="AA948" s="10"/>
      <c r="AB948" s="10" t="s">
        <v>478</v>
      </c>
      <c r="AC948" s="221" t="s">
        <v>4625</v>
      </c>
      <c r="AD948" s="10"/>
      <c r="AE948" s="10"/>
      <c r="AF948" s="10"/>
      <c r="AG948" s="10"/>
      <c r="AH948" s="10"/>
      <c r="AI948" s="10"/>
      <c r="AJ948" s="10"/>
      <c r="AK948" s="10" t="s">
        <v>480</v>
      </c>
      <c r="AL948" s="222">
        <f t="shared" si="28"/>
        <v>46093</v>
      </c>
      <c r="AM948" s="220">
        <f t="shared" si="29"/>
        <v>46094</v>
      </c>
    </row>
    <row r="949" spans="1:39" ht="21.6" customHeight="1">
      <c r="A949" s="10">
        <v>93</v>
      </c>
      <c r="B949" s="10" t="s">
        <v>509</v>
      </c>
      <c r="C949" s="10">
        <v>2026032069</v>
      </c>
      <c r="D949" s="10" t="s">
        <v>4626</v>
      </c>
      <c r="E949" s="10" t="s">
        <v>511</v>
      </c>
      <c r="F949" s="10">
        <v>5251</v>
      </c>
      <c r="G949" s="366" t="s">
        <v>303</v>
      </c>
      <c r="H949" s="10" t="s">
        <v>2561</v>
      </c>
      <c r="I949" s="10" t="s">
        <v>4627</v>
      </c>
      <c r="J949" s="10" t="s">
        <v>571</v>
      </c>
      <c r="K949" s="10" t="s">
        <v>1037</v>
      </c>
      <c r="L949" s="10" t="s">
        <v>1410</v>
      </c>
      <c r="M949" s="11" t="s">
        <v>1411</v>
      </c>
      <c r="N949" s="10">
        <v>6004</v>
      </c>
      <c r="O949" s="11" t="s">
        <v>572</v>
      </c>
      <c r="P949" s="12" t="s">
        <v>4628</v>
      </c>
      <c r="Q949" s="10" t="s">
        <v>4292</v>
      </c>
      <c r="R949" s="10" t="s">
        <v>419</v>
      </c>
      <c r="S949" s="367" t="s">
        <v>130</v>
      </c>
      <c r="T949" s="10">
        <v>1</v>
      </c>
      <c r="U949" s="10" t="s">
        <v>475</v>
      </c>
      <c r="V949" s="10" t="s">
        <v>4629</v>
      </c>
      <c r="W949" s="10" t="s">
        <v>4630</v>
      </c>
      <c r="X949" s="569">
        <v>46094.5</v>
      </c>
      <c r="Y949" s="10" t="s">
        <v>4631</v>
      </c>
      <c r="Z949" s="10">
        <v>0.5</v>
      </c>
      <c r="AA949" s="10"/>
      <c r="AB949" s="10" t="s">
        <v>478</v>
      </c>
      <c r="AC949" s="221" t="s">
        <v>4632</v>
      </c>
      <c r="AD949" s="10"/>
      <c r="AE949" s="10"/>
      <c r="AF949" s="10"/>
      <c r="AG949" s="10"/>
      <c r="AH949" s="10"/>
      <c r="AI949" s="10"/>
      <c r="AJ949" s="10"/>
      <c r="AK949" s="10" t="s">
        <v>480</v>
      </c>
      <c r="AL949" s="222">
        <f t="shared" si="28"/>
        <v>46093</v>
      </c>
      <c r="AM949" s="220">
        <f t="shared" si="29"/>
        <v>46094</v>
      </c>
    </row>
    <row r="950" spans="1:39" ht="21.6" customHeight="1">
      <c r="A950" s="10">
        <v>94</v>
      </c>
      <c r="B950" s="10" t="s">
        <v>471</v>
      </c>
      <c r="C950" s="10">
        <v>2026032083</v>
      </c>
      <c r="D950" s="10"/>
      <c r="E950" s="10"/>
      <c r="F950" s="10">
        <v>2759</v>
      </c>
      <c r="G950" s="366" t="s">
        <v>2314</v>
      </c>
      <c r="H950" s="10" t="s">
        <v>504</v>
      </c>
      <c r="I950" s="10"/>
      <c r="J950" s="10"/>
      <c r="K950" s="10"/>
      <c r="L950" s="10"/>
      <c r="M950" s="11"/>
      <c r="N950" s="10"/>
      <c r="O950" s="11"/>
      <c r="P950" s="12"/>
      <c r="Q950" s="10" t="s">
        <v>2315</v>
      </c>
      <c r="R950" s="10" t="s">
        <v>419</v>
      </c>
      <c r="S950" s="367" t="s">
        <v>145</v>
      </c>
      <c r="T950" s="10">
        <v>1</v>
      </c>
      <c r="U950" s="10" t="s">
        <v>475</v>
      </c>
      <c r="V950" s="10" t="s">
        <v>4633</v>
      </c>
      <c r="W950" s="10" t="s">
        <v>4634</v>
      </c>
      <c r="X950" s="569">
        <v>46094.418055555558</v>
      </c>
      <c r="Y950" s="10"/>
      <c r="Z950" s="10">
        <v>0.4</v>
      </c>
      <c r="AA950" s="10"/>
      <c r="AB950" s="10" t="s">
        <v>478</v>
      </c>
      <c r="AC950" s="221" t="s">
        <v>4635</v>
      </c>
      <c r="AD950" s="10" t="s">
        <v>480</v>
      </c>
      <c r="AE950" s="10"/>
      <c r="AF950" s="10"/>
      <c r="AG950" s="10"/>
      <c r="AH950" s="10"/>
      <c r="AI950" s="10"/>
      <c r="AJ950" s="10" t="s">
        <v>480</v>
      </c>
      <c r="AK950" s="10" t="s">
        <v>480</v>
      </c>
      <c r="AL950" s="222" t="e">
        <f t="shared" si="28"/>
        <v>#VALUE!</v>
      </c>
      <c r="AM950" s="220">
        <f t="shared" si="29"/>
        <v>46094</v>
      </c>
    </row>
    <row r="951" spans="1:39" ht="21.6" customHeight="1">
      <c r="A951" s="10">
        <v>95</v>
      </c>
      <c r="B951" s="10" t="s">
        <v>471</v>
      </c>
      <c r="C951" s="10">
        <v>2026032090</v>
      </c>
      <c r="D951" s="10"/>
      <c r="E951" s="10"/>
      <c r="F951" s="10">
        <v>4083</v>
      </c>
      <c r="G951" s="366" t="s">
        <v>340</v>
      </c>
      <c r="H951" s="10" t="s">
        <v>504</v>
      </c>
      <c r="I951" s="10"/>
      <c r="J951" s="10"/>
      <c r="K951" s="10"/>
      <c r="L951" s="10"/>
      <c r="M951" s="11"/>
      <c r="N951" s="10"/>
      <c r="O951" s="11"/>
      <c r="P951" s="12"/>
      <c r="Q951" s="10" t="s">
        <v>563</v>
      </c>
      <c r="R951" s="10" t="s">
        <v>419</v>
      </c>
      <c r="S951" s="367" t="s">
        <v>145</v>
      </c>
      <c r="T951" s="10">
        <v>1</v>
      </c>
      <c r="U951" s="10" t="s">
        <v>475</v>
      </c>
      <c r="V951" s="10" t="s">
        <v>4636</v>
      </c>
      <c r="W951" s="10" t="s">
        <v>4637</v>
      </c>
      <c r="X951" s="569">
        <v>46094.443055555559</v>
      </c>
      <c r="Y951" s="10"/>
      <c r="Z951" s="10">
        <v>0.4</v>
      </c>
      <c r="AA951" s="10"/>
      <c r="AB951" s="10" t="s">
        <v>478</v>
      </c>
      <c r="AC951" s="221" t="s">
        <v>4638</v>
      </c>
      <c r="AD951" s="10" t="s">
        <v>480</v>
      </c>
      <c r="AE951" s="10"/>
      <c r="AF951" s="10"/>
      <c r="AG951" s="10"/>
      <c r="AH951" s="10"/>
      <c r="AI951" s="10"/>
      <c r="AJ951" s="10" t="s">
        <v>480</v>
      </c>
      <c r="AK951" s="10" t="s">
        <v>480</v>
      </c>
      <c r="AL951" s="222" t="e">
        <f t="shared" si="28"/>
        <v>#VALUE!</v>
      </c>
      <c r="AM951" s="220">
        <f t="shared" si="29"/>
        <v>46094</v>
      </c>
    </row>
    <row r="952" spans="1:39" ht="21.6" customHeight="1">
      <c r="A952" s="10">
        <v>96</v>
      </c>
      <c r="B952" s="10" t="s">
        <v>509</v>
      </c>
      <c r="C952" s="10">
        <v>2026032092</v>
      </c>
      <c r="D952" s="10" t="s">
        <v>4639</v>
      </c>
      <c r="E952" s="10" t="s">
        <v>511</v>
      </c>
      <c r="F952" s="10">
        <v>4145</v>
      </c>
      <c r="G952" s="366" t="s">
        <v>674</v>
      </c>
      <c r="H952" s="10" t="s">
        <v>543</v>
      </c>
      <c r="I952" s="10" t="s">
        <v>4640</v>
      </c>
      <c r="J952" s="10" t="s">
        <v>591</v>
      </c>
      <c r="K952" s="10" t="s">
        <v>592</v>
      </c>
      <c r="L952" s="10" t="s">
        <v>703</v>
      </c>
      <c r="M952" s="11" t="s">
        <v>704</v>
      </c>
      <c r="N952" s="10">
        <v>2403</v>
      </c>
      <c r="O952" s="11" t="s">
        <v>1633</v>
      </c>
      <c r="P952" s="12" t="s">
        <v>4641</v>
      </c>
      <c r="Q952" s="10" t="s">
        <v>675</v>
      </c>
      <c r="R952" s="10" t="s">
        <v>419</v>
      </c>
      <c r="S952" s="367" t="s">
        <v>146</v>
      </c>
      <c r="T952" s="10">
        <v>1</v>
      </c>
      <c r="U952" s="10" t="s">
        <v>475</v>
      </c>
      <c r="V952" s="10" t="s">
        <v>4642</v>
      </c>
      <c r="W952" s="10" t="s">
        <v>4643</v>
      </c>
      <c r="X952" s="569">
        <v>46094.554166666669</v>
      </c>
      <c r="Y952" s="10" t="s">
        <v>4644</v>
      </c>
      <c r="Z952" s="10">
        <v>2.5</v>
      </c>
      <c r="AA952" s="10"/>
      <c r="AB952" s="10" t="s">
        <v>478</v>
      </c>
      <c r="AC952" s="221" t="s">
        <v>4645</v>
      </c>
      <c r="AD952" s="10"/>
      <c r="AE952" s="10"/>
      <c r="AF952" s="10"/>
      <c r="AG952" s="10"/>
      <c r="AH952" s="10"/>
      <c r="AI952" s="10"/>
      <c r="AJ952" s="10"/>
      <c r="AK952" s="10" t="s">
        <v>480</v>
      </c>
      <c r="AL952" s="222">
        <f t="shared" si="28"/>
        <v>46094</v>
      </c>
      <c r="AM952" s="220">
        <f t="shared" si="29"/>
        <v>46094</v>
      </c>
    </row>
    <row r="953" spans="1:39" ht="21.6" customHeight="1">
      <c r="A953" s="10">
        <v>97</v>
      </c>
      <c r="B953" s="10" t="s">
        <v>471</v>
      </c>
      <c r="C953" s="10">
        <v>2026032111</v>
      </c>
      <c r="D953" s="10"/>
      <c r="E953" s="10"/>
      <c r="F953" s="10" t="s">
        <v>98</v>
      </c>
      <c r="G953" s="366" t="s">
        <v>693</v>
      </c>
      <c r="H953" s="10" t="s">
        <v>504</v>
      </c>
      <c r="I953" s="10"/>
      <c r="J953" s="10"/>
      <c r="K953" s="10"/>
      <c r="L953" s="10"/>
      <c r="M953" s="11"/>
      <c r="N953" s="10"/>
      <c r="O953" s="11"/>
      <c r="P953" s="12"/>
      <c r="Q953" s="10" t="s">
        <v>694</v>
      </c>
      <c r="R953" s="10" t="s">
        <v>419</v>
      </c>
      <c r="S953" s="367" t="s">
        <v>145</v>
      </c>
      <c r="T953" s="10">
        <v>1</v>
      </c>
      <c r="U953" s="10" t="s">
        <v>475</v>
      </c>
      <c r="V953" s="10" t="s">
        <v>4646</v>
      </c>
      <c r="W953" s="10" t="s">
        <v>4647</v>
      </c>
      <c r="X953" s="569">
        <v>46094.486111111109</v>
      </c>
      <c r="Y953" s="10"/>
      <c r="Z953" s="10">
        <v>0.4</v>
      </c>
      <c r="AA953" s="10"/>
      <c r="AB953" s="10" t="s">
        <v>478</v>
      </c>
      <c r="AC953" s="221" t="s">
        <v>2705</v>
      </c>
      <c r="AD953" s="10" t="s">
        <v>480</v>
      </c>
      <c r="AE953" s="10"/>
      <c r="AF953" s="10"/>
      <c r="AG953" s="10"/>
      <c r="AH953" s="10"/>
      <c r="AI953" s="10"/>
      <c r="AJ953" s="10" t="s">
        <v>480</v>
      </c>
      <c r="AK953" s="10" t="s">
        <v>480</v>
      </c>
      <c r="AL953" s="222" t="e">
        <f t="shared" si="28"/>
        <v>#VALUE!</v>
      </c>
      <c r="AM953" s="220">
        <f t="shared" si="29"/>
        <v>46094</v>
      </c>
    </row>
    <row r="954" spans="1:39" ht="21.6" customHeight="1">
      <c r="A954" s="10">
        <v>98</v>
      </c>
      <c r="B954" s="10" t="s">
        <v>471</v>
      </c>
      <c r="C954" s="10">
        <v>2026032116</v>
      </c>
      <c r="D954" s="10"/>
      <c r="E954" s="10"/>
      <c r="F954" s="10" t="s">
        <v>56</v>
      </c>
      <c r="G954" s="366" t="s">
        <v>232</v>
      </c>
      <c r="H954" s="10" t="s">
        <v>504</v>
      </c>
      <c r="I954" s="10"/>
      <c r="J954" s="10"/>
      <c r="K954" s="10"/>
      <c r="L954" s="10"/>
      <c r="M954" s="11"/>
      <c r="N954" s="10"/>
      <c r="O954" s="11"/>
      <c r="P954" s="12"/>
      <c r="Q954" s="10" t="s">
        <v>653</v>
      </c>
      <c r="R954" s="10" t="s">
        <v>419</v>
      </c>
      <c r="S954" s="367" t="s">
        <v>145</v>
      </c>
      <c r="T954" s="10">
        <v>1</v>
      </c>
      <c r="U954" s="10" t="s">
        <v>475</v>
      </c>
      <c r="V954" s="10" t="s">
        <v>4648</v>
      </c>
      <c r="W954" s="10" t="s">
        <v>4649</v>
      </c>
      <c r="X954" s="569">
        <v>46094.519444444442</v>
      </c>
      <c r="Y954" s="10"/>
      <c r="Z954" s="10">
        <v>0.6</v>
      </c>
      <c r="AA954" s="10"/>
      <c r="AB954" s="10" t="s">
        <v>478</v>
      </c>
      <c r="AC954" s="221" t="s">
        <v>4650</v>
      </c>
      <c r="AD954" s="10" t="s">
        <v>480</v>
      </c>
      <c r="AE954" s="10"/>
      <c r="AF954" s="10"/>
      <c r="AG954" s="10"/>
      <c r="AH954" s="10"/>
      <c r="AI954" s="10"/>
      <c r="AJ954" s="10" t="s">
        <v>480</v>
      </c>
      <c r="AK954" s="10" t="s">
        <v>480</v>
      </c>
      <c r="AL954" s="222" t="e">
        <f t="shared" si="28"/>
        <v>#VALUE!</v>
      </c>
      <c r="AM954" s="220">
        <f t="shared" si="29"/>
        <v>46094</v>
      </c>
    </row>
    <row r="955" spans="1:39" ht="21.6" customHeight="1">
      <c r="A955" s="10">
        <v>99</v>
      </c>
      <c r="B955" s="10" t="s">
        <v>471</v>
      </c>
      <c r="C955" s="10">
        <v>2026032125</v>
      </c>
      <c r="D955" s="10"/>
      <c r="E955" s="10"/>
      <c r="F955" s="10">
        <v>4145</v>
      </c>
      <c r="G955" s="366" t="s">
        <v>674</v>
      </c>
      <c r="H955" s="10" t="s">
        <v>543</v>
      </c>
      <c r="I955" s="10"/>
      <c r="J955" s="10"/>
      <c r="K955" s="10"/>
      <c r="L955" s="10"/>
      <c r="M955" s="11"/>
      <c r="N955" s="10"/>
      <c r="O955" s="11"/>
      <c r="P955" s="12"/>
      <c r="Q955" s="10" t="s">
        <v>675</v>
      </c>
      <c r="R955" s="10" t="s">
        <v>419</v>
      </c>
      <c r="S955" s="367" t="s">
        <v>146</v>
      </c>
      <c r="T955" s="10">
        <v>1</v>
      </c>
      <c r="U955" s="10" t="s">
        <v>475</v>
      </c>
      <c r="V955" s="10" t="s">
        <v>4651</v>
      </c>
      <c r="W955" s="10" t="s">
        <v>4643</v>
      </c>
      <c r="X955" s="569">
        <v>46094.5625</v>
      </c>
      <c r="Y955" s="10"/>
      <c r="Z955" s="10">
        <v>2.7</v>
      </c>
      <c r="AA955" s="10"/>
      <c r="AB955" s="10" t="s">
        <v>478</v>
      </c>
      <c r="AC955" s="221" t="s">
        <v>4652</v>
      </c>
      <c r="AD955" s="10" t="s">
        <v>480</v>
      </c>
      <c r="AE955" s="10"/>
      <c r="AF955" s="10"/>
      <c r="AG955" s="10"/>
      <c r="AH955" s="10"/>
      <c r="AI955" s="10"/>
      <c r="AJ955" s="10"/>
      <c r="AK955" s="10"/>
      <c r="AL955" s="222" t="e">
        <f t="shared" si="28"/>
        <v>#VALUE!</v>
      </c>
      <c r="AM955" s="220">
        <f t="shared" si="29"/>
        <v>46094</v>
      </c>
    </row>
    <row r="956" spans="1:39" ht="21.6" customHeight="1">
      <c r="A956" s="10">
        <v>100</v>
      </c>
      <c r="B956" s="10" t="s">
        <v>471</v>
      </c>
      <c r="C956" s="10">
        <v>2026032127</v>
      </c>
      <c r="D956" s="10"/>
      <c r="E956" s="10"/>
      <c r="F956" s="10">
        <v>4098</v>
      </c>
      <c r="G956" s="366" t="s">
        <v>177</v>
      </c>
      <c r="H956" s="10" t="s">
        <v>504</v>
      </c>
      <c r="I956" s="10"/>
      <c r="J956" s="10"/>
      <c r="K956" s="10"/>
      <c r="L956" s="10"/>
      <c r="M956" s="11"/>
      <c r="N956" s="10"/>
      <c r="O956" s="11"/>
      <c r="P956" s="12"/>
      <c r="Q956" s="10" t="s">
        <v>2256</v>
      </c>
      <c r="R956" s="10" t="s">
        <v>419</v>
      </c>
      <c r="S956" s="367" t="s">
        <v>145</v>
      </c>
      <c r="T956" s="10">
        <v>1</v>
      </c>
      <c r="U956" s="10" t="s">
        <v>475</v>
      </c>
      <c r="V956" s="10" t="s">
        <v>4653</v>
      </c>
      <c r="W956" s="10" t="s">
        <v>4654</v>
      </c>
      <c r="X956" s="569">
        <v>46094.569444444453</v>
      </c>
      <c r="Y956" s="10"/>
      <c r="Z956" s="10">
        <v>0.5</v>
      </c>
      <c r="AA956" s="10"/>
      <c r="AB956" s="10" t="s">
        <v>478</v>
      </c>
      <c r="AC956" s="221" t="s">
        <v>4655</v>
      </c>
      <c r="AD956" s="10" t="s">
        <v>480</v>
      </c>
      <c r="AE956" s="10"/>
      <c r="AF956" s="10"/>
      <c r="AG956" s="10"/>
      <c r="AH956" s="10"/>
      <c r="AI956" s="10"/>
      <c r="AJ956" s="10" t="s">
        <v>480</v>
      </c>
      <c r="AK956" s="10" t="s">
        <v>480</v>
      </c>
      <c r="AL956" s="222" t="e">
        <f t="shared" si="28"/>
        <v>#VALUE!</v>
      </c>
      <c r="AM956" s="220">
        <f t="shared" si="29"/>
        <v>46094</v>
      </c>
    </row>
    <row r="957" spans="1:39" ht="21.6" customHeight="1">
      <c r="A957" s="10">
        <v>101</v>
      </c>
      <c r="B957" s="10" t="s">
        <v>471</v>
      </c>
      <c r="C957" s="10">
        <v>2026032132</v>
      </c>
      <c r="D957" s="10"/>
      <c r="E957" s="10"/>
      <c r="F957" s="10" t="s">
        <v>85</v>
      </c>
      <c r="G957" s="366" t="s">
        <v>170</v>
      </c>
      <c r="H957" s="10" t="s">
        <v>504</v>
      </c>
      <c r="I957" s="10"/>
      <c r="J957" s="10"/>
      <c r="K957" s="10"/>
      <c r="L957" s="10"/>
      <c r="M957" s="11"/>
      <c r="N957" s="10"/>
      <c r="O957" s="11"/>
      <c r="P957" s="12"/>
      <c r="Q957" s="10" t="s">
        <v>2170</v>
      </c>
      <c r="R957" s="10" t="s">
        <v>419</v>
      </c>
      <c r="S957" s="367" t="s">
        <v>145</v>
      </c>
      <c r="T957" s="10">
        <v>1</v>
      </c>
      <c r="U957" s="10" t="s">
        <v>475</v>
      </c>
      <c r="V957" s="10" t="s">
        <v>4656</v>
      </c>
      <c r="W957" s="10" t="s">
        <v>4657</v>
      </c>
      <c r="X957" s="569">
        <v>46094.601388888892</v>
      </c>
      <c r="Y957" s="10"/>
      <c r="Z957" s="10">
        <v>0.5</v>
      </c>
      <c r="AA957" s="10"/>
      <c r="AB957" s="10" t="s">
        <v>478</v>
      </c>
      <c r="AC957" s="221" t="s">
        <v>4658</v>
      </c>
      <c r="AD957" s="10" t="s">
        <v>480</v>
      </c>
      <c r="AE957" s="10"/>
      <c r="AF957" s="10"/>
      <c r="AG957" s="10"/>
      <c r="AH957" s="10"/>
      <c r="AI957" s="10"/>
      <c r="AJ957" s="10" t="s">
        <v>480</v>
      </c>
      <c r="AK957" s="10" t="s">
        <v>480</v>
      </c>
      <c r="AL957" s="222" t="e">
        <f t="shared" si="28"/>
        <v>#VALUE!</v>
      </c>
      <c r="AM957" s="220">
        <f t="shared" si="29"/>
        <v>46094</v>
      </c>
    </row>
    <row r="958" spans="1:39" ht="21.6" customHeight="1">
      <c r="A958" s="10">
        <v>102</v>
      </c>
      <c r="B958" s="10" t="s">
        <v>471</v>
      </c>
      <c r="C958" s="10">
        <v>2026032145</v>
      </c>
      <c r="D958" s="10"/>
      <c r="E958" s="10"/>
      <c r="F958" s="10">
        <v>5465</v>
      </c>
      <c r="G958" s="366" t="s">
        <v>3583</v>
      </c>
      <c r="H958" s="10" t="s">
        <v>2561</v>
      </c>
      <c r="I958" s="10"/>
      <c r="J958" s="10"/>
      <c r="K958" s="10"/>
      <c r="L958" s="10"/>
      <c r="M958" s="11"/>
      <c r="N958" s="10"/>
      <c r="O958" s="11"/>
      <c r="P958" s="12"/>
      <c r="Q958" s="10" t="s">
        <v>4659</v>
      </c>
      <c r="R958" s="10" t="s">
        <v>419</v>
      </c>
      <c r="S958" s="367" t="s">
        <v>130</v>
      </c>
      <c r="T958" s="10">
        <v>1</v>
      </c>
      <c r="U958" s="10" t="s">
        <v>475</v>
      </c>
      <c r="V958" s="10" t="s">
        <v>4660</v>
      </c>
      <c r="W958" s="10" t="s">
        <v>4661</v>
      </c>
      <c r="X958" s="569">
        <v>46094.62777777778</v>
      </c>
      <c r="Y958" s="10"/>
      <c r="Z958" s="10">
        <v>1.6</v>
      </c>
      <c r="AA958" s="10"/>
      <c r="AB958" s="10" t="s">
        <v>478</v>
      </c>
      <c r="AC958" s="221" t="s">
        <v>4662</v>
      </c>
      <c r="AD958" s="10" t="s">
        <v>480</v>
      </c>
      <c r="AE958" s="10"/>
      <c r="AF958" s="10"/>
      <c r="AG958" s="10"/>
      <c r="AH958" s="10"/>
      <c r="AI958" s="10"/>
      <c r="AJ958" s="10"/>
      <c r="AK958" s="10" t="s">
        <v>480</v>
      </c>
      <c r="AL958" s="222" t="e">
        <f t="shared" si="28"/>
        <v>#VALUE!</v>
      </c>
      <c r="AM958" s="220">
        <f t="shared" si="29"/>
        <v>46094</v>
      </c>
    </row>
    <row r="959" spans="1:39" ht="21.6" customHeight="1">
      <c r="A959" s="10">
        <v>103</v>
      </c>
      <c r="B959" s="10" t="s">
        <v>471</v>
      </c>
      <c r="C959" s="10">
        <v>2026032155</v>
      </c>
      <c r="D959" s="10"/>
      <c r="E959" s="10"/>
      <c r="F959" s="10" t="s">
        <v>90</v>
      </c>
      <c r="G959" s="366" t="s">
        <v>1869</v>
      </c>
      <c r="H959" s="10" t="s">
        <v>504</v>
      </c>
      <c r="I959" s="10"/>
      <c r="J959" s="10"/>
      <c r="K959" s="10"/>
      <c r="L959" s="10"/>
      <c r="M959" s="11"/>
      <c r="N959" s="10"/>
      <c r="O959" s="11"/>
      <c r="P959" s="12"/>
      <c r="Q959" s="10" t="s">
        <v>1870</v>
      </c>
      <c r="R959" s="10" t="s">
        <v>419</v>
      </c>
      <c r="S959" s="367" t="s">
        <v>145</v>
      </c>
      <c r="T959" s="10">
        <v>1</v>
      </c>
      <c r="U959" s="10" t="s">
        <v>475</v>
      </c>
      <c r="V959" s="10" t="s">
        <v>4663</v>
      </c>
      <c r="W959" s="10" t="s">
        <v>4664</v>
      </c>
      <c r="X959" s="569">
        <v>46094.638888888891</v>
      </c>
      <c r="Y959" s="10"/>
      <c r="Z959" s="10">
        <v>0.4</v>
      </c>
      <c r="AA959" s="10"/>
      <c r="AB959" s="10" t="s">
        <v>478</v>
      </c>
      <c r="AC959" s="221" t="s">
        <v>2705</v>
      </c>
      <c r="AD959" s="10" t="s">
        <v>480</v>
      </c>
      <c r="AE959" s="10"/>
      <c r="AF959" s="10"/>
      <c r="AG959" s="10"/>
      <c r="AH959" s="10"/>
      <c r="AI959" s="10"/>
      <c r="AJ959" s="10" t="s">
        <v>480</v>
      </c>
      <c r="AK959" s="10" t="s">
        <v>480</v>
      </c>
      <c r="AL959" s="222" t="e">
        <f t="shared" si="28"/>
        <v>#VALUE!</v>
      </c>
      <c r="AM959" s="220">
        <f t="shared" si="29"/>
        <v>46094</v>
      </c>
    </row>
    <row r="960" spans="1:39" ht="21.6" customHeight="1">
      <c r="A960" s="10">
        <v>104</v>
      </c>
      <c r="B960" s="10" t="s">
        <v>471</v>
      </c>
      <c r="C960" s="10">
        <v>2026032168</v>
      </c>
      <c r="D960" s="10"/>
      <c r="E960" s="10"/>
      <c r="F960" s="10">
        <v>3749</v>
      </c>
      <c r="G960" s="366" t="s">
        <v>3580</v>
      </c>
      <c r="H960" s="10" t="s">
        <v>2561</v>
      </c>
      <c r="I960" s="10"/>
      <c r="J960" s="10"/>
      <c r="K960" s="10"/>
      <c r="L960" s="10"/>
      <c r="M960" s="11"/>
      <c r="N960" s="10"/>
      <c r="O960" s="11"/>
      <c r="P960" s="12"/>
      <c r="Q960" s="10" t="s">
        <v>4665</v>
      </c>
      <c r="R960" s="10" t="s">
        <v>419</v>
      </c>
      <c r="S960" s="367" t="s">
        <v>130</v>
      </c>
      <c r="T960" s="10">
        <v>1</v>
      </c>
      <c r="U960" s="10" t="s">
        <v>475</v>
      </c>
      <c r="V960" s="10" t="s">
        <v>4666</v>
      </c>
      <c r="W960" s="10" t="s">
        <v>4667</v>
      </c>
      <c r="X960" s="569">
        <v>46094.652777777781</v>
      </c>
      <c r="Y960" s="10"/>
      <c r="Z960" s="10">
        <v>0.3</v>
      </c>
      <c r="AA960" s="10"/>
      <c r="AB960" s="10" t="s">
        <v>478</v>
      </c>
      <c r="AC960" s="221" t="s">
        <v>4668</v>
      </c>
      <c r="AD960" s="10" t="s">
        <v>480</v>
      </c>
      <c r="AE960" s="10"/>
      <c r="AF960" s="10"/>
      <c r="AG960" s="10"/>
      <c r="AH960" s="10"/>
      <c r="AI960" s="10"/>
      <c r="AJ960" s="10"/>
      <c r="AK960" s="10" t="s">
        <v>480</v>
      </c>
      <c r="AL960" s="222" t="e">
        <f t="shared" si="28"/>
        <v>#VALUE!</v>
      </c>
      <c r="AM960" s="220">
        <f t="shared" si="29"/>
        <v>46094</v>
      </c>
    </row>
    <row r="961" spans="1:39" ht="21.6" customHeight="1">
      <c r="A961" s="10">
        <v>105</v>
      </c>
      <c r="B961" s="10" t="s">
        <v>471</v>
      </c>
      <c r="C961" s="10">
        <v>2026032178</v>
      </c>
      <c r="D961" s="10"/>
      <c r="E961" s="10"/>
      <c r="F961" s="10">
        <v>3147</v>
      </c>
      <c r="G961" s="366" t="s">
        <v>300</v>
      </c>
      <c r="H961" s="10" t="s">
        <v>543</v>
      </c>
      <c r="I961" s="10"/>
      <c r="J961" s="10"/>
      <c r="K961" s="10"/>
      <c r="L961" s="10"/>
      <c r="M961" s="11"/>
      <c r="N961" s="10"/>
      <c r="O961" s="11"/>
      <c r="P961" s="12"/>
      <c r="Q961" s="10" t="s">
        <v>1003</v>
      </c>
      <c r="R961" s="10" t="s">
        <v>419</v>
      </c>
      <c r="S961" s="367" t="s">
        <v>146</v>
      </c>
      <c r="T961" s="10">
        <v>1</v>
      </c>
      <c r="U961" s="10" t="s">
        <v>475</v>
      </c>
      <c r="V961" s="10" t="s">
        <v>4669</v>
      </c>
      <c r="W961" s="10" t="s">
        <v>4670</v>
      </c>
      <c r="X961" s="569">
        <v>46094.6875</v>
      </c>
      <c r="Y961" s="10"/>
      <c r="Z961" s="10">
        <v>2</v>
      </c>
      <c r="AA961" s="10"/>
      <c r="AB961" s="10" t="s">
        <v>478</v>
      </c>
      <c r="AC961" s="221" t="s">
        <v>4671</v>
      </c>
      <c r="AD961" s="10"/>
      <c r="AE961" s="10"/>
      <c r="AF961" s="10" t="s">
        <v>480</v>
      </c>
      <c r="AG961" s="10"/>
      <c r="AH961" s="10"/>
      <c r="AI961" s="10"/>
      <c r="AJ961" s="10"/>
      <c r="AK961" s="10" t="s">
        <v>480</v>
      </c>
      <c r="AL961" s="222" t="e">
        <f t="shared" si="28"/>
        <v>#VALUE!</v>
      </c>
      <c r="AM961" s="220">
        <f t="shared" si="29"/>
        <v>46094</v>
      </c>
    </row>
    <row r="962" spans="1:39" ht="21.6" customHeight="1">
      <c r="A962" s="10">
        <v>106</v>
      </c>
      <c r="B962" s="10" t="s">
        <v>471</v>
      </c>
      <c r="C962" s="10">
        <v>2026032188</v>
      </c>
      <c r="D962" s="10"/>
      <c r="E962" s="10"/>
      <c r="F962" s="10">
        <v>4145</v>
      </c>
      <c r="G962" s="366" t="s">
        <v>674</v>
      </c>
      <c r="H962" s="10" t="s">
        <v>543</v>
      </c>
      <c r="I962" s="10"/>
      <c r="J962" s="10"/>
      <c r="K962" s="10"/>
      <c r="L962" s="10"/>
      <c r="M962" s="11"/>
      <c r="N962" s="10"/>
      <c r="O962" s="11"/>
      <c r="P962" s="12"/>
      <c r="Q962" s="10" t="s">
        <v>675</v>
      </c>
      <c r="R962" s="10" t="s">
        <v>419</v>
      </c>
      <c r="S962" s="367" t="s">
        <v>125</v>
      </c>
      <c r="T962" s="10">
        <v>1</v>
      </c>
      <c r="U962" s="10" t="s">
        <v>475</v>
      </c>
      <c r="V962" s="10" t="s">
        <v>4672</v>
      </c>
      <c r="W962" s="10" t="s">
        <v>4673</v>
      </c>
      <c r="X962" s="569">
        <v>46094.541666666657</v>
      </c>
      <c r="Y962" s="10"/>
      <c r="Z962" s="10">
        <v>3</v>
      </c>
      <c r="AA962" s="10"/>
      <c r="AB962" s="10" t="s">
        <v>478</v>
      </c>
      <c r="AC962" s="221" t="s">
        <v>4674</v>
      </c>
      <c r="AD962" s="10"/>
      <c r="AE962" s="10" t="s">
        <v>480</v>
      </c>
      <c r="AF962" s="10"/>
      <c r="AG962" s="10"/>
      <c r="AH962" s="10"/>
      <c r="AI962" s="10"/>
      <c r="AJ962" s="10" t="s">
        <v>480</v>
      </c>
      <c r="AK962" s="10" t="s">
        <v>480</v>
      </c>
      <c r="AL962" s="222" t="e">
        <f t="shared" ref="AL962:AL1025" si="30">DATEVALUE(TEXT(I962, "yyyy/mm/dd"))</f>
        <v>#VALUE!</v>
      </c>
      <c r="AM962" s="220">
        <f t="shared" ref="AM962:AM1025" si="31">DATEVALUE(TEXT(X962, "yyyy/mm/dd"))</f>
        <v>46094</v>
      </c>
    </row>
    <row r="963" spans="1:39" ht="21.6" customHeight="1">
      <c r="A963" s="10">
        <v>107</v>
      </c>
      <c r="B963" s="10" t="s">
        <v>471</v>
      </c>
      <c r="C963" s="10">
        <v>2026032189</v>
      </c>
      <c r="D963" s="10"/>
      <c r="E963" s="10"/>
      <c r="F963" s="10">
        <v>3147</v>
      </c>
      <c r="G963" s="366" t="s">
        <v>300</v>
      </c>
      <c r="H963" s="10" t="s">
        <v>543</v>
      </c>
      <c r="I963" s="10"/>
      <c r="J963" s="10"/>
      <c r="K963" s="10"/>
      <c r="L963" s="10"/>
      <c r="M963" s="11"/>
      <c r="N963" s="10"/>
      <c r="O963" s="11"/>
      <c r="P963" s="12"/>
      <c r="Q963" s="10" t="s">
        <v>1003</v>
      </c>
      <c r="R963" s="10" t="s">
        <v>419</v>
      </c>
      <c r="S963" s="367" t="s">
        <v>125</v>
      </c>
      <c r="T963" s="10">
        <v>1</v>
      </c>
      <c r="U963" s="10" t="s">
        <v>475</v>
      </c>
      <c r="V963" s="10" t="s">
        <v>4675</v>
      </c>
      <c r="W963" s="10" t="s">
        <v>4676</v>
      </c>
      <c r="X963" s="569">
        <v>46094.708333333343</v>
      </c>
      <c r="Y963" s="10"/>
      <c r="Z963" s="10">
        <v>3</v>
      </c>
      <c r="AA963" s="10"/>
      <c r="AB963" s="10" t="s">
        <v>478</v>
      </c>
      <c r="AC963" s="221" t="s">
        <v>4677</v>
      </c>
      <c r="AD963" s="10"/>
      <c r="AE963" s="10" t="s">
        <v>480</v>
      </c>
      <c r="AF963" s="10"/>
      <c r="AG963" s="10"/>
      <c r="AH963" s="10"/>
      <c r="AI963" s="10"/>
      <c r="AJ963" s="10"/>
      <c r="AK963" s="10" t="s">
        <v>480</v>
      </c>
      <c r="AL963" s="222" t="e">
        <f t="shared" si="30"/>
        <v>#VALUE!</v>
      </c>
      <c r="AM963" s="220">
        <f t="shared" si="31"/>
        <v>46094</v>
      </c>
    </row>
    <row r="964" spans="1:39" ht="21.6" customHeight="1">
      <c r="A964" s="10">
        <v>108</v>
      </c>
      <c r="B964" s="10" t="s">
        <v>509</v>
      </c>
      <c r="C964" s="10">
        <v>2026032207</v>
      </c>
      <c r="D964" s="10" t="s">
        <v>4678</v>
      </c>
      <c r="E964" s="10" t="s">
        <v>511</v>
      </c>
      <c r="F964" s="10">
        <v>5316</v>
      </c>
      <c r="G964" s="366" t="s">
        <v>405</v>
      </c>
      <c r="H964" s="10" t="s">
        <v>504</v>
      </c>
      <c r="I964" s="10" t="s">
        <v>4679</v>
      </c>
      <c r="J964" s="10" t="s">
        <v>604</v>
      </c>
      <c r="K964" s="10" t="s">
        <v>289</v>
      </c>
      <c r="L964" s="10" t="s">
        <v>545</v>
      </c>
      <c r="M964" s="11" t="s">
        <v>546</v>
      </c>
      <c r="N964" s="10" t="s">
        <v>547</v>
      </c>
      <c r="O964" s="11" t="s">
        <v>548</v>
      </c>
      <c r="P964" s="12" t="s">
        <v>4680</v>
      </c>
      <c r="Q964" s="10" t="s">
        <v>1866</v>
      </c>
      <c r="R964" s="10" t="s">
        <v>419</v>
      </c>
      <c r="S964" s="367" t="s">
        <v>145</v>
      </c>
      <c r="T964" s="10">
        <v>1</v>
      </c>
      <c r="U964" s="10" t="s">
        <v>475</v>
      </c>
      <c r="V964" s="10" t="s">
        <v>4681</v>
      </c>
      <c r="W964" s="10" t="s">
        <v>4682</v>
      </c>
      <c r="X964" s="569">
        <v>46095.645833333343</v>
      </c>
      <c r="Y964" s="10" t="s">
        <v>4683</v>
      </c>
      <c r="Z964" s="10">
        <v>0.2</v>
      </c>
      <c r="AA964" s="10"/>
      <c r="AB964" s="10" t="s">
        <v>1180</v>
      </c>
      <c r="AC964" s="221" t="s">
        <v>1180</v>
      </c>
      <c r="AD964" s="10"/>
      <c r="AE964" s="10"/>
      <c r="AF964" s="10"/>
      <c r="AG964" s="10"/>
      <c r="AH964" s="10"/>
      <c r="AI964" s="10"/>
      <c r="AJ964" s="10"/>
      <c r="AK964" s="10" t="s">
        <v>480</v>
      </c>
      <c r="AL964" s="222">
        <f t="shared" si="30"/>
        <v>46095</v>
      </c>
      <c r="AM964" s="220">
        <f t="shared" si="31"/>
        <v>46095</v>
      </c>
    </row>
    <row r="965" spans="1:39" ht="21.6" customHeight="1">
      <c r="A965" s="10">
        <v>109</v>
      </c>
      <c r="B965" s="10" t="s">
        <v>509</v>
      </c>
      <c r="C965" s="10">
        <v>2026032215</v>
      </c>
      <c r="D965" s="10" t="s">
        <v>4684</v>
      </c>
      <c r="E965" s="10" t="s">
        <v>511</v>
      </c>
      <c r="F965" s="10">
        <v>2442</v>
      </c>
      <c r="G965" s="366" t="s">
        <v>194</v>
      </c>
      <c r="H965" s="10" t="s">
        <v>1208</v>
      </c>
      <c r="I965" s="10" t="s">
        <v>4685</v>
      </c>
      <c r="J965" s="10" t="s">
        <v>629</v>
      </c>
      <c r="K965" s="10" t="s">
        <v>592</v>
      </c>
      <c r="L965" s="10" t="s">
        <v>515</v>
      </c>
      <c r="M965" s="11" t="s">
        <v>516</v>
      </c>
      <c r="N965" s="10">
        <v>2302</v>
      </c>
      <c r="O965" s="11" t="s">
        <v>1653</v>
      </c>
      <c r="P965" s="12" t="s">
        <v>4686</v>
      </c>
      <c r="Q965" s="10" t="s">
        <v>1211</v>
      </c>
      <c r="R965" s="10" t="s">
        <v>419</v>
      </c>
      <c r="S965" s="367" t="s">
        <v>130</v>
      </c>
      <c r="T965" s="10">
        <v>1</v>
      </c>
      <c r="U965" s="10" t="s">
        <v>475</v>
      </c>
      <c r="V965" s="10" t="s">
        <v>4687</v>
      </c>
      <c r="W965" s="10" t="s">
        <v>4688</v>
      </c>
      <c r="X965" s="569">
        <v>46098.457638888889</v>
      </c>
      <c r="Y965" s="10" t="s">
        <v>4683</v>
      </c>
      <c r="Z965" s="10">
        <v>0.5</v>
      </c>
      <c r="AA965" s="10"/>
      <c r="AB965" s="10" t="s">
        <v>478</v>
      </c>
      <c r="AC965" s="221" t="s">
        <v>4689</v>
      </c>
      <c r="AD965" s="10"/>
      <c r="AE965" s="10"/>
      <c r="AF965" s="10"/>
      <c r="AG965" s="10"/>
      <c r="AH965" s="10"/>
      <c r="AI965" s="10"/>
      <c r="AJ965" s="10"/>
      <c r="AK965" s="10" t="s">
        <v>480</v>
      </c>
      <c r="AL965" s="222">
        <f t="shared" si="30"/>
        <v>46096</v>
      </c>
      <c r="AM965" s="220">
        <f t="shared" si="31"/>
        <v>46098</v>
      </c>
    </row>
    <row r="966" spans="1:39" ht="21.6" customHeight="1">
      <c r="A966" s="10">
        <v>110</v>
      </c>
      <c r="B966" s="10" t="s">
        <v>509</v>
      </c>
      <c r="C966" s="10">
        <v>2026032386</v>
      </c>
      <c r="D966" s="10" t="s">
        <v>4690</v>
      </c>
      <c r="E966" s="10" t="s">
        <v>511</v>
      </c>
      <c r="F966" s="10">
        <v>3752</v>
      </c>
      <c r="G966" s="366" t="s">
        <v>1119</v>
      </c>
      <c r="H966" s="10" t="s">
        <v>543</v>
      </c>
      <c r="I966" s="10" t="s">
        <v>4691</v>
      </c>
      <c r="J966" s="10" t="s">
        <v>514</v>
      </c>
      <c r="K966" s="10" t="s">
        <v>592</v>
      </c>
      <c r="L966" s="10" t="s">
        <v>515</v>
      </c>
      <c r="M966" s="11" t="s">
        <v>516</v>
      </c>
      <c r="N966" s="10">
        <v>2307</v>
      </c>
      <c r="O966" s="11" t="s">
        <v>532</v>
      </c>
      <c r="P966" s="12" t="s">
        <v>4692</v>
      </c>
      <c r="Q966" s="10" t="s">
        <v>1120</v>
      </c>
      <c r="R966" s="10" t="s">
        <v>419</v>
      </c>
      <c r="S966" s="367" t="s">
        <v>146</v>
      </c>
      <c r="T966" s="10">
        <v>1</v>
      </c>
      <c r="U966" s="10" t="s">
        <v>475</v>
      </c>
      <c r="V966" s="10" t="s">
        <v>4693</v>
      </c>
      <c r="W966" s="10" t="s">
        <v>4694</v>
      </c>
      <c r="X966" s="569">
        <v>46098.659722222219</v>
      </c>
      <c r="Y966" s="10" t="s">
        <v>4695</v>
      </c>
      <c r="Z966" s="10">
        <v>0.8</v>
      </c>
      <c r="AA966" s="10"/>
      <c r="AB966" s="10" t="s">
        <v>478</v>
      </c>
      <c r="AC966" s="221" t="s">
        <v>4696</v>
      </c>
      <c r="AD966" s="10"/>
      <c r="AE966" s="10"/>
      <c r="AF966" s="10"/>
      <c r="AG966" s="10"/>
      <c r="AH966" s="10"/>
      <c r="AI966" s="10"/>
      <c r="AJ966" s="10"/>
      <c r="AK966" s="10" t="s">
        <v>480</v>
      </c>
      <c r="AL966" s="222">
        <f t="shared" si="30"/>
        <v>46098</v>
      </c>
      <c r="AM966" s="220">
        <f t="shared" si="31"/>
        <v>46098</v>
      </c>
    </row>
    <row r="967" spans="1:39" ht="21.6" customHeight="1">
      <c r="A967" s="10">
        <v>111</v>
      </c>
      <c r="B967" s="10" t="s">
        <v>471</v>
      </c>
      <c r="C967" s="10">
        <v>2026032387</v>
      </c>
      <c r="D967" s="10"/>
      <c r="E967" s="10"/>
      <c r="F967" s="10">
        <v>3941</v>
      </c>
      <c r="G967" s="366" t="s">
        <v>2550</v>
      </c>
      <c r="H967" s="10" t="s">
        <v>2551</v>
      </c>
      <c r="I967" s="10"/>
      <c r="J967" s="10"/>
      <c r="K967" s="10"/>
      <c r="L967" s="10"/>
      <c r="M967" s="11"/>
      <c r="N967" s="10"/>
      <c r="O967" s="11"/>
      <c r="P967" s="12"/>
      <c r="Q967" s="10" t="s">
        <v>2554</v>
      </c>
      <c r="R967" s="10" t="s">
        <v>419</v>
      </c>
      <c r="S967" s="367" t="s">
        <v>145</v>
      </c>
      <c r="T967" s="10">
        <v>1</v>
      </c>
      <c r="U967" s="10" t="s">
        <v>475</v>
      </c>
      <c r="V967" s="10" t="s">
        <v>4697</v>
      </c>
      <c r="W967" s="10" t="s">
        <v>4698</v>
      </c>
      <c r="X967" s="569">
        <v>46098.390972222223</v>
      </c>
      <c r="Y967" s="10"/>
      <c r="Z967" s="10">
        <v>0.4</v>
      </c>
      <c r="AA967" s="10"/>
      <c r="AB967" s="10" t="s">
        <v>478</v>
      </c>
      <c r="AC967" s="221" t="s">
        <v>4699</v>
      </c>
      <c r="AD967" s="10" t="s">
        <v>480</v>
      </c>
      <c r="AE967" s="10"/>
      <c r="AF967" s="10"/>
      <c r="AG967" s="10"/>
      <c r="AH967" s="10"/>
      <c r="AI967" s="10"/>
      <c r="AJ967" s="10" t="s">
        <v>480</v>
      </c>
      <c r="AK967" s="10" t="s">
        <v>480</v>
      </c>
      <c r="AL967" s="222" t="e">
        <f t="shared" si="30"/>
        <v>#VALUE!</v>
      </c>
      <c r="AM967" s="220">
        <f t="shared" si="31"/>
        <v>46098</v>
      </c>
    </row>
    <row r="968" spans="1:39" ht="21.6" customHeight="1">
      <c r="A968" s="10">
        <v>112</v>
      </c>
      <c r="B968" s="10" t="s">
        <v>471</v>
      </c>
      <c r="C968" s="10">
        <v>2026032429</v>
      </c>
      <c r="D968" s="10"/>
      <c r="E968" s="10"/>
      <c r="F968" s="10" t="s">
        <v>78</v>
      </c>
      <c r="G968" s="366" t="s">
        <v>3494</v>
      </c>
      <c r="H968" s="10" t="s">
        <v>2452</v>
      </c>
      <c r="I968" s="10"/>
      <c r="J968" s="10"/>
      <c r="K968" s="10"/>
      <c r="L968" s="10"/>
      <c r="M968" s="11"/>
      <c r="N968" s="10"/>
      <c r="O968" s="11"/>
      <c r="P968" s="12"/>
      <c r="Q968" s="10" t="s">
        <v>3495</v>
      </c>
      <c r="R968" s="10" t="s">
        <v>419</v>
      </c>
      <c r="S968" s="367" t="s">
        <v>145</v>
      </c>
      <c r="T968" s="10">
        <v>1</v>
      </c>
      <c r="U968" s="10" t="s">
        <v>475</v>
      </c>
      <c r="V968" s="10" t="s">
        <v>4700</v>
      </c>
      <c r="W968" s="10" t="s">
        <v>4701</v>
      </c>
      <c r="X968" s="569">
        <v>46098.599305555559</v>
      </c>
      <c r="Y968" s="10"/>
      <c r="Z968" s="10">
        <v>0.4</v>
      </c>
      <c r="AA968" s="10"/>
      <c r="AB968" s="10" t="s">
        <v>478</v>
      </c>
      <c r="AC968" s="221" t="s">
        <v>4702</v>
      </c>
      <c r="AD968" s="10" t="s">
        <v>480</v>
      </c>
      <c r="AE968" s="10"/>
      <c r="AF968" s="10"/>
      <c r="AG968" s="10"/>
      <c r="AH968" s="10"/>
      <c r="AI968" s="10"/>
      <c r="AJ968" s="10" t="s">
        <v>480</v>
      </c>
      <c r="AK968" s="10" t="s">
        <v>480</v>
      </c>
      <c r="AL968" s="222" t="e">
        <f t="shared" si="30"/>
        <v>#VALUE!</v>
      </c>
      <c r="AM968" s="220">
        <f t="shared" si="31"/>
        <v>46098</v>
      </c>
    </row>
    <row r="969" spans="1:39" ht="21.6" customHeight="1">
      <c r="A969" s="10">
        <v>113</v>
      </c>
      <c r="B969" s="10" t="s">
        <v>471</v>
      </c>
      <c r="C969" s="10">
        <v>2026032451</v>
      </c>
      <c r="D969" s="10"/>
      <c r="E969" s="10"/>
      <c r="F969" s="10" t="s">
        <v>77</v>
      </c>
      <c r="G969" s="366" t="s">
        <v>3535</v>
      </c>
      <c r="H969" s="10" t="s">
        <v>2452</v>
      </c>
      <c r="I969" s="10"/>
      <c r="J969" s="10"/>
      <c r="K969" s="10"/>
      <c r="L969" s="10"/>
      <c r="M969" s="11"/>
      <c r="N969" s="10"/>
      <c r="O969" s="11"/>
      <c r="P969" s="12"/>
      <c r="Q969" s="10" t="s">
        <v>3536</v>
      </c>
      <c r="R969" s="10" t="s">
        <v>419</v>
      </c>
      <c r="S969" s="367" t="s">
        <v>145</v>
      </c>
      <c r="T969" s="10">
        <v>1</v>
      </c>
      <c r="U969" s="10" t="s">
        <v>475</v>
      </c>
      <c r="V969" s="10" t="s">
        <v>4703</v>
      </c>
      <c r="W969" s="10" t="s">
        <v>4704</v>
      </c>
      <c r="X969" s="569">
        <v>46098.638888888891</v>
      </c>
      <c r="Y969" s="10"/>
      <c r="Z969" s="10">
        <v>0.5</v>
      </c>
      <c r="AA969" s="10"/>
      <c r="AB969" s="10" t="s">
        <v>478</v>
      </c>
      <c r="AC969" s="221" t="s">
        <v>4705</v>
      </c>
      <c r="AD969" s="10" t="s">
        <v>480</v>
      </c>
      <c r="AE969" s="10"/>
      <c r="AF969" s="10"/>
      <c r="AG969" s="10"/>
      <c r="AH969" s="10"/>
      <c r="AI969" s="10"/>
      <c r="AJ969" s="10" t="s">
        <v>480</v>
      </c>
      <c r="AK969" s="10"/>
      <c r="AL969" s="222" t="e">
        <f t="shared" si="30"/>
        <v>#VALUE!</v>
      </c>
      <c r="AM969" s="220">
        <f t="shared" si="31"/>
        <v>46098</v>
      </c>
    </row>
    <row r="970" spans="1:39" ht="21.6" customHeight="1">
      <c r="A970" s="10">
        <v>114</v>
      </c>
      <c r="B970" s="10" t="s">
        <v>471</v>
      </c>
      <c r="C970" s="10">
        <v>2026032454</v>
      </c>
      <c r="D970" s="10"/>
      <c r="E970" s="10"/>
      <c r="F970" s="10">
        <v>3752</v>
      </c>
      <c r="G970" s="366" t="s">
        <v>1119</v>
      </c>
      <c r="H970" s="10" t="s">
        <v>543</v>
      </c>
      <c r="I970" s="10"/>
      <c r="J970" s="10"/>
      <c r="K970" s="10"/>
      <c r="L970" s="10"/>
      <c r="M970" s="11"/>
      <c r="N970" s="10"/>
      <c r="O970" s="11"/>
      <c r="P970" s="12"/>
      <c r="Q970" s="10" t="s">
        <v>1120</v>
      </c>
      <c r="R970" s="10" t="s">
        <v>419</v>
      </c>
      <c r="S970" s="367" t="s">
        <v>146</v>
      </c>
      <c r="T970" s="10">
        <v>1</v>
      </c>
      <c r="U970" s="10" t="s">
        <v>475</v>
      </c>
      <c r="V970" s="10" t="s">
        <v>4706</v>
      </c>
      <c r="W970" s="10" t="s">
        <v>4694</v>
      </c>
      <c r="X970" s="569">
        <v>46098.659722222219</v>
      </c>
      <c r="Y970" s="10"/>
      <c r="Z970" s="10">
        <v>0.8</v>
      </c>
      <c r="AA970" s="10"/>
      <c r="AB970" s="10" t="s">
        <v>478</v>
      </c>
      <c r="AC970" s="221" t="s">
        <v>4707</v>
      </c>
      <c r="AD970" s="10" t="s">
        <v>480</v>
      </c>
      <c r="AE970" s="10"/>
      <c r="AF970" s="10"/>
      <c r="AG970" s="10"/>
      <c r="AH970" s="10"/>
      <c r="AI970" s="10"/>
      <c r="AJ970" s="10"/>
      <c r="AK970" s="10"/>
      <c r="AL970" s="222" t="e">
        <f t="shared" si="30"/>
        <v>#VALUE!</v>
      </c>
      <c r="AM970" s="220">
        <f t="shared" si="31"/>
        <v>46098</v>
      </c>
    </row>
    <row r="971" spans="1:39" ht="21.6" customHeight="1">
      <c r="A971" s="10">
        <v>115</v>
      </c>
      <c r="B971" s="10" t="s">
        <v>471</v>
      </c>
      <c r="C971" s="10">
        <v>2026032457</v>
      </c>
      <c r="D971" s="10"/>
      <c r="E971" s="10"/>
      <c r="F971" s="10">
        <v>3977</v>
      </c>
      <c r="G971" s="366" t="s">
        <v>1115</v>
      </c>
      <c r="H971" s="10" t="s">
        <v>543</v>
      </c>
      <c r="I971" s="10"/>
      <c r="J971" s="10"/>
      <c r="K971" s="10"/>
      <c r="L971" s="10"/>
      <c r="M971" s="11"/>
      <c r="N971" s="10"/>
      <c r="O971" s="11"/>
      <c r="P971" s="12"/>
      <c r="Q971" s="10" t="s">
        <v>1116</v>
      </c>
      <c r="R971" s="10" t="s">
        <v>419</v>
      </c>
      <c r="S971" s="367" t="s">
        <v>146</v>
      </c>
      <c r="T971" s="10">
        <v>1</v>
      </c>
      <c r="U971" s="10" t="s">
        <v>475</v>
      </c>
      <c r="V971" s="10" t="s">
        <v>4708</v>
      </c>
      <c r="W971" s="10" t="s">
        <v>4709</v>
      </c>
      <c r="X971" s="569">
        <v>46098.673611111109</v>
      </c>
      <c r="Y971" s="10"/>
      <c r="Z971" s="10">
        <v>0.2</v>
      </c>
      <c r="AA971" s="10"/>
      <c r="AB971" s="10" t="s">
        <v>478</v>
      </c>
      <c r="AC971" s="221" t="s">
        <v>4710</v>
      </c>
      <c r="AD971" s="10" t="s">
        <v>480</v>
      </c>
      <c r="AE971" s="10"/>
      <c r="AF971" s="10"/>
      <c r="AG971" s="10"/>
      <c r="AH971" s="10"/>
      <c r="AI971" s="10"/>
      <c r="AJ971" s="10"/>
      <c r="AK971" s="10" t="s">
        <v>480</v>
      </c>
      <c r="AL971" s="222" t="e">
        <f t="shared" si="30"/>
        <v>#VALUE!</v>
      </c>
      <c r="AM971" s="220">
        <f t="shared" si="31"/>
        <v>46098</v>
      </c>
    </row>
    <row r="972" spans="1:39" ht="21.6" customHeight="1">
      <c r="A972" s="10">
        <v>116</v>
      </c>
      <c r="B972" s="10" t="s">
        <v>471</v>
      </c>
      <c r="C972" s="10">
        <v>2026032458</v>
      </c>
      <c r="D972" s="10"/>
      <c r="E972" s="10"/>
      <c r="F972" s="10">
        <v>3977</v>
      </c>
      <c r="G972" s="366" t="s">
        <v>1115</v>
      </c>
      <c r="H972" s="10" t="s">
        <v>543</v>
      </c>
      <c r="I972" s="10"/>
      <c r="J972" s="10"/>
      <c r="K972" s="10"/>
      <c r="L972" s="10"/>
      <c r="M972" s="11"/>
      <c r="N972" s="10"/>
      <c r="O972" s="11"/>
      <c r="P972" s="12"/>
      <c r="Q972" s="10" t="s">
        <v>1116</v>
      </c>
      <c r="R972" s="10" t="s">
        <v>419</v>
      </c>
      <c r="S972" s="367" t="s">
        <v>146</v>
      </c>
      <c r="T972" s="10">
        <v>1</v>
      </c>
      <c r="U972" s="10" t="s">
        <v>475</v>
      </c>
      <c r="V972" s="10" t="s">
        <v>4711</v>
      </c>
      <c r="W972" s="10" t="s">
        <v>4709</v>
      </c>
      <c r="X972" s="569">
        <v>46098.673611111109</v>
      </c>
      <c r="Y972" s="10"/>
      <c r="Z972" s="10">
        <v>0.2</v>
      </c>
      <c r="AA972" s="10"/>
      <c r="AB972" s="10" t="s">
        <v>478</v>
      </c>
      <c r="AC972" s="221" t="s">
        <v>4710</v>
      </c>
      <c r="AD972" s="10" t="s">
        <v>480</v>
      </c>
      <c r="AE972" s="10"/>
      <c r="AF972" s="10"/>
      <c r="AG972" s="10"/>
      <c r="AH972" s="10"/>
      <c r="AI972" s="10"/>
      <c r="AJ972" s="10"/>
      <c r="AK972" s="10" t="s">
        <v>480</v>
      </c>
      <c r="AL972" s="222" t="e">
        <f t="shared" si="30"/>
        <v>#VALUE!</v>
      </c>
      <c r="AM972" s="220">
        <f t="shared" si="31"/>
        <v>46098</v>
      </c>
    </row>
    <row r="973" spans="1:39" ht="21.6" customHeight="1">
      <c r="A973" s="10">
        <v>117</v>
      </c>
      <c r="B973" s="10" t="s">
        <v>471</v>
      </c>
      <c r="C973" s="10">
        <v>2026032484</v>
      </c>
      <c r="D973" s="10"/>
      <c r="E973" s="10"/>
      <c r="F973" s="10">
        <v>4342</v>
      </c>
      <c r="G973" s="366" t="s">
        <v>299</v>
      </c>
      <c r="H973" s="10" t="s">
        <v>2440</v>
      </c>
      <c r="I973" s="10"/>
      <c r="J973" s="10"/>
      <c r="K973" s="10"/>
      <c r="L973" s="10"/>
      <c r="M973" s="11"/>
      <c r="N973" s="10"/>
      <c r="O973" s="11"/>
      <c r="P973" s="12"/>
      <c r="Q973" s="10" t="s">
        <v>4365</v>
      </c>
      <c r="R973" s="10" t="s">
        <v>419</v>
      </c>
      <c r="S973" s="367" t="s">
        <v>125</v>
      </c>
      <c r="T973" s="10">
        <v>1</v>
      </c>
      <c r="U973" s="10" t="s">
        <v>475</v>
      </c>
      <c r="V973" s="10" t="s">
        <v>4712</v>
      </c>
      <c r="W973" s="10" t="s">
        <v>4713</v>
      </c>
      <c r="X973" s="569">
        <v>46098.708333333343</v>
      </c>
      <c r="Y973" s="10"/>
      <c r="Z973" s="10">
        <v>2.5</v>
      </c>
      <c r="AA973" s="10"/>
      <c r="AB973" s="10" t="s">
        <v>478</v>
      </c>
      <c r="AC973" s="221" t="s">
        <v>944</v>
      </c>
      <c r="AD973" s="10"/>
      <c r="AE973" s="10" t="s">
        <v>480</v>
      </c>
      <c r="AF973" s="10"/>
      <c r="AG973" s="10"/>
      <c r="AH973" s="10"/>
      <c r="AI973" s="10"/>
      <c r="AJ973" s="10"/>
      <c r="AK973" s="10" t="s">
        <v>480</v>
      </c>
      <c r="AL973" s="222" t="e">
        <f t="shared" si="30"/>
        <v>#VALUE!</v>
      </c>
      <c r="AM973" s="220">
        <f t="shared" si="31"/>
        <v>46098</v>
      </c>
    </row>
    <row r="974" spans="1:39" ht="21.6" customHeight="1">
      <c r="A974" s="10">
        <v>118</v>
      </c>
      <c r="B974" s="10" t="s">
        <v>471</v>
      </c>
      <c r="C974" s="10">
        <v>2026032485</v>
      </c>
      <c r="D974" s="10"/>
      <c r="E974" s="10"/>
      <c r="F974" s="10">
        <v>4342</v>
      </c>
      <c r="G974" s="366" t="s">
        <v>299</v>
      </c>
      <c r="H974" s="10" t="s">
        <v>2440</v>
      </c>
      <c r="I974" s="10"/>
      <c r="J974" s="10"/>
      <c r="K974" s="10"/>
      <c r="L974" s="10"/>
      <c r="M974" s="11"/>
      <c r="N974" s="10"/>
      <c r="O974" s="11"/>
      <c r="P974" s="12"/>
      <c r="Q974" s="10" t="s">
        <v>4365</v>
      </c>
      <c r="R974" s="10" t="s">
        <v>419</v>
      </c>
      <c r="S974" s="367" t="s">
        <v>130</v>
      </c>
      <c r="T974" s="10">
        <v>1</v>
      </c>
      <c r="U974" s="10" t="s">
        <v>475</v>
      </c>
      <c r="V974" s="10" t="s">
        <v>4714</v>
      </c>
      <c r="W974" s="10" t="s">
        <v>4713</v>
      </c>
      <c r="X974" s="569">
        <v>46098.708333333343</v>
      </c>
      <c r="Y974" s="10"/>
      <c r="Z974" s="10">
        <v>2.5</v>
      </c>
      <c r="AA974" s="10"/>
      <c r="AB974" s="10" t="s">
        <v>478</v>
      </c>
      <c r="AC974" s="221" t="s">
        <v>2430</v>
      </c>
      <c r="AD974" s="10"/>
      <c r="AE974" s="10" t="s">
        <v>480</v>
      </c>
      <c r="AF974" s="10"/>
      <c r="AG974" s="10"/>
      <c r="AH974" s="10"/>
      <c r="AI974" s="10"/>
      <c r="AJ974" s="10"/>
      <c r="AK974" s="10" t="s">
        <v>480</v>
      </c>
      <c r="AL974" s="222" t="e">
        <f t="shared" si="30"/>
        <v>#VALUE!</v>
      </c>
      <c r="AM974" s="220">
        <f t="shared" si="31"/>
        <v>46098</v>
      </c>
    </row>
    <row r="975" spans="1:39" ht="21.6" customHeight="1">
      <c r="A975" s="10">
        <v>112</v>
      </c>
      <c r="B975" s="10" t="s">
        <v>509</v>
      </c>
      <c r="C975" s="10">
        <v>2026032421</v>
      </c>
      <c r="D975" s="10" t="s">
        <v>4715</v>
      </c>
      <c r="E975" s="10" t="s">
        <v>511</v>
      </c>
      <c r="F975" s="10">
        <v>4680</v>
      </c>
      <c r="G975" s="366" t="s">
        <v>1354</v>
      </c>
      <c r="H975" s="10" t="s">
        <v>543</v>
      </c>
      <c r="I975" s="10" t="s">
        <v>4716</v>
      </c>
      <c r="J975" s="10" t="s">
        <v>514</v>
      </c>
      <c r="K975" s="10" t="s">
        <v>289</v>
      </c>
      <c r="L975" s="10" t="s">
        <v>515</v>
      </c>
      <c r="M975" s="11" t="s">
        <v>516</v>
      </c>
      <c r="N975" s="10">
        <v>2302</v>
      </c>
      <c r="O975" s="11" t="s">
        <v>1653</v>
      </c>
      <c r="P975" s="12" t="s">
        <v>4717</v>
      </c>
      <c r="Q975" s="10" t="s">
        <v>1360</v>
      </c>
      <c r="R975" s="10" t="s">
        <v>419</v>
      </c>
      <c r="S975" s="367" t="s">
        <v>146</v>
      </c>
      <c r="T975" s="10">
        <v>1</v>
      </c>
      <c r="U975" s="10" t="s">
        <v>475</v>
      </c>
      <c r="V975" s="10" t="s">
        <v>4718</v>
      </c>
      <c r="W975" s="10" t="s">
        <v>4719</v>
      </c>
      <c r="X975" s="569">
        <v>46099.524305555547</v>
      </c>
      <c r="Y975" s="10" t="s">
        <v>4720</v>
      </c>
      <c r="Z975" s="10">
        <v>0.4</v>
      </c>
      <c r="AA975" s="10"/>
      <c r="AB975" s="10" t="s">
        <v>478</v>
      </c>
      <c r="AC975" s="221" t="s">
        <v>4721</v>
      </c>
      <c r="AD975" s="10"/>
      <c r="AE975" s="10"/>
      <c r="AF975" s="10"/>
      <c r="AG975" s="10"/>
      <c r="AH975" s="10"/>
      <c r="AI975" s="10"/>
      <c r="AJ975" s="10"/>
      <c r="AK975" s="10" t="s">
        <v>480</v>
      </c>
      <c r="AL975" s="222">
        <f t="shared" si="30"/>
        <v>46098</v>
      </c>
      <c r="AM975" s="220">
        <f t="shared" si="31"/>
        <v>46099</v>
      </c>
    </row>
    <row r="976" spans="1:39" ht="21.6" customHeight="1">
      <c r="A976" s="10">
        <v>120</v>
      </c>
      <c r="B976" s="10" t="s">
        <v>471</v>
      </c>
      <c r="C976" s="10">
        <v>2026032503</v>
      </c>
      <c r="D976" s="10"/>
      <c r="E976" s="10"/>
      <c r="F976" s="10">
        <v>3840</v>
      </c>
      <c r="G976" s="366" t="s">
        <v>826</v>
      </c>
      <c r="H976" s="10" t="s">
        <v>504</v>
      </c>
      <c r="I976" s="10"/>
      <c r="J976" s="10"/>
      <c r="K976" s="10"/>
      <c r="L976" s="10"/>
      <c r="M976" s="11"/>
      <c r="N976" s="10"/>
      <c r="O976" s="11"/>
      <c r="P976" s="12"/>
      <c r="Q976" s="10" t="s">
        <v>827</v>
      </c>
      <c r="R976" s="10" t="s">
        <v>419</v>
      </c>
      <c r="S976" s="367" t="s">
        <v>145</v>
      </c>
      <c r="T976" s="10">
        <v>1</v>
      </c>
      <c r="U976" s="10" t="s">
        <v>475</v>
      </c>
      <c r="V976" s="10" t="s">
        <v>4722</v>
      </c>
      <c r="W976" s="10" t="s">
        <v>4723</v>
      </c>
      <c r="X976" s="569">
        <v>46099.412499999999</v>
      </c>
      <c r="Y976" s="10"/>
      <c r="Z976" s="10">
        <v>0.4</v>
      </c>
      <c r="AA976" s="10"/>
      <c r="AB976" s="10" t="s">
        <v>478</v>
      </c>
      <c r="AC976" s="221" t="s">
        <v>4724</v>
      </c>
      <c r="AD976" s="10" t="s">
        <v>480</v>
      </c>
      <c r="AE976" s="10"/>
      <c r="AF976" s="10"/>
      <c r="AG976" s="10"/>
      <c r="AH976" s="10"/>
      <c r="AI976" s="10"/>
      <c r="AJ976" s="10" t="s">
        <v>480</v>
      </c>
      <c r="AK976" s="10" t="s">
        <v>480</v>
      </c>
      <c r="AL976" s="222" t="e">
        <f t="shared" si="30"/>
        <v>#VALUE!</v>
      </c>
      <c r="AM976" s="220">
        <f t="shared" si="31"/>
        <v>46099</v>
      </c>
    </row>
    <row r="977" spans="1:39" ht="21.6" customHeight="1">
      <c r="A977" s="10">
        <v>121</v>
      </c>
      <c r="B977" s="10" t="s">
        <v>471</v>
      </c>
      <c r="C977" s="10">
        <v>2026032523</v>
      </c>
      <c r="D977" s="10"/>
      <c r="E977" s="10"/>
      <c r="F977" s="10">
        <v>4586</v>
      </c>
      <c r="G977" s="366" t="s">
        <v>178</v>
      </c>
      <c r="H977" s="10" t="s">
        <v>504</v>
      </c>
      <c r="I977" s="10"/>
      <c r="J977" s="10"/>
      <c r="K977" s="10"/>
      <c r="L977" s="10"/>
      <c r="M977" s="11"/>
      <c r="N977" s="10"/>
      <c r="O977" s="11"/>
      <c r="P977" s="12"/>
      <c r="Q977" s="10" t="s">
        <v>819</v>
      </c>
      <c r="R977" s="10" t="s">
        <v>419</v>
      </c>
      <c r="S977" s="367" t="s">
        <v>145</v>
      </c>
      <c r="T977" s="10">
        <v>1</v>
      </c>
      <c r="U977" s="10" t="s">
        <v>475</v>
      </c>
      <c r="V977" s="10" t="s">
        <v>4725</v>
      </c>
      <c r="W977" s="10" t="s">
        <v>4726</v>
      </c>
      <c r="X977" s="569">
        <v>46099.445833333331</v>
      </c>
      <c r="Y977" s="10"/>
      <c r="Z977" s="10">
        <v>0.4</v>
      </c>
      <c r="AA977" s="10"/>
      <c r="AB977" s="10" t="s">
        <v>478</v>
      </c>
      <c r="AC977" s="221" t="s">
        <v>2705</v>
      </c>
      <c r="AD977" s="10" t="s">
        <v>480</v>
      </c>
      <c r="AE977" s="10"/>
      <c r="AF977" s="10"/>
      <c r="AG977" s="10"/>
      <c r="AH977" s="10"/>
      <c r="AI977" s="10"/>
      <c r="AJ977" s="10" t="s">
        <v>480</v>
      </c>
      <c r="AK977" s="10" t="s">
        <v>480</v>
      </c>
      <c r="AL977" s="222" t="e">
        <f t="shared" si="30"/>
        <v>#VALUE!</v>
      </c>
      <c r="AM977" s="220">
        <f t="shared" si="31"/>
        <v>46099</v>
      </c>
    </row>
    <row r="978" spans="1:39" ht="21.6" customHeight="1">
      <c r="A978" s="10">
        <v>122</v>
      </c>
      <c r="B978" s="10" t="s">
        <v>471</v>
      </c>
      <c r="C978" s="10">
        <v>2026032534</v>
      </c>
      <c r="D978" s="10"/>
      <c r="E978" s="10"/>
      <c r="F978" s="10">
        <v>5352</v>
      </c>
      <c r="G978" s="366" t="s">
        <v>2100</v>
      </c>
      <c r="H978" s="10" t="s">
        <v>504</v>
      </c>
      <c r="I978" s="10"/>
      <c r="J978" s="10"/>
      <c r="K978" s="10"/>
      <c r="L978" s="10"/>
      <c r="M978" s="11"/>
      <c r="N978" s="10"/>
      <c r="O978" s="11"/>
      <c r="P978" s="12"/>
      <c r="Q978" s="10" t="s">
        <v>2101</v>
      </c>
      <c r="R978" s="10" t="s">
        <v>419</v>
      </c>
      <c r="S978" s="367" t="s">
        <v>145</v>
      </c>
      <c r="T978" s="10">
        <v>1</v>
      </c>
      <c r="U978" s="10" t="s">
        <v>475</v>
      </c>
      <c r="V978" s="10" t="s">
        <v>4727</v>
      </c>
      <c r="W978" s="10" t="s">
        <v>4728</v>
      </c>
      <c r="X978" s="569">
        <v>46099.479166666657</v>
      </c>
      <c r="Y978" s="10"/>
      <c r="Z978" s="10">
        <v>0.4</v>
      </c>
      <c r="AA978" s="10"/>
      <c r="AB978" s="10" t="s">
        <v>478</v>
      </c>
      <c r="AC978" s="221" t="s">
        <v>4729</v>
      </c>
      <c r="AD978" s="10" t="s">
        <v>480</v>
      </c>
      <c r="AE978" s="10"/>
      <c r="AF978" s="10"/>
      <c r="AG978" s="10"/>
      <c r="AH978" s="10"/>
      <c r="AI978" s="10"/>
      <c r="AJ978" s="10" t="s">
        <v>480</v>
      </c>
      <c r="AK978" s="10" t="s">
        <v>480</v>
      </c>
      <c r="AL978" s="222" t="e">
        <f t="shared" si="30"/>
        <v>#VALUE!</v>
      </c>
      <c r="AM978" s="220">
        <f t="shared" si="31"/>
        <v>46099</v>
      </c>
    </row>
    <row r="979" spans="1:39" ht="21.6" customHeight="1">
      <c r="A979" s="10">
        <v>123</v>
      </c>
      <c r="B979" s="10" t="s">
        <v>471</v>
      </c>
      <c r="C979" s="10">
        <v>2026032538</v>
      </c>
      <c r="D979" s="10"/>
      <c r="E979" s="10"/>
      <c r="F979" s="10">
        <v>4289</v>
      </c>
      <c r="G979" s="366" t="s">
        <v>4730</v>
      </c>
      <c r="H979" s="10" t="s">
        <v>2440</v>
      </c>
      <c r="I979" s="10"/>
      <c r="J979" s="10"/>
      <c r="K979" s="10"/>
      <c r="L979" s="10"/>
      <c r="M979" s="11"/>
      <c r="N979" s="10"/>
      <c r="O979" s="11"/>
      <c r="P979" s="12"/>
      <c r="Q979" s="10" t="s">
        <v>4731</v>
      </c>
      <c r="R979" s="10" t="s">
        <v>419</v>
      </c>
      <c r="S979" s="367" t="s">
        <v>130</v>
      </c>
      <c r="T979" s="10">
        <v>1</v>
      </c>
      <c r="U979" s="10" t="s">
        <v>475</v>
      </c>
      <c r="V979" s="10" t="s">
        <v>4732</v>
      </c>
      <c r="W979" s="10" t="s">
        <v>4733</v>
      </c>
      <c r="X979" s="569">
        <v>46099.458333333343</v>
      </c>
      <c r="Y979" s="10"/>
      <c r="Z979" s="10">
        <v>0.5</v>
      </c>
      <c r="AA979" s="10"/>
      <c r="AB979" s="10" t="s">
        <v>478</v>
      </c>
      <c r="AC979" s="221" t="s">
        <v>4734</v>
      </c>
      <c r="AD979" s="10" t="s">
        <v>480</v>
      </c>
      <c r="AE979" s="10"/>
      <c r="AF979" s="10"/>
      <c r="AG979" s="10"/>
      <c r="AH979" s="10"/>
      <c r="AI979" s="10"/>
      <c r="AJ979" s="10"/>
      <c r="AK979" s="10" t="s">
        <v>480</v>
      </c>
      <c r="AL979" s="222" t="e">
        <f t="shared" si="30"/>
        <v>#VALUE!</v>
      </c>
      <c r="AM979" s="220">
        <f t="shared" si="31"/>
        <v>46099</v>
      </c>
    </row>
    <row r="980" spans="1:39" ht="21.6" customHeight="1">
      <c r="A980" s="10">
        <v>124</v>
      </c>
      <c r="B980" s="10" t="s">
        <v>471</v>
      </c>
      <c r="C980" s="10">
        <v>2026032540</v>
      </c>
      <c r="D980" s="10"/>
      <c r="E980" s="10"/>
      <c r="F980" s="10" t="s">
        <v>82</v>
      </c>
      <c r="G980" s="366" t="s">
        <v>1166</v>
      </c>
      <c r="H980" s="10" t="s">
        <v>543</v>
      </c>
      <c r="I980" s="10"/>
      <c r="J980" s="10"/>
      <c r="K980" s="10"/>
      <c r="L980" s="10"/>
      <c r="M980" s="11"/>
      <c r="N980" s="10"/>
      <c r="O980" s="11"/>
      <c r="P980" s="12"/>
      <c r="Q980" s="10" t="s">
        <v>1167</v>
      </c>
      <c r="R980" s="10" t="s">
        <v>419</v>
      </c>
      <c r="S980" s="367" t="s">
        <v>146</v>
      </c>
      <c r="T980" s="10">
        <v>1</v>
      </c>
      <c r="U980" s="10" t="s">
        <v>475</v>
      </c>
      <c r="V980" s="10" t="s">
        <v>4735</v>
      </c>
      <c r="W980" s="10" t="s">
        <v>4736</v>
      </c>
      <c r="X980" s="569">
        <v>46099.503472222219</v>
      </c>
      <c r="Y980" s="10"/>
      <c r="Z980" s="10">
        <v>0.3</v>
      </c>
      <c r="AA980" s="10"/>
      <c r="AB980" s="10" t="s">
        <v>478</v>
      </c>
      <c r="AC980" s="221" t="s">
        <v>4737</v>
      </c>
      <c r="AD980" s="10" t="s">
        <v>480</v>
      </c>
      <c r="AE980" s="10"/>
      <c r="AF980" s="10"/>
      <c r="AG980" s="10"/>
      <c r="AH980" s="10"/>
      <c r="AI980" s="10"/>
      <c r="AJ980" s="10"/>
      <c r="AK980" s="10" t="s">
        <v>480</v>
      </c>
      <c r="AL980" s="222" t="e">
        <f t="shared" si="30"/>
        <v>#VALUE!</v>
      </c>
      <c r="AM980" s="220">
        <f t="shared" si="31"/>
        <v>46099</v>
      </c>
    </row>
    <row r="981" spans="1:39" ht="21.6" customHeight="1">
      <c r="A981" s="10">
        <v>125</v>
      </c>
      <c r="B981" s="10" t="s">
        <v>471</v>
      </c>
      <c r="C981" s="10">
        <v>2026032542</v>
      </c>
      <c r="D981" s="10"/>
      <c r="E981" s="10"/>
      <c r="F981" s="10">
        <v>5110</v>
      </c>
      <c r="G981" s="366" t="s">
        <v>3591</v>
      </c>
      <c r="H981" s="10" t="s">
        <v>2440</v>
      </c>
      <c r="I981" s="10"/>
      <c r="J981" s="10"/>
      <c r="K981" s="10"/>
      <c r="L981" s="10"/>
      <c r="M981" s="11"/>
      <c r="N981" s="10"/>
      <c r="O981" s="11"/>
      <c r="P981" s="12"/>
      <c r="Q981" s="10" t="s">
        <v>4738</v>
      </c>
      <c r="R981" s="10" t="s">
        <v>419</v>
      </c>
      <c r="S981" s="367" t="s">
        <v>130</v>
      </c>
      <c r="T981" s="10">
        <v>1</v>
      </c>
      <c r="U981" s="10" t="s">
        <v>475</v>
      </c>
      <c r="V981" s="10" t="s">
        <v>4739</v>
      </c>
      <c r="W981" s="10" t="s">
        <v>4740</v>
      </c>
      <c r="X981" s="569">
        <v>46099.486111111109</v>
      </c>
      <c r="Y981" s="10"/>
      <c r="Z981" s="10">
        <v>0.3</v>
      </c>
      <c r="AA981" s="10"/>
      <c r="AB981" s="10" t="s">
        <v>478</v>
      </c>
      <c r="AC981" s="221" t="s">
        <v>1239</v>
      </c>
      <c r="AD981" s="10" t="s">
        <v>480</v>
      </c>
      <c r="AE981" s="10"/>
      <c r="AF981" s="10"/>
      <c r="AG981" s="10"/>
      <c r="AH981" s="10"/>
      <c r="AI981" s="10"/>
      <c r="AJ981" s="10"/>
      <c r="AK981" s="10" t="s">
        <v>480</v>
      </c>
      <c r="AL981" s="222" t="e">
        <f t="shared" si="30"/>
        <v>#VALUE!</v>
      </c>
      <c r="AM981" s="220">
        <f t="shared" si="31"/>
        <v>46099</v>
      </c>
    </row>
    <row r="982" spans="1:39" ht="21.6" customHeight="1">
      <c r="A982" s="10">
        <v>126</v>
      </c>
      <c r="B982" s="10" t="s">
        <v>471</v>
      </c>
      <c r="C982" s="10">
        <v>2026032544</v>
      </c>
      <c r="D982" s="10"/>
      <c r="E982" s="10"/>
      <c r="F982" s="10">
        <v>4680</v>
      </c>
      <c r="G982" s="366" t="s">
        <v>1354</v>
      </c>
      <c r="H982" s="10" t="s">
        <v>543</v>
      </c>
      <c r="I982" s="10"/>
      <c r="J982" s="10"/>
      <c r="K982" s="10"/>
      <c r="L982" s="10"/>
      <c r="M982" s="11"/>
      <c r="N982" s="10"/>
      <c r="O982" s="11"/>
      <c r="P982" s="12"/>
      <c r="Q982" s="10" t="s">
        <v>1360</v>
      </c>
      <c r="R982" s="10" t="s">
        <v>419</v>
      </c>
      <c r="S982" s="367" t="s">
        <v>146</v>
      </c>
      <c r="T982" s="10">
        <v>1</v>
      </c>
      <c r="U982" s="10" t="s">
        <v>475</v>
      </c>
      <c r="V982" s="10" t="s">
        <v>4741</v>
      </c>
      <c r="W982" s="10" t="s">
        <v>4719</v>
      </c>
      <c r="X982" s="569">
        <v>46099.524305555547</v>
      </c>
      <c r="Y982" s="10"/>
      <c r="Z982" s="10">
        <v>0.4</v>
      </c>
      <c r="AA982" s="10"/>
      <c r="AB982" s="10" t="s">
        <v>478</v>
      </c>
      <c r="AC982" s="221" t="s">
        <v>4742</v>
      </c>
      <c r="AD982" s="10" t="s">
        <v>480</v>
      </c>
      <c r="AE982" s="10"/>
      <c r="AF982" s="10"/>
      <c r="AG982" s="10"/>
      <c r="AH982" s="10"/>
      <c r="AI982" s="10"/>
      <c r="AJ982" s="10"/>
      <c r="AK982" s="10"/>
      <c r="AL982" s="222" t="e">
        <f t="shared" si="30"/>
        <v>#VALUE!</v>
      </c>
      <c r="AM982" s="220">
        <f t="shared" si="31"/>
        <v>46099</v>
      </c>
    </row>
    <row r="983" spans="1:39" ht="21.6" customHeight="1">
      <c r="A983" s="10">
        <v>127</v>
      </c>
      <c r="B983" s="10" t="s">
        <v>471</v>
      </c>
      <c r="C983" s="10">
        <v>2026032546</v>
      </c>
      <c r="D983" s="10"/>
      <c r="E983" s="10"/>
      <c r="F983" s="10">
        <v>2746</v>
      </c>
      <c r="G983" s="366" t="s">
        <v>781</v>
      </c>
      <c r="H983" s="10" t="s">
        <v>543</v>
      </c>
      <c r="I983" s="10"/>
      <c r="J983" s="10"/>
      <c r="K983" s="10"/>
      <c r="L983" s="10"/>
      <c r="M983" s="11"/>
      <c r="N983" s="10"/>
      <c r="O983" s="11"/>
      <c r="P983" s="12"/>
      <c r="Q983" s="10" t="s">
        <v>782</v>
      </c>
      <c r="R983" s="10" t="s">
        <v>419</v>
      </c>
      <c r="S983" s="367" t="s">
        <v>146</v>
      </c>
      <c r="T983" s="10">
        <v>1</v>
      </c>
      <c r="U983" s="10" t="s">
        <v>475</v>
      </c>
      <c r="V983" s="10" t="s">
        <v>4743</v>
      </c>
      <c r="W983" s="10" t="s">
        <v>4744</v>
      </c>
      <c r="X983" s="569">
        <v>46099.536805555559</v>
      </c>
      <c r="Y983" s="10"/>
      <c r="Z983" s="10">
        <v>0.2</v>
      </c>
      <c r="AA983" s="10"/>
      <c r="AB983" s="10" t="s">
        <v>478</v>
      </c>
      <c r="AC983" s="221" t="s">
        <v>4745</v>
      </c>
      <c r="AD983" s="10" t="s">
        <v>480</v>
      </c>
      <c r="AE983" s="10"/>
      <c r="AF983" s="10"/>
      <c r="AG983" s="10"/>
      <c r="AH983" s="10"/>
      <c r="AI983" s="10"/>
      <c r="AJ983" s="10"/>
      <c r="AK983" s="10" t="s">
        <v>480</v>
      </c>
      <c r="AL983" s="222" t="e">
        <f t="shared" si="30"/>
        <v>#VALUE!</v>
      </c>
      <c r="AM983" s="220">
        <f t="shared" si="31"/>
        <v>46099</v>
      </c>
    </row>
    <row r="984" spans="1:39" ht="21.6" customHeight="1">
      <c r="A984" s="10">
        <v>128</v>
      </c>
      <c r="B984" s="10" t="s">
        <v>471</v>
      </c>
      <c r="C984" s="10">
        <v>2026032547</v>
      </c>
      <c r="D984" s="10"/>
      <c r="E984" s="10"/>
      <c r="F984" s="10">
        <v>2221</v>
      </c>
      <c r="G984" s="366" t="s">
        <v>785</v>
      </c>
      <c r="H984" s="10" t="s">
        <v>543</v>
      </c>
      <c r="I984" s="10"/>
      <c r="J984" s="10"/>
      <c r="K984" s="10"/>
      <c r="L984" s="10"/>
      <c r="M984" s="11"/>
      <c r="N984" s="10"/>
      <c r="O984" s="11"/>
      <c r="P984" s="12"/>
      <c r="Q984" s="10" t="s">
        <v>786</v>
      </c>
      <c r="R984" s="10" t="s">
        <v>419</v>
      </c>
      <c r="S984" s="367" t="s">
        <v>146</v>
      </c>
      <c r="T984" s="10">
        <v>1</v>
      </c>
      <c r="U984" s="10" t="s">
        <v>475</v>
      </c>
      <c r="V984" s="10" t="s">
        <v>4746</v>
      </c>
      <c r="W984" s="10" t="s">
        <v>4747</v>
      </c>
      <c r="X984" s="569">
        <v>46099.552083333343</v>
      </c>
      <c r="Y984" s="10"/>
      <c r="Z984" s="10">
        <v>0.3</v>
      </c>
      <c r="AA984" s="10"/>
      <c r="AB984" s="10" t="s">
        <v>478</v>
      </c>
      <c r="AC984" s="221" t="s">
        <v>4748</v>
      </c>
      <c r="AD984" s="10" t="s">
        <v>480</v>
      </c>
      <c r="AE984" s="10"/>
      <c r="AF984" s="10"/>
      <c r="AG984" s="10"/>
      <c r="AH984" s="10"/>
      <c r="AI984" s="10"/>
      <c r="AJ984" s="10"/>
      <c r="AK984" s="10" t="s">
        <v>480</v>
      </c>
      <c r="AL984" s="222" t="e">
        <f t="shared" si="30"/>
        <v>#VALUE!</v>
      </c>
      <c r="AM984" s="220">
        <f t="shared" si="31"/>
        <v>46099</v>
      </c>
    </row>
    <row r="985" spans="1:39" ht="21.6" customHeight="1">
      <c r="A985" s="10">
        <v>129</v>
      </c>
      <c r="B985" s="10" t="s">
        <v>471</v>
      </c>
      <c r="C985" s="10">
        <v>2026032549</v>
      </c>
      <c r="D985" s="10"/>
      <c r="E985" s="10"/>
      <c r="F985" s="10">
        <v>3818</v>
      </c>
      <c r="G985" s="366" t="s">
        <v>215</v>
      </c>
      <c r="H985" s="10" t="s">
        <v>543</v>
      </c>
      <c r="I985" s="10"/>
      <c r="J985" s="10"/>
      <c r="K985" s="10"/>
      <c r="L985" s="10"/>
      <c r="M985" s="11"/>
      <c r="N985" s="10"/>
      <c r="O985" s="11"/>
      <c r="P985" s="12"/>
      <c r="Q985" s="10" t="s">
        <v>846</v>
      </c>
      <c r="R985" s="10" t="s">
        <v>419</v>
      </c>
      <c r="S985" s="367" t="s">
        <v>146</v>
      </c>
      <c r="T985" s="10">
        <v>1</v>
      </c>
      <c r="U985" s="10" t="s">
        <v>475</v>
      </c>
      <c r="V985" s="10" t="s">
        <v>4749</v>
      </c>
      <c r="W985" s="10" t="s">
        <v>4750</v>
      </c>
      <c r="X985" s="569">
        <v>46099.574305555558</v>
      </c>
      <c r="Y985" s="10"/>
      <c r="Z985" s="10">
        <v>0.3</v>
      </c>
      <c r="AA985" s="10"/>
      <c r="AB985" s="10" t="s">
        <v>478</v>
      </c>
      <c r="AC985" s="221" t="s">
        <v>4751</v>
      </c>
      <c r="AD985" s="10" t="s">
        <v>480</v>
      </c>
      <c r="AE985" s="10"/>
      <c r="AF985" s="10"/>
      <c r="AG985" s="10"/>
      <c r="AH985" s="10"/>
      <c r="AI985" s="10"/>
      <c r="AJ985" s="10"/>
      <c r="AK985" s="10" t="s">
        <v>480</v>
      </c>
      <c r="AL985" s="222" t="e">
        <f t="shared" si="30"/>
        <v>#VALUE!</v>
      </c>
      <c r="AM985" s="220">
        <f t="shared" si="31"/>
        <v>46099</v>
      </c>
    </row>
    <row r="986" spans="1:39" ht="21.6" customHeight="1">
      <c r="A986" s="10">
        <v>130</v>
      </c>
      <c r="B986" s="10" t="s">
        <v>471</v>
      </c>
      <c r="C986" s="10">
        <v>2026032550</v>
      </c>
      <c r="D986" s="10"/>
      <c r="E986" s="10"/>
      <c r="F986" s="10">
        <v>4456</v>
      </c>
      <c r="G986" s="366" t="s">
        <v>197</v>
      </c>
      <c r="H986" s="10" t="s">
        <v>2440</v>
      </c>
      <c r="I986" s="10"/>
      <c r="J986" s="10"/>
      <c r="K986" s="10"/>
      <c r="L986" s="10"/>
      <c r="M986" s="11"/>
      <c r="N986" s="10"/>
      <c r="O986" s="11"/>
      <c r="P986" s="12"/>
      <c r="Q986" s="10" t="s">
        <v>4752</v>
      </c>
      <c r="R986" s="10" t="s">
        <v>419</v>
      </c>
      <c r="S986" s="367" t="s">
        <v>130</v>
      </c>
      <c r="T986" s="10">
        <v>1</v>
      </c>
      <c r="U986" s="10" t="s">
        <v>475</v>
      </c>
      <c r="V986" s="10" t="s">
        <v>4753</v>
      </c>
      <c r="W986" s="10" t="s">
        <v>4747</v>
      </c>
      <c r="X986" s="569">
        <v>46099.584722222222</v>
      </c>
      <c r="Y986" s="10"/>
      <c r="Z986" s="10">
        <v>1</v>
      </c>
      <c r="AA986" s="10"/>
      <c r="AB986" s="10" t="s">
        <v>478</v>
      </c>
      <c r="AC986" s="221" t="s">
        <v>4754</v>
      </c>
      <c r="AD986" s="10" t="s">
        <v>480</v>
      </c>
      <c r="AE986" s="10"/>
      <c r="AF986" s="10"/>
      <c r="AG986" s="10"/>
      <c r="AH986" s="10"/>
      <c r="AI986" s="10"/>
      <c r="AJ986" s="10"/>
      <c r="AK986" s="10" t="s">
        <v>480</v>
      </c>
      <c r="AL986" s="222" t="e">
        <f t="shared" si="30"/>
        <v>#VALUE!</v>
      </c>
      <c r="AM986" s="220">
        <f t="shared" si="31"/>
        <v>46099</v>
      </c>
    </row>
    <row r="987" spans="1:39" ht="21.6" customHeight="1">
      <c r="A987" s="10">
        <v>131</v>
      </c>
      <c r="B987" s="10" t="s">
        <v>471</v>
      </c>
      <c r="C987" s="10">
        <v>2026032554</v>
      </c>
      <c r="D987" s="10"/>
      <c r="E987" s="10"/>
      <c r="F987" s="10">
        <v>3955</v>
      </c>
      <c r="G987" s="366" t="s">
        <v>227</v>
      </c>
      <c r="H987" s="10" t="s">
        <v>543</v>
      </c>
      <c r="I987" s="10"/>
      <c r="J987" s="10"/>
      <c r="K987" s="10"/>
      <c r="L987" s="10"/>
      <c r="M987" s="11"/>
      <c r="N987" s="10"/>
      <c r="O987" s="11"/>
      <c r="P987" s="12"/>
      <c r="Q987" s="10" t="s">
        <v>770</v>
      </c>
      <c r="R987" s="10" t="s">
        <v>419</v>
      </c>
      <c r="S987" s="367" t="s">
        <v>146</v>
      </c>
      <c r="T987" s="10">
        <v>1</v>
      </c>
      <c r="U987" s="10" t="s">
        <v>475</v>
      </c>
      <c r="V987" s="10" t="s">
        <v>4755</v>
      </c>
      <c r="W987" s="10" t="s">
        <v>4756</v>
      </c>
      <c r="X987" s="569">
        <v>46099.589583333327</v>
      </c>
      <c r="Y987" s="10"/>
      <c r="Z987" s="10">
        <v>0.3</v>
      </c>
      <c r="AA987" s="10"/>
      <c r="AB987" s="10" t="s">
        <v>478</v>
      </c>
      <c r="AC987" s="221" t="s">
        <v>2705</v>
      </c>
      <c r="AD987" s="10" t="s">
        <v>480</v>
      </c>
      <c r="AE987" s="10"/>
      <c r="AF987" s="10"/>
      <c r="AG987" s="10"/>
      <c r="AH987" s="10"/>
      <c r="AI987" s="10"/>
      <c r="AJ987" s="10"/>
      <c r="AK987" s="10" t="s">
        <v>480</v>
      </c>
      <c r="AL987" s="222" t="e">
        <f t="shared" si="30"/>
        <v>#VALUE!</v>
      </c>
      <c r="AM987" s="220">
        <f t="shared" si="31"/>
        <v>46099</v>
      </c>
    </row>
    <row r="988" spans="1:39" ht="21.6" customHeight="1">
      <c r="A988" s="10">
        <v>132</v>
      </c>
      <c r="B988" s="10" t="s">
        <v>471</v>
      </c>
      <c r="C988" s="10">
        <v>2026032557</v>
      </c>
      <c r="D988" s="10"/>
      <c r="E988" s="10"/>
      <c r="F988" s="10">
        <v>3556</v>
      </c>
      <c r="G988" s="366" t="s">
        <v>4757</v>
      </c>
      <c r="H988" s="10" t="s">
        <v>2440</v>
      </c>
      <c r="I988" s="10"/>
      <c r="J988" s="10"/>
      <c r="K988" s="10"/>
      <c r="L988" s="10"/>
      <c r="M988" s="11"/>
      <c r="N988" s="10"/>
      <c r="O988" s="11"/>
      <c r="P988" s="12"/>
      <c r="Q988" s="10" t="s">
        <v>4758</v>
      </c>
      <c r="R988" s="10" t="s">
        <v>419</v>
      </c>
      <c r="S988" s="367" t="s">
        <v>130</v>
      </c>
      <c r="T988" s="10">
        <v>1</v>
      </c>
      <c r="U988" s="10" t="s">
        <v>475</v>
      </c>
      <c r="V988" s="10" t="s">
        <v>4759</v>
      </c>
      <c r="W988" s="10" t="s">
        <v>4760</v>
      </c>
      <c r="X988" s="569">
        <v>46099.600694444453</v>
      </c>
      <c r="Y988" s="10"/>
      <c r="Z988" s="10">
        <v>0.3</v>
      </c>
      <c r="AA988" s="10"/>
      <c r="AB988" s="10" t="s">
        <v>478</v>
      </c>
      <c r="AC988" s="221" t="s">
        <v>4761</v>
      </c>
      <c r="AD988" s="10" t="s">
        <v>480</v>
      </c>
      <c r="AE988" s="10"/>
      <c r="AF988" s="10"/>
      <c r="AG988" s="10"/>
      <c r="AH988" s="10"/>
      <c r="AI988" s="10"/>
      <c r="AJ988" s="10"/>
      <c r="AK988" s="10" t="s">
        <v>480</v>
      </c>
      <c r="AL988" s="222" t="e">
        <f t="shared" si="30"/>
        <v>#VALUE!</v>
      </c>
      <c r="AM988" s="220">
        <f t="shared" si="31"/>
        <v>46099</v>
      </c>
    </row>
    <row r="989" spans="1:39" ht="21.6" customHeight="1">
      <c r="A989" s="10">
        <v>133</v>
      </c>
      <c r="B989" s="10" t="s">
        <v>471</v>
      </c>
      <c r="C989" s="10">
        <v>2026032560</v>
      </c>
      <c r="D989" s="10"/>
      <c r="E989" s="10"/>
      <c r="F989" s="10">
        <v>4983</v>
      </c>
      <c r="G989" s="366" t="s">
        <v>736</v>
      </c>
      <c r="H989" s="10" t="s">
        <v>543</v>
      </c>
      <c r="I989" s="10"/>
      <c r="J989" s="10"/>
      <c r="K989" s="10"/>
      <c r="L989" s="10"/>
      <c r="M989" s="11"/>
      <c r="N989" s="10"/>
      <c r="O989" s="11"/>
      <c r="P989" s="12"/>
      <c r="Q989" s="10" t="s">
        <v>737</v>
      </c>
      <c r="R989" s="10" t="s">
        <v>419</v>
      </c>
      <c r="S989" s="367" t="s">
        <v>146</v>
      </c>
      <c r="T989" s="10">
        <v>1</v>
      </c>
      <c r="U989" s="10" t="s">
        <v>475</v>
      </c>
      <c r="V989" s="10" t="s">
        <v>4762</v>
      </c>
      <c r="W989" s="10" t="s">
        <v>4763</v>
      </c>
      <c r="X989" s="569">
        <v>46099.604861111111</v>
      </c>
      <c r="Y989" s="10"/>
      <c r="Z989" s="10">
        <v>0.3</v>
      </c>
      <c r="AA989" s="10"/>
      <c r="AB989" s="10" t="s">
        <v>478</v>
      </c>
      <c r="AC989" s="221" t="s">
        <v>4764</v>
      </c>
      <c r="AD989" s="10" t="s">
        <v>480</v>
      </c>
      <c r="AE989" s="10"/>
      <c r="AF989" s="10"/>
      <c r="AG989" s="10"/>
      <c r="AH989" s="10"/>
      <c r="AI989" s="10"/>
      <c r="AJ989" s="10"/>
      <c r="AK989" s="10" t="s">
        <v>480</v>
      </c>
      <c r="AL989" s="222" t="e">
        <f t="shared" si="30"/>
        <v>#VALUE!</v>
      </c>
      <c r="AM989" s="220">
        <f t="shared" si="31"/>
        <v>46099</v>
      </c>
    </row>
    <row r="990" spans="1:39" ht="21.6" customHeight="1">
      <c r="A990" s="10">
        <v>134</v>
      </c>
      <c r="B990" s="10" t="s">
        <v>471</v>
      </c>
      <c r="C990" s="10">
        <v>2026032562</v>
      </c>
      <c r="D990" s="10"/>
      <c r="E990" s="10"/>
      <c r="F990" s="10">
        <v>4680</v>
      </c>
      <c r="G990" s="366" t="s">
        <v>1354</v>
      </c>
      <c r="H990" s="10" t="s">
        <v>543</v>
      </c>
      <c r="I990" s="10"/>
      <c r="J990" s="10"/>
      <c r="K990" s="10"/>
      <c r="L990" s="10"/>
      <c r="M990" s="11"/>
      <c r="N990" s="10"/>
      <c r="O990" s="11"/>
      <c r="P990" s="12"/>
      <c r="Q990" s="10" t="s">
        <v>1360</v>
      </c>
      <c r="R990" s="10" t="s">
        <v>419</v>
      </c>
      <c r="S990" s="367" t="s">
        <v>146</v>
      </c>
      <c r="T990" s="10">
        <v>1</v>
      </c>
      <c r="U990" s="10" t="s">
        <v>475</v>
      </c>
      <c r="V990" s="10" t="s">
        <v>4765</v>
      </c>
      <c r="W990" s="10" t="s">
        <v>4719</v>
      </c>
      <c r="X990" s="569">
        <v>46099.524305555547</v>
      </c>
      <c r="Y990" s="10"/>
      <c r="Z990" s="10">
        <v>0.4</v>
      </c>
      <c r="AA990" s="10"/>
      <c r="AB990" s="10" t="s">
        <v>478</v>
      </c>
      <c r="AC990" s="221" t="s">
        <v>4766</v>
      </c>
      <c r="AD990" s="10" t="s">
        <v>480</v>
      </c>
      <c r="AE990" s="10"/>
      <c r="AF990" s="10"/>
      <c r="AG990" s="10"/>
      <c r="AH990" s="10"/>
      <c r="AI990" s="10"/>
      <c r="AJ990" s="10"/>
      <c r="AK990" s="10" t="s">
        <v>480</v>
      </c>
      <c r="AL990" s="222" t="e">
        <f t="shared" si="30"/>
        <v>#VALUE!</v>
      </c>
      <c r="AM990" s="220">
        <f t="shared" si="31"/>
        <v>46099</v>
      </c>
    </row>
    <row r="991" spans="1:39" ht="21.6" customHeight="1">
      <c r="A991" s="10">
        <v>135</v>
      </c>
      <c r="B991" s="10" t="s">
        <v>471</v>
      </c>
      <c r="C991" s="10">
        <v>2026032563</v>
      </c>
      <c r="D991" s="10"/>
      <c r="E991" s="10"/>
      <c r="F991" s="10">
        <v>2322</v>
      </c>
      <c r="G991" s="366" t="s">
        <v>3584</v>
      </c>
      <c r="H991" s="10" t="s">
        <v>2440</v>
      </c>
      <c r="I991" s="10"/>
      <c r="J991" s="10"/>
      <c r="K991" s="10"/>
      <c r="L991" s="10"/>
      <c r="M991" s="11"/>
      <c r="N991" s="10"/>
      <c r="O991" s="11"/>
      <c r="P991" s="12"/>
      <c r="Q991" s="10" t="s">
        <v>4767</v>
      </c>
      <c r="R991" s="10" t="s">
        <v>419</v>
      </c>
      <c r="S991" s="367" t="s">
        <v>130</v>
      </c>
      <c r="T991" s="10">
        <v>1</v>
      </c>
      <c r="U991" s="10" t="s">
        <v>475</v>
      </c>
      <c r="V991" s="10" t="s">
        <v>4768</v>
      </c>
      <c r="W991" s="10" t="s">
        <v>4769</v>
      </c>
      <c r="X991" s="569">
        <v>46099.618055555547</v>
      </c>
      <c r="Y991" s="10"/>
      <c r="Z991" s="10">
        <v>0.3</v>
      </c>
      <c r="AA991" s="10"/>
      <c r="AB991" s="10" t="s">
        <v>478</v>
      </c>
      <c r="AC991" s="221" t="s">
        <v>4770</v>
      </c>
      <c r="AD991" s="10" t="s">
        <v>480</v>
      </c>
      <c r="AE991" s="10"/>
      <c r="AF991" s="10"/>
      <c r="AG991" s="10"/>
      <c r="AH991" s="10"/>
      <c r="AI991" s="10"/>
      <c r="AJ991" s="10"/>
      <c r="AK991" s="10" t="s">
        <v>480</v>
      </c>
      <c r="AL991" s="222" t="e">
        <f t="shared" si="30"/>
        <v>#VALUE!</v>
      </c>
      <c r="AM991" s="220">
        <f t="shared" si="31"/>
        <v>46099</v>
      </c>
    </row>
    <row r="992" spans="1:39" ht="21.6" customHeight="1">
      <c r="A992" s="10">
        <v>136</v>
      </c>
      <c r="B992" s="10" t="s">
        <v>471</v>
      </c>
      <c r="C992" s="10">
        <v>2026032564</v>
      </c>
      <c r="D992" s="10"/>
      <c r="E992" s="10"/>
      <c r="F992" s="10">
        <v>3183</v>
      </c>
      <c r="G992" s="366" t="s">
        <v>286</v>
      </c>
      <c r="H992" s="10" t="s">
        <v>543</v>
      </c>
      <c r="I992" s="10"/>
      <c r="J992" s="10"/>
      <c r="K992" s="10"/>
      <c r="L992" s="10"/>
      <c r="M992" s="11"/>
      <c r="N992" s="10"/>
      <c r="O992" s="11"/>
      <c r="P992" s="12"/>
      <c r="Q992" s="10" t="s">
        <v>740</v>
      </c>
      <c r="R992" s="10" t="s">
        <v>419</v>
      </c>
      <c r="S992" s="367" t="s">
        <v>146</v>
      </c>
      <c r="T992" s="10">
        <v>1</v>
      </c>
      <c r="U992" s="10" t="s">
        <v>475</v>
      </c>
      <c r="V992" s="10" t="s">
        <v>4771</v>
      </c>
      <c r="W992" s="10" t="s">
        <v>4772</v>
      </c>
      <c r="X992" s="569">
        <v>46099.623611111107</v>
      </c>
      <c r="Y992" s="10"/>
      <c r="Z992" s="10">
        <v>0.3</v>
      </c>
      <c r="AA992" s="10"/>
      <c r="AB992" s="10" t="s">
        <v>478</v>
      </c>
      <c r="AC992" s="221" t="s">
        <v>4773</v>
      </c>
      <c r="AD992" s="10" t="s">
        <v>480</v>
      </c>
      <c r="AE992" s="10"/>
      <c r="AF992" s="10"/>
      <c r="AG992" s="10"/>
      <c r="AH992" s="10"/>
      <c r="AI992" s="10"/>
      <c r="AJ992" s="10"/>
      <c r="AK992" s="10" t="s">
        <v>480</v>
      </c>
      <c r="AL992" s="222" t="e">
        <f t="shared" si="30"/>
        <v>#VALUE!</v>
      </c>
      <c r="AM992" s="220">
        <f t="shared" si="31"/>
        <v>46099</v>
      </c>
    </row>
    <row r="993" spans="1:39" ht="21.6" customHeight="1">
      <c r="A993" s="10">
        <v>137</v>
      </c>
      <c r="B993" s="10" t="s">
        <v>471</v>
      </c>
      <c r="C993" s="10">
        <v>2026032568</v>
      </c>
      <c r="D993" s="10"/>
      <c r="E993" s="10"/>
      <c r="F993" s="10">
        <v>3880</v>
      </c>
      <c r="G993" s="366" t="s">
        <v>3588</v>
      </c>
      <c r="H993" s="10" t="s">
        <v>2440</v>
      </c>
      <c r="I993" s="10"/>
      <c r="J993" s="10"/>
      <c r="K993" s="10"/>
      <c r="L993" s="10"/>
      <c r="M993" s="11"/>
      <c r="N993" s="10"/>
      <c r="O993" s="11"/>
      <c r="P993" s="12"/>
      <c r="Q993" s="10" t="s">
        <v>4774</v>
      </c>
      <c r="R993" s="10" t="s">
        <v>419</v>
      </c>
      <c r="S993" s="367" t="s">
        <v>130</v>
      </c>
      <c r="T993" s="10">
        <v>1</v>
      </c>
      <c r="U993" s="10" t="s">
        <v>475</v>
      </c>
      <c r="V993" s="10" t="s">
        <v>4775</v>
      </c>
      <c r="W993" s="10" t="s">
        <v>4776</v>
      </c>
      <c r="X993" s="569">
        <v>46099.638888888891</v>
      </c>
      <c r="Y993" s="10"/>
      <c r="Z993" s="10">
        <v>0.4</v>
      </c>
      <c r="AA993" s="10"/>
      <c r="AB993" s="10" t="s">
        <v>478</v>
      </c>
      <c r="AC993" s="221" t="s">
        <v>4777</v>
      </c>
      <c r="AD993" s="10" t="s">
        <v>480</v>
      </c>
      <c r="AE993" s="10"/>
      <c r="AF993" s="10"/>
      <c r="AG993" s="10"/>
      <c r="AH993" s="10"/>
      <c r="AI993" s="10"/>
      <c r="AJ993" s="10"/>
      <c r="AK993" s="10" t="s">
        <v>480</v>
      </c>
      <c r="AL993" s="222" t="e">
        <f t="shared" si="30"/>
        <v>#VALUE!</v>
      </c>
      <c r="AM993" s="220">
        <f t="shared" si="31"/>
        <v>46099</v>
      </c>
    </row>
    <row r="994" spans="1:39" ht="21.6" customHeight="1">
      <c r="A994" s="10">
        <v>138</v>
      </c>
      <c r="B994" s="10" t="s">
        <v>471</v>
      </c>
      <c r="C994" s="10">
        <v>2026032569</v>
      </c>
      <c r="D994" s="10"/>
      <c r="E994" s="10"/>
      <c r="F994" s="10">
        <v>2399</v>
      </c>
      <c r="G994" s="366" t="s">
        <v>298</v>
      </c>
      <c r="H994" s="10" t="s">
        <v>504</v>
      </c>
      <c r="I994" s="10"/>
      <c r="J994" s="10"/>
      <c r="K994" s="10"/>
      <c r="L994" s="10"/>
      <c r="M994" s="11"/>
      <c r="N994" s="10"/>
      <c r="O994" s="11"/>
      <c r="P994" s="12"/>
      <c r="Q994" s="10" t="s">
        <v>965</v>
      </c>
      <c r="R994" s="10" t="s">
        <v>419</v>
      </c>
      <c r="S994" s="367" t="s">
        <v>145</v>
      </c>
      <c r="T994" s="10">
        <v>1</v>
      </c>
      <c r="U994" s="10" t="s">
        <v>475</v>
      </c>
      <c r="V994" s="10" t="s">
        <v>4778</v>
      </c>
      <c r="W994" s="10" t="s">
        <v>4769</v>
      </c>
      <c r="X994" s="569">
        <v>46099.631944444453</v>
      </c>
      <c r="Y994" s="10"/>
      <c r="Z994" s="10">
        <v>0.7</v>
      </c>
      <c r="AA994" s="10"/>
      <c r="AB994" s="10" t="s">
        <v>478</v>
      </c>
      <c r="AC994" s="221" t="s">
        <v>3006</v>
      </c>
      <c r="AD994" s="10"/>
      <c r="AE994" s="10" t="s">
        <v>480</v>
      </c>
      <c r="AF994" s="10"/>
      <c r="AG994" s="10"/>
      <c r="AH994" s="10"/>
      <c r="AI994" s="10"/>
      <c r="AJ994" s="10"/>
      <c r="AK994" s="10" t="s">
        <v>480</v>
      </c>
      <c r="AL994" s="222" t="e">
        <f t="shared" si="30"/>
        <v>#VALUE!</v>
      </c>
      <c r="AM994" s="220">
        <f t="shared" si="31"/>
        <v>46099</v>
      </c>
    </row>
    <row r="995" spans="1:39" ht="21.6" customHeight="1">
      <c r="A995" s="10">
        <v>139</v>
      </c>
      <c r="B995" s="10" t="s">
        <v>471</v>
      </c>
      <c r="C995" s="10">
        <v>2026032570</v>
      </c>
      <c r="D995" s="10"/>
      <c r="E995" s="10"/>
      <c r="F995" s="10" t="s">
        <v>86</v>
      </c>
      <c r="G995" s="366" t="s">
        <v>2299</v>
      </c>
      <c r="H995" s="10" t="s">
        <v>543</v>
      </c>
      <c r="I995" s="10"/>
      <c r="J995" s="10"/>
      <c r="K995" s="10"/>
      <c r="L995" s="10"/>
      <c r="M995" s="11"/>
      <c r="N995" s="10"/>
      <c r="O995" s="11"/>
      <c r="P995" s="12"/>
      <c r="Q995" s="10" t="s">
        <v>2302</v>
      </c>
      <c r="R995" s="10" t="s">
        <v>419</v>
      </c>
      <c r="S995" s="367" t="s">
        <v>146</v>
      </c>
      <c r="T995" s="10">
        <v>1</v>
      </c>
      <c r="U995" s="10" t="s">
        <v>475</v>
      </c>
      <c r="V995" s="10" t="s">
        <v>4779</v>
      </c>
      <c r="W995" s="10" t="s">
        <v>4780</v>
      </c>
      <c r="X995" s="569">
        <v>46099.636805555558</v>
      </c>
      <c r="Y995" s="10"/>
      <c r="Z995" s="10">
        <v>0.3</v>
      </c>
      <c r="AA995" s="10"/>
      <c r="AB995" s="10" t="s">
        <v>478</v>
      </c>
      <c r="AC995" s="221" t="s">
        <v>4781</v>
      </c>
      <c r="AD995" s="10" t="s">
        <v>480</v>
      </c>
      <c r="AE995" s="10"/>
      <c r="AF995" s="10"/>
      <c r="AG995" s="10"/>
      <c r="AH995" s="10"/>
      <c r="AI995" s="10"/>
      <c r="AJ995" s="10"/>
      <c r="AK995" s="10" t="s">
        <v>480</v>
      </c>
      <c r="AL995" s="222" t="e">
        <f t="shared" si="30"/>
        <v>#VALUE!</v>
      </c>
      <c r="AM995" s="220">
        <f t="shared" si="31"/>
        <v>46099</v>
      </c>
    </row>
    <row r="996" spans="1:39" ht="21.6" customHeight="1">
      <c r="A996" s="10">
        <v>140</v>
      </c>
      <c r="B996" s="10" t="s">
        <v>471</v>
      </c>
      <c r="C996" s="10">
        <v>2026032582</v>
      </c>
      <c r="D996" s="10"/>
      <c r="E996" s="10"/>
      <c r="F996" s="10">
        <v>2399</v>
      </c>
      <c r="G996" s="366" t="s">
        <v>298</v>
      </c>
      <c r="H996" s="10" t="s">
        <v>504</v>
      </c>
      <c r="I996" s="10"/>
      <c r="J996" s="10"/>
      <c r="K996" s="10"/>
      <c r="L996" s="10"/>
      <c r="M996" s="11"/>
      <c r="N996" s="10"/>
      <c r="O996" s="11"/>
      <c r="P996" s="12"/>
      <c r="Q996" s="10" t="s">
        <v>965</v>
      </c>
      <c r="R996" s="10" t="s">
        <v>419</v>
      </c>
      <c r="S996" s="367" t="s">
        <v>125</v>
      </c>
      <c r="T996" s="10">
        <v>1</v>
      </c>
      <c r="U996" s="10" t="s">
        <v>475</v>
      </c>
      <c r="V996" s="10" t="s">
        <v>4782</v>
      </c>
      <c r="W996" s="10" t="s">
        <v>4783</v>
      </c>
      <c r="X996" s="569">
        <v>46099.666666666657</v>
      </c>
      <c r="Y996" s="10"/>
      <c r="Z996" s="10">
        <v>13.5</v>
      </c>
      <c r="AA996" s="10"/>
      <c r="AB996" s="10" t="s">
        <v>478</v>
      </c>
      <c r="AC996" s="221" t="s">
        <v>944</v>
      </c>
      <c r="AD996" s="10"/>
      <c r="AE996" s="10" t="s">
        <v>480</v>
      </c>
      <c r="AF996" s="10"/>
      <c r="AG996" s="10"/>
      <c r="AH996" s="10"/>
      <c r="AI996" s="10"/>
      <c r="AJ996" s="10"/>
      <c r="AK996" s="10" t="s">
        <v>480</v>
      </c>
      <c r="AL996" s="222" t="e">
        <f t="shared" si="30"/>
        <v>#VALUE!</v>
      </c>
      <c r="AM996" s="220">
        <f t="shared" si="31"/>
        <v>46099</v>
      </c>
    </row>
    <row r="997" spans="1:39" ht="21.6" customHeight="1">
      <c r="A997" s="10">
        <v>141</v>
      </c>
      <c r="B997" s="10" t="s">
        <v>509</v>
      </c>
      <c r="C997" s="10">
        <v>2026032583</v>
      </c>
      <c r="D997" s="10" t="s">
        <v>4784</v>
      </c>
      <c r="E997" s="10" t="s">
        <v>621</v>
      </c>
      <c r="F997" s="10">
        <v>3751</v>
      </c>
      <c r="G997" s="366" t="s">
        <v>716</v>
      </c>
      <c r="H997" s="10" t="s">
        <v>712</v>
      </c>
      <c r="I997" s="10" t="s">
        <v>4785</v>
      </c>
      <c r="J997" s="10" t="s">
        <v>530</v>
      </c>
      <c r="K997" s="10" t="s">
        <v>289</v>
      </c>
      <c r="L997" s="10" t="s">
        <v>703</v>
      </c>
      <c r="M997" s="11" t="s">
        <v>704</v>
      </c>
      <c r="N997" s="10">
        <v>2401</v>
      </c>
      <c r="O997" s="11" t="s">
        <v>852</v>
      </c>
      <c r="P997" s="12" t="s">
        <v>4786</v>
      </c>
      <c r="Q997" s="10" t="s">
        <v>717</v>
      </c>
      <c r="R997" s="10" t="s">
        <v>419</v>
      </c>
      <c r="S997" s="367" t="s">
        <v>130</v>
      </c>
      <c r="T997" s="10">
        <v>1</v>
      </c>
      <c r="U997" s="10" t="s">
        <v>475</v>
      </c>
      <c r="V997" s="10" t="s">
        <v>4787</v>
      </c>
      <c r="W997" s="10" t="s">
        <v>4788</v>
      </c>
      <c r="X997" s="569">
        <v>46099.685416666667</v>
      </c>
      <c r="Y997" s="10" t="s">
        <v>4789</v>
      </c>
      <c r="Z997" s="10">
        <v>0.5</v>
      </c>
      <c r="AA997" s="10"/>
      <c r="AB997" s="10" t="s">
        <v>1180</v>
      </c>
      <c r="AC997" s="221" t="s">
        <v>4790</v>
      </c>
      <c r="AD997" s="10"/>
      <c r="AE997" s="10"/>
      <c r="AF997" s="10"/>
      <c r="AG997" s="10"/>
      <c r="AH997" s="10"/>
      <c r="AI997" s="10"/>
      <c r="AJ997" s="10"/>
      <c r="AK997" s="10" t="s">
        <v>480</v>
      </c>
      <c r="AL997" s="222">
        <f t="shared" si="30"/>
        <v>46099</v>
      </c>
      <c r="AM997" s="220">
        <f t="shared" si="31"/>
        <v>46099</v>
      </c>
    </row>
    <row r="998" spans="1:39" ht="21.6" customHeight="1">
      <c r="A998" s="10">
        <v>121</v>
      </c>
      <c r="B998" s="10" t="s">
        <v>509</v>
      </c>
      <c r="C998" s="10">
        <v>2026032511</v>
      </c>
      <c r="D998" s="10" t="s">
        <v>4791</v>
      </c>
      <c r="E998" s="10" t="s">
        <v>511</v>
      </c>
      <c r="F998" s="10">
        <v>4341</v>
      </c>
      <c r="G998" s="366" t="s">
        <v>231</v>
      </c>
      <c r="H998" s="10" t="s">
        <v>636</v>
      </c>
      <c r="I998" s="10" t="s">
        <v>4792</v>
      </c>
      <c r="J998" s="10" t="s">
        <v>530</v>
      </c>
      <c r="K998" s="10" t="s">
        <v>592</v>
      </c>
      <c r="L998" s="10" t="s">
        <v>605</v>
      </c>
      <c r="M998" s="11" t="s">
        <v>606</v>
      </c>
      <c r="N998" s="10" t="s">
        <v>4793</v>
      </c>
      <c r="O998" s="11" t="s">
        <v>3302</v>
      </c>
      <c r="P998" s="12" t="s">
        <v>4794</v>
      </c>
      <c r="Q998" s="10" t="s">
        <v>906</v>
      </c>
      <c r="R998" s="10" t="s">
        <v>419</v>
      </c>
      <c r="S998" s="367" t="s">
        <v>125</v>
      </c>
      <c r="T998" s="10">
        <v>1</v>
      </c>
      <c r="U998" s="10" t="s">
        <v>475</v>
      </c>
      <c r="V998" s="10" t="s">
        <v>4795</v>
      </c>
      <c r="W998" s="10" t="s">
        <v>4796</v>
      </c>
      <c r="X998" s="569">
        <v>46100.4375</v>
      </c>
      <c r="Y998" s="10" t="s">
        <v>4797</v>
      </c>
      <c r="Z998" s="10">
        <v>1</v>
      </c>
      <c r="AA998" s="10"/>
      <c r="AB998" s="10" t="s">
        <v>478</v>
      </c>
      <c r="AC998" s="221" t="s">
        <v>4798</v>
      </c>
      <c r="AD998" s="10"/>
      <c r="AE998" s="10"/>
      <c r="AF998" s="10"/>
      <c r="AG998" s="10"/>
      <c r="AH998" s="10"/>
      <c r="AI998" s="10"/>
      <c r="AJ998" s="10"/>
      <c r="AK998" s="10" t="s">
        <v>480</v>
      </c>
      <c r="AL998" s="222">
        <f t="shared" si="30"/>
        <v>46099</v>
      </c>
      <c r="AM998" s="220">
        <f t="shared" si="31"/>
        <v>46100</v>
      </c>
    </row>
    <row r="999" spans="1:39" ht="21.6" customHeight="1">
      <c r="A999" s="10">
        <v>143</v>
      </c>
      <c r="B999" s="10" t="s">
        <v>509</v>
      </c>
      <c r="C999" s="10">
        <v>2026032601</v>
      </c>
      <c r="D999" s="10" t="s">
        <v>4799</v>
      </c>
      <c r="E999" s="10" t="s">
        <v>511</v>
      </c>
      <c r="F999" s="10">
        <v>3929</v>
      </c>
      <c r="G999" s="366" t="s">
        <v>224</v>
      </c>
      <c r="H999" s="10" t="s">
        <v>887</v>
      </c>
      <c r="I999" s="10" t="s">
        <v>4800</v>
      </c>
      <c r="J999" s="10" t="s">
        <v>530</v>
      </c>
      <c r="K999" s="10" t="s">
        <v>1037</v>
      </c>
      <c r="L999" s="10" t="s">
        <v>515</v>
      </c>
      <c r="M999" s="11" t="s">
        <v>516</v>
      </c>
      <c r="N999" s="10">
        <v>2304</v>
      </c>
      <c r="O999" s="11" t="s">
        <v>517</v>
      </c>
      <c r="P999" s="12" t="s">
        <v>4801</v>
      </c>
      <c r="Q999" s="10" t="s">
        <v>1879</v>
      </c>
      <c r="R999" s="10" t="s">
        <v>419</v>
      </c>
      <c r="S999" s="367" t="s">
        <v>125</v>
      </c>
      <c r="T999" s="10">
        <v>1</v>
      </c>
      <c r="U999" s="10" t="s">
        <v>475</v>
      </c>
      <c r="V999" s="10" t="s">
        <v>4802</v>
      </c>
      <c r="W999" s="10" t="s">
        <v>4803</v>
      </c>
      <c r="X999" s="569">
        <v>46100.458333333343</v>
      </c>
      <c r="Y999" s="10" t="s">
        <v>4804</v>
      </c>
      <c r="Z999" s="10">
        <v>0.5</v>
      </c>
      <c r="AA999" s="10"/>
      <c r="AB999" s="10" t="s">
        <v>478</v>
      </c>
      <c r="AC999" s="221" t="s">
        <v>4805</v>
      </c>
      <c r="AD999" s="10"/>
      <c r="AE999" s="10"/>
      <c r="AF999" s="10"/>
      <c r="AG999" s="10"/>
      <c r="AH999" s="10"/>
      <c r="AI999" s="10"/>
      <c r="AJ999" s="10"/>
      <c r="AK999" s="10" t="s">
        <v>480</v>
      </c>
      <c r="AL999" s="222">
        <f t="shared" si="30"/>
        <v>46099</v>
      </c>
      <c r="AM999" s="220">
        <f t="shared" si="31"/>
        <v>46100</v>
      </c>
    </row>
    <row r="1000" spans="1:39" ht="21.6" customHeight="1">
      <c r="A1000" s="10">
        <v>144</v>
      </c>
      <c r="B1000" s="10" t="s">
        <v>509</v>
      </c>
      <c r="C1000" s="10">
        <v>2026032621</v>
      </c>
      <c r="D1000" s="10" t="s">
        <v>4806</v>
      </c>
      <c r="E1000" s="10" t="s">
        <v>511</v>
      </c>
      <c r="F1000" s="10" t="s">
        <v>53</v>
      </c>
      <c r="G1000" s="366" t="s">
        <v>2233</v>
      </c>
      <c r="H1000" s="10" t="s">
        <v>887</v>
      </c>
      <c r="I1000" s="10" t="s">
        <v>4807</v>
      </c>
      <c r="J1000" s="10" t="s">
        <v>571</v>
      </c>
      <c r="K1000" s="10" t="s">
        <v>592</v>
      </c>
      <c r="L1000" s="10" t="s">
        <v>515</v>
      </c>
      <c r="M1000" s="11" t="s">
        <v>516</v>
      </c>
      <c r="N1000" s="10">
        <v>2302</v>
      </c>
      <c r="O1000" s="11" t="s">
        <v>1653</v>
      </c>
      <c r="P1000" s="12" t="s">
        <v>4808</v>
      </c>
      <c r="Q1000" s="10" t="s">
        <v>2236</v>
      </c>
      <c r="R1000" s="10" t="s">
        <v>419</v>
      </c>
      <c r="S1000" s="367" t="s">
        <v>125</v>
      </c>
      <c r="T1000" s="10">
        <v>1</v>
      </c>
      <c r="U1000" s="10" t="s">
        <v>475</v>
      </c>
      <c r="V1000" s="10" t="s">
        <v>4809</v>
      </c>
      <c r="W1000" s="10" t="s">
        <v>4810</v>
      </c>
      <c r="X1000" s="569">
        <v>46100.493055555547</v>
      </c>
      <c r="Y1000" s="10" t="s">
        <v>4811</v>
      </c>
      <c r="Z1000" s="10">
        <v>0.6</v>
      </c>
      <c r="AA1000" s="10"/>
      <c r="AB1000" s="10" t="s">
        <v>478</v>
      </c>
      <c r="AC1000" s="221" t="s">
        <v>4812</v>
      </c>
      <c r="AD1000" s="10"/>
      <c r="AE1000" s="10"/>
      <c r="AF1000" s="10"/>
      <c r="AG1000" s="10"/>
      <c r="AH1000" s="10"/>
      <c r="AI1000" s="10"/>
      <c r="AJ1000" s="10"/>
      <c r="AK1000" s="10" t="s">
        <v>480</v>
      </c>
      <c r="AL1000" s="222">
        <f t="shared" si="30"/>
        <v>46100</v>
      </c>
      <c r="AM1000" s="220">
        <f t="shared" si="31"/>
        <v>46100</v>
      </c>
    </row>
    <row r="1001" spans="1:39" ht="21.6" customHeight="1">
      <c r="A1001" s="10">
        <v>145</v>
      </c>
      <c r="B1001" s="10" t="s">
        <v>471</v>
      </c>
      <c r="C1001" s="10">
        <v>2026032625</v>
      </c>
      <c r="D1001" s="10"/>
      <c r="E1001" s="10"/>
      <c r="F1001" s="10">
        <v>2935</v>
      </c>
      <c r="G1001" s="366" t="s">
        <v>1691</v>
      </c>
      <c r="H1001" s="10" t="s">
        <v>504</v>
      </c>
      <c r="I1001" s="10"/>
      <c r="J1001" s="10"/>
      <c r="K1001" s="10"/>
      <c r="L1001" s="10"/>
      <c r="M1001" s="11"/>
      <c r="N1001" s="10"/>
      <c r="O1001" s="11"/>
      <c r="P1001" s="12"/>
      <c r="Q1001" s="10" t="s">
        <v>1692</v>
      </c>
      <c r="R1001" s="10" t="s">
        <v>419</v>
      </c>
      <c r="S1001" s="367" t="s">
        <v>145</v>
      </c>
      <c r="T1001" s="10">
        <v>1</v>
      </c>
      <c r="U1001" s="10" t="s">
        <v>475</v>
      </c>
      <c r="V1001" s="10" t="s">
        <v>4813</v>
      </c>
      <c r="W1001" s="10" t="s">
        <v>4814</v>
      </c>
      <c r="X1001" s="569">
        <v>46100.4375</v>
      </c>
      <c r="Y1001" s="10"/>
      <c r="Z1001" s="10">
        <v>0.5</v>
      </c>
      <c r="AA1001" s="10"/>
      <c r="AB1001" s="10" t="s">
        <v>478</v>
      </c>
      <c r="AC1001" s="221" t="s">
        <v>4815</v>
      </c>
      <c r="AD1001" s="10" t="s">
        <v>480</v>
      </c>
      <c r="AE1001" s="10"/>
      <c r="AF1001" s="10"/>
      <c r="AG1001" s="10"/>
      <c r="AH1001" s="10"/>
      <c r="AI1001" s="10"/>
      <c r="AJ1001" s="10" t="s">
        <v>480</v>
      </c>
      <c r="AK1001" s="10" t="s">
        <v>480</v>
      </c>
      <c r="AL1001" s="222" t="e">
        <f t="shared" si="30"/>
        <v>#VALUE!</v>
      </c>
      <c r="AM1001" s="220">
        <f t="shared" si="31"/>
        <v>46100</v>
      </c>
    </row>
    <row r="1002" spans="1:39" ht="21.6" customHeight="1">
      <c r="A1002" s="10">
        <v>146</v>
      </c>
      <c r="B1002" s="10" t="s">
        <v>471</v>
      </c>
      <c r="C1002" s="10">
        <v>2026032637</v>
      </c>
      <c r="D1002" s="10"/>
      <c r="E1002" s="10"/>
      <c r="F1002" s="10">
        <v>4084</v>
      </c>
      <c r="G1002" s="366" t="s">
        <v>796</v>
      </c>
      <c r="H1002" s="10" t="s">
        <v>504</v>
      </c>
      <c r="I1002" s="10"/>
      <c r="J1002" s="10"/>
      <c r="K1002" s="10"/>
      <c r="L1002" s="10"/>
      <c r="M1002" s="11"/>
      <c r="N1002" s="10"/>
      <c r="O1002" s="11"/>
      <c r="P1002" s="12"/>
      <c r="Q1002" s="10" t="s">
        <v>797</v>
      </c>
      <c r="R1002" s="10" t="s">
        <v>419</v>
      </c>
      <c r="S1002" s="367" t="s">
        <v>145</v>
      </c>
      <c r="T1002" s="10">
        <v>1</v>
      </c>
      <c r="U1002" s="10" t="s">
        <v>475</v>
      </c>
      <c r="V1002" s="10" t="s">
        <v>4816</v>
      </c>
      <c r="W1002" s="10" t="s">
        <v>4817</v>
      </c>
      <c r="X1002" s="569">
        <v>46100.480555555558</v>
      </c>
      <c r="Y1002" s="10"/>
      <c r="Z1002" s="10">
        <v>0.5</v>
      </c>
      <c r="AA1002" s="10"/>
      <c r="AB1002" s="10" t="s">
        <v>478</v>
      </c>
      <c r="AC1002" s="221" t="s">
        <v>4818</v>
      </c>
      <c r="AD1002" s="10" t="s">
        <v>480</v>
      </c>
      <c r="AE1002" s="10"/>
      <c r="AF1002" s="10"/>
      <c r="AG1002" s="10"/>
      <c r="AH1002" s="10"/>
      <c r="AI1002" s="10"/>
      <c r="AJ1002" s="10" t="s">
        <v>480</v>
      </c>
      <c r="AK1002" s="10" t="s">
        <v>480</v>
      </c>
      <c r="AL1002" s="222" t="e">
        <f t="shared" si="30"/>
        <v>#VALUE!</v>
      </c>
      <c r="AM1002" s="220">
        <f t="shared" si="31"/>
        <v>46100</v>
      </c>
    </row>
    <row r="1003" spans="1:39" ht="21.6" customHeight="1">
      <c r="A1003" s="10">
        <v>147</v>
      </c>
      <c r="B1003" s="10" t="s">
        <v>471</v>
      </c>
      <c r="C1003" s="10">
        <v>2026032790</v>
      </c>
      <c r="D1003" s="10"/>
      <c r="E1003" s="10"/>
      <c r="F1003" s="10">
        <v>2958</v>
      </c>
      <c r="G1003" s="366" t="s">
        <v>1896</v>
      </c>
      <c r="H1003" s="10" t="s">
        <v>887</v>
      </c>
      <c r="I1003" s="10"/>
      <c r="J1003" s="10"/>
      <c r="K1003" s="10"/>
      <c r="L1003" s="10"/>
      <c r="M1003" s="11"/>
      <c r="N1003" s="10"/>
      <c r="O1003" s="11"/>
      <c r="P1003" s="12"/>
      <c r="Q1003" s="10" t="s">
        <v>1897</v>
      </c>
      <c r="R1003" s="10" t="s">
        <v>419</v>
      </c>
      <c r="S1003" s="367" t="s">
        <v>125</v>
      </c>
      <c r="T1003" s="10">
        <v>1</v>
      </c>
      <c r="U1003" s="10" t="s">
        <v>475</v>
      </c>
      <c r="V1003" s="10" t="s">
        <v>4819</v>
      </c>
      <c r="W1003" s="10" t="s">
        <v>4820</v>
      </c>
      <c r="X1003" s="569">
        <v>46101.472222222219</v>
      </c>
      <c r="Y1003" s="10"/>
      <c r="Z1003" s="10">
        <v>0.3</v>
      </c>
      <c r="AA1003" s="10"/>
      <c r="AB1003" s="10" t="s">
        <v>478</v>
      </c>
      <c r="AC1003" s="221" t="s">
        <v>4821</v>
      </c>
      <c r="AD1003" s="10" t="s">
        <v>480</v>
      </c>
      <c r="AE1003" s="10"/>
      <c r="AF1003" s="10"/>
      <c r="AG1003" s="10"/>
      <c r="AH1003" s="10"/>
      <c r="AI1003" s="10"/>
      <c r="AJ1003" s="10" t="s">
        <v>480</v>
      </c>
      <c r="AK1003" s="10" t="s">
        <v>480</v>
      </c>
      <c r="AL1003" s="222" t="e">
        <f t="shared" si="30"/>
        <v>#VALUE!</v>
      </c>
      <c r="AM1003" s="220">
        <f t="shared" si="31"/>
        <v>46101</v>
      </c>
    </row>
    <row r="1004" spans="1:39" ht="21.6" customHeight="1">
      <c r="A1004" s="10">
        <v>148</v>
      </c>
      <c r="B1004" s="10" t="s">
        <v>471</v>
      </c>
      <c r="C1004" s="10">
        <v>2026032797</v>
      </c>
      <c r="D1004" s="10"/>
      <c r="E1004" s="10"/>
      <c r="F1004" s="10">
        <v>5341</v>
      </c>
      <c r="G1004" s="366" t="s">
        <v>230</v>
      </c>
      <c r="H1004" s="10" t="s">
        <v>887</v>
      </c>
      <c r="I1004" s="10"/>
      <c r="J1004" s="10"/>
      <c r="K1004" s="10"/>
      <c r="L1004" s="10"/>
      <c r="M1004" s="11"/>
      <c r="N1004" s="10"/>
      <c r="O1004" s="11"/>
      <c r="P1004" s="12"/>
      <c r="Q1004" s="10" t="s">
        <v>1890</v>
      </c>
      <c r="R1004" s="10" t="s">
        <v>419</v>
      </c>
      <c r="S1004" s="367" t="s">
        <v>125</v>
      </c>
      <c r="T1004" s="10">
        <v>1</v>
      </c>
      <c r="U1004" s="10" t="s">
        <v>475</v>
      </c>
      <c r="V1004" s="10" t="s">
        <v>4822</v>
      </c>
      <c r="W1004" s="10" t="s">
        <v>4823</v>
      </c>
      <c r="X1004" s="569">
        <v>46101.493055555547</v>
      </c>
      <c r="Y1004" s="10"/>
      <c r="Z1004" s="10">
        <v>0.3</v>
      </c>
      <c r="AA1004" s="10"/>
      <c r="AB1004" s="10" t="s">
        <v>478</v>
      </c>
      <c r="AC1004" s="221" t="s">
        <v>4824</v>
      </c>
      <c r="AD1004" s="10" t="s">
        <v>480</v>
      </c>
      <c r="AE1004" s="10"/>
      <c r="AF1004" s="10"/>
      <c r="AG1004" s="10"/>
      <c r="AH1004" s="10"/>
      <c r="AI1004" s="10"/>
      <c r="AJ1004" s="10" t="s">
        <v>480</v>
      </c>
      <c r="AK1004" s="10" t="s">
        <v>480</v>
      </c>
      <c r="AL1004" s="222" t="e">
        <f t="shared" si="30"/>
        <v>#VALUE!</v>
      </c>
      <c r="AM1004" s="220">
        <f t="shared" si="31"/>
        <v>46101</v>
      </c>
    </row>
    <row r="1005" spans="1:39" ht="21.6" customHeight="1">
      <c r="A1005" s="10">
        <v>147</v>
      </c>
      <c r="B1005" s="10" t="s">
        <v>509</v>
      </c>
      <c r="C1005" s="10">
        <v>2026032673</v>
      </c>
      <c r="D1005" s="10" t="s">
        <v>4825</v>
      </c>
      <c r="E1005" s="10" t="s">
        <v>511</v>
      </c>
      <c r="F1005" s="10">
        <v>3137</v>
      </c>
      <c r="G1005" s="366" t="s">
        <v>301</v>
      </c>
      <c r="H1005" s="10" t="s">
        <v>1665</v>
      </c>
      <c r="I1005" s="10" t="s">
        <v>4826</v>
      </c>
      <c r="J1005" s="10" t="s">
        <v>571</v>
      </c>
      <c r="K1005" s="10" t="s">
        <v>289</v>
      </c>
      <c r="L1005" s="10" t="s">
        <v>1472</v>
      </c>
      <c r="M1005" s="11" t="s">
        <v>1473</v>
      </c>
      <c r="N1005" s="10" t="s">
        <v>1474</v>
      </c>
      <c r="O1005" s="11" t="s">
        <v>572</v>
      </c>
      <c r="P1005" s="12" t="s">
        <v>4827</v>
      </c>
      <c r="Q1005" s="10" t="s">
        <v>2138</v>
      </c>
      <c r="R1005" s="10" t="s">
        <v>419</v>
      </c>
      <c r="S1005" s="367" t="s">
        <v>130</v>
      </c>
      <c r="T1005" s="10">
        <v>1</v>
      </c>
      <c r="U1005" s="10" t="s">
        <v>475</v>
      </c>
      <c r="V1005" s="10" t="s">
        <v>4828</v>
      </c>
      <c r="W1005" s="10" t="s">
        <v>4820</v>
      </c>
      <c r="X1005" s="569">
        <v>46101.563888888893</v>
      </c>
      <c r="Y1005" s="10" t="s">
        <v>4829</v>
      </c>
      <c r="Z1005" s="10">
        <v>2.5</v>
      </c>
      <c r="AA1005" s="10"/>
      <c r="AB1005" s="10" t="s">
        <v>478</v>
      </c>
      <c r="AC1005" s="221" t="s">
        <v>4830</v>
      </c>
      <c r="AD1005" s="10"/>
      <c r="AE1005" s="10"/>
      <c r="AF1005" s="10"/>
      <c r="AG1005" s="10"/>
      <c r="AH1005" s="10"/>
      <c r="AI1005" s="10"/>
      <c r="AJ1005" s="10"/>
      <c r="AK1005" s="10" t="s">
        <v>480</v>
      </c>
      <c r="AL1005" s="222">
        <f t="shared" si="30"/>
        <v>46100</v>
      </c>
      <c r="AM1005" s="220">
        <f t="shared" si="31"/>
        <v>46101</v>
      </c>
    </row>
    <row r="1006" spans="1:39" ht="21.6" customHeight="1">
      <c r="A1006" s="10">
        <v>148</v>
      </c>
      <c r="B1006" s="10" t="s">
        <v>509</v>
      </c>
      <c r="C1006" s="10">
        <v>2026032766</v>
      </c>
      <c r="D1006" s="10" t="s">
        <v>4831</v>
      </c>
      <c r="E1006" s="10" t="s">
        <v>511</v>
      </c>
      <c r="F1006" s="10" t="s">
        <v>71</v>
      </c>
      <c r="G1006" s="366" t="s">
        <v>3364</v>
      </c>
      <c r="H1006" s="10" t="s">
        <v>2440</v>
      </c>
      <c r="I1006" s="10" t="s">
        <v>4832</v>
      </c>
      <c r="J1006" s="10" t="s">
        <v>591</v>
      </c>
      <c r="K1006" s="10" t="s">
        <v>531</v>
      </c>
      <c r="L1006" s="10" t="s">
        <v>593</v>
      </c>
      <c r="M1006" s="11" t="s">
        <v>594</v>
      </c>
      <c r="N1006" s="10" t="s">
        <v>595</v>
      </c>
      <c r="O1006" s="11" t="s">
        <v>596</v>
      </c>
      <c r="P1006" s="12" t="s">
        <v>4833</v>
      </c>
      <c r="Q1006" s="10" t="s">
        <v>3367</v>
      </c>
      <c r="R1006" s="10" t="s">
        <v>419</v>
      </c>
      <c r="S1006" s="367" t="s">
        <v>130</v>
      </c>
      <c r="T1006" s="10">
        <v>1</v>
      </c>
      <c r="U1006" s="10" t="s">
        <v>475</v>
      </c>
      <c r="V1006" s="10" t="s">
        <v>4834</v>
      </c>
      <c r="W1006" s="10" t="s">
        <v>4835</v>
      </c>
      <c r="X1006" s="569">
        <v>46104.489583333343</v>
      </c>
      <c r="Y1006" s="10" t="s">
        <v>4836</v>
      </c>
      <c r="Z1006" s="10">
        <v>0.8</v>
      </c>
      <c r="AA1006" s="10"/>
      <c r="AB1006" s="10" t="s">
        <v>478</v>
      </c>
      <c r="AC1006" s="221" t="s">
        <v>4837</v>
      </c>
      <c r="AD1006" s="10"/>
      <c r="AE1006" s="10"/>
      <c r="AF1006" s="10"/>
      <c r="AG1006" s="10"/>
      <c r="AH1006" s="10"/>
      <c r="AI1006" s="10"/>
      <c r="AJ1006" s="10"/>
      <c r="AK1006" s="10" t="s">
        <v>480</v>
      </c>
      <c r="AL1006" s="222">
        <f t="shared" si="30"/>
        <v>46101</v>
      </c>
      <c r="AM1006" s="220">
        <f t="shared" si="31"/>
        <v>46104</v>
      </c>
    </row>
    <row r="1007" spans="1:39" ht="21.6" customHeight="1">
      <c r="A1007" s="10">
        <v>151</v>
      </c>
      <c r="B1007" s="10" t="s">
        <v>471</v>
      </c>
      <c r="C1007" s="10">
        <v>2026032907</v>
      </c>
      <c r="D1007" s="10"/>
      <c r="E1007" s="10"/>
      <c r="F1007" s="10">
        <v>4218</v>
      </c>
      <c r="G1007" s="366" t="s">
        <v>369</v>
      </c>
      <c r="H1007" s="10" t="s">
        <v>887</v>
      </c>
      <c r="I1007" s="10"/>
      <c r="J1007" s="10"/>
      <c r="K1007" s="10"/>
      <c r="L1007" s="10"/>
      <c r="M1007" s="11"/>
      <c r="N1007" s="10"/>
      <c r="O1007" s="11"/>
      <c r="P1007" s="12"/>
      <c r="Q1007" s="10" t="s">
        <v>1893</v>
      </c>
      <c r="R1007" s="10" t="s">
        <v>419</v>
      </c>
      <c r="S1007" s="367" t="s">
        <v>125</v>
      </c>
      <c r="T1007" s="10">
        <v>1</v>
      </c>
      <c r="U1007" s="10" t="s">
        <v>475</v>
      </c>
      <c r="V1007" s="10" t="s">
        <v>4838</v>
      </c>
      <c r="W1007" s="10" t="s">
        <v>4839</v>
      </c>
      <c r="X1007" s="569">
        <v>46101.555555555547</v>
      </c>
      <c r="Y1007" s="10"/>
      <c r="Z1007" s="10">
        <v>0.3</v>
      </c>
      <c r="AA1007" s="10"/>
      <c r="AB1007" s="10" t="s">
        <v>478</v>
      </c>
      <c r="AC1007" s="221" t="s">
        <v>4840</v>
      </c>
      <c r="AD1007" s="10" t="s">
        <v>480</v>
      </c>
      <c r="AE1007" s="10"/>
      <c r="AF1007" s="10"/>
      <c r="AG1007" s="10"/>
      <c r="AH1007" s="10"/>
      <c r="AI1007" s="10"/>
      <c r="AJ1007" s="10" t="s">
        <v>480</v>
      </c>
      <c r="AK1007" s="10" t="s">
        <v>480</v>
      </c>
      <c r="AL1007" s="222" t="e">
        <f t="shared" si="30"/>
        <v>#VALUE!</v>
      </c>
      <c r="AM1007" s="220">
        <f t="shared" si="31"/>
        <v>46101</v>
      </c>
    </row>
    <row r="1008" spans="1:39" ht="21.6" customHeight="1">
      <c r="A1008" s="10">
        <v>152</v>
      </c>
      <c r="B1008" s="10" t="s">
        <v>471</v>
      </c>
      <c r="C1008" s="10">
        <v>2026032930</v>
      </c>
      <c r="D1008" s="10"/>
      <c r="E1008" s="10"/>
      <c r="F1008" s="10">
        <v>3892</v>
      </c>
      <c r="G1008" s="366" t="s">
        <v>2071</v>
      </c>
      <c r="H1008" s="10" t="s">
        <v>887</v>
      </c>
      <c r="I1008" s="10"/>
      <c r="J1008" s="10"/>
      <c r="K1008" s="10"/>
      <c r="L1008" s="10"/>
      <c r="M1008" s="11"/>
      <c r="N1008" s="10"/>
      <c r="O1008" s="11"/>
      <c r="P1008" s="12"/>
      <c r="Q1008" s="10" t="s">
        <v>2072</v>
      </c>
      <c r="R1008" s="10" t="s">
        <v>419</v>
      </c>
      <c r="S1008" s="367" t="s">
        <v>125</v>
      </c>
      <c r="T1008" s="10">
        <v>1</v>
      </c>
      <c r="U1008" s="10" t="s">
        <v>475</v>
      </c>
      <c r="V1008" s="10" t="s">
        <v>4841</v>
      </c>
      <c r="W1008" s="10" t="s">
        <v>4842</v>
      </c>
      <c r="X1008" s="569">
        <v>46101.576388888891</v>
      </c>
      <c r="Y1008" s="10"/>
      <c r="Z1008" s="10">
        <v>0.3</v>
      </c>
      <c r="AA1008" s="10"/>
      <c r="AB1008" s="10" t="s">
        <v>478</v>
      </c>
      <c r="AC1008" s="221" t="s">
        <v>4843</v>
      </c>
      <c r="AD1008" s="10" t="s">
        <v>480</v>
      </c>
      <c r="AE1008" s="10"/>
      <c r="AF1008" s="10"/>
      <c r="AG1008" s="10"/>
      <c r="AH1008" s="10"/>
      <c r="AI1008" s="10"/>
      <c r="AJ1008" s="10" t="s">
        <v>480</v>
      </c>
      <c r="AK1008" s="10" t="s">
        <v>480</v>
      </c>
      <c r="AL1008" s="222" t="e">
        <f t="shared" si="30"/>
        <v>#VALUE!</v>
      </c>
      <c r="AM1008" s="220">
        <f t="shared" si="31"/>
        <v>46101</v>
      </c>
    </row>
    <row r="1009" spans="1:39" ht="21.6" customHeight="1">
      <c r="A1009" s="10">
        <v>153</v>
      </c>
      <c r="B1009" s="10" t="s">
        <v>471</v>
      </c>
      <c r="C1009" s="10">
        <v>2026032934</v>
      </c>
      <c r="D1009" s="10"/>
      <c r="E1009" s="10"/>
      <c r="F1009" s="10">
        <v>2171</v>
      </c>
      <c r="G1009" s="366" t="s">
        <v>4844</v>
      </c>
      <c r="H1009" s="10" t="s">
        <v>2452</v>
      </c>
      <c r="I1009" s="10"/>
      <c r="J1009" s="10"/>
      <c r="K1009" s="10"/>
      <c r="L1009" s="10"/>
      <c r="M1009" s="11"/>
      <c r="N1009" s="10"/>
      <c r="O1009" s="11"/>
      <c r="P1009" s="12"/>
      <c r="Q1009" s="10" t="s">
        <v>4845</v>
      </c>
      <c r="R1009" s="10" t="s">
        <v>419</v>
      </c>
      <c r="S1009" s="367" t="s">
        <v>145</v>
      </c>
      <c r="T1009" s="10">
        <v>1</v>
      </c>
      <c r="U1009" s="10" t="s">
        <v>475</v>
      </c>
      <c r="V1009" s="10" t="s">
        <v>4846</v>
      </c>
      <c r="W1009" s="10" t="s">
        <v>4847</v>
      </c>
      <c r="X1009" s="569">
        <v>46101.597222222219</v>
      </c>
      <c r="Y1009" s="10"/>
      <c r="Z1009" s="10">
        <v>0.5</v>
      </c>
      <c r="AA1009" s="10"/>
      <c r="AB1009" s="10" t="s">
        <v>478</v>
      </c>
      <c r="AC1009" s="221" t="s">
        <v>4848</v>
      </c>
      <c r="AD1009" s="10" t="s">
        <v>480</v>
      </c>
      <c r="AE1009" s="10"/>
      <c r="AF1009" s="10"/>
      <c r="AG1009" s="10"/>
      <c r="AH1009" s="10"/>
      <c r="AI1009" s="10"/>
      <c r="AJ1009" s="10" t="s">
        <v>480</v>
      </c>
      <c r="AK1009" s="10" t="s">
        <v>480</v>
      </c>
      <c r="AL1009" s="222" t="e">
        <f t="shared" si="30"/>
        <v>#VALUE!</v>
      </c>
      <c r="AM1009" s="220">
        <f t="shared" si="31"/>
        <v>46101</v>
      </c>
    </row>
    <row r="1010" spans="1:39" ht="21.6" customHeight="1">
      <c r="A1010" s="10">
        <v>154</v>
      </c>
      <c r="B1010" s="10" t="s">
        <v>509</v>
      </c>
      <c r="C1010" s="10">
        <v>2026033029</v>
      </c>
      <c r="D1010" s="10" t="s">
        <v>4849</v>
      </c>
      <c r="E1010" s="10" t="s">
        <v>511</v>
      </c>
      <c r="F1010" s="10">
        <v>2398</v>
      </c>
      <c r="G1010" s="366" t="s">
        <v>3477</v>
      </c>
      <c r="H1010" s="10" t="s">
        <v>2452</v>
      </c>
      <c r="I1010" s="10" t="s">
        <v>4850</v>
      </c>
      <c r="J1010" s="10" t="s">
        <v>629</v>
      </c>
      <c r="K1010" s="10" t="s">
        <v>592</v>
      </c>
      <c r="L1010" s="10" t="s">
        <v>545</v>
      </c>
      <c r="M1010" s="11" t="s">
        <v>546</v>
      </c>
      <c r="N1010" s="10" t="s">
        <v>1307</v>
      </c>
      <c r="O1010" s="11" t="s">
        <v>1308</v>
      </c>
      <c r="P1010" s="12" t="s">
        <v>4851</v>
      </c>
      <c r="Q1010" s="10" t="s">
        <v>3478</v>
      </c>
      <c r="R1010" s="10" t="s">
        <v>419</v>
      </c>
      <c r="S1010" s="367" t="s">
        <v>145</v>
      </c>
      <c r="T1010" s="10">
        <v>1</v>
      </c>
      <c r="U1010" s="10" t="s">
        <v>475</v>
      </c>
      <c r="V1010" s="10" t="s">
        <v>4852</v>
      </c>
      <c r="W1010" s="10" t="s">
        <v>4853</v>
      </c>
      <c r="X1010" s="569">
        <v>46104.697916666657</v>
      </c>
      <c r="Y1010" s="10" t="s">
        <v>4854</v>
      </c>
      <c r="Z1010" s="10">
        <v>0.4</v>
      </c>
      <c r="AA1010" s="10"/>
      <c r="AB1010" s="10" t="s">
        <v>478</v>
      </c>
      <c r="AC1010" s="221" t="s">
        <v>4855</v>
      </c>
      <c r="AD1010" s="10"/>
      <c r="AE1010" s="10"/>
      <c r="AF1010" s="10"/>
      <c r="AG1010" s="10"/>
      <c r="AH1010" s="10"/>
      <c r="AI1010" s="10"/>
      <c r="AJ1010" s="10"/>
      <c r="AK1010" s="10" t="s">
        <v>480</v>
      </c>
      <c r="AL1010" s="222">
        <f t="shared" si="30"/>
        <v>46103</v>
      </c>
      <c r="AM1010" s="220">
        <f t="shared" si="31"/>
        <v>46104</v>
      </c>
    </row>
    <row r="1011" spans="1:39" ht="21.6" customHeight="1">
      <c r="A1011" s="10">
        <v>155</v>
      </c>
      <c r="B1011" s="10" t="s">
        <v>509</v>
      </c>
      <c r="C1011" s="10">
        <v>2026033030</v>
      </c>
      <c r="D1011" s="10" t="s">
        <v>4856</v>
      </c>
      <c r="E1011" s="10" t="s">
        <v>511</v>
      </c>
      <c r="F1011" s="10">
        <v>2398</v>
      </c>
      <c r="G1011" s="366" t="s">
        <v>3477</v>
      </c>
      <c r="H1011" s="10" t="s">
        <v>2452</v>
      </c>
      <c r="I1011" s="10" t="s">
        <v>4857</v>
      </c>
      <c r="J1011" s="10" t="s">
        <v>629</v>
      </c>
      <c r="K1011" s="10" t="s">
        <v>592</v>
      </c>
      <c r="L1011" s="10" t="s">
        <v>545</v>
      </c>
      <c r="M1011" s="11" t="s">
        <v>546</v>
      </c>
      <c r="N1011" s="10" t="s">
        <v>1307</v>
      </c>
      <c r="O1011" s="11" t="s">
        <v>1308</v>
      </c>
      <c r="P1011" s="12" t="s">
        <v>4858</v>
      </c>
      <c r="Q1011" s="10" t="s">
        <v>3478</v>
      </c>
      <c r="R1011" s="10" t="s">
        <v>419</v>
      </c>
      <c r="S1011" s="367" t="s">
        <v>145</v>
      </c>
      <c r="T1011" s="10">
        <v>1</v>
      </c>
      <c r="U1011" s="10" t="s">
        <v>475</v>
      </c>
      <c r="V1011" s="10" t="s">
        <v>4859</v>
      </c>
      <c r="W1011" s="10" t="s">
        <v>4860</v>
      </c>
      <c r="X1011" s="569">
        <v>46104.725694444453</v>
      </c>
      <c r="Y1011" s="10" t="s">
        <v>4854</v>
      </c>
      <c r="Z1011" s="10">
        <v>0.5</v>
      </c>
      <c r="AA1011" s="10"/>
      <c r="AB1011" s="10" t="s">
        <v>478</v>
      </c>
      <c r="AC1011" s="221" t="s">
        <v>4861</v>
      </c>
      <c r="AD1011" s="10"/>
      <c r="AE1011" s="10"/>
      <c r="AF1011" s="10"/>
      <c r="AG1011" s="10"/>
      <c r="AH1011" s="10"/>
      <c r="AI1011" s="10"/>
      <c r="AJ1011" s="10"/>
      <c r="AK1011" s="10" t="s">
        <v>480</v>
      </c>
      <c r="AL1011" s="222">
        <f t="shared" si="30"/>
        <v>46103</v>
      </c>
      <c r="AM1011" s="220">
        <f t="shared" si="31"/>
        <v>46104</v>
      </c>
    </row>
    <row r="1012" spans="1:39" ht="21.6" customHeight="1">
      <c r="A1012" s="10">
        <v>156</v>
      </c>
      <c r="B1012" s="10" t="s">
        <v>509</v>
      </c>
      <c r="C1012" s="10">
        <v>2026033032</v>
      </c>
      <c r="D1012" s="10" t="s">
        <v>4862</v>
      </c>
      <c r="E1012" s="10" t="s">
        <v>511</v>
      </c>
      <c r="F1012" s="10" t="s">
        <v>58</v>
      </c>
      <c r="G1012" s="366" t="s">
        <v>2044</v>
      </c>
      <c r="H1012" s="10" t="s">
        <v>636</v>
      </c>
      <c r="I1012" s="10" t="s">
        <v>4863</v>
      </c>
      <c r="J1012" s="10" t="s">
        <v>638</v>
      </c>
      <c r="K1012" s="10" t="s">
        <v>592</v>
      </c>
      <c r="L1012" s="10" t="s">
        <v>756</v>
      </c>
      <c r="M1012" s="11" t="s">
        <v>757</v>
      </c>
      <c r="N1012" s="10">
        <v>2901</v>
      </c>
      <c r="O1012" s="11" t="s">
        <v>596</v>
      </c>
      <c r="P1012" s="12" t="s">
        <v>4864</v>
      </c>
      <c r="Q1012" s="10" t="s">
        <v>2045</v>
      </c>
      <c r="R1012" s="10" t="s">
        <v>419</v>
      </c>
      <c r="S1012" s="367" t="s">
        <v>125</v>
      </c>
      <c r="T1012" s="10">
        <v>1</v>
      </c>
      <c r="U1012" s="10" t="s">
        <v>475</v>
      </c>
      <c r="V1012" s="10" t="s">
        <v>4865</v>
      </c>
      <c r="W1012" s="10" t="s">
        <v>4835</v>
      </c>
      <c r="X1012" s="569">
        <v>46104.479166666657</v>
      </c>
      <c r="Y1012" s="10" t="s">
        <v>4866</v>
      </c>
      <c r="Z1012" s="10">
        <v>0.5</v>
      </c>
      <c r="AA1012" s="10"/>
      <c r="AB1012" s="10" t="s">
        <v>478</v>
      </c>
      <c r="AC1012" s="221" t="s">
        <v>4867</v>
      </c>
      <c r="AD1012" s="10"/>
      <c r="AE1012" s="10"/>
      <c r="AF1012" s="10"/>
      <c r="AG1012" s="10"/>
      <c r="AH1012" s="10"/>
      <c r="AI1012" s="10"/>
      <c r="AJ1012" s="10"/>
      <c r="AK1012" s="10" t="s">
        <v>480</v>
      </c>
      <c r="AL1012" s="222">
        <f t="shared" si="30"/>
        <v>46104</v>
      </c>
      <c r="AM1012" s="220">
        <f t="shared" si="31"/>
        <v>46104</v>
      </c>
    </row>
    <row r="1013" spans="1:39" ht="21.6" customHeight="1">
      <c r="A1013" s="10">
        <v>157</v>
      </c>
      <c r="B1013" s="10" t="s">
        <v>509</v>
      </c>
      <c r="C1013" s="10">
        <v>2026033033</v>
      </c>
      <c r="D1013" s="10" t="s">
        <v>4868</v>
      </c>
      <c r="E1013" s="10" t="s">
        <v>511</v>
      </c>
      <c r="F1013" s="10" t="s">
        <v>67</v>
      </c>
      <c r="G1013" s="366" t="s">
        <v>277</v>
      </c>
      <c r="H1013" s="10" t="s">
        <v>504</v>
      </c>
      <c r="I1013" s="10" t="s">
        <v>4869</v>
      </c>
      <c r="J1013" s="10" t="s">
        <v>638</v>
      </c>
      <c r="K1013" s="10" t="s">
        <v>592</v>
      </c>
      <c r="L1013" s="10" t="s">
        <v>515</v>
      </c>
      <c r="M1013" s="11" t="s">
        <v>516</v>
      </c>
      <c r="N1013" s="10">
        <v>2305</v>
      </c>
      <c r="O1013" s="11" t="s">
        <v>557</v>
      </c>
      <c r="P1013" s="12" t="s">
        <v>4870</v>
      </c>
      <c r="Q1013" s="10" t="s">
        <v>2026</v>
      </c>
      <c r="R1013" s="10" t="s">
        <v>419</v>
      </c>
      <c r="S1013" s="367" t="s">
        <v>145</v>
      </c>
      <c r="T1013" s="10">
        <v>1</v>
      </c>
      <c r="U1013" s="10" t="s">
        <v>475</v>
      </c>
      <c r="V1013" s="10" t="s">
        <v>4871</v>
      </c>
      <c r="W1013" s="10" t="s">
        <v>4872</v>
      </c>
      <c r="X1013" s="569">
        <v>46104.643750000003</v>
      </c>
      <c r="Y1013" s="10" t="s">
        <v>4873</v>
      </c>
      <c r="Z1013" s="10">
        <v>0.5</v>
      </c>
      <c r="AA1013" s="10"/>
      <c r="AB1013" s="10" t="s">
        <v>478</v>
      </c>
      <c r="AC1013" s="221" t="s">
        <v>4874</v>
      </c>
      <c r="AD1013" s="10"/>
      <c r="AE1013" s="10"/>
      <c r="AF1013" s="10"/>
      <c r="AG1013" s="10"/>
      <c r="AH1013" s="10"/>
      <c r="AI1013" s="10"/>
      <c r="AJ1013" s="10"/>
      <c r="AK1013" s="10" t="s">
        <v>480</v>
      </c>
      <c r="AL1013" s="222">
        <f t="shared" si="30"/>
        <v>46104</v>
      </c>
      <c r="AM1013" s="220">
        <f t="shared" si="31"/>
        <v>46104</v>
      </c>
    </row>
    <row r="1014" spans="1:39" ht="21.6" customHeight="1">
      <c r="A1014" s="10">
        <v>158</v>
      </c>
      <c r="B1014" s="10" t="s">
        <v>471</v>
      </c>
      <c r="C1014" s="10">
        <v>2026033130</v>
      </c>
      <c r="D1014" s="10"/>
      <c r="E1014" s="10"/>
      <c r="F1014" s="10" t="s">
        <v>92</v>
      </c>
      <c r="G1014" s="366" t="s">
        <v>358</v>
      </c>
      <c r="H1014" s="10" t="s">
        <v>902</v>
      </c>
      <c r="I1014" s="10"/>
      <c r="J1014" s="10"/>
      <c r="K1014" s="10"/>
      <c r="L1014" s="10"/>
      <c r="M1014" s="11"/>
      <c r="N1014" s="10"/>
      <c r="O1014" s="11"/>
      <c r="P1014" s="12"/>
      <c r="Q1014" s="10" t="s">
        <v>1104</v>
      </c>
      <c r="R1014" s="10" t="s">
        <v>419</v>
      </c>
      <c r="S1014" s="367" t="s">
        <v>125</v>
      </c>
      <c r="T1014" s="10">
        <v>1</v>
      </c>
      <c r="U1014" s="10" t="s">
        <v>475</v>
      </c>
      <c r="V1014" s="10" t="s">
        <v>4875</v>
      </c>
      <c r="W1014" s="10" t="s">
        <v>4876</v>
      </c>
      <c r="X1014" s="569">
        <v>46104.666666666657</v>
      </c>
      <c r="Y1014" s="10"/>
      <c r="Z1014" s="10">
        <v>2</v>
      </c>
      <c r="AA1014" s="10"/>
      <c r="AB1014" s="10" t="s">
        <v>478</v>
      </c>
      <c r="AC1014" s="221" t="s">
        <v>2705</v>
      </c>
      <c r="AD1014" s="10" t="s">
        <v>480</v>
      </c>
      <c r="AE1014" s="10"/>
      <c r="AF1014" s="10"/>
      <c r="AG1014" s="10"/>
      <c r="AH1014" s="10"/>
      <c r="AI1014" s="10"/>
      <c r="AJ1014" s="10" t="s">
        <v>480</v>
      </c>
      <c r="AK1014" s="10" t="s">
        <v>480</v>
      </c>
      <c r="AL1014" s="222" t="e">
        <f t="shared" si="30"/>
        <v>#VALUE!</v>
      </c>
      <c r="AM1014" s="220">
        <f t="shared" si="31"/>
        <v>46104</v>
      </c>
    </row>
    <row r="1015" spans="1:39" ht="21.6" customHeight="1">
      <c r="A1015" s="10">
        <v>159</v>
      </c>
      <c r="B1015" s="10" t="s">
        <v>471</v>
      </c>
      <c r="C1015" s="10">
        <v>2026033131</v>
      </c>
      <c r="D1015" s="10"/>
      <c r="E1015" s="10"/>
      <c r="F1015" s="10">
        <v>2535</v>
      </c>
      <c r="G1015" s="366" t="s">
        <v>1107</v>
      </c>
      <c r="H1015" s="10" t="s">
        <v>902</v>
      </c>
      <c r="I1015" s="10"/>
      <c r="J1015" s="10"/>
      <c r="K1015" s="10"/>
      <c r="L1015" s="10"/>
      <c r="M1015" s="11"/>
      <c r="N1015" s="10"/>
      <c r="O1015" s="11"/>
      <c r="P1015" s="12"/>
      <c r="Q1015" s="10" t="s">
        <v>1108</v>
      </c>
      <c r="R1015" s="10" t="s">
        <v>419</v>
      </c>
      <c r="S1015" s="367" t="s">
        <v>125</v>
      </c>
      <c r="T1015" s="10">
        <v>1</v>
      </c>
      <c r="U1015" s="10" t="s">
        <v>475</v>
      </c>
      <c r="V1015" s="10" t="s">
        <v>4877</v>
      </c>
      <c r="W1015" s="10" t="s">
        <v>4878</v>
      </c>
      <c r="X1015" s="569">
        <v>46104.680555555547</v>
      </c>
      <c r="Y1015" s="10"/>
      <c r="Z1015" s="10">
        <v>0.3</v>
      </c>
      <c r="AA1015" s="10"/>
      <c r="AB1015" s="10" t="s">
        <v>478</v>
      </c>
      <c r="AC1015" s="221" t="s">
        <v>4879</v>
      </c>
      <c r="AD1015" s="10" t="s">
        <v>480</v>
      </c>
      <c r="AE1015" s="10"/>
      <c r="AF1015" s="10"/>
      <c r="AG1015" s="10"/>
      <c r="AH1015" s="10"/>
      <c r="AI1015" s="10"/>
      <c r="AJ1015" s="10" t="s">
        <v>480</v>
      </c>
      <c r="AK1015" s="10" t="s">
        <v>480</v>
      </c>
      <c r="AL1015" s="222" t="e">
        <f t="shared" si="30"/>
        <v>#VALUE!</v>
      </c>
      <c r="AM1015" s="220">
        <f t="shared" si="31"/>
        <v>46104</v>
      </c>
    </row>
    <row r="1016" spans="1:39" ht="21.6" customHeight="1">
      <c r="A1016" s="10">
        <v>160</v>
      </c>
      <c r="B1016" s="10" t="s">
        <v>471</v>
      </c>
      <c r="C1016" s="10">
        <v>2026033133</v>
      </c>
      <c r="D1016" s="10"/>
      <c r="E1016" s="10"/>
      <c r="F1016" s="10" t="s">
        <v>92</v>
      </c>
      <c r="G1016" s="366" t="s">
        <v>358</v>
      </c>
      <c r="H1016" s="10" t="s">
        <v>902</v>
      </c>
      <c r="I1016" s="10"/>
      <c r="J1016" s="10"/>
      <c r="K1016" s="10"/>
      <c r="L1016" s="10"/>
      <c r="M1016" s="11"/>
      <c r="N1016" s="10"/>
      <c r="O1016" s="11"/>
      <c r="P1016" s="12"/>
      <c r="Q1016" s="10" t="s">
        <v>1104</v>
      </c>
      <c r="R1016" s="10" t="s">
        <v>419</v>
      </c>
      <c r="S1016" s="367" t="s">
        <v>125</v>
      </c>
      <c r="T1016" s="10">
        <v>1</v>
      </c>
      <c r="U1016" s="10" t="s">
        <v>475</v>
      </c>
      <c r="V1016" s="10" t="s">
        <v>4880</v>
      </c>
      <c r="W1016" s="10" t="s">
        <v>4853</v>
      </c>
      <c r="X1016" s="569">
        <v>46104.684027777781</v>
      </c>
      <c r="Y1016" s="10"/>
      <c r="Z1016" s="10">
        <v>0.1</v>
      </c>
      <c r="AA1016" s="10"/>
      <c r="AB1016" s="10" t="s">
        <v>478</v>
      </c>
      <c r="AC1016" s="221" t="s">
        <v>526</v>
      </c>
      <c r="AD1016" s="10"/>
      <c r="AE1016" s="10"/>
      <c r="AF1016" s="10"/>
      <c r="AG1016" s="10"/>
      <c r="AH1016" s="10"/>
      <c r="AI1016" s="10"/>
      <c r="AJ1016" s="10" t="s">
        <v>480</v>
      </c>
      <c r="AK1016" s="10" t="s">
        <v>480</v>
      </c>
      <c r="AL1016" s="222" t="e">
        <f t="shared" si="30"/>
        <v>#VALUE!</v>
      </c>
      <c r="AM1016" s="220">
        <f t="shared" si="31"/>
        <v>46104</v>
      </c>
    </row>
    <row r="1017" spans="1:39" ht="21.6" customHeight="1">
      <c r="A1017" s="10">
        <v>158</v>
      </c>
      <c r="B1017" s="10" t="s">
        <v>509</v>
      </c>
      <c r="C1017" s="10">
        <v>2026033108</v>
      </c>
      <c r="D1017" s="10" t="s">
        <v>4881</v>
      </c>
      <c r="E1017" s="10" t="s">
        <v>511</v>
      </c>
      <c r="F1017" s="10">
        <v>3977</v>
      </c>
      <c r="G1017" s="366" t="s">
        <v>1115</v>
      </c>
      <c r="H1017" s="10" t="s">
        <v>543</v>
      </c>
      <c r="I1017" s="10" t="s">
        <v>4882</v>
      </c>
      <c r="J1017" s="10" t="s">
        <v>638</v>
      </c>
      <c r="K1017" s="10" t="s">
        <v>289</v>
      </c>
      <c r="L1017" s="10" t="s">
        <v>703</v>
      </c>
      <c r="M1017" s="11" t="s">
        <v>704</v>
      </c>
      <c r="N1017" s="10">
        <v>2405</v>
      </c>
      <c r="O1017" s="11" t="s">
        <v>705</v>
      </c>
      <c r="P1017" s="12" t="s">
        <v>4883</v>
      </c>
      <c r="Q1017" s="10" t="s">
        <v>1116</v>
      </c>
      <c r="R1017" s="10" t="s">
        <v>419</v>
      </c>
      <c r="S1017" s="367" t="s">
        <v>146</v>
      </c>
      <c r="T1017" s="10">
        <v>1</v>
      </c>
      <c r="U1017" s="10" t="s">
        <v>475</v>
      </c>
      <c r="V1017" s="10" t="s">
        <v>4884</v>
      </c>
      <c r="W1017" s="10" t="s">
        <v>4885</v>
      </c>
      <c r="X1017" s="569">
        <v>46105.556944444441</v>
      </c>
      <c r="Y1017" s="10" t="s">
        <v>4886</v>
      </c>
      <c r="Z1017" s="10">
        <v>0.5</v>
      </c>
      <c r="AA1017" s="10"/>
      <c r="AB1017" s="10" t="s">
        <v>478</v>
      </c>
      <c r="AC1017" s="221" t="s">
        <v>2195</v>
      </c>
      <c r="AD1017" s="10"/>
      <c r="AE1017" s="10"/>
      <c r="AF1017" s="10"/>
      <c r="AG1017" s="10"/>
      <c r="AH1017" s="10"/>
      <c r="AI1017" s="10"/>
      <c r="AJ1017" s="10"/>
      <c r="AK1017" s="10" t="s">
        <v>480</v>
      </c>
      <c r="AL1017" s="222">
        <f t="shared" si="30"/>
        <v>46104</v>
      </c>
      <c r="AM1017" s="220">
        <f t="shared" si="31"/>
        <v>46105</v>
      </c>
    </row>
    <row r="1018" spans="1:39" ht="21.6" customHeight="1">
      <c r="A1018" s="10">
        <v>162</v>
      </c>
      <c r="B1018" s="10" t="s">
        <v>509</v>
      </c>
      <c r="C1018" s="10">
        <v>2026033146</v>
      </c>
      <c r="D1018" s="10" t="s">
        <v>4887</v>
      </c>
      <c r="E1018" s="10" t="s">
        <v>621</v>
      </c>
      <c r="F1018" s="10">
        <v>3977</v>
      </c>
      <c r="G1018" s="366" t="s">
        <v>1115</v>
      </c>
      <c r="H1018" s="10" t="s">
        <v>543</v>
      </c>
      <c r="I1018" s="10" t="s">
        <v>4888</v>
      </c>
      <c r="J1018" s="10" t="s">
        <v>514</v>
      </c>
      <c r="K1018" s="10" t="s">
        <v>592</v>
      </c>
      <c r="L1018" s="10" t="s">
        <v>703</v>
      </c>
      <c r="M1018" s="11" t="s">
        <v>704</v>
      </c>
      <c r="N1018" s="10">
        <v>2405</v>
      </c>
      <c r="O1018" s="11" t="s">
        <v>705</v>
      </c>
      <c r="P1018" s="12" t="s">
        <v>4889</v>
      </c>
      <c r="Q1018" s="10" t="s">
        <v>1116</v>
      </c>
      <c r="R1018" s="10" t="s">
        <v>419</v>
      </c>
      <c r="S1018" s="367" t="s">
        <v>146</v>
      </c>
      <c r="T1018" s="10">
        <v>1</v>
      </c>
      <c r="U1018" s="10" t="s">
        <v>475</v>
      </c>
      <c r="V1018" s="10" t="s">
        <v>4890</v>
      </c>
      <c r="W1018" s="10" t="s">
        <v>4891</v>
      </c>
      <c r="X1018" s="569">
        <v>46105.556250000001</v>
      </c>
      <c r="Y1018" s="10" t="s">
        <v>4892</v>
      </c>
      <c r="Z1018" s="10">
        <v>0.5</v>
      </c>
      <c r="AA1018" s="10"/>
      <c r="AB1018" s="10" t="s">
        <v>478</v>
      </c>
      <c r="AC1018" s="221" t="s">
        <v>4893</v>
      </c>
      <c r="AD1018" s="10"/>
      <c r="AE1018" s="10"/>
      <c r="AF1018" s="10"/>
      <c r="AG1018" s="10"/>
      <c r="AH1018" s="10"/>
      <c r="AI1018" s="10"/>
      <c r="AJ1018" s="10"/>
      <c r="AK1018" s="10" t="s">
        <v>480</v>
      </c>
      <c r="AL1018" s="222">
        <f t="shared" si="30"/>
        <v>46105</v>
      </c>
      <c r="AM1018" s="220">
        <f t="shared" si="31"/>
        <v>46105</v>
      </c>
    </row>
    <row r="1019" spans="1:39" ht="21.6" customHeight="1">
      <c r="A1019" s="10">
        <v>163</v>
      </c>
      <c r="B1019" s="10" t="s">
        <v>471</v>
      </c>
      <c r="C1019" s="10">
        <v>2026033159</v>
      </c>
      <c r="D1019" s="10"/>
      <c r="E1019" s="10"/>
      <c r="F1019" s="10">
        <v>3772</v>
      </c>
      <c r="G1019" s="366" t="s">
        <v>226</v>
      </c>
      <c r="H1019" s="10" t="s">
        <v>504</v>
      </c>
      <c r="I1019" s="10"/>
      <c r="J1019" s="10"/>
      <c r="K1019" s="10"/>
      <c r="L1019" s="10"/>
      <c r="M1019" s="11"/>
      <c r="N1019" s="10"/>
      <c r="O1019" s="11"/>
      <c r="P1019" s="12"/>
      <c r="Q1019" s="10" t="s">
        <v>686</v>
      </c>
      <c r="R1019" s="10" t="s">
        <v>419</v>
      </c>
      <c r="S1019" s="367" t="s">
        <v>145</v>
      </c>
      <c r="T1019" s="10">
        <v>1</v>
      </c>
      <c r="U1019" s="10" t="s">
        <v>475</v>
      </c>
      <c r="V1019" s="10" t="s">
        <v>4894</v>
      </c>
      <c r="W1019" s="10" t="s">
        <v>4895</v>
      </c>
      <c r="X1019" s="569">
        <v>46105.444444444453</v>
      </c>
      <c r="Y1019" s="10"/>
      <c r="Z1019" s="10">
        <v>0.4</v>
      </c>
      <c r="AA1019" s="10"/>
      <c r="AB1019" s="10" t="s">
        <v>478</v>
      </c>
      <c r="AC1019" s="221" t="s">
        <v>4896</v>
      </c>
      <c r="AD1019" s="10" t="s">
        <v>480</v>
      </c>
      <c r="AE1019" s="10"/>
      <c r="AF1019" s="10"/>
      <c r="AG1019" s="10"/>
      <c r="AH1019" s="10"/>
      <c r="AI1019" s="10"/>
      <c r="AJ1019" s="10" t="s">
        <v>480</v>
      </c>
      <c r="AK1019" s="10" t="s">
        <v>480</v>
      </c>
      <c r="AL1019" s="222" t="e">
        <f t="shared" si="30"/>
        <v>#VALUE!</v>
      </c>
      <c r="AM1019" s="220">
        <f t="shared" si="31"/>
        <v>46105</v>
      </c>
    </row>
    <row r="1020" spans="1:39" ht="21.6" customHeight="1">
      <c r="A1020" s="10">
        <v>164</v>
      </c>
      <c r="B1020" s="10" t="s">
        <v>471</v>
      </c>
      <c r="C1020" s="10">
        <v>2026033165</v>
      </c>
      <c r="D1020" s="10"/>
      <c r="E1020" s="10"/>
      <c r="F1020" s="10">
        <v>3811</v>
      </c>
      <c r="G1020" s="366" t="s">
        <v>578</v>
      </c>
      <c r="H1020" s="10" t="s">
        <v>504</v>
      </c>
      <c r="I1020" s="10"/>
      <c r="J1020" s="10"/>
      <c r="K1020" s="10"/>
      <c r="L1020" s="10"/>
      <c r="M1020" s="11"/>
      <c r="N1020" s="10"/>
      <c r="O1020" s="11"/>
      <c r="P1020" s="12"/>
      <c r="Q1020" s="10" t="s">
        <v>579</v>
      </c>
      <c r="R1020" s="10" t="s">
        <v>419</v>
      </c>
      <c r="S1020" s="367" t="s">
        <v>145</v>
      </c>
      <c r="T1020" s="10">
        <v>1</v>
      </c>
      <c r="U1020" s="10" t="s">
        <v>475</v>
      </c>
      <c r="V1020" s="10" t="s">
        <v>4897</v>
      </c>
      <c r="W1020" s="10" t="s">
        <v>4898</v>
      </c>
      <c r="X1020" s="569">
        <v>46105.493055555547</v>
      </c>
      <c r="Y1020" s="10"/>
      <c r="Z1020" s="10">
        <v>0.5</v>
      </c>
      <c r="AA1020" s="10"/>
      <c r="AB1020" s="10" t="s">
        <v>478</v>
      </c>
      <c r="AC1020" s="221" t="s">
        <v>4899</v>
      </c>
      <c r="AD1020" s="10" t="s">
        <v>480</v>
      </c>
      <c r="AE1020" s="10"/>
      <c r="AF1020" s="10"/>
      <c r="AG1020" s="10"/>
      <c r="AH1020" s="10"/>
      <c r="AI1020" s="10"/>
      <c r="AJ1020" s="10" t="s">
        <v>480</v>
      </c>
      <c r="AK1020" s="10" t="s">
        <v>480</v>
      </c>
      <c r="AL1020" s="222" t="e">
        <f t="shared" si="30"/>
        <v>#VALUE!</v>
      </c>
      <c r="AM1020" s="220">
        <f t="shared" si="31"/>
        <v>46105</v>
      </c>
    </row>
    <row r="1021" spans="1:39" ht="21.6" customHeight="1">
      <c r="A1021" s="10">
        <v>165</v>
      </c>
      <c r="B1021" s="10" t="s">
        <v>471</v>
      </c>
      <c r="C1021" s="10">
        <v>2026033186</v>
      </c>
      <c r="D1021" s="10"/>
      <c r="E1021" s="10"/>
      <c r="F1021" s="10" t="s">
        <v>91</v>
      </c>
      <c r="G1021" s="366" t="s">
        <v>2352</v>
      </c>
      <c r="H1021" s="10" t="s">
        <v>887</v>
      </c>
      <c r="I1021" s="10"/>
      <c r="J1021" s="10"/>
      <c r="K1021" s="10"/>
      <c r="L1021" s="10"/>
      <c r="M1021" s="11"/>
      <c r="N1021" s="10"/>
      <c r="O1021" s="11"/>
      <c r="P1021" s="12"/>
      <c r="Q1021" s="10" t="s">
        <v>2353</v>
      </c>
      <c r="R1021" s="10" t="s">
        <v>419</v>
      </c>
      <c r="S1021" s="367" t="s">
        <v>125</v>
      </c>
      <c r="T1021" s="10">
        <v>1</v>
      </c>
      <c r="U1021" s="10" t="s">
        <v>475</v>
      </c>
      <c r="V1021" s="10" t="s">
        <v>4900</v>
      </c>
      <c r="W1021" s="10" t="s">
        <v>4901</v>
      </c>
      <c r="X1021" s="569">
        <v>46105.597222222219</v>
      </c>
      <c r="Y1021" s="10"/>
      <c r="Z1021" s="10">
        <v>0.3</v>
      </c>
      <c r="AA1021" s="10"/>
      <c r="AB1021" s="10" t="s">
        <v>478</v>
      </c>
      <c r="AC1021" s="221" t="s">
        <v>2705</v>
      </c>
      <c r="AD1021" s="10" t="s">
        <v>480</v>
      </c>
      <c r="AE1021" s="10"/>
      <c r="AF1021" s="10"/>
      <c r="AG1021" s="10"/>
      <c r="AH1021" s="10"/>
      <c r="AI1021" s="10"/>
      <c r="AJ1021" s="10" t="s">
        <v>480</v>
      </c>
      <c r="AK1021" s="10" t="s">
        <v>480</v>
      </c>
      <c r="AL1021" s="222" t="e">
        <f t="shared" si="30"/>
        <v>#VALUE!</v>
      </c>
      <c r="AM1021" s="220">
        <f t="shared" si="31"/>
        <v>46105</v>
      </c>
    </row>
    <row r="1022" spans="1:39" ht="21.6" customHeight="1">
      <c r="A1022" s="10">
        <v>166</v>
      </c>
      <c r="B1022" s="10" t="s">
        <v>471</v>
      </c>
      <c r="C1022" s="10">
        <v>2026033189</v>
      </c>
      <c r="D1022" s="10"/>
      <c r="E1022" s="10"/>
      <c r="F1022" s="10">
        <v>3416</v>
      </c>
      <c r="G1022" s="366" t="s">
        <v>1111</v>
      </c>
      <c r="H1022" s="10" t="s">
        <v>543</v>
      </c>
      <c r="I1022" s="10"/>
      <c r="J1022" s="10"/>
      <c r="K1022" s="10"/>
      <c r="L1022" s="10"/>
      <c r="M1022" s="11"/>
      <c r="N1022" s="10"/>
      <c r="O1022" s="11"/>
      <c r="P1022" s="12"/>
      <c r="Q1022" s="10" t="s">
        <v>1112</v>
      </c>
      <c r="R1022" s="10" t="s">
        <v>419</v>
      </c>
      <c r="S1022" s="367" t="s">
        <v>146</v>
      </c>
      <c r="T1022" s="10">
        <v>1</v>
      </c>
      <c r="U1022" s="10" t="s">
        <v>475</v>
      </c>
      <c r="V1022" s="10" t="s">
        <v>4902</v>
      </c>
      <c r="W1022" s="10" t="s">
        <v>4903</v>
      </c>
      <c r="X1022" s="569">
        <v>46105.613888888889</v>
      </c>
      <c r="Y1022" s="10"/>
      <c r="Z1022" s="10">
        <v>0.2</v>
      </c>
      <c r="AA1022" s="10"/>
      <c r="AB1022" s="10" t="s">
        <v>478</v>
      </c>
      <c r="AC1022" s="221" t="s">
        <v>4904</v>
      </c>
      <c r="AD1022" s="10" t="s">
        <v>480</v>
      </c>
      <c r="AE1022" s="10"/>
      <c r="AF1022" s="10"/>
      <c r="AG1022" s="10"/>
      <c r="AH1022" s="10"/>
      <c r="AI1022" s="10"/>
      <c r="AJ1022" s="10"/>
      <c r="AK1022" s="10" t="s">
        <v>480</v>
      </c>
      <c r="AL1022" s="222" t="e">
        <f t="shared" si="30"/>
        <v>#VALUE!</v>
      </c>
      <c r="AM1022" s="220">
        <f t="shared" si="31"/>
        <v>46105</v>
      </c>
    </row>
    <row r="1023" spans="1:39" ht="21.6" customHeight="1">
      <c r="A1023" s="10">
        <v>167</v>
      </c>
      <c r="B1023" s="10" t="s">
        <v>471</v>
      </c>
      <c r="C1023" s="10">
        <v>2026033193</v>
      </c>
      <c r="D1023" s="10"/>
      <c r="E1023" s="10"/>
      <c r="F1023" s="10" t="s">
        <v>88</v>
      </c>
      <c r="G1023" s="366" t="s">
        <v>1651</v>
      </c>
      <c r="H1023" s="10" t="s">
        <v>543</v>
      </c>
      <c r="I1023" s="10"/>
      <c r="J1023" s="10"/>
      <c r="K1023" s="10"/>
      <c r="L1023" s="10"/>
      <c r="M1023" s="11"/>
      <c r="N1023" s="10"/>
      <c r="O1023" s="11"/>
      <c r="P1023" s="12"/>
      <c r="Q1023" s="10" t="s">
        <v>1655</v>
      </c>
      <c r="R1023" s="10" t="s">
        <v>419</v>
      </c>
      <c r="S1023" s="367" t="s">
        <v>146</v>
      </c>
      <c r="T1023" s="10">
        <v>1</v>
      </c>
      <c r="U1023" s="10" t="s">
        <v>475</v>
      </c>
      <c r="V1023" s="10" t="s">
        <v>4905</v>
      </c>
      <c r="W1023" s="10" t="s">
        <v>4906</v>
      </c>
      <c r="X1023" s="569">
        <v>46105.630555555559</v>
      </c>
      <c r="Y1023" s="10"/>
      <c r="Z1023" s="10">
        <v>0.3</v>
      </c>
      <c r="AA1023" s="10"/>
      <c r="AB1023" s="10" t="s">
        <v>478</v>
      </c>
      <c r="AC1023" s="221" t="s">
        <v>4907</v>
      </c>
      <c r="AD1023" s="10" t="s">
        <v>480</v>
      </c>
      <c r="AE1023" s="10"/>
      <c r="AF1023" s="10"/>
      <c r="AG1023" s="10"/>
      <c r="AH1023" s="10"/>
      <c r="AI1023" s="10"/>
      <c r="AJ1023" s="10"/>
      <c r="AK1023" s="10" t="s">
        <v>480</v>
      </c>
      <c r="AL1023" s="222" t="e">
        <f t="shared" si="30"/>
        <v>#VALUE!</v>
      </c>
      <c r="AM1023" s="220">
        <f t="shared" si="31"/>
        <v>46105</v>
      </c>
    </row>
    <row r="1024" spans="1:39" ht="21.6" customHeight="1">
      <c r="A1024" s="10">
        <v>168</v>
      </c>
      <c r="B1024" s="10" t="s">
        <v>471</v>
      </c>
      <c r="C1024" s="10">
        <v>2026033206</v>
      </c>
      <c r="D1024" s="10"/>
      <c r="E1024" s="10"/>
      <c r="F1024" s="10">
        <v>4406</v>
      </c>
      <c r="G1024" s="366" t="s">
        <v>256</v>
      </c>
      <c r="H1024" s="10" t="s">
        <v>543</v>
      </c>
      <c r="I1024" s="10"/>
      <c r="J1024" s="10"/>
      <c r="K1024" s="10"/>
      <c r="L1024" s="10"/>
      <c r="M1024" s="11"/>
      <c r="N1024" s="10"/>
      <c r="O1024" s="11"/>
      <c r="P1024" s="12"/>
      <c r="Q1024" s="10" t="s">
        <v>1153</v>
      </c>
      <c r="R1024" s="10" t="s">
        <v>419</v>
      </c>
      <c r="S1024" s="367" t="s">
        <v>146</v>
      </c>
      <c r="T1024" s="10">
        <v>1</v>
      </c>
      <c r="U1024" s="10" t="s">
        <v>475</v>
      </c>
      <c r="V1024" s="10" t="s">
        <v>4908</v>
      </c>
      <c r="W1024" s="10" t="s">
        <v>4909</v>
      </c>
      <c r="X1024" s="569">
        <v>46105.645833333343</v>
      </c>
      <c r="Y1024" s="10"/>
      <c r="Z1024" s="10">
        <v>0.3</v>
      </c>
      <c r="AA1024" s="10"/>
      <c r="AB1024" s="10" t="s">
        <v>478</v>
      </c>
      <c r="AC1024" s="221" t="s">
        <v>1239</v>
      </c>
      <c r="AD1024" s="10" t="s">
        <v>480</v>
      </c>
      <c r="AE1024" s="10"/>
      <c r="AF1024" s="10"/>
      <c r="AG1024" s="10"/>
      <c r="AH1024" s="10"/>
      <c r="AI1024" s="10"/>
      <c r="AJ1024" s="10"/>
      <c r="AK1024" s="10" t="s">
        <v>480</v>
      </c>
      <c r="AL1024" s="222" t="e">
        <f t="shared" si="30"/>
        <v>#VALUE!</v>
      </c>
      <c r="AM1024" s="220">
        <f t="shared" si="31"/>
        <v>46105</v>
      </c>
    </row>
    <row r="1025" spans="1:39" ht="21.6" customHeight="1">
      <c r="A1025" s="10">
        <v>169</v>
      </c>
      <c r="B1025" s="10" t="s">
        <v>471</v>
      </c>
      <c r="C1025" s="10">
        <v>2026033210</v>
      </c>
      <c r="D1025" s="10"/>
      <c r="E1025" s="10"/>
      <c r="F1025" s="10">
        <v>2995</v>
      </c>
      <c r="G1025" s="366" t="s">
        <v>1149</v>
      </c>
      <c r="H1025" s="10" t="s">
        <v>543</v>
      </c>
      <c r="I1025" s="10"/>
      <c r="J1025" s="10"/>
      <c r="K1025" s="10"/>
      <c r="L1025" s="10"/>
      <c r="M1025" s="11"/>
      <c r="N1025" s="10"/>
      <c r="O1025" s="11"/>
      <c r="P1025" s="12"/>
      <c r="Q1025" s="10" t="s">
        <v>1150</v>
      </c>
      <c r="R1025" s="10" t="s">
        <v>419</v>
      </c>
      <c r="S1025" s="367" t="s">
        <v>146</v>
      </c>
      <c r="T1025" s="10">
        <v>1</v>
      </c>
      <c r="U1025" s="10" t="s">
        <v>475</v>
      </c>
      <c r="V1025" s="10" t="s">
        <v>4910</v>
      </c>
      <c r="W1025" s="10" t="s">
        <v>4911</v>
      </c>
      <c r="X1025" s="569">
        <v>46105.665277777778</v>
      </c>
      <c r="Y1025" s="10"/>
      <c r="Z1025" s="10">
        <v>0.3</v>
      </c>
      <c r="AA1025" s="10"/>
      <c r="AB1025" s="10" t="s">
        <v>478</v>
      </c>
      <c r="AC1025" s="221" t="s">
        <v>4912</v>
      </c>
      <c r="AD1025" s="10" t="s">
        <v>480</v>
      </c>
      <c r="AE1025" s="10"/>
      <c r="AF1025" s="10"/>
      <c r="AG1025" s="10"/>
      <c r="AH1025" s="10"/>
      <c r="AI1025" s="10"/>
      <c r="AJ1025" s="10"/>
      <c r="AK1025" s="10" t="s">
        <v>480</v>
      </c>
      <c r="AL1025" s="222" t="e">
        <f t="shared" si="30"/>
        <v>#VALUE!</v>
      </c>
      <c r="AM1025" s="220">
        <f t="shared" si="31"/>
        <v>46105</v>
      </c>
    </row>
    <row r="1026" spans="1:39" ht="21.6" customHeight="1">
      <c r="A1026" s="10">
        <v>170</v>
      </c>
      <c r="B1026" s="10" t="s">
        <v>471</v>
      </c>
      <c r="C1026" s="10">
        <v>2026033278</v>
      </c>
      <c r="D1026" s="10"/>
      <c r="E1026" s="10"/>
      <c r="F1026" s="10">
        <v>2349</v>
      </c>
      <c r="G1026" s="366" t="s">
        <v>667</v>
      </c>
      <c r="H1026" s="10" t="s">
        <v>504</v>
      </c>
      <c r="I1026" s="10"/>
      <c r="J1026" s="10"/>
      <c r="K1026" s="10"/>
      <c r="L1026" s="10"/>
      <c r="M1026" s="11"/>
      <c r="N1026" s="10"/>
      <c r="O1026" s="11"/>
      <c r="P1026" s="12"/>
      <c r="Q1026" s="10" t="s">
        <v>668</v>
      </c>
      <c r="R1026" s="10" t="s">
        <v>419</v>
      </c>
      <c r="S1026" s="367" t="s">
        <v>145</v>
      </c>
      <c r="T1026" s="10">
        <v>1</v>
      </c>
      <c r="U1026" s="10" t="s">
        <v>475</v>
      </c>
      <c r="V1026" s="10" t="s">
        <v>4913</v>
      </c>
      <c r="W1026" s="10" t="s">
        <v>4914</v>
      </c>
      <c r="X1026" s="569">
        <v>46106.4375</v>
      </c>
      <c r="Y1026" s="10"/>
      <c r="Z1026" s="10">
        <v>0.5</v>
      </c>
      <c r="AA1026" s="10"/>
      <c r="AB1026" s="10" t="s">
        <v>478</v>
      </c>
      <c r="AC1026" s="221" t="s">
        <v>4915</v>
      </c>
      <c r="AD1026" s="10" t="s">
        <v>480</v>
      </c>
      <c r="AE1026" s="10"/>
      <c r="AF1026" s="10"/>
      <c r="AG1026" s="10"/>
      <c r="AH1026" s="10"/>
      <c r="AI1026" s="10"/>
      <c r="AJ1026" s="10" t="s">
        <v>480</v>
      </c>
      <c r="AK1026" s="10" t="s">
        <v>480</v>
      </c>
      <c r="AL1026" s="222" t="e">
        <f t="shared" ref="AL1026:AL1089" si="32">DATEVALUE(TEXT(I1026, "yyyy/mm/dd"))</f>
        <v>#VALUE!</v>
      </c>
      <c r="AM1026" s="220">
        <f t="shared" ref="AM1026:AM1089" si="33">DATEVALUE(TEXT(X1026, "yyyy/mm/dd"))</f>
        <v>46106</v>
      </c>
    </row>
    <row r="1027" spans="1:39" ht="21.6" customHeight="1">
      <c r="A1027" s="10">
        <v>171</v>
      </c>
      <c r="B1027" s="10" t="s">
        <v>509</v>
      </c>
      <c r="C1027" s="10">
        <v>2026033297</v>
      </c>
      <c r="D1027" s="10" t="s">
        <v>4916</v>
      </c>
      <c r="E1027" s="10" t="s">
        <v>511</v>
      </c>
      <c r="F1027" s="10">
        <v>2180</v>
      </c>
      <c r="G1027" s="366" t="s">
        <v>3468</v>
      </c>
      <c r="H1027" s="10" t="s">
        <v>2452</v>
      </c>
      <c r="I1027" s="10" t="s">
        <v>4917</v>
      </c>
      <c r="J1027" s="10" t="s">
        <v>530</v>
      </c>
      <c r="K1027" s="10" t="s">
        <v>592</v>
      </c>
      <c r="L1027" s="10" t="s">
        <v>1228</v>
      </c>
      <c r="M1027" s="11" t="s">
        <v>1229</v>
      </c>
      <c r="N1027" s="10" t="s">
        <v>1487</v>
      </c>
      <c r="O1027" s="11" t="s">
        <v>1488</v>
      </c>
      <c r="P1027" s="12" t="s">
        <v>4918</v>
      </c>
      <c r="Q1027" s="10" t="s">
        <v>3469</v>
      </c>
      <c r="R1027" s="10" t="s">
        <v>419</v>
      </c>
      <c r="S1027" s="367" t="s">
        <v>145</v>
      </c>
      <c r="T1027" s="10">
        <v>1</v>
      </c>
      <c r="U1027" s="10" t="s">
        <v>475</v>
      </c>
      <c r="V1027" s="10" t="s">
        <v>4919</v>
      </c>
      <c r="W1027" s="10" t="s">
        <v>4920</v>
      </c>
      <c r="X1027" s="569">
        <v>46106.673611111109</v>
      </c>
      <c r="Y1027" s="10" t="s">
        <v>4921</v>
      </c>
      <c r="Z1027" s="10">
        <v>0.3</v>
      </c>
      <c r="AA1027" s="10"/>
      <c r="AB1027" s="10" t="s">
        <v>478</v>
      </c>
      <c r="AC1027" s="221" t="s">
        <v>4922</v>
      </c>
      <c r="AD1027" s="10"/>
      <c r="AE1027" s="10"/>
      <c r="AF1027" s="10"/>
      <c r="AG1027" s="10"/>
      <c r="AH1027" s="10"/>
      <c r="AI1027" s="10"/>
      <c r="AJ1027" s="10"/>
      <c r="AK1027" s="10" t="s">
        <v>480</v>
      </c>
      <c r="AL1027" s="222">
        <f t="shared" si="32"/>
        <v>46106</v>
      </c>
      <c r="AM1027" s="220">
        <f t="shared" si="33"/>
        <v>46106</v>
      </c>
    </row>
    <row r="1028" spans="1:39" ht="21.6" customHeight="1">
      <c r="A1028" s="10">
        <v>172</v>
      </c>
      <c r="B1028" s="10" t="s">
        <v>471</v>
      </c>
      <c r="C1028" s="10">
        <v>2026033300</v>
      </c>
      <c r="D1028" s="10"/>
      <c r="E1028" s="10"/>
      <c r="F1028" s="10">
        <v>4906</v>
      </c>
      <c r="G1028" s="366" t="s">
        <v>2396</v>
      </c>
      <c r="H1028" s="10" t="s">
        <v>2397</v>
      </c>
      <c r="I1028" s="10"/>
      <c r="J1028" s="10"/>
      <c r="K1028" s="10"/>
      <c r="L1028" s="10"/>
      <c r="M1028" s="11"/>
      <c r="N1028" s="10"/>
      <c r="O1028" s="11"/>
      <c r="P1028" s="12"/>
      <c r="Q1028" s="10" t="s">
        <v>2398</v>
      </c>
      <c r="R1028" s="10" t="s">
        <v>419</v>
      </c>
      <c r="S1028" s="367" t="s">
        <v>130</v>
      </c>
      <c r="T1028" s="10">
        <v>1</v>
      </c>
      <c r="U1028" s="10" t="s">
        <v>475</v>
      </c>
      <c r="V1028" s="10" t="s">
        <v>4923</v>
      </c>
      <c r="W1028" s="10" t="s">
        <v>4924</v>
      </c>
      <c r="X1028" s="569">
        <v>46106.527777777781</v>
      </c>
      <c r="Y1028" s="10"/>
      <c r="Z1028" s="10">
        <v>0.5</v>
      </c>
      <c r="AA1028" s="10"/>
      <c r="AB1028" s="10" t="s">
        <v>478</v>
      </c>
      <c r="AC1028" s="221" t="s">
        <v>4925</v>
      </c>
      <c r="AD1028" s="10" t="s">
        <v>480</v>
      </c>
      <c r="AE1028" s="10"/>
      <c r="AF1028" s="10"/>
      <c r="AG1028" s="10"/>
      <c r="AH1028" s="10"/>
      <c r="AI1028" s="10"/>
      <c r="AJ1028" s="10"/>
      <c r="AK1028" s="10" t="s">
        <v>480</v>
      </c>
      <c r="AL1028" s="222" t="e">
        <f t="shared" si="32"/>
        <v>#VALUE!</v>
      </c>
      <c r="AM1028" s="220">
        <f t="shared" si="33"/>
        <v>46106</v>
      </c>
    </row>
    <row r="1029" spans="1:39" ht="21.6" customHeight="1">
      <c r="A1029" s="10">
        <v>173</v>
      </c>
      <c r="B1029" s="10" t="s">
        <v>471</v>
      </c>
      <c r="C1029" s="10">
        <v>2026033302</v>
      </c>
      <c r="D1029" s="10"/>
      <c r="E1029" s="10"/>
      <c r="F1029" s="10">
        <v>2267</v>
      </c>
      <c r="G1029" s="366" t="s">
        <v>2400</v>
      </c>
      <c r="H1029" s="10" t="s">
        <v>2397</v>
      </c>
      <c r="I1029" s="10"/>
      <c r="J1029" s="10"/>
      <c r="K1029" s="10"/>
      <c r="L1029" s="10"/>
      <c r="M1029" s="11"/>
      <c r="N1029" s="10"/>
      <c r="O1029" s="11"/>
      <c r="P1029" s="12"/>
      <c r="Q1029" s="10" t="s">
        <v>2401</v>
      </c>
      <c r="R1029" s="10" t="s">
        <v>419</v>
      </c>
      <c r="S1029" s="367" t="s">
        <v>130</v>
      </c>
      <c r="T1029" s="10">
        <v>1</v>
      </c>
      <c r="U1029" s="10" t="s">
        <v>475</v>
      </c>
      <c r="V1029" s="10" t="s">
        <v>4926</v>
      </c>
      <c r="W1029" s="10" t="s">
        <v>4927</v>
      </c>
      <c r="X1029" s="569">
        <v>46106.543749999997</v>
      </c>
      <c r="Y1029" s="10"/>
      <c r="Z1029" s="10">
        <v>0.4</v>
      </c>
      <c r="AA1029" s="10"/>
      <c r="AB1029" s="10" t="s">
        <v>478</v>
      </c>
      <c r="AC1029" s="221" t="s">
        <v>4928</v>
      </c>
      <c r="AD1029" s="10" t="s">
        <v>480</v>
      </c>
      <c r="AE1029" s="10"/>
      <c r="AF1029" s="10"/>
      <c r="AG1029" s="10"/>
      <c r="AH1029" s="10"/>
      <c r="AI1029" s="10"/>
      <c r="AJ1029" s="10"/>
      <c r="AK1029" s="10" t="s">
        <v>480</v>
      </c>
      <c r="AL1029" s="222" t="e">
        <f t="shared" si="32"/>
        <v>#VALUE!</v>
      </c>
      <c r="AM1029" s="220">
        <f t="shared" si="33"/>
        <v>46106</v>
      </c>
    </row>
    <row r="1030" spans="1:39" ht="21.6" customHeight="1">
      <c r="A1030" s="10">
        <v>174</v>
      </c>
      <c r="B1030" s="10" t="s">
        <v>471</v>
      </c>
      <c r="C1030" s="10">
        <v>2026033337</v>
      </c>
      <c r="D1030" s="10"/>
      <c r="E1030" s="10"/>
      <c r="F1030" s="10">
        <v>5377</v>
      </c>
      <c r="G1030" s="366" t="s">
        <v>297</v>
      </c>
      <c r="H1030" s="10" t="s">
        <v>504</v>
      </c>
      <c r="I1030" s="10"/>
      <c r="J1030" s="10"/>
      <c r="K1030" s="10"/>
      <c r="L1030" s="10"/>
      <c r="M1030" s="11"/>
      <c r="N1030" s="10"/>
      <c r="O1030" s="11"/>
      <c r="P1030" s="12"/>
      <c r="Q1030" s="10" t="s">
        <v>1516</v>
      </c>
      <c r="R1030" s="10" t="s">
        <v>419</v>
      </c>
      <c r="S1030" s="367" t="s">
        <v>145</v>
      </c>
      <c r="T1030" s="10">
        <v>1</v>
      </c>
      <c r="U1030" s="10" t="s">
        <v>475</v>
      </c>
      <c r="V1030" s="10" t="s">
        <v>4929</v>
      </c>
      <c r="W1030" s="10" t="s">
        <v>4930</v>
      </c>
      <c r="X1030" s="569">
        <v>46106.614583333343</v>
      </c>
      <c r="Y1030" s="10"/>
      <c r="Z1030" s="10">
        <v>0.6</v>
      </c>
      <c r="AA1030" s="10"/>
      <c r="AB1030" s="10" t="s">
        <v>478</v>
      </c>
      <c r="AC1030" s="221" t="s">
        <v>4931</v>
      </c>
      <c r="AD1030" s="10"/>
      <c r="AE1030" s="10" t="s">
        <v>480</v>
      </c>
      <c r="AF1030" s="10"/>
      <c r="AG1030" s="10"/>
      <c r="AH1030" s="10"/>
      <c r="AI1030" s="10"/>
      <c r="AJ1030" s="10"/>
      <c r="AK1030" s="10" t="s">
        <v>480</v>
      </c>
      <c r="AL1030" s="222" t="e">
        <f t="shared" si="32"/>
        <v>#VALUE!</v>
      </c>
      <c r="AM1030" s="220">
        <f t="shared" si="33"/>
        <v>46106</v>
      </c>
    </row>
    <row r="1031" spans="1:39" ht="21.6" customHeight="1">
      <c r="A1031" s="10">
        <v>175</v>
      </c>
      <c r="B1031" s="10" t="s">
        <v>471</v>
      </c>
      <c r="C1031" s="10">
        <v>2026033355</v>
      </c>
      <c r="D1031" s="10"/>
      <c r="E1031" s="10"/>
      <c r="F1031" s="10">
        <v>5377</v>
      </c>
      <c r="G1031" s="366" t="s">
        <v>297</v>
      </c>
      <c r="H1031" s="10" t="s">
        <v>504</v>
      </c>
      <c r="I1031" s="10"/>
      <c r="J1031" s="10"/>
      <c r="K1031" s="10"/>
      <c r="L1031" s="10"/>
      <c r="M1031" s="11"/>
      <c r="N1031" s="10"/>
      <c r="O1031" s="11"/>
      <c r="P1031" s="12"/>
      <c r="Q1031" s="10" t="s">
        <v>1516</v>
      </c>
      <c r="R1031" s="10" t="s">
        <v>419</v>
      </c>
      <c r="S1031" s="367" t="s">
        <v>125</v>
      </c>
      <c r="T1031" s="10">
        <v>1</v>
      </c>
      <c r="U1031" s="10" t="s">
        <v>475</v>
      </c>
      <c r="V1031" s="10" t="s">
        <v>4932</v>
      </c>
      <c r="W1031" s="10" t="s">
        <v>4933</v>
      </c>
      <c r="X1031" s="569">
        <v>46106.645833333343</v>
      </c>
      <c r="Y1031" s="10"/>
      <c r="Z1031" s="10">
        <v>1</v>
      </c>
      <c r="AA1031" s="10"/>
      <c r="AB1031" s="10" t="s">
        <v>478</v>
      </c>
      <c r="AC1031" s="221" t="s">
        <v>944</v>
      </c>
      <c r="AD1031" s="10"/>
      <c r="AE1031" s="10" t="s">
        <v>480</v>
      </c>
      <c r="AF1031" s="10"/>
      <c r="AG1031" s="10"/>
      <c r="AH1031" s="10"/>
      <c r="AI1031" s="10"/>
      <c r="AJ1031" s="10"/>
      <c r="AK1031" s="10" t="s">
        <v>480</v>
      </c>
      <c r="AL1031" s="222" t="e">
        <f t="shared" si="32"/>
        <v>#VALUE!</v>
      </c>
      <c r="AM1031" s="220">
        <f t="shared" si="33"/>
        <v>46106</v>
      </c>
    </row>
    <row r="1032" spans="1:39" ht="21.6" customHeight="1">
      <c r="A1032" s="10">
        <v>176</v>
      </c>
      <c r="B1032" s="10" t="s">
        <v>509</v>
      </c>
      <c r="C1032" s="10">
        <v>2026033377</v>
      </c>
      <c r="D1032" s="10" t="s">
        <v>4934</v>
      </c>
      <c r="E1032" s="10" t="s">
        <v>511</v>
      </c>
      <c r="F1032" s="10" t="s">
        <v>98</v>
      </c>
      <c r="G1032" s="366" t="s">
        <v>693</v>
      </c>
      <c r="H1032" s="10" t="s">
        <v>504</v>
      </c>
      <c r="I1032" s="10" t="s">
        <v>4935</v>
      </c>
      <c r="J1032" s="10" t="s">
        <v>530</v>
      </c>
      <c r="K1032" s="10" t="s">
        <v>289</v>
      </c>
      <c r="L1032" s="10" t="s">
        <v>545</v>
      </c>
      <c r="M1032" s="11" t="s">
        <v>546</v>
      </c>
      <c r="N1032" s="10" t="s">
        <v>1307</v>
      </c>
      <c r="O1032" s="11" t="s">
        <v>1308</v>
      </c>
      <c r="P1032" s="12" t="s">
        <v>4936</v>
      </c>
      <c r="Q1032" s="10" t="s">
        <v>694</v>
      </c>
      <c r="R1032" s="10" t="s">
        <v>419</v>
      </c>
      <c r="S1032" s="367" t="s">
        <v>145</v>
      </c>
      <c r="T1032" s="10">
        <v>1</v>
      </c>
      <c r="U1032" s="10" t="s">
        <v>475</v>
      </c>
      <c r="V1032" s="10" t="s">
        <v>4937</v>
      </c>
      <c r="W1032" s="10" t="s">
        <v>4938</v>
      </c>
      <c r="X1032" s="569">
        <v>46107.470138888893</v>
      </c>
      <c r="Y1032" s="10" t="s">
        <v>4939</v>
      </c>
      <c r="Z1032" s="10">
        <v>0.9</v>
      </c>
      <c r="AA1032" s="10"/>
      <c r="AB1032" s="10" t="s">
        <v>478</v>
      </c>
      <c r="AC1032" s="221" t="s">
        <v>4940</v>
      </c>
      <c r="AD1032" s="10"/>
      <c r="AE1032" s="10"/>
      <c r="AF1032" s="10"/>
      <c r="AG1032" s="10"/>
      <c r="AH1032" s="10"/>
      <c r="AI1032" s="10"/>
      <c r="AJ1032" s="10"/>
      <c r="AK1032" s="10" t="s">
        <v>480</v>
      </c>
      <c r="AL1032" s="222">
        <f t="shared" si="32"/>
        <v>46106</v>
      </c>
      <c r="AM1032" s="220">
        <f t="shared" si="33"/>
        <v>46107</v>
      </c>
    </row>
    <row r="1033" spans="1:39" ht="21.6" customHeight="1">
      <c r="A1033" s="10">
        <v>177</v>
      </c>
      <c r="B1033" s="10" t="s">
        <v>471</v>
      </c>
      <c r="C1033" s="10">
        <v>2026033430</v>
      </c>
      <c r="D1033" s="10"/>
      <c r="E1033" s="10"/>
      <c r="F1033" s="10">
        <v>4917</v>
      </c>
      <c r="G1033" s="366" t="s">
        <v>344</v>
      </c>
      <c r="H1033" s="10" t="s">
        <v>543</v>
      </c>
      <c r="I1033" s="10"/>
      <c r="J1033" s="10"/>
      <c r="K1033" s="10"/>
      <c r="L1033" s="10"/>
      <c r="M1033" s="11"/>
      <c r="N1033" s="10"/>
      <c r="O1033" s="11"/>
      <c r="P1033" s="12"/>
      <c r="Q1033" s="10" t="s">
        <v>2245</v>
      </c>
      <c r="R1033" s="10" t="s">
        <v>419</v>
      </c>
      <c r="S1033" s="367" t="s">
        <v>146</v>
      </c>
      <c r="T1033" s="10">
        <v>1</v>
      </c>
      <c r="U1033" s="10" t="s">
        <v>475</v>
      </c>
      <c r="V1033" s="10" t="s">
        <v>4941</v>
      </c>
      <c r="W1033" s="10" t="s">
        <v>4942</v>
      </c>
      <c r="X1033" s="569">
        <v>46107.525000000001</v>
      </c>
      <c r="Y1033" s="10"/>
      <c r="Z1033" s="10">
        <v>0.3</v>
      </c>
      <c r="AA1033" s="10"/>
      <c r="AB1033" s="10" t="s">
        <v>478</v>
      </c>
      <c r="AC1033" s="221" t="s">
        <v>4943</v>
      </c>
      <c r="AD1033" s="10" t="s">
        <v>480</v>
      </c>
      <c r="AE1033" s="10"/>
      <c r="AF1033" s="10"/>
      <c r="AG1033" s="10"/>
      <c r="AH1033" s="10"/>
      <c r="AI1033" s="10"/>
      <c r="AJ1033" s="10"/>
      <c r="AK1033" s="10" t="s">
        <v>480</v>
      </c>
      <c r="AL1033" s="222" t="e">
        <f t="shared" si="32"/>
        <v>#VALUE!</v>
      </c>
      <c r="AM1033" s="220">
        <f t="shared" si="33"/>
        <v>46107</v>
      </c>
    </row>
    <row r="1034" spans="1:39" ht="21.6" customHeight="1">
      <c r="A1034" s="10">
        <v>178</v>
      </c>
      <c r="B1034" s="10" t="s">
        <v>471</v>
      </c>
      <c r="C1034" s="10">
        <v>2026033431</v>
      </c>
      <c r="D1034" s="10"/>
      <c r="E1034" s="10"/>
      <c r="F1034" s="10">
        <v>3551</v>
      </c>
      <c r="G1034" s="366" t="s">
        <v>1070</v>
      </c>
      <c r="H1034" s="10" t="s">
        <v>543</v>
      </c>
      <c r="I1034" s="10"/>
      <c r="J1034" s="10"/>
      <c r="K1034" s="10"/>
      <c r="L1034" s="10"/>
      <c r="M1034" s="11"/>
      <c r="N1034" s="10"/>
      <c r="O1034" s="11"/>
      <c r="P1034" s="12"/>
      <c r="Q1034" s="10" t="s">
        <v>1071</v>
      </c>
      <c r="R1034" s="10" t="s">
        <v>419</v>
      </c>
      <c r="S1034" s="367" t="s">
        <v>146</v>
      </c>
      <c r="T1034" s="10">
        <v>1</v>
      </c>
      <c r="U1034" s="10" t="s">
        <v>475</v>
      </c>
      <c r="V1034" s="10" t="s">
        <v>4944</v>
      </c>
      <c r="W1034" s="10" t="s">
        <v>4945</v>
      </c>
      <c r="X1034" s="569">
        <v>46107.541666666657</v>
      </c>
      <c r="Y1034" s="10"/>
      <c r="Z1034" s="10">
        <v>0.3</v>
      </c>
      <c r="AA1034" s="10"/>
      <c r="AB1034" s="10" t="s">
        <v>478</v>
      </c>
      <c r="AC1034" s="221" t="s">
        <v>4946</v>
      </c>
      <c r="AD1034" s="10" t="s">
        <v>480</v>
      </c>
      <c r="AE1034" s="10"/>
      <c r="AF1034" s="10"/>
      <c r="AG1034" s="10"/>
      <c r="AH1034" s="10"/>
      <c r="AI1034" s="10"/>
      <c r="AJ1034" s="10"/>
      <c r="AK1034" s="10" t="s">
        <v>480</v>
      </c>
      <c r="AL1034" s="222" t="e">
        <f t="shared" si="32"/>
        <v>#VALUE!</v>
      </c>
      <c r="AM1034" s="220">
        <f t="shared" si="33"/>
        <v>46107</v>
      </c>
    </row>
    <row r="1035" spans="1:39" ht="21.6" customHeight="1">
      <c r="A1035" s="10">
        <v>179</v>
      </c>
      <c r="B1035" s="10" t="s">
        <v>471</v>
      </c>
      <c r="C1035" s="10">
        <v>2026033434</v>
      </c>
      <c r="D1035" s="10"/>
      <c r="E1035" s="10"/>
      <c r="F1035" s="10">
        <v>2154</v>
      </c>
      <c r="G1035" s="366" t="s">
        <v>878</v>
      </c>
      <c r="H1035" s="10" t="s">
        <v>543</v>
      </c>
      <c r="I1035" s="10"/>
      <c r="J1035" s="10"/>
      <c r="K1035" s="10"/>
      <c r="L1035" s="10"/>
      <c r="M1035" s="11"/>
      <c r="N1035" s="10"/>
      <c r="O1035" s="11"/>
      <c r="P1035" s="12"/>
      <c r="Q1035" s="10" t="s">
        <v>882</v>
      </c>
      <c r="R1035" s="10" t="s">
        <v>419</v>
      </c>
      <c r="S1035" s="367" t="s">
        <v>146</v>
      </c>
      <c r="T1035" s="10">
        <v>1</v>
      </c>
      <c r="U1035" s="10" t="s">
        <v>475</v>
      </c>
      <c r="V1035" s="10" t="s">
        <v>4947</v>
      </c>
      <c r="W1035" s="10" t="s">
        <v>4948</v>
      </c>
      <c r="X1035" s="569">
        <v>46107.561111111107</v>
      </c>
      <c r="Y1035" s="10"/>
      <c r="Z1035" s="10">
        <v>0.3</v>
      </c>
      <c r="AA1035" s="10"/>
      <c r="AB1035" s="10" t="s">
        <v>478</v>
      </c>
      <c r="AC1035" s="221" t="s">
        <v>4949</v>
      </c>
      <c r="AD1035" s="10" t="s">
        <v>480</v>
      </c>
      <c r="AE1035" s="10"/>
      <c r="AF1035" s="10"/>
      <c r="AG1035" s="10"/>
      <c r="AH1035" s="10"/>
      <c r="AI1035" s="10"/>
      <c r="AJ1035" s="10"/>
      <c r="AK1035" s="10" t="s">
        <v>480</v>
      </c>
      <c r="AL1035" s="222" t="e">
        <f t="shared" si="32"/>
        <v>#VALUE!</v>
      </c>
      <c r="AM1035" s="220">
        <f t="shared" si="33"/>
        <v>46107</v>
      </c>
    </row>
    <row r="1036" spans="1:39" ht="21.6" customHeight="1">
      <c r="A1036" s="10">
        <v>180</v>
      </c>
      <c r="B1036" s="10" t="s">
        <v>471</v>
      </c>
      <c r="C1036" s="10">
        <v>2026033447</v>
      </c>
      <c r="D1036" s="10"/>
      <c r="E1036" s="10"/>
      <c r="F1036" s="10">
        <v>2224</v>
      </c>
      <c r="G1036" s="366" t="s">
        <v>1162</v>
      </c>
      <c r="H1036" s="10" t="s">
        <v>543</v>
      </c>
      <c r="I1036" s="10"/>
      <c r="J1036" s="10"/>
      <c r="K1036" s="10"/>
      <c r="L1036" s="10"/>
      <c r="M1036" s="11"/>
      <c r="N1036" s="10"/>
      <c r="O1036" s="11"/>
      <c r="P1036" s="12"/>
      <c r="Q1036" s="10" t="s">
        <v>1163</v>
      </c>
      <c r="R1036" s="10" t="s">
        <v>419</v>
      </c>
      <c r="S1036" s="367" t="s">
        <v>146</v>
      </c>
      <c r="T1036" s="10">
        <v>1</v>
      </c>
      <c r="U1036" s="10" t="s">
        <v>475</v>
      </c>
      <c r="V1036" s="10" t="s">
        <v>4950</v>
      </c>
      <c r="W1036" s="10" t="s">
        <v>4951</v>
      </c>
      <c r="X1036" s="569">
        <v>46107.581944444442</v>
      </c>
      <c r="Y1036" s="10"/>
      <c r="Z1036" s="10">
        <v>0.2</v>
      </c>
      <c r="AA1036" s="10"/>
      <c r="AB1036" s="10" t="s">
        <v>478</v>
      </c>
      <c r="AC1036" s="221" t="s">
        <v>4952</v>
      </c>
      <c r="AD1036" s="10" t="s">
        <v>480</v>
      </c>
      <c r="AE1036" s="10"/>
      <c r="AF1036" s="10"/>
      <c r="AG1036" s="10"/>
      <c r="AH1036" s="10"/>
      <c r="AI1036" s="10"/>
      <c r="AJ1036" s="10"/>
      <c r="AK1036" s="10" t="s">
        <v>480</v>
      </c>
      <c r="AL1036" s="222" t="e">
        <f t="shared" si="32"/>
        <v>#VALUE!</v>
      </c>
      <c r="AM1036" s="220">
        <f t="shared" si="33"/>
        <v>46107</v>
      </c>
    </row>
    <row r="1037" spans="1:39" ht="21.6" customHeight="1">
      <c r="A1037" s="10">
        <v>181</v>
      </c>
      <c r="B1037" s="10" t="s">
        <v>471</v>
      </c>
      <c r="C1037" s="10">
        <v>2026033448</v>
      </c>
      <c r="D1037" s="10"/>
      <c r="E1037" s="10"/>
      <c r="F1037" s="10">
        <v>3359</v>
      </c>
      <c r="G1037" s="366" t="s">
        <v>1856</v>
      </c>
      <c r="H1037" s="10" t="s">
        <v>504</v>
      </c>
      <c r="I1037" s="10"/>
      <c r="J1037" s="10"/>
      <c r="K1037" s="10"/>
      <c r="L1037" s="10"/>
      <c r="M1037" s="11"/>
      <c r="N1037" s="10"/>
      <c r="O1037" s="11"/>
      <c r="P1037" s="12"/>
      <c r="Q1037" s="10" t="s">
        <v>1857</v>
      </c>
      <c r="R1037" s="10" t="s">
        <v>419</v>
      </c>
      <c r="S1037" s="367" t="s">
        <v>145</v>
      </c>
      <c r="T1037" s="10">
        <v>1</v>
      </c>
      <c r="U1037" s="10" t="s">
        <v>475</v>
      </c>
      <c r="V1037" s="10" t="s">
        <v>4953</v>
      </c>
      <c r="W1037" s="10" t="s">
        <v>4954</v>
      </c>
      <c r="X1037" s="569">
        <v>46107.590277777781</v>
      </c>
      <c r="Y1037" s="10"/>
      <c r="Z1037" s="10">
        <v>0.6</v>
      </c>
      <c r="AA1037" s="10"/>
      <c r="AB1037" s="10" t="s">
        <v>478</v>
      </c>
      <c r="AC1037" s="221" t="s">
        <v>4955</v>
      </c>
      <c r="AD1037" s="10" t="s">
        <v>480</v>
      </c>
      <c r="AE1037" s="10"/>
      <c r="AF1037" s="10"/>
      <c r="AG1037" s="10"/>
      <c r="AH1037" s="10"/>
      <c r="AI1037" s="10"/>
      <c r="AJ1037" s="10" t="s">
        <v>480</v>
      </c>
      <c r="AK1037" s="10" t="s">
        <v>480</v>
      </c>
      <c r="AL1037" s="222" t="e">
        <f t="shared" si="32"/>
        <v>#VALUE!</v>
      </c>
      <c r="AM1037" s="220">
        <f t="shared" si="33"/>
        <v>46107</v>
      </c>
    </row>
    <row r="1038" spans="1:39" ht="21.6" customHeight="1">
      <c r="A1038" s="10">
        <v>182</v>
      </c>
      <c r="B1038" s="10" t="s">
        <v>471</v>
      </c>
      <c r="C1038" s="10">
        <v>2026033452</v>
      </c>
      <c r="D1038" s="10"/>
      <c r="E1038" s="10"/>
      <c r="F1038" s="10">
        <v>2069</v>
      </c>
      <c r="G1038" s="366" t="s">
        <v>2188</v>
      </c>
      <c r="H1038" s="10" t="s">
        <v>543</v>
      </c>
      <c r="I1038" s="10"/>
      <c r="J1038" s="10"/>
      <c r="K1038" s="10"/>
      <c r="L1038" s="10"/>
      <c r="M1038" s="11"/>
      <c r="N1038" s="10"/>
      <c r="O1038" s="11"/>
      <c r="P1038" s="12"/>
      <c r="Q1038" s="10" t="s">
        <v>2191</v>
      </c>
      <c r="R1038" s="10" t="s">
        <v>419</v>
      </c>
      <c r="S1038" s="367" t="s">
        <v>146</v>
      </c>
      <c r="T1038" s="10">
        <v>1</v>
      </c>
      <c r="U1038" s="10" t="s">
        <v>475</v>
      </c>
      <c r="V1038" s="10" t="s">
        <v>4956</v>
      </c>
      <c r="W1038" s="10" t="s">
        <v>4957</v>
      </c>
      <c r="X1038" s="569">
        <v>46107.594444444447</v>
      </c>
      <c r="Y1038" s="10"/>
      <c r="Z1038" s="10">
        <v>0.3</v>
      </c>
      <c r="AA1038" s="10"/>
      <c r="AB1038" s="10" t="s">
        <v>478</v>
      </c>
      <c r="AC1038" s="221" t="s">
        <v>4958</v>
      </c>
      <c r="AD1038" s="10" t="s">
        <v>480</v>
      </c>
      <c r="AE1038" s="10"/>
      <c r="AF1038" s="10"/>
      <c r="AG1038" s="10"/>
      <c r="AH1038" s="10"/>
      <c r="AI1038" s="10"/>
      <c r="AJ1038" s="10"/>
      <c r="AK1038" s="10" t="s">
        <v>480</v>
      </c>
      <c r="AL1038" s="222" t="e">
        <f t="shared" si="32"/>
        <v>#VALUE!</v>
      </c>
      <c r="AM1038" s="220">
        <f t="shared" si="33"/>
        <v>46107</v>
      </c>
    </row>
    <row r="1039" spans="1:39" ht="21.6" customHeight="1">
      <c r="A1039" s="10">
        <v>183</v>
      </c>
      <c r="B1039" s="10" t="s">
        <v>471</v>
      </c>
      <c r="C1039" s="10">
        <v>2026033476</v>
      </c>
      <c r="D1039" s="10"/>
      <c r="E1039" s="10"/>
      <c r="F1039" s="10">
        <v>3601</v>
      </c>
      <c r="G1039" s="366" t="s">
        <v>1716</v>
      </c>
      <c r="H1039" s="10" t="s">
        <v>504</v>
      </c>
      <c r="I1039" s="10"/>
      <c r="J1039" s="10"/>
      <c r="K1039" s="10"/>
      <c r="L1039" s="10"/>
      <c r="M1039" s="11"/>
      <c r="N1039" s="10"/>
      <c r="O1039" s="11"/>
      <c r="P1039" s="12"/>
      <c r="Q1039" s="10" t="s">
        <v>1719</v>
      </c>
      <c r="R1039" s="10" t="s">
        <v>419</v>
      </c>
      <c r="S1039" s="367" t="s">
        <v>145</v>
      </c>
      <c r="T1039" s="10">
        <v>1</v>
      </c>
      <c r="U1039" s="10" t="s">
        <v>475</v>
      </c>
      <c r="V1039" s="10" t="s">
        <v>4959</v>
      </c>
      <c r="W1039" s="10" t="s">
        <v>4960</v>
      </c>
      <c r="X1039" s="569">
        <v>46107.642361111109</v>
      </c>
      <c r="Y1039" s="10"/>
      <c r="Z1039" s="10">
        <v>0.6</v>
      </c>
      <c r="AA1039" s="10"/>
      <c r="AB1039" s="10" t="s">
        <v>478</v>
      </c>
      <c r="AC1039" s="221" t="s">
        <v>4961</v>
      </c>
      <c r="AD1039" s="10" t="s">
        <v>480</v>
      </c>
      <c r="AE1039" s="10"/>
      <c r="AF1039" s="10"/>
      <c r="AG1039" s="10"/>
      <c r="AH1039" s="10"/>
      <c r="AI1039" s="10"/>
      <c r="AJ1039" s="10" t="s">
        <v>480</v>
      </c>
      <c r="AK1039" s="10" t="s">
        <v>480</v>
      </c>
      <c r="AL1039" s="222" t="e">
        <f t="shared" si="32"/>
        <v>#VALUE!</v>
      </c>
      <c r="AM1039" s="220">
        <f t="shared" si="33"/>
        <v>46107</v>
      </c>
    </row>
    <row r="1040" spans="1:39" ht="21.6" customHeight="1">
      <c r="A1040" s="10">
        <v>184</v>
      </c>
      <c r="B1040" s="10" t="s">
        <v>509</v>
      </c>
      <c r="C1040" s="10">
        <v>2026033505</v>
      </c>
      <c r="D1040" s="10" t="s">
        <v>4962</v>
      </c>
      <c r="E1040" s="10" t="s">
        <v>511</v>
      </c>
      <c r="F1040" s="10" t="s">
        <v>73</v>
      </c>
      <c r="G1040" s="366" t="s">
        <v>3540</v>
      </c>
      <c r="H1040" s="10" t="s">
        <v>2452</v>
      </c>
      <c r="I1040" s="10" t="s">
        <v>4963</v>
      </c>
      <c r="J1040" s="10" t="s">
        <v>591</v>
      </c>
      <c r="K1040" s="10" t="s">
        <v>592</v>
      </c>
      <c r="L1040" s="10" t="s">
        <v>1140</v>
      </c>
      <c r="M1040" s="11" t="s">
        <v>1141</v>
      </c>
      <c r="N1040" s="10">
        <v>5804</v>
      </c>
      <c r="O1040" s="11" t="s">
        <v>1488</v>
      </c>
      <c r="P1040" s="12" t="s">
        <v>4964</v>
      </c>
      <c r="Q1040" s="10" t="s">
        <v>3543</v>
      </c>
      <c r="R1040" s="10" t="s">
        <v>419</v>
      </c>
      <c r="S1040" s="367" t="s">
        <v>145</v>
      </c>
      <c r="T1040" s="10">
        <v>1</v>
      </c>
      <c r="U1040" s="10" t="s">
        <v>475</v>
      </c>
      <c r="V1040" s="10" t="s">
        <v>4965</v>
      </c>
      <c r="W1040" s="10" t="s">
        <v>4966</v>
      </c>
      <c r="X1040" s="569">
        <v>46108.465277777781</v>
      </c>
      <c r="Y1040" s="10" t="s">
        <v>4967</v>
      </c>
      <c r="Z1040" s="10">
        <v>0.2</v>
      </c>
      <c r="AA1040" s="10"/>
      <c r="AB1040" s="10" t="s">
        <v>1180</v>
      </c>
      <c r="AC1040" s="221" t="s">
        <v>1180</v>
      </c>
      <c r="AD1040" s="10"/>
      <c r="AE1040" s="10"/>
      <c r="AF1040" s="10"/>
      <c r="AG1040" s="10"/>
      <c r="AH1040" s="10"/>
      <c r="AI1040" s="10"/>
      <c r="AJ1040" s="10"/>
      <c r="AK1040" s="10" t="s">
        <v>480</v>
      </c>
      <c r="AL1040" s="222">
        <f t="shared" si="32"/>
        <v>46108</v>
      </c>
      <c r="AM1040" s="220">
        <f t="shared" si="33"/>
        <v>46108</v>
      </c>
    </row>
    <row r="1041" spans="1:39" ht="21.6" customHeight="1">
      <c r="A1041" s="10">
        <v>185</v>
      </c>
      <c r="B1041" s="10" t="s">
        <v>509</v>
      </c>
      <c r="C1041" s="10">
        <v>2026033624</v>
      </c>
      <c r="D1041" s="10" t="s">
        <v>4968</v>
      </c>
      <c r="E1041" s="10" t="s">
        <v>621</v>
      </c>
      <c r="F1041" s="10">
        <v>3676</v>
      </c>
      <c r="G1041" s="366" t="s">
        <v>975</v>
      </c>
      <c r="H1041" s="10" t="s">
        <v>504</v>
      </c>
      <c r="I1041" s="10" t="s">
        <v>4969</v>
      </c>
      <c r="J1041" s="10" t="s">
        <v>604</v>
      </c>
      <c r="K1041" s="10" t="s">
        <v>531</v>
      </c>
      <c r="L1041" s="10" t="s">
        <v>703</v>
      </c>
      <c r="M1041" s="11" t="s">
        <v>704</v>
      </c>
      <c r="N1041" s="10">
        <v>2401</v>
      </c>
      <c r="O1041" s="11" t="s">
        <v>852</v>
      </c>
      <c r="P1041" s="12" t="s">
        <v>4970</v>
      </c>
      <c r="Q1041" s="10" t="s">
        <v>976</v>
      </c>
      <c r="R1041" s="10" t="s">
        <v>419</v>
      </c>
      <c r="S1041" s="367" t="s">
        <v>145</v>
      </c>
      <c r="T1041" s="10">
        <v>1</v>
      </c>
      <c r="U1041" s="10" t="s">
        <v>475</v>
      </c>
      <c r="V1041" s="10" t="s">
        <v>4971</v>
      </c>
      <c r="W1041" s="10" t="s">
        <v>4972</v>
      </c>
      <c r="X1041" s="569">
        <v>46109.508333333331</v>
      </c>
      <c r="Y1041" s="10" t="s">
        <v>4973</v>
      </c>
      <c r="Z1041" s="10">
        <v>0.4</v>
      </c>
      <c r="AA1041" s="10"/>
      <c r="AB1041" s="10" t="s">
        <v>478</v>
      </c>
      <c r="AC1041" s="221" t="s">
        <v>4974</v>
      </c>
      <c r="AD1041" s="10"/>
      <c r="AE1041" s="10"/>
      <c r="AF1041" s="10"/>
      <c r="AG1041" s="10"/>
      <c r="AH1041" s="10"/>
      <c r="AI1041" s="10"/>
      <c r="AJ1041" s="10"/>
      <c r="AK1041" s="10" t="s">
        <v>480</v>
      </c>
      <c r="AL1041" s="222">
        <f t="shared" si="32"/>
        <v>46109</v>
      </c>
      <c r="AM1041" s="220">
        <f t="shared" si="33"/>
        <v>46109</v>
      </c>
    </row>
    <row r="1042" spans="1:39" ht="21.6" customHeight="1">
      <c r="A1042" s="10">
        <v>186</v>
      </c>
      <c r="B1042" s="10" t="s">
        <v>509</v>
      </c>
      <c r="C1042" s="10">
        <v>2026033625</v>
      </c>
      <c r="D1042" s="10" t="s">
        <v>4975</v>
      </c>
      <c r="E1042" s="10" t="s">
        <v>511</v>
      </c>
      <c r="F1042" s="10">
        <v>2691</v>
      </c>
      <c r="G1042" s="366" t="s">
        <v>901</v>
      </c>
      <c r="H1042" s="10" t="s">
        <v>902</v>
      </c>
      <c r="I1042" s="10" t="s">
        <v>4976</v>
      </c>
      <c r="J1042" s="10" t="s">
        <v>604</v>
      </c>
      <c r="K1042" s="10" t="s">
        <v>592</v>
      </c>
      <c r="L1042" s="10" t="s">
        <v>639</v>
      </c>
      <c r="M1042" s="11" t="s">
        <v>640</v>
      </c>
      <c r="N1042" s="10">
        <v>2503</v>
      </c>
      <c r="O1042" s="11" t="s">
        <v>2815</v>
      </c>
      <c r="P1042" s="12" t="s">
        <v>4977</v>
      </c>
      <c r="Q1042" s="10" t="s">
        <v>903</v>
      </c>
      <c r="R1042" s="10" t="s">
        <v>419</v>
      </c>
      <c r="S1042" s="367" t="s">
        <v>125</v>
      </c>
      <c r="T1042" s="10">
        <v>1</v>
      </c>
      <c r="U1042" s="10" t="s">
        <v>475</v>
      </c>
      <c r="V1042" s="10" t="s">
        <v>4978</v>
      </c>
      <c r="W1042" s="10" t="s">
        <v>4979</v>
      </c>
      <c r="X1042" s="569">
        <v>46111.4375</v>
      </c>
      <c r="Y1042" s="10" t="s">
        <v>4980</v>
      </c>
      <c r="Z1042" s="10">
        <v>1</v>
      </c>
      <c r="AA1042" s="10"/>
      <c r="AB1042" s="10" t="s">
        <v>478</v>
      </c>
      <c r="AC1042" s="221" t="s">
        <v>4981</v>
      </c>
      <c r="AD1042" s="10"/>
      <c r="AE1042" s="10"/>
      <c r="AF1042" s="10"/>
      <c r="AG1042" s="10"/>
      <c r="AH1042" s="10"/>
      <c r="AI1042" s="10"/>
      <c r="AJ1042" s="10"/>
      <c r="AK1042" s="10" t="s">
        <v>480</v>
      </c>
      <c r="AL1042" s="222">
        <f t="shared" si="32"/>
        <v>46109</v>
      </c>
      <c r="AM1042" s="220">
        <f t="shared" si="33"/>
        <v>46111</v>
      </c>
    </row>
    <row r="1043" spans="1:39" ht="21.6" customHeight="1">
      <c r="A1043" s="10">
        <v>187</v>
      </c>
      <c r="B1043" s="10" t="s">
        <v>509</v>
      </c>
      <c r="C1043" s="10">
        <v>2026033627</v>
      </c>
      <c r="D1043" s="10" t="s">
        <v>4982</v>
      </c>
      <c r="E1043" s="10" t="s">
        <v>511</v>
      </c>
      <c r="F1043" s="10">
        <v>4970</v>
      </c>
      <c r="G1043" s="366" t="s">
        <v>3138</v>
      </c>
      <c r="H1043" s="10" t="s">
        <v>2452</v>
      </c>
      <c r="I1043" s="10" t="s">
        <v>4983</v>
      </c>
      <c r="J1043" s="10" t="s">
        <v>604</v>
      </c>
      <c r="K1043" s="10" t="s">
        <v>531</v>
      </c>
      <c r="L1043" s="10" t="s">
        <v>515</v>
      </c>
      <c r="M1043" s="11" t="s">
        <v>516</v>
      </c>
      <c r="N1043" s="10">
        <v>2305</v>
      </c>
      <c r="O1043" s="11" t="s">
        <v>557</v>
      </c>
      <c r="P1043" s="12" t="s">
        <v>4984</v>
      </c>
      <c r="Q1043" s="10" t="s">
        <v>3139</v>
      </c>
      <c r="R1043" s="10" t="s">
        <v>419</v>
      </c>
      <c r="S1043" s="367" t="s">
        <v>145</v>
      </c>
      <c r="T1043" s="10">
        <v>1</v>
      </c>
      <c r="U1043" s="10" t="s">
        <v>475</v>
      </c>
      <c r="V1043" s="10" t="s">
        <v>4985</v>
      </c>
      <c r="W1043" s="10" t="s">
        <v>4986</v>
      </c>
      <c r="X1043" s="569">
        <v>46112.413888888892</v>
      </c>
      <c r="Y1043" s="10" t="s">
        <v>4980</v>
      </c>
      <c r="Z1043" s="10">
        <v>0.4</v>
      </c>
      <c r="AA1043" s="10"/>
      <c r="AB1043" s="10" t="s">
        <v>478</v>
      </c>
      <c r="AC1043" s="221" t="s">
        <v>4987</v>
      </c>
      <c r="AD1043" s="10"/>
      <c r="AE1043" s="10"/>
      <c r="AF1043" s="10"/>
      <c r="AG1043" s="10"/>
      <c r="AH1043" s="10"/>
      <c r="AI1043" s="10"/>
      <c r="AJ1043" s="10"/>
      <c r="AK1043" s="10" t="s">
        <v>480</v>
      </c>
      <c r="AL1043" s="222">
        <f t="shared" si="32"/>
        <v>46109</v>
      </c>
      <c r="AM1043" s="220">
        <f t="shared" si="33"/>
        <v>46112</v>
      </c>
    </row>
    <row r="1044" spans="1:39" ht="21.6" customHeight="1">
      <c r="A1044" s="10">
        <v>188</v>
      </c>
      <c r="B1044" s="10" t="s">
        <v>509</v>
      </c>
      <c r="C1044" s="10">
        <v>2026033635</v>
      </c>
      <c r="D1044" s="10" t="s">
        <v>4988</v>
      </c>
      <c r="E1044" s="10" t="s">
        <v>621</v>
      </c>
      <c r="F1044" s="10">
        <v>3751</v>
      </c>
      <c r="G1044" s="366" t="s">
        <v>716</v>
      </c>
      <c r="H1044" s="10" t="s">
        <v>712</v>
      </c>
      <c r="I1044" s="10" t="s">
        <v>4989</v>
      </c>
      <c r="J1044" s="10" t="s">
        <v>604</v>
      </c>
      <c r="K1044" s="10" t="s">
        <v>289</v>
      </c>
      <c r="L1044" s="10" t="s">
        <v>703</v>
      </c>
      <c r="M1044" s="11" t="s">
        <v>704</v>
      </c>
      <c r="N1044" s="10">
        <v>2401</v>
      </c>
      <c r="O1044" s="11" t="s">
        <v>852</v>
      </c>
      <c r="P1044" s="12" t="s">
        <v>4990</v>
      </c>
      <c r="Q1044" s="10" t="s">
        <v>717</v>
      </c>
      <c r="R1044" s="10" t="s">
        <v>419</v>
      </c>
      <c r="S1044" s="367" t="s">
        <v>130</v>
      </c>
      <c r="T1044" s="10">
        <v>1</v>
      </c>
      <c r="U1044" s="10" t="s">
        <v>475</v>
      </c>
      <c r="V1044" s="10" t="s">
        <v>4991</v>
      </c>
      <c r="W1044" s="10" t="s">
        <v>4992</v>
      </c>
      <c r="X1044" s="569">
        <v>46110.458333333343</v>
      </c>
      <c r="Y1044" s="10" t="s">
        <v>4993</v>
      </c>
      <c r="Z1044" s="10">
        <v>1.2</v>
      </c>
      <c r="AA1044" s="10" t="s">
        <v>4994</v>
      </c>
      <c r="AB1044" s="10" t="s">
        <v>478</v>
      </c>
      <c r="AC1044" s="221" t="s">
        <v>4995</v>
      </c>
      <c r="AD1044" s="10"/>
      <c r="AE1044" s="10"/>
      <c r="AF1044" s="10"/>
      <c r="AG1044" s="10"/>
      <c r="AH1044" s="10"/>
      <c r="AI1044" s="10"/>
      <c r="AJ1044" s="10"/>
      <c r="AK1044" s="10" t="s">
        <v>480</v>
      </c>
      <c r="AL1044" s="222">
        <f t="shared" si="32"/>
        <v>46109</v>
      </c>
      <c r="AM1044" s="220">
        <f t="shared" si="33"/>
        <v>46110</v>
      </c>
    </row>
    <row r="1045" spans="1:39" ht="21.6" customHeight="1">
      <c r="A1045" s="10">
        <v>189</v>
      </c>
      <c r="B1045" s="10" t="s">
        <v>509</v>
      </c>
      <c r="C1045" s="10">
        <v>2026033637</v>
      </c>
      <c r="D1045" s="10" t="s">
        <v>4996</v>
      </c>
      <c r="E1045" s="10" t="s">
        <v>511</v>
      </c>
      <c r="F1045" s="10">
        <v>2318</v>
      </c>
      <c r="G1045" s="366" t="s">
        <v>914</v>
      </c>
      <c r="H1045" s="10" t="s">
        <v>712</v>
      </c>
      <c r="I1045" s="10" t="s">
        <v>4997</v>
      </c>
      <c r="J1045" s="10" t="s">
        <v>629</v>
      </c>
      <c r="K1045" s="10" t="s">
        <v>531</v>
      </c>
      <c r="L1045" s="10" t="s">
        <v>1228</v>
      </c>
      <c r="M1045" s="11" t="s">
        <v>1229</v>
      </c>
      <c r="N1045" s="10" t="s">
        <v>1230</v>
      </c>
      <c r="O1045" s="11" t="s">
        <v>1231</v>
      </c>
      <c r="P1045" s="12" t="s">
        <v>4998</v>
      </c>
      <c r="Q1045" s="10" t="s">
        <v>920</v>
      </c>
      <c r="R1045" s="10" t="s">
        <v>419</v>
      </c>
      <c r="S1045" s="367" t="s">
        <v>130</v>
      </c>
      <c r="T1045" s="10">
        <v>1</v>
      </c>
      <c r="U1045" s="10" t="s">
        <v>475</v>
      </c>
      <c r="V1045" s="10" t="s">
        <v>4999</v>
      </c>
      <c r="W1045" s="10" t="s">
        <v>5000</v>
      </c>
      <c r="X1045" s="569">
        <v>46111.59652777778</v>
      </c>
      <c r="Y1045" s="10" t="s">
        <v>4980</v>
      </c>
      <c r="Z1045" s="10">
        <v>0.5</v>
      </c>
      <c r="AA1045" s="10"/>
      <c r="AB1045" s="10" t="s">
        <v>478</v>
      </c>
      <c r="AC1045" s="221" t="s">
        <v>5001</v>
      </c>
      <c r="AD1045" s="10"/>
      <c r="AE1045" s="10"/>
      <c r="AF1045" s="10"/>
      <c r="AG1045" s="10"/>
      <c r="AH1045" s="10"/>
      <c r="AI1045" s="10"/>
      <c r="AJ1045" s="10"/>
      <c r="AK1045" s="10" t="s">
        <v>480</v>
      </c>
      <c r="AL1045" s="222">
        <f t="shared" si="32"/>
        <v>46110</v>
      </c>
      <c r="AM1045" s="220">
        <f t="shared" si="33"/>
        <v>46111</v>
      </c>
    </row>
    <row r="1046" spans="1:39" ht="21.6" customHeight="1">
      <c r="A1046" s="10">
        <v>190</v>
      </c>
      <c r="B1046" s="10" t="s">
        <v>509</v>
      </c>
      <c r="C1046" s="10">
        <v>2026033638</v>
      </c>
      <c r="D1046" s="10" t="s">
        <v>5002</v>
      </c>
      <c r="E1046" s="10" t="s">
        <v>511</v>
      </c>
      <c r="F1046" s="10" t="s">
        <v>74</v>
      </c>
      <c r="G1046" s="366" t="s">
        <v>183</v>
      </c>
      <c r="H1046" s="10" t="s">
        <v>2452</v>
      </c>
      <c r="I1046" s="10" t="s">
        <v>5003</v>
      </c>
      <c r="J1046" s="10" t="s">
        <v>629</v>
      </c>
      <c r="K1046" s="10" t="s">
        <v>592</v>
      </c>
      <c r="L1046" s="10" t="s">
        <v>515</v>
      </c>
      <c r="M1046" s="11" t="s">
        <v>516</v>
      </c>
      <c r="N1046" s="10">
        <v>2306</v>
      </c>
      <c r="O1046" s="11" t="s">
        <v>572</v>
      </c>
      <c r="P1046" s="12" t="s">
        <v>5004</v>
      </c>
      <c r="Q1046" s="10" t="s">
        <v>3407</v>
      </c>
      <c r="R1046" s="10" t="s">
        <v>419</v>
      </c>
      <c r="S1046" s="367" t="s">
        <v>145</v>
      </c>
      <c r="T1046" s="10">
        <v>1</v>
      </c>
      <c r="U1046" s="10" t="s">
        <v>475</v>
      </c>
      <c r="V1046" s="10" t="s">
        <v>5005</v>
      </c>
      <c r="W1046" s="10" t="s">
        <v>5006</v>
      </c>
      <c r="X1046" s="569">
        <v>46111.395833333343</v>
      </c>
      <c r="Y1046" s="10" t="s">
        <v>4980</v>
      </c>
      <c r="Z1046" s="10">
        <v>0.4</v>
      </c>
      <c r="AA1046" s="10"/>
      <c r="AB1046" s="10" t="s">
        <v>478</v>
      </c>
      <c r="AC1046" s="221" t="s">
        <v>5007</v>
      </c>
      <c r="AD1046" s="10"/>
      <c r="AE1046" s="10"/>
      <c r="AF1046" s="10"/>
      <c r="AG1046" s="10"/>
      <c r="AH1046" s="10"/>
      <c r="AI1046" s="10"/>
      <c r="AJ1046" s="10"/>
      <c r="AK1046" s="10" t="s">
        <v>480</v>
      </c>
      <c r="AL1046" s="222">
        <f t="shared" si="32"/>
        <v>46110</v>
      </c>
      <c r="AM1046" s="220">
        <f t="shared" si="33"/>
        <v>46111</v>
      </c>
    </row>
    <row r="1047" spans="1:39" ht="21.6" customHeight="1">
      <c r="A1047" s="10">
        <v>191</v>
      </c>
      <c r="B1047" s="10" t="s">
        <v>509</v>
      </c>
      <c r="C1047" s="10">
        <v>2026033650</v>
      </c>
      <c r="D1047" s="10" t="s">
        <v>5008</v>
      </c>
      <c r="E1047" s="10" t="s">
        <v>511</v>
      </c>
      <c r="F1047" s="10">
        <v>5197</v>
      </c>
      <c r="G1047" s="366" t="s">
        <v>1907</v>
      </c>
      <c r="H1047" s="10" t="s">
        <v>887</v>
      </c>
      <c r="I1047" s="10" t="s">
        <v>5009</v>
      </c>
      <c r="J1047" s="10" t="s">
        <v>638</v>
      </c>
      <c r="K1047" s="10" t="s">
        <v>592</v>
      </c>
      <c r="L1047" s="10" t="s">
        <v>1228</v>
      </c>
      <c r="M1047" s="11" t="s">
        <v>1229</v>
      </c>
      <c r="N1047" s="10" t="s">
        <v>1487</v>
      </c>
      <c r="O1047" s="11" t="s">
        <v>1488</v>
      </c>
      <c r="P1047" s="12" t="s">
        <v>5010</v>
      </c>
      <c r="Q1047" s="10" t="s">
        <v>1908</v>
      </c>
      <c r="R1047" s="10" t="s">
        <v>419</v>
      </c>
      <c r="S1047" s="367" t="s">
        <v>125</v>
      </c>
      <c r="T1047" s="10">
        <v>1</v>
      </c>
      <c r="U1047" s="10" t="s">
        <v>475</v>
      </c>
      <c r="V1047" s="10" t="s">
        <v>5011</v>
      </c>
      <c r="W1047" s="10" t="s">
        <v>5012</v>
      </c>
      <c r="X1047" s="569">
        <v>46111.475694444453</v>
      </c>
      <c r="Y1047" s="10" t="s">
        <v>5013</v>
      </c>
      <c r="Z1047" s="10">
        <v>0.7</v>
      </c>
      <c r="AA1047" s="10"/>
      <c r="AB1047" s="10" t="s">
        <v>478</v>
      </c>
      <c r="AC1047" s="221" t="s">
        <v>5014</v>
      </c>
      <c r="AD1047" s="10"/>
      <c r="AE1047" s="10"/>
      <c r="AF1047" s="10"/>
      <c r="AG1047" s="10"/>
      <c r="AH1047" s="10"/>
      <c r="AI1047" s="10"/>
      <c r="AJ1047" s="10"/>
      <c r="AK1047" s="10" t="s">
        <v>480</v>
      </c>
      <c r="AL1047" s="222">
        <f t="shared" si="32"/>
        <v>46111</v>
      </c>
      <c r="AM1047" s="220">
        <f t="shared" si="33"/>
        <v>46111</v>
      </c>
    </row>
    <row r="1048" spans="1:39" ht="21.6" customHeight="1">
      <c r="A1048" s="10">
        <v>192</v>
      </c>
      <c r="B1048" s="10" t="s">
        <v>471</v>
      </c>
      <c r="C1048" s="10">
        <v>2026033680</v>
      </c>
      <c r="D1048" s="10"/>
      <c r="E1048" s="10"/>
      <c r="F1048" s="10" t="s">
        <v>97</v>
      </c>
      <c r="G1048" s="366" t="s">
        <v>5015</v>
      </c>
      <c r="H1048" s="10" t="s">
        <v>636</v>
      </c>
      <c r="I1048" s="10"/>
      <c r="J1048" s="10"/>
      <c r="K1048" s="10"/>
      <c r="L1048" s="10"/>
      <c r="M1048" s="11"/>
      <c r="N1048" s="10"/>
      <c r="O1048" s="11"/>
      <c r="P1048" s="12"/>
      <c r="Q1048" s="10" t="s">
        <v>5016</v>
      </c>
      <c r="R1048" s="10" t="s">
        <v>419</v>
      </c>
      <c r="S1048" s="367" t="s">
        <v>125</v>
      </c>
      <c r="T1048" s="10">
        <v>1</v>
      </c>
      <c r="U1048" s="10" t="s">
        <v>475</v>
      </c>
      <c r="V1048" s="10" t="s">
        <v>5017</v>
      </c>
      <c r="W1048" s="10" t="s">
        <v>5018</v>
      </c>
      <c r="X1048" s="569">
        <v>46111.552083333343</v>
      </c>
      <c r="Y1048" s="10"/>
      <c r="Z1048" s="10">
        <v>0.3</v>
      </c>
      <c r="AA1048" s="10"/>
      <c r="AB1048" s="10" t="s">
        <v>478</v>
      </c>
      <c r="AC1048" s="221" t="s">
        <v>2705</v>
      </c>
      <c r="AD1048" s="10" t="s">
        <v>480</v>
      </c>
      <c r="AE1048" s="10"/>
      <c r="AF1048" s="10"/>
      <c r="AG1048" s="10"/>
      <c r="AH1048" s="10"/>
      <c r="AI1048" s="10"/>
      <c r="AJ1048" s="10"/>
      <c r="AK1048" s="10" t="s">
        <v>480</v>
      </c>
      <c r="AL1048" s="222" t="e">
        <f t="shared" si="32"/>
        <v>#VALUE!</v>
      </c>
      <c r="AM1048" s="220">
        <f t="shared" si="33"/>
        <v>46111</v>
      </c>
    </row>
    <row r="1049" spans="1:39" ht="21.6" customHeight="1">
      <c r="A1049" s="10">
        <v>193</v>
      </c>
      <c r="B1049" s="10" t="s">
        <v>509</v>
      </c>
      <c r="C1049" s="10">
        <v>2026033766</v>
      </c>
      <c r="D1049" s="10" t="s">
        <v>5019</v>
      </c>
      <c r="E1049" s="10" t="s">
        <v>511</v>
      </c>
      <c r="F1049" s="10">
        <v>5082</v>
      </c>
      <c r="G1049" s="366" t="s">
        <v>2325</v>
      </c>
      <c r="H1049" s="10" t="s">
        <v>887</v>
      </c>
      <c r="I1049" s="10" t="s">
        <v>5020</v>
      </c>
      <c r="J1049" s="10" t="s">
        <v>638</v>
      </c>
      <c r="K1049" s="10" t="s">
        <v>289</v>
      </c>
      <c r="L1049" s="10" t="s">
        <v>1228</v>
      </c>
      <c r="M1049" s="11" t="s">
        <v>1229</v>
      </c>
      <c r="N1049" s="10" t="s">
        <v>1487</v>
      </c>
      <c r="O1049" s="11" t="s">
        <v>1488</v>
      </c>
      <c r="P1049" s="12" t="s">
        <v>5021</v>
      </c>
      <c r="Q1049" s="10" t="s">
        <v>2326</v>
      </c>
      <c r="R1049" s="10" t="s">
        <v>419</v>
      </c>
      <c r="S1049" s="367" t="s">
        <v>125</v>
      </c>
      <c r="T1049" s="10">
        <v>1</v>
      </c>
      <c r="U1049" s="10" t="s">
        <v>475</v>
      </c>
      <c r="V1049" s="10" t="s">
        <v>5022</v>
      </c>
      <c r="W1049" s="10" t="s">
        <v>5023</v>
      </c>
      <c r="X1049" s="569">
        <v>46112.479166666657</v>
      </c>
      <c r="Y1049" s="10" t="s">
        <v>5024</v>
      </c>
      <c r="Z1049" s="10">
        <v>1</v>
      </c>
      <c r="AA1049" s="10"/>
      <c r="AB1049" s="10" t="s">
        <v>478</v>
      </c>
      <c r="AC1049" s="221" t="s">
        <v>5025</v>
      </c>
      <c r="AD1049" s="10"/>
      <c r="AE1049" s="10"/>
      <c r="AF1049" s="10"/>
      <c r="AG1049" s="10"/>
      <c r="AH1049" s="10"/>
      <c r="AI1049" s="10"/>
      <c r="AJ1049" s="10"/>
      <c r="AK1049" s="10" t="s">
        <v>480</v>
      </c>
      <c r="AL1049" s="222">
        <f t="shared" si="32"/>
        <v>46111</v>
      </c>
      <c r="AM1049" s="220">
        <f t="shared" si="33"/>
        <v>46112</v>
      </c>
    </row>
    <row r="1050" spans="1:39" ht="21.6" customHeight="1">
      <c r="A1050" s="10">
        <v>194</v>
      </c>
      <c r="B1050" s="10" t="s">
        <v>509</v>
      </c>
      <c r="C1050" s="10">
        <v>2026033807</v>
      </c>
      <c r="D1050" s="10" t="s">
        <v>5026</v>
      </c>
      <c r="E1050" s="10" t="s">
        <v>511</v>
      </c>
      <c r="F1050" s="10">
        <v>3853</v>
      </c>
      <c r="G1050" s="366" t="s">
        <v>766</v>
      </c>
      <c r="H1050" s="10" t="s">
        <v>543</v>
      </c>
      <c r="I1050" s="10" t="s">
        <v>5027</v>
      </c>
      <c r="J1050" s="10" t="s">
        <v>638</v>
      </c>
      <c r="K1050" s="10" t="s">
        <v>289</v>
      </c>
      <c r="L1050" s="10" t="s">
        <v>916</v>
      </c>
      <c r="M1050" s="11" t="s">
        <v>917</v>
      </c>
      <c r="N1050" s="10">
        <v>2803</v>
      </c>
      <c r="O1050" s="11" t="s">
        <v>918</v>
      </c>
      <c r="P1050" s="12" t="s">
        <v>5028</v>
      </c>
      <c r="Q1050" s="10" t="s">
        <v>767</v>
      </c>
      <c r="R1050" s="10" t="s">
        <v>419</v>
      </c>
      <c r="S1050" s="367" t="s">
        <v>146</v>
      </c>
      <c r="T1050" s="10">
        <v>1</v>
      </c>
      <c r="U1050" s="10" t="s">
        <v>475</v>
      </c>
      <c r="V1050" s="10" t="s">
        <v>5029</v>
      </c>
      <c r="W1050" s="10" t="s">
        <v>5030</v>
      </c>
      <c r="X1050" s="569">
        <v>46112.611805555563</v>
      </c>
      <c r="Y1050" s="10" t="s">
        <v>5031</v>
      </c>
      <c r="Z1050" s="10">
        <v>0.3</v>
      </c>
      <c r="AA1050" s="10"/>
      <c r="AB1050" s="10" t="s">
        <v>478</v>
      </c>
      <c r="AC1050" s="221" t="s">
        <v>5032</v>
      </c>
      <c r="AD1050" s="10"/>
      <c r="AE1050" s="10"/>
      <c r="AF1050" s="10"/>
      <c r="AG1050" s="10"/>
      <c r="AH1050" s="10"/>
      <c r="AI1050" s="10"/>
      <c r="AJ1050" s="10"/>
      <c r="AK1050" s="10" t="s">
        <v>480</v>
      </c>
      <c r="AL1050" s="222">
        <f t="shared" si="32"/>
        <v>46111</v>
      </c>
      <c r="AM1050" s="220">
        <f t="shared" si="33"/>
        <v>46112</v>
      </c>
    </row>
    <row r="1051" spans="1:39" ht="21.6" customHeight="1">
      <c r="A1051" s="10">
        <v>195</v>
      </c>
      <c r="B1051" s="10" t="s">
        <v>471</v>
      </c>
      <c r="C1051" s="10">
        <v>2026033813</v>
      </c>
      <c r="D1051" s="10"/>
      <c r="E1051" s="10"/>
      <c r="F1051" s="10">
        <v>2543</v>
      </c>
      <c r="G1051" s="366" t="s">
        <v>295</v>
      </c>
      <c r="H1051" s="10" t="s">
        <v>504</v>
      </c>
      <c r="I1051" s="10"/>
      <c r="J1051" s="10"/>
      <c r="K1051" s="10"/>
      <c r="L1051" s="10"/>
      <c r="M1051" s="11"/>
      <c r="N1051" s="10"/>
      <c r="O1051" s="11"/>
      <c r="P1051" s="12"/>
      <c r="Q1051" s="10" t="s">
        <v>1967</v>
      </c>
      <c r="R1051" s="10" t="s">
        <v>419</v>
      </c>
      <c r="S1051" s="367" t="s">
        <v>145</v>
      </c>
      <c r="T1051" s="10">
        <v>1</v>
      </c>
      <c r="U1051" s="10" t="s">
        <v>475</v>
      </c>
      <c r="V1051" s="10" t="s">
        <v>5033</v>
      </c>
      <c r="W1051" s="10" t="s">
        <v>5034</v>
      </c>
      <c r="X1051" s="569">
        <v>46111.770833333343</v>
      </c>
      <c r="Y1051" s="10"/>
      <c r="Z1051" s="10">
        <v>3.8</v>
      </c>
      <c r="AA1051" s="10"/>
      <c r="AB1051" s="10" t="s">
        <v>478</v>
      </c>
      <c r="AC1051" s="221" t="s">
        <v>5035</v>
      </c>
      <c r="AD1051" s="10"/>
      <c r="AE1051" s="10" t="s">
        <v>480</v>
      </c>
      <c r="AF1051" s="10"/>
      <c r="AG1051" s="10"/>
      <c r="AH1051" s="10"/>
      <c r="AI1051" s="10"/>
      <c r="AJ1051" s="10"/>
      <c r="AK1051" s="10" t="s">
        <v>480</v>
      </c>
      <c r="AL1051" s="222" t="e">
        <f t="shared" si="32"/>
        <v>#VALUE!</v>
      </c>
      <c r="AM1051" s="220">
        <f t="shared" si="33"/>
        <v>46111</v>
      </c>
    </row>
    <row r="1052" spans="1:39" ht="21.6" customHeight="1">
      <c r="A1052" s="10">
        <v>196</v>
      </c>
      <c r="B1052" s="10" t="s">
        <v>471</v>
      </c>
      <c r="C1052" s="10">
        <v>2026033814</v>
      </c>
      <c r="D1052" s="10"/>
      <c r="E1052" s="10"/>
      <c r="F1052" s="10">
        <v>2543</v>
      </c>
      <c r="G1052" s="366" t="s">
        <v>295</v>
      </c>
      <c r="H1052" s="10" t="s">
        <v>504</v>
      </c>
      <c r="I1052" s="10"/>
      <c r="J1052" s="10"/>
      <c r="K1052" s="10"/>
      <c r="L1052" s="10"/>
      <c r="M1052" s="11"/>
      <c r="N1052" s="10"/>
      <c r="O1052" s="11"/>
      <c r="P1052" s="12"/>
      <c r="Q1052" s="10" t="s">
        <v>1967</v>
      </c>
      <c r="R1052" s="10" t="s">
        <v>419</v>
      </c>
      <c r="S1052" s="367" t="s">
        <v>145</v>
      </c>
      <c r="T1052" s="10">
        <v>1</v>
      </c>
      <c r="U1052" s="10" t="s">
        <v>475</v>
      </c>
      <c r="V1052" s="10" t="s">
        <v>5036</v>
      </c>
      <c r="W1052" s="10" t="s">
        <v>5034</v>
      </c>
      <c r="X1052" s="569">
        <v>46111.770833333343</v>
      </c>
      <c r="Y1052" s="10"/>
      <c r="Z1052" s="10">
        <v>3.8</v>
      </c>
      <c r="AA1052" s="10"/>
      <c r="AB1052" s="10" t="s">
        <v>478</v>
      </c>
      <c r="AC1052" s="221" t="s">
        <v>5037</v>
      </c>
      <c r="AD1052" s="10"/>
      <c r="AE1052" s="10" t="s">
        <v>480</v>
      </c>
      <c r="AF1052" s="10"/>
      <c r="AG1052" s="10"/>
      <c r="AH1052" s="10"/>
      <c r="AI1052" s="10"/>
      <c r="AJ1052" s="10"/>
      <c r="AK1052" s="10" t="s">
        <v>480</v>
      </c>
      <c r="AL1052" s="222" t="e">
        <f t="shared" si="32"/>
        <v>#VALUE!</v>
      </c>
      <c r="AM1052" s="220">
        <f t="shared" si="33"/>
        <v>46111</v>
      </c>
    </row>
    <row r="1053" spans="1:39" ht="21.6" customHeight="1">
      <c r="A1053" s="10">
        <v>197</v>
      </c>
      <c r="B1053" s="10" t="s">
        <v>509</v>
      </c>
      <c r="C1053" s="10">
        <v>2026033851</v>
      </c>
      <c r="D1053" s="10" t="s">
        <v>5038</v>
      </c>
      <c r="E1053" s="10" t="s">
        <v>621</v>
      </c>
      <c r="F1053" s="10">
        <v>5513</v>
      </c>
      <c r="G1053" s="366" t="s">
        <v>328</v>
      </c>
      <c r="H1053" s="10" t="s">
        <v>636</v>
      </c>
      <c r="I1053" s="10" t="s">
        <v>5039</v>
      </c>
      <c r="J1053" s="10" t="s">
        <v>514</v>
      </c>
      <c r="K1053" s="10" t="s">
        <v>592</v>
      </c>
      <c r="L1053" s="10" t="s">
        <v>703</v>
      </c>
      <c r="M1053" s="11" t="s">
        <v>704</v>
      </c>
      <c r="N1053" s="10">
        <v>2405</v>
      </c>
      <c r="O1053" s="11" t="s">
        <v>705</v>
      </c>
      <c r="P1053" s="12" t="s">
        <v>5040</v>
      </c>
      <c r="Q1053" s="10" t="s">
        <v>2606</v>
      </c>
      <c r="R1053" s="10" t="s">
        <v>419</v>
      </c>
      <c r="S1053" s="367" t="s">
        <v>125</v>
      </c>
      <c r="T1053" s="10">
        <v>1</v>
      </c>
      <c r="U1053" s="10" t="s">
        <v>475</v>
      </c>
      <c r="V1053" s="10" t="s">
        <v>5041</v>
      </c>
      <c r="W1053" s="10" t="s">
        <v>5042</v>
      </c>
      <c r="X1053" s="569">
        <v>46112.614583333343</v>
      </c>
      <c r="Y1053" s="10" t="s">
        <v>5043</v>
      </c>
      <c r="Z1053" s="10">
        <v>2.8</v>
      </c>
      <c r="AA1053" s="10"/>
      <c r="AB1053" s="10" t="s">
        <v>478</v>
      </c>
      <c r="AC1053" s="221" t="s">
        <v>5044</v>
      </c>
      <c r="AD1053" s="10"/>
      <c r="AE1053" s="10"/>
      <c r="AF1053" s="10"/>
      <c r="AG1053" s="10"/>
      <c r="AH1053" s="10"/>
      <c r="AI1053" s="10"/>
      <c r="AJ1053" s="10"/>
      <c r="AK1053" s="10" t="s">
        <v>480</v>
      </c>
      <c r="AL1053" s="222">
        <f t="shared" si="32"/>
        <v>46112</v>
      </c>
      <c r="AM1053" s="220">
        <f t="shared" si="33"/>
        <v>46112</v>
      </c>
    </row>
    <row r="1054" spans="1:39" ht="21.6" customHeight="1">
      <c r="A1054" s="10">
        <v>198</v>
      </c>
      <c r="B1054" s="10" t="s">
        <v>471</v>
      </c>
      <c r="C1054" s="10">
        <v>2026033878</v>
      </c>
      <c r="D1054" s="10"/>
      <c r="E1054" s="10"/>
      <c r="F1054" s="10">
        <v>4422</v>
      </c>
      <c r="G1054" s="366" t="s">
        <v>697</v>
      </c>
      <c r="H1054" s="10" t="s">
        <v>543</v>
      </c>
      <c r="I1054" s="10"/>
      <c r="J1054" s="10"/>
      <c r="K1054" s="10"/>
      <c r="L1054" s="10"/>
      <c r="M1054" s="11"/>
      <c r="N1054" s="10"/>
      <c r="O1054" s="11"/>
      <c r="P1054" s="12"/>
      <c r="Q1054" s="10" t="s">
        <v>698</v>
      </c>
      <c r="R1054" s="10" t="s">
        <v>419</v>
      </c>
      <c r="S1054" s="367" t="s">
        <v>146</v>
      </c>
      <c r="T1054" s="10">
        <v>1</v>
      </c>
      <c r="U1054" s="10" t="s">
        <v>475</v>
      </c>
      <c r="V1054" s="10" t="s">
        <v>5045</v>
      </c>
      <c r="W1054" s="10" t="s">
        <v>5046</v>
      </c>
      <c r="X1054" s="569">
        <v>46112.533333333333</v>
      </c>
      <c r="Y1054" s="10"/>
      <c r="Z1054" s="10">
        <v>0.3</v>
      </c>
      <c r="AA1054" s="10"/>
      <c r="AB1054" s="10" t="s">
        <v>478</v>
      </c>
      <c r="AC1054" s="221" t="s">
        <v>5047</v>
      </c>
      <c r="AD1054" s="10" t="s">
        <v>480</v>
      </c>
      <c r="AE1054" s="10"/>
      <c r="AF1054" s="10"/>
      <c r="AG1054" s="10"/>
      <c r="AH1054" s="10"/>
      <c r="AI1054" s="10"/>
      <c r="AJ1054" s="10"/>
      <c r="AK1054" s="10" t="s">
        <v>480</v>
      </c>
      <c r="AL1054" s="222" t="e">
        <f t="shared" si="32"/>
        <v>#VALUE!</v>
      </c>
      <c r="AM1054" s="220">
        <f t="shared" si="33"/>
        <v>46112</v>
      </c>
    </row>
    <row r="1055" spans="1:39" ht="21.6" customHeight="1">
      <c r="A1055" s="10">
        <v>199</v>
      </c>
      <c r="B1055" s="10" t="s">
        <v>471</v>
      </c>
      <c r="C1055" s="10">
        <v>2026033880</v>
      </c>
      <c r="D1055" s="10"/>
      <c r="E1055" s="10"/>
      <c r="F1055" s="10">
        <v>2403</v>
      </c>
      <c r="G1055" s="366" t="s">
        <v>678</v>
      </c>
      <c r="H1055" s="10" t="s">
        <v>543</v>
      </c>
      <c r="I1055" s="10"/>
      <c r="J1055" s="10"/>
      <c r="K1055" s="10"/>
      <c r="L1055" s="10"/>
      <c r="M1055" s="11"/>
      <c r="N1055" s="10"/>
      <c r="O1055" s="11"/>
      <c r="P1055" s="12"/>
      <c r="Q1055" s="10" t="s">
        <v>679</v>
      </c>
      <c r="R1055" s="10" t="s">
        <v>419</v>
      </c>
      <c r="S1055" s="367" t="s">
        <v>146</v>
      </c>
      <c r="T1055" s="10">
        <v>1</v>
      </c>
      <c r="U1055" s="10" t="s">
        <v>475</v>
      </c>
      <c r="V1055" s="10" t="s">
        <v>5048</v>
      </c>
      <c r="W1055" s="10" t="s">
        <v>5049</v>
      </c>
      <c r="X1055" s="569">
        <v>46112.547222222223</v>
      </c>
      <c r="Y1055" s="10"/>
      <c r="Z1055" s="10">
        <v>0.3</v>
      </c>
      <c r="AA1055" s="10"/>
      <c r="AB1055" s="10" t="s">
        <v>478</v>
      </c>
      <c r="AC1055" s="221" t="s">
        <v>5050</v>
      </c>
      <c r="AD1055" s="10" t="s">
        <v>480</v>
      </c>
      <c r="AE1055" s="10"/>
      <c r="AF1055" s="10"/>
      <c r="AG1055" s="10"/>
      <c r="AH1055" s="10"/>
      <c r="AI1055" s="10"/>
      <c r="AJ1055" s="10"/>
      <c r="AK1055" s="10" t="s">
        <v>480</v>
      </c>
      <c r="AL1055" s="222" t="e">
        <f t="shared" si="32"/>
        <v>#VALUE!</v>
      </c>
      <c r="AM1055" s="220">
        <f t="shared" si="33"/>
        <v>46112</v>
      </c>
    </row>
    <row r="1056" spans="1:39" ht="21.6" customHeight="1">
      <c r="A1056" s="10">
        <v>200</v>
      </c>
      <c r="B1056" s="10" t="s">
        <v>471</v>
      </c>
      <c r="C1056" s="10">
        <v>2026033881</v>
      </c>
      <c r="D1056" s="10"/>
      <c r="E1056" s="10"/>
      <c r="F1056" s="10">
        <v>4046</v>
      </c>
      <c r="G1056" s="366" t="s">
        <v>1507</v>
      </c>
      <c r="H1056" s="10" t="s">
        <v>543</v>
      </c>
      <c r="I1056" s="10"/>
      <c r="J1056" s="10"/>
      <c r="K1056" s="10"/>
      <c r="L1056" s="10"/>
      <c r="M1056" s="11"/>
      <c r="N1056" s="10"/>
      <c r="O1056" s="11"/>
      <c r="P1056" s="12"/>
      <c r="Q1056" s="10" t="s">
        <v>1510</v>
      </c>
      <c r="R1056" s="10" t="s">
        <v>419</v>
      </c>
      <c r="S1056" s="367" t="s">
        <v>146</v>
      </c>
      <c r="T1056" s="10">
        <v>1</v>
      </c>
      <c r="U1056" s="10" t="s">
        <v>475</v>
      </c>
      <c r="V1056" s="10" t="s">
        <v>5051</v>
      </c>
      <c r="W1056" s="10" t="s">
        <v>5052</v>
      </c>
      <c r="X1056" s="569">
        <v>46112.560416666667</v>
      </c>
      <c r="Y1056" s="10"/>
      <c r="Z1056" s="10">
        <v>0.3</v>
      </c>
      <c r="AA1056" s="10"/>
      <c r="AB1056" s="10" t="s">
        <v>478</v>
      </c>
      <c r="AC1056" s="221" t="s">
        <v>5053</v>
      </c>
      <c r="AD1056" s="10" t="s">
        <v>480</v>
      </c>
      <c r="AE1056" s="10"/>
      <c r="AF1056" s="10"/>
      <c r="AG1056" s="10"/>
      <c r="AH1056" s="10"/>
      <c r="AI1056" s="10"/>
      <c r="AJ1056" s="10"/>
      <c r="AK1056" s="10" t="s">
        <v>480</v>
      </c>
      <c r="AL1056" s="222" t="e">
        <f t="shared" si="32"/>
        <v>#VALUE!</v>
      </c>
      <c r="AM1056" s="220">
        <f t="shared" si="33"/>
        <v>46112</v>
      </c>
    </row>
    <row r="1057" spans="1:39" ht="21.6" customHeight="1">
      <c r="A1057" s="10">
        <v>201</v>
      </c>
      <c r="B1057" s="10" t="s">
        <v>471</v>
      </c>
      <c r="C1057" s="10">
        <v>2026033883</v>
      </c>
      <c r="D1057" s="10"/>
      <c r="E1057" s="10"/>
      <c r="F1057" s="10" t="s">
        <v>89</v>
      </c>
      <c r="G1057" s="366" t="s">
        <v>1156</v>
      </c>
      <c r="H1057" s="10" t="s">
        <v>543</v>
      </c>
      <c r="I1057" s="10"/>
      <c r="J1057" s="10"/>
      <c r="K1057" s="10"/>
      <c r="L1057" s="10"/>
      <c r="M1057" s="11"/>
      <c r="N1057" s="10"/>
      <c r="O1057" s="11"/>
      <c r="P1057" s="12"/>
      <c r="Q1057" s="10" t="s">
        <v>1157</v>
      </c>
      <c r="R1057" s="10" t="s">
        <v>419</v>
      </c>
      <c r="S1057" s="367" t="s">
        <v>146</v>
      </c>
      <c r="T1057" s="10">
        <v>1</v>
      </c>
      <c r="U1057" s="10" t="s">
        <v>475</v>
      </c>
      <c r="V1057" s="10" t="s">
        <v>5054</v>
      </c>
      <c r="W1057" s="10" t="s">
        <v>5055</v>
      </c>
      <c r="X1057" s="569">
        <v>46112.57916666667</v>
      </c>
      <c r="Y1057" s="10"/>
      <c r="Z1057" s="10">
        <v>0.3</v>
      </c>
      <c r="AA1057" s="10"/>
      <c r="AB1057" s="10" t="s">
        <v>478</v>
      </c>
      <c r="AC1057" s="221" t="s">
        <v>2705</v>
      </c>
      <c r="AD1057" s="10" t="s">
        <v>480</v>
      </c>
      <c r="AE1057" s="10"/>
      <c r="AF1057" s="10"/>
      <c r="AG1057" s="10"/>
      <c r="AH1057" s="10"/>
      <c r="AI1057" s="10"/>
      <c r="AJ1057" s="10"/>
      <c r="AK1057" s="10" t="s">
        <v>480</v>
      </c>
      <c r="AL1057" s="222" t="e">
        <f t="shared" si="32"/>
        <v>#VALUE!</v>
      </c>
      <c r="AM1057" s="220">
        <f t="shared" si="33"/>
        <v>46112</v>
      </c>
    </row>
    <row r="1058" spans="1:39" ht="21.6" customHeight="1">
      <c r="A1058" s="10">
        <v>202</v>
      </c>
      <c r="B1058" s="10" t="s">
        <v>471</v>
      </c>
      <c r="C1058" s="10">
        <v>2026033885</v>
      </c>
      <c r="D1058" s="10"/>
      <c r="E1058" s="10"/>
      <c r="F1058" s="10">
        <v>5496</v>
      </c>
      <c r="G1058" s="366" t="s">
        <v>2147</v>
      </c>
      <c r="H1058" s="10" t="s">
        <v>543</v>
      </c>
      <c r="I1058" s="10"/>
      <c r="J1058" s="10"/>
      <c r="K1058" s="10"/>
      <c r="L1058" s="10"/>
      <c r="M1058" s="11"/>
      <c r="N1058" s="10"/>
      <c r="O1058" s="11"/>
      <c r="P1058" s="12"/>
      <c r="Q1058" s="10" t="s">
        <v>1994</v>
      </c>
      <c r="R1058" s="10" t="s">
        <v>419</v>
      </c>
      <c r="S1058" s="367" t="s">
        <v>146</v>
      </c>
      <c r="T1058" s="10">
        <v>1</v>
      </c>
      <c r="U1058" s="10" t="s">
        <v>475</v>
      </c>
      <c r="V1058" s="10" t="s">
        <v>5056</v>
      </c>
      <c r="W1058" s="10" t="s">
        <v>5057</v>
      </c>
      <c r="X1058" s="569">
        <v>46112.59375</v>
      </c>
      <c r="Y1058" s="10"/>
      <c r="Z1058" s="10">
        <v>0.3</v>
      </c>
      <c r="AA1058" s="10"/>
      <c r="AB1058" s="10" t="s">
        <v>478</v>
      </c>
      <c r="AC1058" s="221" t="s">
        <v>2705</v>
      </c>
      <c r="AD1058" s="10" t="s">
        <v>480</v>
      </c>
      <c r="AE1058" s="10"/>
      <c r="AF1058" s="10"/>
      <c r="AG1058" s="10"/>
      <c r="AH1058" s="10"/>
      <c r="AI1058" s="10"/>
      <c r="AJ1058" s="10"/>
      <c r="AK1058" s="10" t="s">
        <v>480</v>
      </c>
      <c r="AL1058" s="222" t="e">
        <f t="shared" si="32"/>
        <v>#VALUE!</v>
      </c>
      <c r="AM1058" s="220">
        <f t="shared" si="33"/>
        <v>46112</v>
      </c>
    </row>
    <row r="1059" spans="1:39" ht="21.6" customHeight="1">
      <c r="A1059" s="10">
        <v>203</v>
      </c>
      <c r="B1059" s="10" t="s">
        <v>471</v>
      </c>
      <c r="C1059" s="10">
        <v>2026033897</v>
      </c>
      <c r="D1059" s="10"/>
      <c r="E1059" s="10"/>
      <c r="F1059" s="10">
        <v>3962</v>
      </c>
      <c r="G1059" s="366" t="s">
        <v>278</v>
      </c>
      <c r="H1059" s="10" t="s">
        <v>543</v>
      </c>
      <c r="I1059" s="10"/>
      <c r="J1059" s="10"/>
      <c r="K1059" s="10"/>
      <c r="L1059" s="10"/>
      <c r="M1059" s="11"/>
      <c r="N1059" s="10"/>
      <c r="O1059" s="11"/>
      <c r="P1059" s="12"/>
      <c r="Q1059" s="10" t="s">
        <v>867</v>
      </c>
      <c r="R1059" s="10" t="s">
        <v>419</v>
      </c>
      <c r="S1059" s="367" t="s">
        <v>130</v>
      </c>
      <c r="T1059" s="10">
        <v>1</v>
      </c>
      <c r="U1059" s="10" t="s">
        <v>475</v>
      </c>
      <c r="V1059" s="10" t="s">
        <v>5058</v>
      </c>
      <c r="W1059" s="10" t="s">
        <v>5059</v>
      </c>
      <c r="X1059" s="569">
        <v>46112.636805555558</v>
      </c>
      <c r="Y1059" s="10"/>
      <c r="Z1059" s="10">
        <v>0.8</v>
      </c>
      <c r="AA1059" s="10"/>
      <c r="AB1059" s="10" t="s">
        <v>478</v>
      </c>
      <c r="AC1059" s="221" t="s">
        <v>5060</v>
      </c>
      <c r="AD1059" s="10"/>
      <c r="AE1059" s="10" t="s">
        <v>480</v>
      </c>
      <c r="AF1059" s="10"/>
      <c r="AG1059" s="10"/>
      <c r="AH1059" s="10"/>
      <c r="AI1059" s="10"/>
      <c r="AJ1059" s="10"/>
      <c r="AK1059" s="10" t="s">
        <v>480</v>
      </c>
      <c r="AL1059" s="222" t="e">
        <f t="shared" si="32"/>
        <v>#VALUE!</v>
      </c>
      <c r="AM1059" s="220">
        <f t="shared" si="33"/>
        <v>46112</v>
      </c>
    </row>
    <row r="1060" spans="1:39" ht="21.6" customHeight="1">
      <c r="A1060" s="10">
        <v>204</v>
      </c>
      <c r="B1060" s="10" t="s">
        <v>471</v>
      </c>
      <c r="C1060" s="10">
        <v>2026033900</v>
      </c>
      <c r="D1060" s="10"/>
      <c r="E1060" s="10"/>
      <c r="F1060" s="10">
        <v>3962</v>
      </c>
      <c r="G1060" s="366" t="s">
        <v>278</v>
      </c>
      <c r="H1060" s="10" t="s">
        <v>543</v>
      </c>
      <c r="I1060" s="10"/>
      <c r="J1060" s="10"/>
      <c r="K1060" s="10"/>
      <c r="L1060" s="10"/>
      <c r="M1060" s="11"/>
      <c r="N1060" s="10"/>
      <c r="O1060" s="11"/>
      <c r="P1060" s="12"/>
      <c r="Q1060" s="10" t="s">
        <v>867</v>
      </c>
      <c r="R1060" s="10" t="s">
        <v>419</v>
      </c>
      <c r="S1060" s="367" t="s">
        <v>146</v>
      </c>
      <c r="T1060" s="10">
        <v>1</v>
      </c>
      <c r="U1060" s="10" t="s">
        <v>475</v>
      </c>
      <c r="V1060" s="10" t="s">
        <v>5061</v>
      </c>
      <c r="W1060" s="10" t="s">
        <v>5062</v>
      </c>
      <c r="X1060" s="569">
        <v>46112.638888888891</v>
      </c>
      <c r="Y1060" s="10"/>
      <c r="Z1060" s="10">
        <v>0.3</v>
      </c>
      <c r="AA1060" s="10"/>
      <c r="AB1060" s="10"/>
      <c r="AC1060" s="221" t="s">
        <v>5063</v>
      </c>
      <c r="AD1060" s="10"/>
      <c r="AE1060" s="10" t="s">
        <v>480</v>
      </c>
      <c r="AF1060" s="10"/>
      <c r="AG1060" s="10"/>
      <c r="AH1060" s="10"/>
      <c r="AI1060" s="10"/>
      <c r="AJ1060" s="10"/>
      <c r="AK1060" s="10" t="s">
        <v>480</v>
      </c>
      <c r="AL1060" s="222" t="e">
        <f t="shared" si="32"/>
        <v>#VALUE!</v>
      </c>
      <c r="AM1060" s="220">
        <f t="shared" si="33"/>
        <v>46112</v>
      </c>
    </row>
    <row r="1061" spans="1:39" ht="21.6" customHeight="1">
      <c r="A1061" s="10">
        <v>205</v>
      </c>
      <c r="B1061" s="10" t="s">
        <v>471</v>
      </c>
      <c r="C1061" s="10">
        <v>2026033905</v>
      </c>
      <c r="D1061" s="10"/>
      <c r="E1061" s="10"/>
      <c r="F1061" s="10">
        <v>4046</v>
      </c>
      <c r="G1061" s="366" t="s">
        <v>1507</v>
      </c>
      <c r="H1061" s="10" t="s">
        <v>543</v>
      </c>
      <c r="I1061" s="10"/>
      <c r="J1061" s="10"/>
      <c r="K1061" s="10"/>
      <c r="L1061" s="10"/>
      <c r="M1061" s="11"/>
      <c r="N1061" s="10"/>
      <c r="O1061" s="11"/>
      <c r="P1061" s="12"/>
      <c r="Q1061" s="10" t="s">
        <v>1510</v>
      </c>
      <c r="R1061" s="10" t="s">
        <v>419</v>
      </c>
      <c r="S1061" s="367" t="s">
        <v>146</v>
      </c>
      <c r="T1061" s="10">
        <v>1</v>
      </c>
      <c r="U1061" s="10" t="s">
        <v>475</v>
      </c>
      <c r="V1061" s="10" t="s">
        <v>5064</v>
      </c>
      <c r="W1061" s="10" t="s">
        <v>5065</v>
      </c>
      <c r="X1061" s="569">
        <v>46112.663194444453</v>
      </c>
      <c r="Y1061" s="10"/>
      <c r="Z1061" s="10">
        <v>0.3</v>
      </c>
      <c r="AA1061" s="10"/>
      <c r="AB1061" s="10" t="s">
        <v>478</v>
      </c>
      <c r="AC1061" s="221" t="s">
        <v>526</v>
      </c>
      <c r="AD1061" s="10"/>
      <c r="AE1061" s="10"/>
      <c r="AF1061" s="10"/>
      <c r="AG1061" s="10"/>
      <c r="AH1061" s="10"/>
      <c r="AI1061" s="10"/>
      <c r="AJ1061" s="10" t="s">
        <v>480</v>
      </c>
      <c r="AK1061" s="10" t="s">
        <v>480</v>
      </c>
      <c r="AL1061" s="222" t="e">
        <f t="shared" si="32"/>
        <v>#VALUE!</v>
      </c>
      <c r="AM1061" s="220">
        <f t="shared" si="33"/>
        <v>46112</v>
      </c>
    </row>
    <row r="1062" spans="1:39" ht="21.6" customHeight="1">
      <c r="A1062" s="10">
        <v>1</v>
      </c>
      <c r="B1062" s="10" t="s">
        <v>471</v>
      </c>
      <c r="C1062" s="10">
        <v>2026040050</v>
      </c>
      <c r="D1062" s="10"/>
      <c r="E1062" s="10"/>
      <c r="F1062" s="10">
        <v>3921</v>
      </c>
      <c r="G1062" s="366" t="s">
        <v>1817</v>
      </c>
      <c r="H1062" s="10" t="s">
        <v>902</v>
      </c>
      <c r="I1062" s="10"/>
      <c r="J1062" s="10"/>
      <c r="K1062" s="10"/>
      <c r="L1062" s="10"/>
      <c r="M1062" s="11"/>
      <c r="N1062" s="10"/>
      <c r="O1062" s="11"/>
      <c r="P1062" s="12"/>
      <c r="Q1062" s="10" t="s">
        <v>1818</v>
      </c>
      <c r="R1062" s="10" t="s">
        <v>419</v>
      </c>
      <c r="S1062" s="367" t="s">
        <v>125</v>
      </c>
      <c r="T1062" s="10">
        <v>1</v>
      </c>
      <c r="U1062" s="10" t="s">
        <v>475</v>
      </c>
      <c r="V1062" s="10" t="s">
        <v>5066</v>
      </c>
      <c r="W1062" s="10" t="s">
        <v>5067</v>
      </c>
      <c r="X1062" s="569">
        <v>46113.479166666657</v>
      </c>
      <c r="Y1062" s="10"/>
      <c r="Z1062" s="10">
        <v>0.5</v>
      </c>
      <c r="AA1062" s="10"/>
      <c r="AB1062" s="10" t="s">
        <v>478</v>
      </c>
      <c r="AC1062" s="221" t="s">
        <v>5068</v>
      </c>
      <c r="AD1062" s="10" t="s">
        <v>480</v>
      </c>
      <c r="AE1062" s="10"/>
      <c r="AF1062" s="10" t="s">
        <v>480</v>
      </c>
      <c r="AG1062" s="10"/>
      <c r="AH1062" s="10"/>
      <c r="AI1062" s="10"/>
      <c r="AJ1062" s="10" t="s">
        <v>480</v>
      </c>
      <c r="AK1062" s="10" t="s">
        <v>480</v>
      </c>
      <c r="AL1062" s="222" t="e">
        <f t="shared" si="32"/>
        <v>#VALUE!</v>
      </c>
      <c r="AM1062" s="220">
        <f t="shared" si="33"/>
        <v>46113</v>
      </c>
    </row>
    <row r="1063" spans="1:39" ht="21.6" customHeight="1">
      <c r="A1063" s="10">
        <v>2</v>
      </c>
      <c r="B1063" s="10" t="s">
        <v>509</v>
      </c>
      <c r="C1063" s="10">
        <v>2026040099</v>
      </c>
      <c r="D1063" s="10" t="s">
        <v>5069</v>
      </c>
      <c r="E1063" s="10" t="s">
        <v>511</v>
      </c>
      <c r="F1063" s="10">
        <v>3892</v>
      </c>
      <c r="G1063" s="366" t="s">
        <v>2071</v>
      </c>
      <c r="H1063" s="10" t="s">
        <v>887</v>
      </c>
      <c r="I1063" s="10" t="s">
        <v>5070</v>
      </c>
      <c r="J1063" s="10" t="s">
        <v>530</v>
      </c>
      <c r="K1063" s="10" t="s">
        <v>289</v>
      </c>
      <c r="L1063" s="10" t="s">
        <v>545</v>
      </c>
      <c r="M1063" s="11" t="s">
        <v>546</v>
      </c>
      <c r="N1063" s="10" t="s">
        <v>1307</v>
      </c>
      <c r="O1063" s="11" t="s">
        <v>1308</v>
      </c>
      <c r="P1063" s="12" t="s">
        <v>5071</v>
      </c>
      <c r="Q1063" s="10" t="s">
        <v>2072</v>
      </c>
      <c r="R1063" s="10" t="s">
        <v>419</v>
      </c>
      <c r="S1063" s="367" t="s">
        <v>125</v>
      </c>
      <c r="T1063" s="10">
        <v>1</v>
      </c>
      <c r="U1063" s="10" t="s">
        <v>475</v>
      </c>
      <c r="V1063" s="10" t="s">
        <v>5072</v>
      </c>
      <c r="W1063" s="10" t="s">
        <v>5073</v>
      </c>
      <c r="X1063" s="569">
        <v>46113.666666666657</v>
      </c>
      <c r="Y1063" s="10" t="s">
        <v>5074</v>
      </c>
      <c r="Z1063" s="10">
        <v>1</v>
      </c>
      <c r="AA1063" s="10"/>
      <c r="AB1063" s="10" t="s">
        <v>478</v>
      </c>
      <c r="AC1063" s="221" t="s">
        <v>5075</v>
      </c>
      <c r="AD1063" s="10"/>
      <c r="AE1063" s="10"/>
      <c r="AF1063" s="10"/>
      <c r="AG1063" s="10"/>
      <c r="AH1063" s="10"/>
      <c r="AI1063" s="10"/>
      <c r="AJ1063" s="10"/>
      <c r="AK1063" s="10" t="s">
        <v>480</v>
      </c>
      <c r="AL1063" s="222">
        <f t="shared" si="32"/>
        <v>46113</v>
      </c>
      <c r="AM1063" s="220">
        <f t="shared" si="33"/>
        <v>46113</v>
      </c>
    </row>
    <row r="1064" spans="1:39" ht="21.6" customHeight="1">
      <c r="A1064" s="10">
        <v>3</v>
      </c>
      <c r="B1064" s="10" t="s">
        <v>509</v>
      </c>
      <c r="C1064" s="10">
        <v>2026040104</v>
      </c>
      <c r="D1064" s="10" t="s">
        <v>5076</v>
      </c>
      <c r="E1064" s="10" t="s">
        <v>511</v>
      </c>
      <c r="F1064" s="10">
        <v>4970</v>
      </c>
      <c r="G1064" s="366" t="s">
        <v>3138</v>
      </c>
      <c r="H1064" s="10" t="s">
        <v>2452</v>
      </c>
      <c r="I1064" s="10" t="s">
        <v>5077</v>
      </c>
      <c r="J1064" s="10" t="s">
        <v>530</v>
      </c>
      <c r="K1064" s="10" t="s">
        <v>289</v>
      </c>
      <c r="L1064" s="10" t="s">
        <v>515</v>
      </c>
      <c r="M1064" s="11" t="s">
        <v>516</v>
      </c>
      <c r="N1064" s="10">
        <v>2305</v>
      </c>
      <c r="O1064" s="11" t="s">
        <v>557</v>
      </c>
      <c r="P1064" s="12" t="s">
        <v>5078</v>
      </c>
      <c r="Q1064" s="10" t="s">
        <v>3139</v>
      </c>
      <c r="R1064" s="10" t="s">
        <v>419</v>
      </c>
      <c r="S1064" s="367" t="s">
        <v>145</v>
      </c>
      <c r="T1064" s="10">
        <v>1</v>
      </c>
      <c r="U1064" s="10" t="s">
        <v>475</v>
      </c>
      <c r="V1064" s="10" t="s">
        <v>5079</v>
      </c>
      <c r="W1064" s="10" t="s">
        <v>5080</v>
      </c>
      <c r="X1064" s="569">
        <v>46113.574999999997</v>
      </c>
      <c r="Y1064" s="10" t="s">
        <v>5081</v>
      </c>
      <c r="Z1064" s="10">
        <v>0.4</v>
      </c>
      <c r="AA1064" s="10"/>
      <c r="AB1064" s="10" t="s">
        <v>478</v>
      </c>
      <c r="AC1064" s="221" t="s">
        <v>5082</v>
      </c>
      <c r="AD1064" s="10"/>
      <c r="AE1064" s="10"/>
      <c r="AF1064" s="10"/>
      <c r="AG1064" s="10"/>
      <c r="AH1064" s="10"/>
      <c r="AI1064" s="10"/>
      <c r="AJ1064" s="10"/>
      <c r="AK1064" s="10" t="s">
        <v>480</v>
      </c>
      <c r="AL1064" s="222">
        <f t="shared" si="32"/>
        <v>46113</v>
      </c>
      <c r="AM1064" s="220">
        <f t="shared" si="33"/>
        <v>46113</v>
      </c>
    </row>
    <row r="1065" spans="1:39" ht="21.6" customHeight="1">
      <c r="A1065" s="10">
        <v>4</v>
      </c>
      <c r="B1065" s="10" t="s">
        <v>471</v>
      </c>
      <c r="C1065" s="10">
        <v>2026040111</v>
      </c>
      <c r="D1065" s="10"/>
      <c r="E1065" s="10"/>
      <c r="F1065" s="10">
        <v>4658</v>
      </c>
      <c r="G1065" s="366" t="s">
        <v>711</v>
      </c>
      <c r="H1065" s="10" t="s">
        <v>712</v>
      </c>
      <c r="I1065" s="10"/>
      <c r="J1065" s="10"/>
      <c r="K1065" s="10"/>
      <c r="L1065" s="10"/>
      <c r="M1065" s="11"/>
      <c r="N1065" s="10"/>
      <c r="O1065" s="11"/>
      <c r="P1065" s="12"/>
      <c r="Q1065" s="10" t="s">
        <v>713</v>
      </c>
      <c r="R1065" s="10" t="s">
        <v>419</v>
      </c>
      <c r="S1065" s="367" t="s">
        <v>130</v>
      </c>
      <c r="T1065" s="10">
        <v>1</v>
      </c>
      <c r="U1065" s="10" t="s">
        <v>475</v>
      </c>
      <c r="V1065" s="10" t="s">
        <v>5083</v>
      </c>
      <c r="W1065" s="10" t="s">
        <v>5084</v>
      </c>
      <c r="X1065" s="569">
        <v>46113.541666666657</v>
      </c>
      <c r="Y1065" s="10"/>
      <c r="Z1065" s="10">
        <v>0.3</v>
      </c>
      <c r="AA1065" s="10"/>
      <c r="AB1065" s="10" t="s">
        <v>478</v>
      </c>
      <c r="AC1065" s="221" t="s">
        <v>5068</v>
      </c>
      <c r="AD1065" s="10" t="s">
        <v>480</v>
      </c>
      <c r="AE1065" s="10"/>
      <c r="AF1065" s="10"/>
      <c r="AG1065" s="10"/>
      <c r="AH1065" s="10"/>
      <c r="AI1065" s="10"/>
      <c r="AJ1065" s="10"/>
      <c r="AK1065" s="10" t="s">
        <v>480</v>
      </c>
      <c r="AL1065" s="222" t="e">
        <f t="shared" si="32"/>
        <v>#VALUE!</v>
      </c>
      <c r="AM1065" s="220">
        <f t="shared" si="33"/>
        <v>46113</v>
      </c>
    </row>
    <row r="1066" spans="1:39" ht="21.6" customHeight="1">
      <c r="A1066" s="10">
        <v>5</v>
      </c>
      <c r="B1066" s="10" t="s">
        <v>471</v>
      </c>
      <c r="C1066" s="10">
        <v>2026040123</v>
      </c>
      <c r="D1066" s="10"/>
      <c r="E1066" s="10"/>
      <c r="F1066" s="10" t="s">
        <v>50</v>
      </c>
      <c r="G1066" s="366" t="s">
        <v>181</v>
      </c>
      <c r="H1066" s="10" t="s">
        <v>712</v>
      </c>
      <c r="I1066" s="10"/>
      <c r="J1066" s="10"/>
      <c r="K1066" s="10"/>
      <c r="L1066" s="10"/>
      <c r="M1066" s="11"/>
      <c r="N1066" s="10"/>
      <c r="O1066" s="11"/>
      <c r="P1066" s="12"/>
      <c r="Q1066" s="10" t="s">
        <v>928</v>
      </c>
      <c r="R1066" s="10" t="s">
        <v>419</v>
      </c>
      <c r="S1066" s="367" t="s">
        <v>130</v>
      </c>
      <c r="T1066" s="10">
        <v>1</v>
      </c>
      <c r="U1066" s="10" t="s">
        <v>475</v>
      </c>
      <c r="V1066" s="10" t="s">
        <v>5085</v>
      </c>
      <c r="W1066" s="10" t="s">
        <v>5086</v>
      </c>
      <c r="X1066" s="569">
        <v>46113.583333333343</v>
      </c>
      <c r="Y1066" s="10"/>
      <c r="Z1066" s="10">
        <v>0.3</v>
      </c>
      <c r="AA1066" s="10"/>
      <c r="AB1066" s="10" t="s">
        <v>478</v>
      </c>
      <c r="AC1066" s="221" t="s">
        <v>5068</v>
      </c>
      <c r="AD1066" s="10" t="s">
        <v>480</v>
      </c>
      <c r="AE1066" s="10"/>
      <c r="AF1066" s="10"/>
      <c r="AG1066" s="10"/>
      <c r="AH1066" s="10"/>
      <c r="AI1066" s="10"/>
      <c r="AJ1066" s="10"/>
      <c r="AK1066" s="10" t="s">
        <v>480</v>
      </c>
      <c r="AL1066" s="222" t="e">
        <f t="shared" si="32"/>
        <v>#VALUE!</v>
      </c>
      <c r="AM1066" s="220">
        <f t="shared" si="33"/>
        <v>46113</v>
      </c>
    </row>
    <row r="1067" spans="1:39" ht="21.6" customHeight="1">
      <c r="A1067" s="10">
        <v>6</v>
      </c>
      <c r="B1067" s="10" t="s">
        <v>471</v>
      </c>
      <c r="C1067" s="10">
        <v>2026040157</v>
      </c>
      <c r="D1067" s="10"/>
      <c r="E1067" s="10"/>
      <c r="F1067" s="10">
        <v>2897</v>
      </c>
      <c r="G1067" s="366" t="s">
        <v>2416</v>
      </c>
      <c r="H1067" s="10" t="s">
        <v>712</v>
      </c>
      <c r="I1067" s="10"/>
      <c r="J1067" s="10"/>
      <c r="K1067" s="10"/>
      <c r="L1067" s="10"/>
      <c r="M1067" s="11"/>
      <c r="N1067" s="10"/>
      <c r="O1067" s="11"/>
      <c r="P1067" s="12"/>
      <c r="Q1067" s="10" t="s">
        <v>2417</v>
      </c>
      <c r="R1067" s="10" t="s">
        <v>419</v>
      </c>
      <c r="S1067" s="367" t="s">
        <v>130</v>
      </c>
      <c r="T1067" s="10">
        <v>1</v>
      </c>
      <c r="U1067" s="10" t="s">
        <v>475</v>
      </c>
      <c r="V1067" s="10" t="s">
        <v>5087</v>
      </c>
      <c r="W1067" s="10" t="s">
        <v>5088</v>
      </c>
      <c r="X1067" s="569">
        <v>46113.625</v>
      </c>
      <c r="Y1067" s="10"/>
      <c r="Z1067" s="10">
        <v>0.4</v>
      </c>
      <c r="AA1067" s="10"/>
      <c r="AB1067" s="10" t="s">
        <v>478</v>
      </c>
      <c r="AC1067" s="221" t="s">
        <v>5068</v>
      </c>
      <c r="AD1067" s="10" t="s">
        <v>480</v>
      </c>
      <c r="AE1067" s="10"/>
      <c r="AF1067" s="10"/>
      <c r="AG1067" s="10"/>
      <c r="AH1067" s="10"/>
      <c r="AI1067" s="10"/>
      <c r="AJ1067" s="10"/>
      <c r="AK1067" s="10" t="s">
        <v>480</v>
      </c>
      <c r="AL1067" s="222" t="e">
        <f t="shared" si="32"/>
        <v>#VALUE!</v>
      </c>
      <c r="AM1067" s="220">
        <f t="shared" si="33"/>
        <v>46113</v>
      </c>
    </row>
    <row r="1068" spans="1:39" ht="21.6" customHeight="1">
      <c r="A1068" s="10">
        <v>7</v>
      </c>
      <c r="B1068" s="10" t="s">
        <v>471</v>
      </c>
      <c r="C1068" s="10">
        <v>2026040161</v>
      </c>
      <c r="D1068" s="10"/>
      <c r="E1068" s="10"/>
      <c r="F1068" s="10">
        <v>2318</v>
      </c>
      <c r="G1068" s="366" t="s">
        <v>914</v>
      </c>
      <c r="H1068" s="10" t="s">
        <v>712</v>
      </c>
      <c r="I1068" s="10"/>
      <c r="J1068" s="10"/>
      <c r="K1068" s="10"/>
      <c r="L1068" s="10"/>
      <c r="M1068" s="11"/>
      <c r="N1068" s="10"/>
      <c r="O1068" s="11"/>
      <c r="P1068" s="12"/>
      <c r="Q1068" s="10" t="s">
        <v>920</v>
      </c>
      <c r="R1068" s="10" t="s">
        <v>419</v>
      </c>
      <c r="S1068" s="367" t="s">
        <v>130</v>
      </c>
      <c r="T1068" s="10">
        <v>1</v>
      </c>
      <c r="U1068" s="10" t="s">
        <v>475</v>
      </c>
      <c r="V1068" s="10" t="s">
        <v>5089</v>
      </c>
      <c r="W1068" s="10" t="s">
        <v>5090</v>
      </c>
      <c r="X1068" s="569">
        <v>46113.640972222223</v>
      </c>
      <c r="Y1068" s="10"/>
      <c r="Z1068" s="10">
        <v>0.3</v>
      </c>
      <c r="AA1068" s="10"/>
      <c r="AB1068" s="10" t="s">
        <v>478</v>
      </c>
      <c r="AC1068" s="221" t="s">
        <v>5068</v>
      </c>
      <c r="AD1068" s="10" t="s">
        <v>480</v>
      </c>
      <c r="AE1068" s="10"/>
      <c r="AF1068" s="10"/>
      <c r="AG1068" s="10"/>
      <c r="AH1068" s="10"/>
      <c r="AI1068" s="10"/>
      <c r="AJ1068" s="10"/>
      <c r="AK1068" s="10" t="s">
        <v>480</v>
      </c>
      <c r="AL1068" s="222" t="e">
        <f t="shared" si="32"/>
        <v>#VALUE!</v>
      </c>
      <c r="AM1068" s="220">
        <f t="shared" si="33"/>
        <v>46113</v>
      </c>
    </row>
    <row r="1069" spans="1:39" ht="21.6" customHeight="1">
      <c r="A1069" s="10">
        <v>8</v>
      </c>
      <c r="B1069" s="10" t="s">
        <v>471</v>
      </c>
      <c r="C1069" s="10">
        <v>2026040195</v>
      </c>
      <c r="D1069" s="10"/>
      <c r="E1069" s="10"/>
      <c r="F1069" s="10">
        <v>3892</v>
      </c>
      <c r="G1069" s="366" t="s">
        <v>2071</v>
      </c>
      <c r="H1069" s="10" t="s">
        <v>887</v>
      </c>
      <c r="I1069" s="10"/>
      <c r="J1069" s="10"/>
      <c r="K1069" s="10"/>
      <c r="L1069" s="10"/>
      <c r="M1069" s="11"/>
      <c r="N1069" s="10"/>
      <c r="O1069" s="11"/>
      <c r="P1069" s="12"/>
      <c r="Q1069" s="10" t="s">
        <v>2072</v>
      </c>
      <c r="R1069" s="10" t="s">
        <v>419</v>
      </c>
      <c r="S1069" s="367" t="s">
        <v>125</v>
      </c>
      <c r="T1069" s="10">
        <v>1</v>
      </c>
      <c r="U1069" s="10" t="s">
        <v>475</v>
      </c>
      <c r="V1069" s="10" t="s">
        <v>5091</v>
      </c>
      <c r="W1069" s="10" t="s">
        <v>5092</v>
      </c>
      <c r="X1069" s="569">
        <v>46113.680555555547</v>
      </c>
      <c r="Y1069" s="10"/>
      <c r="Z1069" s="10">
        <v>0.3</v>
      </c>
      <c r="AA1069" s="10"/>
      <c r="AB1069" s="10" t="s">
        <v>478</v>
      </c>
      <c r="AC1069" s="221" t="s">
        <v>5068</v>
      </c>
      <c r="AD1069" s="10" t="s">
        <v>480</v>
      </c>
      <c r="AE1069" s="10"/>
      <c r="AF1069" s="10"/>
      <c r="AG1069" s="10"/>
      <c r="AH1069" s="10"/>
      <c r="AI1069" s="10"/>
      <c r="AJ1069" s="10" t="s">
        <v>480</v>
      </c>
      <c r="AK1069" s="10" t="s">
        <v>480</v>
      </c>
      <c r="AL1069" s="222" t="e">
        <f t="shared" si="32"/>
        <v>#VALUE!</v>
      </c>
      <c r="AM1069" s="220">
        <f t="shared" si="33"/>
        <v>46113</v>
      </c>
    </row>
    <row r="1070" spans="1:39" ht="21.6" customHeight="1">
      <c r="A1070" s="10">
        <v>9</v>
      </c>
      <c r="B1070" s="10" t="s">
        <v>509</v>
      </c>
      <c r="C1070" s="10">
        <v>2026040200</v>
      </c>
      <c r="D1070" s="10" t="s">
        <v>5093</v>
      </c>
      <c r="E1070" s="10" t="s">
        <v>511</v>
      </c>
      <c r="F1070" s="10">
        <v>3929</v>
      </c>
      <c r="G1070" s="366" t="s">
        <v>224</v>
      </c>
      <c r="H1070" s="10" t="s">
        <v>887</v>
      </c>
      <c r="I1070" s="10" t="s">
        <v>5094</v>
      </c>
      <c r="J1070" s="10" t="s">
        <v>530</v>
      </c>
      <c r="K1070" s="10" t="s">
        <v>289</v>
      </c>
      <c r="L1070" s="10" t="s">
        <v>545</v>
      </c>
      <c r="M1070" s="11" t="s">
        <v>546</v>
      </c>
      <c r="N1070" s="10" t="s">
        <v>1307</v>
      </c>
      <c r="O1070" s="11" t="s">
        <v>1308</v>
      </c>
      <c r="P1070" s="12" t="s">
        <v>5095</v>
      </c>
      <c r="Q1070" s="10" t="s">
        <v>1879</v>
      </c>
      <c r="R1070" s="10" t="s">
        <v>419</v>
      </c>
      <c r="S1070" s="367" t="s">
        <v>125</v>
      </c>
      <c r="T1070" s="10">
        <v>1</v>
      </c>
      <c r="U1070" s="10" t="s">
        <v>475</v>
      </c>
      <c r="V1070" s="10" t="s">
        <v>5096</v>
      </c>
      <c r="W1070" s="10" t="s">
        <v>5097</v>
      </c>
      <c r="X1070" s="569">
        <v>46114.625</v>
      </c>
      <c r="Y1070" s="10" t="s">
        <v>5098</v>
      </c>
      <c r="Z1070" s="10">
        <v>1</v>
      </c>
      <c r="AA1070" s="10"/>
      <c r="AB1070" s="10" t="s">
        <v>478</v>
      </c>
      <c r="AC1070" s="221" t="s">
        <v>5075</v>
      </c>
      <c r="AD1070" s="10"/>
      <c r="AE1070" s="10"/>
      <c r="AF1070" s="10"/>
      <c r="AG1070" s="10"/>
      <c r="AH1070" s="10"/>
      <c r="AI1070" s="10"/>
      <c r="AJ1070" s="10"/>
      <c r="AK1070" s="10" t="s">
        <v>480</v>
      </c>
      <c r="AL1070" s="222">
        <f t="shared" si="32"/>
        <v>46113</v>
      </c>
      <c r="AM1070" s="220">
        <f t="shared" si="33"/>
        <v>46114</v>
      </c>
    </row>
    <row r="1071" spans="1:39" ht="21.6" customHeight="1">
      <c r="A1071" s="10">
        <v>10</v>
      </c>
      <c r="B1071" s="10" t="s">
        <v>509</v>
      </c>
      <c r="C1071" s="10">
        <v>2026040209</v>
      </c>
      <c r="D1071" s="10" t="s">
        <v>5099</v>
      </c>
      <c r="E1071" s="10" t="s">
        <v>511</v>
      </c>
      <c r="F1071" s="10" t="s">
        <v>53</v>
      </c>
      <c r="G1071" s="366" t="s">
        <v>2233</v>
      </c>
      <c r="H1071" s="10" t="s">
        <v>887</v>
      </c>
      <c r="I1071" s="10" t="s">
        <v>5100</v>
      </c>
      <c r="J1071" s="10" t="s">
        <v>530</v>
      </c>
      <c r="K1071" s="10" t="s">
        <v>289</v>
      </c>
      <c r="L1071" s="10" t="s">
        <v>593</v>
      </c>
      <c r="M1071" s="11" t="s">
        <v>594</v>
      </c>
      <c r="N1071" s="10" t="s">
        <v>595</v>
      </c>
      <c r="O1071" s="11" t="s">
        <v>596</v>
      </c>
      <c r="P1071" s="12" t="s">
        <v>5101</v>
      </c>
      <c r="Q1071" s="10" t="s">
        <v>2236</v>
      </c>
      <c r="R1071" s="10" t="s">
        <v>419</v>
      </c>
      <c r="S1071" s="367" t="s">
        <v>125</v>
      </c>
      <c r="T1071" s="10">
        <v>1</v>
      </c>
      <c r="U1071" s="10" t="s">
        <v>475</v>
      </c>
      <c r="V1071" s="10" t="s">
        <v>5102</v>
      </c>
      <c r="W1071" s="10" t="s">
        <v>5103</v>
      </c>
      <c r="X1071" s="569">
        <v>46114.5</v>
      </c>
      <c r="Y1071" s="10" t="s">
        <v>5104</v>
      </c>
      <c r="Z1071" s="10">
        <v>0.8</v>
      </c>
      <c r="AA1071" s="10"/>
      <c r="AB1071" s="10" t="s">
        <v>478</v>
      </c>
      <c r="AC1071" s="221" t="s">
        <v>5105</v>
      </c>
      <c r="AD1071" s="10"/>
      <c r="AE1071" s="10"/>
      <c r="AF1071" s="10"/>
      <c r="AG1071" s="10"/>
      <c r="AH1071" s="10"/>
      <c r="AI1071" s="10"/>
      <c r="AJ1071" s="10"/>
      <c r="AK1071" s="10" t="s">
        <v>480</v>
      </c>
      <c r="AL1071" s="222">
        <f t="shared" si="32"/>
        <v>46113</v>
      </c>
      <c r="AM1071" s="220">
        <f t="shared" si="33"/>
        <v>46114</v>
      </c>
    </row>
    <row r="1072" spans="1:39" ht="21.6" customHeight="1">
      <c r="A1072" s="10">
        <v>11</v>
      </c>
      <c r="B1072" s="10" t="s">
        <v>509</v>
      </c>
      <c r="C1072" s="10">
        <v>2026040430</v>
      </c>
      <c r="D1072" s="10" t="s">
        <v>5106</v>
      </c>
      <c r="E1072" s="10" t="s">
        <v>621</v>
      </c>
      <c r="F1072" s="10">
        <v>4698</v>
      </c>
      <c r="G1072" s="366" t="s">
        <v>1970</v>
      </c>
      <c r="H1072" s="10" t="s">
        <v>504</v>
      </c>
      <c r="I1072" s="10" t="s">
        <v>5107</v>
      </c>
      <c r="J1072" s="10" t="s">
        <v>571</v>
      </c>
      <c r="K1072" s="10" t="s">
        <v>592</v>
      </c>
      <c r="L1072" s="10" t="s">
        <v>703</v>
      </c>
      <c r="M1072" s="11" t="s">
        <v>704</v>
      </c>
      <c r="N1072" s="10">
        <v>2405</v>
      </c>
      <c r="O1072" s="11" t="s">
        <v>705</v>
      </c>
      <c r="P1072" s="12" t="s">
        <v>5108</v>
      </c>
      <c r="Q1072" s="10" t="s">
        <v>1971</v>
      </c>
      <c r="R1072" s="10" t="s">
        <v>419</v>
      </c>
      <c r="S1072" s="367" t="s">
        <v>146</v>
      </c>
      <c r="T1072" s="10">
        <v>1</v>
      </c>
      <c r="U1072" s="10" t="s">
        <v>475</v>
      </c>
      <c r="V1072" s="10" t="s">
        <v>5109</v>
      </c>
      <c r="W1072" s="10" t="s">
        <v>5110</v>
      </c>
      <c r="X1072" s="569">
        <v>46114.629861111112</v>
      </c>
      <c r="Y1072" s="10" t="s">
        <v>5111</v>
      </c>
      <c r="Z1072" s="10">
        <v>1.8</v>
      </c>
      <c r="AA1072" s="10"/>
      <c r="AB1072" s="10" t="s">
        <v>478</v>
      </c>
      <c r="AC1072" s="221" t="s">
        <v>5112</v>
      </c>
      <c r="AD1072" s="10"/>
      <c r="AE1072" s="10"/>
      <c r="AF1072" s="10"/>
      <c r="AG1072" s="10"/>
      <c r="AH1072" s="10"/>
      <c r="AI1072" s="10"/>
      <c r="AJ1072" s="10"/>
      <c r="AK1072" s="10" t="s">
        <v>480</v>
      </c>
      <c r="AL1072" s="222">
        <f t="shared" si="32"/>
        <v>46114</v>
      </c>
      <c r="AM1072" s="220">
        <f t="shared" si="33"/>
        <v>46114</v>
      </c>
    </row>
    <row r="1073" spans="1:39" ht="21.6" customHeight="1">
      <c r="A1073" s="10">
        <v>12</v>
      </c>
      <c r="B1073" s="10" t="s">
        <v>471</v>
      </c>
      <c r="C1073" s="10">
        <v>2026040469</v>
      </c>
      <c r="D1073" s="10"/>
      <c r="E1073" s="10"/>
      <c r="F1073" s="10" t="s">
        <v>53</v>
      </c>
      <c r="G1073" s="366" t="s">
        <v>2233</v>
      </c>
      <c r="H1073" s="10" t="s">
        <v>887</v>
      </c>
      <c r="I1073" s="10"/>
      <c r="J1073" s="10"/>
      <c r="K1073" s="10"/>
      <c r="L1073" s="10"/>
      <c r="M1073" s="11"/>
      <c r="N1073" s="10"/>
      <c r="O1073" s="11"/>
      <c r="P1073" s="12"/>
      <c r="Q1073" s="10" t="s">
        <v>2236</v>
      </c>
      <c r="R1073" s="10" t="s">
        <v>419</v>
      </c>
      <c r="S1073" s="367" t="s">
        <v>125</v>
      </c>
      <c r="T1073" s="10">
        <v>1</v>
      </c>
      <c r="U1073" s="10" t="s">
        <v>475</v>
      </c>
      <c r="V1073" s="10" t="s">
        <v>5113</v>
      </c>
      <c r="W1073" s="10" t="s">
        <v>5114</v>
      </c>
      <c r="X1073" s="569">
        <v>46114.46875</v>
      </c>
      <c r="Y1073" s="10"/>
      <c r="Z1073" s="10">
        <v>0.3</v>
      </c>
      <c r="AA1073" s="10"/>
      <c r="AB1073" s="10" t="s">
        <v>478</v>
      </c>
      <c r="AC1073" s="221" t="s">
        <v>5068</v>
      </c>
      <c r="AD1073" s="10" t="s">
        <v>480</v>
      </c>
      <c r="AE1073" s="10"/>
      <c r="AF1073" s="10"/>
      <c r="AG1073" s="10"/>
      <c r="AH1073" s="10"/>
      <c r="AI1073" s="10"/>
      <c r="AJ1073" s="10" t="s">
        <v>480</v>
      </c>
      <c r="AK1073" s="10" t="s">
        <v>480</v>
      </c>
      <c r="AL1073" s="222" t="e">
        <f t="shared" si="32"/>
        <v>#VALUE!</v>
      </c>
      <c r="AM1073" s="220">
        <f t="shared" si="33"/>
        <v>46114</v>
      </c>
    </row>
    <row r="1074" spans="1:39" ht="21.6" customHeight="1">
      <c r="A1074" s="10">
        <v>13</v>
      </c>
      <c r="B1074" s="10" t="s">
        <v>471</v>
      </c>
      <c r="C1074" s="10">
        <v>2026040470</v>
      </c>
      <c r="D1074" s="10"/>
      <c r="E1074" s="10"/>
      <c r="F1074" s="10" t="s">
        <v>51</v>
      </c>
      <c r="G1074" s="366" t="s">
        <v>3411</v>
      </c>
      <c r="H1074" s="10" t="s">
        <v>2452</v>
      </c>
      <c r="I1074" s="10"/>
      <c r="J1074" s="10"/>
      <c r="K1074" s="10"/>
      <c r="L1074" s="10"/>
      <c r="M1074" s="11"/>
      <c r="N1074" s="10"/>
      <c r="O1074" s="11"/>
      <c r="P1074" s="12"/>
      <c r="Q1074" s="10" t="s">
        <v>3412</v>
      </c>
      <c r="R1074" s="10" t="s">
        <v>419</v>
      </c>
      <c r="S1074" s="367" t="s">
        <v>145</v>
      </c>
      <c r="T1074" s="10">
        <v>1</v>
      </c>
      <c r="U1074" s="10" t="s">
        <v>475</v>
      </c>
      <c r="V1074" s="10" t="s">
        <v>5115</v>
      </c>
      <c r="W1074" s="10" t="s">
        <v>5116</v>
      </c>
      <c r="X1074" s="569">
        <v>46114.51666666667</v>
      </c>
      <c r="Y1074" s="10"/>
      <c r="Z1074" s="10">
        <v>0.4</v>
      </c>
      <c r="AA1074" s="10"/>
      <c r="AB1074" s="10" t="s">
        <v>478</v>
      </c>
      <c r="AC1074" s="221" t="s">
        <v>5068</v>
      </c>
      <c r="AD1074" s="10" t="s">
        <v>480</v>
      </c>
      <c r="AE1074" s="10"/>
      <c r="AF1074" s="10"/>
      <c r="AG1074" s="10"/>
      <c r="AH1074" s="10"/>
      <c r="AI1074" s="10"/>
      <c r="AJ1074" s="10" t="s">
        <v>480</v>
      </c>
      <c r="AK1074" s="10" t="s">
        <v>480</v>
      </c>
      <c r="AL1074" s="222" t="e">
        <f t="shared" si="32"/>
        <v>#VALUE!</v>
      </c>
      <c r="AM1074" s="220">
        <f t="shared" si="33"/>
        <v>46114</v>
      </c>
    </row>
    <row r="1075" spans="1:39" ht="21.6" customHeight="1">
      <c r="A1075" s="10">
        <v>14</v>
      </c>
      <c r="B1075" s="10" t="s">
        <v>471</v>
      </c>
      <c r="C1075" s="10">
        <v>2026040511</v>
      </c>
      <c r="D1075" s="10"/>
      <c r="E1075" s="10"/>
      <c r="F1075" s="10">
        <v>3929</v>
      </c>
      <c r="G1075" s="366" t="s">
        <v>224</v>
      </c>
      <c r="H1075" s="10" t="s">
        <v>887</v>
      </c>
      <c r="I1075" s="10"/>
      <c r="J1075" s="10"/>
      <c r="K1075" s="10"/>
      <c r="L1075" s="10"/>
      <c r="M1075" s="11"/>
      <c r="N1075" s="10"/>
      <c r="O1075" s="11"/>
      <c r="P1075" s="12"/>
      <c r="Q1075" s="10" t="s">
        <v>1879</v>
      </c>
      <c r="R1075" s="10" t="s">
        <v>419</v>
      </c>
      <c r="S1075" s="367" t="s">
        <v>125</v>
      </c>
      <c r="T1075" s="10">
        <v>1</v>
      </c>
      <c r="U1075" s="10" t="s">
        <v>475</v>
      </c>
      <c r="V1075" s="10" t="s">
        <v>5117</v>
      </c>
      <c r="W1075" s="10" t="s">
        <v>5118</v>
      </c>
      <c r="X1075" s="569">
        <v>46114.638888888891</v>
      </c>
      <c r="Y1075" s="10"/>
      <c r="Z1075" s="10">
        <v>0.3</v>
      </c>
      <c r="AA1075" s="10"/>
      <c r="AB1075" s="10" t="s">
        <v>478</v>
      </c>
      <c r="AC1075" s="221" t="s">
        <v>5068</v>
      </c>
      <c r="AD1075" s="10" t="s">
        <v>480</v>
      </c>
      <c r="AE1075" s="10"/>
      <c r="AF1075" s="10"/>
      <c r="AG1075" s="10"/>
      <c r="AH1075" s="10"/>
      <c r="AI1075" s="10"/>
      <c r="AJ1075" s="10" t="s">
        <v>480</v>
      </c>
      <c r="AK1075" s="10" t="s">
        <v>480</v>
      </c>
      <c r="AL1075" s="222" t="e">
        <f t="shared" si="32"/>
        <v>#VALUE!</v>
      </c>
      <c r="AM1075" s="220">
        <f t="shared" si="33"/>
        <v>46114</v>
      </c>
    </row>
    <row r="1076" spans="1:39" ht="21.6" customHeight="1">
      <c r="A1076" s="10">
        <v>15</v>
      </c>
      <c r="B1076" s="10" t="s">
        <v>509</v>
      </c>
      <c r="C1076" s="10">
        <v>2026040561</v>
      </c>
      <c r="D1076" s="10" t="s">
        <v>5119</v>
      </c>
      <c r="E1076" s="10" t="s">
        <v>511</v>
      </c>
      <c r="F1076" s="10">
        <v>4658</v>
      </c>
      <c r="G1076" s="366" t="s">
        <v>711</v>
      </c>
      <c r="H1076" s="10" t="s">
        <v>712</v>
      </c>
      <c r="I1076" s="10" t="s">
        <v>5120</v>
      </c>
      <c r="J1076" s="10" t="s">
        <v>591</v>
      </c>
      <c r="K1076" s="10" t="s">
        <v>531</v>
      </c>
      <c r="L1076" s="10" t="s">
        <v>593</v>
      </c>
      <c r="M1076" s="11" t="s">
        <v>594</v>
      </c>
      <c r="N1076" s="10" t="s">
        <v>595</v>
      </c>
      <c r="O1076" s="11" t="s">
        <v>596</v>
      </c>
      <c r="P1076" s="12" t="s">
        <v>5121</v>
      </c>
      <c r="Q1076" s="10" t="s">
        <v>713</v>
      </c>
      <c r="R1076" s="10" t="s">
        <v>419</v>
      </c>
      <c r="S1076" s="367" t="s">
        <v>130</v>
      </c>
      <c r="T1076" s="10">
        <v>1</v>
      </c>
      <c r="U1076" s="10" t="s">
        <v>475</v>
      </c>
      <c r="V1076" s="10" t="s">
        <v>5122</v>
      </c>
      <c r="W1076" s="10" t="s">
        <v>5123</v>
      </c>
      <c r="X1076" s="569">
        <v>46120.463194444441</v>
      </c>
      <c r="Y1076" s="10" t="s">
        <v>5124</v>
      </c>
      <c r="Z1076" s="10">
        <v>0.6</v>
      </c>
      <c r="AA1076" s="10"/>
      <c r="AB1076" s="10" t="s">
        <v>478</v>
      </c>
      <c r="AC1076" s="221" t="s">
        <v>5125</v>
      </c>
      <c r="AD1076" s="10"/>
      <c r="AE1076" s="10"/>
      <c r="AF1076" s="10"/>
      <c r="AG1076" s="10"/>
      <c r="AH1076" s="10"/>
      <c r="AI1076" s="10"/>
      <c r="AJ1076" s="10"/>
      <c r="AK1076" s="10" t="s">
        <v>480</v>
      </c>
      <c r="AL1076" s="222">
        <f t="shared" si="32"/>
        <v>46115</v>
      </c>
      <c r="AM1076" s="220">
        <f t="shared" si="33"/>
        <v>46120</v>
      </c>
    </row>
    <row r="1077" spans="1:39" ht="21.6" customHeight="1">
      <c r="A1077" s="10">
        <v>16</v>
      </c>
      <c r="B1077" s="10" t="s">
        <v>509</v>
      </c>
      <c r="C1077" s="10">
        <v>2026040563</v>
      </c>
      <c r="D1077" s="10" t="s">
        <v>5126</v>
      </c>
      <c r="E1077" s="10" t="s">
        <v>511</v>
      </c>
      <c r="F1077" s="10">
        <v>4658</v>
      </c>
      <c r="G1077" s="366" t="s">
        <v>711</v>
      </c>
      <c r="H1077" s="10" t="s">
        <v>712</v>
      </c>
      <c r="I1077" s="10" t="s">
        <v>5127</v>
      </c>
      <c r="J1077" s="10" t="s">
        <v>591</v>
      </c>
      <c r="K1077" s="10" t="s">
        <v>531</v>
      </c>
      <c r="L1077" s="10" t="s">
        <v>3669</v>
      </c>
      <c r="M1077" s="11" t="s">
        <v>3670</v>
      </c>
      <c r="N1077" s="10" t="s">
        <v>3671</v>
      </c>
      <c r="O1077" s="11" t="s">
        <v>596</v>
      </c>
      <c r="P1077" s="12" t="s">
        <v>5128</v>
      </c>
      <c r="Q1077" s="10" t="s">
        <v>713</v>
      </c>
      <c r="R1077" s="10" t="s">
        <v>419</v>
      </c>
      <c r="S1077" s="367" t="s">
        <v>130</v>
      </c>
      <c r="T1077" s="10">
        <v>1</v>
      </c>
      <c r="U1077" s="10" t="s">
        <v>475</v>
      </c>
      <c r="V1077" s="10" t="s">
        <v>5129</v>
      </c>
      <c r="W1077" s="10" t="s">
        <v>5130</v>
      </c>
      <c r="X1077" s="569">
        <v>46120.427083333343</v>
      </c>
      <c r="Y1077" s="10" t="s">
        <v>5124</v>
      </c>
      <c r="Z1077" s="10">
        <v>0.8</v>
      </c>
      <c r="AA1077" s="10"/>
      <c r="AB1077" s="10" t="s">
        <v>478</v>
      </c>
      <c r="AC1077" s="221" t="s">
        <v>5131</v>
      </c>
      <c r="AD1077" s="10"/>
      <c r="AE1077" s="10"/>
      <c r="AF1077" s="10"/>
      <c r="AG1077" s="10"/>
      <c r="AH1077" s="10"/>
      <c r="AI1077" s="10"/>
      <c r="AJ1077" s="10"/>
      <c r="AK1077" s="10" t="s">
        <v>480</v>
      </c>
      <c r="AL1077" s="222">
        <f t="shared" si="32"/>
        <v>46115</v>
      </c>
      <c r="AM1077" s="220">
        <f t="shared" si="33"/>
        <v>46120</v>
      </c>
    </row>
    <row r="1078" spans="1:39" ht="21.6" customHeight="1">
      <c r="A1078" s="10">
        <v>17</v>
      </c>
      <c r="B1078" s="10" t="s">
        <v>509</v>
      </c>
      <c r="C1078" s="10">
        <v>2026040565</v>
      </c>
      <c r="D1078" s="10" t="s">
        <v>5132</v>
      </c>
      <c r="E1078" s="10" t="s">
        <v>511</v>
      </c>
      <c r="F1078" s="10" t="s">
        <v>56</v>
      </c>
      <c r="G1078" s="366" t="s">
        <v>232</v>
      </c>
      <c r="H1078" s="10" t="s">
        <v>504</v>
      </c>
      <c r="I1078" s="10" t="s">
        <v>5133</v>
      </c>
      <c r="J1078" s="10" t="s">
        <v>591</v>
      </c>
      <c r="K1078" s="10" t="s">
        <v>289</v>
      </c>
      <c r="L1078" s="10" t="s">
        <v>515</v>
      </c>
      <c r="M1078" s="11" t="s">
        <v>516</v>
      </c>
      <c r="N1078" s="10">
        <v>2302</v>
      </c>
      <c r="O1078" s="11" t="s">
        <v>1653</v>
      </c>
      <c r="P1078" s="12" t="s">
        <v>5134</v>
      </c>
      <c r="Q1078" s="10" t="s">
        <v>653</v>
      </c>
      <c r="R1078" s="10" t="s">
        <v>419</v>
      </c>
      <c r="S1078" s="367" t="s">
        <v>145</v>
      </c>
      <c r="T1078" s="10">
        <v>1</v>
      </c>
      <c r="U1078" s="10" t="s">
        <v>475</v>
      </c>
      <c r="V1078" s="10" t="s">
        <v>5135</v>
      </c>
      <c r="W1078" s="10" t="s">
        <v>5136</v>
      </c>
      <c r="X1078" s="569">
        <v>46119.42083333333</v>
      </c>
      <c r="Y1078" s="10" t="s">
        <v>5124</v>
      </c>
      <c r="Z1078" s="10">
        <v>0.3</v>
      </c>
      <c r="AA1078" s="10"/>
      <c r="AB1078" s="10" t="s">
        <v>478</v>
      </c>
      <c r="AC1078" s="221" t="s">
        <v>5137</v>
      </c>
      <c r="AD1078" s="10"/>
      <c r="AE1078" s="10"/>
      <c r="AF1078" s="10"/>
      <c r="AG1078" s="10"/>
      <c r="AH1078" s="10"/>
      <c r="AI1078" s="10"/>
      <c r="AJ1078" s="10"/>
      <c r="AK1078" s="10" t="s">
        <v>480</v>
      </c>
      <c r="AL1078" s="222">
        <f t="shared" si="32"/>
        <v>46115</v>
      </c>
      <c r="AM1078" s="220">
        <f t="shared" si="33"/>
        <v>46119</v>
      </c>
    </row>
    <row r="1079" spans="1:39" ht="21.6" customHeight="1">
      <c r="A1079" s="10">
        <v>18</v>
      </c>
      <c r="B1079" s="10" t="s">
        <v>509</v>
      </c>
      <c r="C1079" s="10">
        <v>2026040568</v>
      </c>
      <c r="D1079" s="10" t="s">
        <v>5138</v>
      </c>
      <c r="E1079" s="10" t="s">
        <v>511</v>
      </c>
      <c r="F1079" s="10" t="s">
        <v>57</v>
      </c>
      <c r="G1079" s="366" t="s">
        <v>2695</v>
      </c>
      <c r="H1079" s="10" t="s">
        <v>543</v>
      </c>
      <c r="I1079" s="10" t="s">
        <v>5139</v>
      </c>
      <c r="J1079" s="10" t="s">
        <v>591</v>
      </c>
      <c r="K1079" s="10" t="s">
        <v>289</v>
      </c>
      <c r="L1079" s="10" t="s">
        <v>1251</v>
      </c>
      <c r="M1079" s="11" t="s">
        <v>1252</v>
      </c>
      <c r="N1079" s="10">
        <v>5903</v>
      </c>
      <c r="O1079" s="11" t="s">
        <v>548</v>
      </c>
      <c r="P1079" s="12" t="s">
        <v>5140</v>
      </c>
      <c r="Q1079" s="10" t="s">
        <v>2698</v>
      </c>
      <c r="R1079" s="10" t="s">
        <v>419</v>
      </c>
      <c r="S1079" s="367" t="s">
        <v>146</v>
      </c>
      <c r="T1079" s="10">
        <v>1</v>
      </c>
      <c r="U1079" s="10" t="s">
        <v>475</v>
      </c>
      <c r="V1079" s="10" t="s">
        <v>5141</v>
      </c>
      <c r="W1079" s="10" t="s">
        <v>5142</v>
      </c>
      <c r="X1079" s="569">
        <v>46120.510416666657</v>
      </c>
      <c r="Y1079" s="10" t="s">
        <v>5124</v>
      </c>
      <c r="Z1079" s="10">
        <v>0.5</v>
      </c>
      <c r="AA1079" s="10"/>
      <c r="AB1079" s="10" t="s">
        <v>478</v>
      </c>
      <c r="AC1079" s="221" t="s">
        <v>5143</v>
      </c>
      <c r="AD1079" s="10"/>
      <c r="AE1079" s="10"/>
      <c r="AF1079" s="10"/>
      <c r="AG1079" s="10"/>
      <c r="AH1079" s="10"/>
      <c r="AI1079" s="10"/>
      <c r="AJ1079" s="10"/>
      <c r="AK1079" s="10" t="s">
        <v>480</v>
      </c>
      <c r="AL1079" s="222">
        <f t="shared" si="32"/>
        <v>46115</v>
      </c>
      <c r="AM1079" s="220">
        <f t="shared" si="33"/>
        <v>46120</v>
      </c>
    </row>
    <row r="1080" spans="1:39" ht="21.6" customHeight="1">
      <c r="A1080" s="10">
        <v>19</v>
      </c>
      <c r="B1080" s="10" t="s">
        <v>509</v>
      </c>
      <c r="C1080" s="10">
        <v>2026040578</v>
      </c>
      <c r="D1080" s="10" t="s">
        <v>5144</v>
      </c>
      <c r="E1080" s="10" t="s">
        <v>511</v>
      </c>
      <c r="F1080" s="10">
        <v>2398</v>
      </c>
      <c r="G1080" s="366" t="s">
        <v>3477</v>
      </c>
      <c r="H1080" s="10" t="s">
        <v>2452</v>
      </c>
      <c r="I1080" s="10" t="s">
        <v>5145</v>
      </c>
      <c r="J1080" s="10" t="s">
        <v>604</v>
      </c>
      <c r="K1080" s="10" t="s">
        <v>289</v>
      </c>
      <c r="L1080" s="10" t="s">
        <v>1410</v>
      </c>
      <c r="M1080" s="11" t="s">
        <v>1411</v>
      </c>
      <c r="N1080" s="10">
        <v>6003</v>
      </c>
      <c r="O1080" s="11" t="s">
        <v>548</v>
      </c>
      <c r="P1080" s="12" t="s">
        <v>5146</v>
      </c>
      <c r="Q1080" s="10" t="s">
        <v>3478</v>
      </c>
      <c r="R1080" s="10" t="s">
        <v>419</v>
      </c>
      <c r="S1080" s="367" t="s">
        <v>145</v>
      </c>
      <c r="T1080" s="10">
        <v>1</v>
      </c>
      <c r="U1080" s="10" t="s">
        <v>475</v>
      </c>
      <c r="V1080" s="10" t="s">
        <v>5147</v>
      </c>
      <c r="W1080" s="10" t="s">
        <v>5148</v>
      </c>
      <c r="X1080" s="569">
        <v>46120.416666666657</v>
      </c>
      <c r="Y1080" s="10" t="s">
        <v>5124</v>
      </c>
      <c r="Z1080" s="10">
        <v>0.2</v>
      </c>
      <c r="AA1080" s="10"/>
      <c r="AB1080" s="10" t="s">
        <v>478</v>
      </c>
      <c r="AC1080" s="221" t="s">
        <v>5149</v>
      </c>
      <c r="AD1080" s="10"/>
      <c r="AE1080" s="10"/>
      <c r="AF1080" s="10"/>
      <c r="AG1080" s="10"/>
      <c r="AH1080" s="10"/>
      <c r="AI1080" s="10"/>
      <c r="AJ1080" s="10"/>
      <c r="AK1080" s="10" t="s">
        <v>480</v>
      </c>
      <c r="AL1080" s="222">
        <f t="shared" si="32"/>
        <v>46116</v>
      </c>
      <c r="AM1080" s="220">
        <f t="shared" si="33"/>
        <v>46120</v>
      </c>
    </row>
    <row r="1081" spans="1:39" ht="21.6" customHeight="1">
      <c r="A1081" s="10">
        <v>20</v>
      </c>
      <c r="B1081" s="10" t="s">
        <v>509</v>
      </c>
      <c r="C1081" s="10">
        <v>2026040585</v>
      </c>
      <c r="D1081" s="10" t="s">
        <v>5150</v>
      </c>
      <c r="E1081" s="10" t="s">
        <v>621</v>
      </c>
      <c r="F1081" s="10">
        <v>5057</v>
      </c>
      <c r="G1081" s="366" t="s">
        <v>1485</v>
      </c>
      <c r="H1081" s="10" t="s">
        <v>636</v>
      </c>
      <c r="I1081" s="10" t="s">
        <v>5151</v>
      </c>
      <c r="J1081" s="10" t="s">
        <v>629</v>
      </c>
      <c r="K1081" s="10" t="s">
        <v>592</v>
      </c>
      <c r="L1081" s="10" t="s">
        <v>1875</v>
      </c>
      <c r="M1081" s="11" t="s">
        <v>1876</v>
      </c>
      <c r="N1081" s="10">
        <v>3401</v>
      </c>
      <c r="O1081" s="11" t="s">
        <v>1001</v>
      </c>
      <c r="P1081" s="12" t="s">
        <v>5152</v>
      </c>
      <c r="Q1081" s="10" t="s">
        <v>1490</v>
      </c>
      <c r="R1081" s="10" t="s">
        <v>419</v>
      </c>
      <c r="S1081" s="367" t="s">
        <v>125</v>
      </c>
      <c r="T1081" s="10">
        <v>1</v>
      </c>
      <c r="U1081" s="10" t="s">
        <v>475</v>
      </c>
      <c r="V1081" s="10" t="s">
        <v>5153</v>
      </c>
      <c r="W1081" s="10" t="s">
        <v>5154</v>
      </c>
      <c r="X1081" s="569">
        <v>46117.541666666657</v>
      </c>
      <c r="Y1081" s="10" t="s">
        <v>5155</v>
      </c>
      <c r="Z1081" s="10">
        <v>0.5</v>
      </c>
      <c r="AA1081" s="10"/>
      <c r="AB1081" s="10" t="s">
        <v>478</v>
      </c>
      <c r="AC1081" s="221" t="s">
        <v>5156</v>
      </c>
      <c r="AD1081" s="10"/>
      <c r="AE1081" s="10"/>
      <c r="AF1081" s="10"/>
      <c r="AG1081" s="10"/>
      <c r="AH1081" s="10"/>
      <c r="AI1081" s="10"/>
      <c r="AJ1081" s="10"/>
      <c r="AK1081" s="10" t="s">
        <v>480</v>
      </c>
      <c r="AL1081" s="222">
        <f t="shared" si="32"/>
        <v>46117</v>
      </c>
      <c r="AM1081" s="220">
        <f t="shared" si="33"/>
        <v>46117</v>
      </c>
    </row>
    <row r="1082" spans="1:39" ht="21.6" customHeight="1">
      <c r="A1082" s="10">
        <v>21</v>
      </c>
      <c r="B1082" s="10" t="s">
        <v>509</v>
      </c>
      <c r="C1082" s="10">
        <v>2026040591</v>
      </c>
      <c r="D1082" s="10" t="s">
        <v>5157</v>
      </c>
      <c r="E1082" s="10" t="s">
        <v>511</v>
      </c>
      <c r="F1082" s="10">
        <v>4084</v>
      </c>
      <c r="G1082" s="366" t="s">
        <v>796</v>
      </c>
      <c r="H1082" s="10" t="s">
        <v>504</v>
      </c>
      <c r="I1082" s="10" t="s">
        <v>5158</v>
      </c>
      <c r="J1082" s="10" t="s">
        <v>638</v>
      </c>
      <c r="K1082" s="10" t="s">
        <v>592</v>
      </c>
      <c r="L1082" s="10" t="s">
        <v>1228</v>
      </c>
      <c r="M1082" s="11" t="s">
        <v>1229</v>
      </c>
      <c r="N1082" s="10" t="s">
        <v>1487</v>
      </c>
      <c r="O1082" s="11" t="s">
        <v>1488</v>
      </c>
      <c r="P1082" s="12" t="s">
        <v>5159</v>
      </c>
      <c r="Q1082" s="10" t="s">
        <v>797</v>
      </c>
      <c r="R1082" s="10" t="s">
        <v>419</v>
      </c>
      <c r="S1082" s="367" t="s">
        <v>145</v>
      </c>
      <c r="T1082" s="10">
        <v>1</v>
      </c>
      <c r="U1082" s="10" t="s">
        <v>475</v>
      </c>
      <c r="V1082" s="10" t="s">
        <v>5160</v>
      </c>
      <c r="W1082" s="10" t="s">
        <v>5161</v>
      </c>
      <c r="X1082" s="569">
        <v>46119.715277777781</v>
      </c>
      <c r="Y1082" s="10" t="s">
        <v>5124</v>
      </c>
      <c r="Z1082" s="10">
        <v>0.5</v>
      </c>
      <c r="AA1082" s="10"/>
      <c r="AB1082" s="10" t="s">
        <v>478</v>
      </c>
      <c r="AC1082" s="221" t="s">
        <v>5162</v>
      </c>
      <c r="AD1082" s="10"/>
      <c r="AE1082" s="10"/>
      <c r="AF1082" s="10"/>
      <c r="AG1082" s="10"/>
      <c r="AH1082" s="10"/>
      <c r="AI1082" s="10"/>
      <c r="AJ1082" s="10"/>
      <c r="AK1082" s="10" t="s">
        <v>480</v>
      </c>
      <c r="AL1082" s="222">
        <f t="shared" si="32"/>
        <v>46118</v>
      </c>
      <c r="AM1082" s="220">
        <f t="shared" si="33"/>
        <v>46119</v>
      </c>
    </row>
    <row r="1083" spans="1:39" ht="21.6" customHeight="1">
      <c r="A1083" s="10">
        <v>22</v>
      </c>
      <c r="B1083" s="10" t="s">
        <v>509</v>
      </c>
      <c r="C1083" s="10">
        <v>2026040598</v>
      </c>
      <c r="D1083" s="10" t="s">
        <v>5163</v>
      </c>
      <c r="E1083" s="10" t="s">
        <v>511</v>
      </c>
      <c r="F1083" s="10">
        <v>4025</v>
      </c>
      <c r="G1083" s="366" t="s">
        <v>275</v>
      </c>
      <c r="H1083" s="10" t="s">
        <v>636</v>
      </c>
      <c r="I1083" s="10" t="s">
        <v>5164</v>
      </c>
      <c r="J1083" s="10" t="s">
        <v>638</v>
      </c>
      <c r="K1083" s="10" t="s">
        <v>289</v>
      </c>
      <c r="L1083" s="10" t="s">
        <v>515</v>
      </c>
      <c r="M1083" s="11" t="s">
        <v>516</v>
      </c>
      <c r="N1083" s="10">
        <v>2304</v>
      </c>
      <c r="O1083" s="11" t="s">
        <v>517</v>
      </c>
      <c r="P1083" s="12" t="s">
        <v>5165</v>
      </c>
      <c r="Q1083" s="10" t="s">
        <v>2411</v>
      </c>
      <c r="R1083" s="10" t="s">
        <v>419</v>
      </c>
      <c r="S1083" s="367" t="s">
        <v>125</v>
      </c>
      <c r="T1083" s="10">
        <v>1</v>
      </c>
      <c r="U1083" s="10" t="s">
        <v>475</v>
      </c>
      <c r="V1083" s="10" t="s">
        <v>5166</v>
      </c>
      <c r="W1083" s="10" t="s">
        <v>5167</v>
      </c>
      <c r="X1083" s="569">
        <v>46119.4375</v>
      </c>
      <c r="Y1083" s="10" t="s">
        <v>5124</v>
      </c>
      <c r="Z1083" s="10">
        <v>0.5</v>
      </c>
      <c r="AA1083" s="10"/>
      <c r="AB1083" s="10" t="s">
        <v>478</v>
      </c>
      <c r="AC1083" s="221" t="s">
        <v>5168</v>
      </c>
      <c r="AD1083" s="10"/>
      <c r="AE1083" s="10"/>
      <c r="AF1083" s="10"/>
      <c r="AG1083" s="10"/>
      <c r="AH1083" s="10"/>
      <c r="AI1083" s="10"/>
      <c r="AJ1083" s="10"/>
      <c r="AK1083" s="10" t="s">
        <v>480</v>
      </c>
      <c r="AL1083" s="222">
        <f t="shared" si="32"/>
        <v>46118</v>
      </c>
      <c r="AM1083" s="220">
        <f t="shared" si="33"/>
        <v>46119</v>
      </c>
    </row>
    <row r="1084" spans="1:39" ht="21.6" customHeight="1">
      <c r="A1084" s="10">
        <v>23</v>
      </c>
      <c r="B1084" s="10" t="s">
        <v>509</v>
      </c>
      <c r="C1084" s="10">
        <v>2026040599</v>
      </c>
      <c r="D1084" s="10" t="s">
        <v>5169</v>
      </c>
      <c r="E1084" s="10" t="s">
        <v>511</v>
      </c>
      <c r="F1084" s="10">
        <v>4025</v>
      </c>
      <c r="G1084" s="366" t="s">
        <v>275</v>
      </c>
      <c r="H1084" s="10" t="s">
        <v>636</v>
      </c>
      <c r="I1084" s="10" t="s">
        <v>5170</v>
      </c>
      <c r="J1084" s="10" t="s">
        <v>638</v>
      </c>
      <c r="K1084" s="10" t="s">
        <v>289</v>
      </c>
      <c r="L1084" s="10" t="s">
        <v>515</v>
      </c>
      <c r="M1084" s="11" t="s">
        <v>516</v>
      </c>
      <c r="N1084" s="10">
        <v>2304</v>
      </c>
      <c r="O1084" s="11" t="s">
        <v>517</v>
      </c>
      <c r="P1084" s="12" t="s">
        <v>5171</v>
      </c>
      <c r="Q1084" s="10" t="s">
        <v>2411</v>
      </c>
      <c r="R1084" s="10" t="s">
        <v>419</v>
      </c>
      <c r="S1084" s="367" t="s">
        <v>125</v>
      </c>
      <c r="T1084" s="10">
        <v>1</v>
      </c>
      <c r="U1084" s="10" t="s">
        <v>475</v>
      </c>
      <c r="V1084" s="10" t="s">
        <v>5172</v>
      </c>
      <c r="W1084" s="10" t="s">
        <v>5173</v>
      </c>
      <c r="X1084" s="569">
        <v>46119.458333333343</v>
      </c>
      <c r="Y1084" s="10" t="s">
        <v>5124</v>
      </c>
      <c r="Z1084" s="10">
        <v>0.5</v>
      </c>
      <c r="AA1084" s="10"/>
      <c r="AB1084" s="10" t="s">
        <v>478</v>
      </c>
      <c r="AC1084" s="221" t="s">
        <v>5168</v>
      </c>
      <c r="AD1084" s="10"/>
      <c r="AE1084" s="10"/>
      <c r="AF1084" s="10"/>
      <c r="AG1084" s="10"/>
      <c r="AH1084" s="10"/>
      <c r="AI1084" s="10"/>
      <c r="AJ1084" s="10"/>
      <c r="AK1084" s="10" t="s">
        <v>480</v>
      </c>
      <c r="AL1084" s="222">
        <f t="shared" si="32"/>
        <v>46118</v>
      </c>
      <c r="AM1084" s="220">
        <f t="shared" si="33"/>
        <v>46119</v>
      </c>
    </row>
    <row r="1085" spans="1:39" ht="21.6" customHeight="1">
      <c r="A1085" s="10">
        <v>24</v>
      </c>
      <c r="B1085" s="10" t="s">
        <v>471</v>
      </c>
      <c r="C1085" s="10">
        <v>2026040627</v>
      </c>
      <c r="D1085" s="10"/>
      <c r="E1085" s="10"/>
      <c r="F1085" s="10" t="s">
        <v>56</v>
      </c>
      <c r="G1085" s="366" t="s">
        <v>232</v>
      </c>
      <c r="H1085" s="10" t="s">
        <v>504</v>
      </c>
      <c r="I1085" s="10"/>
      <c r="J1085" s="10"/>
      <c r="K1085" s="10"/>
      <c r="L1085" s="10"/>
      <c r="M1085" s="11"/>
      <c r="N1085" s="10"/>
      <c r="O1085" s="11"/>
      <c r="P1085" s="12"/>
      <c r="Q1085" s="10" t="s">
        <v>653</v>
      </c>
      <c r="R1085" s="10" t="s">
        <v>419</v>
      </c>
      <c r="S1085" s="367" t="s">
        <v>145</v>
      </c>
      <c r="T1085" s="10">
        <v>1</v>
      </c>
      <c r="U1085" s="10" t="s">
        <v>475</v>
      </c>
      <c r="V1085" s="10" t="s">
        <v>5174</v>
      </c>
      <c r="W1085" s="10" t="s">
        <v>5175</v>
      </c>
      <c r="X1085" s="569">
        <v>46119.409722222219</v>
      </c>
      <c r="Y1085" s="10"/>
      <c r="Z1085" s="10">
        <v>0.3</v>
      </c>
      <c r="AA1085" s="10"/>
      <c r="AB1085" s="10" t="s">
        <v>478</v>
      </c>
      <c r="AC1085" s="221" t="s">
        <v>5068</v>
      </c>
      <c r="AD1085" s="10" t="s">
        <v>480</v>
      </c>
      <c r="AE1085" s="10"/>
      <c r="AF1085" s="10"/>
      <c r="AG1085" s="10"/>
      <c r="AH1085" s="10"/>
      <c r="AI1085" s="10"/>
      <c r="AJ1085" s="10" t="s">
        <v>480</v>
      </c>
      <c r="AK1085" s="10" t="s">
        <v>480</v>
      </c>
      <c r="AL1085" s="222" t="e">
        <f t="shared" si="32"/>
        <v>#VALUE!</v>
      </c>
      <c r="AM1085" s="220">
        <f t="shared" si="33"/>
        <v>46119</v>
      </c>
    </row>
    <row r="1086" spans="1:39" ht="21.6" customHeight="1">
      <c r="A1086" s="10">
        <v>25</v>
      </c>
      <c r="B1086" s="10" t="s">
        <v>471</v>
      </c>
      <c r="C1086" s="10">
        <v>2026040661</v>
      </c>
      <c r="D1086" s="10"/>
      <c r="E1086" s="10"/>
      <c r="F1086" s="10">
        <v>4025</v>
      </c>
      <c r="G1086" s="366" t="s">
        <v>275</v>
      </c>
      <c r="H1086" s="10" t="s">
        <v>636</v>
      </c>
      <c r="I1086" s="10"/>
      <c r="J1086" s="10"/>
      <c r="K1086" s="10"/>
      <c r="L1086" s="10"/>
      <c r="M1086" s="11"/>
      <c r="N1086" s="10"/>
      <c r="O1086" s="11"/>
      <c r="P1086" s="12"/>
      <c r="Q1086" s="10" t="s">
        <v>2411</v>
      </c>
      <c r="R1086" s="10" t="s">
        <v>419</v>
      </c>
      <c r="S1086" s="367" t="s">
        <v>125</v>
      </c>
      <c r="T1086" s="10">
        <v>1</v>
      </c>
      <c r="U1086" s="10" t="s">
        <v>475</v>
      </c>
      <c r="V1086" s="10" t="s">
        <v>5176</v>
      </c>
      <c r="W1086" s="10" t="s">
        <v>5177</v>
      </c>
      <c r="X1086" s="569">
        <v>46119.5</v>
      </c>
      <c r="Y1086" s="10"/>
      <c r="Z1086" s="10">
        <v>1</v>
      </c>
      <c r="AA1086" s="10"/>
      <c r="AB1086" s="10" t="s">
        <v>478</v>
      </c>
      <c r="AC1086" s="221" t="s">
        <v>25</v>
      </c>
      <c r="AD1086" s="10"/>
      <c r="AE1086" s="10" t="s">
        <v>480</v>
      </c>
      <c r="AF1086" s="10"/>
      <c r="AG1086" s="10"/>
      <c r="AH1086" s="10"/>
      <c r="AI1086" s="10"/>
      <c r="AJ1086" s="10"/>
      <c r="AK1086" s="10" t="s">
        <v>480</v>
      </c>
      <c r="AL1086" s="222" t="e">
        <f t="shared" si="32"/>
        <v>#VALUE!</v>
      </c>
      <c r="AM1086" s="220">
        <f t="shared" si="33"/>
        <v>46119</v>
      </c>
    </row>
    <row r="1087" spans="1:39" ht="21.6" customHeight="1">
      <c r="A1087" s="10">
        <v>26</v>
      </c>
      <c r="B1087" s="10" t="s">
        <v>471</v>
      </c>
      <c r="C1087" s="10">
        <v>2026040806</v>
      </c>
      <c r="D1087" s="10"/>
      <c r="E1087" s="10"/>
      <c r="F1087" s="10" t="s">
        <v>54</v>
      </c>
      <c r="G1087" s="366" t="s">
        <v>3717</v>
      </c>
      <c r="H1087" s="10" t="s">
        <v>2561</v>
      </c>
      <c r="I1087" s="10"/>
      <c r="J1087" s="10"/>
      <c r="K1087" s="10"/>
      <c r="L1087" s="10"/>
      <c r="M1087" s="11"/>
      <c r="N1087" s="10"/>
      <c r="O1087" s="11"/>
      <c r="P1087" s="12"/>
      <c r="Q1087" s="10" t="s">
        <v>3718</v>
      </c>
      <c r="R1087" s="10" t="s">
        <v>419</v>
      </c>
      <c r="S1087" s="367" t="s">
        <v>130</v>
      </c>
      <c r="T1087" s="10">
        <v>1</v>
      </c>
      <c r="U1087" s="10" t="s">
        <v>475</v>
      </c>
      <c r="V1087" s="10" t="s">
        <v>5178</v>
      </c>
      <c r="W1087" s="10" t="s">
        <v>5179</v>
      </c>
      <c r="X1087" s="569">
        <v>46119.633333333331</v>
      </c>
      <c r="Y1087" s="10"/>
      <c r="Z1087" s="10">
        <v>0.4</v>
      </c>
      <c r="AA1087" s="10"/>
      <c r="AB1087" s="10" t="s">
        <v>478</v>
      </c>
      <c r="AC1087" s="221" t="s">
        <v>108</v>
      </c>
      <c r="AD1087" s="10" t="s">
        <v>480</v>
      </c>
      <c r="AE1087" s="10"/>
      <c r="AF1087" s="10"/>
      <c r="AG1087" s="10"/>
      <c r="AH1087" s="10"/>
      <c r="AI1087" s="10"/>
      <c r="AJ1087" s="10"/>
      <c r="AK1087" s="10" t="s">
        <v>480</v>
      </c>
      <c r="AL1087" s="222" t="e">
        <f t="shared" si="32"/>
        <v>#VALUE!</v>
      </c>
      <c r="AM1087" s="220">
        <f t="shared" si="33"/>
        <v>46119</v>
      </c>
    </row>
    <row r="1088" spans="1:39" ht="21.6" customHeight="1">
      <c r="A1088" s="10">
        <v>27</v>
      </c>
      <c r="B1088" s="10" t="s">
        <v>471</v>
      </c>
      <c r="C1088" s="10">
        <v>2026040819</v>
      </c>
      <c r="D1088" s="10"/>
      <c r="E1088" s="10"/>
      <c r="F1088" s="10">
        <v>3623</v>
      </c>
      <c r="G1088" s="366" t="s">
        <v>294</v>
      </c>
      <c r="H1088" s="10" t="s">
        <v>504</v>
      </c>
      <c r="I1088" s="10"/>
      <c r="J1088" s="10"/>
      <c r="K1088" s="10"/>
      <c r="L1088" s="10"/>
      <c r="M1088" s="11"/>
      <c r="N1088" s="10"/>
      <c r="O1088" s="11"/>
      <c r="P1088" s="12"/>
      <c r="Q1088" s="10" t="s">
        <v>1340</v>
      </c>
      <c r="R1088" s="10" t="s">
        <v>419</v>
      </c>
      <c r="S1088" s="367" t="s">
        <v>145</v>
      </c>
      <c r="T1088" s="10">
        <v>1</v>
      </c>
      <c r="U1088" s="10" t="s">
        <v>475</v>
      </c>
      <c r="V1088" s="10" t="s">
        <v>5180</v>
      </c>
      <c r="W1088" s="10" t="s">
        <v>5181</v>
      </c>
      <c r="X1088" s="569">
        <v>46119.645833333343</v>
      </c>
      <c r="Y1088" s="10"/>
      <c r="Z1088" s="10">
        <v>0.5</v>
      </c>
      <c r="AA1088" s="10"/>
      <c r="AB1088" s="10" t="s">
        <v>478</v>
      </c>
      <c r="AC1088" s="221" t="s">
        <v>5182</v>
      </c>
      <c r="AD1088" s="10" t="s">
        <v>480</v>
      </c>
      <c r="AE1088" s="10"/>
      <c r="AF1088" s="10"/>
      <c r="AG1088" s="10"/>
      <c r="AH1088" s="10"/>
      <c r="AI1088" s="10"/>
      <c r="AJ1088" s="10" t="s">
        <v>480</v>
      </c>
      <c r="AK1088" s="10" t="s">
        <v>480</v>
      </c>
      <c r="AL1088" s="222" t="e">
        <f t="shared" si="32"/>
        <v>#VALUE!</v>
      </c>
      <c r="AM1088" s="220">
        <f t="shared" si="33"/>
        <v>46119</v>
      </c>
    </row>
    <row r="1089" spans="1:39" ht="21.6" customHeight="1">
      <c r="A1089" s="10">
        <v>28</v>
      </c>
      <c r="B1089" s="10" t="s">
        <v>471</v>
      </c>
      <c r="C1089" s="10">
        <v>2026040820</v>
      </c>
      <c r="D1089" s="10"/>
      <c r="E1089" s="10"/>
      <c r="F1089" s="10">
        <v>3623</v>
      </c>
      <c r="G1089" s="366" t="s">
        <v>294</v>
      </c>
      <c r="H1089" s="10" t="s">
        <v>504</v>
      </c>
      <c r="I1089" s="10"/>
      <c r="J1089" s="10"/>
      <c r="K1089" s="10"/>
      <c r="L1089" s="10"/>
      <c r="M1089" s="11"/>
      <c r="N1089" s="10"/>
      <c r="O1089" s="11"/>
      <c r="P1089" s="12"/>
      <c r="Q1089" s="10" t="s">
        <v>1340</v>
      </c>
      <c r="R1089" s="10" t="s">
        <v>419</v>
      </c>
      <c r="S1089" s="367" t="s">
        <v>145</v>
      </c>
      <c r="T1089" s="10">
        <v>1</v>
      </c>
      <c r="U1089" s="10" t="s">
        <v>475</v>
      </c>
      <c r="V1089" s="10" t="s">
        <v>5180</v>
      </c>
      <c r="W1089" s="10" t="s">
        <v>5177</v>
      </c>
      <c r="X1089" s="569">
        <v>46119.625</v>
      </c>
      <c r="Y1089" s="10"/>
      <c r="Z1089" s="10">
        <v>4</v>
      </c>
      <c r="AA1089" s="10"/>
      <c r="AB1089" s="10" t="s">
        <v>478</v>
      </c>
      <c r="AC1089" s="221" t="s">
        <v>5183</v>
      </c>
      <c r="AD1089" s="10"/>
      <c r="AE1089" s="10" t="s">
        <v>480</v>
      </c>
      <c r="AF1089" s="10"/>
      <c r="AG1089" s="10"/>
      <c r="AH1089" s="10"/>
      <c r="AI1089" s="10"/>
      <c r="AJ1089" s="10"/>
      <c r="AK1089" s="10" t="s">
        <v>480</v>
      </c>
      <c r="AL1089" s="222" t="e">
        <f t="shared" si="32"/>
        <v>#VALUE!</v>
      </c>
      <c r="AM1089" s="220">
        <f t="shared" si="33"/>
        <v>46119</v>
      </c>
    </row>
    <row r="1090" spans="1:39" ht="21.6" customHeight="1">
      <c r="A1090" s="10">
        <v>29</v>
      </c>
      <c r="B1090" s="10" t="s">
        <v>471</v>
      </c>
      <c r="C1090" s="10">
        <v>2026040825</v>
      </c>
      <c r="D1090" s="10"/>
      <c r="E1090" s="10" t="s">
        <v>3711</v>
      </c>
      <c r="F1090" s="10">
        <v>3008</v>
      </c>
      <c r="G1090" s="366" t="s">
        <v>3712</v>
      </c>
      <c r="H1090" s="10" t="s">
        <v>2561</v>
      </c>
      <c r="I1090" s="10"/>
      <c r="J1090" s="10"/>
      <c r="K1090" s="10"/>
      <c r="L1090" s="10"/>
      <c r="M1090" s="11"/>
      <c r="N1090" s="10"/>
      <c r="O1090" s="11"/>
      <c r="P1090" s="12"/>
      <c r="Q1090" s="10" t="s">
        <v>3713</v>
      </c>
      <c r="R1090" s="10" t="s">
        <v>419</v>
      </c>
      <c r="S1090" s="367" t="s">
        <v>130</v>
      </c>
      <c r="T1090" s="10">
        <v>1</v>
      </c>
      <c r="U1090" s="10" t="s">
        <v>475</v>
      </c>
      <c r="V1090" s="10" t="s">
        <v>5184</v>
      </c>
      <c r="W1090" s="10" t="s">
        <v>5185</v>
      </c>
      <c r="X1090" s="569">
        <v>46119.661805555559</v>
      </c>
      <c r="Y1090" s="10"/>
      <c r="Z1090" s="10">
        <v>0.6</v>
      </c>
      <c r="AA1090" s="10"/>
      <c r="AB1090" s="10" t="s">
        <v>478</v>
      </c>
      <c r="AC1090" s="221" t="s">
        <v>5068</v>
      </c>
      <c r="AD1090" s="10" t="s">
        <v>480</v>
      </c>
      <c r="AE1090" s="10"/>
      <c r="AF1090" s="10"/>
      <c r="AG1090" s="10"/>
      <c r="AH1090" s="10"/>
      <c r="AI1090" s="10"/>
      <c r="AJ1090" s="10"/>
      <c r="AK1090" s="10" t="s">
        <v>480</v>
      </c>
      <c r="AL1090" s="222" t="e">
        <f t="shared" ref="AL1090:AL1153" si="34">DATEVALUE(TEXT(I1090, "yyyy/mm/dd"))</f>
        <v>#VALUE!</v>
      </c>
      <c r="AM1090" s="220">
        <f t="shared" ref="AM1090:AM1153" si="35">DATEVALUE(TEXT(X1090, "yyyy/mm/dd"))</f>
        <v>46119</v>
      </c>
    </row>
    <row r="1091" spans="1:39" ht="21.6" customHeight="1">
      <c r="A1091" s="10">
        <v>30</v>
      </c>
      <c r="B1091" s="10" t="s">
        <v>471</v>
      </c>
      <c r="C1091" s="10">
        <v>2026040881</v>
      </c>
      <c r="D1091" s="10"/>
      <c r="E1091" s="10"/>
      <c r="F1091" s="10">
        <v>4084</v>
      </c>
      <c r="G1091" s="366" t="s">
        <v>796</v>
      </c>
      <c r="H1091" s="10" t="s">
        <v>504</v>
      </c>
      <c r="I1091" s="10"/>
      <c r="J1091" s="10"/>
      <c r="K1091" s="10"/>
      <c r="L1091" s="10"/>
      <c r="M1091" s="11"/>
      <c r="N1091" s="10"/>
      <c r="O1091" s="11"/>
      <c r="P1091" s="12"/>
      <c r="Q1091" s="10" t="s">
        <v>797</v>
      </c>
      <c r="R1091" s="10" t="s">
        <v>419</v>
      </c>
      <c r="S1091" s="367" t="s">
        <v>145</v>
      </c>
      <c r="T1091" s="10">
        <v>1</v>
      </c>
      <c r="U1091" s="10" t="s">
        <v>475</v>
      </c>
      <c r="V1091" s="10" t="s">
        <v>5186</v>
      </c>
      <c r="W1091" s="10" t="s">
        <v>5187</v>
      </c>
      <c r="X1091" s="569">
        <v>46119.729166666657</v>
      </c>
      <c r="Y1091" s="10"/>
      <c r="Z1091" s="10">
        <v>0.3</v>
      </c>
      <c r="AA1091" s="10"/>
      <c r="AB1091" s="10" t="s">
        <v>478</v>
      </c>
      <c r="AC1091" s="221" t="s">
        <v>5068</v>
      </c>
      <c r="AD1091" s="10" t="s">
        <v>480</v>
      </c>
      <c r="AE1091" s="10"/>
      <c r="AF1091" s="10"/>
      <c r="AG1091" s="10"/>
      <c r="AH1091" s="10"/>
      <c r="AI1091" s="10"/>
      <c r="AJ1091" s="10" t="s">
        <v>480</v>
      </c>
      <c r="AK1091" s="10" t="s">
        <v>480</v>
      </c>
      <c r="AL1091" s="222" t="e">
        <f t="shared" si="34"/>
        <v>#VALUE!</v>
      </c>
      <c r="AM1091" s="220">
        <f t="shared" si="35"/>
        <v>46119</v>
      </c>
    </row>
    <row r="1092" spans="1:39" ht="21.6" customHeight="1">
      <c r="A1092" s="10">
        <v>31</v>
      </c>
      <c r="B1092" s="10" t="s">
        <v>509</v>
      </c>
      <c r="C1092" s="10">
        <v>2026040907</v>
      </c>
      <c r="D1092" s="10" t="s">
        <v>5188</v>
      </c>
      <c r="E1092" s="10" t="s">
        <v>511</v>
      </c>
      <c r="F1092" s="10" t="s">
        <v>58</v>
      </c>
      <c r="G1092" s="366" t="s">
        <v>2044</v>
      </c>
      <c r="H1092" s="10" t="s">
        <v>636</v>
      </c>
      <c r="I1092" s="10" t="s">
        <v>5189</v>
      </c>
      <c r="J1092" s="10" t="s">
        <v>530</v>
      </c>
      <c r="K1092" s="10" t="s">
        <v>592</v>
      </c>
      <c r="L1092" s="10" t="s">
        <v>545</v>
      </c>
      <c r="M1092" s="11" t="s">
        <v>546</v>
      </c>
      <c r="N1092" s="10" t="s">
        <v>1307</v>
      </c>
      <c r="O1092" s="11" t="s">
        <v>1308</v>
      </c>
      <c r="P1092" s="12" t="s">
        <v>5190</v>
      </c>
      <c r="Q1092" s="10" t="s">
        <v>2045</v>
      </c>
      <c r="R1092" s="10" t="s">
        <v>419</v>
      </c>
      <c r="S1092" s="367" t="s">
        <v>125</v>
      </c>
      <c r="T1092" s="10">
        <v>1</v>
      </c>
      <c r="U1092" s="10" t="s">
        <v>475</v>
      </c>
      <c r="V1092" s="10" t="s">
        <v>5191</v>
      </c>
      <c r="W1092" s="10" t="s">
        <v>5123</v>
      </c>
      <c r="X1092" s="569">
        <v>46120.479166666657</v>
      </c>
      <c r="Y1092" s="10" t="s">
        <v>5192</v>
      </c>
      <c r="Z1092" s="10">
        <v>1</v>
      </c>
      <c r="AA1092" s="10"/>
      <c r="AB1092" s="10" t="s">
        <v>478</v>
      </c>
      <c r="AC1092" s="221" t="s">
        <v>5193</v>
      </c>
      <c r="AD1092" s="10"/>
      <c r="AE1092" s="10"/>
      <c r="AF1092" s="10"/>
      <c r="AG1092" s="10"/>
      <c r="AH1092" s="10"/>
      <c r="AI1092" s="10"/>
      <c r="AJ1092" s="10"/>
      <c r="AK1092" s="10" t="s">
        <v>480</v>
      </c>
      <c r="AL1092" s="222">
        <f t="shared" si="34"/>
        <v>46120</v>
      </c>
      <c r="AM1092" s="220">
        <f t="shared" si="35"/>
        <v>46120</v>
      </c>
    </row>
    <row r="1093" spans="1:39" ht="21.6" customHeight="1">
      <c r="A1093" s="10">
        <v>32</v>
      </c>
      <c r="B1093" s="10" t="s">
        <v>471</v>
      </c>
      <c r="C1093" s="10">
        <v>2026041011</v>
      </c>
      <c r="D1093" s="10"/>
      <c r="E1093" s="10"/>
      <c r="F1093" s="10">
        <v>2398</v>
      </c>
      <c r="G1093" s="366" t="s">
        <v>3477</v>
      </c>
      <c r="H1093" s="10" t="s">
        <v>2452</v>
      </c>
      <c r="I1093" s="10"/>
      <c r="J1093" s="10"/>
      <c r="K1093" s="10"/>
      <c r="L1093" s="10"/>
      <c r="M1093" s="11"/>
      <c r="N1093" s="10"/>
      <c r="O1093" s="11"/>
      <c r="P1093" s="12"/>
      <c r="Q1093" s="10" t="s">
        <v>3478</v>
      </c>
      <c r="R1093" s="10" t="s">
        <v>419</v>
      </c>
      <c r="S1093" s="367" t="s">
        <v>145</v>
      </c>
      <c r="T1093" s="10">
        <v>1</v>
      </c>
      <c r="U1093" s="10" t="s">
        <v>475</v>
      </c>
      <c r="V1093" s="10" t="s">
        <v>5194</v>
      </c>
      <c r="W1093" s="10" t="s">
        <v>5195</v>
      </c>
      <c r="X1093" s="569">
        <v>46120.430555555547</v>
      </c>
      <c r="Y1093" s="10"/>
      <c r="Z1093" s="10">
        <v>0.3</v>
      </c>
      <c r="AA1093" s="10"/>
      <c r="AB1093" s="10" t="s">
        <v>478</v>
      </c>
      <c r="AC1093" s="221" t="s">
        <v>5068</v>
      </c>
      <c r="AD1093" s="10" t="s">
        <v>480</v>
      </c>
      <c r="AE1093" s="10"/>
      <c r="AF1093" s="10"/>
      <c r="AG1093" s="10"/>
      <c r="AH1093" s="10"/>
      <c r="AI1093" s="10"/>
      <c r="AJ1093" s="10" t="s">
        <v>480</v>
      </c>
      <c r="AK1093" s="10" t="s">
        <v>480</v>
      </c>
      <c r="AL1093" s="222" t="e">
        <f t="shared" si="34"/>
        <v>#VALUE!</v>
      </c>
      <c r="AM1093" s="220">
        <f t="shared" si="35"/>
        <v>46120</v>
      </c>
    </row>
    <row r="1094" spans="1:39" ht="21.6" customHeight="1">
      <c r="A1094" s="10">
        <v>33</v>
      </c>
      <c r="B1094" s="10" t="s">
        <v>471</v>
      </c>
      <c r="C1094" s="10">
        <v>2026041049</v>
      </c>
      <c r="D1094" s="10"/>
      <c r="E1094" s="10"/>
      <c r="F1094" s="10" t="s">
        <v>58</v>
      </c>
      <c r="G1094" s="366" t="s">
        <v>2044</v>
      </c>
      <c r="H1094" s="10" t="s">
        <v>636</v>
      </c>
      <c r="I1094" s="10"/>
      <c r="J1094" s="10"/>
      <c r="K1094" s="10"/>
      <c r="L1094" s="10"/>
      <c r="M1094" s="11"/>
      <c r="N1094" s="10"/>
      <c r="O1094" s="11"/>
      <c r="P1094" s="12"/>
      <c r="Q1094" s="10" t="s">
        <v>2045</v>
      </c>
      <c r="R1094" s="10" t="s">
        <v>419</v>
      </c>
      <c r="S1094" s="367" t="s">
        <v>125</v>
      </c>
      <c r="T1094" s="10">
        <v>1</v>
      </c>
      <c r="U1094" s="10" t="s">
        <v>475</v>
      </c>
      <c r="V1094" s="10" t="s">
        <v>5196</v>
      </c>
      <c r="W1094" s="10" t="s">
        <v>5197</v>
      </c>
      <c r="X1094" s="569">
        <v>46120.493055555547</v>
      </c>
      <c r="Y1094" s="10"/>
      <c r="Z1094" s="10">
        <v>0.3</v>
      </c>
      <c r="AA1094" s="10"/>
      <c r="AB1094" s="10" t="s">
        <v>478</v>
      </c>
      <c r="AC1094" s="221" t="s">
        <v>5068</v>
      </c>
      <c r="AD1094" s="10" t="s">
        <v>480</v>
      </c>
      <c r="AE1094" s="10"/>
      <c r="AF1094" s="10"/>
      <c r="AG1094" s="10"/>
      <c r="AH1094" s="10"/>
      <c r="AI1094" s="10"/>
      <c r="AJ1094" s="10" t="s">
        <v>480</v>
      </c>
      <c r="AK1094" s="10" t="s">
        <v>480</v>
      </c>
      <c r="AL1094" s="222" t="e">
        <f t="shared" si="34"/>
        <v>#VALUE!</v>
      </c>
      <c r="AM1094" s="220">
        <f t="shared" si="35"/>
        <v>46120</v>
      </c>
    </row>
    <row r="1095" spans="1:39" ht="21.6" customHeight="1">
      <c r="A1095" s="10">
        <v>34</v>
      </c>
      <c r="B1095" s="10" t="s">
        <v>471</v>
      </c>
      <c r="C1095" s="10">
        <v>2026041055</v>
      </c>
      <c r="D1095" s="10"/>
      <c r="E1095" s="10"/>
      <c r="F1095" s="10" t="s">
        <v>57</v>
      </c>
      <c r="G1095" s="366" t="s">
        <v>2695</v>
      </c>
      <c r="H1095" s="10" t="s">
        <v>543</v>
      </c>
      <c r="I1095" s="10"/>
      <c r="J1095" s="10"/>
      <c r="K1095" s="10"/>
      <c r="L1095" s="10"/>
      <c r="M1095" s="11"/>
      <c r="N1095" s="10"/>
      <c r="O1095" s="11"/>
      <c r="P1095" s="12"/>
      <c r="Q1095" s="10" t="s">
        <v>2698</v>
      </c>
      <c r="R1095" s="10" t="s">
        <v>419</v>
      </c>
      <c r="S1095" s="367" t="s">
        <v>146</v>
      </c>
      <c r="T1095" s="10">
        <v>1</v>
      </c>
      <c r="U1095" s="10" t="s">
        <v>475</v>
      </c>
      <c r="V1095" s="10" t="s">
        <v>5198</v>
      </c>
      <c r="W1095" s="10" t="s">
        <v>5142</v>
      </c>
      <c r="X1095" s="569">
        <v>46120.519444444442</v>
      </c>
      <c r="Y1095" s="10"/>
      <c r="Z1095" s="10">
        <v>0.7</v>
      </c>
      <c r="AA1095" s="10"/>
      <c r="AB1095" s="10" t="s">
        <v>478</v>
      </c>
      <c r="AC1095" s="221" t="s">
        <v>5068</v>
      </c>
      <c r="AD1095" s="10" t="s">
        <v>480</v>
      </c>
      <c r="AE1095" s="10"/>
      <c r="AF1095" s="10"/>
      <c r="AG1095" s="10"/>
      <c r="AH1095" s="10"/>
      <c r="AI1095" s="10"/>
      <c r="AJ1095" s="10"/>
      <c r="AK1095" s="10" t="s">
        <v>480</v>
      </c>
      <c r="AL1095" s="222" t="e">
        <f t="shared" si="34"/>
        <v>#VALUE!</v>
      </c>
      <c r="AM1095" s="220">
        <f t="shared" si="35"/>
        <v>46120</v>
      </c>
    </row>
    <row r="1096" spans="1:39" ht="21.6" customHeight="1">
      <c r="A1096" s="10">
        <v>35</v>
      </c>
      <c r="B1096" s="10" t="s">
        <v>471</v>
      </c>
      <c r="C1096" s="10">
        <v>2026041056</v>
      </c>
      <c r="D1096" s="10"/>
      <c r="E1096" s="10"/>
      <c r="F1096" s="10">
        <v>4802</v>
      </c>
      <c r="G1096" s="366" t="s">
        <v>720</v>
      </c>
      <c r="H1096" s="10" t="s">
        <v>712</v>
      </c>
      <c r="I1096" s="10"/>
      <c r="J1096" s="10"/>
      <c r="K1096" s="10"/>
      <c r="L1096" s="10"/>
      <c r="M1096" s="11"/>
      <c r="N1096" s="10"/>
      <c r="O1096" s="11"/>
      <c r="P1096" s="12"/>
      <c r="Q1096" s="10" t="s">
        <v>721</v>
      </c>
      <c r="R1096" s="10" t="s">
        <v>419</v>
      </c>
      <c r="S1096" s="367" t="s">
        <v>130</v>
      </c>
      <c r="T1096" s="10">
        <v>1</v>
      </c>
      <c r="U1096" s="10" t="s">
        <v>475</v>
      </c>
      <c r="V1096" s="10" t="s">
        <v>5199</v>
      </c>
      <c r="W1096" s="10" t="s">
        <v>5200</v>
      </c>
      <c r="X1096" s="569">
        <v>46120.506944444453</v>
      </c>
      <c r="Y1096" s="10"/>
      <c r="Z1096" s="10">
        <v>0.3</v>
      </c>
      <c r="AA1096" s="10"/>
      <c r="AB1096" s="10" t="s">
        <v>478</v>
      </c>
      <c r="AC1096" s="221" t="s">
        <v>5068</v>
      </c>
      <c r="AD1096" s="10" t="s">
        <v>480</v>
      </c>
      <c r="AE1096" s="10"/>
      <c r="AF1096" s="10"/>
      <c r="AG1096" s="10"/>
      <c r="AH1096" s="10"/>
      <c r="AI1096" s="10"/>
      <c r="AJ1096" s="10"/>
      <c r="AK1096" s="10" t="s">
        <v>480</v>
      </c>
      <c r="AL1096" s="222" t="e">
        <f t="shared" si="34"/>
        <v>#VALUE!</v>
      </c>
      <c r="AM1096" s="220">
        <f t="shared" si="35"/>
        <v>46120</v>
      </c>
    </row>
    <row r="1097" spans="1:39" ht="21.6" customHeight="1">
      <c r="A1097" s="10">
        <v>36</v>
      </c>
      <c r="B1097" s="10" t="s">
        <v>471</v>
      </c>
      <c r="C1097" s="10">
        <v>2026041060</v>
      </c>
      <c r="D1097" s="10"/>
      <c r="E1097" s="10"/>
      <c r="F1097" s="10">
        <v>4093</v>
      </c>
      <c r="G1097" s="366" t="s">
        <v>724</v>
      </c>
      <c r="H1097" s="10" t="s">
        <v>712</v>
      </c>
      <c r="I1097" s="10"/>
      <c r="J1097" s="10"/>
      <c r="K1097" s="10"/>
      <c r="L1097" s="10"/>
      <c r="M1097" s="11"/>
      <c r="N1097" s="10"/>
      <c r="O1097" s="11"/>
      <c r="P1097" s="12"/>
      <c r="Q1097" s="10" t="s">
        <v>725</v>
      </c>
      <c r="R1097" s="10" t="s">
        <v>419</v>
      </c>
      <c r="S1097" s="367" t="s">
        <v>130</v>
      </c>
      <c r="T1097" s="10">
        <v>1</v>
      </c>
      <c r="U1097" s="10" t="s">
        <v>475</v>
      </c>
      <c r="V1097" s="10" t="s">
        <v>5201</v>
      </c>
      <c r="W1097" s="10" t="s">
        <v>5202</v>
      </c>
      <c r="X1097" s="569">
        <v>46120.534722222219</v>
      </c>
      <c r="Y1097" s="10"/>
      <c r="Z1097" s="10">
        <v>0.3</v>
      </c>
      <c r="AA1097" s="10"/>
      <c r="AB1097" s="10" t="s">
        <v>478</v>
      </c>
      <c r="AC1097" s="221" t="s">
        <v>5068</v>
      </c>
      <c r="AD1097" s="10" t="s">
        <v>480</v>
      </c>
      <c r="AE1097" s="10"/>
      <c r="AF1097" s="10"/>
      <c r="AG1097" s="10"/>
      <c r="AH1097" s="10"/>
      <c r="AI1097" s="10"/>
      <c r="AJ1097" s="10"/>
      <c r="AK1097" s="10" t="s">
        <v>480</v>
      </c>
      <c r="AL1097" s="222" t="e">
        <f t="shared" si="34"/>
        <v>#VALUE!</v>
      </c>
      <c r="AM1097" s="220">
        <f t="shared" si="35"/>
        <v>46120</v>
      </c>
    </row>
    <row r="1098" spans="1:39" ht="21.6" customHeight="1">
      <c r="A1098" s="10">
        <v>37</v>
      </c>
      <c r="B1098" s="10" t="s">
        <v>471</v>
      </c>
      <c r="C1098" s="10">
        <v>2026041063</v>
      </c>
      <c r="D1098" s="10"/>
      <c r="E1098" s="10"/>
      <c r="F1098" s="10">
        <v>4153</v>
      </c>
      <c r="G1098" s="366" t="s">
        <v>728</v>
      </c>
      <c r="H1098" s="10" t="s">
        <v>712</v>
      </c>
      <c r="I1098" s="10"/>
      <c r="J1098" s="10"/>
      <c r="K1098" s="10"/>
      <c r="L1098" s="10"/>
      <c r="M1098" s="11"/>
      <c r="N1098" s="10"/>
      <c r="O1098" s="11"/>
      <c r="P1098" s="12"/>
      <c r="Q1098" s="10" t="s">
        <v>729</v>
      </c>
      <c r="R1098" s="10" t="s">
        <v>419</v>
      </c>
      <c r="S1098" s="367" t="s">
        <v>130</v>
      </c>
      <c r="T1098" s="10">
        <v>1</v>
      </c>
      <c r="U1098" s="10" t="s">
        <v>475</v>
      </c>
      <c r="V1098" s="10" t="s">
        <v>5203</v>
      </c>
      <c r="W1098" s="10" t="s">
        <v>5124</v>
      </c>
      <c r="X1098" s="569">
        <v>46120.555555555547</v>
      </c>
      <c r="Y1098" s="10"/>
      <c r="Z1098" s="10">
        <v>0.3</v>
      </c>
      <c r="AA1098" s="10"/>
      <c r="AB1098" s="10" t="s">
        <v>478</v>
      </c>
      <c r="AC1098" s="221" t="s">
        <v>5068</v>
      </c>
      <c r="AD1098" s="10" t="s">
        <v>480</v>
      </c>
      <c r="AE1098" s="10"/>
      <c r="AF1098" s="10"/>
      <c r="AG1098" s="10"/>
      <c r="AH1098" s="10"/>
      <c r="AI1098" s="10"/>
      <c r="AJ1098" s="10"/>
      <c r="AK1098" s="10" t="s">
        <v>480</v>
      </c>
      <c r="AL1098" s="222" t="e">
        <f t="shared" si="34"/>
        <v>#VALUE!</v>
      </c>
      <c r="AM1098" s="220">
        <f t="shared" si="35"/>
        <v>46120</v>
      </c>
    </row>
    <row r="1099" spans="1:39" ht="21.6" customHeight="1">
      <c r="A1099" s="10">
        <v>37</v>
      </c>
      <c r="B1099" s="10" t="s">
        <v>509</v>
      </c>
      <c r="C1099" s="10">
        <v>2026041061</v>
      </c>
      <c r="D1099" s="10" t="s">
        <v>5204</v>
      </c>
      <c r="E1099" s="10" t="s">
        <v>511</v>
      </c>
      <c r="F1099" s="10">
        <v>4218</v>
      </c>
      <c r="G1099" s="366" t="s">
        <v>369</v>
      </c>
      <c r="H1099" s="10" t="s">
        <v>887</v>
      </c>
      <c r="I1099" s="10" t="s">
        <v>5205</v>
      </c>
      <c r="J1099" s="10" t="s">
        <v>530</v>
      </c>
      <c r="K1099" s="10" t="s">
        <v>289</v>
      </c>
      <c r="L1099" s="10" t="s">
        <v>545</v>
      </c>
      <c r="M1099" s="11" t="s">
        <v>546</v>
      </c>
      <c r="N1099" s="10" t="s">
        <v>1913</v>
      </c>
      <c r="O1099" s="11" t="s">
        <v>1914</v>
      </c>
      <c r="P1099" s="12" t="s">
        <v>5206</v>
      </c>
      <c r="Q1099" s="10" t="s">
        <v>1893</v>
      </c>
      <c r="R1099" s="10" t="s">
        <v>419</v>
      </c>
      <c r="S1099" s="367" t="s">
        <v>125</v>
      </c>
      <c r="T1099" s="10">
        <v>1</v>
      </c>
      <c r="U1099" s="10" t="s">
        <v>475</v>
      </c>
      <c r="V1099" s="10" t="s">
        <v>5207</v>
      </c>
      <c r="W1099" s="10" t="s">
        <v>5208</v>
      </c>
      <c r="X1099" s="569">
        <v>46120.645833333343</v>
      </c>
      <c r="Y1099" s="10" t="s">
        <v>5209</v>
      </c>
      <c r="Z1099" s="10">
        <v>1</v>
      </c>
      <c r="AA1099" s="10"/>
      <c r="AB1099" s="10" t="s">
        <v>478</v>
      </c>
      <c r="AC1099" s="221" t="s">
        <v>5210</v>
      </c>
      <c r="AD1099" s="10"/>
      <c r="AE1099" s="10"/>
      <c r="AF1099" s="10"/>
      <c r="AG1099" s="10"/>
      <c r="AH1099" s="10"/>
      <c r="AI1099" s="10"/>
      <c r="AJ1099" s="10"/>
      <c r="AK1099" s="10" t="s">
        <v>480</v>
      </c>
      <c r="AL1099" s="222">
        <f t="shared" si="34"/>
        <v>46120</v>
      </c>
      <c r="AM1099" s="220">
        <f t="shared" si="35"/>
        <v>46120</v>
      </c>
    </row>
    <row r="1100" spans="1:39" ht="21.6" customHeight="1">
      <c r="A1100" s="10">
        <v>39</v>
      </c>
      <c r="B1100" s="10" t="s">
        <v>471</v>
      </c>
      <c r="C1100" s="10">
        <v>2026041102</v>
      </c>
      <c r="D1100" s="10"/>
      <c r="E1100" s="10"/>
      <c r="F1100" s="10">
        <v>4788</v>
      </c>
      <c r="G1100" s="366" t="s">
        <v>732</v>
      </c>
      <c r="H1100" s="10" t="s">
        <v>712</v>
      </c>
      <c r="I1100" s="10"/>
      <c r="J1100" s="10"/>
      <c r="K1100" s="10"/>
      <c r="L1100" s="10"/>
      <c r="M1100" s="11"/>
      <c r="N1100" s="10"/>
      <c r="O1100" s="11"/>
      <c r="P1100" s="12"/>
      <c r="Q1100" s="10" t="s">
        <v>733</v>
      </c>
      <c r="R1100" s="10" t="s">
        <v>419</v>
      </c>
      <c r="S1100" s="367" t="s">
        <v>130</v>
      </c>
      <c r="T1100" s="10">
        <v>1</v>
      </c>
      <c r="U1100" s="10" t="s">
        <v>475</v>
      </c>
      <c r="V1100" s="10" t="s">
        <v>5211</v>
      </c>
      <c r="W1100" s="10" t="s">
        <v>5212</v>
      </c>
      <c r="X1100" s="569">
        <v>46120.583333333343</v>
      </c>
      <c r="Y1100" s="10"/>
      <c r="Z1100" s="10">
        <v>0.5</v>
      </c>
      <c r="AA1100" s="10"/>
      <c r="AB1100" s="10" t="s">
        <v>478</v>
      </c>
      <c r="AC1100" s="221" t="s">
        <v>5068</v>
      </c>
      <c r="AD1100" s="10" t="s">
        <v>480</v>
      </c>
      <c r="AE1100" s="10"/>
      <c r="AF1100" s="10"/>
      <c r="AG1100" s="10"/>
      <c r="AH1100" s="10"/>
      <c r="AI1100" s="10"/>
      <c r="AJ1100" s="10"/>
      <c r="AK1100" s="10" t="s">
        <v>480</v>
      </c>
      <c r="AL1100" s="222" t="e">
        <f t="shared" si="34"/>
        <v>#VALUE!</v>
      </c>
      <c r="AM1100" s="220">
        <f t="shared" si="35"/>
        <v>46120</v>
      </c>
    </row>
    <row r="1101" spans="1:39" ht="21.6" customHeight="1">
      <c r="A1101" s="10">
        <v>40</v>
      </c>
      <c r="B1101" s="10" t="s">
        <v>471</v>
      </c>
      <c r="C1101" s="10">
        <v>2026041136</v>
      </c>
      <c r="D1101" s="10"/>
      <c r="E1101" s="10"/>
      <c r="F1101" s="10">
        <v>4298</v>
      </c>
      <c r="G1101" s="366" t="s">
        <v>743</v>
      </c>
      <c r="H1101" s="10" t="s">
        <v>712</v>
      </c>
      <c r="I1101" s="10"/>
      <c r="J1101" s="10"/>
      <c r="K1101" s="10"/>
      <c r="L1101" s="10"/>
      <c r="M1101" s="11"/>
      <c r="N1101" s="10"/>
      <c r="O1101" s="11"/>
      <c r="P1101" s="12"/>
      <c r="Q1101" s="10" t="s">
        <v>744</v>
      </c>
      <c r="R1101" s="10" t="s">
        <v>419</v>
      </c>
      <c r="S1101" s="367" t="s">
        <v>130</v>
      </c>
      <c r="T1101" s="10">
        <v>1</v>
      </c>
      <c r="U1101" s="10" t="s">
        <v>475</v>
      </c>
      <c r="V1101" s="10" t="s">
        <v>5213</v>
      </c>
      <c r="W1101" s="10" t="s">
        <v>5214</v>
      </c>
      <c r="X1101" s="569">
        <v>46120.638888888891</v>
      </c>
      <c r="Y1101" s="10"/>
      <c r="Z1101" s="10">
        <v>0.3</v>
      </c>
      <c r="AA1101" s="10"/>
      <c r="AB1101" s="10" t="s">
        <v>478</v>
      </c>
      <c r="AC1101" s="221" t="s">
        <v>5068</v>
      </c>
      <c r="AD1101" s="10" t="s">
        <v>480</v>
      </c>
      <c r="AE1101" s="10"/>
      <c r="AF1101" s="10"/>
      <c r="AG1101" s="10"/>
      <c r="AH1101" s="10"/>
      <c r="AI1101" s="10"/>
      <c r="AJ1101" s="10"/>
      <c r="AK1101" s="10" t="s">
        <v>480</v>
      </c>
      <c r="AL1101" s="222" t="e">
        <f t="shared" si="34"/>
        <v>#VALUE!</v>
      </c>
      <c r="AM1101" s="220">
        <f t="shared" si="35"/>
        <v>46120</v>
      </c>
    </row>
    <row r="1102" spans="1:39" ht="21.6" customHeight="1">
      <c r="A1102" s="10">
        <v>41</v>
      </c>
      <c r="B1102" s="10" t="s">
        <v>471</v>
      </c>
      <c r="C1102" s="10">
        <v>2026041138</v>
      </c>
      <c r="D1102" s="10"/>
      <c r="E1102" s="10"/>
      <c r="F1102" s="10">
        <v>4218</v>
      </c>
      <c r="G1102" s="366" t="s">
        <v>369</v>
      </c>
      <c r="H1102" s="10" t="s">
        <v>887</v>
      </c>
      <c r="I1102" s="10"/>
      <c r="J1102" s="10"/>
      <c r="K1102" s="10"/>
      <c r="L1102" s="10"/>
      <c r="M1102" s="11"/>
      <c r="N1102" s="10"/>
      <c r="O1102" s="11"/>
      <c r="P1102" s="12"/>
      <c r="Q1102" s="10" t="s">
        <v>1893</v>
      </c>
      <c r="R1102" s="10" t="s">
        <v>419</v>
      </c>
      <c r="S1102" s="367" t="s">
        <v>125</v>
      </c>
      <c r="T1102" s="10">
        <v>1</v>
      </c>
      <c r="U1102" s="10" t="s">
        <v>475</v>
      </c>
      <c r="V1102" s="10" t="s">
        <v>5215</v>
      </c>
      <c r="W1102" s="10" t="s">
        <v>5216</v>
      </c>
      <c r="X1102" s="569">
        <v>46120.604166666657</v>
      </c>
      <c r="Y1102" s="10"/>
      <c r="Z1102" s="10">
        <v>0.5</v>
      </c>
      <c r="AA1102" s="10"/>
      <c r="AB1102" s="10" t="s">
        <v>478</v>
      </c>
      <c r="AC1102" s="221" t="s">
        <v>5068</v>
      </c>
      <c r="AD1102" s="10" t="s">
        <v>480</v>
      </c>
      <c r="AE1102" s="10"/>
      <c r="AF1102" s="10"/>
      <c r="AG1102" s="10"/>
      <c r="AH1102" s="10"/>
      <c r="AI1102" s="10"/>
      <c r="AJ1102" s="10" t="s">
        <v>480</v>
      </c>
      <c r="AK1102" s="10" t="s">
        <v>480</v>
      </c>
      <c r="AL1102" s="222" t="e">
        <f t="shared" si="34"/>
        <v>#VALUE!</v>
      </c>
      <c r="AM1102" s="220">
        <f t="shared" si="35"/>
        <v>46120</v>
      </c>
    </row>
    <row r="1103" spans="1:39" ht="21.6" customHeight="1">
      <c r="A1103" s="10">
        <v>42</v>
      </c>
      <c r="B1103" s="10" t="s">
        <v>471</v>
      </c>
      <c r="C1103" s="10">
        <v>2026041142</v>
      </c>
      <c r="D1103" s="10"/>
      <c r="E1103" s="10"/>
      <c r="F1103" s="10">
        <v>4529</v>
      </c>
      <c r="G1103" s="366" t="s">
        <v>184</v>
      </c>
      <c r="H1103" s="10" t="s">
        <v>712</v>
      </c>
      <c r="I1103" s="10"/>
      <c r="J1103" s="10"/>
      <c r="K1103" s="10"/>
      <c r="L1103" s="10"/>
      <c r="M1103" s="11"/>
      <c r="N1103" s="10"/>
      <c r="O1103" s="11"/>
      <c r="P1103" s="12"/>
      <c r="Q1103" s="10" t="s">
        <v>763</v>
      </c>
      <c r="R1103" s="10" t="s">
        <v>419</v>
      </c>
      <c r="S1103" s="367" t="s">
        <v>130</v>
      </c>
      <c r="T1103" s="10">
        <v>1</v>
      </c>
      <c r="U1103" s="10" t="s">
        <v>475</v>
      </c>
      <c r="V1103" s="10" t="s">
        <v>5217</v>
      </c>
      <c r="W1103" s="10" t="s">
        <v>5218</v>
      </c>
      <c r="X1103" s="569">
        <v>46120.659722222219</v>
      </c>
      <c r="Y1103" s="10"/>
      <c r="Z1103" s="10">
        <v>0.3</v>
      </c>
      <c r="AA1103" s="10"/>
      <c r="AB1103" s="10" t="s">
        <v>478</v>
      </c>
      <c r="AC1103" s="221" t="s">
        <v>5068</v>
      </c>
      <c r="AD1103" s="10" t="s">
        <v>480</v>
      </c>
      <c r="AE1103" s="10"/>
      <c r="AF1103" s="10"/>
      <c r="AG1103" s="10"/>
      <c r="AH1103" s="10"/>
      <c r="AI1103" s="10"/>
      <c r="AJ1103" s="10"/>
      <c r="AK1103" s="10" t="s">
        <v>480</v>
      </c>
      <c r="AL1103" s="222" t="e">
        <f t="shared" si="34"/>
        <v>#VALUE!</v>
      </c>
      <c r="AM1103" s="220">
        <f t="shared" si="35"/>
        <v>46120</v>
      </c>
    </row>
    <row r="1104" spans="1:39" ht="21.6" customHeight="1">
      <c r="A1104" s="10">
        <v>43</v>
      </c>
      <c r="B1104" s="10" t="s">
        <v>471</v>
      </c>
      <c r="C1104" s="10">
        <v>2026041153</v>
      </c>
      <c r="D1104" s="10"/>
      <c r="E1104" s="10"/>
      <c r="F1104" s="10">
        <v>4541</v>
      </c>
      <c r="G1104" s="366" t="s">
        <v>182</v>
      </c>
      <c r="H1104" s="10" t="s">
        <v>712</v>
      </c>
      <c r="I1104" s="10"/>
      <c r="J1104" s="10"/>
      <c r="K1104" s="10"/>
      <c r="L1104" s="10"/>
      <c r="M1104" s="11"/>
      <c r="N1104" s="10"/>
      <c r="O1104" s="11"/>
      <c r="P1104" s="12"/>
      <c r="Q1104" s="10" t="s">
        <v>1808</v>
      </c>
      <c r="R1104" s="10" t="s">
        <v>419</v>
      </c>
      <c r="S1104" s="367" t="s">
        <v>130</v>
      </c>
      <c r="T1104" s="10">
        <v>1</v>
      </c>
      <c r="U1104" s="10" t="s">
        <v>475</v>
      </c>
      <c r="V1104" s="10" t="s">
        <v>5219</v>
      </c>
      <c r="W1104" s="10" t="s">
        <v>5220</v>
      </c>
      <c r="X1104" s="569">
        <v>46120.6875</v>
      </c>
      <c r="Y1104" s="10"/>
      <c r="Z1104" s="10">
        <v>0.3</v>
      </c>
      <c r="AA1104" s="10"/>
      <c r="AB1104" s="10" t="s">
        <v>478</v>
      </c>
      <c r="AC1104" s="221" t="s">
        <v>5068</v>
      </c>
      <c r="AD1104" s="10" t="s">
        <v>480</v>
      </c>
      <c r="AE1104" s="10"/>
      <c r="AF1104" s="10"/>
      <c r="AG1104" s="10"/>
      <c r="AH1104" s="10"/>
      <c r="AI1104" s="10"/>
      <c r="AJ1104" s="10"/>
      <c r="AK1104" s="10" t="s">
        <v>480</v>
      </c>
      <c r="AL1104" s="222" t="e">
        <f t="shared" si="34"/>
        <v>#VALUE!</v>
      </c>
      <c r="AM1104" s="220">
        <f t="shared" si="35"/>
        <v>46120</v>
      </c>
    </row>
    <row r="1105" spans="1:39" ht="21.6" customHeight="1">
      <c r="A1105" s="10">
        <v>44</v>
      </c>
      <c r="B1105" s="10" t="s">
        <v>471</v>
      </c>
      <c r="C1105" s="10">
        <v>2026041166</v>
      </c>
      <c r="D1105" s="10"/>
      <c r="E1105" s="10"/>
      <c r="F1105" s="10" t="s">
        <v>59</v>
      </c>
      <c r="G1105" s="366" t="s">
        <v>233</v>
      </c>
      <c r="H1105" s="10" t="s">
        <v>2452</v>
      </c>
      <c r="I1105" s="10"/>
      <c r="J1105" s="10"/>
      <c r="K1105" s="10"/>
      <c r="L1105" s="10"/>
      <c r="M1105" s="11"/>
      <c r="N1105" s="10"/>
      <c r="O1105" s="11"/>
      <c r="P1105" s="12"/>
      <c r="Q1105" s="10" t="s">
        <v>3052</v>
      </c>
      <c r="R1105" s="10" t="s">
        <v>419</v>
      </c>
      <c r="S1105" s="367" t="s">
        <v>145</v>
      </c>
      <c r="T1105" s="10">
        <v>1</v>
      </c>
      <c r="U1105" s="10" t="s">
        <v>475</v>
      </c>
      <c r="V1105" s="10" t="s">
        <v>5221</v>
      </c>
      <c r="W1105" s="10" t="s">
        <v>5220</v>
      </c>
      <c r="X1105" s="569">
        <v>46120.693055555559</v>
      </c>
      <c r="Y1105" s="10"/>
      <c r="Z1105" s="10">
        <v>0.5</v>
      </c>
      <c r="AA1105" s="10"/>
      <c r="AB1105" s="10" t="s">
        <v>478</v>
      </c>
      <c r="AC1105" s="221" t="s">
        <v>5068</v>
      </c>
      <c r="AD1105" s="10" t="s">
        <v>480</v>
      </c>
      <c r="AE1105" s="10"/>
      <c r="AF1105" s="10"/>
      <c r="AG1105" s="10"/>
      <c r="AH1105" s="10"/>
      <c r="AI1105" s="10"/>
      <c r="AJ1105" s="10" t="s">
        <v>480</v>
      </c>
      <c r="AK1105" s="10" t="s">
        <v>480</v>
      </c>
      <c r="AL1105" s="222" t="e">
        <f t="shared" si="34"/>
        <v>#VALUE!</v>
      </c>
      <c r="AM1105" s="220">
        <f t="shared" si="35"/>
        <v>46120</v>
      </c>
    </row>
    <row r="1106" spans="1:39" ht="21.6" customHeight="1">
      <c r="A1106" s="10">
        <v>43</v>
      </c>
      <c r="B1106" s="10" t="s">
        <v>509</v>
      </c>
      <c r="C1106" s="10">
        <v>2026041143</v>
      </c>
      <c r="D1106" s="10" t="s">
        <v>5222</v>
      </c>
      <c r="E1106" s="10" t="s">
        <v>511</v>
      </c>
      <c r="F1106" s="10" t="s">
        <v>59</v>
      </c>
      <c r="G1106" s="366" t="s">
        <v>233</v>
      </c>
      <c r="H1106" s="10" t="s">
        <v>2452</v>
      </c>
      <c r="I1106" s="10" t="s">
        <v>5223</v>
      </c>
      <c r="J1106" s="10" t="s">
        <v>530</v>
      </c>
      <c r="K1106" s="10" t="s">
        <v>289</v>
      </c>
      <c r="L1106" s="10" t="s">
        <v>1410</v>
      </c>
      <c r="M1106" s="11" t="s">
        <v>1411</v>
      </c>
      <c r="N1106" s="10">
        <v>6004</v>
      </c>
      <c r="O1106" s="11" t="s">
        <v>572</v>
      </c>
      <c r="P1106" s="12" t="s">
        <v>5224</v>
      </c>
      <c r="Q1106" s="10" t="s">
        <v>3052</v>
      </c>
      <c r="R1106" s="10" t="s">
        <v>419</v>
      </c>
      <c r="S1106" s="367" t="s">
        <v>145</v>
      </c>
      <c r="T1106" s="10">
        <v>1</v>
      </c>
      <c r="U1106" s="10" t="s">
        <v>475</v>
      </c>
      <c r="V1106" s="10" t="s">
        <v>5225</v>
      </c>
      <c r="W1106" s="10" t="s">
        <v>5226</v>
      </c>
      <c r="X1106" s="569">
        <v>46121.699305555558</v>
      </c>
      <c r="Y1106" s="10" t="s">
        <v>5227</v>
      </c>
      <c r="Z1106" s="10">
        <v>0.5</v>
      </c>
      <c r="AA1106" s="10"/>
      <c r="AB1106" s="10" t="s">
        <v>478</v>
      </c>
      <c r="AC1106" s="221" t="s">
        <v>5228</v>
      </c>
      <c r="AD1106" s="10"/>
      <c r="AE1106" s="10"/>
      <c r="AF1106" s="10"/>
      <c r="AG1106" s="10"/>
      <c r="AH1106" s="10"/>
      <c r="AI1106" s="10"/>
      <c r="AJ1106" s="10"/>
      <c r="AK1106" s="10" t="s">
        <v>480</v>
      </c>
      <c r="AL1106" s="222">
        <f t="shared" si="34"/>
        <v>46120</v>
      </c>
      <c r="AM1106" s="220">
        <f t="shared" si="35"/>
        <v>46121</v>
      </c>
    </row>
    <row r="1107" spans="1:39" ht="21.6" customHeight="1">
      <c r="A1107" s="10">
        <v>46</v>
      </c>
      <c r="B1107" s="10" t="s">
        <v>509</v>
      </c>
      <c r="C1107" s="10">
        <v>2026041254</v>
      </c>
      <c r="D1107" s="10" t="s">
        <v>5229</v>
      </c>
      <c r="E1107" s="10" t="s">
        <v>511</v>
      </c>
      <c r="F1107" s="10">
        <v>2935</v>
      </c>
      <c r="G1107" s="366" t="s">
        <v>1691</v>
      </c>
      <c r="H1107" s="10" t="s">
        <v>504</v>
      </c>
      <c r="I1107" s="10" t="s">
        <v>5230</v>
      </c>
      <c r="J1107" s="10" t="s">
        <v>571</v>
      </c>
      <c r="K1107" s="10" t="s">
        <v>592</v>
      </c>
      <c r="L1107" s="10" t="s">
        <v>515</v>
      </c>
      <c r="M1107" s="11" t="s">
        <v>516</v>
      </c>
      <c r="N1107" s="10">
        <v>2307</v>
      </c>
      <c r="O1107" s="11" t="s">
        <v>532</v>
      </c>
      <c r="P1107" s="12" t="s">
        <v>5231</v>
      </c>
      <c r="Q1107" s="10" t="s">
        <v>1692</v>
      </c>
      <c r="R1107" s="10" t="s">
        <v>419</v>
      </c>
      <c r="S1107" s="367" t="s">
        <v>145</v>
      </c>
      <c r="T1107" s="10">
        <v>1</v>
      </c>
      <c r="U1107" s="10" t="s">
        <v>475</v>
      </c>
      <c r="V1107" s="10" t="s">
        <v>5232</v>
      </c>
      <c r="W1107" s="10" t="s">
        <v>5233</v>
      </c>
      <c r="X1107" s="569">
        <v>46122.416666666657</v>
      </c>
      <c r="Y1107" s="10" t="s">
        <v>5234</v>
      </c>
      <c r="Z1107" s="10">
        <v>0.4</v>
      </c>
      <c r="AA1107" s="10"/>
      <c r="AB1107" s="10" t="s">
        <v>478</v>
      </c>
      <c r="AC1107" s="221" t="s">
        <v>5235</v>
      </c>
      <c r="AD1107" s="10"/>
      <c r="AE1107" s="10"/>
      <c r="AF1107" s="10"/>
      <c r="AG1107" s="10"/>
      <c r="AH1107" s="10"/>
      <c r="AI1107" s="10"/>
      <c r="AJ1107" s="10"/>
      <c r="AK1107" s="10" t="s">
        <v>480</v>
      </c>
      <c r="AL1107" s="222">
        <f t="shared" si="34"/>
        <v>46121</v>
      </c>
      <c r="AM1107" s="220">
        <f t="shared" si="35"/>
        <v>46122</v>
      </c>
    </row>
    <row r="1108" spans="1:39" ht="21.6" customHeight="1">
      <c r="A1108" s="10">
        <v>47</v>
      </c>
      <c r="B1108" s="10" t="s">
        <v>509</v>
      </c>
      <c r="C1108" s="10">
        <v>2026041263</v>
      </c>
      <c r="D1108" s="10" t="s">
        <v>5236</v>
      </c>
      <c r="E1108" s="10" t="s">
        <v>511</v>
      </c>
      <c r="F1108" s="10">
        <v>4316</v>
      </c>
      <c r="G1108" s="366" t="s">
        <v>1820</v>
      </c>
      <c r="H1108" s="10" t="s">
        <v>902</v>
      </c>
      <c r="I1108" s="10" t="s">
        <v>5237</v>
      </c>
      <c r="J1108" s="10" t="s">
        <v>571</v>
      </c>
      <c r="K1108" s="10" t="s">
        <v>592</v>
      </c>
      <c r="L1108" s="10" t="s">
        <v>515</v>
      </c>
      <c r="M1108" s="11" t="s">
        <v>516</v>
      </c>
      <c r="N1108" s="10">
        <v>2304</v>
      </c>
      <c r="O1108" s="11" t="s">
        <v>517</v>
      </c>
      <c r="P1108" s="12" t="s">
        <v>5238</v>
      </c>
      <c r="Q1108" s="10" t="s">
        <v>1821</v>
      </c>
      <c r="R1108" s="10" t="s">
        <v>419</v>
      </c>
      <c r="S1108" s="367" t="s">
        <v>125</v>
      </c>
      <c r="T1108" s="10">
        <v>1</v>
      </c>
      <c r="U1108" s="10" t="s">
        <v>475</v>
      </c>
      <c r="V1108" s="10" t="s">
        <v>5239</v>
      </c>
      <c r="W1108" s="10" t="s">
        <v>5240</v>
      </c>
      <c r="X1108" s="569">
        <v>46121.583333333343</v>
      </c>
      <c r="Y1108" s="10" t="s">
        <v>5241</v>
      </c>
      <c r="Z1108" s="10">
        <v>0.5</v>
      </c>
      <c r="AA1108" s="10"/>
      <c r="AB1108" s="10" t="s">
        <v>478</v>
      </c>
      <c r="AC1108" s="221" t="s">
        <v>5242</v>
      </c>
      <c r="AD1108" s="10"/>
      <c r="AE1108" s="10"/>
      <c r="AF1108" s="10"/>
      <c r="AG1108" s="10"/>
      <c r="AH1108" s="10"/>
      <c r="AI1108" s="10"/>
      <c r="AJ1108" s="10"/>
      <c r="AK1108" s="10" t="s">
        <v>480</v>
      </c>
      <c r="AL1108" s="222">
        <f t="shared" si="34"/>
        <v>46121</v>
      </c>
      <c r="AM1108" s="220">
        <f t="shared" si="35"/>
        <v>46121</v>
      </c>
    </row>
    <row r="1109" spans="1:39" ht="21.6" customHeight="1">
      <c r="A1109" s="10">
        <v>48</v>
      </c>
      <c r="B1109" s="10" t="s">
        <v>509</v>
      </c>
      <c r="C1109" s="10">
        <v>2026041298</v>
      </c>
      <c r="D1109" s="10" t="s">
        <v>5243</v>
      </c>
      <c r="E1109" s="10" t="s">
        <v>511</v>
      </c>
      <c r="F1109" s="10">
        <v>4514</v>
      </c>
      <c r="G1109" s="366" t="s">
        <v>2114</v>
      </c>
      <c r="H1109" s="10" t="s">
        <v>473</v>
      </c>
      <c r="I1109" s="10" t="s">
        <v>5244</v>
      </c>
      <c r="J1109" s="10" t="s">
        <v>571</v>
      </c>
      <c r="K1109" s="10" t="s">
        <v>592</v>
      </c>
      <c r="L1109" s="10" t="s">
        <v>703</v>
      </c>
      <c r="M1109" s="11" t="s">
        <v>704</v>
      </c>
      <c r="N1109" s="10">
        <v>2403</v>
      </c>
      <c r="O1109" s="11" t="s">
        <v>1633</v>
      </c>
      <c r="P1109" s="12" t="s">
        <v>5245</v>
      </c>
      <c r="Q1109" s="10" t="s">
        <v>2115</v>
      </c>
      <c r="R1109" s="10" t="s">
        <v>419</v>
      </c>
      <c r="S1109" s="367" t="s">
        <v>130</v>
      </c>
      <c r="T1109" s="10">
        <v>1</v>
      </c>
      <c r="U1109" s="10" t="s">
        <v>475</v>
      </c>
      <c r="V1109" s="10" t="s">
        <v>5246</v>
      </c>
      <c r="W1109" s="10" t="s">
        <v>5247</v>
      </c>
      <c r="X1109" s="569">
        <v>46122.515972222223</v>
      </c>
      <c r="Y1109" s="10" t="s">
        <v>5248</v>
      </c>
      <c r="Z1109" s="10">
        <v>0.5</v>
      </c>
      <c r="AA1109" s="10"/>
      <c r="AB1109" s="10" t="s">
        <v>478</v>
      </c>
      <c r="AC1109" s="221" t="s">
        <v>1638</v>
      </c>
      <c r="AD1109" s="10"/>
      <c r="AE1109" s="10"/>
      <c r="AF1109" s="10"/>
      <c r="AG1109" s="10"/>
      <c r="AH1109" s="10"/>
      <c r="AI1109" s="10"/>
      <c r="AJ1109" s="10"/>
      <c r="AK1109" s="10" t="s">
        <v>480</v>
      </c>
      <c r="AL1109" s="222">
        <f t="shared" si="34"/>
        <v>46121</v>
      </c>
      <c r="AM1109" s="220">
        <f t="shared" si="35"/>
        <v>46122</v>
      </c>
    </row>
    <row r="1110" spans="1:39" ht="21.6" customHeight="1">
      <c r="A1110" s="10">
        <v>49</v>
      </c>
      <c r="B1110" s="10" t="s">
        <v>471</v>
      </c>
      <c r="C1110" s="10">
        <v>2026041299</v>
      </c>
      <c r="D1110" s="10"/>
      <c r="E1110" s="10"/>
      <c r="F1110" s="10">
        <v>4514</v>
      </c>
      <c r="G1110" s="366" t="s">
        <v>2114</v>
      </c>
      <c r="H1110" s="10" t="s">
        <v>473</v>
      </c>
      <c r="I1110" s="10"/>
      <c r="J1110" s="10"/>
      <c r="K1110" s="10"/>
      <c r="L1110" s="10"/>
      <c r="M1110" s="11"/>
      <c r="N1110" s="10"/>
      <c r="O1110" s="11"/>
      <c r="P1110" s="12"/>
      <c r="Q1110" s="10" t="s">
        <v>2115</v>
      </c>
      <c r="R1110" s="10" t="s">
        <v>419</v>
      </c>
      <c r="S1110" s="367" t="s">
        <v>130</v>
      </c>
      <c r="T1110" s="10">
        <v>1</v>
      </c>
      <c r="U1110" s="10" t="s">
        <v>475</v>
      </c>
      <c r="V1110" s="10" t="s">
        <v>5249</v>
      </c>
      <c r="W1110" s="10" t="s">
        <v>5250</v>
      </c>
      <c r="X1110" s="569">
        <v>46121.479166666657</v>
      </c>
      <c r="Y1110" s="10"/>
      <c r="Z1110" s="10">
        <v>0.5</v>
      </c>
      <c r="AA1110" s="10"/>
      <c r="AB1110" s="10" t="s">
        <v>478</v>
      </c>
      <c r="AC1110" s="221" t="s">
        <v>5068</v>
      </c>
      <c r="AD1110" s="10" t="s">
        <v>480</v>
      </c>
      <c r="AE1110" s="10"/>
      <c r="AF1110" s="10"/>
      <c r="AG1110" s="10"/>
      <c r="AH1110" s="10"/>
      <c r="AI1110" s="10"/>
      <c r="AJ1110" s="10"/>
      <c r="AK1110" s="10" t="s">
        <v>480</v>
      </c>
      <c r="AL1110" s="222" t="e">
        <f t="shared" si="34"/>
        <v>#VALUE!</v>
      </c>
      <c r="AM1110" s="220">
        <f t="shared" si="35"/>
        <v>46121</v>
      </c>
    </row>
    <row r="1111" spans="1:39" ht="21.6" customHeight="1">
      <c r="A1111" s="10">
        <v>50</v>
      </c>
      <c r="B1111" s="10" t="s">
        <v>509</v>
      </c>
      <c r="C1111" s="10">
        <v>2026041303</v>
      </c>
      <c r="D1111" s="10" t="s">
        <v>5251</v>
      </c>
      <c r="E1111" s="10" t="s">
        <v>511</v>
      </c>
      <c r="F1111" s="10">
        <v>4514</v>
      </c>
      <c r="G1111" s="366" t="s">
        <v>2114</v>
      </c>
      <c r="H1111" s="10" t="s">
        <v>473</v>
      </c>
      <c r="I1111" s="10" t="s">
        <v>5252</v>
      </c>
      <c r="J1111" s="10" t="s">
        <v>571</v>
      </c>
      <c r="K1111" s="10" t="s">
        <v>592</v>
      </c>
      <c r="L1111" s="10" t="s">
        <v>756</v>
      </c>
      <c r="M1111" s="11" t="s">
        <v>757</v>
      </c>
      <c r="N1111" s="10">
        <v>2901</v>
      </c>
      <c r="O1111" s="11" t="s">
        <v>596</v>
      </c>
      <c r="P1111" s="12" t="s">
        <v>5253</v>
      </c>
      <c r="Q1111" s="10" t="s">
        <v>2115</v>
      </c>
      <c r="R1111" s="10" t="s">
        <v>419</v>
      </c>
      <c r="S1111" s="367" t="s">
        <v>130</v>
      </c>
      <c r="T1111" s="10">
        <v>1</v>
      </c>
      <c r="U1111" s="10" t="s">
        <v>475</v>
      </c>
      <c r="V1111" s="10" t="s">
        <v>5254</v>
      </c>
      <c r="W1111" s="10" t="s">
        <v>5255</v>
      </c>
      <c r="X1111" s="569">
        <v>46122.515277777777</v>
      </c>
      <c r="Y1111" s="10" t="s">
        <v>5256</v>
      </c>
      <c r="Z1111" s="10">
        <v>0.5</v>
      </c>
      <c r="AA1111" s="10"/>
      <c r="AB1111" s="10" t="s">
        <v>478</v>
      </c>
      <c r="AC1111" s="221" t="s">
        <v>5257</v>
      </c>
      <c r="AD1111" s="10"/>
      <c r="AE1111" s="10"/>
      <c r="AF1111" s="10"/>
      <c r="AG1111" s="10"/>
      <c r="AH1111" s="10"/>
      <c r="AI1111" s="10"/>
      <c r="AJ1111" s="10"/>
      <c r="AK1111" s="10" t="s">
        <v>480</v>
      </c>
      <c r="AL1111" s="222">
        <f t="shared" si="34"/>
        <v>46121</v>
      </c>
      <c r="AM1111" s="220">
        <f t="shared" si="35"/>
        <v>46122</v>
      </c>
    </row>
    <row r="1112" spans="1:39" ht="21.6" customHeight="1">
      <c r="A1112" s="10">
        <v>51</v>
      </c>
      <c r="B1112" s="10" t="s">
        <v>471</v>
      </c>
      <c r="C1112" s="10">
        <v>2026041304</v>
      </c>
      <c r="D1112" s="10"/>
      <c r="E1112" s="10"/>
      <c r="F1112" s="10">
        <v>5364</v>
      </c>
      <c r="G1112" s="366" t="s">
        <v>411</v>
      </c>
      <c r="H1112" s="10" t="s">
        <v>473</v>
      </c>
      <c r="I1112" s="10"/>
      <c r="J1112" s="10"/>
      <c r="K1112" s="10"/>
      <c r="L1112" s="10"/>
      <c r="M1112" s="11"/>
      <c r="N1112" s="10"/>
      <c r="O1112" s="11"/>
      <c r="P1112" s="12"/>
      <c r="Q1112" s="10" t="s">
        <v>574</v>
      </c>
      <c r="R1112" s="10" t="s">
        <v>419</v>
      </c>
      <c r="S1112" s="367" t="s">
        <v>130</v>
      </c>
      <c r="T1112" s="10">
        <v>1</v>
      </c>
      <c r="U1112" s="10" t="s">
        <v>475</v>
      </c>
      <c r="V1112" s="10" t="s">
        <v>5258</v>
      </c>
      <c r="W1112" s="10" t="s">
        <v>5259</v>
      </c>
      <c r="X1112" s="569">
        <v>46121.510416666657</v>
      </c>
      <c r="Y1112" s="10"/>
      <c r="Z1112" s="10">
        <v>0.5</v>
      </c>
      <c r="AA1112" s="10"/>
      <c r="AB1112" s="10" t="s">
        <v>478</v>
      </c>
      <c r="AC1112" s="221" t="s">
        <v>5068</v>
      </c>
      <c r="AD1112" s="10" t="s">
        <v>480</v>
      </c>
      <c r="AE1112" s="10"/>
      <c r="AF1112" s="10"/>
      <c r="AG1112" s="10"/>
      <c r="AH1112" s="10"/>
      <c r="AI1112" s="10"/>
      <c r="AJ1112" s="10"/>
      <c r="AK1112" s="10" t="s">
        <v>480</v>
      </c>
      <c r="AL1112" s="222" t="e">
        <f t="shared" si="34"/>
        <v>#VALUE!</v>
      </c>
      <c r="AM1112" s="220">
        <f t="shared" si="35"/>
        <v>46121</v>
      </c>
    </row>
    <row r="1113" spans="1:39" ht="21.6" customHeight="1">
      <c r="A1113" s="10">
        <v>52</v>
      </c>
      <c r="B1113" s="10" t="s">
        <v>471</v>
      </c>
      <c r="C1113" s="10">
        <v>2026041314</v>
      </c>
      <c r="D1113" s="10"/>
      <c r="E1113" s="10"/>
      <c r="F1113" s="10">
        <v>4020</v>
      </c>
      <c r="G1113" s="366" t="s">
        <v>4348</v>
      </c>
      <c r="H1113" s="10" t="s">
        <v>2452</v>
      </c>
      <c r="I1113" s="10"/>
      <c r="J1113" s="10"/>
      <c r="K1113" s="10"/>
      <c r="L1113" s="10"/>
      <c r="M1113" s="11"/>
      <c r="N1113" s="10"/>
      <c r="O1113" s="11"/>
      <c r="P1113" s="12"/>
      <c r="Q1113" s="10" t="s">
        <v>4349</v>
      </c>
      <c r="R1113" s="10" t="s">
        <v>419</v>
      </c>
      <c r="S1113" s="367" t="s">
        <v>145</v>
      </c>
      <c r="T1113" s="10">
        <v>1</v>
      </c>
      <c r="U1113" s="10" t="s">
        <v>475</v>
      </c>
      <c r="V1113" s="10" t="s">
        <v>5260</v>
      </c>
      <c r="W1113" s="10" t="s">
        <v>5261</v>
      </c>
      <c r="X1113" s="569">
        <v>46121.567361111112</v>
      </c>
      <c r="Y1113" s="10"/>
      <c r="Z1113" s="10">
        <v>0.3</v>
      </c>
      <c r="AA1113" s="10"/>
      <c r="AB1113" s="10" t="s">
        <v>478</v>
      </c>
      <c r="AC1113" s="221" t="s">
        <v>5068</v>
      </c>
      <c r="AD1113" s="10" t="s">
        <v>480</v>
      </c>
      <c r="AE1113" s="10"/>
      <c r="AF1113" s="10"/>
      <c r="AG1113" s="10"/>
      <c r="AH1113" s="10"/>
      <c r="AI1113" s="10"/>
      <c r="AJ1113" s="10" t="s">
        <v>480</v>
      </c>
      <c r="AK1113" s="10" t="s">
        <v>480</v>
      </c>
      <c r="AL1113" s="222" t="e">
        <f t="shared" si="34"/>
        <v>#VALUE!</v>
      </c>
      <c r="AM1113" s="220">
        <f t="shared" si="35"/>
        <v>46121</v>
      </c>
    </row>
    <row r="1114" spans="1:39" ht="21.6" customHeight="1">
      <c r="A1114" s="10">
        <v>53</v>
      </c>
      <c r="B1114" s="10" t="s">
        <v>471</v>
      </c>
      <c r="C1114" s="10">
        <v>2026041321</v>
      </c>
      <c r="D1114" s="10"/>
      <c r="E1114" s="10"/>
      <c r="F1114" s="10">
        <v>4316</v>
      </c>
      <c r="G1114" s="366" t="s">
        <v>1820</v>
      </c>
      <c r="H1114" s="10" t="s">
        <v>902</v>
      </c>
      <c r="I1114" s="10"/>
      <c r="J1114" s="10"/>
      <c r="K1114" s="10"/>
      <c r="L1114" s="10"/>
      <c r="M1114" s="11"/>
      <c r="N1114" s="10"/>
      <c r="O1114" s="11"/>
      <c r="P1114" s="12"/>
      <c r="Q1114" s="10" t="s">
        <v>1821</v>
      </c>
      <c r="R1114" s="10" t="s">
        <v>419</v>
      </c>
      <c r="S1114" s="367" t="s">
        <v>125</v>
      </c>
      <c r="T1114" s="10">
        <v>1</v>
      </c>
      <c r="U1114" s="10" t="s">
        <v>475</v>
      </c>
      <c r="V1114" s="10" t="s">
        <v>5262</v>
      </c>
      <c r="W1114" s="10" t="s">
        <v>5263</v>
      </c>
      <c r="X1114" s="569">
        <v>46121.5625</v>
      </c>
      <c r="Y1114" s="10"/>
      <c r="Z1114" s="10">
        <v>0.5</v>
      </c>
      <c r="AA1114" s="10"/>
      <c r="AB1114" s="10" t="s">
        <v>478</v>
      </c>
      <c r="AC1114" s="221" t="s">
        <v>5068</v>
      </c>
      <c r="AD1114" s="10" t="s">
        <v>480</v>
      </c>
      <c r="AE1114" s="10"/>
      <c r="AF1114" s="10"/>
      <c r="AG1114" s="10"/>
      <c r="AH1114" s="10"/>
      <c r="AI1114" s="10"/>
      <c r="AJ1114" s="10" t="s">
        <v>480</v>
      </c>
      <c r="AK1114" s="10" t="s">
        <v>480</v>
      </c>
      <c r="AL1114" s="222" t="e">
        <f t="shared" si="34"/>
        <v>#VALUE!</v>
      </c>
      <c r="AM1114" s="220">
        <f t="shared" si="35"/>
        <v>46121</v>
      </c>
    </row>
    <row r="1115" spans="1:39" ht="21.6" customHeight="1">
      <c r="A1115" s="10">
        <v>54</v>
      </c>
      <c r="B1115" s="10" t="s">
        <v>471</v>
      </c>
      <c r="C1115" s="10">
        <v>2026041327</v>
      </c>
      <c r="D1115" s="10"/>
      <c r="E1115" s="10"/>
      <c r="F1115" s="10">
        <v>4483</v>
      </c>
      <c r="G1115" s="366" t="s">
        <v>2120</v>
      </c>
      <c r="H1115" s="10" t="s">
        <v>473</v>
      </c>
      <c r="I1115" s="10"/>
      <c r="J1115" s="10"/>
      <c r="K1115" s="10"/>
      <c r="L1115" s="10"/>
      <c r="M1115" s="11"/>
      <c r="N1115" s="10"/>
      <c r="O1115" s="11"/>
      <c r="P1115" s="12"/>
      <c r="Q1115" s="10" t="s">
        <v>2121</v>
      </c>
      <c r="R1115" s="10" t="s">
        <v>419</v>
      </c>
      <c r="S1115" s="367" t="s">
        <v>130</v>
      </c>
      <c r="T1115" s="10">
        <v>1</v>
      </c>
      <c r="U1115" s="10" t="s">
        <v>475</v>
      </c>
      <c r="V1115" s="10" t="s">
        <v>5264</v>
      </c>
      <c r="W1115" s="10" t="s">
        <v>5265</v>
      </c>
      <c r="X1115" s="569">
        <v>46121.583333333343</v>
      </c>
      <c r="Y1115" s="10"/>
      <c r="Z1115" s="10">
        <v>0.3</v>
      </c>
      <c r="AA1115" s="10"/>
      <c r="AB1115" s="10" t="s">
        <v>478</v>
      </c>
      <c r="AC1115" s="221" t="s">
        <v>5068</v>
      </c>
      <c r="AD1115" s="10" t="s">
        <v>480</v>
      </c>
      <c r="AE1115" s="10"/>
      <c r="AF1115" s="10"/>
      <c r="AG1115" s="10"/>
      <c r="AH1115" s="10"/>
      <c r="AI1115" s="10"/>
      <c r="AJ1115" s="10"/>
      <c r="AK1115" s="10" t="s">
        <v>480</v>
      </c>
      <c r="AL1115" s="222" t="e">
        <f t="shared" si="34"/>
        <v>#VALUE!</v>
      </c>
      <c r="AM1115" s="220">
        <f t="shared" si="35"/>
        <v>46121</v>
      </c>
    </row>
    <row r="1116" spans="1:39" ht="21.6" customHeight="1">
      <c r="A1116" s="10">
        <v>55</v>
      </c>
      <c r="B1116" s="10" t="s">
        <v>471</v>
      </c>
      <c r="C1116" s="10">
        <v>2026041340</v>
      </c>
      <c r="D1116" s="10"/>
      <c r="E1116" s="10"/>
      <c r="F1116" s="10">
        <v>3878</v>
      </c>
      <c r="G1116" s="366" t="s">
        <v>500</v>
      </c>
      <c r="H1116" s="10" t="s">
        <v>473</v>
      </c>
      <c r="I1116" s="10"/>
      <c r="J1116" s="10"/>
      <c r="K1116" s="10"/>
      <c r="L1116" s="10"/>
      <c r="M1116" s="11"/>
      <c r="N1116" s="10"/>
      <c r="O1116" s="11"/>
      <c r="P1116" s="12"/>
      <c r="Q1116" s="10" t="s">
        <v>501</v>
      </c>
      <c r="R1116" s="10" t="s">
        <v>419</v>
      </c>
      <c r="S1116" s="367" t="s">
        <v>130</v>
      </c>
      <c r="T1116" s="10">
        <v>1</v>
      </c>
      <c r="U1116" s="10" t="s">
        <v>475</v>
      </c>
      <c r="V1116" s="10" t="s">
        <v>5266</v>
      </c>
      <c r="W1116" s="10" t="s">
        <v>5267</v>
      </c>
      <c r="X1116" s="569">
        <v>46121.625</v>
      </c>
      <c r="Y1116" s="10"/>
      <c r="Z1116" s="10">
        <v>0.3</v>
      </c>
      <c r="AA1116" s="10"/>
      <c r="AB1116" s="10" t="s">
        <v>478</v>
      </c>
      <c r="AC1116" s="221" t="s">
        <v>5068</v>
      </c>
      <c r="AD1116" s="10" t="s">
        <v>480</v>
      </c>
      <c r="AE1116" s="10"/>
      <c r="AF1116" s="10"/>
      <c r="AG1116" s="10"/>
      <c r="AH1116" s="10"/>
      <c r="AI1116" s="10"/>
      <c r="AJ1116" s="10"/>
      <c r="AK1116" s="10" t="s">
        <v>480</v>
      </c>
      <c r="AL1116" s="222" t="e">
        <f t="shared" si="34"/>
        <v>#VALUE!</v>
      </c>
      <c r="AM1116" s="220">
        <f t="shared" si="35"/>
        <v>46121</v>
      </c>
    </row>
    <row r="1117" spans="1:39" ht="21.6" customHeight="1">
      <c r="A1117" s="10">
        <v>56</v>
      </c>
      <c r="B1117" s="10" t="s">
        <v>471</v>
      </c>
      <c r="C1117" s="10">
        <v>2026041356</v>
      </c>
      <c r="D1117" s="10"/>
      <c r="E1117" s="10"/>
      <c r="F1117" s="10">
        <v>4538</v>
      </c>
      <c r="G1117" s="366" t="s">
        <v>186</v>
      </c>
      <c r="H1117" s="10" t="s">
        <v>473</v>
      </c>
      <c r="I1117" s="10"/>
      <c r="J1117" s="10"/>
      <c r="K1117" s="10"/>
      <c r="L1117" s="10"/>
      <c r="M1117" s="11"/>
      <c r="N1117" s="10"/>
      <c r="O1117" s="11"/>
      <c r="P1117" s="12"/>
      <c r="Q1117" s="10" t="s">
        <v>493</v>
      </c>
      <c r="R1117" s="10" t="s">
        <v>419</v>
      </c>
      <c r="S1117" s="367" t="s">
        <v>130</v>
      </c>
      <c r="T1117" s="10">
        <v>1</v>
      </c>
      <c r="U1117" s="10" t="s">
        <v>475</v>
      </c>
      <c r="V1117" s="10" t="s">
        <v>5268</v>
      </c>
      <c r="W1117" s="10" t="s">
        <v>5269</v>
      </c>
      <c r="X1117" s="569">
        <v>46121.666666666657</v>
      </c>
      <c r="Y1117" s="10"/>
      <c r="Z1117" s="10">
        <v>0.5</v>
      </c>
      <c r="AA1117" s="10"/>
      <c r="AB1117" s="10" t="s">
        <v>478</v>
      </c>
      <c r="AC1117" s="221" t="s">
        <v>5068</v>
      </c>
      <c r="AD1117" s="10" t="s">
        <v>480</v>
      </c>
      <c r="AE1117" s="10"/>
      <c r="AF1117" s="10"/>
      <c r="AG1117" s="10"/>
      <c r="AH1117" s="10"/>
      <c r="AI1117" s="10"/>
      <c r="AJ1117" s="10"/>
      <c r="AK1117" s="10" t="s">
        <v>480</v>
      </c>
      <c r="AL1117" s="222" t="e">
        <f t="shared" si="34"/>
        <v>#VALUE!</v>
      </c>
      <c r="AM1117" s="220">
        <f t="shared" si="35"/>
        <v>46121</v>
      </c>
    </row>
    <row r="1118" spans="1:39" ht="21.6" customHeight="1">
      <c r="A1118" s="10">
        <v>57</v>
      </c>
      <c r="B1118" s="10" t="s">
        <v>471</v>
      </c>
      <c r="C1118" s="10">
        <v>2026041393</v>
      </c>
      <c r="D1118" s="10"/>
      <c r="E1118" s="10"/>
      <c r="F1118" s="10">
        <v>4057</v>
      </c>
      <c r="G1118" s="366" t="s">
        <v>496</v>
      </c>
      <c r="H1118" s="10" t="s">
        <v>473</v>
      </c>
      <c r="I1118" s="10"/>
      <c r="J1118" s="10"/>
      <c r="K1118" s="10"/>
      <c r="L1118" s="10"/>
      <c r="M1118" s="11"/>
      <c r="N1118" s="10"/>
      <c r="O1118" s="11"/>
      <c r="P1118" s="12"/>
      <c r="Q1118" s="10" t="s">
        <v>497</v>
      </c>
      <c r="R1118" s="10" t="s">
        <v>419</v>
      </c>
      <c r="S1118" s="367" t="s">
        <v>130</v>
      </c>
      <c r="T1118" s="10">
        <v>1</v>
      </c>
      <c r="U1118" s="10" t="s">
        <v>475</v>
      </c>
      <c r="V1118" s="10" t="s">
        <v>5270</v>
      </c>
      <c r="W1118" s="10" t="s">
        <v>5271</v>
      </c>
      <c r="X1118" s="569">
        <v>46121.6875</v>
      </c>
      <c r="Y1118" s="10"/>
      <c r="Z1118" s="10">
        <v>0.5</v>
      </c>
      <c r="AA1118" s="10"/>
      <c r="AB1118" s="10" t="s">
        <v>478</v>
      </c>
      <c r="AC1118" s="221" t="s">
        <v>5068</v>
      </c>
      <c r="AD1118" s="10" t="s">
        <v>480</v>
      </c>
      <c r="AE1118" s="10"/>
      <c r="AF1118" s="10"/>
      <c r="AG1118" s="10"/>
      <c r="AH1118" s="10"/>
      <c r="AI1118" s="10"/>
      <c r="AJ1118" s="10"/>
      <c r="AK1118" s="10" t="s">
        <v>480</v>
      </c>
      <c r="AL1118" s="222" t="e">
        <f t="shared" si="34"/>
        <v>#VALUE!</v>
      </c>
      <c r="AM1118" s="220">
        <f t="shared" si="35"/>
        <v>46121</v>
      </c>
    </row>
    <row r="1119" spans="1:39" ht="21.6" customHeight="1">
      <c r="A1119" s="10">
        <v>58</v>
      </c>
      <c r="B1119" s="10" t="s">
        <v>509</v>
      </c>
      <c r="C1119" s="10">
        <v>2026041396</v>
      </c>
      <c r="D1119" s="10" t="s">
        <v>5272</v>
      </c>
      <c r="E1119" s="10" t="s">
        <v>511</v>
      </c>
      <c r="F1119" s="10">
        <v>5162</v>
      </c>
      <c r="G1119" s="366" t="s">
        <v>221</v>
      </c>
      <c r="H1119" s="10" t="s">
        <v>2561</v>
      </c>
      <c r="I1119" s="10" t="s">
        <v>5273</v>
      </c>
      <c r="J1119" s="10" t="s">
        <v>571</v>
      </c>
      <c r="K1119" s="10" t="s">
        <v>289</v>
      </c>
      <c r="L1119" s="10" t="s">
        <v>703</v>
      </c>
      <c r="M1119" s="11" t="s">
        <v>704</v>
      </c>
      <c r="N1119" s="10">
        <v>2401</v>
      </c>
      <c r="O1119" s="11" t="s">
        <v>852</v>
      </c>
      <c r="P1119" s="12" t="s">
        <v>5274</v>
      </c>
      <c r="Q1119" s="10" t="s">
        <v>2568</v>
      </c>
      <c r="R1119" s="10" t="s">
        <v>419</v>
      </c>
      <c r="S1119" s="367" t="s">
        <v>130</v>
      </c>
      <c r="T1119" s="10">
        <v>1</v>
      </c>
      <c r="U1119" s="10" t="s">
        <v>475</v>
      </c>
      <c r="V1119" s="10" t="s">
        <v>5275</v>
      </c>
      <c r="W1119" s="10" t="s">
        <v>5276</v>
      </c>
      <c r="X1119" s="569">
        <v>46122.479166666657</v>
      </c>
      <c r="Y1119" s="10" t="s">
        <v>5277</v>
      </c>
      <c r="Z1119" s="10">
        <v>0.5</v>
      </c>
      <c r="AA1119" s="10"/>
      <c r="AB1119" s="10" t="s">
        <v>478</v>
      </c>
      <c r="AC1119" s="221" t="s">
        <v>5278</v>
      </c>
      <c r="AD1119" s="10"/>
      <c r="AE1119" s="10"/>
      <c r="AF1119" s="10"/>
      <c r="AG1119" s="10"/>
      <c r="AH1119" s="10"/>
      <c r="AI1119" s="10"/>
      <c r="AJ1119" s="10"/>
      <c r="AK1119" s="10" t="s">
        <v>480</v>
      </c>
      <c r="AL1119" s="222">
        <f t="shared" si="34"/>
        <v>46121</v>
      </c>
      <c r="AM1119" s="220">
        <f t="shared" si="35"/>
        <v>46122</v>
      </c>
    </row>
    <row r="1120" spans="1:39" ht="21.6" customHeight="1">
      <c r="A1120" s="10">
        <v>59</v>
      </c>
      <c r="B1120" s="10" t="s">
        <v>471</v>
      </c>
      <c r="C1120" s="10">
        <v>2026041404</v>
      </c>
      <c r="D1120" s="10"/>
      <c r="E1120" s="10"/>
      <c r="F1120" s="10" t="s">
        <v>60</v>
      </c>
      <c r="G1120" s="366" t="s">
        <v>485</v>
      </c>
      <c r="H1120" s="10" t="s">
        <v>473</v>
      </c>
      <c r="I1120" s="10"/>
      <c r="J1120" s="10"/>
      <c r="K1120" s="10"/>
      <c r="L1120" s="10"/>
      <c r="M1120" s="11"/>
      <c r="N1120" s="10"/>
      <c r="O1120" s="11"/>
      <c r="P1120" s="12"/>
      <c r="Q1120" s="10" t="s">
        <v>486</v>
      </c>
      <c r="R1120" s="10" t="s">
        <v>419</v>
      </c>
      <c r="S1120" s="367" t="s">
        <v>130</v>
      </c>
      <c r="T1120" s="10">
        <v>1</v>
      </c>
      <c r="U1120" s="10" t="s">
        <v>475</v>
      </c>
      <c r="V1120" s="10" t="s">
        <v>5279</v>
      </c>
      <c r="W1120" s="10" t="s">
        <v>5280</v>
      </c>
      <c r="X1120" s="569">
        <v>46121.704861111109</v>
      </c>
      <c r="Y1120" s="10"/>
      <c r="Z1120" s="10">
        <v>0.2</v>
      </c>
      <c r="AA1120" s="10"/>
      <c r="AB1120" s="10" t="s">
        <v>478</v>
      </c>
      <c r="AC1120" s="221" t="s">
        <v>108</v>
      </c>
      <c r="AD1120" s="10" t="s">
        <v>480</v>
      </c>
      <c r="AE1120" s="10"/>
      <c r="AF1120" s="10"/>
      <c r="AG1120" s="10"/>
      <c r="AH1120" s="10"/>
      <c r="AI1120" s="10"/>
      <c r="AJ1120" s="10"/>
      <c r="AK1120" s="10" t="s">
        <v>480</v>
      </c>
      <c r="AL1120" s="222" t="e">
        <f t="shared" si="34"/>
        <v>#VALUE!</v>
      </c>
      <c r="AM1120" s="220">
        <f t="shared" si="35"/>
        <v>46121</v>
      </c>
    </row>
    <row r="1121" spans="1:39" ht="21.6" customHeight="1">
      <c r="A1121" s="10">
        <v>60</v>
      </c>
      <c r="B1121" s="10" t="s">
        <v>509</v>
      </c>
      <c r="C1121" s="10">
        <v>2026041473</v>
      </c>
      <c r="D1121" s="10" t="s">
        <v>5281</v>
      </c>
      <c r="E1121" s="10" t="s">
        <v>511</v>
      </c>
      <c r="F1121" s="10">
        <v>2259</v>
      </c>
      <c r="G1121" s="366" t="s">
        <v>1319</v>
      </c>
      <c r="H1121" s="10" t="s">
        <v>504</v>
      </c>
      <c r="I1121" s="10" t="s">
        <v>5282</v>
      </c>
      <c r="J1121" s="10" t="s">
        <v>591</v>
      </c>
      <c r="K1121" s="10" t="s">
        <v>592</v>
      </c>
      <c r="L1121" s="10" t="s">
        <v>515</v>
      </c>
      <c r="M1121" s="11" t="s">
        <v>516</v>
      </c>
      <c r="N1121" s="10">
        <v>2307</v>
      </c>
      <c r="O1121" s="11" t="s">
        <v>532</v>
      </c>
      <c r="P1121" s="12" t="s">
        <v>5283</v>
      </c>
      <c r="Q1121" s="10" t="s">
        <v>1320</v>
      </c>
      <c r="R1121" s="10" t="s">
        <v>419</v>
      </c>
      <c r="S1121" s="367" t="s">
        <v>145</v>
      </c>
      <c r="T1121" s="10">
        <v>1</v>
      </c>
      <c r="U1121" s="10" t="s">
        <v>475</v>
      </c>
      <c r="V1121" s="10" t="s">
        <v>5284</v>
      </c>
      <c r="W1121" s="10" t="s">
        <v>5285</v>
      </c>
      <c r="X1121" s="569">
        <v>46122.606249999997</v>
      </c>
      <c r="Y1121" s="10" t="s">
        <v>5286</v>
      </c>
      <c r="Z1121" s="10">
        <v>0.4</v>
      </c>
      <c r="AA1121" s="10"/>
      <c r="AB1121" s="10" t="s">
        <v>478</v>
      </c>
      <c r="AC1121" s="221" t="s">
        <v>5287</v>
      </c>
      <c r="AD1121" s="10"/>
      <c r="AE1121" s="10"/>
      <c r="AF1121" s="10"/>
      <c r="AG1121" s="10"/>
      <c r="AH1121" s="10"/>
      <c r="AI1121" s="10"/>
      <c r="AJ1121" s="10"/>
      <c r="AK1121" s="10" t="s">
        <v>480</v>
      </c>
      <c r="AL1121" s="222">
        <f t="shared" si="34"/>
        <v>46122</v>
      </c>
      <c r="AM1121" s="220">
        <f t="shared" si="35"/>
        <v>46122</v>
      </c>
    </row>
    <row r="1122" spans="1:39" ht="21.6" customHeight="1">
      <c r="A1122" s="10">
        <v>61</v>
      </c>
      <c r="B1122" s="10" t="s">
        <v>509</v>
      </c>
      <c r="C1122" s="10">
        <v>2026041477</v>
      </c>
      <c r="D1122" s="10" t="s">
        <v>5288</v>
      </c>
      <c r="E1122" s="10" t="s">
        <v>621</v>
      </c>
      <c r="F1122" s="10">
        <v>4125</v>
      </c>
      <c r="G1122" s="366" t="s">
        <v>1903</v>
      </c>
      <c r="H1122" s="10" t="s">
        <v>887</v>
      </c>
      <c r="I1122" s="10" t="s">
        <v>5289</v>
      </c>
      <c r="J1122" s="10" t="s">
        <v>591</v>
      </c>
      <c r="K1122" s="10" t="s">
        <v>592</v>
      </c>
      <c r="L1122" s="10" t="s">
        <v>703</v>
      </c>
      <c r="M1122" s="11" t="s">
        <v>704</v>
      </c>
      <c r="N1122" s="10">
        <v>2405</v>
      </c>
      <c r="O1122" s="11" t="s">
        <v>705</v>
      </c>
      <c r="P1122" s="12" t="s">
        <v>5290</v>
      </c>
      <c r="Q1122" s="10" t="s">
        <v>1904</v>
      </c>
      <c r="R1122" s="10" t="s">
        <v>419</v>
      </c>
      <c r="S1122" s="367" t="s">
        <v>125</v>
      </c>
      <c r="T1122" s="10">
        <v>1</v>
      </c>
      <c r="U1122" s="10" t="s">
        <v>475</v>
      </c>
      <c r="V1122" s="10" t="s">
        <v>5291</v>
      </c>
      <c r="W1122" s="10" t="s">
        <v>5292</v>
      </c>
      <c r="X1122" s="569">
        <v>46122.5</v>
      </c>
      <c r="Y1122" s="10" t="s">
        <v>5293</v>
      </c>
      <c r="Z1122" s="10">
        <v>1.5</v>
      </c>
      <c r="AA1122" s="10"/>
      <c r="AB1122" s="10" t="s">
        <v>478</v>
      </c>
      <c r="AC1122" s="221" t="s">
        <v>5294</v>
      </c>
      <c r="AD1122" s="10"/>
      <c r="AE1122" s="10"/>
      <c r="AF1122" s="10"/>
      <c r="AG1122" s="10"/>
      <c r="AH1122" s="10"/>
      <c r="AI1122" s="10"/>
      <c r="AJ1122" s="10"/>
      <c r="AK1122" s="10" t="s">
        <v>480</v>
      </c>
      <c r="AL1122" s="222">
        <f t="shared" si="34"/>
        <v>46122</v>
      </c>
      <c r="AM1122" s="220">
        <f t="shared" si="35"/>
        <v>46122</v>
      </c>
    </row>
    <row r="1123" spans="1:39" ht="21.6" customHeight="1">
      <c r="A1123" s="10">
        <v>62</v>
      </c>
      <c r="B1123" s="10" t="s">
        <v>471</v>
      </c>
      <c r="C1123" s="10">
        <v>2026041492</v>
      </c>
      <c r="D1123" s="10"/>
      <c r="E1123" s="10"/>
      <c r="F1123" s="10">
        <v>2935</v>
      </c>
      <c r="G1123" s="366" t="s">
        <v>1691</v>
      </c>
      <c r="H1123" s="10" t="s">
        <v>504</v>
      </c>
      <c r="I1123" s="10"/>
      <c r="J1123" s="10"/>
      <c r="K1123" s="10"/>
      <c r="L1123" s="10"/>
      <c r="M1123" s="11"/>
      <c r="N1123" s="10"/>
      <c r="O1123" s="11"/>
      <c r="P1123" s="12"/>
      <c r="Q1123" s="10" t="s">
        <v>1692</v>
      </c>
      <c r="R1123" s="10" t="s">
        <v>419</v>
      </c>
      <c r="S1123" s="367" t="s">
        <v>145</v>
      </c>
      <c r="T1123" s="10">
        <v>1</v>
      </c>
      <c r="U1123" s="10" t="s">
        <v>475</v>
      </c>
      <c r="V1123" s="10" t="s">
        <v>5295</v>
      </c>
      <c r="W1123" s="10" t="s">
        <v>5296</v>
      </c>
      <c r="X1123" s="569">
        <v>46122.430555555547</v>
      </c>
      <c r="Y1123" s="10"/>
      <c r="Z1123" s="10">
        <v>0.3</v>
      </c>
      <c r="AA1123" s="10"/>
      <c r="AB1123" s="10" t="s">
        <v>478</v>
      </c>
      <c r="AC1123" s="221" t="s">
        <v>5068</v>
      </c>
      <c r="AD1123" s="10" t="s">
        <v>480</v>
      </c>
      <c r="AE1123" s="10"/>
      <c r="AF1123" s="10"/>
      <c r="AG1123" s="10"/>
      <c r="AH1123" s="10"/>
      <c r="AI1123" s="10"/>
      <c r="AJ1123" s="10" t="s">
        <v>480</v>
      </c>
      <c r="AK1123" s="10" t="s">
        <v>480</v>
      </c>
      <c r="AL1123" s="222" t="e">
        <f t="shared" si="34"/>
        <v>#VALUE!</v>
      </c>
      <c r="AM1123" s="220">
        <f t="shared" si="35"/>
        <v>46122</v>
      </c>
    </row>
    <row r="1124" spans="1:39" ht="21.6" customHeight="1">
      <c r="A1124" s="10">
        <v>63</v>
      </c>
      <c r="B1124" s="10" t="s">
        <v>471</v>
      </c>
      <c r="C1124" s="10">
        <v>2026041539</v>
      </c>
      <c r="D1124" s="10"/>
      <c r="E1124" s="10"/>
      <c r="F1124" s="10">
        <v>4125</v>
      </c>
      <c r="G1124" s="366" t="s">
        <v>1903</v>
      </c>
      <c r="H1124" s="10" t="s">
        <v>887</v>
      </c>
      <c r="I1124" s="10"/>
      <c r="J1124" s="10"/>
      <c r="K1124" s="10"/>
      <c r="L1124" s="10"/>
      <c r="M1124" s="11"/>
      <c r="N1124" s="10"/>
      <c r="O1124" s="11"/>
      <c r="P1124" s="12"/>
      <c r="Q1124" s="10" t="s">
        <v>1904</v>
      </c>
      <c r="R1124" s="10" t="s">
        <v>419</v>
      </c>
      <c r="S1124" s="367" t="s">
        <v>125</v>
      </c>
      <c r="T1124" s="10">
        <v>1</v>
      </c>
      <c r="U1124" s="10" t="s">
        <v>475</v>
      </c>
      <c r="V1124" s="10" t="s">
        <v>5297</v>
      </c>
      <c r="W1124" s="10" t="s">
        <v>5296</v>
      </c>
      <c r="X1124" s="569">
        <v>46122.4375</v>
      </c>
      <c r="Y1124" s="10"/>
      <c r="Z1124" s="10">
        <v>0.5</v>
      </c>
      <c r="AA1124" s="10"/>
      <c r="AB1124" s="10" t="s">
        <v>478</v>
      </c>
      <c r="AC1124" s="221" t="s">
        <v>5068</v>
      </c>
      <c r="AD1124" s="10" t="s">
        <v>480</v>
      </c>
      <c r="AE1124" s="10"/>
      <c r="AF1124" s="10"/>
      <c r="AG1124" s="10"/>
      <c r="AH1124" s="10"/>
      <c r="AI1124" s="10"/>
      <c r="AJ1124" s="10" t="s">
        <v>480</v>
      </c>
      <c r="AK1124" s="10" t="s">
        <v>480</v>
      </c>
      <c r="AL1124" s="222" t="e">
        <f t="shared" si="34"/>
        <v>#VALUE!</v>
      </c>
      <c r="AM1124" s="220">
        <f t="shared" si="35"/>
        <v>46122</v>
      </c>
    </row>
    <row r="1125" spans="1:39" ht="21.6" customHeight="1">
      <c r="A1125" s="10">
        <v>64</v>
      </c>
      <c r="B1125" s="10" t="s">
        <v>509</v>
      </c>
      <c r="C1125" s="10">
        <v>2026041540</v>
      </c>
      <c r="D1125" s="10" t="s">
        <v>5298</v>
      </c>
      <c r="E1125" s="10" t="s">
        <v>511</v>
      </c>
      <c r="F1125" s="10">
        <v>2042</v>
      </c>
      <c r="G1125" s="366" t="s">
        <v>1698</v>
      </c>
      <c r="H1125" s="10" t="s">
        <v>504</v>
      </c>
      <c r="I1125" s="10" t="s">
        <v>5299</v>
      </c>
      <c r="J1125" s="10" t="s">
        <v>591</v>
      </c>
      <c r="K1125" s="10" t="s">
        <v>289</v>
      </c>
      <c r="L1125" s="10" t="s">
        <v>515</v>
      </c>
      <c r="M1125" s="11" t="s">
        <v>516</v>
      </c>
      <c r="N1125" s="10">
        <v>2307</v>
      </c>
      <c r="O1125" s="11" t="s">
        <v>532</v>
      </c>
      <c r="P1125" s="12" t="s">
        <v>5300</v>
      </c>
      <c r="Q1125" s="10" t="s">
        <v>1699</v>
      </c>
      <c r="R1125" s="10" t="s">
        <v>419</v>
      </c>
      <c r="S1125" s="367" t="s">
        <v>145</v>
      </c>
      <c r="T1125" s="10">
        <v>1</v>
      </c>
      <c r="U1125" s="10" t="s">
        <v>475</v>
      </c>
      <c r="V1125" s="10" t="s">
        <v>5301</v>
      </c>
      <c r="W1125" s="10" t="s">
        <v>5302</v>
      </c>
      <c r="X1125" s="569">
        <v>46122.625</v>
      </c>
      <c r="Y1125" s="10" t="s">
        <v>5303</v>
      </c>
      <c r="Z1125" s="10">
        <v>0.3</v>
      </c>
      <c r="AA1125" s="10"/>
      <c r="AB1125" s="10" t="s">
        <v>478</v>
      </c>
      <c r="AC1125" s="221" t="s">
        <v>5304</v>
      </c>
      <c r="AD1125" s="10"/>
      <c r="AE1125" s="10"/>
      <c r="AF1125" s="10"/>
      <c r="AG1125" s="10"/>
      <c r="AH1125" s="10"/>
      <c r="AI1125" s="10"/>
      <c r="AJ1125" s="10"/>
      <c r="AK1125" s="10" t="s">
        <v>480</v>
      </c>
      <c r="AL1125" s="222">
        <f t="shared" si="34"/>
        <v>46122</v>
      </c>
      <c r="AM1125" s="220">
        <f t="shared" si="35"/>
        <v>46122</v>
      </c>
    </row>
    <row r="1126" spans="1:39" ht="21.6" customHeight="1">
      <c r="A1126" s="10">
        <v>65</v>
      </c>
      <c r="B1126" s="10" t="s">
        <v>509</v>
      </c>
      <c r="C1126" s="10">
        <v>2026041541</v>
      </c>
      <c r="D1126" s="10" t="s">
        <v>5305</v>
      </c>
      <c r="E1126" s="10" t="s">
        <v>511</v>
      </c>
      <c r="F1126" s="10">
        <v>2042</v>
      </c>
      <c r="G1126" s="366" t="s">
        <v>1698</v>
      </c>
      <c r="H1126" s="10" t="s">
        <v>504</v>
      </c>
      <c r="I1126" s="10" t="s">
        <v>5306</v>
      </c>
      <c r="J1126" s="10" t="s">
        <v>591</v>
      </c>
      <c r="K1126" s="10" t="s">
        <v>289</v>
      </c>
      <c r="L1126" s="10" t="s">
        <v>515</v>
      </c>
      <c r="M1126" s="11" t="s">
        <v>516</v>
      </c>
      <c r="N1126" s="10">
        <v>2307</v>
      </c>
      <c r="O1126" s="11" t="s">
        <v>532</v>
      </c>
      <c r="P1126" s="12" t="s">
        <v>5307</v>
      </c>
      <c r="Q1126" s="10" t="s">
        <v>1699</v>
      </c>
      <c r="R1126" s="10" t="s">
        <v>419</v>
      </c>
      <c r="S1126" s="367" t="s">
        <v>145</v>
      </c>
      <c r="T1126" s="10">
        <v>1</v>
      </c>
      <c r="U1126" s="10" t="s">
        <v>475</v>
      </c>
      <c r="V1126" s="10" t="s">
        <v>5308</v>
      </c>
      <c r="W1126" s="10" t="s">
        <v>5309</v>
      </c>
      <c r="X1126" s="569">
        <v>46122.638888888891</v>
      </c>
      <c r="Y1126" s="10" t="s">
        <v>5303</v>
      </c>
      <c r="Z1126" s="10">
        <v>0.3</v>
      </c>
      <c r="AA1126" s="10"/>
      <c r="AB1126" s="10" t="s">
        <v>478</v>
      </c>
      <c r="AC1126" s="221" t="s">
        <v>5304</v>
      </c>
      <c r="AD1126" s="10"/>
      <c r="AE1126" s="10"/>
      <c r="AF1126" s="10"/>
      <c r="AG1126" s="10"/>
      <c r="AH1126" s="10"/>
      <c r="AI1126" s="10"/>
      <c r="AJ1126" s="10"/>
      <c r="AK1126" s="10" t="s">
        <v>480</v>
      </c>
      <c r="AL1126" s="222">
        <f t="shared" si="34"/>
        <v>46122</v>
      </c>
      <c r="AM1126" s="220">
        <f t="shared" si="35"/>
        <v>46122</v>
      </c>
    </row>
    <row r="1127" spans="1:39" ht="21.6" customHeight="1">
      <c r="A1127" s="10">
        <v>66</v>
      </c>
      <c r="B1127" s="10" t="s">
        <v>471</v>
      </c>
      <c r="C1127" s="10">
        <v>2026041582</v>
      </c>
      <c r="D1127" s="10"/>
      <c r="E1127" s="10"/>
      <c r="F1127" s="10">
        <v>2259</v>
      </c>
      <c r="G1127" s="366" t="s">
        <v>1319</v>
      </c>
      <c r="H1127" s="10" t="s">
        <v>504</v>
      </c>
      <c r="I1127" s="10"/>
      <c r="J1127" s="10"/>
      <c r="K1127" s="10"/>
      <c r="L1127" s="10"/>
      <c r="M1127" s="11"/>
      <c r="N1127" s="10"/>
      <c r="O1127" s="11"/>
      <c r="P1127" s="12"/>
      <c r="Q1127" s="10" t="s">
        <v>1320</v>
      </c>
      <c r="R1127" s="10" t="s">
        <v>419</v>
      </c>
      <c r="S1127" s="367" t="s">
        <v>145</v>
      </c>
      <c r="T1127" s="10">
        <v>1</v>
      </c>
      <c r="U1127" s="10" t="s">
        <v>475</v>
      </c>
      <c r="V1127" s="10" t="s">
        <v>5310</v>
      </c>
      <c r="W1127" s="10" t="s">
        <v>5311</v>
      </c>
      <c r="X1127" s="569">
        <v>46122.590277777781</v>
      </c>
      <c r="Y1127" s="10"/>
      <c r="Z1127" s="10">
        <v>0.3</v>
      </c>
      <c r="AA1127" s="10"/>
      <c r="AB1127" s="10" t="s">
        <v>478</v>
      </c>
      <c r="AC1127" s="221" t="s">
        <v>5068</v>
      </c>
      <c r="AD1127" s="10" t="s">
        <v>480</v>
      </c>
      <c r="AE1127" s="10"/>
      <c r="AF1127" s="10"/>
      <c r="AG1127" s="10"/>
      <c r="AH1127" s="10"/>
      <c r="AI1127" s="10"/>
      <c r="AJ1127" s="10" t="s">
        <v>480</v>
      </c>
      <c r="AK1127" s="10" t="s">
        <v>480</v>
      </c>
      <c r="AL1127" s="222" t="e">
        <f t="shared" si="34"/>
        <v>#VALUE!</v>
      </c>
      <c r="AM1127" s="220">
        <f t="shared" si="35"/>
        <v>46122</v>
      </c>
    </row>
    <row r="1128" spans="1:39" ht="21.6" customHeight="1">
      <c r="A1128" s="10">
        <v>67</v>
      </c>
      <c r="B1128" s="10" t="s">
        <v>471</v>
      </c>
      <c r="C1128" s="10">
        <v>2026041622</v>
      </c>
      <c r="D1128" s="10"/>
      <c r="E1128" s="10"/>
      <c r="F1128" s="10">
        <v>2042</v>
      </c>
      <c r="G1128" s="366" t="s">
        <v>1698</v>
      </c>
      <c r="H1128" s="10" t="s">
        <v>504</v>
      </c>
      <c r="I1128" s="10"/>
      <c r="J1128" s="10"/>
      <c r="K1128" s="10"/>
      <c r="L1128" s="10"/>
      <c r="M1128" s="11"/>
      <c r="N1128" s="10"/>
      <c r="O1128" s="11"/>
      <c r="P1128" s="12"/>
      <c r="Q1128" s="10" t="s">
        <v>1699</v>
      </c>
      <c r="R1128" s="10" t="s">
        <v>419</v>
      </c>
      <c r="S1128" s="367" t="s">
        <v>145</v>
      </c>
      <c r="T1128" s="10">
        <v>1</v>
      </c>
      <c r="U1128" s="10" t="s">
        <v>475</v>
      </c>
      <c r="V1128" s="10" t="s">
        <v>5312</v>
      </c>
      <c r="W1128" s="10" t="s">
        <v>5313</v>
      </c>
      <c r="X1128" s="569">
        <v>46122.652777777781</v>
      </c>
      <c r="Y1128" s="10"/>
      <c r="Z1128" s="10">
        <v>0.3</v>
      </c>
      <c r="AA1128" s="10"/>
      <c r="AB1128" s="10" t="s">
        <v>478</v>
      </c>
      <c r="AC1128" s="221" t="s">
        <v>5068</v>
      </c>
      <c r="AD1128" s="10" t="s">
        <v>480</v>
      </c>
      <c r="AE1128" s="10"/>
      <c r="AF1128" s="10"/>
      <c r="AG1128" s="10"/>
      <c r="AH1128" s="10"/>
      <c r="AI1128" s="10"/>
      <c r="AJ1128" s="10" t="s">
        <v>480</v>
      </c>
      <c r="AK1128" s="10" t="s">
        <v>480</v>
      </c>
      <c r="AL1128" s="222" t="e">
        <f t="shared" si="34"/>
        <v>#VALUE!</v>
      </c>
      <c r="AM1128" s="220">
        <f t="shared" si="35"/>
        <v>46122</v>
      </c>
    </row>
    <row r="1129" spans="1:39" ht="21.6" customHeight="1">
      <c r="A1129" s="10">
        <v>68</v>
      </c>
      <c r="B1129" s="10" t="s">
        <v>509</v>
      </c>
      <c r="C1129" s="10">
        <v>2026041699</v>
      </c>
      <c r="D1129" s="10" t="s">
        <v>5314</v>
      </c>
      <c r="E1129" s="10" t="s">
        <v>511</v>
      </c>
      <c r="F1129" s="10">
        <v>5074</v>
      </c>
      <c r="G1129" s="366" t="s">
        <v>1832</v>
      </c>
      <c r="H1129" s="10" t="s">
        <v>1208</v>
      </c>
      <c r="I1129" s="10" t="s">
        <v>5315</v>
      </c>
      <c r="J1129" s="10" t="s">
        <v>604</v>
      </c>
      <c r="K1129" s="10" t="s">
        <v>592</v>
      </c>
      <c r="L1129" s="10" t="s">
        <v>1228</v>
      </c>
      <c r="M1129" s="11" t="s">
        <v>1229</v>
      </c>
      <c r="N1129" s="10" t="s">
        <v>1487</v>
      </c>
      <c r="O1129" s="11" t="s">
        <v>1488</v>
      </c>
      <c r="P1129" s="12" t="s">
        <v>5316</v>
      </c>
      <c r="Q1129" s="10" t="s">
        <v>1833</v>
      </c>
      <c r="R1129" s="10" t="s">
        <v>419</v>
      </c>
      <c r="S1129" s="367" t="s">
        <v>130</v>
      </c>
      <c r="T1129" s="10">
        <v>1</v>
      </c>
      <c r="U1129" s="10" t="s">
        <v>475</v>
      </c>
      <c r="V1129" s="10" t="s">
        <v>5317</v>
      </c>
      <c r="W1129" s="10" t="s">
        <v>5318</v>
      </c>
      <c r="X1129" s="569">
        <v>46125.583333333343</v>
      </c>
      <c r="Y1129" s="10" t="s">
        <v>5319</v>
      </c>
      <c r="Z1129" s="10">
        <v>0.5</v>
      </c>
      <c r="AA1129" s="10"/>
      <c r="AB1129" s="10" t="s">
        <v>478</v>
      </c>
      <c r="AC1129" s="221" t="s">
        <v>5320</v>
      </c>
      <c r="AD1129" s="10"/>
      <c r="AE1129" s="10"/>
      <c r="AF1129" s="10"/>
      <c r="AG1129" s="10"/>
      <c r="AH1129" s="10"/>
      <c r="AI1129" s="10"/>
      <c r="AJ1129" s="10"/>
      <c r="AK1129" s="10" t="s">
        <v>480</v>
      </c>
      <c r="AL1129" s="222">
        <f t="shared" si="34"/>
        <v>46123</v>
      </c>
      <c r="AM1129" s="220">
        <f t="shared" si="35"/>
        <v>46125</v>
      </c>
    </row>
    <row r="1130" spans="1:39" ht="21.6" customHeight="1">
      <c r="A1130" s="10">
        <v>69</v>
      </c>
      <c r="B1130" s="10" t="s">
        <v>471</v>
      </c>
      <c r="C1130" s="10">
        <v>2026041820</v>
      </c>
      <c r="D1130" s="10"/>
      <c r="E1130" s="10"/>
      <c r="F1130" s="10">
        <v>5074</v>
      </c>
      <c r="G1130" s="366" t="s">
        <v>1832</v>
      </c>
      <c r="H1130" s="10" t="s">
        <v>1208</v>
      </c>
      <c r="I1130" s="10"/>
      <c r="J1130" s="10"/>
      <c r="K1130" s="10"/>
      <c r="L1130" s="10"/>
      <c r="M1130" s="11"/>
      <c r="N1130" s="10"/>
      <c r="O1130" s="11"/>
      <c r="P1130" s="12"/>
      <c r="Q1130" s="10" t="s">
        <v>1833</v>
      </c>
      <c r="R1130" s="10" t="s">
        <v>419</v>
      </c>
      <c r="S1130" s="367" t="s">
        <v>130</v>
      </c>
      <c r="T1130" s="10">
        <v>1</v>
      </c>
      <c r="U1130" s="10" t="s">
        <v>475</v>
      </c>
      <c r="V1130" s="10" t="s">
        <v>5321</v>
      </c>
      <c r="W1130" s="10" t="s">
        <v>5322</v>
      </c>
      <c r="X1130" s="569">
        <v>46125.606944444437</v>
      </c>
      <c r="Y1130" s="10"/>
      <c r="Z1130" s="10">
        <v>0.6</v>
      </c>
      <c r="AA1130" s="10"/>
      <c r="AB1130" s="10" t="s">
        <v>478</v>
      </c>
      <c r="AC1130" s="221" t="s">
        <v>5068</v>
      </c>
      <c r="AD1130" s="10" t="s">
        <v>480</v>
      </c>
      <c r="AE1130" s="10"/>
      <c r="AF1130" s="10"/>
      <c r="AG1130" s="10"/>
      <c r="AH1130" s="10"/>
      <c r="AI1130" s="10"/>
      <c r="AJ1130" s="10"/>
      <c r="AK1130" s="10" t="s">
        <v>480</v>
      </c>
      <c r="AL1130" s="222" t="e">
        <f t="shared" si="34"/>
        <v>#VALUE!</v>
      </c>
      <c r="AM1130" s="220">
        <f t="shared" si="35"/>
        <v>46125</v>
      </c>
    </row>
    <row r="1131" spans="1:39" ht="21.6" customHeight="1">
      <c r="A1131" s="10">
        <v>70</v>
      </c>
      <c r="B1131" s="10" t="s">
        <v>471</v>
      </c>
      <c r="C1131" s="10">
        <v>2026041823</v>
      </c>
      <c r="D1131" s="10"/>
      <c r="E1131" s="10"/>
      <c r="F1131" s="10">
        <v>4764</v>
      </c>
      <c r="G1131" s="366" t="s">
        <v>1826</v>
      </c>
      <c r="H1131" s="10" t="s">
        <v>1208</v>
      </c>
      <c r="I1131" s="10"/>
      <c r="J1131" s="10"/>
      <c r="K1131" s="10"/>
      <c r="L1131" s="10"/>
      <c r="M1131" s="11"/>
      <c r="N1131" s="10"/>
      <c r="O1131" s="11"/>
      <c r="P1131" s="12"/>
      <c r="Q1131" s="10" t="s">
        <v>1827</v>
      </c>
      <c r="R1131" s="10" t="s">
        <v>419</v>
      </c>
      <c r="S1131" s="367" t="s">
        <v>130</v>
      </c>
      <c r="T1131" s="10">
        <v>1</v>
      </c>
      <c r="U1131" s="10" t="s">
        <v>475</v>
      </c>
      <c r="V1131" s="10" t="s">
        <v>5323</v>
      </c>
      <c r="W1131" s="10" t="s">
        <v>5324</v>
      </c>
      <c r="X1131" s="569">
        <v>46125.631944444453</v>
      </c>
      <c r="Y1131" s="10"/>
      <c r="Z1131" s="10">
        <v>0.5</v>
      </c>
      <c r="AA1131" s="10"/>
      <c r="AB1131" s="10" t="s">
        <v>478</v>
      </c>
      <c r="AC1131" s="221" t="s">
        <v>5068</v>
      </c>
      <c r="AD1131" s="10" t="s">
        <v>480</v>
      </c>
      <c r="AE1131" s="10"/>
      <c r="AF1131" s="10"/>
      <c r="AG1131" s="10"/>
      <c r="AH1131" s="10"/>
      <c r="AI1131" s="10"/>
      <c r="AJ1131" s="10"/>
      <c r="AK1131" s="10" t="s">
        <v>480</v>
      </c>
      <c r="AL1131" s="222" t="e">
        <f t="shared" si="34"/>
        <v>#VALUE!</v>
      </c>
      <c r="AM1131" s="220">
        <f t="shared" si="35"/>
        <v>46125</v>
      </c>
    </row>
    <row r="1132" spans="1:39" ht="21.6" customHeight="1">
      <c r="A1132" s="10">
        <v>71</v>
      </c>
      <c r="B1132" s="10" t="s">
        <v>471</v>
      </c>
      <c r="C1132" s="10">
        <v>2026041828</v>
      </c>
      <c r="D1132" s="10"/>
      <c r="E1132" s="10"/>
      <c r="F1132" s="10">
        <v>2442</v>
      </c>
      <c r="G1132" s="366" t="s">
        <v>194</v>
      </c>
      <c r="H1132" s="10" t="s">
        <v>1208</v>
      </c>
      <c r="I1132" s="10"/>
      <c r="J1132" s="10"/>
      <c r="K1132" s="10"/>
      <c r="L1132" s="10"/>
      <c r="M1132" s="11"/>
      <c r="N1132" s="10"/>
      <c r="O1132" s="11"/>
      <c r="P1132" s="12"/>
      <c r="Q1132" s="10" t="s">
        <v>1211</v>
      </c>
      <c r="R1132" s="10" t="s">
        <v>419</v>
      </c>
      <c r="S1132" s="367" t="s">
        <v>130</v>
      </c>
      <c r="T1132" s="10">
        <v>1</v>
      </c>
      <c r="U1132" s="10" t="s">
        <v>475</v>
      </c>
      <c r="V1132" s="10" t="s">
        <v>5325</v>
      </c>
      <c r="W1132" s="10" t="s">
        <v>5326</v>
      </c>
      <c r="X1132" s="569">
        <v>46125.648611111108</v>
      </c>
      <c r="Y1132" s="10"/>
      <c r="Z1132" s="10">
        <v>0.4</v>
      </c>
      <c r="AA1132" s="10"/>
      <c r="AB1132" s="10" t="s">
        <v>478</v>
      </c>
      <c r="AC1132" s="221" t="s">
        <v>5327</v>
      </c>
      <c r="AD1132" s="10" t="s">
        <v>480</v>
      </c>
      <c r="AE1132" s="10"/>
      <c r="AF1132" s="10"/>
      <c r="AG1132" s="10"/>
      <c r="AH1132" s="10"/>
      <c r="AI1132" s="10"/>
      <c r="AJ1132" s="10"/>
      <c r="AK1132" s="10" t="s">
        <v>480</v>
      </c>
      <c r="AL1132" s="222" t="e">
        <f t="shared" si="34"/>
        <v>#VALUE!</v>
      </c>
      <c r="AM1132" s="220">
        <f t="shared" si="35"/>
        <v>46125</v>
      </c>
    </row>
    <row r="1133" spans="1:39" ht="21.6" customHeight="1">
      <c r="A1133" s="10">
        <v>72</v>
      </c>
      <c r="B1133" s="10" t="s">
        <v>471</v>
      </c>
      <c r="C1133" s="10">
        <v>2026041832</v>
      </c>
      <c r="D1133" s="10"/>
      <c r="E1133" s="10"/>
      <c r="F1133" s="10">
        <v>2306</v>
      </c>
      <c r="G1133" s="366" t="s">
        <v>1836</v>
      </c>
      <c r="H1133" s="10" t="s">
        <v>1208</v>
      </c>
      <c r="I1133" s="10"/>
      <c r="J1133" s="10"/>
      <c r="K1133" s="10"/>
      <c r="L1133" s="10"/>
      <c r="M1133" s="11"/>
      <c r="N1133" s="10"/>
      <c r="O1133" s="11"/>
      <c r="P1133" s="12"/>
      <c r="Q1133" s="10" t="s">
        <v>1837</v>
      </c>
      <c r="R1133" s="10" t="s">
        <v>419</v>
      </c>
      <c r="S1133" s="367" t="s">
        <v>130</v>
      </c>
      <c r="T1133" s="10">
        <v>1</v>
      </c>
      <c r="U1133" s="10" t="s">
        <v>475</v>
      </c>
      <c r="V1133" s="10" t="s">
        <v>5328</v>
      </c>
      <c r="W1133" s="10" t="s">
        <v>5329</v>
      </c>
      <c r="X1133" s="569">
        <v>46125.67083333333</v>
      </c>
      <c r="Y1133" s="10"/>
      <c r="Z1133" s="10">
        <v>0.4</v>
      </c>
      <c r="AA1133" s="10"/>
      <c r="AB1133" s="10" t="s">
        <v>478</v>
      </c>
      <c r="AC1133" s="221" t="s">
        <v>5327</v>
      </c>
      <c r="AD1133" s="10" t="s">
        <v>480</v>
      </c>
      <c r="AE1133" s="10"/>
      <c r="AF1133" s="10"/>
      <c r="AG1133" s="10"/>
      <c r="AH1133" s="10"/>
      <c r="AI1133" s="10"/>
      <c r="AJ1133" s="10"/>
      <c r="AK1133" s="10" t="s">
        <v>480</v>
      </c>
      <c r="AL1133" s="222" t="e">
        <f t="shared" si="34"/>
        <v>#VALUE!</v>
      </c>
      <c r="AM1133" s="220">
        <f t="shared" si="35"/>
        <v>46125</v>
      </c>
    </row>
    <row r="1134" spans="1:39" ht="21.6" customHeight="1">
      <c r="A1134" s="10">
        <v>73</v>
      </c>
      <c r="B1134" s="10" t="s">
        <v>471</v>
      </c>
      <c r="C1134" s="10">
        <v>2026041839</v>
      </c>
      <c r="D1134" s="10"/>
      <c r="E1134" s="10"/>
      <c r="F1134" s="10">
        <v>4259</v>
      </c>
      <c r="G1134" s="366" t="s">
        <v>191</v>
      </c>
      <c r="H1134" s="10" t="s">
        <v>1208</v>
      </c>
      <c r="I1134" s="10"/>
      <c r="J1134" s="10"/>
      <c r="K1134" s="10"/>
      <c r="L1134" s="10"/>
      <c r="M1134" s="11"/>
      <c r="N1134" s="10"/>
      <c r="O1134" s="11"/>
      <c r="P1134" s="12"/>
      <c r="Q1134" s="10" t="s">
        <v>1840</v>
      </c>
      <c r="R1134" s="10" t="s">
        <v>419</v>
      </c>
      <c r="S1134" s="367" t="s">
        <v>130</v>
      </c>
      <c r="T1134" s="10">
        <v>1</v>
      </c>
      <c r="U1134" s="10" t="s">
        <v>475</v>
      </c>
      <c r="V1134" s="10" t="s">
        <v>5330</v>
      </c>
      <c r="W1134" s="10" t="s">
        <v>5331</v>
      </c>
      <c r="X1134" s="569">
        <v>46125.6875</v>
      </c>
      <c r="Y1134" s="10"/>
      <c r="Z1134" s="10">
        <v>0.3</v>
      </c>
      <c r="AA1134" s="10"/>
      <c r="AB1134" s="10" t="s">
        <v>478</v>
      </c>
      <c r="AC1134" s="221" t="s">
        <v>5068</v>
      </c>
      <c r="AD1134" s="10" t="s">
        <v>480</v>
      </c>
      <c r="AE1134" s="10"/>
      <c r="AF1134" s="10"/>
      <c r="AG1134" s="10"/>
      <c r="AH1134" s="10"/>
      <c r="AI1134" s="10"/>
      <c r="AJ1134" s="10"/>
      <c r="AK1134" s="10" t="s">
        <v>480</v>
      </c>
      <c r="AL1134" s="222" t="e">
        <f t="shared" si="34"/>
        <v>#VALUE!</v>
      </c>
      <c r="AM1134" s="220">
        <f t="shared" si="35"/>
        <v>46125</v>
      </c>
    </row>
    <row r="1135" spans="1:39" ht="21.6" customHeight="1">
      <c r="A1135" s="10">
        <v>69</v>
      </c>
      <c r="B1135" s="10" t="s">
        <v>509</v>
      </c>
      <c r="C1135" s="10">
        <v>2026041706</v>
      </c>
      <c r="D1135" s="10" t="s">
        <v>5332</v>
      </c>
      <c r="E1135" s="10" t="s">
        <v>511</v>
      </c>
      <c r="F1135" s="10">
        <v>3741</v>
      </c>
      <c r="G1135" s="366" t="s">
        <v>811</v>
      </c>
      <c r="H1135" s="10" t="s">
        <v>504</v>
      </c>
      <c r="I1135" s="10" t="s">
        <v>5333</v>
      </c>
      <c r="J1135" s="10" t="s">
        <v>629</v>
      </c>
      <c r="K1135" s="10" t="s">
        <v>289</v>
      </c>
      <c r="L1135" s="10" t="s">
        <v>605</v>
      </c>
      <c r="M1135" s="11" t="s">
        <v>606</v>
      </c>
      <c r="N1135" s="10" t="s">
        <v>1606</v>
      </c>
      <c r="O1135" s="11" t="s">
        <v>1260</v>
      </c>
      <c r="P1135" s="12" t="s">
        <v>5334</v>
      </c>
      <c r="Q1135" s="10" t="s">
        <v>812</v>
      </c>
      <c r="R1135" s="10" t="s">
        <v>419</v>
      </c>
      <c r="S1135" s="367" t="s">
        <v>145</v>
      </c>
      <c r="T1135" s="10">
        <v>1</v>
      </c>
      <c r="U1135" s="10" t="s">
        <v>475</v>
      </c>
      <c r="V1135" s="10" t="s">
        <v>5335</v>
      </c>
      <c r="W1135" s="10" t="s">
        <v>5336</v>
      </c>
      <c r="X1135" s="569">
        <v>46126.444444444453</v>
      </c>
      <c r="Y1135" s="10" t="s">
        <v>5319</v>
      </c>
      <c r="Z1135" s="10">
        <v>0.4</v>
      </c>
      <c r="AA1135" s="10"/>
      <c r="AB1135" s="10" t="s">
        <v>478</v>
      </c>
      <c r="AC1135" s="221" t="s">
        <v>5337</v>
      </c>
      <c r="AD1135" s="10"/>
      <c r="AE1135" s="10"/>
      <c r="AF1135" s="10"/>
      <c r="AG1135" s="10"/>
      <c r="AH1135" s="10"/>
      <c r="AI1135" s="10"/>
      <c r="AJ1135" s="10"/>
      <c r="AK1135" s="10" t="s">
        <v>480</v>
      </c>
      <c r="AL1135" s="222">
        <f t="shared" si="34"/>
        <v>46124</v>
      </c>
      <c r="AM1135" s="220">
        <f t="shared" si="35"/>
        <v>46126</v>
      </c>
    </row>
    <row r="1136" spans="1:39" ht="21.6" customHeight="1">
      <c r="A1136" s="10">
        <v>70</v>
      </c>
      <c r="B1136" s="10" t="s">
        <v>509</v>
      </c>
      <c r="C1136" s="10">
        <v>2026041792</v>
      </c>
      <c r="D1136" s="10" t="s">
        <v>5338</v>
      </c>
      <c r="E1136" s="10" t="s">
        <v>511</v>
      </c>
      <c r="F1136" s="10">
        <v>2259</v>
      </c>
      <c r="G1136" s="366" t="s">
        <v>1319</v>
      </c>
      <c r="H1136" s="10" t="s">
        <v>504</v>
      </c>
      <c r="I1136" s="10" t="s">
        <v>5339</v>
      </c>
      <c r="J1136" s="10" t="s">
        <v>638</v>
      </c>
      <c r="K1136" s="10" t="s">
        <v>592</v>
      </c>
      <c r="L1136" s="10" t="s">
        <v>515</v>
      </c>
      <c r="M1136" s="11" t="s">
        <v>516</v>
      </c>
      <c r="N1136" s="10">
        <v>2307</v>
      </c>
      <c r="O1136" s="11" t="s">
        <v>532</v>
      </c>
      <c r="P1136" s="12" t="s">
        <v>5340</v>
      </c>
      <c r="Q1136" s="10" t="s">
        <v>1320</v>
      </c>
      <c r="R1136" s="10" t="s">
        <v>419</v>
      </c>
      <c r="S1136" s="367" t="s">
        <v>145</v>
      </c>
      <c r="T1136" s="10">
        <v>1</v>
      </c>
      <c r="U1136" s="10" t="s">
        <v>475</v>
      </c>
      <c r="V1136" s="10" t="s">
        <v>5341</v>
      </c>
      <c r="W1136" s="10" t="s">
        <v>5342</v>
      </c>
      <c r="X1136" s="569">
        <v>46126.506944444453</v>
      </c>
      <c r="Y1136" s="10" t="s">
        <v>5343</v>
      </c>
      <c r="Z1136" s="10">
        <v>0.8</v>
      </c>
      <c r="AA1136" s="10"/>
      <c r="AB1136" s="10" t="s">
        <v>478</v>
      </c>
      <c r="AC1136" s="221" t="s">
        <v>5344</v>
      </c>
      <c r="AD1136" s="10"/>
      <c r="AE1136" s="10"/>
      <c r="AF1136" s="10"/>
      <c r="AG1136" s="10"/>
      <c r="AH1136" s="10"/>
      <c r="AI1136" s="10"/>
      <c r="AJ1136" s="10"/>
      <c r="AK1136" s="10" t="s">
        <v>480</v>
      </c>
      <c r="AL1136" s="222">
        <f t="shared" si="34"/>
        <v>46125</v>
      </c>
      <c r="AM1136" s="220">
        <f t="shared" si="35"/>
        <v>46126</v>
      </c>
    </row>
    <row r="1137" spans="1:39" ht="21.6" customHeight="1">
      <c r="A1137" s="10">
        <v>76</v>
      </c>
      <c r="B1137" s="10" t="s">
        <v>509</v>
      </c>
      <c r="C1137" s="10">
        <v>2026041867</v>
      </c>
      <c r="D1137" s="10" t="s">
        <v>5345</v>
      </c>
      <c r="E1137" s="10" t="s">
        <v>511</v>
      </c>
      <c r="F1137" s="10">
        <v>3749</v>
      </c>
      <c r="G1137" s="366" t="s">
        <v>3580</v>
      </c>
      <c r="H1137" s="10" t="s">
        <v>2561</v>
      </c>
      <c r="I1137" s="10" t="s">
        <v>5346</v>
      </c>
      <c r="J1137" s="10" t="s">
        <v>638</v>
      </c>
      <c r="K1137" s="10" t="s">
        <v>289</v>
      </c>
      <c r="L1137" s="10" t="s">
        <v>1228</v>
      </c>
      <c r="M1137" s="11" t="s">
        <v>1229</v>
      </c>
      <c r="N1137" s="10" t="s">
        <v>1487</v>
      </c>
      <c r="O1137" s="11" t="s">
        <v>1488</v>
      </c>
      <c r="P1137" s="12" t="s">
        <v>5347</v>
      </c>
      <c r="Q1137" s="10" t="s">
        <v>4665</v>
      </c>
      <c r="R1137" s="10" t="s">
        <v>419</v>
      </c>
      <c r="S1137" s="367" t="s">
        <v>130</v>
      </c>
      <c r="T1137" s="10">
        <v>1</v>
      </c>
      <c r="U1137" s="10" t="s">
        <v>475</v>
      </c>
      <c r="V1137" s="10" t="s">
        <v>5348</v>
      </c>
      <c r="W1137" s="10" t="s">
        <v>5349</v>
      </c>
      <c r="X1137" s="569">
        <v>46126.4375</v>
      </c>
      <c r="Y1137" s="10" t="s">
        <v>5350</v>
      </c>
      <c r="Z1137" s="10">
        <v>1</v>
      </c>
      <c r="AA1137" s="10"/>
      <c r="AB1137" s="10" t="s">
        <v>478</v>
      </c>
      <c r="AC1137" s="221" t="s">
        <v>5351</v>
      </c>
      <c r="AD1137" s="10"/>
      <c r="AE1137" s="10"/>
      <c r="AF1137" s="10"/>
      <c r="AG1137" s="10"/>
      <c r="AH1137" s="10"/>
      <c r="AI1137" s="10"/>
      <c r="AJ1137" s="10"/>
      <c r="AK1137" s="10" t="s">
        <v>480</v>
      </c>
      <c r="AL1137" s="222">
        <f t="shared" si="34"/>
        <v>46125</v>
      </c>
      <c r="AM1137" s="220">
        <f t="shared" si="35"/>
        <v>46126</v>
      </c>
    </row>
    <row r="1138" spans="1:39" ht="21.6" customHeight="1">
      <c r="A1138" s="10">
        <v>77</v>
      </c>
      <c r="B1138" s="10" t="s">
        <v>471</v>
      </c>
      <c r="C1138" s="10">
        <v>2026041871</v>
      </c>
      <c r="D1138" s="10"/>
      <c r="E1138" s="10"/>
      <c r="F1138" s="10">
        <v>2302</v>
      </c>
      <c r="G1138" s="366" t="s">
        <v>291</v>
      </c>
      <c r="H1138" s="10" t="s">
        <v>504</v>
      </c>
      <c r="I1138" s="10"/>
      <c r="J1138" s="10"/>
      <c r="K1138" s="10"/>
      <c r="L1138" s="10"/>
      <c r="M1138" s="11"/>
      <c r="N1138" s="10"/>
      <c r="O1138" s="11"/>
      <c r="P1138" s="12"/>
      <c r="Q1138" s="10" t="s">
        <v>808</v>
      </c>
      <c r="R1138" s="10" t="s">
        <v>419</v>
      </c>
      <c r="S1138" s="367" t="s">
        <v>125</v>
      </c>
      <c r="T1138" s="10">
        <v>1</v>
      </c>
      <c r="U1138" s="10" t="s">
        <v>475</v>
      </c>
      <c r="V1138" s="10" t="s">
        <v>5352</v>
      </c>
      <c r="W1138" s="10" t="s">
        <v>5353</v>
      </c>
      <c r="X1138" s="569">
        <v>46125.8125</v>
      </c>
      <c r="Y1138" s="10"/>
      <c r="Z1138" s="10">
        <v>9.5</v>
      </c>
      <c r="AA1138" s="10"/>
      <c r="AB1138" s="10" t="s">
        <v>478</v>
      </c>
      <c r="AC1138" s="221" t="s">
        <v>3169</v>
      </c>
      <c r="AD1138" s="10"/>
      <c r="AE1138" s="10" t="s">
        <v>480</v>
      </c>
      <c r="AF1138" s="10"/>
      <c r="AG1138" s="10"/>
      <c r="AH1138" s="10"/>
      <c r="AI1138" s="10"/>
      <c r="AJ1138" s="10"/>
      <c r="AK1138" s="10" t="s">
        <v>480</v>
      </c>
      <c r="AL1138" s="222" t="e">
        <f t="shared" si="34"/>
        <v>#VALUE!</v>
      </c>
      <c r="AM1138" s="220">
        <f t="shared" si="35"/>
        <v>46125</v>
      </c>
    </row>
    <row r="1139" spans="1:39" ht="21.6" customHeight="1">
      <c r="A1139" s="10">
        <v>78</v>
      </c>
      <c r="B1139" s="10" t="s">
        <v>471</v>
      </c>
      <c r="C1139" s="10">
        <v>2026041872</v>
      </c>
      <c r="D1139" s="10"/>
      <c r="E1139" s="10"/>
      <c r="F1139" s="10">
        <v>2302</v>
      </c>
      <c r="G1139" s="366" t="s">
        <v>291</v>
      </c>
      <c r="H1139" s="10" t="s">
        <v>504</v>
      </c>
      <c r="I1139" s="10"/>
      <c r="J1139" s="10"/>
      <c r="K1139" s="10"/>
      <c r="L1139" s="10"/>
      <c r="M1139" s="11"/>
      <c r="N1139" s="10"/>
      <c r="O1139" s="11"/>
      <c r="P1139" s="12"/>
      <c r="Q1139" s="10" t="s">
        <v>808</v>
      </c>
      <c r="R1139" s="10" t="s">
        <v>419</v>
      </c>
      <c r="S1139" s="367" t="s">
        <v>145</v>
      </c>
      <c r="T1139" s="10">
        <v>1</v>
      </c>
      <c r="U1139" s="10" t="s">
        <v>475</v>
      </c>
      <c r="V1139" s="10" t="s">
        <v>5354</v>
      </c>
      <c r="W1139" s="10" t="s">
        <v>5355</v>
      </c>
      <c r="X1139" s="569">
        <v>46125.791666666657</v>
      </c>
      <c r="Y1139" s="10"/>
      <c r="Z1139" s="10">
        <v>8</v>
      </c>
      <c r="AA1139" s="10"/>
      <c r="AB1139" s="10" t="s">
        <v>478</v>
      </c>
      <c r="AC1139" s="221" t="s">
        <v>5356</v>
      </c>
      <c r="AD1139" s="10" t="s">
        <v>480</v>
      </c>
      <c r="AE1139" s="10" t="s">
        <v>480</v>
      </c>
      <c r="AF1139" s="10"/>
      <c r="AG1139" s="10"/>
      <c r="AH1139" s="10"/>
      <c r="AI1139" s="10"/>
      <c r="AJ1139" s="10"/>
      <c r="AK1139" s="10" t="s">
        <v>480</v>
      </c>
      <c r="AL1139" s="222" t="e">
        <f t="shared" si="34"/>
        <v>#VALUE!</v>
      </c>
      <c r="AM1139" s="220">
        <f t="shared" si="35"/>
        <v>46125</v>
      </c>
    </row>
    <row r="1140" spans="1:39" ht="21.6" customHeight="1">
      <c r="A1140" s="10">
        <v>79</v>
      </c>
      <c r="B1140" s="10" t="s">
        <v>471</v>
      </c>
      <c r="C1140" s="10">
        <v>2026041873</v>
      </c>
      <c r="D1140" s="10"/>
      <c r="E1140" s="10"/>
      <c r="F1140" s="10">
        <v>2302</v>
      </c>
      <c r="G1140" s="366" t="s">
        <v>291</v>
      </c>
      <c r="H1140" s="10" t="s">
        <v>504</v>
      </c>
      <c r="I1140" s="10"/>
      <c r="J1140" s="10"/>
      <c r="K1140" s="10"/>
      <c r="L1140" s="10"/>
      <c r="M1140" s="11"/>
      <c r="N1140" s="10"/>
      <c r="O1140" s="11"/>
      <c r="P1140" s="12"/>
      <c r="Q1140" s="10" t="s">
        <v>808</v>
      </c>
      <c r="R1140" s="10" t="s">
        <v>419</v>
      </c>
      <c r="S1140" s="367" t="s">
        <v>145</v>
      </c>
      <c r="T1140" s="10">
        <v>1</v>
      </c>
      <c r="U1140" s="10" t="s">
        <v>475</v>
      </c>
      <c r="V1140" s="10" t="s">
        <v>5354</v>
      </c>
      <c r="W1140" s="10" t="s">
        <v>5355</v>
      </c>
      <c r="X1140" s="569">
        <v>46125.479166666657</v>
      </c>
      <c r="Y1140" s="10"/>
      <c r="Z1140" s="10">
        <v>0.5</v>
      </c>
      <c r="AA1140" s="10"/>
      <c r="AB1140" s="10" t="s">
        <v>478</v>
      </c>
      <c r="AC1140" s="221" t="s">
        <v>5357</v>
      </c>
      <c r="AD1140" s="10" t="s">
        <v>480</v>
      </c>
      <c r="AE1140" s="10"/>
      <c r="AF1140" s="10"/>
      <c r="AG1140" s="10"/>
      <c r="AH1140" s="10"/>
      <c r="AI1140" s="10"/>
      <c r="AJ1140" s="10" t="s">
        <v>480</v>
      </c>
      <c r="AK1140" s="10" t="s">
        <v>480</v>
      </c>
      <c r="AL1140" s="222" t="e">
        <f t="shared" si="34"/>
        <v>#VALUE!</v>
      </c>
      <c r="AM1140" s="220">
        <f t="shared" si="35"/>
        <v>46125</v>
      </c>
    </row>
    <row r="1141" spans="1:39" ht="21.6" customHeight="1">
      <c r="A1141" s="10">
        <v>80</v>
      </c>
      <c r="B1141" s="10" t="s">
        <v>471</v>
      </c>
      <c r="C1141" s="10">
        <v>2026041906</v>
      </c>
      <c r="D1141" s="10"/>
      <c r="E1141" s="10"/>
      <c r="F1141" s="10">
        <v>3749</v>
      </c>
      <c r="G1141" s="366" t="s">
        <v>3580</v>
      </c>
      <c r="H1141" s="10" t="s">
        <v>2561</v>
      </c>
      <c r="I1141" s="10"/>
      <c r="J1141" s="10"/>
      <c r="K1141" s="10"/>
      <c r="L1141" s="10"/>
      <c r="M1141" s="11"/>
      <c r="N1141" s="10"/>
      <c r="O1141" s="11"/>
      <c r="P1141" s="12"/>
      <c r="Q1141" s="10" t="s">
        <v>4665</v>
      </c>
      <c r="R1141" s="10" t="s">
        <v>419</v>
      </c>
      <c r="S1141" s="367" t="s">
        <v>130</v>
      </c>
      <c r="T1141" s="10">
        <v>1</v>
      </c>
      <c r="U1141" s="10" t="s">
        <v>475</v>
      </c>
      <c r="V1141" s="10" t="s">
        <v>5358</v>
      </c>
      <c r="W1141" s="10" t="s">
        <v>5359</v>
      </c>
      <c r="X1141" s="569">
        <v>46126.465277777781</v>
      </c>
      <c r="Y1141" s="10"/>
      <c r="Z1141" s="10">
        <v>0.5</v>
      </c>
      <c r="AA1141" s="10"/>
      <c r="AB1141" s="10" t="s">
        <v>478</v>
      </c>
      <c r="AC1141" s="221" t="s">
        <v>5068</v>
      </c>
      <c r="AD1141" s="10" t="s">
        <v>480</v>
      </c>
      <c r="AE1141" s="10"/>
      <c r="AF1141" s="10"/>
      <c r="AG1141" s="10"/>
      <c r="AH1141" s="10"/>
      <c r="AI1141" s="10"/>
      <c r="AJ1141" s="10"/>
      <c r="AK1141" s="10" t="s">
        <v>480</v>
      </c>
      <c r="AL1141" s="222" t="e">
        <f t="shared" si="34"/>
        <v>#VALUE!</v>
      </c>
      <c r="AM1141" s="220">
        <f t="shared" si="35"/>
        <v>46126</v>
      </c>
    </row>
    <row r="1142" spans="1:39" ht="21.6" customHeight="1">
      <c r="A1142" s="10">
        <v>81</v>
      </c>
      <c r="B1142" s="10" t="s">
        <v>471</v>
      </c>
      <c r="C1142" s="10">
        <v>2026041908</v>
      </c>
      <c r="D1142" s="10"/>
      <c r="E1142" s="10"/>
      <c r="F1142" s="10">
        <v>3741</v>
      </c>
      <c r="G1142" s="366" t="s">
        <v>811</v>
      </c>
      <c r="H1142" s="10" t="s">
        <v>504</v>
      </c>
      <c r="I1142" s="10"/>
      <c r="J1142" s="10"/>
      <c r="K1142" s="10"/>
      <c r="L1142" s="10"/>
      <c r="M1142" s="11"/>
      <c r="N1142" s="10"/>
      <c r="O1142" s="11"/>
      <c r="P1142" s="12"/>
      <c r="Q1142" s="10" t="s">
        <v>812</v>
      </c>
      <c r="R1142" s="10" t="s">
        <v>419</v>
      </c>
      <c r="S1142" s="367" t="s">
        <v>145</v>
      </c>
      <c r="T1142" s="10">
        <v>1</v>
      </c>
      <c r="U1142" s="10" t="s">
        <v>475</v>
      </c>
      <c r="V1142" s="10" t="s">
        <v>5360</v>
      </c>
      <c r="W1142" s="10" t="s">
        <v>5359</v>
      </c>
      <c r="X1142" s="569">
        <v>46126.461805555547</v>
      </c>
      <c r="Y1142" s="10"/>
      <c r="Z1142" s="10">
        <v>0.4</v>
      </c>
      <c r="AA1142" s="10"/>
      <c r="AB1142" s="10" t="s">
        <v>478</v>
      </c>
      <c r="AC1142" s="221" t="s">
        <v>5068</v>
      </c>
      <c r="AD1142" s="10" t="s">
        <v>480</v>
      </c>
      <c r="AE1142" s="10"/>
      <c r="AF1142" s="10"/>
      <c r="AG1142" s="10"/>
      <c r="AH1142" s="10"/>
      <c r="AI1142" s="10"/>
      <c r="AJ1142" s="10" t="s">
        <v>480</v>
      </c>
      <c r="AK1142" s="10" t="s">
        <v>480</v>
      </c>
      <c r="AL1142" s="222" t="e">
        <f t="shared" si="34"/>
        <v>#VALUE!</v>
      </c>
      <c r="AM1142" s="220">
        <f t="shared" si="35"/>
        <v>46126</v>
      </c>
    </row>
    <row r="1143" spans="1:39" ht="21.6" customHeight="1">
      <c r="A1143" s="10">
        <v>82</v>
      </c>
      <c r="B1143" s="10" t="s">
        <v>509</v>
      </c>
      <c r="C1143" s="10">
        <v>2026041910</v>
      </c>
      <c r="D1143" s="10" t="s">
        <v>5361</v>
      </c>
      <c r="E1143" s="10" t="s">
        <v>511</v>
      </c>
      <c r="F1143" s="10">
        <v>4036</v>
      </c>
      <c r="G1143" s="366" t="s">
        <v>206</v>
      </c>
      <c r="H1143" s="10" t="s">
        <v>887</v>
      </c>
      <c r="I1143" s="10" t="s">
        <v>5362</v>
      </c>
      <c r="J1143" s="10" t="s">
        <v>514</v>
      </c>
      <c r="K1143" s="10" t="s">
        <v>592</v>
      </c>
      <c r="L1143" s="10" t="s">
        <v>515</v>
      </c>
      <c r="M1143" s="11" t="s">
        <v>516</v>
      </c>
      <c r="N1143" s="10">
        <v>2302</v>
      </c>
      <c r="O1143" s="11" t="s">
        <v>1653</v>
      </c>
      <c r="P1143" s="12" t="s">
        <v>5363</v>
      </c>
      <c r="Q1143" s="10" t="s">
        <v>2068</v>
      </c>
      <c r="R1143" s="10" t="s">
        <v>419</v>
      </c>
      <c r="S1143" s="367" t="s">
        <v>125</v>
      </c>
      <c r="T1143" s="10">
        <v>1</v>
      </c>
      <c r="U1143" s="10" t="s">
        <v>475</v>
      </c>
      <c r="V1143" s="10" t="s">
        <v>5364</v>
      </c>
      <c r="W1143" s="10" t="s">
        <v>5365</v>
      </c>
      <c r="X1143" s="569">
        <v>46126.513888888891</v>
      </c>
      <c r="Y1143" s="10" t="s">
        <v>5366</v>
      </c>
      <c r="Z1143" s="10">
        <v>0.5</v>
      </c>
      <c r="AA1143" s="10"/>
      <c r="AB1143" s="10" t="s">
        <v>478</v>
      </c>
      <c r="AC1143" s="221" t="s">
        <v>5367</v>
      </c>
      <c r="AD1143" s="10"/>
      <c r="AE1143" s="10"/>
      <c r="AF1143" s="10"/>
      <c r="AG1143" s="10"/>
      <c r="AH1143" s="10"/>
      <c r="AI1143" s="10"/>
      <c r="AJ1143" s="10"/>
      <c r="AK1143" s="10" t="s">
        <v>480</v>
      </c>
      <c r="AL1143" s="222">
        <f t="shared" si="34"/>
        <v>46126</v>
      </c>
      <c r="AM1143" s="220">
        <f t="shared" si="35"/>
        <v>46126</v>
      </c>
    </row>
    <row r="1144" spans="1:39" ht="21.6" customHeight="1">
      <c r="A1144" s="10">
        <v>83</v>
      </c>
      <c r="B1144" s="10" t="s">
        <v>471</v>
      </c>
      <c r="C1144" s="10">
        <v>2026041974</v>
      </c>
      <c r="D1144" s="10"/>
      <c r="E1144" s="10"/>
      <c r="F1144" s="10">
        <v>5465</v>
      </c>
      <c r="G1144" s="366" t="s">
        <v>3583</v>
      </c>
      <c r="H1144" s="10" t="s">
        <v>2561</v>
      </c>
      <c r="I1144" s="10"/>
      <c r="J1144" s="10"/>
      <c r="K1144" s="10"/>
      <c r="L1144" s="10"/>
      <c r="M1144" s="11"/>
      <c r="N1144" s="10"/>
      <c r="O1144" s="11"/>
      <c r="P1144" s="12"/>
      <c r="Q1144" s="10" t="s">
        <v>4659</v>
      </c>
      <c r="R1144" s="10" t="s">
        <v>419</v>
      </c>
      <c r="S1144" s="367" t="s">
        <v>130</v>
      </c>
      <c r="T1144" s="10">
        <v>1</v>
      </c>
      <c r="U1144" s="10" t="s">
        <v>475</v>
      </c>
      <c r="V1144" s="10" t="s">
        <v>5368</v>
      </c>
      <c r="W1144" s="10" t="s">
        <v>5369</v>
      </c>
      <c r="X1144" s="569">
        <v>46126.5</v>
      </c>
      <c r="Y1144" s="10"/>
      <c r="Z1144" s="10">
        <v>0.5</v>
      </c>
      <c r="AA1144" s="10"/>
      <c r="AB1144" s="10" t="s">
        <v>478</v>
      </c>
      <c r="AC1144" s="221" t="s">
        <v>5068</v>
      </c>
      <c r="AD1144" s="10" t="s">
        <v>480</v>
      </c>
      <c r="AE1144" s="10"/>
      <c r="AF1144" s="10"/>
      <c r="AG1144" s="10"/>
      <c r="AH1144" s="10"/>
      <c r="AI1144" s="10"/>
      <c r="AJ1144" s="10"/>
      <c r="AK1144" s="10" t="s">
        <v>480</v>
      </c>
      <c r="AL1144" s="222" t="e">
        <f t="shared" si="34"/>
        <v>#VALUE!</v>
      </c>
      <c r="AM1144" s="220">
        <f t="shared" si="35"/>
        <v>46126</v>
      </c>
    </row>
    <row r="1145" spans="1:39" ht="21.6" customHeight="1">
      <c r="A1145" s="10">
        <v>84</v>
      </c>
      <c r="B1145" s="10" t="s">
        <v>471</v>
      </c>
      <c r="C1145" s="10">
        <v>2026041979</v>
      </c>
      <c r="D1145" s="10"/>
      <c r="E1145" s="10"/>
      <c r="F1145" s="10">
        <v>4036</v>
      </c>
      <c r="G1145" s="366" t="s">
        <v>206</v>
      </c>
      <c r="H1145" s="10" t="s">
        <v>887</v>
      </c>
      <c r="I1145" s="10"/>
      <c r="J1145" s="10"/>
      <c r="K1145" s="10"/>
      <c r="L1145" s="10"/>
      <c r="M1145" s="11"/>
      <c r="N1145" s="10"/>
      <c r="O1145" s="11"/>
      <c r="P1145" s="12"/>
      <c r="Q1145" s="10" t="s">
        <v>2068</v>
      </c>
      <c r="R1145" s="10" t="s">
        <v>419</v>
      </c>
      <c r="S1145" s="367" t="s">
        <v>125</v>
      </c>
      <c r="T1145" s="10">
        <v>1</v>
      </c>
      <c r="U1145" s="10" t="s">
        <v>475</v>
      </c>
      <c r="V1145" s="10" t="s">
        <v>5370</v>
      </c>
      <c r="W1145" s="10" t="s">
        <v>5371</v>
      </c>
      <c r="X1145" s="569">
        <v>46126.527777777781</v>
      </c>
      <c r="Y1145" s="10"/>
      <c r="Z1145" s="10">
        <v>0.3</v>
      </c>
      <c r="AA1145" s="10"/>
      <c r="AB1145" s="10" t="s">
        <v>478</v>
      </c>
      <c r="AC1145" s="221" t="s">
        <v>5068</v>
      </c>
      <c r="AD1145" s="10" t="s">
        <v>480</v>
      </c>
      <c r="AE1145" s="10"/>
      <c r="AF1145" s="10"/>
      <c r="AG1145" s="10"/>
      <c r="AH1145" s="10"/>
      <c r="AI1145" s="10"/>
      <c r="AJ1145" s="10" t="s">
        <v>480</v>
      </c>
      <c r="AK1145" s="10" t="s">
        <v>480</v>
      </c>
      <c r="AL1145" s="222" t="e">
        <f t="shared" si="34"/>
        <v>#VALUE!</v>
      </c>
      <c r="AM1145" s="220">
        <f t="shared" si="35"/>
        <v>46126</v>
      </c>
    </row>
    <row r="1146" spans="1:39" ht="21.6" customHeight="1">
      <c r="A1146" s="10">
        <v>72</v>
      </c>
      <c r="B1146" s="10" t="s">
        <v>509</v>
      </c>
      <c r="C1146" s="10">
        <v>2026041822</v>
      </c>
      <c r="D1146" s="10" t="s">
        <v>5372</v>
      </c>
      <c r="E1146" s="10" t="s">
        <v>511</v>
      </c>
      <c r="F1146" s="10">
        <v>3623</v>
      </c>
      <c r="G1146" s="366" t="s">
        <v>294</v>
      </c>
      <c r="H1146" s="10" t="s">
        <v>504</v>
      </c>
      <c r="I1146" s="10" t="s">
        <v>5373</v>
      </c>
      <c r="J1146" s="10" t="s">
        <v>638</v>
      </c>
      <c r="K1146" s="10" t="s">
        <v>289</v>
      </c>
      <c r="L1146" s="10" t="s">
        <v>1140</v>
      </c>
      <c r="M1146" s="11" t="s">
        <v>1141</v>
      </c>
      <c r="N1146" s="10">
        <v>5805</v>
      </c>
      <c r="O1146" s="11" t="s">
        <v>2168</v>
      </c>
      <c r="P1146" s="12" t="s">
        <v>5374</v>
      </c>
      <c r="Q1146" s="10" t="s">
        <v>1340</v>
      </c>
      <c r="R1146" s="10" t="s">
        <v>419</v>
      </c>
      <c r="S1146" s="367" t="s">
        <v>145</v>
      </c>
      <c r="T1146" s="10">
        <v>1</v>
      </c>
      <c r="U1146" s="10" t="s">
        <v>475</v>
      </c>
      <c r="V1146" s="10" t="s">
        <v>5375</v>
      </c>
      <c r="W1146" s="10" t="s">
        <v>5376</v>
      </c>
      <c r="X1146" s="569">
        <v>46126.694444444453</v>
      </c>
      <c r="Y1146" s="10" t="s">
        <v>5377</v>
      </c>
      <c r="Z1146" s="10">
        <v>0.7</v>
      </c>
      <c r="AA1146" s="10"/>
      <c r="AB1146" s="10" t="s">
        <v>478</v>
      </c>
      <c r="AC1146" s="221" t="s">
        <v>5378</v>
      </c>
      <c r="AD1146" s="10"/>
      <c r="AE1146" s="10"/>
      <c r="AF1146" s="10"/>
      <c r="AG1146" s="10"/>
      <c r="AH1146" s="10"/>
      <c r="AI1146" s="10"/>
      <c r="AJ1146" s="10"/>
      <c r="AK1146" s="10" t="s">
        <v>480</v>
      </c>
      <c r="AL1146" s="222">
        <f t="shared" si="34"/>
        <v>46125</v>
      </c>
      <c r="AM1146" s="220">
        <f t="shared" si="35"/>
        <v>46126</v>
      </c>
    </row>
    <row r="1147" spans="1:39" ht="21.6" customHeight="1">
      <c r="A1147" s="10">
        <v>86</v>
      </c>
      <c r="B1147" s="10" t="s">
        <v>471</v>
      </c>
      <c r="C1147" s="10">
        <v>2026041987</v>
      </c>
      <c r="D1147" s="10"/>
      <c r="E1147" s="10"/>
      <c r="F1147" s="10">
        <v>5251</v>
      </c>
      <c r="G1147" s="366" t="s">
        <v>303</v>
      </c>
      <c r="H1147" s="10" t="s">
        <v>2561</v>
      </c>
      <c r="I1147" s="10"/>
      <c r="J1147" s="10"/>
      <c r="K1147" s="10"/>
      <c r="L1147" s="10"/>
      <c r="M1147" s="11"/>
      <c r="N1147" s="10"/>
      <c r="O1147" s="11"/>
      <c r="P1147" s="12"/>
      <c r="Q1147" s="10" t="s">
        <v>4292</v>
      </c>
      <c r="R1147" s="10" t="s">
        <v>419</v>
      </c>
      <c r="S1147" s="367" t="s">
        <v>130</v>
      </c>
      <c r="T1147" s="10">
        <v>1</v>
      </c>
      <c r="U1147" s="10" t="s">
        <v>475</v>
      </c>
      <c r="V1147" s="10" t="s">
        <v>5379</v>
      </c>
      <c r="W1147" s="10" t="s">
        <v>5380</v>
      </c>
      <c r="X1147" s="569">
        <v>46126.563888888893</v>
      </c>
      <c r="Y1147" s="10"/>
      <c r="Z1147" s="10">
        <v>0.4</v>
      </c>
      <c r="AA1147" s="10"/>
      <c r="AB1147" s="10" t="s">
        <v>478</v>
      </c>
      <c r="AC1147" s="221" t="s">
        <v>5068</v>
      </c>
      <c r="AD1147" s="10" t="s">
        <v>480</v>
      </c>
      <c r="AE1147" s="10"/>
      <c r="AF1147" s="10"/>
      <c r="AG1147" s="10"/>
      <c r="AH1147" s="10"/>
      <c r="AI1147" s="10"/>
      <c r="AJ1147" s="10"/>
      <c r="AK1147" s="10" t="s">
        <v>480</v>
      </c>
      <c r="AL1147" s="222" t="e">
        <f t="shared" si="34"/>
        <v>#VALUE!</v>
      </c>
      <c r="AM1147" s="220">
        <f t="shared" si="35"/>
        <v>46126</v>
      </c>
    </row>
    <row r="1148" spans="1:39" ht="21.6" customHeight="1">
      <c r="A1148" s="10">
        <v>87</v>
      </c>
      <c r="B1148" s="10" t="s">
        <v>471</v>
      </c>
      <c r="C1148" s="10">
        <v>2026041990</v>
      </c>
      <c r="D1148" s="10"/>
      <c r="E1148" s="10"/>
      <c r="F1148" s="10">
        <v>2301</v>
      </c>
      <c r="G1148" s="366" t="s">
        <v>2064</v>
      </c>
      <c r="H1148" s="10" t="s">
        <v>887</v>
      </c>
      <c r="I1148" s="10"/>
      <c r="J1148" s="10"/>
      <c r="K1148" s="10"/>
      <c r="L1148" s="10"/>
      <c r="M1148" s="11"/>
      <c r="N1148" s="10"/>
      <c r="O1148" s="11"/>
      <c r="P1148" s="12"/>
      <c r="Q1148" s="10" t="s">
        <v>2065</v>
      </c>
      <c r="R1148" s="10" t="s">
        <v>419</v>
      </c>
      <c r="S1148" s="367" t="s">
        <v>125</v>
      </c>
      <c r="T1148" s="10">
        <v>1</v>
      </c>
      <c r="U1148" s="10" t="s">
        <v>475</v>
      </c>
      <c r="V1148" s="10" t="s">
        <v>5381</v>
      </c>
      <c r="W1148" s="10" t="s">
        <v>5319</v>
      </c>
      <c r="X1148" s="569">
        <v>46126.5625</v>
      </c>
      <c r="Y1148" s="10"/>
      <c r="Z1148" s="10">
        <v>0.5</v>
      </c>
      <c r="AA1148" s="10"/>
      <c r="AB1148" s="10" t="s">
        <v>478</v>
      </c>
      <c r="AC1148" s="221" t="s">
        <v>5068</v>
      </c>
      <c r="AD1148" s="10" t="s">
        <v>480</v>
      </c>
      <c r="AE1148" s="10"/>
      <c r="AF1148" s="10"/>
      <c r="AG1148" s="10"/>
      <c r="AH1148" s="10"/>
      <c r="AI1148" s="10"/>
      <c r="AJ1148" s="10" t="s">
        <v>480</v>
      </c>
      <c r="AK1148" s="10" t="s">
        <v>480</v>
      </c>
      <c r="AL1148" s="222" t="e">
        <f t="shared" si="34"/>
        <v>#VALUE!</v>
      </c>
      <c r="AM1148" s="220">
        <f t="shared" si="35"/>
        <v>46126</v>
      </c>
    </row>
    <row r="1149" spans="1:39" ht="21.6" customHeight="1">
      <c r="A1149" s="10">
        <v>88</v>
      </c>
      <c r="B1149" s="10" t="s">
        <v>471</v>
      </c>
      <c r="C1149" s="10">
        <v>2026041994</v>
      </c>
      <c r="D1149" s="10"/>
      <c r="E1149" s="10"/>
      <c r="F1149" s="10">
        <v>4923</v>
      </c>
      <c r="G1149" s="366" t="s">
        <v>2060</v>
      </c>
      <c r="H1149" s="10" t="s">
        <v>887</v>
      </c>
      <c r="I1149" s="10"/>
      <c r="J1149" s="10"/>
      <c r="K1149" s="10"/>
      <c r="L1149" s="10"/>
      <c r="M1149" s="11"/>
      <c r="N1149" s="10"/>
      <c r="O1149" s="11"/>
      <c r="P1149" s="12"/>
      <c r="Q1149" s="10" t="s">
        <v>2061</v>
      </c>
      <c r="R1149" s="10" t="s">
        <v>419</v>
      </c>
      <c r="S1149" s="367" t="s">
        <v>125</v>
      </c>
      <c r="T1149" s="10">
        <v>1</v>
      </c>
      <c r="U1149" s="10" t="s">
        <v>475</v>
      </c>
      <c r="V1149" s="10" t="s">
        <v>5382</v>
      </c>
      <c r="W1149" s="10" t="s">
        <v>5383</v>
      </c>
      <c r="X1149" s="569">
        <v>46126.583333333343</v>
      </c>
      <c r="Y1149" s="10"/>
      <c r="Z1149" s="10">
        <v>0.5</v>
      </c>
      <c r="AA1149" s="10"/>
      <c r="AB1149" s="10" t="s">
        <v>478</v>
      </c>
      <c r="AC1149" s="221" t="s">
        <v>5068</v>
      </c>
      <c r="AD1149" s="10" t="s">
        <v>480</v>
      </c>
      <c r="AE1149" s="10"/>
      <c r="AF1149" s="10"/>
      <c r="AG1149" s="10"/>
      <c r="AH1149" s="10"/>
      <c r="AI1149" s="10"/>
      <c r="AJ1149" s="10" t="s">
        <v>480</v>
      </c>
      <c r="AK1149" s="10" t="s">
        <v>480</v>
      </c>
      <c r="AL1149" s="222" t="e">
        <f t="shared" si="34"/>
        <v>#VALUE!</v>
      </c>
      <c r="AM1149" s="220">
        <f t="shared" si="35"/>
        <v>46126</v>
      </c>
    </row>
    <row r="1150" spans="1:39" ht="21.6" customHeight="1">
      <c r="A1150" s="10">
        <v>89</v>
      </c>
      <c r="B1150" s="10" t="s">
        <v>471</v>
      </c>
      <c r="C1150" s="10">
        <v>2026041999</v>
      </c>
      <c r="D1150" s="10"/>
      <c r="E1150" s="10"/>
      <c r="F1150" s="10">
        <v>4902</v>
      </c>
      <c r="G1150" s="366" t="s">
        <v>276</v>
      </c>
      <c r="H1150" s="10" t="s">
        <v>2561</v>
      </c>
      <c r="I1150" s="10"/>
      <c r="J1150" s="10"/>
      <c r="K1150" s="10"/>
      <c r="L1150" s="10"/>
      <c r="M1150" s="11"/>
      <c r="N1150" s="10"/>
      <c r="O1150" s="11"/>
      <c r="P1150" s="12"/>
      <c r="Q1150" s="10" t="s">
        <v>3262</v>
      </c>
      <c r="R1150" s="10" t="s">
        <v>419</v>
      </c>
      <c r="S1150" s="367" t="s">
        <v>130</v>
      </c>
      <c r="T1150" s="10">
        <v>1</v>
      </c>
      <c r="U1150" s="10" t="s">
        <v>475</v>
      </c>
      <c r="V1150" s="10" t="s">
        <v>5384</v>
      </c>
      <c r="W1150" s="10" t="s">
        <v>5385</v>
      </c>
      <c r="X1150" s="569">
        <v>46126.583333333343</v>
      </c>
      <c r="Y1150" s="10"/>
      <c r="Z1150" s="10">
        <v>0.3</v>
      </c>
      <c r="AA1150" s="10"/>
      <c r="AB1150" s="10" t="s">
        <v>478</v>
      </c>
      <c r="AC1150" s="221" t="s">
        <v>5068</v>
      </c>
      <c r="AD1150" s="10" t="s">
        <v>480</v>
      </c>
      <c r="AE1150" s="10"/>
      <c r="AF1150" s="10"/>
      <c r="AG1150" s="10"/>
      <c r="AH1150" s="10"/>
      <c r="AI1150" s="10"/>
      <c r="AJ1150" s="10"/>
      <c r="AK1150" s="10" t="s">
        <v>480</v>
      </c>
      <c r="AL1150" s="222" t="e">
        <f t="shared" si="34"/>
        <v>#VALUE!</v>
      </c>
      <c r="AM1150" s="220">
        <f t="shared" si="35"/>
        <v>46126</v>
      </c>
    </row>
    <row r="1151" spans="1:39" ht="21.6" customHeight="1">
      <c r="A1151" s="10">
        <v>90</v>
      </c>
      <c r="B1151" s="10" t="s">
        <v>471</v>
      </c>
      <c r="C1151" s="10">
        <v>2026042007</v>
      </c>
      <c r="D1151" s="10"/>
      <c r="E1151" s="10"/>
      <c r="F1151" s="10">
        <v>5016</v>
      </c>
      <c r="G1151" s="366" t="s">
        <v>3251</v>
      </c>
      <c r="H1151" s="10" t="s">
        <v>2561</v>
      </c>
      <c r="I1151" s="10"/>
      <c r="J1151" s="10"/>
      <c r="K1151" s="10"/>
      <c r="L1151" s="10"/>
      <c r="M1151" s="11"/>
      <c r="N1151" s="10"/>
      <c r="O1151" s="11"/>
      <c r="P1151" s="12"/>
      <c r="Q1151" s="10" t="s">
        <v>3252</v>
      </c>
      <c r="R1151" s="10" t="s">
        <v>419</v>
      </c>
      <c r="S1151" s="367" t="s">
        <v>130</v>
      </c>
      <c r="T1151" s="10">
        <v>1</v>
      </c>
      <c r="U1151" s="10" t="s">
        <v>475</v>
      </c>
      <c r="V1151" s="10" t="s">
        <v>5386</v>
      </c>
      <c r="W1151" s="10" t="s">
        <v>5387</v>
      </c>
      <c r="X1151" s="569">
        <v>46126.611111111109</v>
      </c>
      <c r="Y1151" s="10"/>
      <c r="Z1151" s="10">
        <v>0.5</v>
      </c>
      <c r="AA1151" s="10"/>
      <c r="AB1151" s="10" t="s">
        <v>478</v>
      </c>
      <c r="AC1151" s="221" t="s">
        <v>5068</v>
      </c>
      <c r="AD1151" s="10" t="s">
        <v>480</v>
      </c>
      <c r="AE1151" s="10"/>
      <c r="AF1151" s="10"/>
      <c r="AG1151" s="10"/>
      <c r="AH1151" s="10"/>
      <c r="AI1151" s="10"/>
      <c r="AJ1151" s="10"/>
      <c r="AK1151" s="10" t="s">
        <v>480</v>
      </c>
      <c r="AL1151" s="222" t="e">
        <f t="shared" si="34"/>
        <v>#VALUE!</v>
      </c>
      <c r="AM1151" s="220">
        <f t="shared" si="35"/>
        <v>46126</v>
      </c>
    </row>
    <row r="1152" spans="1:39" ht="21.6" customHeight="1">
      <c r="A1152" s="10">
        <v>91</v>
      </c>
      <c r="B1152" s="10" t="s">
        <v>471</v>
      </c>
      <c r="C1152" s="10">
        <v>2026042039</v>
      </c>
      <c r="D1152" s="10"/>
      <c r="E1152" s="10"/>
      <c r="F1152" s="10">
        <v>3741</v>
      </c>
      <c r="G1152" s="366" t="s">
        <v>811</v>
      </c>
      <c r="H1152" s="10" t="s">
        <v>504</v>
      </c>
      <c r="I1152" s="10"/>
      <c r="J1152" s="10"/>
      <c r="K1152" s="10"/>
      <c r="L1152" s="10"/>
      <c r="M1152" s="11"/>
      <c r="N1152" s="10"/>
      <c r="O1152" s="11"/>
      <c r="P1152" s="12"/>
      <c r="Q1152" s="10" t="s">
        <v>812</v>
      </c>
      <c r="R1152" s="10" t="s">
        <v>419</v>
      </c>
      <c r="S1152" s="367" t="s">
        <v>145</v>
      </c>
      <c r="T1152" s="10">
        <v>1</v>
      </c>
      <c r="U1152" s="10" t="s">
        <v>475</v>
      </c>
      <c r="V1152" s="10" t="s">
        <v>5388</v>
      </c>
      <c r="W1152" s="10" t="s">
        <v>5389</v>
      </c>
      <c r="X1152" s="569">
        <v>46126.625</v>
      </c>
      <c r="Y1152" s="10"/>
      <c r="Z1152" s="10">
        <v>0.3</v>
      </c>
      <c r="AA1152" s="10"/>
      <c r="AB1152" s="10" t="s">
        <v>478</v>
      </c>
      <c r="AC1152" s="221" t="s">
        <v>5390</v>
      </c>
      <c r="AD1152" s="10" t="s">
        <v>480</v>
      </c>
      <c r="AE1152" s="10"/>
      <c r="AF1152" s="10"/>
      <c r="AG1152" s="10"/>
      <c r="AH1152" s="10"/>
      <c r="AI1152" s="10"/>
      <c r="AJ1152" s="10"/>
      <c r="AK1152" s="10" t="s">
        <v>480</v>
      </c>
      <c r="AL1152" s="222" t="e">
        <f t="shared" si="34"/>
        <v>#VALUE!</v>
      </c>
      <c r="AM1152" s="220">
        <f t="shared" si="35"/>
        <v>46126</v>
      </c>
    </row>
    <row r="1153" spans="1:39" ht="21.6" customHeight="1">
      <c r="A1153" s="10">
        <v>92</v>
      </c>
      <c r="B1153" s="10" t="s">
        <v>509</v>
      </c>
      <c r="C1153" s="10">
        <v>2026042057</v>
      </c>
      <c r="D1153" s="10" t="s">
        <v>5391</v>
      </c>
      <c r="E1153" s="10" t="s">
        <v>621</v>
      </c>
      <c r="F1153" s="10">
        <v>3941</v>
      </c>
      <c r="G1153" s="366" t="s">
        <v>2550</v>
      </c>
      <c r="H1153" s="10" t="s">
        <v>2551</v>
      </c>
      <c r="I1153" s="10" t="s">
        <v>5392</v>
      </c>
      <c r="J1153" s="10" t="s">
        <v>514</v>
      </c>
      <c r="K1153" s="10" t="s">
        <v>289</v>
      </c>
      <c r="L1153" s="10" t="s">
        <v>703</v>
      </c>
      <c r="M1153" s="11" t="s">
        <v>704</v>
      </c>
      <c r="N1153" s="10">
        <v>2405</v>
      </c>
      <c r="O1153" s="11" t="s">
        <v>705</v>
      </c>
      <c r="P1153" s="12" t="s">
        <v>5393</v>
      </c>
      <c r="Q1153" s="10" t="s">
        <v>2554</v>
      </c>
      <c r="R1153" s="10" t="s">
        <v>419</v>
      </c>
      <c r="S1153" s="367" t="s">
        <v>145</v>
      </c>
      <c r="T1153" s="10">
        <v>1</v>
      </c>
      <c r="U1153" s="10" t="s">
        <v>3358</v>
      </c>
      <c r="V1153" s="10" t="s">
        <v>5394</v>
      </c>
      <c r="W1153" s="10" t="s">
        <v>5395</v>
      </c>
      <c r="X1153" s="569">
        <v>46126.681250000001</v>
      </c>
      <c r="Y1153" s="10" t="s">
        <v>5396</v>
      </c>
      <c r="Z1153" s="10">
        <v>0.5</v>
      </c>
      <c r="AA1153" s="10"/>
      <c r="AB1153" s="10" t="s">
        <v>478</v>
      </c>
      <c r="AC1153" s="221" t="s">
        <v>5397</v>
      </c>
      <c r="AD1153" s="10"/>
      <c r="AE1153" s="10"/>
      <c r="AF1153" s="10"/>
      <c r="AG1153" s="10"/>
      <c r="AH1153" s="10"/>
      <c r="AI1153" s="10"/>
      <c r="AJ1153" s="10"/>
      <c r="AK1153" s="10" t="s">
        <v>480</v>
      </c>
      <c r="AL1153" s="222">
        <f t="shared" si="34"/>
        <v>46126</v>
      </c>
      <c r="AM1153" s="220">
        <f t="shared" si="35"/>
        <v>46126</v>
      </c>
    </row>
    <row r="1154" spans="1:39" ht="21.6" customHeight="1">
      <c r="A1154" s="10">
        <v>93</v>
      </c>
      <c r="B1154" s="10" t="s">
        <v>471</v>
      </c>
      <c r="C1154" s="10">
        <v>2026042071</v>
      </c>
      <c r="D1154" s="10"/>
      <c r="E1154" s="10"/>
      <c r="F1154" s="10">
        <v>3623</v>
      </c>
      <c r="G1154" s="366" t="s">
        <v>294</v>
      </c>
      <c r="H1154" s="10" t="s">
        <v>504</v>
      </c>
      <c r="I1154" s="10"/>
      <c r="J1154" s="10"/>
      <c r="K1154" s="10"/>
      <c r="L1154" s="10"/>
      <c r="M1154" s="11"/>
      <c r="N1154" s="10"/>
      <c r="O1154" s="11"/>
      <c r="P1154" s="12"/>
      <c r="Q1154" s="10" t="s">
        <v>1340</v>
      </c>
      <c r="R1154" s="10" t="s">
        <v>419</v>
      </c>
      <c r="S1154" s="367" t="s">
        <v>145</v>
      </c>
      <c r="T1154" s="10">
        <v>1</v>
      </c>
      <c r="U1154" s="10" t="s">
        <v>475</v>
      </c>
      <c r="V1154" s="10" t="s">
        <v>5398</v>
      </c>
      <c r="W1154" s="10" t="s">
        <v>5399</v>
      </c>
      <c r="X1154" s="569">
        <v>46126.666666666657</v>
      </c>
      <c r="Y1154" s="10"/>
      <c r="Z1154" s="10">
        <v>0.3</v>
      </c>
      <c r="AA1154" s="10"/>
      <c r="AB1154" s="10" t="s">
        <v>478</v>
      </c>
      <c r="AC1154" s="221" t="s">
        <v>526</v>
      </c>
      <c r="AD1154" s="10" t="s">
        <v>480</v>
      </c>
      <c r="AE1154" s="10"/>
      <c r="AF1154" s="10"/>
      <c r="AG1154" s="10"/>
      <c r="AH1154" s="10"/>
      <c r="AI1154" s="10"/>
      <c r="AJ1154" s="10" t="s">
        <v>480</v>
      </c>
      <c r="AK1154" s="10" t="s">
        <v>480</v>
      </c>
      <c r="AL1154" s="222" t="e">
        <f t="shared" ref="AL1154:AL1217" si="36">DATEVALUE(TEXT(I1154, "yyyy/mm/dd"))</f>
        <v>#VALUE!</v>
      </c>
      <c r="AM1154" s="220">
        <f t="shared" ref="AM1154:AM1217" si="37">DATEVALUE(TEXT(X1154, "yyyy/mm/dd"))</f>
        <v>46126</v>
      </c>
    </row>
    <row r="1155" spans="1:39" ht="21.6" customHeight="1">
      <c r="A1155" s="10">
        <v>95</v>
      </c>
      <c r="B1155" s="10" t="s">
        <v>509</v>
      </c>
      <c r="C1155" s="10">
        <v>2026042140</v>
      </c>
      <c r="D1155" s="10" t="s">
        <v>5400</v>
      </c>
      <c r="E1155" s="10" t="s">
        <v>621</v>
      </c>
      <c r="F1155" s="10">
        <v>5410</v>
      </c>
      <c r="G1155" s="366" t="s">
        <v>342</v>
      </c>
      <c r="H1155" s="10" t="s">
        <v>504</v>
      </c>
      <c r="I1155" s="10" t="s">
        <v>5401</v>
      </c>
      <c r="J1155" s="10" t="s">
        <v>530</v>
      </c>
      <c r="K1155" s="10" t="s">
        <v>592</v>
      </c>
      <c r="L1155" s="10" t="s">
        <v>703</v>
      </c>
      <c r="M1155" s="11" t="s">
        <v>704</v>
      </c>
      <c r="N1155" s="10">
        <v>2405</v>
      </c>
      <c r="O1155" s="11" t="s">
        <v>705</v>
      </c>
      <c r="P1155" s="12" t="s">
        <v>5402</v>
      </c>
      <c r="Q1155" s="10" t="s">
        <v>505</v>
      </c>
      <c r="R1155" s="10" t="s">
        <v>419</v>
      </c>
      <c r="S1155" s="367" t="s">
        <v>130</v>
      </c>
      <c r="T1155" s="10">
        <v>1</v>
      </c>
      <c r="U1155" s="10" t="s">
        <v>475</v>
      </c>
      <c r="V1155" s="10" t="s">
        <v>5403</v>
      </c>
      <c r="W1155" s="10" t="s">
        <v>5404</v>
      </c>
      <c r="X1155" s="569">
        <v>46127.548611111109</v>
      </c>
      <c r="Y1155" s="10" t="s">
        <v>5405</v>
      </c>
      <c r="Z1155" s="10">
        <v>1.7</v>
      </c>
      <c r="AA1155" s="10"/>
      <c r="AB1155" s="10" t="s">
        <v>478</v>
      </c>
      <c r="AC1155" s="221" t="s">
        <v>5406</v>
      </c>
      <c r="AD1155" s="10"/>
      <c r="AE1155" s="10"/>
      <c r="AF1155" s="10"/>
      <c r="AG1155" s="10"/>
      <c r="AH1155" s="10"/>
      <c r="AI1155" s="10"/>
      <c r="AJ1155" s="10"/>
      <c r="AK1155" s="10" t="s">
        <v>480</v>
      </c>
      <c r="AL1155" s="222">
        <f t="shared" si="36"/>
        <v>46127</v>
      </c>
      <c r="AM1155" s="220">
        <f t="shared" si="37"/>
        <v>46127</v>
      </c>
    </row>
    <row r="1156" spans="1:39" ht="21.6" customHeight="1">
      <c r="A1156" s="10">
        <v>96</v>
      </c>
      <c r="B1156" s="10" t="s">
        <v>471</v>
      </c>
      <c r="C1156" s="10">
        <v>2026042148</v>
      </c>
      <c r="D1156" s="10"/>
      <c r="E1156" s="10"/>
      <c r="F1156" s="10">
        <v>3941</v>
      </c>
      <c r="G1156" s="366" t="s">
        <v>2550</v>
      </c>
      <c r="H1156" s="10" t="s">
        <v>2551</v>
      </c>
      <c r="I1156" s="10"/>
      <c r="J1156" s="10"/>
      <c r="K1156" s="10"/>
      <c r="L1156" s="10"/>
      <c r="M1156" s="11"/>
      <c r="N1156" s="10"/>
      <c r="O1156" s="11"/>
      <c r="P1156" s="12"/>
      <c r="Q1156" s="10" t="s">
        <v>2554</v>
      </c>
      <c r="R1156" s="10" t="s">
        <v>419</v>
      </c>
      <c r="S1156" s="367" t="s">
        <v>145</v>
      </c>
      <c r="T1156" s="10">
        <v>1</v>
      </c>
      <c r="U1156" s="10" t="s">
        <v>475</v>
      </c>
      <c r="V1156" s="10" t="s">
        <v>5407</v>
      </c>
      <c r="W1156" s="10" t="s">
        <v>5408</v>
      </c>
      <c r="X1156" s="569">
        <v>46127.375</v>
      </c>
      <c r="Y1156" s="10"/>
      <c r="Z1156" s="10">
        <v>0.5</v>
      </c>
      <c r="AA1156" s="10"/>
      <c r="AB1156" s="10" t="s">
        <v>478</v>
      </c>
      <c r="AC1156" s="221" t="s">
        <v>5068</v>
      </c>
      <c r="AD1156" s="10" t="s">
        <v>480</v>
      </c>
      <c r="AE1156" s="10"/>
      <c r="AF1156" s="10"/>
      <c r="AG1156" s="10"/>
      <c r="AH1156" s="10"/>
      <c r="AI1156" s="10"/>
      <c r="AJ1156" s="10" t="s">
        <v>480</v>
      </c>
      <c r="AK1156" s="10" t="s">
        <v>480</v>
      </c>
      <c r="AL1156" s="222" t="e">
        <f t="shared" si="36"/>
        <v>#VALUE!</v>
      </c>
      <c r="AM1156" s="220">
        <f t="shared" si="37"/>
        <v>46127</v>
      </c>
    </row>
    <row r="1157" spans="1:39" ht="21.6" customHeight="1">
      <c r="A1157" s="10">
        <v>97</v>
      </c>
      <c r="B1157" s="10" t="s">
        <v>509</v>
      </c>
      <c r="C1157" s="10">
        <v>2026042164</v>
      </c>
      <c r="D1157" s="10" t="s">
        <v>5409</v>
      </c>
      <c r="E1157" s="10" t="s">
        <v>511</v>
      </c>
      <c r="F1157" s="10">
        <v>2259</v>
      </c>
      <c r="G1157" s="366" t="s">
        <v>1319</v>
      </c>
      <c r="H1157" s="10" t="s">
        <v>504</v>
      </c>
      <c r="I1157" s="10" t="s">
        <v>5410</v>
      </c>
      <c r="J1157" s="10" t="s">
        <v>530</v>
      </c>
      <c r="K1157" s="10" t="s">
        <v>289</v>
      </c>
      <c r="L1157" s="10" t="s">
        <v>515</v>
      </c>
      <c r="M1157" s="11" t="s">
        <v>516</v>
      </c>
      <c r="N1157" s="10">
        <v>2302</v>
      </c>
      <c r="O1157" s="11" t="s">
        <v>1653</v>
      </c>
      <c r="P1157" s="12" t="s">
        <v>5411</v>
      </c>
      <c r="Q1157" s="10" t="s">
        <v>1320</v>
      </c>
      <c r="R1157" s="10" t="s">
        <v>419</v>
      </c>
      <c r="S1157" s="367" t="s">
        <v>145</v>
      </c>
      <c r="T1157" s="10">
        <v>1</v>
      </c>
      <c r="U1157" s="10" t="s">
        <v>475</v>
      </c>
      <c r="V1157" s="10" t="s">
        <v>5412</v>
      </c>
      <c r="W1157" s="10" t="s">
        <v>5413</v>
      </c>
      <c r="X1157" s="569">
        <v>46127.696527777778</v>
      </c>
      <c r="Y1157" s="10" t="s">
        <v>5414</v>
      </c>
      <c r="Z1157" s="10">
        <v>0.7</v>
      </c>
      <c r="AA1157" s="10"/>
      <c r="AB1157" s="10" t="s">
        <v>478</v>
      </c>
      <c r="AC1157" s="221" t="s">
        <v>5415</v>
      </c>
      <c r="AD1157" s="10"/>
      <c r="AE1157" s="10"/>
      <c r="AF1157" s="10"/>
      <c r="AG1157" s="10"/>
      <c r="AH1157" s="10"/>
      <c r="AI1157" s="10"/>
      <c r="AJ1157" s="10"/>
      <c r="AK1157" s="10" t="s">
        <v>480</v>
      </c>
      <c r="AL1157" s="222">
        <f t="shared" si="36"/>
        <v>46127</v>
      </c>
      <c r="AM1157" s="220">
        <f t="shared" si="37"/>
        <v>46127</v>
      </c>
    </row>
    <row r="1158" spans="1:39" ht="21.6" customHeight="1">
      <c r="A1158" s="10">
        <v>98</v>
      </c>
      <c r="B1158" s="10" t="s">
        <v>471</v>
      </c>
      <c r="C1158" s="10">
        <v>2026042181</v>
      </c>
      <c r="D1158" s="10"/>
      <c r="E1158" s="10"/>
      <c r="F1158" s="10">
        <v>3137</v>
      </c>
      <c r="G1158" s="366" t="s">
        <v>301</v>
      </c>
      <c r="H1158" s="10" t="s">
        <v>1665</v>
      </c>
      <c r="I1158" s="10"/>
      <c r="J1158" s="10"/>
      <c r="K1158" s="10"/>
      <c r="L1158" s="10"/>
      <c r="M1158" s="11"/>
      <c r="N1158" s="10"/>
      <c r="O1158" s="11"/>
      <c r="P1158" s="12"/>
      <c r="Q1158" s="10" t="s">
        <v>2138</v>
      </c>
      <c r="R1158" s="10" t="s">
        <v>419</v>
      </c>
      <c r="S1158" s="367" t="s">
        <v>130</v>
      </c>
      <c r="T1158" s="10">
        <v>1</v>
      </c>
      <c r="U1158" s="10" t="s">
        <v>475</v>
      </c>
      <c r="V1158" s="10" t="s">
        <v>5416</v>
      </c>
      <c r="W1158" s="10" t="s">
        <v>5417</v>
      </c>
      <c r="X1158" s="569">
        <v>46127.590277777781</v>
      </c>
      <c r="Y1158" s="10"/>
      <c r="Z1158" s="10">
        <v>0.3</v>
      </c>
      <c r="AA1158" s="10"/>
      <c r="AB1158" s="10" t="s">
        <v>478</v>
      </c>
      <c r="AC1158" s="221" t="s">
        <v>5068</v>
      </c>
      <c r="AD1158" s="10" t="s">
        <v>480</v>
      </c>
      <c r="AE1158" s="10"/>
      <c r="AF1158" s="10"/>
      <c r="AG1158" s="10"/>
      <c r="AH1158" s="10"/>
      <c r="AI1158" s="10"/>
      <c r="AJ1158" s="10"/>
      <c r="AK1158" s="10" t="s">
        <v>480</v>
      </c>
      <c r="AL1158" s="222" t="e">
        <f t="shared" si="36"/>
        <v>#VALUE!</v>
      </c>
      <c r="AM1158" s="220">
        <f t="shared" si="37"/>
        <v>46127</v>
      </c>
    </row>
    <row r="1159" spans="1:39" ht="21.6" customHeight="1">
      <c r="A1159" s="10">
        <v>99</v>
      </c>
      <c r="B1159" s="10" t="s">
        <v>509</v>
      </c>
      <c r="C1159" s="10">
        <v>2026042188</v>
      </c>
      <c r="D1159" s="10" t="s">
        <v>5418</v>
      </c>
      <c r="E1159" s="10" t="s">
        <v>511</v>
      </c>
      <c r="F1159" s="10">
        <v>4084</v>
      </c>
      <c r="G1159" s="366" t="s">
        <v>796</v>
      </c>
      <c r="H1159" s="10" t="s">
        <v>504</v>
      </c>
      <c r="I1159" s="10" t="s">
        <v>5419</v>
      </c>
      <c r="J1159" s="10" t="s">
        <v>530</v>
      </c>
      <c r="K1159" s="10" t="s">
        <v>289</v>
      </c>
      <c r="L1159" s="10" t="s">
        <v>515</v>
      </c>
      <c r="M1159" s="11" t="s">
        <v>516</v>
      </c>
      <c r="N1159" s="10">
        <v>2307</v>
      </c>
      <c r="O1159" s="11" t="s">
        <v>532</v>
      </c>
      <c r="P1159" s="12" t="s">
        <v>5420</v>
      </c>
      <c r="Q1159" s="10" t="s">
        <v>797</v>
      </c>
      <c r="R1159" s="10" t="s">
        <v>419</v>
      </c>
      <c r="S1159" s="367" t="s">
        <v>145</v>
      </c>
      <c r="T1159" s="10">
        <v>1</v>
      </c>
      <c r="U1159" s="10" t="s">
        <v>475</v>
      </c>
      <c r="V1159" s="10" t="s">
        <v>5421</v>
      </c>
      <c r="W1159" s="10" t="s">
        <v>5422</v>
      </c>
      <c r="X1159" s="569">
        <v>46127.724305555559</v>
      </c>
      <c r="Y1159" s="10" t="s">
        <v>5423</v>
      </c>
      <c r="Z1159" s="10">
        <v>0.5</v>
      </c>
      <c r="AA1159" s="10"/>
      <c r="AB1159" s="10" t="s">
        <v>478</v>
      </c>
      <c r="AC1159" s="221" t="s">
        <v>5424</v>
      </c>
      <c r="AD1159" s="10"/>
      <c r="AE1159" s="10"/>
      <c r="AF1159" s="10"/>
      <c r="AG1159" s="10"/>
      <c r="AH1159" s="10"/>
      <c r="AI1159" s="10"/>
      <c r="AJ1159" s="10"/>
      <c r="AK1159" s="10" t="s">
        <v>480</v>
      </c>
      <c r="AL1159" s="222">
        <f t="shared" si="36"/>
        <v>46127</v>
      </c>
      <c r="AM1159" s="220">
        <f t="shared" si="37"/>
        <v>46127</v>
      </c>
    </row>
    <row r="1160" spans="1:39" ht="21.6" customHeight="1">
      <c r="A1160" s="10">
        <v>100</v>
      </c>
      <c r="B1160" s="10" t="s">
        <v>471</v>
      </c>
      <c r="C1160" s="10">
        <v>2026042193</v>
      </c>
      <c r="D1160" s="10"/>
      <c r="E1160" s="10"/>
      <c r="F1160" s="10">
        <v>3243</v>
      </c>
      <c r="G1160" s="366" t="s">
        <v>213</v>
      </c>
      <c r="H1160" s="10" t="s">
        <v>473</v>
      </c>
      <c r="I1160" s="10"/>
      <c r="J1160" s="10"/>
      <c r="K1160" s="10"/>
      <c r="L1160" s="10"/>
      <c r="M1160" s="11"/>
      <c r="N1160" s="10"/>
      <c r="O1160" s="11"/>
      <c r="P1160" s="12"/>
      <c r="Q1160" s="10" t="s">
        <v>2111</v>
      </c>
      <c r="R1160" s="10" t="s">
        <v>419</v>
      </c>
      <c r="S1160" s="367" t="s">
        <v>130</v>
      </c>
      <c r="T1160" s="10">
        <v>1</v>
      </c>
      <c r="U1160" s="10" t="s">
        <v>475</v>
      </c>
      <c r="V1160" s="10" t="s">
        <v>5425</v>
      </c>
      <c r="W1160" s="10" t="s">
        <v>5426</v>
      </c>
      <c r="X1160" s="569">
        <v>46127.627083333333</v>
      </c>
      <c r="Y1160" s="10"/>
      <c r="Z1160" s="10">
        <v>0.4</v>
      </c>
      <c r="AA1160" s="10"/>
      <c r="AB1160" s="10" t="s">
        <v>478</v>
      </c>
      <c r="AC1160" s="221" t="s">
        <v>5068</v>
      </c>
      <c r="AD1160" s="10" t="s">
        <v>480</v>
      </c>
      <c r="AE1160" s="10"/>
      <c r="AF1160" s="10"/>
      <c r="AG1160" s="10"/>
      <c r="AH1160" s="10"/>
      <c r="AI1160" s="10"/>
      <c r="AJ1160" s="10"/>
      <c r="AK1160" s="10" t="s">
        <v>480</v>
      </c>
      <c r="AL1160" s="222" t="e">
        <f t="shared" si="36"/>
        <v>#VALUE!</v>
      </c>
      <c r="AM1160" s="220">
        <f t="shared" si="37"/>
        <v>46127</v>
      </c>
    </row>
    <row r="1161" spans="1:39" ht="21.6" customHeight="1">
      <c r="A1161" s="10">
        <v>101</v>
      </c>
      <c r="B1161" s="10" t="s">
        <v>471</v>
      </c>
      <c r="C1161" s="10">
        <v>2026042337</v>
      </c>
      <c r="D1161" s="10"/>
      <c r="E1161" s="10"/>
      <c r="F1161" s="10">
        <v>4101</v>
      </c>
      <c r="G1161" s="366" t="s">
        <v>290</v>
      </c>
      <c r="H1161" s="10" t="s">
        <v>504</v>
      </c>
      <c r="I1161" s="10"/>
      <c r="J1161" s="10"/>
      <c r="K1161" s="10"/>
      <c r="L1161" s="10"/>
      <c r="M1161" s="11"/>
      <c r="N1161" s="10"/>
      <c r="O1161" s="11"/>
      <c r="P1161" s="12"/>
      <c r="Q1161" s="10" t="s">
        <v>582</v>
      </c>
      <c r="R1161" s="10" t="s">
        <v>419</v>
      </c>
      <c r="S1161" s="367" t="s">
        <v>130</v>
      </c>
      <c r="T1161" s="10">
        <v>1</v>
      </c>
      <c r="U1161" s="10" t="s">
        <v>475</v>
      </c>
      <c r="V1161" s="10" t="s">
        <v>5427</v>
      </c>
      <c r="W1161" s="10" t="s">
        <v>5428</v>
      </c>
      <c r="X1161" s="569">
        <v>46128.5625</v>
      </c>
      <c r="Y1161" s="10"/>
      <c r="Z1161" s="10">
        <v>3</v>
      </c>
      <c r="AA1161" s="10"/>
      <c r="AB1161" s="10" t="s">
        <v>478</v>
      </c>
      <c r="AC1161" s="221" t="s">
        <v>5429</v>
      </c>
      <c r="AD1161" s="10"/>
      <c r="AE1161" s="10" t="s">
        <v>480</v>
      </c>
      <c r="AF1161" s="10"/>
      <c r="AG1161" s="10"/>
      <c r="AH1161" s="10"/>
      <c r="AI1161" s="10"/>
      <c r="AJ1161" s="10"/>
      <c r="AK1161" s="10" t="s">
        <v>480</v>
      </c>
      <c r="AL1161" t="e">
        <f t="shared" si="36"/>
        <v>#VALUE!</v>
      </c>
      <c r="AM1161">
        <f t="shared" si="37"/>
        <v>46128</v>
      </c>
    </row>
    <row r="1162" spans="1:39" ht="21.6" customHeight="1">
      <c r="A1162" s="10">
        <v>102</v>
      </c>
      <c r="B1162" s="10" t="s">
        <v>471</v>
      </c>
      <c r="C1162" s="10">
        <v>2026042338</v>
      </c>
      <c r="D1162" s="10"/>
      <c r="E1162" s="10"/>
      <c r="F1162" s="10">
        <v>4101</v>
      </c>
      <c r="G1162" s="366" t="s">
        <v>290</v>
      </c>
      <c r="H1162" s="10" t="s">
        <v>504</v>
      </c>
      <c r="I1162" s="10"/>
      <c r="J1162" s="10"/>
      <c r="K1162" s="10"/>
      <c r="L1162" s="10"/>
      <c r="M1162" s="11"/>
      <c r="N1162" s="10"/>
      <c r="O1162" s="11"/>
      <c r="P1162" s="12"/>
      <c r="Q1162" s="10" t="s">
        <v>582</v>
      </c>
      <c r="R1162" s="10" t="s">
        <v>419</v>
      </c>
      <c r="S1162" s="367" t="s">
        <v>145</v>
      </c>
      <c r="T1162" s="10">
        <v>1</v>
      </c>
      <c r="U1162" s="10" t="s">
        <v>475</v>
      </c>
      <c r="V1162" s="10" t="s">
        <v>5430</v>
      </c>
      <c r="W1162" s="10" t="s">
        <v>5431</v>
      </c>
      <c r="X1162" s="569">
        <v>46128.5625</v>
      </c>
      <c r="Y1162" s="10"/>
      <c r="Z1162" s="10">
        <v>2.5</v>
      </c>
      <c r="AA1162" s="10"/>
      <c r="AB1162" s="10" t="s">
        <v>478</v>
      </c>
      <c r="AC1162" s="221" t="s">
        <v>5432</v>
      </c>
      <c r="AD1162" s="10"/>
      <c r="AE1162" s="10" t="s">
        <v>480</v>
      </c>
      <c r="AF1162" s="10"/>
      <c r="AG1162" s="10"/>
      <c r="AH1162" s="10"/>
      <c r="AI1162" s="10"/>
      <c r="AJ1162" s="10"/>
      <c r="AK1162" s="10" t="s">
        <v>480</v>
      </c>
      <c r="AL1162" t="e">
        <f t="shared" si="36"/>
        <v>#VALUE!</v>
      </c>
      <c r="AM1162">
        <f t="shared" si="37"/>
        <v>46128</v>
      </c>
    </row>
    <row r="1163" spans="1:39" ht="21.6" customHeight="1">
      <c r="A1163" s="10">
        <v>103</v>
      </c>
      <c r="B1163" s="10" t="s">
        <v>509</v>
      </c>
      <c r="C1163" s="10">
        <v>2026042341</v>
      </c>
      <c r="D1163" s="10" t="s">
        <v>5433</v>
      </c>
      <c r="E1163" s="10" t="s">
        <v>511</v>
      </c>
      <c r="F1163" s="10">
        <v>3623</v>
      </c>
      <c r="G1163" s="366" t="s">
        <v>294</v>
      </c>
      <c r="H1163" s="10" t="s">
        <v>504</v>
      </c>
      <c r="I1163" s="10" t="s">
        <v>5434</v>
      </c>
      <c r="J1163" s="10" t="s">
        <v>571</v>
      </c>
      <c r="K1163" s="10" t="s">
        <v>289</v>
      </c>
      <c r="L1163" s="10" t="s">
        <v>2523</v>
      </c>
      <c r="M1163" s="11" t="s">
        <v>2524</v>
      </c>
      <c r="N1163" s="10" t="s">
        <v>2525</v>
      </c>
      <c r="O1163" s="11" t="s">
        <v>2526</v>
      </c>
      <c r="P1163" s="12" t="s">
        <v>5435</v>
      </c>
      <c r="Q1163" s="10" t="s">
        <v>1340</v>
      </c>
      <c r="R1163" s="10" t="s">
        <v>419</v>
      </c>
      <c r="S1163" s="367" t="s">
        <v>145</v>
      </c>
      <c r="T1163" s="10">
        <v>1</v>
      </c>
      <c r="U1163" s="10" t="s">
        <v>475</v>
      </c>
      <c r="V1163" s="10" t="s">
        <v>5436</v>
      </c>
      <c r="W1163" s="10" t="s">
        <v>5437</v>
      </c>
      <c r="X1163" s="569">
        <v>46128.607638888891</v>
      </c>
      <c r="Y1163" s="10" t="s">
        <v>5438</v>
      </c>
      <c r="Z1163" s="10">
        <v>0.4</v>
      </c>
      <c r="AA1163" s="10"/>
      <c r="AB1163" s="10" t="s">
        <v>478</v>
      </c>
      <c r="AC1163" s="221" t="s">
        <v>5439</v>
      </c>
      <c r="AD1163" s="10"/>
      <c r="AE1163" s="10"/>
      <c r="AF1163" s="10"/>
      <c r="AG1163" s="10"/>
      <c r="AH1163" s="10"/>
      <c r="AI1163" s="10"/>
      <c r="AJ1163" s="10"/>
      <c r="AK1163" s="10" t="s">
        <v>480</v>
      </c>
      <c r="AL1163">
        <f t="shared" si="36"/>
        <v>46128</v>
      </c>
      <c r="AM1163">
        <f t="shared" si="37"/>
        <v>46128</v>
      </c>
    </row>
    <row r="1164" spans="1:39" ht="21.6" customHeight="1">
      <c r="A1164" s="10">
        <v>101</v>
      </c>
      <c r="B1164" s="10" t="s">
        <v>509</v>
      </c>
      <c r="C1164" s="10">
        <v>2026042279</v>
      </c>
      <c r="D1164" s="10" t="s">
        <v>5440</v>
      </c>
      <c r="E1164" s="10" t="s">
        <v>511</v>
      </c>
      <c r="F1164" s="10">
        <v>4764</v>
      </c>
      <c r="G1164" s="366" t="s">
        <v>1826</v>
      </c>
      <c r="H1164" s="10" t="s">
        <v>1208</v>
      </c>
      <c r="I1164" s="10" t="s">
        <v>5441</v>
      </c>
      <c r="J1164" s="10" t="s">
        <v>571</v>
      </c>
      <c r="K1164" s="10" t="s">
        <v>592</v>
      </c>
      <c r="L1164" s="10" t="s">
        <v>515</v>
      </c>
      <c r="M1164" s="11" t="s">
        <v>516</v>
      </c>
      <c r="N1164" s="10">
        <v>2307</v>
      </c>
      <c r="O1164" s="11" t="s">
        <v>532</v>
      </c>
      <c r="P1164" s="12" t="s">
        <v>5442</v>
      </c>
      <c r="Q1164" s="10" t="s">
        <v>1827</v>
      </c>
      <c r="R1164" s="10" t="s">
        <v>419</v>
      </c>
      <c r="S1164" s="367" t="s">
        <v>130</v>
      </c>
      <c r="T1164" s="10">
        <v>1</v>
      </c>
      <c r="U1164" s="10" t="s">
        <v>475</v>
      </c>
      <c r="V1164" s="10" t="s">
        <v>5443</v>
      </c>
      <c r="W1164" s="10" t="s">
        <v>5444</v>
      </c>
      <c r="X1164" s="569">
        <v>46129.479166666657</v>
      </c>
      <c r="Y1164" s="10" t="s">
        <v>5445</v>
      </c>
      <c r="Z1164" s="10">
        <v>2</v>
      </c>
      <c r="AA1164" s="10"/>
      <c r="AB1164" s="10" t="s">
        <v>478</v>
      </c>
      <c r="AC1164" s="221" t="s">
        <v>5446</v>
      </c>
      <c r="AD1164" s="10"/>
      <c r="AE1164" s="10"/>
      <c r="AF1164" s="10"/>
      <c r="AG1164" s="10"/>
      <c r="AH1164" s="10"/>
      <c r="AI1164" s="10"/>
      <c r="AJ1164" s="10"/>
      <c r="AK1164" s="10" t="s">
        <v>480</v>
      </c>
      <c r="AL1164">
        <f t="shared" si="36"/>
        <v>46128</v>
      </c>
      <c r="AM1164">
        <f t="shared" si="37"/>
        <v>46129</v>
      </c>
    </row>
    <row r="1165" spans="1:39" ht="21.6" customHeight="1">
      <c r="A1165" s="10">
        <v>105</v>
      </c>
      <c r="B1165" s="10" t="s">
        <v>509</v>
      </c>
      <c r="C1165" s="10">
        <v>2026042422</v>
      </c>
      <c r="D1165" s="10" t="s">
        <v>5447</v>
      </c>
      <c r="E1165" s="10" t="s">
        <v>621</v>
      </c>
      <c r="F1165" s="10">
        <v>2442</v>
      </c>
      <c r="G1165" s="366" t="s">
        <v>194</v>
      </c>
      <c r="H1165" s="10" t="s">
        <v>1208</v>
      </c>
      <c r="I1165" s="10" t="s">
        <v>5448</v>
      </c>
      <c r="J1165" s="10" t="s">
        <v>591</v>
      </c>
      <c r="K1165" s="10" t="s">
        <v>592</v>
      </c>
      <c r="L1165" s="10" t="s">
        <v>703</v>
      </c>
      <c r="M1165" s="11" t="s">
        <v>704</v>
      </c>
      <c r="N1165" s="10">
        <v>2405</v>
      </c>
      <c r="O1165" s="11" t="s">
        <v>705</v>
      </c>
      <c r="P1165" s="12" t="s">
        <v>5449</v>
      </c>
      <c r="Q1165" s="10" t="s">
        <v>1211</v>
      </c>
      <c r="R1165" s="10" t="s">
        <v>419</v>
      </c>
      <c r="S1165" s="367" t="s">
        <v>130</v>
      </c>
      <c r="T1165" s="10">
        <v>1</v>
      </c>
      <c r="U1165" s="10" t="s">
        <v>475</v>
      </c>
      <c r="V1165" s="10" t="s">
        <v>5450</v>
      </c>
      <c r="W1165" s="10" t="s">
        <v>5451</v>
      </c>
      <c r="X1165" s="569">
        <v>46129.583333333343</v>
      </c>
      <c r="Y1165" s="10" t="s">
        <v>5452</v>
      </c>
      <c r="Z1165" s="10">
        <v>2.2999999999999998</v>
      </c>
      <c r="AA1165" s="10"/>
      <c r="AB1165" s="10" t="s">
        <v>478</v>
      </c>
      <c r="AC1165" s="221" t="s">
        <v>5453</v>
      </c>
      <c r="AD1165" s="10"/>
      <c r="AE1165" s="10"/>
      <c r="AF1165" s="10"/>
      <c r="AG1165" s="10"/>
      <c r="AH1165" s="10"/>
      <c r="AI1165" s="10"/>
      <c r="AJ1165" s="10"/>
      <c r="AK1165" s="10" t="s">
        <v>480</v>
      </c>
      <c r="AL1165">
        <f t="shared" si="36"/>
        <v>46129</v>
      </c>
      <c r="AM1165">
        <f t="shared" si="37"/>
        <v>46129</v>
      </c>
    </row>
    <row r="1166" spans="1:39" ht="21.6" customHeight="1">
      <c r="A1166" s="10">
        <v>106</v>
      </c>
      <c r="B1166" s="10" t="s">
        <v>509</v>
      </c>
      <c r="C1166" s="10">
        <v>2026042424</v>
      </c>
      <c r="D1166" s="10" t="s">
        <v>5454</v>
      </c>
      <c r="E1166" s="10" t="s">
        <v>511</v>
      </c>
      <c r="F1166" s="10">
        <v>4538</v>
      </c>
      <c r="G1166" s="366" t="s">
        <v>186</v>
      </c>
      <c r="H1166" s="10" t="s">
        <v>473</v>
      </c>
      <c r="I1166" s="10" t="s">
        <v>5455</v>
      </c>
      <c r="J1166" s="10" t="s">
        <v>591</v>
      </c>
      <c r="K1166" s="10" t="s">
        <v>592</v>
      </c>
      <c r="L1166" s="10" t="s">
        <v>545</v>
      </c>
      <c r="M1166" s="11" t="s">
        <v>546</v>
      </c>
      <c r="N1166" s="10" t="s">
        <v>547</v>
      </c>
      <c r="O1166" s="11" t="s">
        <v>548</v>
      </c>
      <c r="P1166" s="12" t="s">
        <v>5456</v>
      </c>
      <c r="Q1166" s="10" t="s">
        <v>493</v>
      </c>
      <c r="R1166" s="10" t="s">
        <v>419</v>
      </c>
      <c r="S1166" s="367" t="s">
        <v>130</v>
      </c>
      <c r="T1166" s="10">
        <v>1</v>
      </c>
      <c r="U1166" s="10" t="s">
        <v>475</v>
      </c>
      <c r="V1166" s="10" t="s">
        <v>5457</v>
      </c>
      <c r="W1166" s="10" t="s">
        <v>5451</v>
      </c>
      <c r="X1166" s="569">
        <v>46129.495138888888</v>
      </c>
      <c r="Y1166" s="10" t="s">
        <v>5458</v>
      </c>
      <c r="Z1166" s="10">
        <v>0.1</v>
      </c>
      <c r="AA1166" s="10"/>
      <c r="AB1166" s="10" t="s">
        <v>1180</v>
      </c>
      <c r="AC1166" s="221" t="s">
        <v>601</v>
      </c>
      <c r="AD1166" s="10"/>
      <c r="AE1166" s="10"/>
      <c r="AF1166" s="10"/>
      <c r="AG1166" s="10"/>
      <c r="AH1166" s="10"/>
      <c r="AI1166" s="10"/>
      <c r="AJ1166" s="10"/>
      <c r="AK1166" s="10" t="s">
        <v>480</v>
      </c>
      <c r="AL1166">
        <f t="shared" si="36"/>
        <v>46129</v>
      </c>
      <c r="AM1166">
        <f t="shared" si="37"/>
        <v>46129</v>
      </c>
    </row>
    <row r="1167" spans="1:39" ht="21.6" customHeight="1">
      <c r="A1167" s="10">
        <v>107</v>
      </c>
      <c r="B1167" s="10" t="s">
        <v>509</v>
      </c>
      <c r="C1167" s="10">
        <v>2026042473</v>
      </c>
      <c r="D1167" s="10" t="s">
        <v>5459</v>
      </c>
      <c r="E1167" s="10" t="s">
        <v>621</v>
      </c>
      <c r="F1167" s="10">
        <v>5410</v>
      </c>
      <c r="G1167" s="366" t="s">
        <v>342</v>
      </c>
      <c r="H1167" s="10" t="s">
        <v>504</v>
      </c>
      <c r="I1167" s="10" t="s">
        <v>5460</v>
      </c>
      <c r="J1167" s="10" t="s">
        <v>591</v>
      </c>
      <c r="K1167" s="10" t="s">
        <v>592</v>
      </c>
      <c r="L1167" s="10" t="s">
        <v>703</v>
      </c>
      <c r="M1167" s="11" t="s">
        <v>704</v>
      </c>
      <c r="N1167" s="10">
        <v>2405</v>
      </c>
      <c r="O1167" s="11" t="s">
        <v>705</v>
      </c>
      <c r="P1167" s="12" t="s">
        <v>5461</v>
      </c>
      <c r="Q1167" s="10" t="s">
        <v>505</v>
      </c>
      <c r="R1167" s="10" t="s">
        <v>419</v>
      </c>
      <c r="S1167" s="367" t="s">
        <v>146</v>
      </c>
      <c r="T1167" s="10">
        <v>1</v>
      </c>
      <c r="U1167" s="10" t="s">
        <v>475</v>
      </c>
      <c r="V1167" s="10" t="s">
        <v>5462</v>
      </c>
      <c r="W1167" s="10" t="s">
        <v>5463</v>
      </c>
      <c r="X1167" s="569">
        <v>46129.565972222219</v>
      </c>
      <c r="Y1167" s="10" t="s">
        <v>5438</v>
      </c>
      <c r="Z1167" s="10">
        <v>1.6</v>
      </c>
      <c r="AA1167" s="10"/>
      <c r="AB1167" s="10" t="s">
        <v>478</v>
      </c>
      <c r="AC1167" s="221" t="s">
        <v>5464</v>
      </c>
      <c r="AD1167" s="10"/>
      <c r="AE1167" s="10"/>
      <c r="AF1167" s="10"/>
      <c r="AG1167" s="10"/>
      <c r="AH1167" s="10"/>
      <c r="AI1167" s="10"/>
      <c r="AJ1167" s="10"/>
      <c r="AK1167" s="10" t="s">
        <v>480</v>
      </c>
      <c r="AL1167">
        <f t="shared" si="36"/>
        <v>46129</v>
      </c>
      <c r="AM1167">
        <f t="shared" si="37"/>
        <v>46129</v>
      </c>
    </row>
    <row r="1168" spans="1:39" ht="21.6" customHeight="1">
      <c r="A1168" s="10">
        <v>107</v>
      </c>
      <c r="B1168" s="10" t="s">
        <v>509</v>
      </c>
      <c r="C1168" s="10">
        <v>2026042472</v>
      </c>
      <c r="D1168" s="10" t="s">
        <v>5465</v>
      </c>
      <c r="E1168" s="10" t="s">
        <v>511</v>
      </c>
      <c r="F1168" s="10" t="s">
        <v>57</v>
      </c>
      <c r="G1168" s="366" t="s">
        <v>2695</v>
      </c>
      <c r="H1168" s="10" t="s">
        <v>543</v>
      </c>
      <c r="I1168" s="10" t="s">
        <v>5466</v>
      </c>
      <c r="J1168" s="10" t="s">
        <v>591</v>
      </c>
      <c r="K1168" s="10" t="s">
        <v>592</v>
      </c>
      <c r="L1168" s="10" t="s">
        <v>545</v>
      </c>
      <c r="M1168" s="11" t="s">
        <v>546</v>
      </c>
      <c r="N1168" s="10" t="s">
        <v>1913</v>
      </c>
      <c r="O1168" s="11" t="s">
        <v>1914</v>
      </c>
      <c r="P1168" s="12" t="s">
        <v>5467</v>
      </c>
      <c r="Q1168" s="10" t="s">
        <v>2698</v>
      </c>
      <c r="R1168" s="10" t="s">
        <v>419</v>
      </c>
      <c r="S1168" s="367" t="s">
        <v>146</v>
      </c>
      <c r="T1168" s="10">
        <v>1</v>
      </c>
      <c r="U1168" s="10" t="s">
        <v>475</v>
      </c>
      <c r="V1168" s="10" t="s">
        <v>5468</v>
      </c>
      <c r="W1168" s="10" t="s">
        <v>5469</v>
      </c>
      <c r="X1168" s="569">
        <v>46132.594444444447</v>
      </c>
      <c r="Y1168" s="10" t="s">
        <v>5470</v>
      </c>
      <c r="Z1168" s="10">
        <v>0.4</v>
      </c>
      <c r="AA1168" s="10"/>
      <c r="AB1168" s="10" t="s">
        <v>478</v>
      </c>
      <c r="AC1168" s="221" t="s">
        <v>5471</v>
      </c>
      <c r="AD1168" s="10"/>
      <c r="AE1168" s="10"/>
      <c r="AF1168" s="10"/>
      <c r="AG1168" s="10"/>
      <c r="AH1168" s="10"/>
      <c r="AI1168" s="10"/>
      <c r="AJ1168" s="10"/>
      <c r="AK1168" s="10" t="s">
        <v>480</v>
      </c>
      <c r="AL1168">
        <f t="shared" si="36"/>
        <v>46129</v>
      </c>
      <c r="AM1168">
        <f t="shared" si="37"/>
        <v>46132</v>
      </c>
    </row>
    <row r="1169" spans="1:39" ht="21.6" customHeight="1">
      <c r="A1169" s="10">
        <v>109</v>
      </c>
      <c r="B1169" s="10" t="s">
        <v>509</v>
      </c>
      <c r="C1169" s="10">
        <v>2026042482</v>
      </c>
      <c r="D1169" s="10" t="s">
        <v>5472</v>
      </c>
      <c r="E1169" s="10" t="s">
        <v>511</v>
      </c>
      <c r="F1169" s="10">
        <v>4715</v>
      </c>
      <c r="G1169" s="366" t="s">
        <v>216</v>
      </c>
      <c r="H1169" s="10" t="s">
        <v>473</v>
      </c>
      <c r="I1169" s="10" t="s">
        <v>5473</v>
      </c>
      <c r="J1169" s="10" t="s">
        <v>591</v>
      </c>
      <c r="K1169" s="10" t="s">
        <v>289</v>
      </c>
      <c r="L1169" s="10" t="s">
        <v>515</v>
      </c>
      <c r="M1169" s="11" t="s">
        <v>516</v>
      </c>
      <c r="N1169" s="10">
        <v>2305</v>
      </c>
      <c r="O1169" s="11" t="s">
        <v>557</v>
      </c>
      <c r="P1169" s="12" t="s">
        <v>5474</v>
      </c>
      <c r="Q1169" s="10" t="s">
        <v>1695</v>
      </c>
      <c r="R1169" s="10" t="s">
        <v>419</v>
      </c>
      <c r="S1169" s="367" t="s">
        <v>130</v>
      </c>
      <c r="T1169" s="10">
        <v>1</v>
      </c>
      <c r="U1169" s="10" t="s">
        <v>475</v>
      </c>
      <c r="V1169" s="10" t="s">
        <v>5475</v>
      </c>
      <c r="W1169" s="10" t="s">
        <v>5476</v>
      </c>
      <c r="X1169" s="569">
        <v>46129.759027777778</v>
      </c>
      <c r="Y1169" s="10" t="s">
        <v>5477</v>
      </c>
      <c r="Z1169" s="10">
        <v>0.4</v>
      </c>
      <c r="AA1169" s="10"/>
      <c r="AB1169" s="10" t="s">
        <v>478</v>
      </c>
      <c r="AC1169" s="221" t="s">
        <v>5478</v>
      </c>
      <c r="AD1169" s="10"/>
      <c r="AE1169" s="10"/>
      <c r="AF1169" s="10"/>
      <c r="AG1169" s="10"/>
      <c r="AH1169" s="10"/>
      <c r="AI1169" s="10"/>
      <c r="AJ1169" s="10"/>
      <c r="AK1169" s="10" t="s">
        <v>480</v>
      </c>
      <c r="AL1169">
        <f t="shared" si="36"/>
        <v>46129</v>
      </c>
      <c r="AM1169">
        <f t="shared" si="37"/>
        <v>46129</v>
      </c>
    </row>
    <row r="1170" spans="1:39" ht="21.6" customHeight="1">
      <c r="A1170" s="10">
        <v>110</v>
      </c>
      <c r="B1170" s="10" t="s">
        <v>509</v>
      </c>
      <c r="C1170" s="10">
        <v>2026042483</v>
      </c>
      <c r="D1170" s="10" t="s">
        <v>5479</v>
      </c>
      <c r="E1170" s="10" t="s">
        <v>511</v>
      </c>
      <c r="F1170" s="10">
        <v>4715</v>
      </c>
      <c r="G1170" s="366" t="s">
        <v>216</v>
      </c>
      <c r="H1170" s="10" t="s">
        <v>473</v>
      </c>
      <c r="I1170" s="10" t="s">
        <v>5480</v>
      </c>
      <c r="J1170" s="10" t="s">
        <v>591</v>
      </c>
      <c r="K1170" s="10" t="s">
        <v>289</v>
      </c>
      <c r="L1170" s="10" t="s">
        <v>515</v>
      </c>
      <c r="M1170" s="11" t="s">
        <v>516</v>
      </c>
      <c r="N1170" s="10">
        <v>2305</v>
      </c>
      <c r="O1170" s="11" t="s">
        <v>557</v>
      </c>
      <c r="P1170" s="12" t="s">
        <v>5481</v>
      </c>
      <c r="Q1170" s="10" t="s">
        <v>1695</v>
      </c>
      <c r="R1170" s="10" t="s">
        <v>419</v>
      </c>
      <c r="S1170" s="367" t="s">
        <v>130</v>
      </c>
      <c r="T1170" s="10">
        <v>1</v>
      </c>
      <c r="U1170" s="10" t="s">
        <v>475</v>
      </c>
      <c r="V1170" s="10" t="s">
        <v>5482</v>
      </c>
      <c r="W1170" s="10" t="s">
        <v>5483</v>
      </c>
      <c r="X1170" s="569">
        <v>46129.739583333343</v>
      </c>
      <c r="Y1170" s="10" t="s">
        <v>5484</v>
      </c>
      <c r="Z1170" s="10">
        <v>0.3</v>
      </c>
      <c r="AA1170" s="10"/>
      <c r="AB1170" s="10" t="s">
        <v>478</v>
      </c>
      <c r="AC1170" s="221" t="s">
        <v>5485</v>
      </c>
      <c r="AD1170" s="10"/>
      <c r="AE1170" s="10"/>
      <c r="AF1170" s="10"/>
      <c r="AG1170" s="10"/>
      <c r="AH1170" s="10"/>
      <c r="AI1170" s="10"/>
      <c r="AJ1170" s="10"/>
      <c r="AK1170" s="10" t="s">
        <v>480</v>
      </c>
      <c r="AL1170">
        <f t="shared" si="36"/>
        <v>46129</v>
      </c>
      <c r="AM1170">
        <f t="shared" si="37"/>
        <v>46129</v>
      </c>
    </row>
    <row r="1171" spans="1:39" ht="21.6" customHeight="1">
      <c r="A1171" s="10">
        <v>111</v>
      </c>
      <c r="B1171" s="10" t="s">
        <v>471</v>
      </c>
      <c r="C1171" s="10">
        <v>2026042565</v>
      </c>
      <c r="D1171" s="10"/>
      <c r="E1171" s="10"/>
      <c r="F1171" s="10">
        <v>4715</v>
      </c>
      <c r="G1171" s="366" t="s">
        <v>216</v>
      </c>
      <c r="H1171" s="10" t="s">
        <v>473</v>
      </c>
      <c r="I1171" s="10"/>
      <c r="J1171" s="10"/>
      <c r="K1171" s="10"/>
      <c r="L1171" s="10"/>
      <c r="M1171" s="11"/>
      <c r="N1171" s="10"/>
      <c r="O1171" s="11"/>
      <c r="P1171" s="12"/>
      <c r="Q1171" s="10" t="s">
        <v>1695</v>
      </c>
      <c r="R1171" s="10" t="s">
        <v>419</v>
      </c>
      <c r="S1171" s="367" t="s">
        <v>130</v>
      </c>
      <c r="T1171" s="10">
        <v>1</v>
      </c>
      <c r="U1171" s="10" t="s">
        <v>475</v>
      </c>
      <c r="V1171" s="10" t="s">
        <v>5486</v>
      </c>
      <c r="W1171" s="10" t="s">
        <v>5487</v>
      </c>
      <c r="X1171" s="569">
        <v>46129.729166666657</v>
      </c>
      <c r="Y1171" s="10"/>
      <c r="Z1171" s="10">
        <v>0.5</v>
      </c>
      <c r="AA1171" s="10"/>
      <c r="AB1171" s="10" t="s">
        <v>478</v>
      </c>
      <c r="AC1171" s="221" t="s">
        <v>5068</v>
      </c>
      <c r="AD1171" s="10" t="s">
        <v>480</v>
      </c>
      <c r="AE1171" s="10"/>
      <c r="AF1171" s="10"/>
      <c r="AG1171" s="10"/>
      <c r="AH1171" s="10"/>
      <c r="AI1171" s="10"/>
      <c r="AJ1171" s="10"/>
      <c r="AK1171" s="10" t="s">
        <v>480</v>
      </c>
      <c r="AL1171" t="e">
        <f t="shared" si="36"/>
        <v>#VALUE!</v>
      </c>
      <c r="AM1171">
        <f t="shared" si="37"/>
        <v>46129</v>
      </c>
    </row>
    <row r="1172" spans="1:39" ht="21.6" customHeight="1">
      <c r="A1172" s="10">
        <v>112</v>
      </c>
      <c r="B1172" s="10" t="s">
        <v>509</v>
      </c>
      <c r="C1172" s="10">
        <v>2026042571</v>
      </c>
      <c r="D1172" s="10" t="s">
        <v>5488</v>
      </c>
      <c r="E1172" s="10" t="s">
        <v>511</v>
      </c>
      <c r="F1172" s="10">
        <v>3955</v>
      </c>
      <c r="G1172" s="366" t="s">
        <v>227</v>
      </c>
      <c r="H1172" s="10" t="s">
        <v>543</v>
      </c>
      <c r="I1172" s="10" t="s">
        <v>5489</v>
      </c>
      <c r="J1172" s="10" t="s">
        <v>604</v>
      </c>
      <c r="K1172" s="10" t="s">
        <v>592</v>
      </c>
      <c r="L1172" s="10" t="s">
        <v>1140</v>
      </c>
      <c r="M1172" s="11" t="s">
        <v>1141</v>
      </c>
      <c r="N1172" s="10">
        <v>5804</v>
      </c>
      <c r="O1172" s="11" t="s">
        <v>1488</v>
      </c>
      <c r="P1172" s="12" t="s">
        <v>5490</v>
      </c>
      <c r="Q1172" s="10" t="s">
        <v>770</v>
      </c>
      <c r="R1172" s="10" t="s">
        <v>419</v>
      </c>
      <c r="S1172" s="367" t="s">
        <v>146</v>
      </c>
      <c r="T1172" s="10">
        <v>1</v>
      </c>
      <c r="U1172" s="10" t="s">
        <v>475</v>
      </c>
      <c r="V1172" s="10" t="s">
        <v>5491</v>
      </c>
      <c r="W1172" s="10" t="s">
        <v>5492</v>
      </c>
      <c r="X1172" s="569">
        <v>46132.633333333331</v>
      </c>
      <c r="Y1172" s="10" t="s">
        <v>5493</v>
      </c>
      <c r="Z1172" s="10">
        <v>0.3</v>
      </c>
      <c r="AA1172" s="10"/>
      <c r="AB1172" s="10" t="s">
        <v>478</v>
      </c>
      <c r="AC1172" s="221" t="s">
        <v>5494</v>
      </c>
      <c r="AD1172" s="10"/>
      <c r="AE1172" s="10"/>
      <c r="AF1172" s="10"/>
      <c r="AG1172" s="10"/>
      <c r="AH1172" s="10"/>
      <c r="AI1172" s="10"/>
      <c r="AJ1172" s="10"/>
      <c r="AK1172" s="10" t="s">
        <v>480</v>
      </c>
      <c r="AL1172">
        <f t="shared" si="36"/>
        <v>46130</v>
      </c>
      <c r="AM1172">
        <f t="shared" si="37"/>
        <v>46132</v>
      </c>
    </row>
    <row r="1173" spans="1:39" ht="21.6" customHeight="1">
      <c r="A1173" s="10">
        <v>113</v>
      </c>
      <c r="B1173" s="10" t="s">
        <v>509</v>
      </c>
      <c r="C1173" s="10">
        <v>2026042585</v>
      </c>
      <c r="D1173" s="10" t="s">
        <v>5495</v>
      </c>
      <c r="E1173" s="10" t="s">
        <v>511</v>
      </c>
      <c r="F1173" s="10" t="s">
        <v>59</v>
      </c>
      <c r="G1173" s="366" t="s">
        <v>233</v>
      </c>
      <c r="H1173" s="10" t="s">
        <v>2452</v>
      </c>
      <c r="I1173" s="10" t="s">
        <v>5496</v>
      </c>
      <c r="J1173" s="10" t="s">
        <v>629</v>
      </c>
      <c r="K1173" s="10" t="s">
        <v>289</v>
      </c>
      <c r="L1173" s="10" t="s">
        <v>515</v>
      </c>
      <c r="M1173" s="11" t="s">
        <v>516</v>
      </c>
      <c r="N1173" s="10">
        <v>2305</v>
      </c>
      <c r="O1173" s="11" t="s">
        <v>557</v>
      </c>
      <c r="P1173" s="12" t="s">
        <v>5497</v>
      </c>
      <c r="Q1173" s="10" t="s">
        <v>3052</v>
      </c>
      <c r="R1173" s="10" t="s">
        <v>419</v>
      </c>
      <c r="S1173" s="367" t="s">
        <v>145</v>
      </c>
      <c r="T1173" s="10">
        <v>1</v>
      </c>
      <c r="U1173" s="10" t="s">
        <v>475</v>
      </c>
      <c r="V1173" s="10" t="s">
        <v>5498</v>
      </c>
      <c r="W1173" s="10" t="s">
        <v>5499</v>
      </c>
      <c r="X1173" s="569">
        <v>46132.619444444441</v>
      </c>
      <c r="Y1173" s="10" t="s">
        <v>5493</v>
      </c>
      <c r="Z1173" s="10">
        <v>0.4</v>
      </c>
      <c r="AA1173" s="10"/>
      <c r="AB1173" s="10" t="s">
        <v>478</v>
      </c>
      <c r="AC1173" s="221" t="s">
        <v>5500</v>
      </c>
      <c r="AD1173" s="10"/>
      <c r="AE1173" s="10"/>
      <c r="AF1173" s="10"/>
      <c r="AG1173" s="10"/>
      <c r="AH1173" s="10"/>
      <c r="AI1173" s="10"/>
      <c r="AJ1173" s="10"/>
      <c r="AK1173" s="10" t="s">
        <v>480</v>
      </c>
      <c r="AL1173">
        <f t="shared" si="36"/>
        <v>46131</v>
      </c>
      <c r="AM1173">
        <f t="shared" si="37"/>
        <v>46132</v>
      </c>
    </row>
    <row r="1174" spans="1:39" ht="21.6" customHeight="1">
      <c r="A1174" s="10">
        <v>114</v>
      </c>
      <c r="B1174" s="10" t="s">
        <v>471</v>
      </c>
      <c r="C1174" s="10">
        <v>2026042632</v>
      </c>
      <c r="D1174" s="10"/>
      <c r="E1174" s="10"/>
      <c r="F1174" s="10">
        <v>3652</v>
      </c>
      <c r="G1174" s="366" t="s">
        <v>1074</v>
      </c>
      <c r="H1174" s="10" t="s">
        <v>636</v>
      </c>
      <c r="I1174" s="10"/>
      <c r="J1174" s="10"/>
      <c r="K1174" s="10"/>
      <c r="L1174" s="10"/>
      <c r="M1174" s="11"/>
      <c r="N1174" s="10"/>
      <c r="O1174" s="11"/>
      <c r="P1174" s="12"/>
      <c r="Q1174" s="10" t="s">
        <v>1075</v>
      </c>
      <c r="R1174" s="10" t="s">
        <v>419</v>
      </c>
      <c r="S1174" s="367" t="s">
        <v>125</v>
      </c>
      <c r="T1174" s="10">
        <v>1</v>
      </c>
      <c r="U1174" s="10" t="s">
        <v>475</v>
      </c>
      <c r="V1174" s="10" t="s">
        <v>5501</v>
      </c>
      <c r="W1174" s="10" t="s">
        <v>5502</v>
      </c>
      <c r="X1174" s="569">
        <v>46132.444444444453</v>
      </c>
      <c r="Y1174" s="10"/>
      <c r="Z1174" s="10">
        <v>0.5</v>
      </c>
      <c r="AA1174" s="10"/>
      <c r="AB1174" s="10" t="s">
        <v>478</v>
      </c>
      <c r="AC1174" s="221" t="s">
        <v>5068</v>
      </c>
      <c r="AD1174" s="10" t="s">
        <v>480</v>
      </c>
      <c r="AE1174" s="10"/>
      <c r="AF1174" s="10"/>
      <c r="AG1174" s="10"/>
      <c r="AH1174" s="10"/>
      <c r="AI1174" s="10"/>
      <c r="AJ1174" s="10" t="s">
        <v>480</v>
      </c>
      <c r="AK1174" s="10" t="s">
        <v>480</v>
      </c>
      <c r="AL1174" t="e">
        <f t="shared" si="36"/>
        <v>#VALUE!</v>
      </c>
      <c r="AM1174">
        <f t="shared" si="37"/>
        <v>46132</v>
      </c>
    </row>
    <row r="1175" spans="1:39" ht="21.6" customHeight="1">
      <c r="A1175" s="10">
        <v>115</v>
      </c>
      <c r="B1175" s="10" t="s">
        <v>471</v>
      </c>
      <c r="C1175" s="10">
        <v>2026042678</v>
      </c>
      <c r="D1175" s="10"/>
      <c r="E1175" s="10"/>
      <c r="F1175" s="10">
        <v>4983</v>
      </c>
      <c r="G1175" s="366" t="s">
        <v>736</v>
      </c>
      <c r="H1175" s="10" t="s">
        <v>543</v>
      </c>
      <c r="I1175" s="10"/>
      <c r="J1175" s="10"/>
      <c r="K1175" s="10"/>
      <c r="L1175" s="10"/>
      <c r="M1175" s="11"/>
      <c r="N1175" s="10"/>
      <c r="O1175" s="11"/>
      <c r="P1175" s="12"/>
      <c r="Q1175" s="10" t="s">
        <v>737</v>
      </c>
      <c r="R1175" s="10" t="s">
        <v>419</v>
      </c>
      <c r="S1175" s="367" t="s">
        <v>146</v>
      </c>
      <c r="T1175" s="10">
        <v>1</v>
      </c>
      <c r="U1175" s="10" t="s">
        <v>475</v>
      </c>
      <c r="V1175" s="10" t="s">
        <v>5503</v>
      </c>
      <c r="W1175" s="10" t="s">
        <v>5499</v>
      </c>
      <c r="X1175" s="569">
        <v>46132.614583333343</v>
      </c>
      <c r="Y1175" s="10"/>
      <c r="Z1175" s="10">
        <v>0.3</v>
      </c>
      <c r="AA1175" s="10"/>
      <c r="AB1175" s="10" t="s">
        <v>478</v>
      </c>
      <c r="AC1175" s="221" t="s">
        <v>5068</v>
      </c>
      <c r="AD1175" s="10" t="s">
        <v>480</v>
      </c>
      <c r="AE1175" s="10"/>
      <c r="AF1175" s="10"/>
      <c r="AG1175" s="10"/>
      <c r="AH1175" s="10"/>
      <c r="AI1175" s="10"/>
      <c r="AJ1175" s="10"/>
      <c r="AK1175" s="10" t="s">
        <v>480</v>
      </c>
      <c r="AL1175" t="e">
        <f t="shared" si="36"/>
        <v>#VALUE!</v>
      </c>
      <c r="AM1175">
        <f t="shared" si="37"/>
        <v>46132</v>
      </c>
    </row>
    <row r="1176" spans="1:39" ht="21.6" customHeight="1">
      <c r="A1176" s="10">
        <v>116</v>
      </c>
      <c r="B1176" s="10" t="s">
        <v>471</v>
      </c>
      <c r="C1176" s="10">
        <v>2026042691</v>
      </c>
      <c r="D1176" s="10"/>
      <c r="E1176" s="10"/>
      <c r="F1176" s="10">
        <v>4573</v>
      </c>
      <c r="G1176" s="366" t="s">
        <v>173</v>
      </c>
      <c r="H1176" s="10" t="s">
        <v>2452</v>
      </c>
      <c r="I1176" s="10"/>
      <c r="J1176" s="10"/>
      <c r="K1176" s="10"/>
      <c r="L1176" s="10"/>
      <c r="M1176" s="11"/>
      <c r="N1176" s="10"/>
      <c r="O1176" s="11"/>
      <c r="P1176" s="12"/>
      <c r="Q1176" s="10" t="s">
        <v>3041</v>
      </c>
      <c r="R1176" s="10" t="s">
        <v>419</v>
      </c>
      <c r="S1176" s="367" t="s">
        <v>145</v>
      </c>
      <c r="T1176" s="10">
        <v>1</v>
      </c>
      <c r="U1176" s="10" t="s">
        <v>475</v>
      </c>
      <c r="V1176" s="10" t="s">
        <v>5504</v>
      </c>
      <c r="W1176" s="10" t="s">
        <v>5505</v>
      </c>
      <c r="X1176" s="569">
        <v>46132.630555555559</v>
      </c>
      <c r="Y1176" s="10"/>
      <c r="Z1176" s="10">
        <v>0.3</v>
      </c>
      <c r="AA1176" s="10"/>
      <c r="AB1176" s="10" t="s">
        <v>478</v>
      </c>
      <c r="AC1176" s="221" t="s">
        <v>5068</v>
      </c>
      <c r="AD1176" s="10" t="s">
        <v>480</v>
      </c>
      <c r="AE1176" s="10"/>
      <c r="AF1176" s="10"/>
      <c r="AG1176" s="10"/>
      <c r="AH1176" s="10"/>
      <c r="AI1176" s="10"/>
      <c r="AJ1176" s="10" t="s">
        <v>480</v>
      </c>
      <c r="AK1176" s="10" t="s">
        <v>480</v>
      </c>
      <c r="AL1176" t="e">
        <f t="shared" si="36"/>
        <v>#VALUE!</v>
      </c>
      <c r="AM1176">
        <f t="shared" si="37"/>
        <v>46132</v>
      </c>
    </row>
    <row r="1177" spans="1:39" ht="21.6" customHeight="1">
      <c r="A1177" s="10">
        <v>117</v>
      </c>
      <c r="B1177" s="10" t="s">
        <v>471</v>
      </c>
      <c r="C1177" s="10">
        <v>2026042693</v>
      </c>
      <c r="D1177" s="10"/>
      <c r="E1177" s="10"/>
      <c r="F1177" s="10">
        <v>3955</v>
      </c>
      <c r="G1177" s="366" t="s">
        <v>227</v>
      </c>
      <c r="H1177" s="10" t="s">
        <v>543</v>
      </c>
      <c r="I1177" s="10"/>
      <c r="J1177" s="10"/>
      <c r="K1177" s="10"/>
      <c r="L1177" s="10"/>
      <c r="M1177" s="11"/>
      <c r="N1177" s="10"/>
      <c r="O1177" s="11"/>
      <c r="P1177" s="12"/>
      <c r="Q1177" s="10" t="s">
        <v>770</v>
      </c>
      <c r="R1177" s="10" t="s">
        <v>419</v>
      </c>
      <c r="S1177" s="367" t="s">
        <v>146</v>
      </c>
      <c r="T1177" s="10">
        <v>1</v>
      </c>
      <c r="U1177" s="10" t="s">
        <v>475</v>
      </c>
      <c r="V1177" s="10" t="s">
        <v>5506</v>
      </c>
      <c r="W1177" s="10" t="s">
        <v>5492</v>
      </c>
      <c r="X1177" s="569">
        <v>46132.633333333331</v>
      </c>
      <c r="Y1177" s="10"/>
      <c r="Z1177" s="10">
        <v>0.3</v>
      </c>
      <c r="AA1177" s="10"/>
      <c r="AB1177" s="10" t="s">
        <v>478</v>
      </c>
      <c r="AC1177" s="221" t="s">
        <v>5068</v>
      </c>
      <c r="AD1177" s="10" t="s">
        <v>480</v>
      </c>
      <c r="AE1177" s="10"/>
      <c r="AF1177" s="10"/>
      <c r="AG1177" s="10"/>
      <c r="AH1177" s="10"/>
      <c r="AI1177" s="10"/>
      <c r="AJ1177" s="10"/>
      <c r="AK1177" s="10" t="s">
        <v>480</v>
      </c>
      <c r="AL1177" t="e">
        <f t="shared" si="36"/>
        <v>#VALUE!</v>
      </c>
      <c r="AM1177">
        <f t="shared" si="37"/>
        <v>46132</v>
      </c>
    </row>
    <row r="1178" spans="1:39" ht="21.6" customHeight="1">
      <c r="A1178" s="10">
        <v>118</v>
      </c>
      <c r="B1178" s="10" t="s">
        <v>471</v>
      </c>
      <c r="C1178" s="10">
        <v>2026042731</v>
      </c>
      <c r="D1178" s="10"/>
      <c r="E1178" s="10"/>
      <c r="F1178" s="10">
        <v>4970</v>
      </c>
      <c r="G1178" s="366" t="s">
        <v>3138</v>
      </c>
      <c r="H1178" s="10" t="s">
        <v>2452</v>
      </c>
      <c r="I1178" s="10"/>
      <c r="J1178" s="10"/>
      <c r="K1178" s="10"/>
      <c r="L1178" s="10"/>
      <c r="M1178" s="11"/>
      <c r="N1178" s="10"/>
      <c r="O1178" s="11"/>
      <c r="P1178" s="12"/>
      <c r="Q1178" s="10" t="s">
        <v>3139</v>
      </c>
      <c r="R1178" s="10" t="s">
        <v>419</v>
      </c>
      <c r="S1178" s="367" t="s">
        <v>145</v>
      </c>
      <c r="T1178" s="10">
        <v>1</v>
      </c>
      <c r="U1178" s="10" t="s">
        <v>475</v>
      </c>
      <c r="V1178" s="10" t="s">
        <v>5507</v>
      </c>
      <c r="W1178" s="10" t="s">
        <v>5508</v>
      </c>
      <c r="X1178" s="569">
        <v>46132.671527777777</v>
      </c>
      <c r="Y1178" s="10"/>
      <c r="Z1178" s="10">
        <v>0.4</v>
      </c>
      <c r="AA1178" s="10"/>
      <c r="AB1178" s="10" t="s">
        <v>478</v>
      </c>
      <c r="AC1178" s="221" t="s">
        <v>5068</v>
      </c>
      <c r="AD1178" s="10" t="s">
        <v>480</v>
      </c>
      <c r="AE1178" s="10"/>
      <c r="AF1178" s="10"/>
      <c r="AG1178" s="10"/>
      <c r="AH1178" s="10"/>
      <c r="AI1178" s="10"/>
      <c r="AJ1178" s="10" t="s">
        <v>480</v>
      </c>
      <c r="AK1178" s="10" t="s">
        <v>480</v>
      </c>
      <c r="AL1178" t="e">
        <f t="shared" si="36"/>
        <v>#VALUE!</v>
      </c>
      <c r="AM1178">
        <f t="shared" si="37"/>
        <v>46132</v>
      </c>
    </row>
    <row r="1179" spans="1:39" ht="21.6" customHeight="1">
      <c r="A1179" s="10">
        <v>113</v>
      </c>
      <c r="B1179" s="10" t="s">
        <v>509</v>
      </c>
      <c r="C1179" s="10">
        <v>2026042578</v>
      </c>
      <c r="D1179" s="10" t="s">
        <v>5509</v>
      </c>
      <c r="E1179" s="10" t="s">
        <v>511</v>
      </c>
      <c r="F1179" s="10">
        <v>2259</v>
      </c>
      <c r="G1179" s="366" t="s">
        <v>1319</v>
      </c>
      <c r="H1179" s="10" t="s">
        <v>504</v>
      </c>
      <c r="I1179" s="10" t="s">
        <v>5510</v>
      </c>
      <c r="J1179" s="10" t="s">
        <v>629</v>
      </c>
      <c r="K1179" s="10" t="s">
        <v>592</v>
      </c>
      <c r="L1179" s="10" t="s">
        <v>1228</v>
      </c>
      <c r="M1179" s="11" t="s">
        <v>1229</v>
      </c>
      <c r="N1179" s="10" t="s">
        <v>5511</v>
      </c>
      <c r="O1179" s="11" t="s">
        <v>5512</v>
      </c>
      <c r="P1179" s="12" t="s">
        <v>5513</v>
      </c>
      <c r="Q1179" s="10" t="s">
        <v>1320</v>
      </c>
      <c r="R1179" s="10" t="s">
        <v>419</v>
      </c>
      <c r="S1179" s="367" t="s">
        <v>145</v>
      </c>
      <c r="T1179" s="10">
        <v>1</v>
      </c>
      <c r="U1179" s="10" t="s">
        <v>475</v>
      </c>
      <c r="V1179" s="10" t="s">
        <v>5514</v>
      </c>
      <c r="W1179" s="10" t="s">
        <v>5515</v>
      </c>
      <c r="X1179" s="569">
        <v>46133.440972222219</v>
      </c>
      <c r="Y1179" s="10" t="s">
        <v>5493</v>
      </c>
      <c r="Z1179" s="10">
        <v>0.3</v>
      </c>
      <c r="AA1179" s="10"/>
      <c r="AB1179" s="10" t="s">
        <v>478</v>
      </c>
      <c r="AC1179" s="221" t="s">
        <v>5516</v>
      </c>
      <c r="AD1179" s="10"/>
      <c r="AE1179" s="10"/>
      <c r="AF1179" s="10"/>
      <c r="AG1179" s="10"/>
      <c r="AH1179" s="10"/>
      <c r="AI1179" s="10"/>
      <c r="AJ1179" s="10"/>
      <c r="AK1179" s="10" t="s">
        <v>480</v>
      </c>
      <c r="AL1179">
        <f t="shared" si="36"/>
        <v>46131</v>
      </c>
      <c r="AM1179">
        <f t="shared" si="37"/>
        <v>46133</v>
      </c>
    </row>
    <row r="1180" spans="1:39" ht="21.6" customHeight="1">
      <c r="A1180" s="10">
        <v>115</v>
      </c>
      <c r="B1180" s="10" t="s">
        <v>509</v>
      </c>
      <c r="C1180" s="10">
        <v>2026042587</v>
      </c>
      <c r="D1180" s="10" t="s">
        <v>5517</v>
      </c>
      <c r="E1180" s="10" t="s">
        <v>511</v>
      </c>
      <c r="F1180" s="10">
        <v>4210</v>
      </c>
      <c r="G1180" s="366" t="s">
        <v>348</v>
      </c>
      <c r="H1180" s="10" t="s">
        <v>504</v>
      </c>
      <c r="I1180" s="10" t="s">
        <v>5518</v>
      </c>
      <c r="J1180" s="10" t="s">
        <v>629</v>
      </c>
      <c r="K1180" s="10" t="s">
        <v>289</v>
      </c>
      <c r="L1180" s="10" t="s">
        <v>593</v>
      </c>
      <c r="M1180" s="11" t="s">
        <v>594</v>
      </c>
      <c r="N1180" s="10" t="s">
        <v>595</v>
      </c>
      <c r="O1180" s="11" t="s">
        <v>596</v>
      </c>
      <c r="P1180" s="12" t="s">
        <v>5519</v>
      </c>
      <c r="Q1180" s="10" t="s">
        <v>1343</v>
      </c>
      <c r="R1180" s="10" t="s">
        <v>419</v>
      </c>
      <c r="S1180" s="367" t="s">
        <v>145</v>
      </c>
      <c r="T1180" s="10">
        <v>1</v>
      </c>
      <c r="U1180" s="10" t="s">
        <v>475</v>
      </c>
      <c r="V1180" s="10" t="s">
        <v>5520</v>
      </c>
      <c r="W1180" s="10" t="s">
        <v>5521</v>
      </c>
      <c r="X1180" s="569">
        <v>46133.539872685193</v>
      </c>
      <c r="Y1180" s="10" t="s">
        <v>5493</v>
      </c>
      <c r="Z1180" s="10">
        <v>1.4</v>
      </c>
      <c r="AA1180" s="10"/>
      <c r="AB1180" s="10" t="s">
        <v>478</v>
      </c>
      <c r="AC1180" s="221" t="s">
        <v>5522</v>
      </c>
      <c r="AD1180" s="10"/>
      <c r="AE1180" s="10"/>
      <c r="AF1180" s="10"/>
      <c r="AG1180" s="10"/>
      <c r="AH1180" s="10"/>
      <c r="AI1180" s="10"/>
      <c r="AJ1180" s="10"/>
      <c r="AK1180" s="10" t="s">
        <v>480</v>
      </c>
      <c r="AL1180">
        <f t="shared" si="36"/>
        <v>46131</v>
      </c>
      <c r="AM1180">
        <f t="shared" si="37"/>
        <v>46133</v>
      </c>
    </row>
    <row r="1181" spans="1:39" ht="21.6" customHeight="1">
      <c r="A1181" s="10">
        <v>118</v>
      </c>
      <c r="B1181" s="10" t="s">
        <v>509</v>
      </c>
      <c r="C1181" s="10">
        <v>2026042633</v>
      </c>
      <c r="D1181" s="10" t="s">
        <v>5523</v>
      </c>
      <c r="E1181" s="10" t="s">
        <v>511</v>
      </c>
      <c r="F1181" s="10">
        <v>2259</v>
      </c>
      <c r="G1181" s="366" t="s">
        <v>1319</v>
      </c>
      <c r="H1181" s="10" t="s">
        <v>504</v>
      </c>
      <c r="I1181" s="10" t="s">
        <v>5524</v>
      </c>
      <c r="J1181" s="10" t="s">
        <v>638</v>
      </c>
      <c r="K1181" s="10" t="s">
        <v>592</v>
      </c>
      <c r="L1181" s="10" t="s">
        <v>515</v>
      </c>
      <c r="M1181" s="11" t="s">
        <v>516</v>
      </c>
      <c r="N1181" s="10">
        <v>2307</v>
      </c>
      <c r="O1181" s="11" t="s">
        <v>532</v>
      </c>
      <c r="P1181" s="12" t="s">
        <v>5525</v>
      </c>
      <c r="Q1181" s="10" t="s">
        <v>1320</v>
      </c>
      <c r="R1181" s="10" t="s">
        <v>419</v>
      </c>
      <c r="S1181" s="367" t="s">
        <v>145</v>
      </c>
      <c r="T1181" s="10">
        <v>1</v>
      </c>
      <c r="U1181" s="10" t="s">
        <v>475</v>
      </c>
      <c r="V1181" s="10" t="s">
        <v>5526</v>
      </c>
      <c r="W1181" s="10" t="s">
        <v>5527</v>
      </c>
      <c r="X1181" s="569">
        <v>46133.459722222222</v>
      </c>
      <c r="Y1181" s="10" t="s">
        <v>5528</v>
      </c>
      <c r="Z1181" s="10">
        <v>0.5</v>
      </c>
      <c r="AA1181" s="10"/>
      <c r="AB1181" s="10" t="s">
        <v>478</v>
      </c>
      <c r="AC1181" s="221" t="s">
        <v>5529</v>
      </c>
      <c r="AD1181" s="10"/>
      <c r="AE1181" s="10"/>
      <c r="AF1181" s="10"/>
      <c r="AG1181" s="10"/>
      <c r="AH1181" s="10"/>
      <c r="AI1181" s="10"/>
      <c r="AJ1181" s="10"/>
      <c r="AK1181" s="10" t="s">
        <v>480</v>
      </c>
      <c r="AL1181">
        <f t="shared" si="36"/>
        <v>46132</v>
      </c>
      <c r="AM1181">
        <f t="shared" si="37"/>
        <v>46133</v>
      </c>
    </row>
    <row r="1182" spans="1:39" ht="21.6" customHeight="1">
      <c r="A1182" s="10">
        <v>123</v>
      </c>
      <c r="B1182" s="10" t="s">
        <v>471</v>
      </c>
      <c r="C1182" s="10">
        <v>2026042843</v>
      </c>
      <c r="D1182" s="10"/>
      <c r="E1182" s="10"/>
      <c r="F1182" s="10">
        <v>4210</v>
      </c>
      <c r="G1182" s="366" t="s">
        <v>348</v>
      </c>
      <c r="H1182" s="10" t="s">
        <v>504</v>
      </c>
      <c r="I1182" s="10"/>
      <c r="J1182" s="10"/>
      <c r="K1182" s="10"/>
      <c r="L1182" s="10"/>
      <c r="M1182" s="11"/>
      <c r="N1182" s="10"/>
      <c r="O1182" s="11"/>
      <c r="P1182" s="12"/>
      <c r="Q1182" s="10" t="s">
        <v>1343</v>
      </c>
      <c r="R1182" s="10" t="s">
        <v>419</v>
      </c>
      <c r="S1182" s="367" t="s">
        <v>145</v>
      </c>
      <c r="T1182" s="10">
        <v>1</v>
      </c>
      <c r="U1182" s="10" t="s">
        <v>475</v>
      </c>
      <c r="V1182" s="10" t="s">
        <v>5530</v>
      </c>
      <c r="W1182" s="10" t="s">
        <v>5531</v>
      </c>
      <c r="X1182" s="569">
        <v>46133.520833333343</v>
      </c>
      <c r="Y1182" s="10"/>
      <c r="Z1182" s="10">
        <v>0.5</v>
      </c>
      <c r="AA1182" s="10"/>
      <c r="AB1182" s="10" t="s">
        <v>478</v>
      </c>
      <c r="AC1182" s="221" t="s">
        <v>5068</v>
      </c>
      <c r="AD1182" s="10" t="s">
        <v>480</v>
      </c>
      <c r="AE1182" s="10"/>
      <c r="AF1182" s="10"/>
      <c r="AG1182" s="10"/>
      <c r="AH1182" s="10"/>
      <c r="AI1182" s="10"/>
      <c r="AJ1182" s="10" t="s">
        <v>480</v>
      </c>
      <c r="AK1182" s="10" t="s">
        <v>480</v>
      </c>
      <c r="AL1182" t="e">
        <f t="shared" si="36"/>
        <v>#VALUE!</v>
      </c>
      <c r="AM1182">
        <f t="shared" si="37"/>
        <v>46133</v>
      </c>
    </row>
    <row r="1183" spans="1:39" ht="21.6" customHeight="1">
      <c r="A1183" s="10">
        <v>123</v>
      </c>
      <c r="B1183" s="10" t="s">
        <v>509</v>
      </c>
      <c r="C1183" s="10">
        <v>2026042808</v>
      </c>
      <c r="D1183" s="10" t="s">
        <v>5532</v>
      </c>
      <c r="E1183" s="10" t="s">
        <v>511</v>
      </c>
      <c r="F1183" s="10">
        <v>5364</v>
      </c>
      <c r="G1183" s="366" t="s">
        <v>411</v>
      </c>
      <c r="H1183" s="10" t="s">
        <v>473</v>
      </c>
      <c r="I1183" s="10" t="s">
        <v>5533</v>
      </c>
      <c r="J1183" s="10" t="s">
        <v>514</v>
      </c>
      <c r="K1183" s="10" t="s">
        <v>592</v>
      </c>
      <c r="L1183" s="10" t="s">
        <v>593</v>
      </c>
      <c r="M1183" s="11" t="s">
        <v>594</v>
      </c>
      <c r="N1183" s="10" t="s">
        <v>595</v>
      </c>
      <c r="O1183" s="11" t="s">
        <v>596</v>
      </c>
      <c r="P1183" s="12" t="s">
        <v>5534</v>
      </c>
      <c r="Q1183" s="10" t="s">
        <v>574</v>
      </c>
      <c r="R1183" s="10" t="s">
        <v>419</v>
      </c>
      <c r="S1183" s="367" t="s">
        <v>130</v>
      </c>
      <c r="T1183" s="10">
        <v>1</v>
      </c>
      <c r="U1183" s="10" t="s">
        <v>475</v>
      </c>
      <c r="V1183" s="10" t="s">
        <v>5535</v>
      </c>
      <c r="W1183" s="10" t="s">
        <v>5536</v>
      </c>
      <c r="X1183" s="569">
        <v>46134.60833333333</v>
      </c>
      <c r="Y1183" s="10" t="s">
        <v>5537</v>
      </c>
      <c r="Z1183" s="10">
        <v>2.6</v>
      </c>
      <c r="AA1183" s="10"/>
      <c r="AB1183" s="10" t="s">
        <v>478</v>
      </c>
      <c r="AC1183" s="221" t="s">
        <v>5538</v>
      </c>
      <c r="AD1183" s="10"/>
      <c r="AE1183" s="10"/>
      <c r="AF1183" s="10"/>
      <c r="AG1183" s="10"/>
      <c r="AH1183" s="10"/>
      <c r="AI1183" s="10"/>
      <c r="AJ1183" s="10"/>
      <c r="AK1183" s="10" t="s">
        <v>480</v>
      </c>
      <c r="AL1183">
        <f t="shared" si="36"/>
        <v>46133</v>
      </c>
      <c r="AM1183">
        <f t="shared" si="37"/>
        <v>46134</v>
      </c>
    </row>
    <row r="1184" spans="1:39" ht="21.6" customHeight="1">
      <c r="A1184" s="10">
        <v>125</v>
      </c>
      <c r="B1184" s="10" t="s">
        <v>509</v>
      </c>
      <c r="C1184" s="10">
        <v>2026042867</v>
      </c>
      <c r="D1184" s="10" t="s">
        <v>5539</v>
      </c>
      <c r="E1184" s="10" t="s">
        <v>511</v>
      </c>
      <c r="F1184" s="10">
        <v>5110</v>
      </c>
      <c r="G1184" s="366" t="s">
        <v>3591</v>
      </c>
      <c r="H1184" s="10" t="s">
        <v>2440</v>
      </c>
      <c r="I1184" s="10" t="s">
        <v>5540</v>
      </c>
      <c r="J1184" s="10" t="s">
        <v>514</v>
      </c>
      <c r="K1184" s="10" t="s">
        <v>289</v>
      </c>
      <c r="L1184" s="10" t="s">
        <v>1356</v>
      </c>
      <c r="M1184" s="11" t="s">
        <v>1357</v>
      </c>
      <c r="N1184" s="10" t="s">
        <v>5541</v>
      </c>
      <c r="O1184" s="11" t="s">
        <v>5542</v>
      </c>
      <c r="P1184" s="12" t="s">
        <v>5543</v>
      </c>
      <c r="Q1184" s="10" t="s">
        <v>4738</v>
      </c>
      <c r="R1184" s="10" t="s">
        <v>419</v>
      </c>
      <c r="S1184" s="367" t="s">
        <v>130</v>
      </c>
      <c r="T1184" s="10">
        <v>1</v>
      </c>
      <c r="U1184" s="10" t="s">
        <v>475</v>
      </c>
      <c r="V1184" s="10" t="s">
        <v>5544</v>
      </c>
      <c r="W1184" s="10" t="s">
        <v>5545</v>
      </c>
      <c r="X1184" s="569">
        <v>46134.673611111109</v>
      </c>
      <c r="Y1184" s="10" t="s">
        <v>5546</v>
      </c>
      <c r="Z1184" s="10">
        <v>0.7</v>
      </c>
      <c r="AA1184" s="10"/>
      <c r="AB1184" s="10" t="s">
        <v>478</v>
      </c>
      <c r="AC1184" s="221" t="s">
        <v>5547</v>
      </c>
      <c r="AD1184" s="10"/>
      <c r="AE1184" s="10"/>
      <c r="AF1184" s="10"/>
      <c r="AG1184" s="10"/>
      <c r="AH1184" s="10"/>
      <c r="AI1184" s="10"/>
      <c r="AJ1184" s="10"/>
      <c r="AK1184" s="10" t="s">
        <v>480</v>
      </c>
      <c r="AL1184">
        <f t="shared" si="36"/>
        <v>46133</v>
      </c>
      <c r="AM1184">
        <f t="shared" si="37"/>
        <v>46134</v>
      </c>
    </row>
    <row r="1185" spans="1:39" ht="21.6" customHeight="1">
      <c r="A1185" s="10">
        <v>126</v>
      </c>
      <c r="B1185" s="10" t="s">
        <v>471</v>
      </c>
      <c r="C1185" s="10">
        <v>2026042885</v>
      </c>
      <c r="D1185" s="10"/>
      <c r="E1185" s="10"/>
      <c r="F1185" s="10">
        <v>5536</v>
      </c>
      <c r="G1185" s="366" t="s">
        <v>287</v>
      </c>
      <c r="H1185" s="10" t="s">
        <v>636</v>
      </c>
      <c r="I1185" s="10"/>
      <c r="J1185" s="10"/>
      <c r="K1185" s="10"/>
      <c r="L1185" s="10"/>
      <c r="M1185" s="11"/>
      <c r="N1185" s="10"/>
      <c r="O1185" s="11"/>
      <c r="P1185" s="12"/>
      <c r="Q1185" s="10" t="s">
        <v>5548</v>
      </c>
      <c r="R1185" s="10" t="s">
        <v>419</v>
      </c>
      <c r="S1185" s="367" t="s">
        <v>125</v>
      </c>
      <c r="T1185" s="10">
        <v>1</v>
      </c>
      <c r="U1185" s="10" t="s">
        <v>475</v>
      </c>
      <c r="V1185" s="10" t="s">
        <v>5549</v>
      </c>
      <c r="W1185" s="10" t="s">
        <v>5550</v>
      </c>
      <c r="X1185" s="569">
        <v>46133.8125</v>
      </c>
      <c r="Y1185" s="10"/>
      <c r="Z1185" s="10">
        <v>8.5</v>
      </c>
      <c r="AA1185" s="10"/>
      <c r="AB1185" s="10" t="s">
        <v>478</v>
      </c>
      <c r="AC1185" s="221" t="s">
        <v>1069</v>
      </c>
      <c r="AD1185" s="10"/>
      <c r="AE1185" s="10"/>
      <c r="AF1185" s="10" t="s">
        <v>480</v>
      </c>
      <c r="AG1185" s="10"/>
      <c r="AH1185" s="10"/>
      <c r="AI1185" s="10"/>
      <c r="AJ1185" s="10"/>
      <c r="AK1185" s="10" t="s">
        <v>480</v>
      </c>
      <c r="AL1185" t="e">
        <f t="shared" si="36"/>
        <v>#VALUE!</v>
      </c>
      <c r="AM1185">
        <f t="shared" si="37"/>
        <v>46133</v>
      </c>
    </row>
    <row r="1186" spans="1:39" ht="21.6" customHeight="1">
      <c r="A1186" s="10">
        <v>127</v>
      </c>
      <c r="B1186" s="10" t="s">
        <v>471</v>
      </c>
      <c r="C1186" s="10">
        <v>2026042886</v>
      </c>
      <c r="D1186" s="10"/>
      <c r="E1186" s="10"/>
      <c r="F1186" s="10">
        <v>5536</v>
      </c>
      <c r="G1186" s="366" t="s">
        <v>287</v>
      </c>
      <c r="H1186" s="10" t="s">
        <v>636</v>
      </c>
      <c r="I1186" s="10"/>
      <c r="J1186" s="10"/>
      <c r="K1186" s="10"/>
      <c r="L1186" s="10"/>
      <c r="M1186" s="11"/>
      <c r="N1186" s="10"/>
      <c r="O1186" s="11"/>
      <c r="P1186" s="12"/>
      <c r="Q1186" s="10" t="s">
        <v>5548</v>
      </c>
      <c r="R1186" s="10" t="s">
        <v>419</v>
      </c>
      <c r="S1186" s="367" t="s">
        <v>130</v>
      </c>
      <c r="T1186" s="10">
        <v>1</v>
      </c>
      <c r="U1186" s="10" t="s">
        <v>475</v>
      </c>
      <c r="V1186" s="10" t="s">
        <v>5551</v>
      </c>
      <c r="W1186" s="10" t="s">
        <v>5550</v>
      </c>
      <c r="X1186" s="569">
        <v>46133.836805555547</v>
      </c>
      <c r="Y1186" s="10"/>
      <c r="Z1186" s="10">
        <v>9.1</v>
      </c>
      <c r="AA1186" s="10"/>
      <c r="AB1186" s="10" t="s">
        <v>478</v>
      </c>
      <c r="AC1186" s="221" t="s">
        <v>5552</v>
      </c>
      <c r="AD1186" s="10"/>
      <c r="AE1186" s="10" t="s">
        <v>480</v>
      </c>
      <c r="AF1186" s="10"/>
      <c r="AG1186" s="10"/>
      <c r="AH1186" s="10"/>
      <c r="AI1186" s="10"/>
      <c r="AJ1186" s="10"/>
      <c r="AK1186" s="10" t="s">
        <v>480</v>
      </c>
      <c r="AL1186" t="e">
        <f t="shared" si="36"/>
        <v>#VALUE!</v>
      </c>
      <c r="AM1186">
        <f t="shared" si="37"/>
        <v>46133</v>
      </c>
    </row>
    <row r="1187" spans="1:39" ht="21.6" customHeight="1">
      <c r="A1187" s="10">
        <v>128</v>
      </c>
      <c r="B1187" s="10" t="s">
        <v>471</v>
      </c>
      <c r="C1187" s="10">
        <v>2026042908</v>
      </c>
      <c r="D1187" s="10"/>
      <c r="E1187" s="10"/>
      <c r="F1187" s="10" t="s">
        <v>64</v>
      </c>
      <c r="G1187" s="366" t="s">
        <v>3472</v>
      </c>
      <c r="H1187" s="10" t="s">
        <v>2452</v>
      </c>
      <c r="I1187" s="10"/>
      <c r="J1187" s="10"/>
      <c r="K1187" s="10"/>
      <c r="L1187" s="10"/>
      <c r="M1187" s="11"/>
      <c r="N1187" s="10"/>
      <c r="O1187" s="11"/>
      <c r="P1187" s="12"/>
      <c r="Q1187" s="10" t="s">
        <v>3473</v>
      </c>
      <c r="R1187" s="10" t="s">
        <v>419</v>
      </c>
      <c r="S1187" s="367" t="s">
        <v>145</v>
      </c>
      <c r="T1187" s="10">
        <v>1</v>
      </c>
      <c r="U1187" s="10" t="s">
        <v>475</v>
      </c>
      <c r="V1187" s="10" t="s">
        <v>5553</v>
      </c>
      <c r="W1187" s="10" t="s">
        <v>5554</v>
      </c>
      <c r="X1187" s="569">
        <v>46134.416666666657</v>
      </c>
      <c r="Y1187" s="10"/>
      <c r="Z1187" s="10">
        <v>0.5</v>
      </c>
      <c r="AA1187" s="10"/>
      <c r="AB1187" s="10" t="s">
        <v>478</v>
      </c>
      <c r="AC1187" s="221" t="s">
        <v>5068</v>
      </c>
      <c r="AD1187" s="10" t="s">
        <v>480</v>
      </c>
      <c r="AE1187" s="10"/>
      <c r="AF1187" s="10"/>
      <c r="AG1187" s="10"/>
      <c r="AH1187" s="10"/>
      <c r="AI1187" s="10"/>
      <c r="AJ1187" s="10" t="s">
        <v>480</v>
      </c>
      <c r="AK1187" s="10" t="s">
        <v>480</v>
      </c>
      <c r="AL1187" t="e">
        <f t="shared" si="36"/>
        <v>#VALUE!</v>
      </c>
      <c r="AM1187">
        <f t="shared" si="37"/>
        <v>46134</v>
      </c>
    </row>
    <row r="1188" spans="1:39" ht="21.6" customHeight="1">
      <c r="A1188" s="10">
        <v>129</v>
      </c>
      <c r="B1188" s="10" t="s">
        <v>471</v>
      </c>
      <c r="C1188" s="10">
        <v>2026042910</v>
      </c>
      <c r="D1188" s="10"/>
      <c r="E1188" s="10"/>
      <c r="F1188" s="10" t="s">
        <v>63</v>
      </c>
      <c r="G1188" s="366" t="s">
        <v>3300</v>
      </c>
      <c r="H1188" s="10" t="s">
        <v>2452</v>
      </c>
      <c r="I1188" s="10"/>
      <c r="J1188" s="10"/>
      <c r="K1188" s="10"/>
      <c r="L1188" s="10"/>
      <c r="M1188" s="11"/>
      <c r="N1188" s="10"/>
      <c r="O1188" s="11"/>
      <c r="P1188" s="12"/>
      <c r="Q1188" s="10" t="s">
        <v>3304</v>
      </c>
      <c r="R1188" s="10" t="s">
        <v>419</v>
      </c>
      <c r="S1188" s="367" t="s">
        <v>145</v>
      </c>
      <c r="T1188" s="10">
        <v>1</v>
      </c>
      <c r="U1188" s="10" t="s">
        <v>475</v>
      </c>
      <c r="V1188" s="10" t="s">
        <v>5555</v>
      </c>
      <c r="W1188" s="10" t="s">
        <v>5556</v>
      </c>
      <c r="X1188" s="569">
        <v>46134.431250000001</v>
      </c>
      <c r="Y1188" s="10"/>
      <c r="Z1188" s="10">
        <v>0.3</v>
      </c>
      <c r="AA1188" s="10"/>
      <c r="AB1188" s="10" t="s">
        <v>478</v>
      </c>
      <c r="AC1188" s="221" t="s">
        <v>5068</v>
      </c>
      <c r="AD1188" s="10" t="s">
        <v>480</v>
      </c>
      <c r="AE1188" s="10"/>
      <c r="AF1188" s="10"/>
      <c r="AG1188" s="10"/>
      <c r="AH1188" s="10"/>
      <c r="AI1188" s="10"/>
      <c r="AJ1188" s="10" t="s">
        <v>480</v>
      </c>
      <c r="AK1188" s="10" t="s">
        <v>480</v>
      </c>
      <c r="AL1188" t="e">
        <f t="shared" si="36"/>
        <v>#VALUE!</v>
      </c>
      <c r="AM1188">
        <f t="shared" si="37"/>
        <v>46134</v>
      </c>
    </row>
    <row r="1189" spans="1:39" ht="21.6" customHeight="1">
      <c r="A1189" s="10">
        <v>130</v>
      </c>
      <c r="B1189" s="10" t="s">
        <v>471</v>
      </c>
      <c r="C1189" s="10">
        <v>2026042933</v>
      </c>
      <c r="D1189" s="10"/>
      <c r="E1189" s="10"/>
      <c r="F1189" s="10">
        <v>3183</v>
      </c>
      <c r="G1189" s="366" t="s">
        <v>286</v>
      </c>
      <c r="H1189" s="10" t="s">
        <v>543</v>
      </c>
      <c r="I1189" s="10"/>
      <c r="J1189" s="10"/>
      <c r="K1189" s="10"/>
      <c r="L1189" s="10"/>
      <c r="M1189" s="11"/>
      <c r="N1189" s="10"/>
      <c r="O1189" s="11"/>
      <c r="P1189" s="12"/>
      <c r="Q1189" s="10" t="s">
        <v>740</v>
      </c>
      <c r="R1189" s="10" t="s">
        <v>419</v>
      </c>
      <c r="S1189" s="367" t="s">
        <v>130</v>
      </c>
      <c r="T1189" s="10">
        <v>1</v>
      </c>
      <c r="U1189" s="10" t="s">
        <v>475</v>
      </c>
      <c r="V1189" s="10" t="s">
        <v>5557</v>
      </c>
      <c r="W1189" s="10" t="s">
        <v>5558</v>
      </c>
      <c r="X1189" s="569">
        <v>46134.445138888892</v>
      </c>
      <c r="Y1189" s="10"/>
      <c r="Z1189" s="10">
        <v>0.7</v>
      </c>
      <c r="AA1189" s="10"/>
      <c r="AB1189" s="10" t="s">
        <v>478</v>
      </c>
      <c r="AC1189" s="221" t="s">
        <v>3006</v>
      </c>
      <c r="AD1189" s="10"/>
      <c r="AE1189" s="10" t="s">
        <v>480</v>
      </c>
      <c r="AF1189" s="10"/>
      <c r="AG1189" s="10"/>
      <c r="AH1189" s="10"/>
      <c r="AI1189" s="10"/>
      <c r="AJ1189" s="10"/>
      <c r="AK1189" s="10" t="s">
        <v>480</v>
      </c>
      <c r="AL1189" t="e">
        <f t="shared" si="36"/>
        <v>#VALUE!</v>
      </c>
      <c r="AM1189">
        <f t="shared" si="37"/>
        <v>46134</v>
      </c>
    </row>
    <row r="1190" spans="1:39" ht="21.6" customHeight="1">
      <c r="A1190" s="10">
        <v>131</v>
      </c>
      <c r="B1190" s="10" t="s">
        <v>471</v>
      </c>
      <c r="C1190" s="10">
        <v>2026042934</v>
      </c>
      <c r="D1190" s="10"/>
      <c r="E1190" s="10"/>
      <c r="F1190" s="10">
        <v>3183</v>
      </c>
      <c r="G1190" s="366" t="s">
        <v>286</v>
      </c>
      <c r="H1190" s="10" t="s">
        <v>543</v>
      </c>
      <c r="I1190" s="10"/>
      <c r="J1190" s="10"/>
      <c r="K1190" s="10"/>
      <c r="L1190" s="10"/>
      <c r="M1190" s="11"/>
      <c r="N1190" s="10"/>
      <c r="O1190" s="11"/>
      <c r="P1190" s="12"/>
      <c r="Q1190" s="10" t="s">
        <v>740</v>
      </c>
      <c r="R1190" s="10" t="s">
        <v>419</v>
      </c>
      <c r="S1190" s="367" t="s">
        <v>125</v>
      </c>
      <c r="T1190" s="10">
        <v>1</v>
      </c>
      <c r="U1190" s="10" t="s">
        <v>475</v>
      </c>
      <c r="V1190" s="10" t="s">
        <v>5559</v>
      </c>
      <c r="W1190" s="10" t="s">
        <v>5558</v>
      </c>
      <c r="X1190" s="569">
        <v>46134.444444444453</v>
      </c>
      <c r="Y1190" s="10"/>
      <c r="Z1190" s="10">
        <v>0.7</v>
      </c>
      <c r="AA1190" s="10"/>
      <c r="AB1190" s="10" t="s">
        <v>478</v>
      </c>
      <c r="AC1190" s="221" t="s">
        <v>25</v>
      </c>
      <c r="AD1190" s="10"/>
      <c r="AE1190" s="10" t="s">
        <v>480</v>
      </c>
      <c r="AF1190" s="10"/>
      <c r="AG1190" s="10"/>
      <c r="AH1190" s="10"/>
      <c r="AI1190" s="10"/>
      <c r="AJ1190" s="10"/>
      <c r="AK1190" s="10" t="s">
        <v>480</v>
      </c>
      <c r="AL1190" t="e">
        <f t="shared" si="36"/>
        <v>#VALUE!</v>
      </c>
      <c r="AM1190">
        <f t="shared" si="37"/>
        <v>46134</v>
      </c>
    </row>
    <row r="1191" spans="1:39" ht="21.6" customHeight="1">
      <c r="A1191" s="10">
        <v>132</v>
      </c>
      <c r="B1191" s="10" t="s">
        <v>471</v>
      </c>
      <c r="C1191" s="10">
        <v>2026042955</v>
      </c>
      <c r="D1191" s="10"/>
      <c r="E1191" s="10"/>
      <c r="F1191" s="10">
        <v>4008</v>
      </c>
      <c r="G1191" s="366" t="s">
        <v>3653</v>
      </c>
      <c r="H1191" s="10" t="s">
        <v>2452</v>
      </c>
      <c r="I1191" s="10"/>
      <c r="J1191" s="10"/>
      <c r="K1191" s="10"/>
      <c r="L1191" s="10"/>
      <c r="M1191" s="11"/>
      <c r="N1191" s="10"/>
      <c r="O1191" s="11"/>
      <c r="P1191" s="12"/>
      <c r="Q1191" s="10" t="s">
        <v>3654</v>
      </c>
      <c r="R1191" s="10" t="s">
        <v>419</v>
      </c>
      <c r="S1191" s="367" t="s">
        <v>145</v>
      </c>
      <c r="T1191" s="10">
        <v>1</v>
      </c>
      <c r="U1191" s="10" t="s">
        <v>475</v>
      </c>
      <c r="V1191" s="10" t="s">
        <v>5560</v>
      </c>
      <c r="W1191" s="10" t="s">
        <v>5561</v>
      </c>
      <c r="X1191" s="569">
        <v>46134.447916666657</v>
      </c>
      <c r="Y1191" s="10"/>
      <c r="Z1191" s="10">
        <v>0.3</v>
      </c>
      <c r="AA1191" s="10"/>
      <c r="AB1191" s="10" t="s">
        <v>478</v>
      </c>
      <c r="AC1191" s="221" t="s">
        <v>5068</v>
      </c>
      <c r="AD1191" s="10" t="s">
        <v>480</v>
      </c>
      <c r="AE1191" s="10"/>
      <c r="AF1191" s="10"/>
      <c r="AG1191" s="10"/>
      <c r="AH1191" s="10"/>
      <c r="AI1191" s="10"/>
      <c r="AJ1191" s="10" t="s">
        <v>480</v>
      </c>
      <c r="AK1191" s="10" t="s">
        <v>480</v>
      </c>
      <c r="AL1191" t="e">
        <f t="shared" si="36"/>
        <v>#VALUE!</v>
      </c>
      <c r="AM1191">
        <f t="shared" si="37"/>
        <v>46134</v>
      </c>
    </row>
    <row r="1192" spans="1:39" ht="21.6" customHeight="1">
      <c r="A1192" s="10">
        <v>133</v>
      </c>
      <c r="B1192" s="10" t="s">
        <v>471</v>
      </c>
      <c r="C1192" s="10">
        <v>2026042959</v>
      </c>
      <c r="D1192" s="10"/>
      <c r="E1192" s="10"/>
      <c r="F1192" s="10">
        <v>3569</v>
      </c>
      <c r="G1192" s="366" t="s">
        <v>3314</v>
      </c>
      <c r="H1192" s="10" t="s">
        <v>2452</v>
      </c>
      <c r="I1192" s="10"/>
      <c r="J1192" s="10"/>
      <c r="K1192" s="10"/>
      <c r="L1192" s="10"/>
      <c r="M1192" s="11"/>
      <c r="N1192" s="10"/>
      <c r="O1192" s="11"/>
      <c r="P1192" s="12"/>
      <c r="Q1192" s="10" t="s">
        <v>3319</v>
      </c>
      <c r="R1192" s="10" t="s">
        <v>419</v>
      </c>
      <c r="S1192" s="367" t="s">
        <v>145</v>
      </c>
      <c r="T1192" s="10">
        <v>1</v>
      </c>
      <c r="U1192" s="10" t="s">
        <v>475</v>
      </c>
      <c r="V1192" s="10" t="s">
        <v>5562</v>
      </c>
      <c r="W1192" s="10" t="s">
        <v>5563</v>
      </c>
      <c r="X1192" s="569">
        <v>46134.466666666667</v>
      </c>
      <c r="Y1192" s="10"/>
      <c r="Z1192" s="10">
        <v>0.3</v>
      </c>
      <c r="AA1192" s="10"/>
      <c r="AB1192" s="10" t="s">
        <v>478</v>
      </c>
      <c r="AC1192" s="221" t="s">
        <v>5068</v>
      </c>
      <c r="AD1192" s="10" t="s">
        <v>480</v>
      </c>
      <c r="AE1192" s="10"/>
      <c r="AF1192" s="10"/>
      <c r="AG1192" s="10"/>
      <c r="AH1192" s="10"/>
      <c r="AI1192" s="10"/>
      <c r="AJ1192" s="10" t="s">
        <v>480</v>
      </c>
      <c r="AK1192" s="10" t="s">
        <v>480</v>
      </c>
      <c r="AL1192" t="e">
        <f t="shared" si="36"/>
        <v>#VALUE!</v>
      </c>
      <c r="AM1192">
        <f t="shared" si="37"/>
        <v>46134</v>
      </c>
    </row>
    <row r="1193" spans="1:39" ht="21.6" customHeight="1">
      <c r="A1193" s="10">
        <v>134</v>
      </c>
      <c r="B1193" s="10" t="s">
        <v>471</v>
      </c>
      <c r="C1193" s="10">
        <v>2026043142</v>
      </c>
      <c r="D1193" s="10"/>
      <c r="E1193" s="10"/>
      <c r="F1193" s="10">
        <v>5110</v>
      </c>
      <c r="G1193" s="366" t="s">
        <v>3591</v>
      </c>
      <c r="H1193" s="10" t="s">
        <v>2440</v>
      </c>
      <c r="I1193" s="10"/>
      <c r="J1193" s="10"/>
      <c r="K1193" s="10"/>
      <c r="L1193" s="10"/>
      <c r="M1193" s="11"/>
      <c r="N1193" s="10"/>
      <c r="O1193" s="11"/>
      <c r="P1193" s="12"/>
      <c r="Q1193" s="10" t="s">
        <v>4738</v>
      </c>
      <c r="R1193" s="10" t="s">
        <v>419</v>
      </c>
      <c r="S1193" s="367" t="s">
        <v>130</v>
      </c>
      <c r="T1193" s="10">
        <v>1</v>
      </c>
      <c r="U1193" s="10" t="s">
        <v>475</v>
      </c>
      <c r="V1193" s="10" t="s">
        <v>5564</v>
      </c>
      <c r="W1193" s="10" t="s">
        <v>5565</v>
      </c>
      <c r="X1193" s="569">
        <v>46134.70208333333</v>
      </c>
      <c r="Y1193" s="10"/>
      <c r="Z1193" s="10">
        <v>0.6</v>
      </c>
      <c r="AA1193" s="10"/>
      <c r="AB1193" s="10" t="s">
        <v>478</v>
      </c>
      <c r="AC1193" s="221" t="s">
        <v>5068</v>
      </c>
      <c r="AD1193" s="10" t="s">
        <v>480</v>
      </c>
      <c r="AE1193" s="10"/>
      <c r="AF1193" s="10"/>
      <c r="AG1193" s="10"/>
      <c r="AH1193" s="10"/>
      <c r="AI1193" s="10"/>
      <c r="AJ1193" s="10"/>
      <c r="AK1193" s="10" t="s">
        <v>480</v>
      </c>
      <c r="AL1193" t="e">
        <f t="shared" si="36"/>
        <v>#VALUE!</v>
      </c>
      <c r="AM1193">
        <f t="shared" si="37"/>
        <v>46134</v>
      </c>
    </row>
    <row r="1194" spans="1:39" ht="21.6" customHeight="1">
      <c r="A1194" s="10">
        <v>135</v>
      </c>
      <c r="B1194" s="10" t="s">
        <v>509</v>
      </c>
      <c r="C1194" s="10">
        <v>2026043198</v>
      </c>
      <c r="D1194" s="10" t="s">
        <v>5566</v>
      </c>
      <c r="E1194" s="10" t="s">
        <v>511</v>
      </c>
      <c r="F1194" s="10">
        <v>2390</v>
      </c>
      <c r="G1194" s="366" t="s">
        <v>1586</v>
      </c>
      <c r="H1194" s="10" t="s">
        <v>902</v>
      </c>
      <c r="I1194" s="10" t="s">
        <v>5567</v>
      </c>
      <c r="J1194" s="10" t="s">
        <v>571</v>
      </c>
      <c r="K1194" s="10" t="s">
        <v>592</v>
      </c>
      <c r="L1194" s="10" t="s">
        <v>545</v>
      </c>
      <c r="M1194" s="11" t="s">
        <v>546</v>
      </c>
      <c r="N1194" s="10" t="s">
        <v>1307</v>
      </c>
      <c r="O1194" s="11" t="s">
        <v>1308</v>
      </c>
      <c r="P1194" s="12" t="s">
        <v>5568</v>
      </c>
      <c r="Q1194" s="10" t="s">
        <v>1589</v>
      </c>
      <c r="R1194" s="10" t="s">
        <v>419</v>
      </c>
      <c r="S1194" s="367" t="s">
        <v>125</v>
      </c>
      <c r="T1194" s="10">
        <v>1</v>
      </c>
      <c r="U1194" s="10" t="s">
        <v>475</v>
      </c>
      <c r="V1194" s="10" t="s">
        <v>5569</v>
      </c>
      <c r="W1194" s="10" t="s">
        <v>5570</v>
      </c>
      <c r="X1194" s="569">
        <v>46135.458333333343</v>
      </c>
      <c r="Y1194" s="10" t="s">
        <v>5571</v>
      </c>
      <c r="Z1194" s="10">
        <v>0.5</v>
      </c>
      <c r="AA1194" s="10"/>
      <c r="AB1194" s="10" t="s">
        <v>478</v>
      </c>
      <c r="AC1194" s="221" t="s">
        <v>5572</v>
      </c>
      <c r="AD1194" s="10"/>
      <c r="AE1194" s="10"/>
      <c r="AF1194" s="10"/>
      <c r="AG1194" s="10"/>
      <c r="AH1194" s="10"/>
      <c r="AI1194" s="10"/>
      <c r="AJ1194" s="10"/>
      <c r="AK1194" s="10" t="s">
        <v>480</v>
      </c>
      <c r="AL1194">
        <f t="shared" si="36"/>
        <v>46135</v>
      </c>
      <c r="AM1194">
        <f t="shared" si="37"/>
        <v>46135</v>
      </c>
    </row>
    <row r="1195" spans="1:39" ht="21.6" customHeight="1">
      <c r="A1195" s="10">
        <v>136</v>
      </c>
      <c r="B1195" s="10" t="s">
        <v>471</v>
      </c>
      <c r="C1195" s="10">
        <v>2026043228</v>
      </c>
      <c r="D1195" s="10"/>
      <c r="E1195" s="10"/>
      <c r="F1195" s="10">
        <v>2390</v>
      </c>
      <c r="G1195" s="366" t="s">
        <v>1586</v>
      </c>
      <c r="H1195" s="10" t="s">
        <v>902</v>
      </c>
      <c r="I1195" s="10"/>
      <c r="J1195" s="10"/>
      <c r="K1195" s="10"/>
      <c r="L1195" s="10"/>
      <c r="M1195" s="11"/>
      <c r="N1195" s="10"/>
      <c r="O1195" s="11"/>
      <c r="P1195" s="12"/>
      <c r="Q1195" s="10" t="s">
        <v>1589</v>
      </c>
      <c r="R1195" s="10" t="s">
        <v>419</v>
      </c>
      <c r="S1195" s="367" t="s">
        <v>125</v>
      </c>
      <c r="T1195" s="10">
        <v>1</v>
      </c>
      <c r="U1195" s="10" t="s">
        <v>475</v>
      </c>
      <c r="V1195" s="10" t="s">
        <v>5573</v>
      </c>
      <c r="W1195" s="10" t="s">
        <v>5574</v>
      </c>
      <c r="X1195" s="569">
        <v>46135.479166666657</v>
      </c>
      <c r="Y1195" s="10"/>
      <c r="Z1195" s="10">
        <v>0.5</v>
      </c>
      <c r="AA1195" s="10"/>
      <c r="AB1195" s="10" t="s">
        <v>478</v>
      </c>
      <c r="AC1195" s="221" t="s">
        <v>5068</v>
      </c>
      <c r="AD1195" s="10" t="s">
        <v>480</v>
      </c>
      <c r="AE1195" s="10"/>
      <c r="AF1195" s="10"/>
      <c r="AG1195" s="10"/>
      <c r="AH1195" s="10"/>
      <c r="AI1195" s="10"/>
      <c r="AJ1195" s="10" t="s">
        <v>480</v>
      </c>
      <c r="AK1195" s="10" t="s">
        <v>480</v>
      </c>
      <c r="AL1195" t="e">
        <f t="shared" si="36"/>
        <v>#VALUE!</v>
      </c>
      <c r="AM1195">
        <f t="shared" si="37"/>
        <v>46135</v>
      </c>
    </row>
    <row r="1196" spans="1:39" ht="21.6" customHeight="1">
      <c r="A1196" s="10">
        <v>137</v>
      </c>
      <c r="B1196" s="10" t="s">
        <v>471</v>
      </c>
      <c r="C1196" s="10">
        <v>2026043243</v>
      </c>
      <c r="D1196" s="10"/>
      <c r="E1196" s="10"/>
      <c r="F1196" s="10">
        <v>5316</v>
      </c>
      <c r="G1196" s="366" t="s">
        <v>405</v>
      </c>
      <c r="H1196" s="10" t="s">
        <v>504</v>
      </c>
      <c r="I1196" s="10"/>
      <c r="J1196" s="10"/>
      <c r="K1196" s="10"/>
      <c r="L1196" s="10"/>
      <c r="M1196" s="11"/>
      <c r="N1196" s="10"/>
      <c r="O1196" s="11"/>
      <c r="P1196" s="12"/>
      <c r="Q1196" s="10" t="s">
        <v>1866</v>
      </c>
      <c r="R1196" s="10" t="s">
        <v>419</v>
      </c>
      <c r="S1196" s="367" t="s">
        <v>145</v>
      </c>
      <c r="T1196" s="10">
        <v>1</v>
      </c>
      <c r="U1196" s="10" t="s">
        <v>475</v>
      </c>
      <c r="V1196" s="10" t="s">
        <v>5575</v>
      </c>
      <c r="W1196" s="10" t="s">
        <v>5576</v>
      </c>
      <c r="X1196" s="569">
        <v>46135.535416666673</v>
      </c>
      <c r="Y1196" s="10"/>
      <c r="Z1196" s="10">
        <v>0.4</v>
      </c>
      <c r="AA1196" s="10"/>
      <c r="AB1196" s="10" t="s">
        <v>478</v>
      </c>
      <c r="AC1196" s="221" t="s">
        <v>5068</v>
      </c>
      <c r="AD1196" s="10" t="s">
        <v>480</v>
      </c>
      <c r="AE1196" s="10"/>
      <c r="AF1196" s="10"/>
      <c r="AG1196" s="10"/>
      <c r="AH1196" s="10"/>
      <c r="AI1196" s="10"/>
      <c r="AJ1196" s="10" t="s">
        <v>480</v>
      </c>
      <c r="AK1196" s="10" t="s">
        <v>480</v>
      </c>
      <c r="AL1196" t="e">
        <f t="shared" si="36"/>
        <v>#VALUE!</v>
      </c>
      <c r="AM1196">
        <f t="shared" si="37"/>
        <v>46135</v>
      </c>
    </row>
    <row r="1197" spans="1:39" ht="21.6" customHeight="1">
      <c r="A1197" s="10">
        <v>136</v>
      </c>
      <c r="B1197" s="10" t="s">
        <v>509</v>
      </c>
      <c r="C1197" s="10">
        <v>2026043199</v>
      </c>
      <c r="D1197" s="10" t="s">
        <v>5577</v>
      </c>
      <c r="E1197" s="10" t="s">
        <v>511</v>
      </c>
      <c r="F1197" s="10">
        <v>4259</v>
      </c>
      <c r="G1197" s="366" t="s">
        <v>191</v>
      </c>
      <c r="H1197" s="10" t="s">
        <v>1208</v>
      </c>
      <c r="I1197" s="10" t="s">
        <v>5578</v>
      </c>
      <c r="J1197" s="10" t="s">
        <v>571</v>
      </c>
      <c r="K1197" s="10" t="s">
        <v>592</v>
      </c>
      <c r="L1197" s="10" t="s">
        <v>515</v>
      </c>
      <c r="M1197" s="11" t="s">
        <v>516</v>
      </c>
      <c r="N1197" s="10">
        <v>2304</v>
      </c>
      <c r="O1197" s="11" t="s">
        <v>517</v>
      </c>
      <c r="P1197" s="12" t="s">
        <v>5579</v>
      </c>
      <c r="Q1197" s="10" t="s">
        <v>1840</v>
      </c>
      <c r="R1197" s="10" t="s">
        <v>419</v>
      </c>
      <c r="S1197" s="367" t="s">
        <v>130</v>
      </c>
      <c r="T1197" s="10">
        <v>1</v>
      </c>
      <c r="U1197" s="10" t="s">
        <v>475</v>
      </c>
      <c r="V1197" s="10" t="s">
        <v>5580</v>
      </c>
      <c r="W1197" s="10" t="s">
        <v>5581</v>
      </c>
      <c r="X1197" s="569">
        <v>46136.506249999999</v>
      </c>
      <c r="Y1197" s="10" t="s">
        <v>5582</v>
      </c>
      <c r="Z1197" s="10">
        <v>1.2</v>
      </c>
      <c r="AA1197" s="10"/>
      <c r="AB1197" s="10" t="s">
        <v>478</v>
      </c>
      <c r="AC1197" s="221" t="s">
        <v>5583</v>
      </c>
      <c r="AD1197" s="10"/>
      <c r="AE1197" s="10"/>
      <c r="AF1197" s="10"/>
      <c r="AG1197" s="10"/>
      <c r="AH1197" s="10"/>
      <c r="AI1197" s="10"/>
      <c r="AJ1197" s="10"/>
      <c r="AK1197" s="10" t="s">
        <v>480</v>
      </c>
      <c r="AL1197">
        <f t="shared" si="36"/>
        <v>46135</v>
      </c>
      <c r="AM1197">
        <f t="shared" si="37"/>
        <v>46136</v>
      </c>
    </row>
    <row r="1198" spans="1:39" ht="21.6" customHeight="1">
      <c r="A1198" s="10">
        <v>139</v>
      </c>
      <c r="B1198" s="10" t="s">
        <v>471</v>
      </c>
      <c r="C1198" s="10">
        <v>2026043247</v>
      </c>
      <c r="D1198" s="10"/>
      <c r="E1198" s="10"/>
      <c r="F1198" s="10">
        <v>5491</v>
      </c>
      <c r="G1198" s="366" t="s">
        <v>323</v>
      </c>
      <c r="H1198" s="10" t="s">
        <v>504</v>
      </c>
      <c r="I1198" s="10"/>
      <c r="J1198" s="10"/>
      <c r="K1198" s="10"/>
      <c r="L1198" s="10"/>
      <c r="M1198" s="11"/>
      <c r="N1198" s="10"/>
      <c r="O1198" s="11"/>
      <c r="P1198" s="12"/>
      <c r="Q1198" s="10" t="s">
        <v>2977</v>
      </c>
      <c r="R1198" s="10" t="s">
        <v>419</v>
      </c>
      <c r="S1198" s="367" t="s">
        <v>145</v>
      </c>
      <c r="T1198" s="10">
        <v>1</v>
      </c>
      <c r="U1198" s="10" t="s">
        <v>475</v>
      </c>
      <c r="V1198" s="10" t="s">
        <v>5584</v>
      </c>
      <c r="W1198" s="10" t="s">
        <v>5585</v>
      </c>
      <c r="X1198" s="569">
        <v>46135.556944444441</v>
      </c>
      <c r="Y1198" s="10"/>
      <c r="Z1198" s="10">
        <v>0.4</v>
      </c>
      <c r="AA1198" s="10"/>
      <c r="AB1198" s="10" t="s">
        <v>478</v>
      </c>
      <c r="AC1198" s="221" t="s">
        <v>5068</v>
      </c>
      <c r="AD1198" s="10" t="s">
        <v>480</v>
      </c>
      <c r="AE1198" s="10"/>
      <c r="AF1198" s="10"/>
      <c r="AG1198" s="10"/>
      <c r="AH1198" s="10"/>
      <c r="AI1198" s="10"/>
      <c r="AJ1198" s="10" t="s">
        <v>480</v>
      </c>
      <c r="AK1198" s="10" t="s">
        <v>480</v>
      </c>
      <c r="AL1198" t="e">
        <f t="shared" si="36"/>
        <v>#VALUE!</v>
      </c>
      <c r="AM1198">
        <f t="shared" si="37"/>
        <v>46135</v>
      </c>
    </row>
    <row r="1199" spans="1:39" ht="21.6" customHeight="1">
      <c r="A1199" s="10">
        <v>140</v>
      </c>
      <c r="B1199" s="10" t="s">
        <v>509</v>
      </c>
      <c r="C1199" s="10">
        <v>2026043292</v>
      </c>
      <c r="D1199" s="10" t="s">
        <v>5586</v>
      </c>
      <c r="E1199" s="10" t="s">
        <v>511</v>
      </c>
      <c r="F1199" s="10">
        <v>4819</v>
      </c>
      <c r="G1199" s="366" t="s">
        <v>1442</v>
      </c>
      <c r="H1199" s="10" t="s">
        <v>902</v>
      </c>
      <c r="I1199" s="10" t="s">
        <v>5587</v>
      </c>
      <c r="J1199" s="10" t="s">
        <v>571</v>
      </c>
      <c r="K1199" s="10" t="s">
        <v>289</v>
      </c>
      <c r="L1199" s="10" t="s">
        <v>2523</v>
      </c>
      <c r="M1199" s="11" t="s">
        <v>2524</v>
      </c>
      <c r="N1199" s="10" t="s">
        <v>2525</v>
      </c>
      <c r="O1199" s="11" t="s">
        <v>2526</v>
      </c>
      <c r="P1199" s="12" t="s">
        <v>5588</v>
      </c>
      <c r="Q1199" s="10" t="s">
        <v>1443</v>
      </c>
      <c r="R1199" s="10" t="s">
        <v>419</v>
      </c>
      <c r="S1199" s="367" t="s">
        <v>125</v>
      </c>
      <c r="T1199" s="10">
        <v>1</v>
      </c>
      <c r="U1199" s="10" t="s">
        <v>475</v>
      </c>
      <c r="V1199" s="10" t="s">
        <v>5589</v>
      </c>
      <c r="W1199" s="10" t="s">
        <v>5590</v>
      </c>
      <c r="X1199" s="569">
        <v>46136.53402777778</v>
      </c>
      <c r="Y1199" s="10" t="s">
        <v>5591</v>
      </c>
      <c r="Z1199" s="10">
        <v>0.5</v>
      </c>
      <c r="AA1199" s="10"/>
      <c r="AB1199" s="10" t="s">
        <v>5592</v>
      </c>
      <c r="AC1199" s="221" t="s">
        <v>5593</v>
      </c>
      <c r="AD1199" s="10"/>
      <c r="AE1199" s="10"/>
      <c r="AF1199" s="10"/>
      <c r="AG1199" s="10"/>
      <c r="AH1199" s="10"/>
      <c r="AI1199" s="10"/>
      <c r="AJ1199" s="10"/>
      <c r="AK1199" s="10" t="s">
        <v>480</v>
      </c>
      <c r="AL1199">
        <f t="shared" si="36"/>
        <v>46135</v>
      </c>
      <c r="AM1199">
        <f t="shared" si="37"/>
        <v>46136</v>
      </c>
    </row>
    <row r="1200" spans="1:39" ht="21.6" customHeight="1">
      <c r="A1200" s="10">
        <v>141</v>
      </c>
      <c r="B1200" s="10" t="s">
        <v>471</v>
      </c>
      <c r="C1200" s="10">
        <v>2026043354</v>
      </c>
      <c r="D1200" s="10"/>
      <c r="E1200" s="10"/>
      <c r="F1200" s="10">
        <v>4005</v>
      </c>
      <c r="G1200" s="366" t="s">
        <v>2040</v>
      </c>
      <c r="H1200" s="10" t="s">
        <v>636</v>
      </c>
      <c r="I1200" s="10"/>
      <c r="J1200" s="10"/>
      <c r="K1200" s="10"/>
      <c r="L1200" s="10"/>
      <c r="M1200" s="11"/>
      <c r="N1200" s="10"/>
      <c r="O1200" s="11"/>
      <c r="P1200" s="12"/>
      <c r="Q1200" s="10" t="s">
        <v>2041</v>
      </c>
      <c r="R1200" s="10" t="s">
        <v>419</v>
      </c>
      <c r="S1200" s="367" t="s">
        <v>125</v>
      </c>
      <c r="T1200" s="10">
        <v>1</v>
      </c>
      <c r="U1200" s="10" t="s">
        <v>475</v>
      </c>
      <c r="V1200" s="10" t="s">
        <v>5594</v>
      </c>
      <c r="W1200" s="10" t="s">
        <v>5595</v>
      </c>
      <c r="X1200" s="569">
        <v>46136.444444444453</v>
      </c>
      <c r="Y1200" s="10"/>
      <c r="Z1200" s="10">
        <v>0.5</v>
      </c>
      <c r="AA1200" s="10"/>
      <c r="AB1200" s="10" t="s">
        <v>478</v>
      </c>
      <c r="AC1200" s="221" t="s">
        <v>5068</v>
      </c>
      <c r="AD1200" s="10" t="s">
        <v>480</v>
      </c>
      <c r="AE1200" s="10"/>
      <c r="AF1200" s="10"/>
      <c r="AG1200" s="10"/>
      <c r="AH1200" s="10"/>
      <c r="AI1200" s="10"/>
      <c r="AJ1200" s="10" t="s">
        <v>480</v>
      </c>
      <c r="AK1200" s="10" t="s">
        <v>480</v>
      </c>
      <c r="AL1200" t="e">
        <f t="shared" si="36"/>
        <v>#VALUE!</v>
      </c>
      <c r="AM1200">
        <f t="shared" si="37"/>
        <v>46136</v>
      </c>
    </row>
    <row r="1201" spans="1:39" ht="21.6" customHeight="1">
      <c r="A1201" s="10">
        <v>142</v>
      </c>
      <c r="B1201" s="10" t="s">
        <v>471</v>
      </c>
      <c r="C1201" s="10">
        <v>2026043357</v>
      </c>
      <c r="D1201" s="10"/>
      <c r="E1201" s="10"/>
      <c r="F1201" s="10" t="s">
        <v>65</v>
      </c>
      <c r="G1201" s="366" t="s">
        <v>2048</v>
      </c>
      <c r="H1201" s="10" t="s">
        <v>636</v>
      </c>
      <c r="I1201" s="10"/>
      <c r="J1201" s="10"/>
      <c r="K1201" s="10"/>
      <c r="L1201" s="10"/>
      <c r="M1201" s="11"/>
      <c r="N1201" s="10"/>
      <c r="O1201" s="11"/>
      <c r="P1201" s="12"/>
      <c r="Q1201" s="10" t="s">
        <v>2049</v>
      </c>
      <c r="R1201" s="10" t="s">
        <v>419</v>
      </c>
      <c r="S1201" s="367" t="s">
        <v>125</v>
      </c>
      <c r="T1201" s="10">
        <v>1</v>
      </c>
      <c r="U1201" s="10" t="s">
        <v>475</v>
      </c>
      <c r="V1201" s="10" t="s">
        <v>5596</v>
      </c>
      <c r="W1201" s="10" t="s">
        <v>5597</v>
      </c>
      <c r="X1201" s="569">
        <v>46136.46875</v>
      </c>
      <c r="Y1201" s="10"/>
      <c r="Z1201" s="10">
        <v>0.4</v>
      </c>
      <c r="AA1201" s="10"/>
      <c r="AB1201" s="10" t="s">
        <v>478</v>
      </c>
      <c r="AC1201" s="221" t="s">
        <v>108</v>
      </c>
      <c r="AD1201" s="10" t="s">
        <v>480</v>
      </c>
      <c r="AE1201" s="10"/>
      <c r="AF1201" s="10"/>
      <c r="AG1201" s="10"/>
      <c r="AH1201" s="10"/>
      <c r="AI1201" s="10"/>
      <c r="AJ1201" s="10" t="s">
        <v>480</v>
      </c>
      <c r="AK1201" s="10" t="s">
        <v>480</v>
      </c>
      <c r="AL1201" t="e">
        <f t="shared" si="36"/>
        <v>#VALUE!</v>
      </c>
      <c r="AM1201">
        <f t="shared" si="37"/>
        <v>46136</v>
      </c>
    </row>
    <row r="1202" spans="1:39" ht="21.6" customHeight="1">
      <c r="A1202" s="10">
        <v>143</v>
      </c>
      <c r="B1202" s="10" t="s">
        <v>471</v>
      </c>
      <c r="C1202" s="10">
        <v>2026043360</v>
      </c>
      <c r="D1202" s="10"/>
      <c r="E1202" s="10"/>
      <c r="F1202" s="10" t="s">
        <v>66</v>
      </c>
      <c r="G1202" s="366" t="s">
        <v>2022</v>
      </c>
      <c r="H1202" s="10" t="s">
        <v>636</v>
      </c>
      <c r="I1202" s="10"/>
      <c r="J1202" s="10"/>
      <c r="K1202" s="10"/>
      <c r="L1202" s="10"/>
      <c r="M1202" s="11"/>
      <c r="N1202" s="10"/>
      <c r="O1202" s="11"/>
      <c r="P1202" s="12"/>
      <c r="Q1202" s="10" t="s">
        <v>2023</v>
      </c>
      <c r="R1202" s="10" t="s">
        <v>419</v>
      </c>
      <c r="S1202" s="367" t="s">
        <v>125</v>
      </c>
      <c r="T1202" s="10">
        <v>1</v>
      </c>
      <c r="U1202" s="10" t="s">
        <v>475</v>
      </c>
      <c r="V1202" s="10" t="s">
        <v>5598</v>
      </c>
      <c r="W1202" s="10" t="s">
        <v>5599</v>
      </c>
      <c r="X1202" s="569">
        <v>46136.486111111109</v>
      </c>
      <c r="Y1202" s="10"/>
      <c r="Z1202" s="10">
        <v>0.3</v>
      </c>
      <c r="AA1202" s="10"/>
      <c r="AB1202" s="10" t="s">
        <v>478</v>
      </c>
      <c r="AC1202" s="221" t="s">
        <v>108</v>
      </c>
      <c r="AD1202" s="10" t="s">
        <v>480</v>
      </c>
      <c r="AE1202" s="10"/>
      <c r="AF1202" s="10"/>
      <c r="AG1202" s="10"/>
      <c r="AH1202" s="10"/>
      <c r="AI1202" s="10"/>
      <c r="AJ1202" s="10" t="s">
        <v>480</v>
      </c>
      <c r="AK1202" s="10" t="s">
        <v>480</v>
      </c>
      <c r="AL1202" t="e">
        <f t="shared" si="36"/>
        <v>#VALUE!</v>
      </c>
      <c r="AM1202">
        <f t="shared" si="37"/>
        <v>46136</v>
      </c>
    </row>
    <row r="1203" spans="1:39" ht="21.6" customHeight="1">
      <c r="A1203" s="10">
        <v>144</v>
      </c>
      <c r="B1203" s="10" t="s">
        <v>471</v>
      </c>
      <c r="C1203" s="10">
        <v>2026043377</v>
      </c>
      <c r="D1203" s="10"/>
      <c r="E1203" s="10"/>
      <c r="F1203" s="10">
        <v>5291</v>
      </c>
      <c r="G1203" s="366" t="s">
        <v>404</v>
      </c>
      <c r="H1203" s="10" t="s">
        <v>636</v>
      </c>
      <c r="I1203" s="10"/>
      <c r="J1203" s="10"/>
      <c r="K1203" s="10"/>
      <c r="L1203" s="10"/>
      <c r="M1203" s="11"/>
      <c r="N1203" s="10"/>
      <c r="O1203" s="11"/>
      <c r="P1203" s="12"/>
      <c r="Q1203" s="10" t="s">
        <v>2030</v>
      </c>
      <c r="R1203" s="10" t="s">
        <v>419</v>
      </c>
      <c r="S1203" s="367" t="s">
        <v>125</v>
      </c>
      <c r="T1203" s="10">
        <v>1</v>
      </c>
      <c r="U1203" s="10" t="s">
        <v>475</v>
      </c>
      <c r="V1203" s="10" t="s">
        <v>5600</v>
      </c>
      <c r="W1203" s="10" t="s">
        <v>5601</v>
      </c>
      <c r="X1203" s="569">
        <v>46136.510416666657</v>
      </c>
      <c r="Y1203" s="10"/>
      <c r="Z1203" s="10">
        <v>0.5</v>
      </c>
      <c r="AA1203" s="10"/>
      <c r="AB1203" s="10" t="s">
        <v>478</v>
      </c>
      <c r="AC1203" s="221" t="s">
        <v>5068</v>
      </c>
      <c r="AD1203" s="10" t="s">
        <v>480</v>
      </c>
      <c r="AE1203" s="10"/>
      <c r="AF1203" s="10"/>
      <c r="AG1203" s="10"/>
      <c r="AH1203" s="10"/>
      <c r="AI1203" s="10"/>
      <c r="AJ1203" s="10" t="s">
        <v>480</v>
      </c>
      <c r="AK1203" s="10" t="s">
        <v>480</v>
      </c>
      <c r="AL1203" t="e">
        <f t="shared" si="36"/>
        <v>#VALUE!</v>
      </c>
      <c r="AM1203">
        <f t="shared" si="37"/>
        <v>46136</v>
      </c>
    </row>
    <row r="1204" spans="1:39" ht="21.6" customHeight="1">
      <c r="A1204" s="10">
        <v>145</v>
      </c>
      <c r="B1204" s="10" t="s">
        <v>471</v>
      </c>
      <c r="C1204" s="10">
        <v>2026043380</v>
      </c>
      <c r="D1204" s="10"/>
      <c r="E1204" s="10"/>
      <c r="F1204" s="10">
        <v>2911</v>
      </c>
      <c r="G1204" s="366" t="s">
        <v>3032</v>
      </c>
      <c r="H1204" s="10" t="s">
        <v>2452</v>
      </c>
      <c r="I1204" s="10"/>
      <c r="J1204" s="10"/>
      <c r="K1204" s="10"/>
      <c r="L1204" s="10"/>
      <c r="M1204" s="11"/>
      <c r="N1204" s="10"/>
      <c r="O1204" s="11"/>
      <c r="P1204" s="12"/>
      <c r="Q1204" s="10" t="s">
        <v>3033</v>
      </c>
      <c r="R1204" s="10" t="s">
        <v>419</v>
      </c>
      <c r="S1204" s="367" t="s">
        <v>145</v>
      </c>
      <c r="T1204" s="10">
        <v>1</v>
      </c>
      <c r="U1204" s="10" t="s">
        <v>475</v>
      </c>
      <c r="V1204" s="10" t="s">
        <v>5602</v>
      </c>
      <c r="W1204" s="10" t="s">
        <v>5603</v>
      </c>
      <c r="X1204" s="569">
        <v>46136.554861111108</v>
      </c>
      <c r="Y1204" s="10"/>
      <c r="Z1204" s="10">
        <v>0.4</v>
      </c>
      <c r="AA1204" s="10"/>
      <c r="AB1204" s="10" t="s">
        <v>478</v>
      </c>
      <c r="AC1204" s="221" t="s">
        <v>5068</v>
      </c>
      <c r="AD1204" s="10" t="s">
        <v>480</v>
      </c>
      <c r="AE1204" s="10"/>
      <c r="AF1204" s="10"/>
      <c r="AG1204" s="10"/>
      <c r="AH1204" s="10"/>
      <c r="AI1204" s="10"/>
      <c r="AJ1204" s="10" t="s">
        <v>480</v>
      </c>
      <c r="AK1204" s="10" t="s">
        <v>480</v>
      </c>
      <c r="AL1204" t="e">
        <f t="shared" si="36"/>
        <v>#VALUE!</v>
      </c>
      <c r="AM1204">
        <f t="shared" si="37"/>
        <v>46136</v>
      </c>
    </row>
    <row r="1205" spans="1:39" ht="21.6" customHeight="1">
      <c r="A1205" s="10">
        <v>146</v>
      </c>
      <c r="B1205" s="10" t="s">
        <v>471</v>
      </c>
      <c r="C1205" s="10">
        <v>2026043389</v>
      </c>
      <c r="D1205" s="10"/>
      <c r="E1205" s="10"/>
      <c r="F1205" s="10">
        <v>3968</v>
      </c>
      <c r="G1205" s="366" t="s">
        <v>3133</v>
      </c>
      <c r="H1205" s="10" t="s">
        <v>2551</v>
      </c>
      <c r="I1205" s="10"/>
      <c r="J1205" s="10"/>
      <c r="K1205" s="10"/>
      <c r="L1205" s="10"/>
      <c r="M1205" s="11"/>
      <c r="N1205" s="10"/>
      <c r="O1205" s="11"/>
      <c r="P1205" s="12"/>
      <c r="Q1205" s="10" t="s">
        <v>3134</v>
      </c>
      <c r="R1205" s="10" t="s">
        <v>419</v>
      </c>
      <c r="S1205" s="367" t="s">
        <v>145</v>
      </c>
      <c r="T1205" s="10">
        <v>1</v>
      </c>
      <c r="U1205" s="10" t="s">
        <v>475</v>
      </c>
      <c r="V1205" s="10" t="s">
        <v>5604</v>
      </c>
      <c r="W1205" s="10" t="s">
        <v>5605</v>
      </c>
      <c r="X1205" s="569">
        <v>46136.581250000003</v>
      </c>
      <c r="Y1205" s="10"/>
      <c r="Z1205" s="10">
        <v>0.4</v>
      </c>
      <c r="AA1205" s="10"/>
      <c r="AB1205" s="10" t="s">
        <v>478</v>
      </c>
      <c r="AC1205" s="221" t="s">
        <v>5068</v>
      </c>
      <c r="AD1205" s="10" t="s">
        <v>480</v>
      </c>
      <c r="AE1205" s="10"/>
      <c r="AF1205" s="10"/>
      <c r="AG1205" s="10"/>
      <c r="AH1205" s="10"/>
      <c r="AI1205" s="10"/>
      <c r="AJ1205" s="10" t="s">
        <v>480</v>
      </c>
      <c r="AK1205" s="10" t="s">
        <v>480</v>
      </c>
      <c r="AL1205" t="e">
        <f t="shared" si="36"/>
        <v>#VALUE!</v>
      </c>
      <c r="AM1205">
        <f t="shared" si="37"/>
        <v>46136</v>
      </c>
    </row>
    <row r="1206" spans="1:39" ht="21.6" customHeight="1">
      <c r="A1206" s="10">
        <v>147</v>
      </c>
      <c r="B1206" s="10" t="s">
        <v>471</v>
      </c>
      <c r="C1206" s="10">
        <v>2026043405</v>
      </c>
      <c r="D1206" s="10"/>
      <c r="E1206" s="10"/>
      <c r="F1206" s="10">
        <v>4019</v>
      </c>
      <c r="G1206" s="366" t="s">
        <v>3123</v>
      </c>
      <c r="H1206" s="10" t="s">
        <v>2551</v>
      </c>
      <c r="I1206" s="10"/>
      <c r="J1206" s="10"/>
      <c r="K1206" s="10"/>
      <c r="L1206" s="10"/>
      <c r="M1206" s="11"/>
      <c r="N1206" s="10"/>
      <c r="O1206" s="11"/>
      <c r="P1206" s="12"/>
      <c r="Q1206" s="10" t="s">
        <v>3124</v>
      </c>
      <c r="R1206" s="10" t="s">
        <v>419</v>
      </c>
      <c r="S1206" s="367" t="s">
        <v>145</v>
      </c>
      <c r="T1206" s="10">
        <v>1</v>
      </c>
      <c r="U1206" s="10" t="s">
        <v>475</v>
      </c>
      <c r="V1206" s="10" t="s">
        <v>5606</v>
      </c>
      <c r="W1206" s="10" t="s">
        <v>5607</v>
      </c>
      <c r="X1206" s="569">
        <v>46136.604166666657</v>
      </c>
      <c r="Y1206" s="10"/>
      <c r="Z1206" s="10">
        <v>0.3</v>
      </c>
      <c r="AA1206" s="10"/>
      <c r="AB1206" s="10" t="s">
        <v>478</v>
      </c>
      <c r="AC1206" s="221" t="s">
        <v>5068</v>
      </c>
      <c r="AD1206" s="10" t="s">
        <v>480</v>
      </c>
      <c r="AE1206" s="10"/>
      <c r="AF1206" s="10"/>
      <c r="AG1206" s="10"/>
      <c r="AH1206" s="10"/>
      <c r="AI1206" s="10"/>
      <c r="AJ1206" s="10" t="s">
        <v>480</v>
      </c>
      <c r="AK1206" s="10" t="s">
        <v>480</v>
      </c>
      <c r="AL1206" t="e">
        <f t="shared" si="36"/>
        <v>#VALUE!</v>
      </c>
      <c r="AM1206">
        <f t="shared" si="37"/>
        <v>46136</v>
      </c>
    </row>
    <row r="1207" spans="1:39" ht="21.6" customHeight="1">
      <c r="A1207" s="10">
        <v>148</v>
      </c>
      <c r="B1207" s="10" t="s">
        <v>471</v>
      </c>
      <c r="C1207" s="10">
        <v>2026043442</v>
      </c>
      <c r="D1207" s="10"/>
      <c r="E1207" s="10"/>
      <c r="F1207" s="10">
        <v>2941</v>
      </c>
      <c r="G1207" s="366" t="s">
        <v>3118</v>
      </c>
      <c r="H1207" s="10" t="s">
        <v>2551</v>
      </c>
      <c r="I1207" s="10"/>
      <c r="J1207" s="10"/>
      <c r="K1207" s="10"/>
      <c r="L1207" s="10"/>
      <c r="M1207" s="11"/>
      <c r="N1207" s="10"/>
      <c r="O1207" s="11"/>
      <c r="P1207" s="12"/>
      <c r="Q1207" s="10" t="s">
        <v>3119</v>
      </c>
      <c r="R1207" s="10" t="s">
        <v>419</v>
      </c>
      <c r="S1207" s="367" t="s">
        <v>145</v>
      </c>
      <c r="T1207" s="10">
        <v>1</v>
      </c>
      <c r="U1207" s="10" t="s">
        <v>475</v>
      </c>
      <c r="V1207" s="10" t="s">
        <v>5608</v>
      </c>
      <c r="W1207" s="10" t="s">
        <v>5609</v>
      </c>
      <c r="X1207" s="569">
        <v>46136.638888888891</v>
      </c>
      <c r="Y1207" s="10"/>
      <c r="Z1207" s="10">
        <v>0.4</v>
      </c>
      <c r="AA1207" s="10"/>
      <c r="AB1207" s="10" t="s">
        <v>478</v>
      </c>
      <c r="AC1207" s="221" t="s">
        <v>5068</v>
      </c>
      <c r="AD1207" s="10" t="s">
        <v>480</v>
      </c>
      <c r="AE1207" s="10"/>
      <c r="AF1207" s="10"/>
      <c r="AG1207" s="10"/>
      <c r="AH1207" s="10"/>
      <c r="AI1207" s="10"/>
      <c r="AJ1207" s="10" t="s">
        <v>480</v>
      </c>
      <c r="AK1207" s="10" t="s">
        <v>480</v>
      </c>
      <c r="AL1207" t="e">
        <f t="shared" si="36"/>
        <v>#VALUE!</v>
      </c>
      <c r="AM1207">
        <f t="shared" si="37"/>
        <v>46136</v>
      </c>
    </row>
    <row r="1208" spans="1:39" ht="21.6" customHeight="1">
      <c r="A1208" s="10">
        <v>149</v>
      </c>
      <c r="B1208" s="10" t="s">
        <v>471</v>
      </c>
      <c r="C1208" s="10">
        <v>2026043458</v>
      </c>
      <c r="D1208" s="10"/>
      <c r="E1208" s="10"/>
      <c r="F1208" s="10">
        <v>3082</v>
      </c>
      <c r="G1208" s="366" t="s">
        <v>3128</v>
      </c>
      <c r="H1208" s="10" t="s">
        <v>2551</v>
      </c>
      <c r="I1208" s="10"/>
      <c r="J1208" s="10"/>
      <c r="K1208" s="10"/>
      <c r="L1208" s="10"/>
      <c r="M1208" s="11"/>
      <c r="N1208" s="10"/>
      <c r="O1208" s="11"/>
      <c r="P1208" s="12"/>
      <c r="Q1208" s="10" t="s">
        <v>3129</v>
      </c>
      <c r="R1208" s="10" t="s">
        <v>419</v>
      </c>
      <c r="S1208" s="367" t="s">
        <v>145</v>
      </c>
      <c r="T1208" s="10">
        <v>1</v>
      </c>
      <c r="U1208" s="10" t="s">
        <v>475</v>
      </c>
      <c r="V1208" s="10" t="s">
        <v>5610</v>
      </c>
      <c r="W1208" s="10" t="s">
        <v>5611</v>
      </c>
      <c r="X1208" s="569">
        <v>46136.668055555558</v>
      </c>
      <c r="Y1208" s="10"/>
      <c r="Z1208" s="10">
        <v>0.4</v>
      </c>
      <c r="AA1208" s="10"/>
      <c r="AB1208" s="10" t="s">
        <v>478</v>
      </c>
      <c r="AC1208" s="221" t="s">
        <v>5068</v>
      </c>
      <c r="AD1208" s="10" t="s">
        <v>480</v>
      </c>
      <c r="AE1208" s="10"/>
      <c r="AF1208" s="10"/>
      <c r="AG1208" s="10"/>
      <c r="AH1208" s="10"/>
      <c r="AI1208" s="10"/>
      <c r="AJ1208" s="10" t="s">
        <v>480</v>
      </c>
      <c r="AK1208" s="10" t="s">
        <v>480</v>
      </c>
      <c r="AL1208" t="e">
        <f t="shared" si="36"/>
        <v>#VALUE!</v>
      </c>
      <c r="AM1208">
        <f t="shared" si="37"/>
        <v>46136</v>
      </c>
    </row>
    <row r="1209" spans="1:39" ht="21.6" customHeight="1">
      <c r="A1209" s="10">
        <v>150</v>
      </c>
      <c r="B1209" s="10" t="s">
        <v>509</v>
      </c>
      <c r="C1209" s="10">
        <v>2026043482</v>
      </c>
      <c r="D1209" s="10" t="s">
        <v>5612</v>
      </c>
      <c r="E1209" s="10" t="s">
        <v>511</v>
      </c>
      <c r="F1209" s="10">
        <v>5316</v>
      </c>
      <c r="G1209" s="366" t="s">
        <v>405</v>
      </c>
      <c r="H1209" s="10" t="s">
        <v>504</v>
      </c>
      <c r="I1209" s="10" t="s">
        <v>5613</v>
      </c>
      <c r="J1209" s="10" t="s">
        <v>604</v>
      </c>
      <c r="K1209" s="10" t="s">
        <v>592</v>
      </c>
      <c r="L1209" s="10" t="s">
        <v>639</v>
      </c>
      <c r="M1209" s="11" t="s">
        <v>640</v>
      </c>
      <c r="N1209" s="10">
        <v>2501</v>
      </c>
      <c r="O1209" s="11" t="s">
        <v>641</v>
      </c>
      <c r="P1209" s="12" t="s">
        <v>5614</v>
      </c>
      <c r="Q1209" s="10" t="s">
        <v>1866</v>
      </c>
      <c r="R1209" s="10" t="s">
        <v>419</v>
      </c>
      <c r="S1209" s="367" t="s">
        <v>145</v>
      </c>
      <c r="T1209" s="10">
        <v>1</v>
      </c>
      <c r="U1209" s="10" t="s">
        <v>475</v>
      </c>
      <c r="V1209" s="10" t="s">
        <v>5615</v>
      </c>
      <c r="W1209" s="10" t="s">
        <v>5616</v>
      </c>
      <c r="X1209" s="569">
        <v>46139.634722222218</v>
      </c>
      <c r="Y1209" s="10" t="s">
        <v>5617</v>
      </c>
      <c r="Z1209" s="10">
        <v>0.6</v>
      </c>
      <c r="AA1209" s="10"/>
      <c r="AB1209" s="10" t="s">
        <v>478</v>
      </c>
      <c r="AC1209" s="221" t="s">
        <v>5618</v>
      </c>
      <c r="AD1209" s="10"/>
      <c r="AE1209" s="10"/>
      <c r="AF1209" s="10"/>
      <c r="AG1209" s="10"/>
      <c r="AH1209" s="10"/>
      <c r="AI1209" s="10"/>
      <c r="AJ1209" s="10"/>
      <c r="AK1209" s="10" t="s">
        <v>480</v>
      </c>
      <c r="AL1209">
        <f t="shared" si="36"/>
        <v>46137</v>
      </c>
      <c r="AM1209">
        <f t="shared" si="37"/>
        <v>46139</v>
      </c>
    </row>
    <row r="1210" spans="1:39" ht="21.6" customHeight="1">
      <c r="A1210" s="10">
        <v>151</v>
      </c>
      <c r="B1210" s="10" t="s">
        <v>509</v>
      </c>
      <c r="C1210" s="10">
        <v>2026043483</v>
      </c>
      <c r="D1210" s="10" t="s">
        <v>5619</v>
      </c>
      <c r="E1210" s="10" t="s">
        <v>511</v>
      </c>
      <c r="F1210" s="10">
        <v>4844</v>
      </c>
      <c r="G1210" s="366" t="s">
        <v>2156</v>
      </c>
      <c r="H1210" s="10" t="s">
        <v>1559</v>
      </c>
      <c r="I1210" s="10" t="s">
        <v>5620</v>
      </c>
      <c r="J1210" s="10" t="s">
        <v>604</v>
      </c>
      <c r="K1210" s="10" t="s">
        <v>289</v>
      </c>
      <c r="L1210" s="10" t="s">
        <v>1410</v>
      </c>
      <c r="M1210" s="11" t="s">
        <v>1411</v>
      </c>
      <c r="N1210" s="10">
        <v>6004</v>
      </c>
      <c r="O1210" s="11" t="s">
        <v>572</v>
      </c>
      <c r="P1210" s="12" t="s">
        <v>5621</v>
      </c>
      <c r="Q1210" s="10" t="s">
        <v>2157</v>
      </c>
      <c r="R1210" s="10" t="s">
        <v>419</v>
      </c>
      <c r="S1210" s="367" t="s">
        <v>130</v>
      </c>
      <c r="T1210" s="10">
        <v>1</v>
      </c>
      <c r="U1210" s="10" t="s">
        <v>475</v>
      </c>
      <c r="V1210" s="10" t="s">
        <v>5622</v>
      </c>
      <c r="W1210" s="10" t="s">
        <v>5623</v>
      </c>
      <c r="X1210" s="569">
        <v>46139.5</v>
      </c>
      <c r="Y1210" s="10" t="s">
        <v>5617</v>
      </c>
      <c r="Z1210" s="10">
        <v>0.5</v>
      </c>
      <c r="AA1210" s="10"/>
      <c r="AB1210" s="10" t="s">
        <v>478</v>
      </c>
      <c r="AC1210" s="221" t="s">
        <v>5624</v>
      </c>
      <c r="AD1210" s="10"/>
      <c r="AE1210" s="10"/>
      <c r="AF1210" s="10"/>
      <c r="AG1210" s="10"/>
      <c r="AH1210" s="10"/>
      <c r="AI1210" s="10"/>
      <c r="AJ1210" s="10"/>
      <c r="AK1210" s="10" t="s">
        <v>480</v>
      </c>
      <c r="AL1210">
        <f t="shared" si="36"/>
        <v>46137</v>
      </c>
      <c r="AM1210">
        <f t="shared" si="37"/>
        <v>46139</v>
      </c>
    </row>
    <row r="1211" spans="1:39" ht="21.6" customHeight="1">
      <c r="A1211" s="10">
        <v>152</v>
      </c>
      <c r="B1211" s="10" t="s">
        <v>509</v>
      </c>
      <c r="C1211" s="10">
        <v>2026043507</v>
      </c>
      <c r="D1211" s="10" t="s">
        <v>5625</v>
      </c>
      <c r="E1211" s="10" t="s">
        <v>511</v>
      </c>
      <c r="F1211" s="10">
        <v>3045</v>
      </c>
      <c r="G1211" s="366" t="s">
        <v>3587</v>
      </c>
      <c r="H1211" s="10" t="s">
        <v>2440</v>
      </c>
      <c r="I1211" s="10" t="s">
        <v>5626</v>
      </c>
      <c r="J1211" s="10" t="s">
        <v>629</v>
      </c>
      <c r="K1211" s="10" t="s">
        <v>1037</v>
      </c>
      <c r="L1211" s="10" t="s">
        <v>515</v>
      </c>
      <c r="M1211" s="11" t="s">
        <v>516</v>
      </c>
      <c r="N1211" s="10">
        <v>2305</v>
      </c>
      <c r="O1211" s="11" t="s">
        <v>557</v>
      </c>
      <c r="P1211" s="12" t="s">
        <v>5627</v>
      </c>
      <c r="Q1211" s="10" t="s">
        <v>4142</v>
      </c>
      <c r="R1211" s="10" t="s">
        <v>419</v>
      </c>
      <c r="S1211" s="367" t="s">
        <v>130</v>
      </c>
      <c r="T1211" s="10">
        <v>1</v>
      </c>
      <c r="U1211" s="10" t="s">
        <v>475</v>
      </c>
      <c r="V1211" s="10" t="s">
        <v>5628</v>
      </c>
      <c r="W1211" s="10" t="s">
        <v>5629</v>
      </c>
      <c r="X1211" s="569">
        <v>46139.625694444447</v>
      </c>
      <c r="Y1211" s="10" t="s">
        <v>5630</v>
      </c>
      <c r="Z1211" s="10">
        <v>0.5</v>
      </c>
      <c r="AA1211" s="10"/>
      <c r="AB1211" s="10" t="s">
        <v>478</v>
      </c>
      <c r="AC1211" s="221" t="s">
        <v>5631</v>
      </c>
      <c r="AD1211" s="10"/>
      <c r="AE1211" s="10"/>
      <c r="AF1211" s="10"/>
      <c r="AG1211" s="10"/>
      <c r="AH1211" s="10"/>
      <c r="AI1211" s="10"/>
      <c r="AJ1211" s="10"/>
      <c r="AK1211" s="10" t="s">
        <v>480</v>
      </c>
      <c r="AL1211">
        <f t="shared" si="36"/>
        <v>46138</v>
      </c>
      <c r="AM1211">
        <f t="shared" si="37"/>
        <v>46139</v>
      </c>
    </row>
    <row r="1212" spans="1:39" ht="21.6" customHeight="1">
      <c r="A1212" s="10">
        <v>153</v>
      </c>
      <c r="B1212" s="10" t="s">
        <v>471</v>
      </c>
      <c r="C1212" s="10">
        <v>2026043555</v>
      </c>
      <c r="D1212" s="10"/>
      <c r="E1212" s="10"/>
      <c r="F1212" s="10">
        <v>5428</v>
      </c>
      <c r="G1212" s="366" t="s">
        <v>345</v>
      </c>
      <c r="H1212" s="10" t="s">
        <v>504</v>
      </c>
      <c r="I1212" s="10"/>
      <c r="J1212" s="10"/>
      <c r="K1212" s="10"/>
      <c r="L1212" s="10"/>
      <c r="M1212" s="11"/>
      <c r="N1212" s="10"/>
      <c r="O1212" s="11"/>
      <c r="P1212" s="12"/>
      <c r="Q1212" s="10" t="s">
        <v>776</v>
      </c>
      <c r="R1212" s="10" t="s">
        <v>419</v>
      </c>
      <c r="S1212" s="367" t="s">
        <v>145</v>
      </c>
      <c r="T1212" s="10">
        <v>1</v>
      </c>
      <c r="U1212" s="10" t="s">
        <v>475</v>
      </c>
      <c r="V1212" s="10" t="s">
        <v>5632</v>
      </c>
      <c r="W1212" s="10" t="s">
        <v>5633</v>
      </c>
      <c r="X1212" s="569">
        <v>46139.40625</v>
      </c>
      <c r="Y1212" s="10"/>
      <c r="Z1212" s="10">
        <v>0.3</v>
      </c>
      <c r="AA1212" s="10"/>
      <c r="AB1212" s="10" t="s">
        <v>478</v>
      </c>
      <c r="AC1212" s="221" t="s">
        <v>5068</v>
      </c>
      <c r="AD1212" s="10" t="s">
        <v>480</v>
      </c>
      <c r="AE1212" s="10"/>
      <c r="AF1212" s="10"/>
      <c r="AG1212" s="10"/>
      <c r="AH1212" s="10"/>
      <c r="AI1212" s="10"/>
      <c r="AJ1212" s="10" t="s">
        <v>480</v>
      </c>
      <c r="AK1212" s="10" t="s">
        <v>480</v>
      </c>
      <c r="AL1212" t="e">
        <f t="shared" si="36"/>
        <v>#VALUE!</v>
      </c>
      <c r="AM1212">
        <f t="shared" si="37"/>
        <v>46139</v>
      </c>
    </row>
    <row r="1213" spans="1:39" ht="21.6" customHeight="1">
      <c r="A1213" s="10">
        <v>154</v>
      </c>
      <c r="B1213" s="10" t="s">
        <v>471</v>
      </c>
      <c r="C1213" s="10">
        <v>2026043566</v>
      </c>
      <c r="D1213" s="10"/>
      <c r="E1213" s="10"/>
      <c r="F1213" s="10">
        <v>4155</v>
      </c>
      <c r="G1213" s="366" t="s">
        <v>1365</v>
      </c>
      <c r="H1213" s="10" t="s">
        <v>504</v>
      </c>
      <c r="I1213" s="10"/>
      <c r="J1213" s="10"/>
      <c r="K1213" s="10"/>
      <c r="L1213" s="10"/>
      <c r="M1213" s="11"/>
      <c r="N1213" s="10"/>
      <c r="O1213" s="11"/>
      <c r="P1213" s="12"/>
      <c r="Q1213" s="10" t="s">
        <v>1366</v>
      </c>
      <c r="R1213" s="10" t="s">
        <v>419</v>
      </c>
      <c r="S1213" s="367" t="s">
        <v>145</v>
      </c>
      <c r="T1213" s="10">
        <v>1</v>
      </c>
      <c r="U1213" s="10" t="s">
        <v>475</v>
      </c>
      <c r="V1213" s="10" t="s">
        <v>5634</v>
      </c>
      <c r="W1213" s="10" t="s">
        <v>5635</v>
      </c>
      <c r="X1213" s="569">
        <v>46139.430555555547</v>
      </c>
      <c r="Y1213" s="10"/>
      <c r="Z1213" s="10">
        <v>0.4</v>
      </c>
      <c r="AA1213" s="10"/>
      <c r="AB1213" s="10" t="s">
        <v>478</v>
      </c>
      <c r="AC1213" s="221" t="s">
        <v>5068</v>
      </c>
      <c r="AD1213" s="10" t="s">
        <v>480</v>
      </c>
      <c r="AE1213" s="10"/>
      <c r="AF1213" s="10"/>
      <c r="AG1213" s="10"/>
      <c r="AH1213" s="10"/>
      <c r="AI1213" s="10"/>
      <c r="AJ1213" s="10" t="s">
        <v>480</v>
      </c>
      <c r="AK1213" s="10" t="s">
        <v>480</v>
      </c>
      <c r="AL1213" t="e">
        <f t="shared" si="36"/>
        <v>#VALUE!</v>
      </c>
      <c r="AM1213">
        <f t="shared" si="37"/>
        <v>46139</v>
      </c>
    </row>
    <row r="1214" spans="1:39" ht="21.6" customHeight="1">
      <c r="A1214" s="10">
        <v>155</v>
      </c>
      <c r="B1214" s="10" t="s">
        <v>471</v>
      </c>
      <c r="C1214" s="10">
        <v>2026043569</v>
      </c>
      <c r="D1214" s="10"/>
      <c r="E1214" s="10"/>
      <c r="F1214" s="10" t="s">
        <v>68</v>
      </c>
      <c r="G1214" s="366" t="s">
        <v>512</v>
      </c>
      <c r="H1214" s="10" t="s">
        <v>504</v>
      </c>
      <c r="I1214" s="10"/>
      <c r="J1214" s="10"/>
      <c r="K1214" s="10"/>
      <c r="L1214" s="10"/>
      <c r="M1214" s="11"/>
      <c r="N1214" s="10"/>
      <c r="O1214" s="11"/>
      <c r="P1214" s="12"/>
      <c r="Q1214" s="10" t="s">
        <v>519</v>
      </c>
      <c r="R1214" s="10" t="s">
        <v>419</v>
      </c>
      <c r="S1214" s="367" t="s">
        <v>145</v>
      </c>
      <c r="T1214" s="10">
        <v>1</v>
      </c>
      <c r="U1214" s="10" t="s">
        <v>475</v>
      </c>
      <c r="V1214" s="10" t="s">
        <v>5636</v>
      </c>
      <c r="W1214" s="10" t="s">
        <v>5637</v>
      </c>
      <c r="X1214" s="569">
        <v>46139.451388888891</v>
      </c>
      <c r="Y1214" s="10"/>
      <c r="Z1214" s="10">
        <v>0.3</v>
      </c>
      <c r="AA1214" s="10"/>
      <c r="AB1214" s="10" t="s">
        <v>478</v>
      </c>
      <c r="AC1214" s="221" t="s">
        <v>5068</v>
      </c>
      <c r="AD1214" s="10" t="s">
        <v>480</v>
      </c>
      <c r="AE1214" s="10"/>
      <c r="AF1214" s="10"/>
      <c r="AG1214" s="10"/>
      <c r="AH1214" s="10"/>
      <c r="AI1214" s="10"/>
      <c r="AJ1214" s="10" t="s">
        <v>480</v>
      </c>
      <c r="AK1214" s="10" t="s">
        <v>480</v>
      </c>
      <c r="AL1214" t="e">
        <f t="shared" si="36"/>
        <v>#VALUE!</v>
      </c>
      <c r="AM1214">
        <f t="shared" si="37"/>
        <v>46139</v>
      </c>
    </row>
    <row r="1215" spans="1:39" ht="21.6" customHeight="1">
      <c r="A1215" s="10">
        <v>156</v>
      </c>
      <c r="B1215" s="10" t="s">
        <v>471</v>
      </c>
      <c r="C1215" s="10">
        <v>2026043583</v>
      </c>
      <c r="D1215" s="10"/>
      <c r="E1215" s="10"/>
      <c r="F1215" s="10">
        <v>4968</v>
      </c>
      <c r="G1215" s="366" t="s">
        <v>985</v>
      </c>
      <c r="H1215" s="10" t="s">
        <v>504</v>
      </c>
      <c r="I1215" s="10"/>
      <c r="J1215" s="10"/>
      <c r="K1215" s="10"/>
      <c r="L1215" s="10"/>
      <c r="M1215" s="11"/>
      <c r="N1215" s="10"/>
      <c r="O1215" s="11"/>
      <c r="P1215" s="12"/>
      <c r="Q1215" s="10" t="s">
        <v>986</v>
      </c>
      <c r="R1215" s="10" t="s">
        <v>419</v>
      </c>
      <c r="S1215" s="367" t="s">
        <v>145</v>
      </c>
      <c r="T1215" s="10">
        <v>1</v>
      </c>
      <c r="U1215" s="10" t="s">
        <v>475</v>
      </c>
      <c r="V1215" s="10" t="s">
        <v>5638</v>
      </c>
      <c r="W1215" s="10" t="s">
        <v>5639</v>
      </c>
      <c r="X1215" s="569">
        <v>46139.475694444453</v>
      </c>
      <c r="Y1215" s="10"/>
      <c r="Z1215" s="10">
        <v>0.3</v>
      </c>
      <c r="AA1215" s="10"/>
      <c r="AB1215" s="10" t="s">
        <v>478</v>
      </c>
      <c r="AC1215" s="221" t="s">
        <v>5068</v>
      </c>
      <c r="AD1215" s="10" t="s">
        <v>480</v>
      </c>
      <c r="AE1215" s="10"/>
      <c r="AF1215" s="10"/>
      <c r="AG1215" s="10"/>
      <c r="AH1215" s="10"/>
      <c r="AI1215" s="10"/>
      <c r="AJ1215" s="10" t="s">
        <v>480</v>
      </c>
      <c r="AK1215" s="10" t="s">
        <v>480</v>
      </c>
      <c r="AL1215" t="e">
        <f t="shared" si="36"/>
        <v>#VALUE!</v>
      </c>
      <c r="AM1215">
        <f t="shared" si="37"/>
        <v>46139</v>
      </c>
    </row>
    <row r="1216" spans="1:39" ht="21.6" customHeight="1">
      <c r="A1216" s="10">
        <v>157</v>
      </c>
      <c r="B1216" s="10" t="s">
        <v>471</v>
      </c>
      <c r="C1216" s="10">
        <v>2026043591</v>
      </c>
      <c r="D1216" s="10"/>
      <c r="E1216" s="10"/>
      <c r="F1216" s="10" t="s">
        <v>67</v>
      </c>
      <c r="G1216" s="366" t="s">
        <v>277</v>
      </c>
      <c r="H1216" s="10" t="s">
        <v>504</v>
      </c>
      <c r="I1216" s="10"/>
      <c r="J1216" s="10"/>
      <c r="K1216" s="10"/>
      <c r="L1216" s="10"/>
      <c r="M1216" s="11"/>
      <c r="N1216" s="10"/>
      <c r="O1216" s="11"/>
      <c r="P1216" s="12"/>
      <c r="Q1216" s="10" t="s">
        <v>2026</v>
      </c>
      <c r="R1216" s="10" t="s">
        <v>419</v>
      </c>
      <c r="S1216" s="367" t="s">
        <v>145</v>
      </c>
      <c r="T1216" s="10">
        <v>1</v>
      </c>
      <c r="U1216" s="10" t="s">
        <v>475</v>
      </c>
      <c r="V1216" s="10" t="s">
        <v>5640</v>
      </c>
      <c r="W1216" s="10" t="s">
        <v>5641</v>
      </c>
      <c r="X1216" s="569">
        <v>46139.495833333327</v>
      </c>
      <c r="Y1216" s="10"/>
      <c r="Z1216" s="10">
        <v>0.4</v>
      </c>
      <c r="AA1216" s="10"/>
      <c r="AB1216" s="10" t="s">
        <v>478</v>
      </c>
      <c r="AC1216" s="221" t="s">
        <v>5068</v>
      </c>
      <c r="AD1216" s="10" t="s">
        <v>480</v>
      </c>
      <c r="AE1216" s="10"/>
      <c r="AF1216" s="10"/>
      <c r="AG1216" s="10"/>
      <c r="AH1216" s="10"/>
      <c r="AI1216" s="10"/>
      <c r="AJ1216" s="10" t="s">
        <v>480</v>
      </c>
      <c r="AK1216" s="10" t="s">
        <v>480</v>
      </c>
      <c r="AL1216" t="e">
        <f t="shared" si="36"/>
        <v>#VALUE!</v>
      </c>
      <c r="AM1216">
        <f t="shared" si="37"/>
        <v>46139</v>
      </c>
    </row>
    <row r="1217" spans="1:39" ht="21.6" customHeight="1">
      <c r="A1217" s="10">
        <v>158</v>
      </c>
      <c r="B1217" s="10" t="s">
        <v>471</v>
      </c>
      <c r="C1217" s="10">
        <v>2026043597</v>
      </c>
      <c r="D1217" s="10"/>
      <c r="E1217" s="10"/>
      <c r="F1217" s="10">
        <v>4844</v>
      </c>
      <c r="G1217" s="366" t="s">
        <v>2156</v>
      </c>
      <c r="H1217" s="10" t="s">
        <v>1559</v>
      </c>
      <c r="I1217" s="10"/>
      <c r="J1217" s="10"/>
      <c r="K1217" s="10"/>
      <c r="L1217" s="10"/>
      <c r="M1217" s="11"/>
      <c r="N1217" s="10"/>
      <c r="O1217" s="11"/>
      <c r="P1217" s="12"/>
      <c r="Q1217" s="10" t="s">
        <v>2157</v>
      </c>
      <c r="R1217" s="10" t="s">
        <v>419</v>
      </c>
      <c r="S1217" s="367" t="s">
        <v>130</v>
      </c>
      <c r="T1217" s="10">
        <v>1</v>
      </c>
      <c r="U1217" s="10" t="s">
        <v>475</v>
      </c>
      <c r="V1217" s="10" t="s">
        <v>5642</v>
      </c>
      <c r="W1217" s="10" t="s">
        <v>5643</v>
      </c>
      <c r="X1217" s="569">
        <v>46139.513888888891</v>
      </c>
      <c r="Y1217" s="10"/>
      <c r="Z1217" s="10">
        <v>0.3</v>
      </c>
      <c r="AA1217" s="10"/>
      <c r="AB1217" s="10" t="s">
        <v>478</v>
      </c>
      <c r="AC1217" s="221" t="s">
        <v>5068</v>
      </c>
      <c r="AD1217" s="10" t="s">
        <v>480</v>
      </c>
      <c r="AE1217" s="10"/>
      <c r="AF1217" s="10"/>
      <c r="AG1217" s="10"/>
      <c r="AH1217" s="10"/>
      <c r="AI1217" s="10"/>
      <c r="AJ1217" s="10"/>
      <c r="AK1217" s="10" t="s">
        <v>480</v>
      </c>
      <c r="AL1217" t="e">
        <f t="shared" si="36"/>
        <v>#VALUE!</v>
      </c>
      <c r="AM1217">
        <f t="shared" si="37"/>
        <v>46139</v>
      </c>
    </row>
    <row r="1218" spans="1:39" ht="21.6" customHeight="1">
      <c r="A1218" s="10">
        <v>159</v>
      </c>
      <c r="B1218" s="10" t="s">
        <v>471</v>
      </c>
      <c r="C1218" s="10">
        <v>2026043612</v>
      </c>
      <c r="D1218" s="10"/>
      <c r="E1218" s="10"/>
      <c r="F1218" s="10">
        <v>2109</v>
      </c>
      <c r="G1218" s="366" t="s">
        <v>311</v>
      </c>
      <c r="H1218" s="10" t="s">
        <v>636</v>
      </c>
      <c r="I1218" s="10"/>
      <c r="J1218" s="10"/>
      <c r="K1218" s="10"/>
      <c r="L1218" s="10"/>
      <c r="M1218" s="11"/>
      <c r="N1218" s="10"/>
      <c r="O1218" s="11"/>
      <c r="P1218" s="12"/>
      <c r="Q1218" s="10" t="s">
        <v>1233</v>
      </c>
      <c r="R1218" s="10" t="s">
        <v>419</v>
      </c>
      <c r="S1218" s="367" t="s">
        <v>125</v>
      </c>
      <c r="T1218" s="10">
        <v>1</v>
      </c>
      <c r="U1218" s="10" t="s">
        <v>475</v>
      </c>
      <c r="V1218" s="10" t="s">
        <v>5644</v>
      </c>
      <c r="W1218" s="10" t="s">
        <v>5645</v>
      </c>
      <c r="X1218" s="569">
        <v>46139.583333333343</v>
      </c>
      <c r="Y1218" s="10"/>
      <c r="Z1218" s="10">
        <v>0.5</v>
      </c>
      <c r="AA1218" s="10"/>
      <c r="AB1218" s="10" t="s">
        <v>478</v>
      </c>
      <c r="AC1218" s="221" t="s">
        <v>5068</v>
      </c>
      <c r="AD1218" s="10" t="s">
        <v>480</v>
      </c>
      <c r="AE1218" s="10"/>
      <c r="AF1218" s="10"/>
      <c r="AG1218" s="10"/>
      <c r="AH1218" s="10"/>
      <c r="AI1218" s="10"/>
      <c r="AJ1218" s="10" t="s">
        <v>480</v>
      </c>
      <c r="AK1218" s="10" t="s">
        <v>480</v>
      </c>
      <c r="AL1218" t="e">
        <f t="shared" ref="AL1218:AL1281" si="38">DATEVALUE(TEXT(I1218, "yyyy/mm/dd"))</f>
        <v>#VALUE!</v>
      </c>
      <c r="AM1218">
        <f t="shared" ref="AM1218:AM1281" si="39">DATEVALUE(TEXT(X1218, "yyyy/mm/dd"))</f>
        <v>46139</v>
      </c>
    </row>
    <row r="1219" spans="1:39" ht="21.6" customHeight="1">
      <c r="A1219" s="10">
        <v>160</v>
      </c>
      <c r="B1219" s="10" t="s">
        <v>471</v>
      </c>
      <c r="C1219" s="10">
        <v>2026043619</v>
      </c>
      <c r="D1219" s="10"/>
      <c r="E1219" s="10"/>
      <c r="F1219" s="10">
        <v>4208</v>
      </c>
      <c r="G1219" s="366" t="s">
        <v>2052</v>
      </c>
      <c r="H1219" s="10" t="s">
        <v>636</v>
      </c>
      <c r="I1219" s="10"/>
      <c r="J1219" s="10"/>
      <c r="K1219" s="10"/>
      <c r="L1219" s="10"/>
      <c r="M1219" s="11"/>
      <c r="N1219" s="10"/>
      <c r="O1219" s="11"/>
      <c r="P1219" s="12"/>
      <c r="Q1219" s="10" t="s">
        <v>2053</v>
      </c>
      <c r="R1219" s="10" t="s">
        <v>419</v>
      </c>
      <c r="S1219" s="367" t="s">
        <v>125</v>
      </c>
      <c r="T1219" s="10">
        <v>1</v>
      </c>
      <c r="U1219" s="10" t="s">
        <v>475</v>
      </c>
      <c r="V1219" s="10" t="s">
        <v>5646</v>
      </c>
      <c r="W1219" s="10" t="s">
        <v>5647</v>
      </c>
      <c r="X1219" s="569">
        <v>46139.604166666657</v>
      </c>
      <c r="Y1219" s="10"/>
      <c r="Z1219" s="10">
        <v>0.5</v>
      </c>
      <c r="AA1219" s="10"/>
      <c r="AB1219" s="10" t="s">
        <v>478</v>
      </c>
      <c r="AC1219" s="221" t="s">
        <v>5068</v>
      </c>
      <c r="AD1219" s="10" t="s">
        <v>480</v>
      </c>
      <c r="AE1219" s="10"/>
      <c r="AF1219" s="10"/>
      <c r="AG1219" s="10"/>
      <c r="AH1219" s="10"/>
      <c r="AI1219" s="10"/>
      <c r="AJ1219" s="10" t="s">
        <v>480</v>
      </c>
      <c r="AK1219" s="10" t="s">
        <v>480</v>
      </c>
      <c r="AL1219" t="e">
        <f t="shared" si="38"/>
        <v>#VALUE!</v>
      </c>
      <c r="AM1219">
        <f t="shared" si="39"/>
        <v>46139</v>
      </c>
    </row>
    <row r="1220" spans="1:39" ht="21.6" customHeight="1">
      <c r="A1220" s="10">
        <v>161</v>
      </c>
      <c r="B1220" s="10" t="s">
        <v>471</v>
      </c>
      <c r="C1220" s="10">
        <v>2026043621</v>
      </c>
      <c r="D1220" s="10"/>
      <c r="E1220" s="10"/>
      <c r="F1220" s="10">
        <v>2743</v>
      </c>
      <c r="G1220" s="366" t="s">
        <v>2056</v>
      </c>
      <c r="H1220" s="10" t="s">
        <v>636</v>
      </c>
      <c r="I1220" s="10"/>
      <c r="J1220" s="10"/>
      <c r="K1220" s="10"/>
      <c r="L1220" s="10"/>
      <c r="M1220" s="11"/>
      <c r="N1220" s="10"/>
      <c r="O1220" s="11"/>
      <c r="P1220" s="12"/>
      <c r="Q1220" s="10" t="s">
        <v>2057</v>
      </c>
      <c r="R1220" s="10" t="s">
        <v>419</v>
      </c>
      <c r="S1220" s="367" t="s">
        <v>125</v>
      </c>
      <c r="T1220" s="10">
        <v>1</v>
      </c>
      <c r="U1220" s="10" t="s">
        <v>475</v>
      </c>
      <c r="V1220" s="10" t="s">
        <v>5648</v>
      </c>
      <c r="W1220" s="10" t="s">
        <v>5629</v>
      </c>
      <c r="X1220" s="569">
        <v>46139.625</v>
      </c>
      <c r="Y1220" s="10"/>
      <c r="Z1220" s="10">
        <v>0.5</v>
      </c>
      <c r="AA1220" s="10"/>
      <c r="AB1220" s="10" t="s">
        <v>478</v>
      </c>
      <c r="AC1220" s="221" t="s">
        <v>5068</v>
      </c>
      <c r="AD1220" s="10" t="s">
        <v>480</v>
      </c>
      <c r="AE1220" s="10"/>
      <c r="AF1220" s="10"/>
      <c r="AG1220" s="10"/>
      <c r="AH1220" s="10"/>
      <c r="AI1220" s="10"/>
      <c r="AJ1220" s="10" t="s">
        <v>480</v>
      </c>
      <c r="AK1220" s="10" t="s">
        <v>480</v>
      </c>
      <c r="AL1220" t="e">
        <f t="shared" si="38"/>
        <v>#VALUE!</v>
      </c>
      <c r="AM1220">
        <f t="shared" si="39"/>
        <v>46139</v>
      </c>
    </row>
    <row r="1221" spans="1:39" ht="21.6" customHeight="1">
      <c r="A1221" s="10">
        <v>162</v>
      </c>
      <c r="B1221" s="10" t="s">
        <v>471</v>
      </c>
      <c r="C1221" s="10">
        <v>2026043624</v>
      </c>
      <c r="D1221" s="10"/>
      <c r="E1221" s="10"/>
      <c r="F1221" s="10">
        <v>3045</v>
      </c>
      <c r="G1221" s="366" t="s">
        <v>3587</v>
      </c>
      <c r="H1221" s="10" t="s">
        <v>2440</v>
      </c>
      <c r="I1221" s="10"/>
      <c r="J1221" s="10"/>
      <c r="K1221" s="10"/>
      <c r="L1221" s="10"/>
      <c r="M1221" s="11"/>
      <c r="N1221" s="10"/>
      <c r="O1221" s="11"/>
      <c r="P1221" s="12"/>
      <c r="Q1221" s="10" t="s">
        <v>4142</v>
      </c>
      <c r="R1221" s="10" t="s">
        <v>419</v>
      </c>
      <c r="S1221" s="367" t="s">
        <v>130</v>
      </c>
      <c r="T1221" s="10">
        <v>1</v>
      </c>
      <c r="U1221" s="10" t="s">
        <v>475</v>
      </c>
      <c r="V1221" s="10" t="s">
        <v>5649</v>
      </c>
      <c r="W1221" s="10" t="s">
        <v>5647</v>
      </c>
      <c r="X1221" s="569">
        <v>46139.625</v>
      </c>
      <c r="Y1221" s="10"/>
      <c r="Z1221" s="10">
        <v>1</v>
      </c>
      <c r="AA1221" s="10"/>
      <c r="AB1221" s="10" t="s">
        <v>478</v>
      </c>
      <c r="AC1221" s="221" t="s">
        <v>5068</v>
      </c>
      <c r="AD1221" s="10" t="s">
        <v>480</v>
      </c>
      <c r="AE1221" s="10"/>
      <c r="AF1221" s="10"/>
      <c r="AG1221" s="10"/>
      <c r="AH1221" s="10"/>
      <c r="AI1221" s="10"/>
      <c r="AJ1221" s="10"/>
      <c r="AK1221" s="10" t="s">
        <v>480</v>
      </c>
      <c r="AL1221" t="e">
        <f t="shared" si="38"/>
        <v>#VALUE!</v>
      </c>
      <c r="AM1221">
        <f t="shared" si="39"/>
        <v>46139</v>
      </c>
    </row>
    <row r="1222" spans="1:39" ht="21.6" customHeight="1">
      <c r="A1222" s="10">
        <v>163</v>
      </c>
      <c r="B1222" s="10" t="s">
        <v>509</v>
      </c>
      <c r="C1222" s="10">
        <v>2026043678</v>
      </c>
      <c r="D1222" s="10" t="s">
        <v>5650</v>
      </c>
      <c r="E1222" s="10" t="s">
        <v>511</v>
      </c>
      <c r="F1222" s="10">
        <v>2109</v>
      </c>
      <c r="G1222" s="366" t="s">
        <v>311</v>
      </c>
      <c r="H1222" s="10" t="s">
        <v>636</v>
      </c>
      <c r="I1222" s="10" t="s">
        <v>5651</v>
      </c>
      <c r="J1222" s="10" t="s">
        <v>514</v>
      </c>
      <c r="K1222" s="10" t="s">
        <v>531</v>
      </c>
      <c r="L1222" s="10" t="s">
        <v>1228</v>
      </c>
      <c r="M1222" s="11" t="s">
        <v>1229</v>
      </c>
      <c r="N1222" s="10" t="s">
        <v>1230</v>
      </c>
      <c r="O1222" s="11" t="s">
        <v>1231</v>
      </c>
      <c r="P1222" s="12" t="s">
        <v>5652</v>
      </c>
      <c r="Q1222" s="10" t="s">
        <v>1233</v>
      </c>
      <c r="R1222" s="10" t="s">
        <v>419</v>
      </c>
      <c r="S1222" s="367" t="s">
        <v>125</v>
      </c>
      <c r="T1222" s="10">
        <v>1</v>
      </c>
      <c r="U1222" s="10" t="s">
        <v>475</v>
      </c>
      <c r="V1222" s="10" t="s">
        <v>5653</v>
      </c>
      <c r="W1222" s="10" t="s">
        <v>5654</v>
      </c>
      <c r="X1222" s="569">
        <v>46140.5</v>
      </c>
      <c r="Y1222" s="10" t="s">
        <v>5655</v>
      </c>
      <c r="Z1222" s="10">
        <v>1</v>
      </c>
      <c r="AA1222" s="10"/>
      <c r="AB1222" s="10" t="s">
        <v>478</v>
      </c>
      <c r="AC1222" s="221" t="s">
        <v>5656</v>
      </c>
      <c r="AD1222" s="10"/>
      <c r="AE1222" s="10"/>
      <c r="AF1222" s="10"/>
      <c r="AG1222" s="10"/>
      <c r="AH1222" s="10"/>
      <c r="AI1222" s="10"/>
      <c r="AJ1222" s="10"/>
      <c r="AK1222" s="10" t="s">
        <v>480</v>
      </c>
      <c r="AL1222">
        <f t="shared" si="38"/>
        <v>46140</v>
      </c>
      <c r="AM1222">
        <f t="shared" si="39"/>
        <v>46140</v>
      </c>
    </row>
    <row r="1223" spans="1:39" ht="21.6" customHeight="1">
      <c r="A1223" s="10">
        <v>164</v>
      </c>
      <c r="B1223" s="10" t="s">
        <v>509</v>
      </c>
      <c r="C1223" s="10">
        <v>2026043679</v>
      </c>
      <c r="D1223" s="10" t="s">
        <v>5657</v>
      </c>
      <c r="E1223" s="10" t="s">
        <v>511</v>
      </c>
      <c r="F1223" s="10">
        <v>2109</v>
      </c>
      <c r="G1223" s="366" t="s">
        <v>311</v>
      </c>
      <c r="H1223" s="10" t="s">
        <v>636</v>
      </c>
      <c r="I1223" s="10" t="s">
        <v>5658</v>
      </c>
      <c r="J1223" s="10" t="s">
        <v>514</v>
      </c>
      <c r="K1223" s="10" t="s">
        <v>592</v>
      </c>
      <c r="L1223" s="10" t="s">
        <v>1228</v>
      </c>
      <c r="M1223" s="11" t="s">
        <v>1229</v>
      </c>
      <c r="N1223" s="10" t="s">
        <v>1230</v>
      </c>
      <c r="O1223" s="11" t="s">
        <v>1231</v>
      </c>
      <c r="P1223" s="12" t="s">
        <v>5659</v>
      </c>
      <c r="Q1223" s="10" t="s">
        <v>1233</v>
      </c>
      <c r="R1223" s="10" t="s">
        <v>419</v>
      </c>
      <c r="S1223" s="367" t="s">
        <v>125</v>
      </c>
      <c r="T1223" s="10">
        <v>1</v>
      </c>
      <c r="U1223" s="10" t="s">
        <v>475</v>
      </c>
      <c r="V1223" s="10" t="s">
        <v>5660</v>
      </c>
      <c r="W1223" s="10" t="s">
        <v>5661</v>
      </c>
      <c r="X1223" s="569">
        <v>46140.458333333343</v>
      </c>
      <c r="Y1223" s="10" t="s">
        <v>5655</v>
      </c>
      <c r="Z1223" s="10">
        <v>1</v>
      </c>
      <c r="AA1223" s="10"/>
      <c r="AB1223" s="10" t="s">
        <v>478</v>
      </c>
      <c r="AC1223" s="221" t="s">
        <v>5662</v>
      </c>
      <c r="AD1223" s="10"/>
      <c r="AE1223" s="10"/>
      <c r="AF1223" s="10"/>
      <c r="AG1223" s="10"/>
      <c r="AH1223" s="10"/>
      <c r="AI1223" s="10"/>
      <c r="AJ1223" s="10"/>
      <c r="AK1223" s="10" t="s">
        <v>480</v>
      </c>
      <c r="AL1223">
        <f t="shared" si="38"/>
        <v>46140</v>
      </c>
      <c r="AM1223">
        <f t="shared" si="39"/>
        <v>46140</v>
      </c>
    </row>
    <row r="1224" spans="1:39" ht="21.6" customHeight="1">
      <c r="A1224" s="10">
        <v>165</v>
      </c>
      <c r="B1224" s="10" t="s">
        <v>471</v>
      </c>
      <c r="C1224" s="10">
        <v>2026043695</v>
      </c>
      <c r="D1224" s="10"/>
      <c r="E1224" s="10"/>
      <c r="F1224" s="10">
        <v>4029</v>
      </c>
      <c r="G1224" s="366" t="s">
        <v>2318</v>
      </c>
      <c r="H1224" s="10" t="s">
        <v>504</v>
      </c>
      <c r="I1224" s="10"/>
      <c r="J1224" s="10"/>
      <c r="K1224" s="10"/>
      <c r="L1224" s="10"/>
      <c r="M1224" s="11"/>
      <c r="N1224" s="10"/>
      <c r="O1224" s="11"/>
      <c r="P1224" s="12"/>
      <c r="Q1224" s="10" t="s">
        <v>2319</v>
      </c>
      <c r="R1224" s="10" t="s">
        <v>419</v>
      </c>
      <c r="S1224" s="367" t="s">
        <v>145</v>
      </c>
      <c r="T1224" s="10">
        <v>1</v>
      </c>
      <c r="U1224" s="10" t="s">
        <v>475</v>
      </c>
      <c r="V1224" s="10" t="s">
        <v>5663</v>
      </c>
      <c r="W1224" s="10" t="s">
        <v>5664</v>
      </c>
      <c r="X1224" s="569">
        <v>46140.426388888889</v>
      </c>
      <c r="Y1224" s="10"/>
      <c r="Z1224" s="10">
        <v>0.4</v>
      </c>
      <c r="AA1224" s="10"/>
      <c r="AB1224" s="10" t="s">
        <v>478</v>
      </c>
      <c r="AC1224" s="221" t="s">
        <v>5068</v>
      </c>
      <c r="AD1224" s="10" t="s">
        <v>480</v>
      </c>
      <c r="AE1224" s="10"/>
      <c r="AF1224" s="10"/>
      <c r="AG1224" s="10"/>
      <c r="AH1224" s="10"/>
      <c r="AI1224" s="10"/>
      <c r="AJ1224" s="10" t="s">
        <v>480</v>
      </c>
      <c r="AK1224" s="10" t="s">
        <v>480</v>
      </c>
      <c r="AL1224" t="e">
        <f t="shared" si="38"/>
        <v>#VALUE!</v>
      </c>
      <c r="AM1224">
        <f t="shared" si="39"/>
        <v>46140</v>
      </c>
    </row>
    <row r="1225" spans="1:39" ht="21.6" customHeight="1">
      <c r="A1225" s="10">
        <v>166</v>
      </c>
      <c r="B1225" s="10" t="s">
        <v>471</v>
      </c>
      <c r="C1225" s="10">
        <v>2026043731</v>
      </c>
      <c r="D1225" s="10"/>
      <c r="E1225" s="10"/>
      <c r="F1225" s="10">
        <v>3840</v>
      </c>
      <c r="G1225" s="366" t="s">
        <v>826</v>
      </c>
      <c r="H1225" s="10" t="s">
        <v>504</v>
      </c>
      <c r="I1225" s="10"/>
      <c r="J1225" s="10"/>
      <c r="K1225" s="10"/>
      <c r="L1225" s="10"/>
      <c r="M1225" s="11"/>
      <c r="N1225" s="10"/>
      <c r="O1225" s="11"/>
      <c r="P1225" s="12"/>
      <c r="Q1225" s="10" t="s">
        <v>827</v>
      </c>
      <c r="R1225" s="10" t="s">
        <v>419</v>
      </c>
      <c r="S1225" s="367" t="s">
        <v>145</v>
      </c>
      <c r="T1225" s="10">
        <v>1</v>
      </c>
      <c r="U1225" s="10" t="s">
        <v>475</v>
      </c>
      <c r="V1225" s="10" t="s">
        <v>5665</v>
      </c>
      <c r="W1225" s="10" t="s">
        <v>5666</v>
      </c>
      <c r="X1225" s="569">
        <v>46140.445833333331</v>
      </c>
      <c r="Y1225" s="10"/>
      <c r="Z1225" s="10">
        <v>0.4</v>
      </c>
      <c r="AA1225" s="10"/>
      <c r="AB1225" s="10" t="s">
        <v>478</v>
      </c>
      <c r="AC1225" s="221" t="s">
        <v>5068</v>
      </c>
      <c r="AD1225" s="10" t="s">
        <v>480</v>
      </c>
      <c r="AE1225" s="10"/>
      <c r="AF1225" s="10"/>
      <c r="AG1225" s="10"/>
      <c r="AH1225" s="10"/>
      <c r="AI1225" s="10"/>
      <c r="AJ1225" s="10" t="s">
        <v>480</v>
      </c>
      <c r="AK1225" s="10" t="s">
        <v>480</v>
      </c>
      <c r="AL1225" t="e">
        <f t="shared" si="38"/>
        <v>#VALUE!</v>
      </c>
      <c r="AM1225">
        <f t="shared" si="39"/>
        <v>46140</v>
      </c>
    </row>
    <row r="1226" spans="1:39" ht="21.6" customHeight="1">
      <c r="A1226" s="10">
        <v>167</v>
      </c>
      <c r="B1226" s="10" t="s">
        <v>471</v>
      </c>
      <c r="C1226" s="10">
        <v>2026043772</v>
      </c>
      <c r="D1226" s="10"/>
      <c r="E1226" s="10"/>
      <c r="F1226" s="10">
        <v>4352</v>
      </c>
      <c r="G1226" s="366" t="s">
        <v>830</v>
      </c>
      <c r="H1226" s="10" t="s">
        <v>504</v>
      </c>
      <c r="I1226" s="10"/>
      <c r="J1226" s="10"/>
      <c r="K1226" s="10"/>
      <c r="L1226" s="10"/>
      <c r="M1226" s="11"/>
      <c r="N1226" s="10"/>
      <c r="O1226" s="11"/>
      <c r="P1226" s="12"/>
      <c r="Q1226" s="10" t="s">
        <v>831</v>
      </c>
      <c r="R1226" s="10" t="s">
        <v>419</v>
      </c>
      <c r="S1226" s="367" t="s">
        <v>145</v>
      </c>
      <c r="T1226" s="10">
        <v>1</v>
      </c>
      <c r="U1226" s="10" t="s">
        <v>475</v>
      </c>
      <c r="V1226" s="10" t="s">
        <v>5667</v>
      </c>
      <c r="W1226" s="10" t="s">
        <v>5668</v>
      </c>
      <c r="X1226" s="569">
        <v>46140.476388888892</v>
      </c>
      <c r="Y1226" s="10"/>
      <c r="Z1226" s="10">
        <v>0.4</v>
      </c>
      <c r="AA1226" s="10"/>
      <c r="AB1226" s="10" t="s">
        <v>478</v>
      </c>
      <c r="AC1226" s="221" t="s">
        <v>5068</v>
      </c>
      <c r="AD1226" s="10" t="s">
        <v>480</v>
      </c>
      <c r="AE1226" s="10"/>
      <c r="AF1226" s="10"/>
      <c r="AG1226" s="10"/>
      <c r="AH1226" s="10"/>
      <c r="AI1226" s="10"/>
      <c r="AJ1226" s="10" t="s">
        <v>480</v>
      </c>
      <c r="AK1226" s="10" t="s">
        <v>480</v>
      </c>
      <c r="AL1226" t="e">
        <f t="shared" si="38"/>
        <v>#VALUE!</v>
      </c>
      <c r="AM1226">
        <f t="shared" si="39"/>
        <v>46140</v>
      </c>
    </row>
    <row r="1227" spans="1:39" ht="21.6" customHeight="1">
      <c r="A1227" s="10">
        <v>168</v>
      </c>
      <c r="B1227" s="10" t="s">
        <v>471</v>
      </c>
      <c r="C1227" s="10">
        <v>2026043779</v>
      </c>
      <c r="D1227" s="10"/>
      <c r="E1227" s="10"/>
      <c r="F1227" s="10">
        <v>4397</v>
      </c>
      <c r="G1227" s="366" t="s">
        <v>822</v>
      </c>
      <c r="H1227" s="10" t="s">
        <v>504</v>
      </c>
      <c r="I1227" s="10"/>
      <c r="J1227" s="10"/>
      <c r="K1227" s="10"/>
      <c r="L1227" s="10"/>
      <c r="M1227" s="11"/>
      <c r="N1227" s="10"/>
      <c r="O1227" s="11"/>
      <c r="P1227" s="12"/>
      <c r="Q1227" s="10" t="s">
        <v>823</v>
      </c>
      <c r="R1227" s="10" t="s">
        <v>419</v>
      </c>
      <c r="S1227" s="367" t="s">
        <v>145</v>
      </c>
      <c r="T1227" s="10">
        <v>1</v>
      </c>
      <c r="U1227" s="10" t="s">
        <v>475</v>
      </c>
      <c r="V1227" s="10" t="s">
        <v>5669</v>
      </c>
      <c r="W1227" s="10" t="s">
        <v>5670</v>
      </c>
      <c r="X1227" s="569">
        <v>46140.503472222219</v>
      </c>
      <c r="Y1227" s="10"/>
      <c r="Z1227" s="10">
        <v>0.4</v>
      </c>
      <c r="AA1227" s="10"/>
      <c r="AB1227" s="10" t="s">
        <v>478</v>
      </c>
      <c r="AC1227" s="221" t="s">
        <v>5068</v>
      </c>
      <c r="AD1227" s="10" t="s">
        <v>480</v>
      </c>
      <c r="AE1227" s="10"/>
      <c r="AF1227" s="10"/>
      <c r="AG1227" s="10"/>
      <c r="AH1227" s="10"/>
      <c r="AI1227" s="10"/>
      <c r="AJ1227" s="10" t="s">
        <v>480</v>
      </c>
      <c r="AK1227" s="10" t="s">
        <v>480</v>
      </c>
      <c r="AL1227" t="e">
        <f t="shared" si="38"/>
        <v>#VALUE!</v>
      </c>
      <c r="AM1227">
        <f t="shared" si="39"/>
        <v>46140</v>
      </c>
    </row>
    <row r="1228" spans="1:39" ht="21.6" customHeight="1">
      <c r="A1228" s="10">
        <v>169</v>
      </c>
      <c r="B1228" s="10" t="s">
        <v>509</v>
      </c>
      <c r="C1228" s="10">
        <v>2026043780</v>
      </c>
      <c r="D1228" s="10" t="s">
        <v>5671</v>
      </c>
      <c r="E1228" s="10" t="s">
        <v>511</v>
      </c>
      <c r="F1228" s="10">
        <v>2171</v>
      </c>
      <c r="G1228" s="366" t="s">
        <v>4844</v>
      </c>
      <c r="H1228" s="10" t="s">
        <v>2452</v>
      </c>
      <c r="I1228" s="10" t="s">
        <v>5672</v>
      </c>
      <c r="J1228" s="10" t="s">
        <v>514</v>
      </c>
      <c r="K1228" s="10" t="s">
        <v>289</v>
      </c>
      <c r="L1228" s="10" t="s">
        <v>593</v>
      </c>
      <c r="M1228" s="11" t="s">
        <v>594</v>
      </c>
      <c r="N1228" s="10" t="s">
        <v>595</v>
      </c>
      <c r="O1228" s="11" t="s">
        <v>596</v>
      </c>
      <c r="P1228" s="12" t="s">
        <v>5673</v>
      </c>
      <c r="Q1228" s="10" t="s">
        <v>4845</v>
      </c>
      <c r="R1228" s="10" t="s">
        <v>419</v>
      </c>
      <c r="S1228" s="367" t="s">
        <v>145</v>
      </c>
      <c r="T1228" s="10">
        <v>1</v>
      </c>
      <c r="U1228" s="10" t="s">
        <v>475</v>
      </c>
      <c r="V1228" s="10" t="s">
        <v>5674</v>
      </c>
      <c r="W1228" s="10" t="s">
        <v>5675</v>
      </c>
      <c r="X1228" s="569">
        <v>46140.666666666657</v>
      </c>
      <c r="Y1228" s="10" t="s">
        <v>5676</v>
      </c>
      <c r="Z1228" s="10">
        <v>0.3</v>
      </c>
      <c r="AA1228" s="10"/>
      <c r="AB1228" s="10" t="s">
        <v>478</v>
      </c>
      <c r="AC1228" s="221" t="s">
        <v>5677</v>
      </c>
      <c r="AD1228" s="10"/>
      <c r="AE1228" s="10"/>
      <c r="AF1228" s="10"/>
      <c r="AG1228" s="10"/>
      <c r="AH1228" s="10"/>
      <c r="AI1228" s="10"/>
      <c r="AJ1228" s="10"/>
      <c r="AK1228" s="10" t="s">
        <v>480</v>
      </c>
      <c r="AL1228">
        <f t="shared" si="38"/>
        <v>46140</v>
      </c>
      <c r="AM1228">
        <f t="shared" si="39"/>
        <v>46140</v>
      </c>
    </row>
    <row r="1229" spans="1:39" ht="21.6" customHeight="1">
      <c r="A1229" s="10">
        <v>170</v>
      </c>
      <c r="B1229" s="10" t="s">
        <v>509</v>
      </c>
      <c r="C1229" s="10">
        <v>2026043781</v>
      </c>
      <c r="D1229" s="10" t="s">
        <v>5678</v>
      </c>
      <c r="E1229" s="10" t="s">
        <v>511</v>
      </c>
      <c r="F1229" s="10">
        <v>2171</v>
      </c>
      <c r="G1229" s="366" t="s">
        <v>4844</v>
      </c>
      <c r="H1229" s="10" t="s">
        <v>2452</v>
      </c>
      <c r="I1229" s="10" t="s">
        <v>5679</v>
      </c>
      <c r="J1229" s="10" t="s">
        <v>514</v>
      </c>
      <c r="K1229" s="10" t="s">
        <v>289</v>
      </c>
      <c r="L1229" s="10" t="s">
        <v>593</v>
      </c>
      <c r="M1229" s="11" t="s">
        <v>594</v>
      </c>
      <c r="N1229" s="10" t="s">
        <v>595</v>
      </c>
      <c r="O1229" s="11" t="s">
        <v>596</v>
      </c>
      <c r="P1229" s="12" t="s">
        <v>5680</v>
      </c>
      <c r="Q1229" s="10" t="s">
        <v>4845</v>
      </c>
      <c r="R1229" s="10" t="s">
        <v>419</v>
      </c>
      <c r="S1229" s="367" t="s">
        <v>145</v>
      </c>
      <c r="T1229" s="10">
        <v>1</v>
      </c>
      <c r="U1229" s="10" t="s">
        <v>475</v>
      </c>
      <c r="V1229" s="10" t="s">
        <v>5681</v>
      </c>
      <c r="W1229" s="10" t="s">
        <v>5682</v>
      </c>
      <c r="X1229" s="569">
        <v>46140.680555555547</v>
      </c>
      <c r="Y1229" s="10" t="s">
        <v>5683</v>
      </c>
      <c r="Z1229" s="10">
        <v>0.3</v>
      </c>
      <c r="AA1229" s="10"/>
      <c r="AB1229" s="10" t="s">
        <v>478</v>
      </c>
      <c r="AC1229" s="221" t="s">
        <v>5684</v>
      </c>
      <c r="AD1229" s="10"/>
      <c r="AE1229" s="10"/>
      <c r="AF1229" s="10"/>
      <c r="AG1229" s="10"/>
      <c r="AH1229" s="10"/>
      <c r="AI1229" s="10"/>
      <c r="AJ1229" s="10"/>
      <c r="AK1229" s="10" t="s">
        <v>480</v>
      </c>
      <c r="AL1229">
        <f t="shared" si="38"/>
        <v>46140</v>
      </c>
      <c r="AM1229">
        <f t="shared" si="39"/>
        <v>46140</v>
      </c>
    </row>
    <row r="1230" spans="1:39" ht="21.6" customHeight="1">
      <c r="A1230" s="10">
        <v>171</v>
      </c>
      <c r="B1230" s="10" t="s">
        <v>509</v>
      </c>
      <c r="C1230" s="10">
        <v>2026043787</v>
      </c>
      <c r="D1230" s="10" t="s">
        <v>5685</v>
      </c>
      <c r="E1230" s="10" t="s">
        <v>511</v>
      </c>
      <c r="F1230" s="10">
        <v>2069</v>
      </c>
      <c r="G1230" s="366" t="s">
        <v>2188</v>
      </c>
      <c r="H1230" s="10" t="s">
        <v>543</v>
      </c>
      <c r="I1230" s="10" t="s">
        <v>5686</v>
      </c>
      <c r="J1230" s="10" t="s">
        <v>514</v>
      </c>
      <c r="K1230" s="10" t="s">
        <v>289</v>
      </c>
      <c r="L1230" s="10" t="s">
        <v>999</v>
      </c>
      <c r="M1230" s="11" t="s">
        <v>1000</v>
      </c>
      <c r="N1230" s="10">
        <v>2702</v>
      </c>
      <c r="O1230" s="11" t="s">
        <v>1386</v>
      </c>
      <c r="P1230" s="12" t="s">
        <v>5687</v>
      </c>
      <c r="Q1230" s="10" t="s">
        <v>2191</v>
      </c>
      <c r="R1230" s="10" t="s">
        <v>419</v>
      </c>
      <c r="S1230" s="367" t="s">
        <v>146</v>
      </c>
      <c r="T1230" s="10">
        <v>1</v>
      </c>
      <c r="U1230" s="10" t="s">
        <v>475</v>
      </c>
      <c r="V1230" s="10" t="s">
        <v>5688</v>
      </c>
      <c r="W1230" s="10" t="s">
        <v>5689</v>
      </c>
      <c r="X1230" s="569">
        <v>46140.630555555559</v>
      </c>
      <c r="Y1230" s="10" t="s">
        <v>5690</v>
      </c>
      <c r="Z1230" s="10">
        <v>0.5</v>
      </c>
      <c r="AA1230" s="10"/>
      <c r="AB1230" s="10" t="s">
        <v>1180</v>
      </c>
      <c r="AC1230" s="221" t="s">
        <v>601</v>
      </c>
      <c r="AD1230" s="10"/>
      <c r="AE1230" s="10"/>
      <c r="AF1230" s="10"/>
      <c r="AG1230" s="10"/>
      <c r="AH1230" s="10"/>
      <c r="AI1230" s="10"/>
      <c r="AJ1230" s="10"/>
      <c r="AK1230" s="10" t="s">
        <v>480</v>
      </c>
      <c r="AL1230">
        <f t="shared" si="38"/>
        <v>46140</v>
      </c>
      <c r="AM1230">
        <f t="shared" si="39"/>
        <v>46140</v>
      </c>
    </row>
    <row r="1231" spans="1:39" ht="21.6" customHeight="1">
      <c r="A1231" s="10">
        <v>172</v>
      </c>
      <c r="B1231" s="10" t="s">
        <v>471</v>
      </c>
      <c r="C1231" s="10">
        <v>2026043822</v>
      </c>
      <c r="D1231" s="10"/>
      <c r="E1231" s="10"/>
      <c r="F1231" s="10">
        <v>5402</v>
      </c>
      <c r="G1231" s="366" t="s">
        <v>3737</v>
      </c>
      <c r="H1231" s="10" t="s">
        <v>2561</v>
      </c>
      <c r="I1231" s="10"/>
      <c r="J1231" s="10"/>
      <c r="K1231" s="10"/>
      <c r="L1231" s="10"/>
      <c r="M1231" s="11"/>
      <c r="N1231" s="10"/>
      <c r="O1231" s="11"/>
      <c r="P1231" s="12"/>
      <c r="Q1231" s="10" t="s">
        <v>3738</v>
      </c>
      <c r="R1231" s="10" t="s">
        <v>419</v>
      </c>
      <c r="S1231" s="367" t="s">
        <v>130</v>
      </c>
      <c r="T1231" s="10">
        <v>1</v>
      </c>
      <c r="U1231" s="10" t="s">
        <v>475</v>
      </c>
      <c r="V1231" s="10" t="s">
        <v>5691</v>
      </c>
      <c r="W1231" s="10" t="s">
        <v>5692</v>
      </c>
      <c r="X1231" s="569">
        <v>46140.617361111108</v>
      </c>
      <c r="Y1231" s="10"/>
      <c r="Z1231" s="10">
        <v>0.5</v>
      </c>
      <c r="AA1231" s="10"/>
      <c r="AB1231" s="10" t="s">
        <v>478</v>
      </c>
      <c r="AC1231" s="221" t="s">
        <v>5068</v>
      </c>
      <c r="AD1231" s="10" t="s">
        <v>480</v>
      </c>
      <c r="AE1231" s="10"/>
      <c r="AF1231" s="10"/>
      <c r="AG1231" s="10"/>
      <c r="AH1231" s="10"/>
      <c r="AI1231" s="10"/>
      <c r="AJ1231" s="10"/>
      <c r="AK1231" s="10" t="s">
        <v>480</v>
      </c>
      <c r="AL1231" t="e">
        <f t="shared" si="38"/>
        <v>#VALUE!</v>
      </c>
      <c r="AM1231">
        <f t="shared" si="39"/>
        <v>46140</v>
      </c>
    </row>
    <row r="1232" spans="1:39" ht="21.6" customHeight="1">
      <c r="A1232" s="10">
        <v>173</v>
      </c>
      <c r="B1232" s="10" t="s">
        <v>471</v>
      </c>
      <c r="C1232" s="10">
        <v>2026043836</v>
      </c>
      <c r="D1232" s="10"/>
      <c r="E1232" s="10"/>
      <c r="F1232" s="10">
        <v>5401</v>
      </c>
      <c r="G1232" s="366" t="s">
        <v>3056</v>
      </c>
      <c r="H1232" s="10" t="s">
        <v>2452</v>
      </c>
      <c r="I1232" s="10"/>
      <c r="J1232" s="10"/>
      <c r="K1232" s="10"/>
      <c r="L1232" s="10"/>
      <c r="M1232" s="11"/>
      <c r="N1232" s="10"/>
      <c r="O1232" s="11"/>
      <c r="P1232" s="12"/>
      <c r="Q1232" s="10" t="s">
        <v>3057</v>
      </c>
      <c r="R1232" s="10" t="s">
        <v>419</v>
      </c>
      <c r="S1232" s="367" t="s">
        <v>145</v>
      </c>
      <c r="T1232" s="10">
        <v>1</v>
      </c>
      <c r="U1232" s="10" t="s">
        <v>475</v>
      </c>
      <c r="V1232" s="10" t="s">
        <v>5693</v>
      </c>
      <c r="W1232" s="10" t="s">
        <v>5694</v>
      </c>
      <c r="X1232" s="569">
        <v>46140.640972222223</v>
      </c>
      <c r="Y1232" s="10"/>
      <c r="Z1232" s="10">
        <v>0.4</v>
      </c>
      <c r="AA1232" s="10"/>
      <c r="AB1232" s="10" t="s">
        <v>478</v>
      </c>
      <c r="AC1232" s="221" t="s">
        <v>5068</v>
      </c>
      <c r="AD1232" s="10" t="s">
        <v>480</v>
      </c>
      <c r="AE1232" s="10"/>
      <c r="AF1232" s="10"/>
      <c r="AG1232" s="10"/>
      <c r="AH1232" s="10"/>
      <c r="AI1232" s="10"/>
      <c r="AJ1232" s="10" t="s">
        <v>480</v>
      </c>
      <c r="AK1232" s="10" t="s">
        <v>480</v>
      </c>
      <c r="AL1232" t="e">
        <f t="shared" si="38"/>
        <v>#VALUE!</v>
      </c>
      <c r="AM1232">
        <f t="shared" si="39"/>
        <v>46140</v>
      </c>
    </row>
    <row r="1233" spans="1:39" ht="21.6" customHeight="1">
      <c r="A1233" s="10">
        <v>174</v>
      </c>
      <c r="B1233" s="10" t="s">
        <v>471</v>
      </c>
      <c r="C1233" s="10">
        <v>2026043845</v>
      </c>
      <c r="D1233" s="10"/>
      <c r="E1233" s="10"/>
      <c r="F1233" s="10">
        <v>2596</v>
      </c>
      <c r="G1233" s="366" t="s">
        <v>3235</v>
      </c>
      <c r="H1233" s="10" t="s">
        <v>2561</v>
      </c>
      <c r="I1233" s="10"/>
      <c r="J1233" s="10"/>
      <c r="K1233" s="10"/>
      <c r="L1233" s="10"/>
      <c r="M1233" s="11"/>
      <c r="N1233" s="10"/>
      <c r="O1233" s="11"/>
      <c r="P1233" s="12"/>
      <c r="Q1233" s="10" t="s">
        <v>3236</v>
      </c>
      <c r="R1233" s="10" t="s">
        <v>419</v>
      </c>
      <c r="S1233" s="367" t="s">
        <v>130</v>
      </c>
      <c r="T1233" s="10">
        <v>1</v>
      </c>
      <c r="U1233" s="10" t="s">
        <v>475</v>
      </c>
      <c r="V1233" s="10" t="s">
        <v>5695</v>
      </c>
      <c r="W1233" s="10" t="s">
        <v>5682</v>
      </c>
      <c r="X1233" s="569">
        <v>46140.691666666673</v>
      </c>
      <c r="Y1233" s="10"/>
      <c r="Z1233" s="10">
        <v>0.6</v>
      </c>
      <c r="AA1233" s="10"/>
      <c r="AB1233" s="10" t="s">
        <v>478</v>
      </c>
      <c r="AC1233" s="221" t="s">
        <v>5068</v>
      </c>
      <c r="AD1233" s="10" t="s">
        <v>480</v>
      </c>
      <c r="AE1233" s="10"/>
      <c r="AF1233" s="10"/>
      <c r="AG1233" s="10"/>
      <c r="AH1233" s="10"/>
      <c r="AI1233" s="10"/>
      <c r="AJ1233" s="10"/>
      <c r="AK1233" s="10" t="s">
        <v>480</v>
      </c>
      <c r="AL1233" t="e">
        <f t="shared" si="38"/>
        <v>#VALUE!</v>
      </c>
      <c r="AM1233">
        <f t="shared" si="39"/>
        <v>46140</v>
      </c>
    </row>
    <row r="1234" spans="1:39" ht="21.6" customHeight="1">
      <c r="A1234" s="10">
        <v>175</v>
      </c>
      <c r="B1234" s="10" t="s">
        <v>471</v>
      </c>
      <c r="C1234" s="10">
        <v>2026043846</v>
      </c>
      <c r="D1234" s="10"/>
      <c r="E1234" s="10"/>
      <c r="F1234" s="10">
        <v>2171</v>
      </c>
      <c r="G1234" s="366" t="s">
        <v>4844</v>
      </c>
      <c r="H1234" s="10" t="s">
        <v>2452</v>
      </c>
      <c r="I1234" s="10"/>
      <c r="J1234" s="10"/>
      <c r="K1234" s="10"/>
      <c r="L1234" s="10"/>
      <c r="M1234" s="11"/>
      <c r="N1234" s="10"/>
      <c r="O1234" s="11"/>
      <c r="P1234" s="12"/>
      <c r="Q1234" s="10" t="s">
        <v>4845</v>
      </c>
      <c r="R1234" s="10" t="s">
        <v>419</v>
      </c>
      <c r="S1234" s="367" t="s">
        <v>145</v>
      </c>
      <c r="T1234" s="10">
        <v>1</v>
      </c>
      <c r="U1234" s="10" t="s">
        <v>475</v>
      </c>
      <c r="V1234" s="10" t="s">
        <v>5696</v>
      </c>
      <c r="W1234" s="10" t="s">
        <v>5682</v>
      </c>
      <c r="X1234" s="569">
        <v>46140.684027777781</v>
      </c>
      <c r="Y1234" s="10"/>
      <c r="Z1234" s="10">
        <v>0.4</v>
      </c>
      <c r="AA1234" s="10"/>
      <c r="AB1234" s="10" t="s">
        <v>478</v>
      </c>
      <c r="AC1234" s="221" t="s">
        <v>5068</v>
      </c>
      <c r="AD1234" s="10" t="s">
        <v>480</v>
      </c>
      <c r="AE1234" s="10"/>
      <c r="AF1234" s="10"/>
      <c r="AG1234" s="10"/>
      <c r="AH1234" s="10"/>
      <c r="AI1234" s="10"/>
      <c r="AJ1234" s="10" t="s">
        <v>480</v>
      </c>
      <c r="AK1234" s="10" t="s">
        <v>480</v>
      </c>
      <c r="AL1234" t="e">
        <f t="shared" si="38"/>
        <v>#VALUE!</v>
      </c>
      <c r="AM1234">
        <f t="shared" si="39"/>
        <v>46140</v>
      </c>
    </row>
    <row r="1235" spans="1:39" ht="21.6" customHeight="1">
      <c r="A1235" s="10">
        <v>173</v>
      </c>
      <c r="B1235" s="10" t="s">
        <v>509</v>
      </c>
      <c r="C1235" s="10">
        <v>2026043831</v>
      </c>
      <c r="D1235" s="10" t="s">
        <v>5697</v>
      </c>
      <c r="E1235" s="10" t="s">
        <v>511</v>
      </c>
      <c r="F1235" s="10">
        <v>4197</v>
      </c>
      <c r="G1235" s="366" t="s">
        <v>3662</v>
      </c>
      <c r="H1235" s="10" t="s">
        <v>2561</v>
      </c>
      <c r="I1235" s="10" t="s">
        <v>5698</v>
      </c>
      <c r="J1235" s="10" t="s">
        <v>514</v>
      </c>
      <c r="K1235" s="10" t="s">
        <v>289</v>
      </c>
      <c r="L1235" s="10" t="s">
        <v>593</v>
      </c>
      <c r="M1235" s="11" t="s">
        <v>594</v>
      </c>
      <c r="N1235" s="10" t="s">
        <v>595</v>
      </c>
      <c r="O1235" s="11" t="s">
        <v>596</v>
      </c>
      <c r="P1235" s="12" t="s">
        <v>5699</v>
      </c>
      <c r="Q1235" s="10" t="s">
        <v>3663</v>
      </c>
      <c r="R1235" s="10" t="s">
        <v>419</v>
      </c>
      <c r="S1235" s="367" t="s">
        <v>130</v>
      </c>
      <c r="T1235" s="10">
        <v>1</v>
      </c>
      <c r="U1235" s="10" t="s">
        <v>475</v>
      </c>
      <c r="V1235" s="10" t="s">
        <v>5700</v>
      </c>
      <c r="W1235" s="10" t="s">
        <v>5701</v>
      </c>
      <c r="X1235" s="569">
        <v>46141.645833333343</v>
      </c>
      <c r="Y1235" s="10" t="s">
        <v>5702</v>
      </c>
      <c r="Z1235" s="10">
        <v>0.5</v>
      </c>
      <c r="AA1235" s="10"/>
      <c r="AB1235" s="10" t="s">
        <v>478</v>
      </c>
      <c r="AC1235" s="221" t="s">
        <v>5703</v>
      </c>
      <c r="AD1235" s="10"/>
      <c r="AE1235" s="10"/>
      <c r="AF1235" s="10"/>
      <c r="AG1235" s="10"/>
      <c r="AH1235" s="10"/>
      <c r="AI1235" s="10"/>
      <c r="AJ1235" s="10"/>
      <c r="AK1235" s="10" t="s">
        <v>480</v>
      </c>
      <c r="AL1235">
        <f t="shared" si="38"/>
        <v>46140</v>
      </c>
      <c r="AM1235">
        <f t="shared" si="39"/>
        <v>46141</v>
      </c>
    </row>
    <row r="1236" spans="1:39" ht="21.6" customHeight="1">
      <c r="A1236" s="10">
        <v>174</v>
      </c>
      <c r="B1236" s="10" t="s">
        <v>509</v>
      </c>
      <c r="C1236" s="10">
        <v>2026043832</v>
      </c>
      <c r="D1236" s="10" t="s">
        <v>5704</v>
      </c>
      <c r="E1236" s="10" t="s">
        <v>511</v>
      </c>
      <c r="F1236" s="10">
        <v>4197</v>
      </c>
      <c r="G1236" s="366" t="s">
        <v>3662</v>
      </c>
      <c r="H1236" s="10" t="s">
        <v>2561</v>
      </c>
      <c r="I1236" s="10" t="s">
        <v>5705</v>
      </c>
      <c r="J1236" s="10" t="s">
        <v>514</v>
      </c>
      <c r="K1236" s="10" t="s">
        <v>289</v>
      </c>
      <c r="L1236" s="10" t="s">
        <v>593</v>
      </c>
      <c r="M1236" s="11" t="s">
        <v>594</v>
      </c>
      <c r="N1236" s="10" t="s">
        <v>595</v>
      </c>
      <c r="O1236" s="11" t="s">
        <v>596</v>
      </c>
      <c r="P1236" s="12" t="s">
        <v>5706</v>
      </c>
      <c r="Q1236" s="10" t="s">
        <v>3663</v>
      </c>
      <c r="R1236" s="10" t="s">
        <v>419</v>
      </c>
      <c r="S1236" s="367" t="s">
        <v>130</v>
      </c>
      <c r="T1236" s="10">
        <v>1</v>
      </c>
      <c r="U1236" s="10" t="s">
        <v>475</v>
      </c>
      <c r="V1236" s="10" t="s">
        <v>5707</v>
      </c>
      <c r="W1236" s="10" t="s">
        <v>5708</v>
      </c>
      <c r="X1236" s="569">
        <v>46141.625</v>
      </c>
      <c r="Y1236" s="10" t="s">
        <v>5702</v>
      </c>
      <c r="Z1236" s="10">
        <v>0.5</v>
      </c>
      <c r="AA1236" s="10"/>
      <c r="AB1236" s="10" t="s">
        <v>478</v>
      </c>
      <c r="AC1236" s="221" t="s">
        <v>5709</v>
      </c>
      <c r="AD1236" s="10"/>
      <c r="AE1236" s="10"/>
      <c r="AF1236" s="10"/>
      <c r="AG1236" s="10"/>
      <c r="AH1236" s="10"/>
      <c r="AI1236" s="10"/>
      <c r="AJ1236" s="10"/>
      <c r="AK1236" s="10" t="s">
        <v>480</v>
      </c>
      <c r="AL1236">
        <f t="shared" si="38"/>
        <v>46140</v>
      </c>
      <c r="AM1236">
        <f t="shared" si="39"/>
        <v>46141</v>
      </c>
    </row>
    <row r="1237" spans="1:39" ht="21.6" customHeight="1">
      <c r="A1237" s="10">
        <v>175</v>
      </c>
      <c r="B1237" s="10" t="s">
        <v>509</v>
      </c>
      <c r="C1237" s="10">
        <v>2026043833</v>
      </c>
      <c r="D1237" s="10" t="s">
        <v>5710</v>
      </c>
      <c r="E1237" s="10" t="s">
        <v>511</v>
      </c>
      <c r="F1237" s="10">
        <v>4197</v>
      </c>
      <c r="G1237" s="366" t="s">
        <v>3662</v>
      </c>
      <c r="H1237" s="10" t="s">
        <v>2561</v>
      </c>
      <c r="I1237" s="10" t="s">
        <v>5711</v>
      </c>
      <c r="J1237" s="10" t="s">
        <v>514</v>
      </c>
      <c r="K1237" s="10" t="s">
        <v>289</v>
      </c>
      <c r="L1237" s="10" t="s">
        <v>515</v>
      </c>
      <c r="M1237" s="11" t="s">
        <v>516</v>
      </c>
      <c r="N1237" s="10">
        <v>2304</v>
      </c>
      <c r="O1237" s="11" t="s">
        <v>517</v>
      </c>
      <c r="P1237" s="12" t="s">
        <v>5712</v>
      </c>
      <c r="Q1237" s="10" t="s">
        <v>3663</v>
      </c>
      <c r="R1237" s="10" t="s">
        <v>419</v>
      </c>
      <c r="S1237" s="367" t="s">
        <v>130</v>
      </c>
      <c r="T1237" s="10">
        <v>1</v>
      </c>
      <c r="U1237" s="10" t="s">
        <v>475</v>
      </c>
      <c r="V1237" s="10" t="s">
        <v>5713</v>
      </c>
      <c r="W1237" s="10" t="s">
        <v>5714</v>
      </c>
      <c r="X1237" s="569">
        <v>46141.666666666657</v>
      </c>
      <c r="Y1237" s="10" t="s">
        <v>5702</v>
      </c>
      <c r="Z1237" s="10">
        <v>0.5</v>
      </c>
      <c r="AA1237" s="10"/>
      <c r="AB1237" s="10" t="s">
        <v>478</v>
      </c>
      <c r="AC1237" s="221" t="s">
        <v>5715</v>
      </c>
      <c r="AD1237" s="10"/>
      <c r="AE1237" s="10"/>
      <c r="AF1237" s="10"/>
      <c r="AG1237" s="10"/>
      <c r="AH1237" s="10"/>
      <c r="AI1237" s="10"/>
      <c r="AJ1237" s="10"/>
      <c r="AK1237" s="10" t="s">
        <v>480</v>
      </c>
      <c r="AL1237">
        <f t="shared" si="38"/>
        <v>46140</v>
      </c>
      <c r="AM1237">
        <f t="shared" si="39"/>
        <v>46141</v>
      </c>
    </row>
    <row r="1238" spans="1:39" ht="21.6" customHeight="1">
      <c r="A1238" s="10">
        <v>176</v>
      </c>
      <c r="B1238" s="10" t="s">
        <v>509</v>
      </c>
      <c r="C1238" s="10">
        <v>2026043834</v>
      </c>
      <c r="D1238" s="10" t="s">
        <v>5716</v>
      </c>
      <c r="E1238" s="10" t="s">
        <v>511</v>
      </c>
      <c r="F1238" s="10">
        <v>4197</v>
      </c>
      <c r="G1238" s="366" t="s">
        <v>3662</v>
      </c>
      <c r="H1238" s="10" t="s">
        <v>2561</v>
      </c>
      <c r="I1238" s="10" t="s">
        <v>5717</v>
      </c>
      <c r="J1238" s="10" t="s">
        <v>514</v>
      </c>
      <c r="K1238" s="10" t="s">
        <v>289</v>
      </c>
      <c r="L1238" s="10" t="s">
        <v>515</v>
      </c>
      <c r="M1238" s="11" t="s">
        <v>516</v>
      </c>
      <c r="N1238" s="10">
        <v>2304</v>
      </c>
      <c r="O1238" s="11" t="s">
        <v>517</v>
      </c>
      <c r="P1238" s="12" t="s">
        <v>5718</v>
      </c>
      <c r="Q1238" s="10" t="s">
        <v>3663</v>
      </c>
      <c r="R1238" s="10" t="s">
        <v>419</v>
      </c>
      <c r="S1238" s="367" t="s">
        <v>130</v>
      </c>
      <c r="T1238" s="10">
        <v>1</v>
      </c>
      <c r="U1238" s="10" t="s">
        <v>475</v>
      </c>
      <c r="V1238" s="10" t="s">
        <v>5719</v>
      </c>
      <c r="W1238" s="10" t="s">
        <v>5720</v>
      </c>
      <c r="X1238" s="569">
        <v>46141.6875</v>
      </c>
      <c r="Y1238" s="10" t="s">
        <v>5721</v>
      </c>
      <c r="Z1238" s="10">
        <v>0.5</v>
      </c>
      <c r="AA1238" s="10"/>
      <c r="AB1238" s="10" t="s">
        <v>478</v>
      </c>
      <c r="AC1238" s="221" t="s">
        <v>5722</v>
      </c>
      <c r="AD1238" s="10"/>
      <c r="AE1238" s="10"/>
      <c r="AF1238" s="10"/>
      <c r="AG1238" s="10"/>
      <c r="AH1238" s="10"/>
      <c r="AI1238" s="10"/>
      <c r="AJ1238" s="10"/>
      <c r="AK1238" s="10" t="s">
        <v>480</v>
      </c>
      <c r="AL1238">
        <f t="shared" si="38"/>
        <v>46140</v>
      </c>
      <c r="AM1238">
        <f t="shared" si="39"/>
        <v>46141</v>
      </c>
    </row>
    <row r="1239" spans="1:39" ht="21.6" customHeight="1">
      <c r="A1239" s="10">
        <v>180</v>
      </c>
      <c r="B1239" s="10" t="s">
        <v>509</v>
      </c>
      <c r="C1239" s="10">
        <v>2026043866</v>
      </c>
      <c r="D1239" s="10" t="s">
        <v>5723</v>
      </c>
      <c r="E1239" s="10" t="s">
        <v>621</v>
      </c>
      <c r="F1239" s="10">
        <v>4715</v>
      </c>
      <c r="G1239" s="366" t="s">
        <v>216</v>
      </c>
      <c r="H1239" s="10" t="s">
        <v>473</v>
      </c>
      <c r="I1239" s="10" t="s">
        <v>5724</v>
      </c>
      <c r="J1239" s="10" t="s">
        <v>530</v>
      </c>
      <c r="K1239" s="10" t="s">
        <v>592</v>
      </c>
      <c r="L1239" s="10" t="s">
        <v>703</v>
      </c>
      <c r="M1239" s="11" t="s">
        <v>704</v>
      </c>
      <c r="N1239" s="10">
        <v>2401</v>
      </c>
      <c r="O1239" s="11" t="s">
        <v>852</v>
      </c>
      <c r="P1239" s="12" t="s">
        <v>5725</v>
      </c>
      <c r="Q1239" s="10" t="s">
        <v>1695</v>
      </c>
      <c r="R1239" s="10" t="s">
        <v>419</v>
      </c>
      <c r="S1239" s="367" t="s">
        <v>130</v>
      </c>
      <c r="T1239" s="10">
        <v>1</v>
      </c>
      <c r="U1239" s="10" t="s">
        <v>475</v>
      </c>
      <c r="V1239" s="10" t="s">
        <v>5726</v>
      </c>
      <c r="W1239" s="10" t="s">
        <v>5727</v>
      </c>
      <c r="X1239" s="569">
        <v>46141.495138888888</v>
      </c>
      <c r="Y1239" s="10" t="s">
        <v>5728</v>
      </c>
      <c r="Z1239" s="10">
        <v>0.9</v>
      </c>
      <c r="AA1239" s="10"/>
      <c r="AB1239" s="10" t="s">
        <v>478</v>
      </c>
      <c r="AC1239" s="221" t="s">
        <v>5729</v>
      </c>
      <c r="AD1239" s="10"/>
      <c r="AE1239" s="10"/>
      <c r="AF1239" s="10"/>
      <c r="AG1239" s="10"/>
      <c r="AH1239" s="10"/>
      <c r="AI1239" s="10"/>
      <c r="AJ1239" s="10"/>
      <c r="AK1239" s="10" t="s">
        <v>480</v>
      </c>
      <c r="AL1239">
        <f t="shared" si="38"/>
        <v>46141</v>
      </c>
      <c r="AM1239">
        <f t="shared" si="39"/>
        <v>46141</v>
      </c>
    </row>
    <row r="1240" spans="1:39" ht="21.6" customHeight="1">
      <c r="A1240" s="10">
        <v>181</v>
      </c>
      <c r="B1240" s="10" t="s">
        <v>471</v>
      </c>
      <c r="C1240" s="10">
        <v>2026043884</v>
      </c>
      <c r="D1240" s="10"/>
      <c r="E1240" s="10"/>
      <c r="F1240" s="10">
        <v>4388</v>
      </c>
      <c r="G1240" s="366" t="s">
        <v>1373</v>
      </c>
      <c r="H1240" s="10" t="s">
        <v>504</v>
      </c>
      <c r="I1240" s="10"/>
      <c r="J1240" s="10"/>
      <c r="K1240" s="10"/>
      <c r="L1240" s="10"/>
      <c r="M1240" s="11"/>
      <c r="N1240" s="10"/>
      <c r="O1240" s="11"/>
      <c r="P1240" s="12"/>
      <c r="Q1240" s="10" t="s">
        <v>1374</v>
      </c>
      <c r="R1240" s="10" t="s">
        <v>419</v>
      </c>
      <c r="S1240" s="367" t="s">
        <v>145</v>
      </c>
      <c r="T1240" s="10">
        <v>1</v>
      </c>
      <c r="U1240" s="10" t="s">
        <v>475</v>
      </c>
      <c r="V1240" s="10" t="s">
        <v>5730</v>
      </c>
      <c r="W1240" s="10" t="s">
        <v>5731</v>
      </c>
      <c r="X1240" s="569">
        <v>46141.475694444453</v>
      </c>
      <c r="Y1240" s="10"/>
      <c r="Z1240" s="10">
        <v>0.4</v>
      </c>
      <c r="AA1240" s="10"/>
      <c r="AB1240" s="10" t="s">
        <v>478</v>
      </c>
      <c r="AC1240" s="221" t="s">
        <v>5068</v>
      </c>
      <c r="AD1240" s="10" t="s">
        <v>480</v>
      </c>
      <c r="AE1240" s="10"/>
      <c r="AF1240" s="10"/>
      <c r="AG1240" s="10"/>
      <c r="AH1240" s="10"/>
      <c r="AI1240" s="10"/>
      <c r="AJ1240" s="10" t="s">
        <v>480</v>
      </c>
      <c r="AK1240" s="10" t="s">
        <v>480</v>
      </c>
      <c r="AL1240" t="e">
        <f t="shared" si="38"/>
        <v>#VALUE!</v>
      </c>
      <c r="AM1240">
        <f t="shared" si="39"/>
        <v>46141</v>
      </c>
    </row>
    <row r="1241" spans="1:39" ht="21.6" customHeight="1">
      <c r="A1241" s="10">
        <v>182</v>
      </c>
      <c r="B1241" s="10" t="s">
        <v>471</v>
      </c>
      <c r="C1241" s="10">
        <v>2026043900</v>
      </c>
      <c r="D1241" s="10"/>
      <c r="E1241" s="10"/>
      <c r="F1241" s="10">
        <v>4977</v>
      </c>
      <c r="G1241" s="366" t="s">
        <v>1862</v>
      </c>
      <c r="H1241" s="10" t="s">
        <v>504</v>
      </c>
      <c r="I1241" s="10"/>
      <c r="J1241" s="10"/>
      <c r="K1241" s="10"/>
      <c r="L1241" s="10"/>
      <c r="M1241" s="11"/>
      <c r="N1241" s="10"/>
      <c r="O1241" s="11"/>
      <c r="P1241" s="12"/>
      <c r="Q1241" s="10" t="s">
        <v>1863</v>
      </c>
      <c r="R1241" s="10" t="s">
        <v>419</v>
      </c>
      <c r="S1241" s="367" t="s">
        <v>145</v>
      </c>
      <c r="T1241" s="10">
        <v>1</v>
      </c>
      <c r="U1241" s="10" t="s">
        <v>475</v>
      </c>
      <c r="V1241" s="10" t="s">
        <v>5732</v>
      </c>
      <c r="W1241" s="10" t="s">
        <v>5733</v>
      </c>
      <c r="X1241" s="569">
        <v>46141.583333333343</v>
      </c>
      <c r="Y1241" s="10"/>
      <c r="Z1241" s="10">
        <v>0.4</v>
      </c>
      <c r="AA1241" s="10"/>
      <c r="AB1241" s="10" t="s">
        <v>478</v>
      </c>
      <c r="AC1241" s="221" t="s">
        <v>5068</v>
      </c>
      <c r="AD1241" s="10" t="s">
        <v>480</v>
      </c>
      <c r="AE1241" s="10"/>
      <c r="AF1241" s="10"/>
      <c r="AG1241" s="10"/>
      <c r="AH1241" s="10"/>
      <c r="AI1241" s="10"/>
      <c r="AJ1241" s="10" t="s">
        <v>480</v>
      </c>
      <c r="AK1241" s="10" t="s">
        <v>480</v>
      </c>
      <c r="AL1241" t="e">
        <f t="shared" si="38"/>
        <v>#VALUE!</v>
      </c>
      <c r="AM1241">
        <f t="shared" si="39"/>
        <v>46141</v>
      </c>
    </row>
    <row r="1242" spans="1:39" ht="21.6" customHeight="1">
      <c r="A1242" s="10">
        <v>183</v>
      </c>
      <c r="B1242" s="10" t="s">
        <v>509</v>
      </c>
      <c r="C1242" s="10">
        <v>2026043904</v>
      </c>
      <c r="D1242" s="10" t="s">
        <v>5734</v>
      </c>
      <c r="E1242" s="10" t="s">
        <v>511</v>
      </c>
      <c r="F1242" s="10">
        <v>5513</v>
      </c>
      <c r="G1242" s="366" t="s">
        <v>328</v>
      </c>
      <c r="H1242" s="10" t="s">
        <v>636</v>
      </c>
      <c r="I1242" s="10" t="s">
        <v>5735</v>
      </c>
      <c r="J1242" s="10" t="s">
        <v>530</v>
      </c>
      <c r="K1242" s="10" t="s">
        <v>289</v>
      </c>
      <c r="L1242" s="10" t="s">
        <v>703</v>
      </c>
      <c r="M1242" s="11" t="s">
        <v>704</v>
      </c>
      <c r="N1242" s="10">
        <v>2405</v>
      </c>
      <c r="O1242" s="11" t="s">
        <v>705</v>
      </c>
      <c r="P1242" s="12" t="s">
        <v>5736</v>
      </c>
      <c r="Q1242" s="10" t="s">
        <v>2606</v>
      </c>
      <c r="R1242" s="10" t="s">
        <v>419</v>
      </c>
      <c r="S1242" s="367" t="s">
        <v>125</v>
      </c>
      <c r="T1242" s="10">
        <v>1</v>
      </c>
      <c r="U1242" s="10" t="s">
        <v>475</v>
      </c>
      <c r="V1242" s="10" t="s">
        <v>5737</v>
      </c>
      <c r="W1242" s="10" t="s">
        <v>5714</v>
      </c>
      <c r="X1242" s="569">
        <v>46141.715277777781</v>
      </c>
      <c r="Y1242" s="10" t="s">
        <v>5738</v>
      </c>
      <c r="Z1242" s="10">
        <v>1.7</v>
      </c>
      <c r="AA1242" s="10"/>
      <c r="AB1242" s="10" t="s">
        <v>478</v>
      </c>
      <c r="AC1242" s="221" t="s">
        <v>5739</v>
      </c>
      <c r="AD1242" s="10"/>
      <c r="AE1242" s="10"/>
      <c r="AF1242" s="10"/>
      <c r="AG1242" s="10"/>
      <c r="AH1242" s="10"/>
      <c r="AI1242" s="10"/>
      <c r="AJ1242" s="10"/>
      <c r="AK1242" s="10" t="s">
        <v>480</v>
      </c>
      <c r="AL1242">
        <f t="shared" si="38"/>
        <v>46141</v>
      </c>
      <c r="AM1242">
        <f t="shared" si="39"/>
        <v>46141</v>
      </c>
    </row>
    <row r="1243" spans="1:39" ht="21.6" customHeight="1">
      <c r="A1243" s="10">
        <v>184</v>
      </c>
      <c r="B1243" s="10" t="s">
        <v>471</v>
      </c>
      <c r="C1243" s="10">
        <v>2026043905</v>
      </c>
      <c r="D1243" s="10"/>
      <c r="E1243" s="10"/>
      <c r="F1243" s="10" t="s">
        <v>69</v>
      </c>
      <c r="G1243" s="366" t="s">
        <v>1426</v>
      </c>
      <c r="H1243" s="10" t="s">
        <v>504</v>
      </c>
      <c r="I1243" s="10"/>
      <c r="J1243" s="10"/>
      <c r="K1243" s="10"/>
      <c r="L1243" s="10"/>
      <c r="M1243" s="11"/>
      <c r="N1243" s="10"/>
      <c r="O1243" s="11"/>
      <c r="P1243" s="12"/>
      <c r="Q1243" s="10" t="s">
        <v>1429</v>
      </c>
      <c r="R1243" s="10" t="s">
        <v>419</v>
      </c>
      <c r="S1243" s="367" t="s">
        <v>145</v>
      </c>
      <c r="T1243" s="10">
        <v>1</v>
      </c>
      <c r="U1243" s="10" t="s">
        <v>475</v>
      </c>
      <c r="V1243" s="10" t="s">
        <v>5740</v>
      </c>
      <c r="W1243" s="10" t="s">
        <v>5741</v>
      </c>
      <c r="X1243" s="569">
        <v>46141.609722222223</v>
      </c>
      <c r="Y1243" s="10"/>
      <c r="Z1243" s="10">
        <v>0.4</v>
      </c>
      <c r="AA1243" s="10"/>
      <c r="AB1243" s="10" t="s">
        <v>478</v>
      </c>
      <c r="AC1243" s="221" t="s">
        <v>5068</v>
      </c>
      <c r="AD1243" s="10" t="s">
        <v>480</v>
      </c>
      <c r="AE1243" s="10"/>
      <c r="AF1243" s="10"/>
      <c r="AG1243" s="10"/>
      <c r="AH1243" s="10"/>
      <c r="AI1243" s="10"/>
      <c r="AJ1243" s="10" t="s">
        <v>480</v>
      </c>
      <c r="AK1243" s="10" t="s">
        <v>480</v>
      </c>
      <c r="AL1243" t="e">
        <f t="shared" si="38"/>
        <v>#VALUE!</v>
      </c>
      <c r="AM1243">
        <f t="shared" si="39"/>
        <v>46141</v>
      </c>
    </row>
    <row r="1244" spans="1:39" ht="21.6" customHeight="1">
      <c r="A1244" s="10">
        <v>185</v>
      </c>
      <c r="B1244" s="10" t="s">
        <v>471</v>
      </c>
      <c r="C1244" s="10">
        <v>2026043920</v>
      </c>
      <c r="D1244" s="10"/>
      <c r="E1244" s="10"/>
      <c r="F1244" s="10" t="s">
        <v>70</v>
      </c>
      <c r="G1244" s="366" t="s">
        <v>934</v>
      </c>
      <c r="H1244" s="10" t="s">
        <v>504</v>
      </c>
      <c r="I1244" s="10"/>
      <c r="J1244" s="10"/>
      <c r="K1244" s="10"/>
      <c r="L1244" s="10"/>
      <c r="M1244" s="11"/>
      <c r="N1244" s="10"/>
      <c r="O1244" s="11"/>
      <c r="P1244" s="12"/>
      <c r="Q1244" s="10" t="s">
        <v>937</v>
      </c>
      <c r="R1244" s="10" t="s">
        <v>419</v>
      </c>
      <c r="S1244" s="367" t="s">
        <v>145</v>
      </c>
      <c r="T1244" s="10">
        <v>1</v>
      </c>
      <c r="U1244" s="10" t="s">
        <v>475</v>
      </c>
      <c r="V1244" s="10" t="s">
        <v>5742</v>
      </c>
      <c r="W1244" s="10" t="s">
        <v>5743</v>
      </c>
      <c r="X1244" s="569">
        <v>46141.638888888891</v>
      </c>
      <c r="Y1244" s="10"/>
      <c r="Z1244" s="10">
        <v>0.5</v>
      </c>
      <c r="AA1244" s="10"/>
      <c r="AB1244" s="10" t="s">
        <v>478</v>
      </c>
      <c r="AC1244" s="221" t="s">
        <v>5068</v>
      </c>
      <c r="AD1244" s="10" t="s">
        <v>480</v>
      </c>
      <c r="AE1244" s="10"/>
      <c r="AF1244" s="10"/>
      <c r="AG1244" s="10"/>
      <c r="AH1244" s="10"/>
      <c r="AI1244" s="10"/>
      <c r="AJ1244" s="10" t="s">
        <v>480</v>
      </c>
      <c r="AK1244" s="10" t="s">
        <v>480</v>
      </c>
      <c r="AL1244" t="e">
        <f t="shared" si="38"/>
        <v>#VALUE!</v>
      </c>
      <c r="AM1244">
        <f t="shared" si="39"/>
        <v>46141</v>
      </c>
    </row>
    <row r="1245" spans="1:39" ht="21.6" customHeight="1">
      <c r="A1245" s="10">
        <v>186</v>
      </c>
      <c r="B1245" s="10" t="s">
        <v>471</v>
      </c>
      <c r="C1245" s="10">
        <v>2026043925</v>
      </c>
      <c r="D1245" s="10"/>
      <c r="E1245" s="10"/>
      <c r="F1245" s="10">
        <v>4197</v>
      </c>
      <c r="G1245" s="366" t="s">
        <v>3662</v>
      </c>
      <c r="H1245" s="10" t="s">
        <v>2561</v>
      </c>
      <c r="I1245" s="10"/>
      <c r="J1245" s="10"/>
      <c r="K1245" s="10"/>
      <c r="L1245" s="10"/>
      <c r="M1245" s="11"/>
      <c r="N1245" s="10"/>
      <c r="O1245" s="11"/>
      <c r="P1245" s="12"/>
      <c r="Q1245" s="10" t="s">
        <v>3663</v>
      </c>
      <c r="R1245" s="10" t="s">
        <v>419</v>
      </c>
      <c r="S1245" s="367" t="s">
        <v>130</v>
      </c>
      <c r="T1245" s="10">
        <v>1</v>
      </c>
      <c r="U1245" s="10" t="s">
        <v>475</v>
      </c>
      <c r="V1245" s="10" t="s">
        <v>5744</v>
      </c>
      <c r="W1245" s="10" t="s">
        <v>5745</v>
      </c>
      <c r="X1245" s="569">
        <v>46141.604166666657</v>
      </c>
      <c r="Y1245" s="10"/>
      <c r="Z1245" s="10">
        <v>0.5</v>
      </c>
      <c r="AA1245" s="10"/>
      <c r="AB1245" s="10" t="s">
        <v>478</v>
      </c>
      <c r="AC1245" s="221" t="s">
        <v>5068</v>
      </c>
      <c r="AD1245" s="10" t="s">
        <v>480</v>
      </c>
      <c r="AE1245" s="10"/>
      <c r="AF1245" s="10"/>
      <c r="AG1245" s="10"/>
      <c r="AH1245" s="10"/>
      <c r="AI1245" s="10"/>
      <c r="AJ1245" s="10"/>
      <c r="AK1245" s="10" t="s">
        <v>480</v>
      </c>
      <c r="AL1245" t="e">
        <f t="shared" si="38"/>
        <v>#VALUE!</v>
      </c>
      <c r="AM1245">
        <f t="shared" si="39"/>
        <v>46141</v>
      </c>
    </row>
    <row r="1246" spans="1:39" ht="21.6" customHeight="1">
      <c r="A1246" s="10">
        <v>187</v>
      </c>
      <c r="B1246" s="10" t="s">
        <v>471</v>
      </c>
      <c r="C1246" s="10">
        <v>2026043937</v>
      </c>
      <c r="D1246" s="10"/>
      <c r="E1246" s="10"/>
      <c r="F1246" s="10">
        <v>5513</v>
      </c>
      <c r="G1246" s="366" t="s">
        <v>328</v>
      </c>
      <c r="H1246" s="10" t="s">
        <v>636</v>
      </c>
      <c r="I1246" s="10"/>
      <c r="J1246" s="10"/>
      <c r="K1246" s="10"/>
      <c r="L1246" s="10"/>
      <c r="M1246" s="11"/>
      <c r="N1246" s="10"/>
      <c r="O1246" s="11"/>
      <c r="P1246" s="12"/>
      <c r="Q1246" s="10" t="s">
        <v>2606</v>
      </c>
      <c r="R1246" s="10" t="s">
        <v>419</v>
      </c>
      <c r="S1246" s="367" t="s">
        <v>125</v>
      </c>
      <c r="T1246" s="10">
        <v>1</v>
      </c>
      <c r="U1246" s="10" t="s">
        <v>475</v>
      </c>
      <c r="V1246" s="10" t="s">
        <v>5746</v>
      </c>
      <c r="W1246" s="10" t="s">
        <v>5747</v>
      </c>
      <c r="X1246" s="569">
        <v>46141.729166666657</v>
      </c>
      <c r="Y1246" s="10"/>
      <c r="Z1246" s="10">
        <v>0.3</v>
      </c>
      <c r="AA1246" s="10"/>
      <c r="AB1246" s="10" t="s">
        <v>478</v>
      </c>
      <c r="AC1246" s="221" t="s">
        <v>5068</v>
      </c>
      <c r="AD1246" s="10" t="s">
        <v>480</v>
      </c>
      <c r="AE1246" s="10"/>
      <c r="AF1246" s="10"/>
      <c r="AG1246" s="10"/>
      <c r="AH1246" s="10"/>
      <c r="AI1246" s="10"/>
      <c r="AJ1246" s="10" t="s">
        <v>480</v>
      </c>
      <c r="AK1246" s="10" t="s">
        <v>480</v>
      </c>
      <c r="AL1246" t="e">
        <f t="shared" si="38"/>
        <v>#VALUE!</v>
      </c>
      <c r="AM1246">
        <f t="shared" si="39"/>
        <v>46141</v>
      </c>
    </row>
    <row r="1247" spans="1:39" ht="21.6" customHeight="1">
      <c r="A1247" s="10">
        <v>188</v>
      </c>
      <c r="B1247" s="10" t="s">
        <v>509</v>
      </c>
      <c r="C1247" s="10">
        <v>2026043968</v>
      </c>
      <c r="D1247" s="10" t="s">
        <v>5748</v>
      </c>
      <c r="E1247" s="10" t="s">
        <v>511</v>
      </c>
      <c r="F1247" s="10" t="s">
        <v>68</v>
      </c>
      <c r="G1247" s="366" t="s">
        <v>512</v>
      </c>
      <c r="H1247" s="10" t="s">
        <v>504</v>
      </c>
      <c r="I1247" s="10" t="s">
        <v>5749</v>
      </c>
      <c r="J1247" s="10" t="s">
        <v>571</v>
      </c>
      <c r="K1247" s="10" t="s">
        <v>592</v>
      </c>
      <c r="L1247" s="10" t="s">
        <v>1228</v>
      </c>
      <c r="M1247" s="11" t="s">
        <v>1229</v>
      </c>
      <c r="N1247" s="10" t="s">
        <v>1487</v>
      </c>
      <c r="O1247" s="11" t="s">
        <v>1488</v>
      </c>
      <c r="P1247" s="12" t="s">
        <v>5750</v>
      </c>
      <c r="Q1247" s="10" t="s">
        <v>519</v>
      </c>
      <c r="R1247" s="10" t="s">
        <v>419</v>
      </c>
      <c r="S1247" s="367" t="s">
        <v>145</v>
      </c>
      <c r="T1247" s="10">
        <v>1</v>
      </c>
      <c r="U1247" s="10" t="s">
        <v>475</v>
      </c>
      <c r="V1247" s="10" t="s">
        <v>5751</v>
      </c>
      <c r="W1247" s="10" t="s">
        <v>5752</v>
      </c>
      <c r="X1247" s="569">
        <v>46142.556944444441</v>
      </c>
      <c r="Y1247" s="10" t="s">
        <v>5753</v>
      </c>
      <c r="Z1247" s="10">
        <v>0.3</v>
      </c>
      <c r="AA1247" s="10"/>
      <c r="AB1247" s="10" t="s">
        <v>478</v>
      </c>
      <c r="AC1247" s="221" t="s">
        <v>5754</v>
      </c>
      <c r="AD1247" s="10"/>
      <c r="AE1247" s="10"/>
      <c r="AF1247" s="10"/>
      <c r="AG1247" s="10"/>
      <c r="AH1247" s="10"/>
      <c r="AI1247" s="10"/>
      <c r="AJ1247" s="10"/>
      <c r="AK1247" s="10" t="s">
        <v>480</v>
      </c>
      <c r="AL1247">
        <f t="shared" si="38"/>
        <v>46142</v>
      </c>
      <c r="AM1247">
        <f t="shared" si="39"/>
        <v>46142</v>
      </c>
    </row>
    <row r="1248" spans="1:39" ht="21.6" customHeight="1">
      <c r="A1248" s="10">
        <v>1</v>
      </c>
      <c r="B1248" s="10" t="s">
        <v>509</v>
      </c>
      <c r="C1248" s="10">
        <v>2026050002</v>
      </c>
      <c r="D1248" s="10" t="s">
        <v>5755</v>
      </c>
      <c r="E1248" s="10" t="s">
        <v>621</v>
      </c>
      <c r="F1248" s="10">
        <v>4573</v>
      </c>
      <c r="G1248" s="366" t="s">
        <v>173</v>
      </c>
      <c r="H1248" s="10" t="s">
        <v>2452</v>
      </c>
      <c r="I1248" s="10" t="s">
        <v>5756</v>
      </c>
      <c r="J1248" s="10" t="s">
        <v>591</v>
      </c>
      <c r="K1248" s="10" t="s">
        <v>592</v>
      </c>
      <c r="L1248" s="10" t="s">
        <v>703</v>
      </c>
      <c r="M1248" s="11" t="s">
        <v>704</v>
      </c>
      <c r="N1248" s="10">
        <v>2405</v>
      </c>
      <c r="O1248" s="11" t="s">
        <v>705</v>
      </c>
      <c r="P1248" s="12" t="s">
        <v>5757</v>
      </c>
      <c r="Q1248" s="10" t="s">
        <v>3041</v>
      </c>
      <c r="R1248" s="10" t="s">
        <v>419</v>
      </c>
      <c r="S1248" s="367" t="s">
        <v>146</v>
      </c>
      <c r="T1248" s="10">
        <v>1</v>
      </c>
      <c r="U1248" s="10" t="s">
        <v>475</v>
      </c>
      <c r="V1248" s="10" t="s">
        <v>5758</v>
      </c>
      <c r="W1248" s="10" t="s">
        <v>5759</v>
      </c>
      <c r="X1248" s="569">
        <v>46143.588888888888</v>
      </c>
      <c r="Y1248" s="10" t="s">
        <v>5760</v>
      </c>
      <c r="Z1248" s="10">
        <v>1.6</v>
      </c>
      <c r="AA1248" s="10"/>
      <c r="AB1248" s="10" t="s">
        <v>478</v>
      </c>
      <c r="AC1248" s="221" t="s">
        <v>1514</v>
      </c>
      <c r="AD1248" s="10"/>
      <c r="AE1248" s="10"/>
      <c r="AF1248" s="10"/>
      <c r="AG1248" s="10"/>
      <c r="AH1248" s="10"/>
      <c r="AI1248" s="10"/>
      <c r="AJ1248" s="10"/>
      <c r="AK1248" s="10" t="s">
        <v>480</v>
      </c>
      <c r="AL1248">
        <f t="shared" si="38"/>
        <v>46143</v>
      </c>
      <c r="AM1248">
        <f t="shared" si="39"/>
        <v>46143</v>
      </c>
    </row>
    <row r="1249" spans="1:39" ht="21.6" customHeight="1">
      <c r="A1249" s="10">
        <v>2</v>
      </c>
      <c r="B1249" s="10" t="s">
        <v>509</v>
      </c>
      <c r="C1249" s="10">
        <v>2026050017</v>
      </c>
      <c r="D1249" s="10" t="s">
        <v>5761</v>
      </c>
      <c r="E1249" s="10" t="s">
        <v>621</v>
      </c>
      <c r="F1249" s="10">
        <v>5513</v>
      </c>
      <c r="G1249" s="366" t="s">
        <v>328</v>
      </c>
      <c r="H1249" s="10" t="s">
        <v>636</v>
      </c>
      <c r="I1249" s="10" t="s">
        <v>5762</v>
      </c>
      <c r="J1249" s="10" t="s">
        <v>604</v>
      </c>
      <c r="K1249" s="10" t="s">
        <v>592</v>
      </c>
      <c r="L1249" s="10" t="s">
        <v>703</v>
      </c>
      <c r="M1249" s="11" t="s">
        <v>704</v>
      </c>
      <c r="N1249" s="10">
        <v>2405</v>
      </c>
      <c r="O1249" s="11" t="s">
        <v>705</v>
      </c>
      <c r="P1249" s="12" t="s">
        <v>5763</v>
      </c>
      <c r="Q1249" s="10" t="s">
        <v>2606</v>
      </c>
      <c r="R1249" s="10" t="s">
        <v>419</v>
      </c>
      <c r="S1249" s="367" t="s">
        <v>125</v>
      </c>
      <c r="T1249" s="10">
        <v>1</v>
      </c>
      <c r="U1249" s="10" t="s">
        <v>475</v>
      </c>
      <c r="V1249" s="10" t="s">
        <v>5764</v>
      </c>
      <c r="W1249" s="10" t="s">
        <v>5765</v>
      </c>
      <c r="X1249" s="569">
        <v>46144.506944444453</v>
      </c>
      <c r="Y1249" s="10" t="s">
        <v>5766</v>
      </c>
      <c r="Z1249" s="10">
        <v>1.7</v>
      </c>
      <c r="AA1249" s="10"/>
      <c r="AB1249" s="10" t="s">
        <v>478</v>
      </c>
      <c r="AC1249" s="221" t="s">
        <v>5767</v>
      </c>
      <c r="AD1249" s="10"/>
      <c r="AE1249" s="10"/>
      <c r="AF1249" s="10"/>
      <c r="AG1249" s="10"/>
      <c r="AH1249" s="10"/>
      <c r="AI1249" s="10"/>
      <c r="AJ1249" s="10"/>
      <c r="AK1249" s="10" t="s">
        <v>480</v>
      </c>
      <c r="AL1249">
        <f t="shared" si="38"/>
        <v>46144</v>
      </c>
      <c r="AM1249">
        <f t="shared" si="39"/>
        <v>46144</v>
      </c>
    </row>
    <row r="1250" spans="1:39" ht="21.6" customHeight="1">
      <c r="A1250" s="10">
        <v>3</v>
      </c>
      <c r="B1250" s="10" t="s">
        <v>509</v>
      </c>
      <c r="C1250" s="10">
        <v>2026050026</v>
      </c>
      <c r="D1250" s="10" t="s">
        <v>5768</v>
      </c>
      <c r="E1250" s="10" t="s">
        <v>511</v>
      </c>
      <c r="F1250" s="10">
        <v>4701</v>
      </c>
      <c r="G1250" s="366" t="s">
        <v>274</v>
      </c>
      <c r="H1250" s="10" t="s">
        <v>636</v>
      </c>
      <c r="I1250" s="10" t="s">
        <v>5769</v>
      </c>
      <c r="J1250" s="10" t="s">
        <v>629</v>
      </c>
      <c r="K1250" s="10" t="s">
        <v>289</v>
      </c>
      <c r="L1250" s="10" t="s">
        <v>515</v>
      </c>
      <c r="M1250" s="11" t="s">
        <v>516</v>
      </c>
      <c r="N1250" s="10">
        <v>2307</v>
      </c>
      <c r="O1250" s="11" t="s">
        <v>532</v>
      </c>
      <c r="P1250" s="12" t="s">
        <v>5770</v>
      </c>
      <c r="Q1250" s="10" t="s">
        <v>1023</v>
      </c>
      <c r="R1250" s="10" t="s">
        <v>419</v>
      </c>
      <c r="S1250" s="367" t="s">
        <v>125</v>
      </c>
      <c r="T1250" s="10">
        <v>1</v>
      </c>
      <c r="U1250" s="10" t="s">
        <v>475</v>
      </c>
      <c r="V1250" s="10" t="s">
        <v>5771</v>
      </c>
      <c r="W1250" s="10" t="s">
        <v>5772</v>
      </c>
      <c r="X1250" s="569">
        <v>46146.479166666657</v>
      </c>
      <c r="Y1250" s="10" t="s">
        <v>5773</v>
      </c>
      <c r="Z1250" s="10">
        <v>1</v>
      </c>
      <c r="AA1250" s="10"/>
      <c r="AB1250" s="10" t="s">
        <v>478</v>
      </c>
      <c r="AC1250" s="221" t="s">
        <v>5774</v>
      </c>
      <c r="AD1250" s="10"/>
      <c r="AE1250" s="10"/>
      <c r="AF1250" s="10"/>
      <c r="AG1250" s="10"/>
      <c r="AH1250" s="10"/>
      <c r="AI1250" s="10"/>
      <c r="AJ1250" s="10"/>
      <c r="AK1250" s="10" t="s">
        <v>480</v>
      </c>
      <c r="AL1250">
        <f t="shared" si="38"/>
        <v>46145</v>
      </c>
      <c r="AM1250">
        <f t="shared" si="39"/>
        <v>46146</v>
      </c>
    </row>
    <row r="1251" spans="1:39" ht="21.6" customHeight="1">
      <c r="A1251" s="10">
        <v>4</v>
      </c>
      <c r="B1251" s="10" t="s">
        <v>509</v>
      </c>
      <c r="C1251" s="10">
        <v>2026050047</v>
      </c>
      <c r="D1251" s="10" t="s">
        <v>5775</v>
      </c>
      <c r="E1251" s="10" t="s">
        <v>511</v>
      </c>
      <c r="F1251" s="10">
        <v>2224</v>
      </c>
      <c r="G1251" s="366" t="s">
        <v>1162</v>
      </c>
      <c r="H1251" s="10" t="s">
        <v>543</v>
      </c>
      <c r="I1251" s="10" t="s">
        <v>5776</v>
      </c>
      <c r="J1251" s="10" t="s">
        <v>638</v>
      </c>
      <c r="K1251" s="10" t="s">
        <v>592</v>
      </c>
      <c r="L1251" s="10" t="s">
        <v>515</v>
      </c>
      <c r="M1251" s="11" t="s">
        <v>516</v>
      </c>
      <c r="N1251" s="10">
        <v>2307</v>
      </c>
      <c r="O1251" s="11" t="s">
        <v>532</v>
      </c>
      <c r="P1251" s="12" t="s">
        <v>5777</v>
      </c>
      <c r="Q1251" s="10" t="s">
        <v>1163</v>
      </c>
      <c r="R1251" s="10" t="s">
        <v>419</v>
      </c>
      <c r="S1251" s="367" t="s">
        <v>146</v>
      </c>
      <c r="T1251" s="10">
        <v>1</v>
      </c>
      <c r="U1251" s="10" t="s">
        <v>475</v>
      </c>
      <c r="V1251" s="10" t="s">
        <v>5778</v>
      </c>
      <c r="W1251" s="10" t="s">
        <v>5779</v>
      </c>
      <c r="X1251" s="569">
        <v>46146.720138888893</v>
      </c>
      <c r="Y1251" s="10" t="s">
        <v>5780</v>
      </c>
      <c r="Z1251" s="10">
        <v>0.9</v>
      </c>
      <c r="AA1251" s="10"/>
      <c r="AB1251" s="10" t="s">
        <v>478</v>
      </c>
      <c r="AC1251" s="221" t="s">
        <v>5781</v>
      </c>
      <c r="AD1251" s="10"/>
      <c r="AE1251" s="10"/>
      <c r="AF1251" s="10"/>
      <c r="AG1251" s="10"/>
      <c r="AH1251" s="10"/>
      <c r="AI1251" s="10"/>
      <c r="AJ1251" s="10"/>
      <c r="AK1251" s="10" t="s">
        <v>480</v>
      </c>
      <c r="AL1251">
        <f t="shared" si="38"/>
        <v>46146</v>
      </c>
      <c r="AM1251">
        <f t="shared" si="39"/>
        <v>46146</v>
      </c>
    </row>
    <row r="1252" spans="1:39" ht="21.6" customHeight="1">
      <c r="A1252" s="10">
        <v>5</v>
      </c>
      <c r="B1252" s="10" t="s">
        <v>509</v>
      </c>
      <c r="C1252" s="10">
        <v>2026050048</v>
      </c>
      <c r="D1252" s="10" t="s">
        <v>5782</v>
      </c>
      <c r="E1252" s="10" t="s">
        <v>511</v>
      </c>
      <c r="F1252" s="10">
        <v>2259</v>
      </c>
      <c r="G1252" s="366" t="s">
        <v>1319</v>
      </c>
      <c r="H1252" s="10" t="s">
        <v>504</v>
      </c>
      <c r="I1252" s="10" t="s">
        <v>5783</v>
      </c>
      <c r="J1252" s="10" t="s">
        <v>638</v>
      </c>
      <c r="K1252" s="10" t="s">
        <v>592</v>
      </c>
      <c r="L1252" s="10" t="s">
        <v>593</v>
      </c>
      <c r="M1252" s="11" t="s">
        <v>594</v>
      </c>
      <c r="N1252" s="10" t="s">
        <v>595</v>
      </c>
      <c r="O1252" s="11" t="s">
        <v>596</v>
      </c>
      <c r="P1252" s="12" t="s">
        <v>5784</v>
      </c>
      <c r="Q1252" s="10" t="s">
        <v>1320</v>
      </c>
      <c r="R1252" s="10" t="s">
        <v>419</v>
      </c>
      <c r="S1252" s="367" t="s">
        <v>145</v>
      </c>
      <c r="T1252" s="10">
        <v>1</v>
      </c>
      <c r="U1252" s="10" t="s">
        <v>475</v>
      </c>
      <c r="V1252" s="10" t="s">
        <v>5785</v>
      </c>
      <c r="W1252" s="10" t="s">
        <v>5786</v>
      </c>
      <c r="X1252" s="569">
        <v>46146.583333333343</v>
      </c>
      <c r="Y1252" s="10" t="s">
        <v>5787</v>
      </c>
      <c r="Z1252" s="10">
        <v>0.3</v>
      </c>
      <c r="AA1252" s="10"/>
      <c r="AB1252" s="10" t="s">
        <v>478</v>
      </c>
      <c r="AC1252" s="221" t="s">
        <v>5788</v>
      </c>
      <c r="AD1252" s="10"/>
      <c r="AE1252" s="10"/>
      <c r="AF1252" s="10"/>
      <c r="AG1252" s="10"/>
      <c r="AH1252" s="10"/>
      <c r="AI1252" s="10"/>
      <c r="AJ1252" s="10"/>
      <c r="AK1252" s="10" t="s">
        <v>480</v>
      </c>
      <c r="AL1252">
        <f t="shared" si="38"/>
        <v>46146</v>
      </c>
      <c r="AM1252">
        <f t="shared" si="39"/>
        <v>46146</v>
      </c>
    </row>
    <row r="1253" spans="1:39" ht="21.6" customHeight="1">
      <c r="A1253" s="10">
        <v>6</v>
      </c>
      <c r="B1253" s="10" t="s">
        <v>509</v>
      </c>
      <c r="C1253" s="10">
        <v>2026050063</v>
      </c>
      <c r="D1253" s="10" t="s">
        <v>5789</v>
      </c>
      <c r="E1253" s="10" t="s">
        <v>511</v>
      </c>
      <c r="F1253" s="10">
        <v>2837</v>
      </c>
      <c r="G1253" s="366" t="s">
        <v>971</v>
      </c>
      <c r="H1253" s="10" t="s">
        <v>504</v>
      </c>
      <c r="I1253" s="10" t="s">
        <v>5790</v>
      </c>
      <c r="J1253" s="10" t="s">
        <v>638</v>
      </c>
      <c r="K1253" s="10" t="s">
        <v>592</v>
      </c>
      <c r="L1253" s="10" t="s">
        <v>515</v>
      </c>
      <c r="M1253" s="11" t="s">
        <v>516</v>
      </c>
      <c r="N1253" s="10">
        <v>2307</v>
      </c>
      <c r="O1253" s="11" t="s">
        <v>532</v>
      </c>
      <c r="P1253" s="12" t="s">
        <v>5791</v>
      </c>
      <c r="Q1253" s="10" t="s">
        <v>972</v>
      </c>
      <c r="R1253" s="10" t="s">
        <v>419</v>
      </c>
      <c r="S1253" s="367" t="s">
        <v>145</v>
      </c>
      <c r="T1253" s="10">
        <v>1</v>
      </c>
      <c r="U1253" s="10" t="s">
        <v>475</v>
      </c>
      <c r="V1253" s="10" t="s">
        <v>5792</v>
      </c>
      <c r="W1253" s="10" t="s">
        <v>5793</v>
      </c>
      <c r="X1253" s="569">
        <v>46146.569444444453</v>
      </c>
      <c r="Y1253" s="10" t="s">
        <v>5794</v>
      </c>
      <c r="Z1253" s="10">
        <v>0.3</v>
      </c>
      <c r="AA1253" s="10"/>
      <c r="AB1253" s="10" t="s">
        <v>478</v>
      </c>
      <c r="AC1253" s="221" t="s">
        <v>5795</v>
      </c>
      <c r="AD1253" s="10"/>
      <c r="AE1253" s="10"/>
      <c r="AF1253" s="10"/>
      <c r="AG1253" s="10"/>
      <c r="AH1253" s="10"/>
      <c r="AI1253" s="10"/>
      <c r="AJ1253" s="10"/>
      <c r="AK1253" s="10" t="s">
        <v>480</v>
      </c>
      <c r="AL1253">
        <f t="shared" si="38"/>
        <v>46146</v>
      </c>
      <c r="AM1253">
        <f t="shared" si="39"/>
        <v>46146</v>
      </c>
    </row>
    <row r="1254" spans="1:39" ht="21.6" customHeight="1">
      <c r="A1254" s="10">
        <v>7</v>
      </c>
      <c r="B1254" s="10" t="s">
        <v>471</v>
      </c>
      <c r="C1254" s="10">
        <v>2026050256</v>
      </c>
      <c r="D1254" s="10"/>
      <c r="E1254" s="10"/>
      <c r="F1254" s="10">
        <v>2837</v>
      </c>
      <c r="G1254" s="366" t="s">
        <v>971</v>
      </c>
      <c r="H1254" s="10" t="s">
        <v>504</v>
      </c>
      <c r="I1254" s="10"/>
      <c r="J1254" s="10"/>
      <c r="K1254" s="10"/>
      <c r="L1254" s="10"/>
      <c r="M1254" s="11"/>
      <c r="N1254" s="10"/>
      <c r="O1254" s="11"/>
      <c r="P1254" s="12"/>
      <c r="Q1254" s="10" t="s">
        <v>972</v>
      </c>
      <c r="R1254" s="10" t="s">
        <v>419</v>
      </c>
      <c r="S1254" s="367" t="s">
        <v>145</v>
      </c>
      <c r="T1254" s="10">
        <v>1</v>
      </c>
      <c r="U1254" s="10" t="s">
        <v>475</v>
      </c>
      <c r="V1254" s="10" t="s">
        <v>5796</v>
      </c>
      <c r="W1254" s="10" t="s">
        <v>5797</v>
      </c>
      <c r="X1254" s="569">
        <v>46146.555555555547</v>
      </c>
      <c r="Y1254" s="10"/>
      <c r="Z1254" s="10">
        <v>0.3</v>
      </c>
      <c r="AA1254" s="10"/>
      <c r="AB1254" s="10" t="s">
        <v>478</v>
      </c>
      <c r="AC1254" s="221" t="s">
        <v>5068</v>
      </c>
      <c r="AD1254" s="10" t="s">
        <v>480</v>
      </c>
      <c r="AE1254" s="10"/>
      <c r="AF1254" s="10"/>
      <c r="AG1254" s="10"/>
      <c r="AH1254" s="10"/>
      <c r="AI1254" s="10"/>
      <c r="AJ1254" s="10" t="s">
        <v>480</v>
      </c>
      <c r="AK1254" s="10" t="s">
        <v>480</v>
      </c>
      <c r="AL1254" t="e">
        <f t="shared" si="38"/>
        <v>#VALUE!</v>
      </c>
      <c r="AM1254">
        <f t="shared" si="39"/>
        <v>46146</v>
      </c>
    </row>
    <row r="1255" spans="1:39" ht="21.6" customHeight="1">
      <c r="A1255" s="10">
        <v>8</v>
      </c>
      <c r="B1255" s="10" t="s">
        <v>509</v>
      </c>
      <c r="C1255" s="10">
        <v>2026050257</v>
      </c>
      <c r="D1255" s="10" t="s">
        <v>5798</v>
      </c>
      <c r="E1255" s="10" t="s">
        <v>511</v>
      </c>
      <c r="F1255" s="10">
        <v>2349</v>
      </c>
      <c r="G1255" s="366" t="s">
        <v>667</v>
      </c>
      <c r="H1255" s="10" t="s">
        <v>504</v>
      </c>
      <c r="I1255" s="10" t="s">
        <v>5799</v>
      </c>
      <c r="J1255" s="10" t="s">
        <v>638</v>
      </c>
      <c r="K1255" s="10" t="s">
        <v>289</v>
      </c>
      <c r="L1255" s="10" t="s">
        <v>593</v>
      </c>
      <c r="M1255" s="11" t="s">
        <v>594</v>
      </c>
      <c r="N1255" s="10" t="s">
        <v>595</v>
      </c>
      <c r="O1255" s="11" t="s">
        <v>596</v>
      </c>
      <c r="P1255" s="12" t="s">
        <v>5800</v>
      </c>
      <c r="Q1255" s="10" t="s">
        <v>668</v>
      </c>
      <c r="R1255" s="10" t="s">
        <v>419</v>
      </c>
      <c r="S1255" s="367" t="s">
        <v>145</v>
      </c>
      <c r="T1255" s="10">
        <v>1</v>
      </c>
      <c r="U1255" s="10" t="s">
        <v>475</v>
      </c>
      <c r="V1255" s="10" t="s">
        <v>5801</v>
      </c>
      <c r="W1255" s="10" t="s">
        <v>5802</v>
      </c>
      <c r="X1255" s="569">
        <v>46146.635416666657</v>
      </c>
      <c r="Y1255" s="10" t="s">
        <v>5803</v>
      </c>
      <c r="Z1255" s="10">
        <v>0.4</v>
      </c>
      <c r="AA1255" s="10"/>
      <c r="AB1255" s="10" t="s">
        <v>478</v>
      </c>
      <c r="AC1255" s="221" t="s">
        <v>5804</v>
      </c>
      <c r="AD1255" s="10"/>
      <c r="AE1255" s="10"/>
      <c r="AF1255" s="10"/>
      <c r="AG1255" s="10"/>
      <c r="AH1255" s="10"/>
      <c r="AI1255" s="10"/>
      <c r="AJ1255" s="10"/>
      <c r="AK1255" s="10" t="s">
        <v>480</v>
      </c>
      <c r="AL1255">
        <f t="shared" si="38"/>
        <v>46146</v>
      </c>
      <c r="AM1255">
        <f t="shared" si="39"/>
        <v>46146</v>
      </c>
    </row>
    <row r="1256" spans="1:39" ht="21.6" customHeight="1">
      <c r="A1256" s="10">
        <v>9</v>
      </c>
      <c r="B1256" s="10" t="s">
        <v>509</v>
      </c>
      <c r="C1256" s="10">
        <v>2026050276</v>
      </c>
      <c r="D1256" s="10" t="s">
        <v>5805</v>
      </c>
      <c r="E1256" s="10" t="s">
        <v>511</v>
      </c>
      <c r="F1256" s="10">
        <v>5513</v>
      </c>
      <c r="G1256" s="366" t="s">
        <v>328</v>
      </c>
      <c r="H1256" s="10" t="s">
        <v>636</v>
      </c>
      <c r="I1256" s="10" t="s">
        <v>5806</v>
      </c>
      <c r="J1256" s="10" t="s">
        <v>638</v>
      </c>
      <c r="K1256" s="10" t="s">
        <v>289</v>
      </c>
      <c r="L1256" s="10" t="s">
        <v>515</v>
      </c>
      <c r="M1256" s="11" t="s">
        <v>516</v>
      </c>
      <c r="N1256" s="10">
        <v>2307</v>
      </c>
      <c r="O1256" s="11" t="s">
        <v>532</v>
      </c>
      <c r="P1256" s="12" t="s">
        <v>5807</v>
      </c>
      <c r="Q1256" s="10" t="s">
        <v>2606</v>
      </c>
      <c r="R1256" s="10" t="s">
        <v>419</v>
      </c>
      <c r="S1256" s="367" t="s">
        <v>125</v>
      </c>
      <c r="T1256" s="10">
        <v>1</v>
      </c>
      <c r="U1256" s="10" t="s">
        <v>475</v>
      </c>
      <c r="V1256" s="10" t="s">
        <v>5808</v>
      </c>
      <c r="W1256" s="10" t="s">
        <v>5809</v>
      </c>
      <c r="X1256" s="569">
        <v>46146.666666666657</v>
      </c>
      <c r="Y1256" s="10" t="s">
        <v>5810</v>
      </c>
      <c r="Z1256" s="10">
        <v>1</v>
      </c>
      <c r="AA1256" s="10"/>
      <c r="AB1256" s="10" t="s">
        <v>478</v>
      </c>
      <c r="AC1256" s="221" t="s">
        <v>5811</v>
      </c>
      <c r="AD1256" s="10"/>
      <c r="AE1256" s="10"/>
      <c r="AF1256" s="10"/>
      <c r="AG1256" s="10"/>
      <c r="AH1256" s="10"/>
      <c r="AI1256" s="10"/>
      <c r="AJ1256" s="10"/>
      <c r="AK1256" s="10" t="s">
        <v>480</v>
      </c>
      <c r="AL1256">
        <f t="shared" si="38"/>
        <v>46146</v>
      </c>
      <c r="AM1256">
        <f t="shared" si="39"/>
        <v>46146</v>
      </c>
    </row>
    <row r="1257" spans="1:39" ht="21.6" customHeight="1">
      <c r="A1257" s="10">
        <v>10</v>
      </c>
      <c r="B1257" s="10" t="s">
        <v>509</v>
      </c>
      <c r="C1257" s="10">
        <v>2026050309</v>
      </c>
      <c r="D1257" s="10" t="s">
        <v>5812</v>
      </c>
      <c r="E1257" s="10" t="s">
        <v>511</v>
      </c>
      <c r="F1257" s="10">
        <v>3752</v>
      </c>
      <c r="G1257" s="366" t="s">
        <v>1119</v>
      </c>
      <c r="H1257" s="10" t="s">
        <v>543</v>
      </c>
      <c r="I1257" s="10" t="s">
        <v>5813</v>
      </c>
      <c r="J1257" s="10" t="s">
        <v>638</v>
      </c>
      <c r="K1257" s="10" t="s">
        <v>289</v>
      </c>
      <c r="L1257" s="10" t="s">
        <v>593</v>
      </c>
      <c r="M1257" s="11" t="s">
        <v>594</v>
      </c>
      <c r="N1257" s="10" t="s">
        <v>595</v>
      </c>
      <c r="O1257" s="11" t="s">
        <v>596</v>
      </c>
      <c r="P1257" s="12" t="s">
        <v>5814</v>
      </c>
      <c r="Q1257" s="10" t="s">
        <v>1120</v>
      </c>
      <c r="R1257" s="10" t="s">
        <v>419</v>
      </c>
      <c r="S1257" s="367" t="s">
        <v>146</v>
      </c>
      <c r="T1257" s="10">
        <v>1</v>
      </c>
      <c r="U1257" s="10" t="s">
        <v>475</v>
      </c>
      <c r="V1257" s="10" t="s">
        <v>5815</v>
      </c>
      <c r="W1257" s="10" t="s">
        <v>5816</v>
      </c>
      <c r="X1257" s="569">
        <v>46146.659722222219</v>
      </c>
      <c r="Y1257" s="10" t="s">
        <v>5817</v>
      </c>
      <c r="Z1257" s="10">
        <v>0.3</v>
      </c>
      <c r="AA1257" s="10"/>
      <c r="AB1257" s="10" t="s">
        <v>478</v>
      </c>
      <c r="AC1257" s="221" t="s">
        <v>5818</v>
      </c>
      <c r="AD1257" s="10"/>
      <c r="AE1257" s="10"/>
      <c r="AF1257" s="10"/>
      <c r="AG1257" s="10"/>
      <c r="AH1257" s="10"/>
      <c r="AI1257" s="10"/>
      <c r="AJ1257" s="10"/>
      <c r="AK1257" s="10" t="s">
        <v>480</v>
      </c>
      <c r="AL1257">
        <f t="shared" si="38"/>
        <v>46146</v>
      </c>
      <c r="AM1257">
        <f t="shared" si="39"/>
        <v>46146</v>
      </c>
    </row>
    <row r="1258" spans="1:39" ht="21.6" customHeight="1">
      <c r="A1258" s="10">
        <v>11</v>
      </c>
      <c r="B1258" s="10" t="s">
        <v>471</v>
      </c>
      <c r="C1258" s="10">
        <v>2026050321</v>
      </c>
      <c r="D1258" s="10"/>
      <c r="E1258" s="10"/>
      <c r="F1258" s="10">
        <v>2349</v>
      </c>
      <c r="G1258" s="366" t="s">
        <v>667</v>
      </c>
      <c r="H1258" s="10" t="s">
        <v>504</v>
      </c>
      <c r="I1258" s="10"/>
      <c r="J1258" s="10"/>
      <c r="K1258" s="10"/>
      <c r="L1258" s="10"/>
      <c r="M1258" s="11"/>
      <c r="N1258" s="10"/>
      <c r="O1258" s="11"/>
      <c r="P1258" s="12"/>
      <c r="Q1258" s="10" t="s">
        <v>668</v>
      </c>
      <c r="R1258" s="10" t="s">
        <v>419</v>
      </c>
      <c r="S1258" s="367" t="s">
        <v>145</v>
      </c>
      <c r="T1258" s="10">
        <v>1</v>
      </c>
      <c r="U1258" s="10" t="s">
        <v>475</v>
      </c>
      <c r="V1258" s="10" t="s">
        <v>5819</v>
      </c>
      <c r="W1258" s="10" t="s">
        <v>5820</v>
      </c>
      <c r="X1258" s="569">
        <v>46146.642361111109</v>
      </c>
      <c r="Y1258" s="10"/>
      <c r="Z1258" s="10">
        <v>0.3</v>
      </c>
      <c r="AA1258" s="10"/>
      <c r="AB1258" s="10" t="s">
        <v>478</v>
      </c>
      <c r="AC1258" s="221" t="s">
        <v>5068</v>
      </c>
      <c r="AD1258" s="10" t="s">
        <v>480</v>
      </c>
      <c r="AE1258" s="10"/>
      <c r="AF1258" s="10"/>
      <c r="AG1258" s="10"/>
      <c r="AH1258" s="10"/>
      <c r="AI1258" s="10"/>
      <c r="AJ1258" s="10" t="s">
        <v>480</v>
      </c>
      <c r="AK1258" s="10" t="s">
        <v>480</v>
      </c>
      <c r="AL1258" t="e">
        <f t="shared" si="38"/>
        <v>#VALUE!</v>
      </c>
      <c r="AM1258">
        <f t="shared" si="39"/>
        <v>46146</v>
      </c>
    </row>
    <row r="1259" spans="1:39" ht="21.6" customHeight="1">
      <c r="A1259" s="10">
        <v>12</v>
      </c>
      <c r="B1259" s="10" t="s">
        <v>471</v>
      </c>
      <c r="C1259" s="10">
        <v>2026050351</v>
      </c>
      <c r="D1259" s="10"/>
      <c r="E1259" s="10"/>
      <c r="F1259" s="10">
        <v>3752</v>
      </c>
      <c r="G1259" s="366" t="s">
        <v>1119</v>
      </c>
      <c r="H1259" s="10" t="s">
        <v>543</v>
      </c>
      <c r="I1259" s="10"/>
      <c r="J1259" s="10"/>
      <c r="K1259" s="10"/>
      <c r="L1259" s="10"/>
      <c r="M1259" s="11"/>
      <c r="N1259" s="10"/>
      <c r="O1259" s="11"/>
      <c r="P1259" s="12"/>
      <c r="Q1259" s="10" t="s">
        <v>1120</v>
      </c>
      <c r="R1259" s="10" t="s">
        <v>419</v>
      </c>
      <c r="S1259" s="367" t="s">
        <v>146</v>
      </c>
      <c r="T1259" s="10">
        <v>1</v>
      </c>
      <c r="U1259" s="10" t="s">
        <v>475</v>
      </c>
      <c r="V1259" s="10" t="s">
        <v>5821</v>
      </c>
      <c r="W1259" s="10" t="s">
        <v>5822</v>
      </c>
      <c r="X1259" s="569">
        <v>46146.665277777778</v>
      </c>
      <c r="Y1259" s="10"/>
      <c r="Z1259" s="10">
        <v>0.6</v>
      </c>
      <c r="AA1259" s="10"/>
      <c r="AB1259" s="10" t="s">
        <v>478</v>
      </c>
      <c r="AC1259" s="221" t="s">
        <v>5068</v>
      </c>
      <c r="AD1259" s="10" t="s">
        <v>480</v>
      </c>
      <c r="AE1259" s="10"/>
      <c r="AF1259" s="10"/>
      <c r="AG1259" s="10"/>
      <c r="AH1259" s="10"/>
      <c r="AI1259" s="10"/>
      <c r="AJ1259" s="10"/>
      <c r="AK1259" s="10" t="s">
        <v>480</v>
      </c>
      <c r="AL1259" t="e">
        <f t="shared" si="38"/>
        <v>#VALUE!</v>
      </c>
      <c r="AM1259">
        <f t="shared" si="39"/>
        <v>46146</v>
      </c>
    </row>
    <row r="1260" spans="1:39" ht="21.6" customHeight="1">
      <c r="A1260" s="10">
        <v>13</v>
      </c>
      <c r="B1260" s="10" t="s">
        <v>471</v>
      </c>
      <c r="C1260" s="10">
        <v>2026050358</v>
      </c>
      <c r="D1260" s="10"/>
      <c r="E1260" s="10"/>
      <c r="F1260" s="10">
        <v>3977</v>
      </c>
      <c r="G1260" s="366" t="s">
        <v>1115</v>
      </c>
      <c r="H1260" s="10" t="s">
        <v>543</v>
      </c>
      <c r="I1260" s="10"/>
      <c r="J1260" s="10"/>
      <c r="K1260" s="10"/>
      <c r="L1260" s="10"/>
      <c r="M1260" s="11"/>
      <c r="N1260" s="10"/>
      <c r="O1260" s="11"/>
      <c r="P1260" s="12"/>
      <c r="Q1260" s="10" t="s">
        <v>1116</v>
      </c>
      <c r="R1260" s="10" t="s">
        <v>419</v>
      </c>
      <c r="S1260" s="367" t="s">
        <v>146</v>
      </c>
      <c r="T1260" s="10">
        <v>1</v>
      </c>
      <c r="U1260" s="10" t="s">
        <v>475</v>
      </c>
      <c r="V1260" s="10" t="s">
        <v>5823</v>
      </c>
      <c r="W1260" s="10" t="s">
        <v>5824</v>
      </c>
      <c r="X1260" s="569">
        <v>46146.676388888889</v>
      </c>
      <c r="Y1260" s="10"/>
      <c r="Z1260" s="10">
        <v>0.2</v>
      </c>
      <c r="AA1260" s="10"/>
      <c r="AB1260" s="10" t="s">
        <v>478</v>
      </c>
      <c r="AC1260" s="221" t="s">
        <v>5068</v>
      </c>
      <c r="AD1260" s="10" t="s">
        <v>480</v>
      </c>
      <c r="AE1260" s="10"/>
      <c r="AF1260" s="10"/>
      <c r="AG1260" s="10"/>
      <c r="AH1260" s="10"/>
      <c r="AI1260" s="10"/>
      <c r="AJ1260" s="10"/>
      <c r="AK1260" s="10" t="s">
        <v>480</v>
      </c>
      <c r="AL1260" t="e">
        <f t="shared" si="38"/>
        <v>#VALUE!</v>
      </c>
      <c r="AM1260">
        <f t="shared" si="39"/>
        <v>46146</v>
      </c>
    </row>
    <row r="1261" spans="1:39" ht="21.6" customHeight="1">
      <c r="A1261" s="10">
        <v>14</v>
      </c>
      <c r="B1261" s="10" t="s">
        <v>471</v>
      </c>
      <c r="C1261" s="10">
        <v>2026050394</v>
      </c>
      <c r="D1261" s="10"/>
      <c r="E1261" s="10"/>
      <c r="F1261" s="10">
        <v>2224</v>
      </c>
      <c r="G1261" s="366" t="s">
        <v>1162</v>
      </c>
      <c r="H1261" s="10" t="s">
        <v>543</v>
      </c>
      <c r="I1261" s="10"/>
      <c r="J1261" s="10"/>
      <c r="K1261" s="10"/>
      <c r="L1261" s="10"/>
      <c r="M1261" s="11"/>
      <c r="N1261" s="10"/>
      <c r="O1261" s="11"/>
      <c r="P1261" s="12"/>
      <c r="Q1261" s="10" t="s">
        <v>1163</v>
      </c>
      <c r="R1261" s="10" t="s">
        <v>419</v>
      </c>
      <c r="S1261" s="367" t="s">
        <v>146</v>
      </c>
      <c r="T1261" s="10">
        <v>1</v>
      </c>
      <c r="U1261" s="10" t="s">
        <v>475</v>
      </c>
      <c r="V1261" s="10" t="s">
        <v>5825</v>
      </c>
      <c r="W1261" s="10" t="s">
        <v>5779</v>
      </c>
      <c r="X1261" s="569">
        <v>46146.71875</v>
      </c>
      <c r="Y1261" s="10"/>
      <c r="Z1261" s="10">
        <v>0.8</v>
      </c>
      <c r="AA1261" s="10"/>
      <c r="AB1261" s="10" t="s">
        <v>478</v>
      </c>
      <c r="AC1261" s="221" t="s">
        <v>5068</v>
      </c>
      <c r="AD1261" s="10" t="s">
        <v>480</v>
      </c>
      <c r="AE1261" s="10"/>
      <c r="AF1261" s="10"/>
      <c r="AG1261" s="10"/>
      <c r="AH1261" s="10"/>
      <c r="AI1261" s="10"/>
      <c r="AJ1261" s="10"/>
      <c r="AK1261" s="10" t="s">
        <v>480</v>
      </c>
      <c r="AL1261" t="e">
        <f t="shared" si="38"/>
        <v>#VALUE!</v>
      </c>
      <c r="AM1261">
        <f t="shared" si="39"/>
        <v>46146</v>
      </c>
    </row>
    <row r="1262" spans="1:39" ht="21.6" customHeight="1">
      <c r="A1262" s="10">
        <v>15</v>
      </c>
      <c r="B1262" s="10" t="s">
        <v>509</v>
      </c>
      <c r="C1262" s="10">
        <v>2026050453</v>
      </c>
      <c r="D1262" s="10" t="s">
        <v>5826</v>
      </c>
      <c r="E1262" s="10" t="s">
        <v>621</v>
      </c>
      <c r="F1262" s="10">
        <v>5110</v>
      </c>
      <c r="G1262" s="366" t="s">
        <v>3591</v>
      </c>
      <c r="H1262" s="10" t="s">
        <v>2440</v>
      </c>
      <c r="I1262" s="10" t="s">
        <v>5827</v>
      </c>
      <c r="J1262" s="10" t="s">
        <v>514</v>
      </c>
      <c r="K1262" s="10" t="s">
        <v>592</v>
      </c>
      <c r="L1262" s="10" t="s">
        <v>703</v>
      </c>
      <c r="M1262" s="11" t="s">
        <v>704</v>
      </c>
      <c r="N1262" s="10">
        <v>2405</v>
      </c>
      <c r="O1262" s="11" t="s">
        <v>705</v>
      </c>
      <c r="P1262" s="12" t="s">
        <v>5828</v>
      </c>
      <c r="Q1262" s="10" t="s">
        <v>4738</v>
      </c>
      <c r="R1262" s="10" t="s">
        <v>419</v>
      </c>
      <c r="S1262" s="367" t="s">
        <v>146</v>
      </c>
      <c r="T1262" s="10">
        <v>1</v>
      </c>
      <c r="U1262" s="10" t="s">
        <v>475</v>
      </c>
      <c r="V1262" s="10" t="s">
        <v>5829</v>
      </c>
      <c r="W1262" s="10" t="s">
        <v>5830</v>
      </c>
      <c r="X1262" s="569">
        <v>46147.600694444453</v>
      </c>
      <c r="Y1262" s="10" t="s">
        <v>5831</v>
      </c>
      <c r="Z1262" s="10">
        <v>1.9</v>
      </c>
      <c r="AA1262" s="10"/>
      <c r="AB1262" s="10" t="s">
        <v>478</v>
      </c>
      <c r="AC1262" s="221" t="s">
        <v>5832</v>
      </c>
      <c r="AD1262" s="10"/>
      <c r="AE1262" s="10"/>
      <c r="AF1262" s="10"/>
      <c r="AG1262" s="10"/>
      <c r="AH1262" s="10"/>
      <c r="AI1262" s="10"/>
      <c r="AJ1262" s="10"/>
      <c r="AK1262" s="10" t="s">
        <v>480</v>
      </c>
      <c r="AL1262">
        <f t="shared" si="38"/>
        <v>46147</v>
      </c>
      <c r="AM1262">
        <f t="shared" si="39"/>
        <v>46147</v>
      </c>
    </row>
    <row r="1263" spans="1:39" ht="21.6" customHeight="1">
      <c r="A1263" s="10">
        <v>16</v>
      </c>
      <c r="B1263" s="10" t="s">
        <v>471</v>
      </c>
      <c r="C1263" s="10">
        <v>2026050530</v>
      </c>
      <c r="D1263" s="10"/>
      <c r="E1263" s="10"/>
      <c r="F1263" s="10">
        <v>3962</v>
      </c>
      <c r="G1263" s="366" t="s">
        <v>278</v>
      </c>
      <c r="H1263" s="10" t="s">
        <v>543</v>
      </c>
      <c r="I1263" s="10"/>
      <c r="J1263" s="10"/>
      <c r="K1263" s="10"/>
      <c r="L1263" s="10"/>
      <c r="M1263" s="11"/>
      <c r="N1263" s="10"/>
      <c r="O1263" s="11"/>
      <c r="P1263" s="12"/>
      <c r="Q1263" s="10" t="s">
        <v>867</v>
      </c>
      <c r="R1263" s="10" t="s">
        <v>419</v>
      </c>
      <c r="S1263" s="367" t="s">
        <v>125</v>
      </c>
      <c r="T1263" s="10">
        <v>1</v>
      </c>
      <c r="U1263" s="10" t="s">
        <v>475</v>
      </c>
      <c r="V1263" s="10" t="s">
        <v>5833</v>
      </c>
      <c r="W1263" s="10" t="s">
        <v>5834</v>
      </c>
      <c r="X1263" s="569">
        <v>46147.65625</v>
      </c>
      <c r="Y1263" s="10"/>
      <c r="Z1263" s="10">
        <v>4.8</v>
      </c>
      <c r="AA1263" s="10"/>
      <c r="AB1263" s="10" t="s">
        <v>478</v>
      </c>
      <c r="AC1263" s="221" t="s">
        <v>5835</v>
      </c>
      <c r="AD1263" s="10"/>
      <c r="AE1263" s="10" t="s">
        <v>480</v>
      </c>
      <c r="AF1263" s="10"/>
      <c r="AG1263" s="10"/>
      <c r="AH1263" s="10"/>
      <c r="AI1263" s="10"/>
      <c r="AJ1263" s="10"/>
      <c r="AK1263" s="10" t="s">
        <v>480</v>
      </c>
      <c r="AL1263" t="e">
        <f t="shared" si="38"/>
        <v>#VALUE!</v>
      </c>
      <c r="AM1263">
        <f t="shared" si="39"/>
        <v>46147</v>
      </c>
    </row>
    <row r="1264" spans="1:39" ht="21.6" customHeight="1">
      <c r="A1264" s="10">
        <v>17</v>
      </c>
      <c r="B1264" s="10" t="s">
        <v>471</v>
      </c>
      <c r="C1264" s="10">
        <v>2026050535</v>
      </c>
      <c r="D1264" s="10"/>
      <c r="E1264" s="10"/>
      <c r="F1264" s="10">
        <v>3962</v>
      </c>
      <c r="G1264" s="366" t="s">
        <v>278</v>
      </c>
      <c r="H1264" s="10" t="s">
        <v>543</v>
      </c>
      <c r="I1264" s="10"/>
      <c r="J1264" s="10"/>
      <c r="K1264" s="10"/>
      <c r="L1264" s="10"/>
      <c r="M1264" s="11"/>
      <c r="N1264" s="10"/>
      <c r="O1264" s="11"/>
      <c r="P1264" s="12"/>
      <c r="Q1264" s="10" t="s">
        <v>867</v>
      </c>
      <c r="R1264" s="10" t="s">
        <v>419</v>
      </c>
      <c r="S1264" s="367" t="s">
        <v>145</v>
      </c>
      <c r="T1264" s="10">
        <v>1</v>
      </c>
      <c r="U1264" s="10" t="s">
        <v>475</v>
      </c>
      <c r="V1264" s="10" t="s">
        <v>5836</v>
      </c>
      <c r="W1264" s="10" t="s">
        <v>5834</v>
      </c>
      <c r="X1264" s="569">
        <v>46147.65625</v>
      </c>
      <c r="Y1264" s="10"/>
      <c r="Z1264" s="10">
        <v>4.8</v>
      </c>
      <c r="AA1264" s="10"/>
      <c r="AB1264" s="10" t="s">
        <v>478</v>
      </c>
      <c r="AC1264" s="221" t="s">
        <v>5837</v>
      </c>
      <c r="AD1264" s="10"/>
      <c r="AE1264" s="10" t="s">
        <v>480</v>
      </c>
      <c r="AF1264" s="10"/>
      <c r="AG1264" s="10"/>
      <c r="AH1264" s="10"/>
      <c r="AI1264" s="10"/>
      <c r="AJ1264" s="10"/>
      <c r="AK1264" s="10" t="s">
        <v>480</v>
      </c>
      <c r="AL1264" t="e">
        <f t="shared" si="38"/>
        <v>#VALUE!</v>
      </c>
      <c r="AM1264">
        <f t="shared" si="39"/>
        <v>46147</v>
      </c>
    </row>
    <row r="1265" spans="1:39" ht="21.6" customHeight="1">
      <c r="A1265" s="10">
        <v>189</v>
      </c>
      <c r="B1265" s="10" t="s">
        <v>509</v>
      </c>
      <c r="C1265" s="10">
        <v>2026044041</v>
      </c>
      <c r="D1265" s="10" t="s">
        <v>5838</v>
      </c>
      <c r="E1265" s="10" t="s">
        <v>621</v>
      </c>
      <c r="F1265" s="10">
        <v>2428</v>
      </c>
      <c r="G1265" s="366" t="s">
        <v>3256</v>
      </c>
      <c r="H1265" s="10" t="s">
        <v>2561</v>
      </c>
      <c r="I1265" s="10" t="s">
        <v>5839</v>
      </c>
      <c r="J1265" s="10" t="s">
        <v>571</v>
      </c>
      <c r="K1265" s="10" t="s">
        <v>289</v>
      </c>
      <c r="L1265" s="10" t="s">
        <v>703</v>
      </c>
      <c r="M1265" s="11" t="s">
        <v>704</v>
      </c>
      <c r="N1265" s="10">
        <v>2405</v>
      </c>
      <c r="O1265" s="11" t="s">
        <v>705</v>
      </c>
      <c r="P1265" s="12" t="s">
        <v>5840</v>
      </c>
      <c r="Q1265" s="10" t="s">
        <v>3257</v>
      </c>
      <c r="R1265" s="10" t="s">
        <v>419</v>
      </c>
      <c r="S1265" s="367" t="s">
        <v>130</v>
      </c>
      <c r="T1265" s="10">
        <v>1</v>
      </c>
      <c r="U1265" s="10" t="s">
        <v>475</v>
      </c>
      <c r="V1265" s="10" t="s">
        <v>5841</v>
      </c>
      <c r="W1265" s="10" t="s">
        <v>5842</v>
      </c>
      <c r="X1265" s="569">
        <v>46142.84097222222</v>
      </c>
      <c r="Y1265" s="10" t="s">
        <v>5843</v>
      </c>
      <c r="Z1265" s="10">
        <v>5.2</v>
      </c>
      <c r="AA1265" s="10"/>
      <c r="AB1265" s="10" t="s">
        <v>478</v>
      </c>
      <c r="AC1265" s="221" t="s">
        <v>5844</v>
      </c>
      <c r="AD1265" s="10"/>
      <c r="AE1265" s="10"/>
      <c r="AF1265" s="10"/>
      <c r="AG1265" s="10"/>
      <c r="AH1265" s="10"/>
      <c r="AI1265" s="10"/>
      <c r="AJ1265" s="10"/>
      <c r="AK1265" s="10" t="s">
        <v>480</v>
      </c>
      <c r="AL1265">
        <f t="shared" si="38"/>
        <v>46142</v>
      </c>
      <c r="AM1265">
        <f t="shared" si="39"/>
        <v>46142</v>
      </c>
    </row>
    <row r="1266" spans="1:39" ht="21.6" customHeight="1">
      <c r="A1266" s="10">
        <v>190</v>
      </c>
      <c r="B1266" s="10" t="s">
        <v>509</v>
      </c>
      <c r="C1266" s="10">
        <v>2026044053</v>
      </c>
      <c r="D1266" s="10" t="s">
        <v>5845</v>
      </c>
      <c r="E1266" s="10" t="s">
        <v>511</v>
      </c>
      <c r="F1266" s="10" t="s">
        <v>59</v>
      </c>
      <c r="G1266" s="366" t="s">
        <v>233</v>
      </c>
      <c r="H1266" s="10" t="s">
        <v>2452</v>
      </c>
      <c r="I1266" s="10" t="s">
        <v>5846</v>
      </c>
      <c r="J1266" s="10" t="s">
        <v>571</v>
      </c>
      <c r="K1266" s="10" t="s">
        <v>289</v>
      </c>
      <c r="L1266" s="10" t="s">
        <v>515</v>
      </c>
      <c r="M1266" s="11" t="s">
        <v>516</v>
      </c>
      <c r="N1266" s="10">
        <v>2307</v>
      </c>
      <c r="O1266" s="11" t="s">
        <v>532</v>
      </c>
      <c r="P1266" s="12" t="s">
        <v>5847</v>
      </c>
      <c r="Q1266" s="10" t="s">
        <v>3052</v>
      </c>
      <c r="R1266" s="10" t="s">
        <v>419</v>
      </c>
      <c r="S1266" s="367" t="s">
        <v>145</v>
      </c>
      <c r="T1266" s="10">
        <v>1</v>
      </c>
      <c r="U1266" s="10" t="s">
        <v>475</v>
      </c>
      <c r="V1266" s="10" t="s">
        <v>5848</v>
      </c>
      <c r="W1266" s="10" t="s">
        <v>5849</v>
      </c>
      <c r="X1266" s="569">
        <v>46142.739583333343</v>
      </c>
      <c r="Y1266" s="10" t="s">
        <v>5850</v>
      </c>
      <c r="Z1266" s="10">
        <v>1.6</v>
      </c>
      <c r="AA1266" s="10"/>
      <c r="AB1266" s="10" t="s">
        <v>478</v>
      </c>
      <c r="AC1266" s="221" t="s">
        <v>5851</v>
      </c>
      <c r="AD1266" s="10"/>
      <c r="AE1266" s="10"/>
      <c r="AF1266" s="10"/>
      <c r="AG1266" s="10"/>
      <c r="AH1266" s="10"/>
      <c r="AI1266" s="10"/>
      <c r="AJ1266" s="10"/>
      <c r="AK1266" s="10" t="s">
        <v>480</v>
      </c>
      <c r="AL1266">
        <f t="shared" si="38"/>
        <v>46142</v>
      </c>
      <c r="AM1266">
        <f t="shared" si="39"/>
        <v>46142</v>
      </c>
    </row>
    <row r="1267" spans="1:39" ht="21.6" customHeight="1">
      <c r="A1267" s="10">
        <v>18</v>
      </c>
      <c r="B1267" s="10" t="s">
        <v>509</v>
      </c>
      <c r="C1267" s="10">
        <v>2026050860</v>
      </c>
      <c r="D1267" s="10" t="s">
        <v>5852</v>
      </c>
      <c r="E1267" s="10" t="s">
        <v>511</v>
      </c>
      <c r="F1267" s="10">
        <v>3962</v>
      </c>
      <c r="G1267" s="366" t="s">
        <v>278</v>
      </c>
      <c r="H1267" s="10" t="s">
        <v>543</v>
      </c>
      <c r="I1267" s="10" t="s">
        <v>5853</v>
      </c>
      <c r="J1267" s="10" t="s">
        <v>530</v>
      </c>
      <c r="K1267" s="10" t="s">
        <v>1037</v>
      </c>
      <c r="L1267" s="10" t="s">
        <v>1140</v>
      </c>
      <c r="M1267" s="11" t="s">
        <v>1141</v>
      </c>
      <c r="N1267" s="10">
        <v>5804</v>
      </c>
      <c r="O1267" s="11" t="s">
        <v>1488</v>
      </c>
      <c r="P1267" s="12" t="s">
        <v>5854</v>
      </c>
      <c r="Q1267" s="10" t="s">
        <v>867</v>
      </c>
      <c r="R1267" s="10" t="s">
        <v>419</v>
      </c>
      <c r="S1267" s="367" t="s">
        <v>146</v>
      </c>
      <c r="T1267" s="10">
        <v>1</v>
      </c>
      <c r="U1267" s="10" t="s">
        <v>475</v>
      </c>
      <c r="V1267" s="10" t="s">
        <v>5855</v>
      </c>
      <c r="W1267" s="10" t="s">
        <v>5856</v>
      </c>
      <c r="X1267" s="569">
        <v>46149.600694444453</v>
      </c>
      <c r="Y1267" s="10" t="s">
        <v>5857</v>
      </c>
      <c r="Z1267" s="10">
        <v>0.4</v>
      </c>
      <c r="AA1267" s="10"/>
      <c r="AB1267" s="10" t="s">
        <v>478</v>
      </c>
      <c r="AC1267" s="221" t="s">
        <v>5858</v>
      </c>
      <c r="AD1267" s="10"/>
      <c r="AE1267" s="10"/>
      <c r="AF1267" s="10"/>
      <c r="AG1267" s="10"/>
      <c r="AH1267" s="10"/>
      <c r="AI1267" s="10"/>
      <c r="AJ1267" s="10"/>
      <c r="AK1267" s="10" t="s">
        <v>480</v>
      </c>
      <c r="AL1267">
        <f t="shared" si="38"/>
        <v>46148</v>
      </c>
      <c r="AM1267">
        <f t="shared" si="39"/>
        <v>46149</v>
      </c>
    </row>
    <row r="1268" spans="1:39" ht="21.6" customHeight="1">
      <c r="A1268" s="10">
        <v>19</v>
      </c>
      <c r="B1268" s="10" t="s">
        <v>509</v>
      </c>
      <c r="C1268" s="10">
        <v>2026050907</v>
      </c>
      <c r="D1268" s="10" t="s">
        <v>5859</v>
      </c>
      <c r="E1268" s="10" t="s">
        <v>511</v>
      </c>
      <c r="F1268" s="10">
        <v>4194</v>
      </c>
      <c r="G1268" s="366" t="s">
        <v>1019</v>
      </c>
      <c r="H1268" s="10" t="s">
        <v>636</v>
      </c>
      <c r="I1268" s="10" t="s">
        <v>5860</v>
      </c>
      <c r="J1268" s="10" t="s">
        <v>571</v>
      </c>
      <c r="K1268" s="10" t="s">
        <v>531</v>
      </c>
      <c r="L1268" s="10" t="s">
        <v>756</v>
      </c>
      <c r="M1268" s="11" t="s">
        <v>757</v>
      </c>
      <c r="N1268" s="10">
        <v>2902</v>
      </c>
      <c r="O1268" s="11" t="s">
        <v>3556</v>
      </c>
      <c r="P1268" s="12" t="s">
        <v>5861</v>
      </c>
      <c r="Q1268" s="10" t="s">
        <v>1020</v>
      </c>
      <c r="R1268" s="10" t="s">
        <v>419</v>
      </c>
      <c r="S1268" s="367" t="s">
        <v>125</v>
      </c>
      <c r="T1268" s="10">
        <v>1</v>
      </c>
      <c r="U1268" s="10" t="s">
        <v>475</v>
      </c>
      <c r="V1268" s="10" t="s">
        <v>5862</v>
      </c>
      <c r="W1268" s="10" t="s">
        <v>5863</v>
      </c>
      <c r="X1268" s="569">
        <v>46149.479166666657</v>
      </c>
      <c r="Y1268" s="10" t="s">
        <v>5864</v>
      </c>
      <c r="Z1268" s="10">
        <v>0.5</v>
      </c>
      <c r="AA1268" s="10"/>
      <c r="AB1268" s="10" t="s">
        <v>478</v>
      </c>
      <c r="AC1268" s="221" t="s">
        <v>5865</v>
      </c>
      <c r="AD1268" s="10"/>
      <c r="AE1268" s="10"/>
      <c r="AF1268" s="10"/>
      <c r="AG1268" s="10"/>
      <c r="AH1268" s="10"/>
      <c r="AI1268" s="10"/>
      <c r="AJ1268" s="10"/>
      <c r="AK1268" s="10" t="s">
        <v>480</v>
      </c>
      <c r="AL1268">
        <f t="shared" si="38"/>
        <v>46149</v>
      </c>
      <c r="AM1268">
        <f t="shared" si="39"/>
        <v>46149</v>
      </c>
    </row>
    <row r="1269" spans="1:39" ht="21.6" customHeight="1">
      <c r="A1269" s="10">
        <v>20</v>
      </c>
      <c r="B1269" s="10" t="s">
        <v>471</v>
      </c>
      <c r="C1269" s="10">
        <v>2026050927</v>
      </c>
      <c r="D1269" s="10"/>
      <c r="E1269" s="10"/>
      <c r="F1269" s="10">
        <v>4196</v>
      </c>
      <c r="G1269" s="366" t="s">
        <v>335</v>
      </c>
      <c r="H1269" s="10" t="s">
        <v>504</v>
      </c>
      <c r="I1269" s="10"/>
      <c r="J1269" s="10"/>
      <c r="K1269" s="10"/>
      <c r="L1269" s="10"/>
      <c r="M1269" s="11"/>
      <c r="N1269" s="10"/>
      <c r="O1269" s="11"/>
      <c r="P1269" s="12"/>
      <c r="Q1269" s="10" t="s">
        <v>1050</v>
      </c>
      <c r="R1269" s="10" t="s">
        <v>419</v>
      </c>
      <c r="S1269" s="367" t="s">
        <v>145</v>
      </c>
      <c r="T1269" s="10">
        <v>1</v>
      </c>
      <c r="U1269" s="10" t="s">
        <v>475</v>
      </c>
      <c r="V1269" s="10" t="s">
        <v>5866</v>
      </c>
      <c r="W1269" s="10" t="s">
        <v>5867</v>
      </c>
      <c r="X1269" s="569">
        <v>46149.427083333343</v>
      </c>
      <c r="Y1269" s="10"/>
      <c r="Z1269" s="10">
        <v>0.3</v>
      </c>
      <c r="AA1269" s="10"/>
      <c r="AB1269" s="10" t="s">
        <v>478</v>
      </c>
      <c r="AC1269" s="221" t="s">
        <v>5068</v>
      </c>
      <c r="AD1269" s="10" t="s">
        <v>480</v>
      </c>
      <c r="AE1269" s="10"/>
      <c r="AF1269" s="10"/>
      <c r="AG1269" s="10"/>
      <c r="AH1269" s="10"/>
      <c r="AI1269" s="10"/>
      <c r="AJ1269" s="10" t="s">
        <v>480</v>
      </c>
      <c r="AK1269" s="10" t="s">
        <v>480</v>
      </c>
      <c r="AL1269" t="e">
        <f t="shared" si="38"/>
        <v>#VALUE!</v>
      </c>
      <c r="AM1269">
        <f t="shared" si="39"/>
        <v>46149</v>
      </c>
    </row>
    <row r="1270" spans="1:39" ht="21.6" customHeight="1">
      <c r="A1270" s="10">
        <v>21</v>
      </c>
      <c r="B1270" s="10" t="s">
        <v>471</v>
      </c>
      <c r="C1270" s="10">
        <v>2026050970</v>
      </c>
      <c r="D1270" s="10"/>
      <c r="E1270" s="10"/>
      <c r="F1270" s="10">
        <v>3811</v>
      </c>
      <c r="G1270" s="366" t="s">
        <v>578</v>
      </c>
      <c r="H1270" s="10" t="s">
        <v>504</v>
      </c>
      <c r="I1270" s="10"/>
      <c r="J1270" s="10"/>
      <c r="K1270" s="10"/>
      <c r="L1270" s="10"/>
      <c r="M1270" s="11"/>
      <c r="N1270" s="10"/>
      <c r="O1270" s="11"/>
      <c r="P1270" s="12"/>
      <c r="Q1270" s="10" t="s">
        <v>579</v>
      </c>
      <c r="R1270" s="10" t="s">
        <v>419</v>
      </c>
      <c r="S1270" s="367" t="s">
        <v>145</v>
      </c>
      <c r="T1270" s="10">
        <v>1</v>
      </c>
      <c r="U1270" s="10" t="s">
        <v>475</v>
      </c>
      <c r="V1270" s="10" t="s">
        <v>5868</v>
      </c>
      <c r="W1270" s="10" t="s">
        <v>5869</v>
      </c>
      <c r="X1270" s="569">
        <v>46149.448611111111</v>
      </c>
      <c r="Y1270" s="10"/>
      <c r="Z1270" s="10">
        <v>0.4</v>
      </c>
      <c r="AA1270" s="10"/>
      <c r="AB1270" s="10" t="s">
        <v>478</v>
      </c>
      <c r="AC1270" s="221" t="s">
        <v>5068</v>
      </c>
      <c r="AD1270" s="10" t="s">
        <v>480</v>
      </c>
      <c r="AE1270" s="10"/>
      <c r="AF1270" s="10"/>
      <c r="AG1270" s="10"/>
      <c r="AH1270" s="10"/>
      <c r="AI1270" s="10"/>
      <c r="AJ1270" s="10" t="s">
        <v>480</v>
      </c>
      <c r="AK1270" s="10" t="s">
        <v>480</v>
      </c>
      <c r="AL1270" t="e">
        <f t="shared" si="38"/>
        <v>#VALUE!</v>
      </c>
      <c r="AM1270">
        <f t="shared" si="39"/>
        <v>46149</v>
      </c>
    </row>
    <row r="1271" spans="1:39" ht="21.6" customHeight="1">
      <c r="A1271" s="10">
        <v>22</v>
      </c>
      <c r="B1271" s="10" t="s">
        <v>471</v>
      </c>
      <c r="C1271" s="10">
        <v>2026051006</v>
      </c>
      <c r="D1271" s="10"/>
      <c r="E1271" s="10"/>
      <c r="F1271" s="10">
        <v>4194</v>
      </c>
      <c r="G1271" s="366" t="s">
        <v>1019</v>
      </c>
      <c r="H1271" s="10" t="s">
        <v>636</v>
      </c>
      <c r="I1271" s="10"/>
      <c r="J1271" s="10"/>
      <c r="K1271" s="10"/>
      <c r="L1271" s="10"/>
      <c r="M1271" s="11"/>
      <c r="N1271" s="10"/>
      <c r="O1271" s="11"/>
      <c r="P1271" s="12"/>
      <c r="Q1271" s="10" t="s">
        <v>1020</v>
      </c>
      <c r="R1271" s="10" t="s">
        <v>419</v>
      </c>
      <c r="S1271" s="367" t="s">
        <v>125</v>
      </c>
      <c r="T1271" s="10">
        <v>1</v>
      </c>
      <c r="U1271" s="10" t="s">
        <v>475</v>
      </c>
      <c r="V1271" s="10" t="s">
        <v>5870</v>
      </c>
      <c r="W1271" s="10" t="s">
        <v>5871</v>
      </c>
      <c r="X1271" s="569">
        <v>46149.496527777781</v>
      </c>
      <c r="Y1271" s="10"/>
      <c r="Z1271" s="10">
        <v>0.4</v>
      </c>
      <c r="AA1271" s="10"/>
      <c r="AB1271" s="10" t="s">
        <v>478</v>
      </c>
      <c r="AC1271" s="221" t="s">
        <v>5068</v>
      </c>
      <c r="AD1271" s="10" t="s">
        <v>480</v>
      </c>
      <c r="AE1271" s="10"/>
      <c r="AF1271" s="10"/>
      <c r="AG1271" s="10"/>
      <c r="AH1271" s="10"/>
      <c r="AI1271" s="10"/>
      <c r="AJ1271" s="10" t="s">
        <v>480</v>
      </c>
      <c r="AK1271" s="10" t="s">
        <v>480</v>
      </c>
      <c r="AL1271" t="e">
        <f t="shared" si="38"/>
        <v>#VALUE!</v>
      </c>
      <c r="AM1271">
        <f t="shared" si="39"/>
        <v>46149</v>
      </c>
    </row>
    <row r="1272" spans="1:39" ht="21.6" customHeight="1">
      <c r="A1272" s="10">
        <v>23</v>
      </c>
      <c r="B1272" s="10" t="s">
        <v>471</v>
      </c>
      <c r="C1272" s="10">
        <v>2026051011</v>
      </c>
      <c r="D1272" s="10"/>
      <c r="E1272" s="10"/>
      <c r="F1272" s="10">
        <v>4101</v>
      </c>
      <c r="G1272" s="366" t="s">
        <v>290</v>
      </c>
      <c r="H1272" s="10" t="s">
        <v>504</v>
      </c>
      <c r="I1272" s="10"/>
      <c r="J1272" s="10"/>
      <c r="K1272" s="10"/>
      <c r="L1272" s="10"/>
      <c r="M1272" s="11"/>
      <c r="N1272" s="10"/>
      <c r="O1272" s="11"/>
      <c r="P1272" s="12"/>
      <c r="Q1272" s="10" t="s">
        <v>582</v>
      </c>
      <c r="R1272" s="10" t="s">
        <v>419</v>
      </c>
      <c r="S1272" s="367" t="s">
        <v>145</v>
      </c>
      <c r="T1272" s="10">
        <v>1</v>
      </c>
      <c r="U1272" s="10" t="s">
        <v>475</v>
      </c>
      <c r="V1272" s="10" t="s">
        <v>5872</v>
      </c>
      <c r="W1272" s="10" t="s">
        <v>5873</v>
      </c>
      <c r="X1272" s="569">
        <v>46149.5</v>
      </c>
      <c r="Y1272" s="10"/>
      <c r="Z1272" s="10">
        <v>0.4</v>
      </c>
      <c r="AA1272" s="10"/>
      <c r="AB1272" s="10" t="s">
        <v>478</v>
      </c>
      <c r="AC1272" s="221" t="s">
        <v>5068</v>
      </c>
      <c r="AD1272" s="10" t="s">
        <v>480</v>
      </c>
      <c r="AE1272" s="10"/>
      <c r="AF1272" s="10"/>
      <c r="AG1272" s="10"/>
      <c r="AH1272" s="10"/>
      <c r="AI1272" s="10"/>
      <c r="AJ1272" s="10" t="s">
        <v>480</v>
      </c>
      <c r="AK1272" s="10" t="s">
        <v>480</v>
      </c>
      <c r="AL1272" t="e">
        <f t="shared" si="38"/>
        <v>#VALUE!</v>
      </c>
      <c r="AM1272">
        <f t="shared" si="39"/>
        <v>46149</v>
      </c>
    </row>
    <row r="1273" spans="1:39" ht="21.6" customHeight="1">
      <c r="A1273" s="10">
        <v>24</v>
      </c>
      <c r="B1273" s="10" t="s">
        <v>471</v>
      </c>
      <c r="C1273" s="10">
        <v>2026051023</v>
      </c>
      <c r="D1273" s="10"/>
      <c r="E1273" s="10"/>
      <c r="F1273" s="10">
        <v>2428</v>
      </c>
      <c r="G1273" s="366" t="s">
        <v>3256</v>
      </c>
      <c r="H1273" s="10" t="s">
        <v>2561</v>
      </c>
      <c r="I1273" s="10"/>
      <c r="J1273" s="10"/>
      <c r="K1273" s="10"/>
      <c r="L1273" s="10"/>
      <c r="M1273" s="11"/>
      <c r="N1273" s="10"/>
      <c r="O1273" s="11"/>
      <c r="P1273" s="12"/>
      <c r="Q1273" s="10" t="s">
        <v>3257</v>
      </c>
      <c r="R1273" s="10" t="s">
        <v>419</v>
      </c>
      <c r="S1273" s="367" t="s">
        <v>130</v>
      </c>
      <c r="T1273" s="10">
        <v>1</v>
      </c>
      <c r="U1273" s="10" t="s">
        <v>475</v>
      </c>
      <c r="V1273" s="10" t="s">
        <v>5874</v>
      </c>
      <c r="W1273" s="10" t="s">
        <v>5875</v>
      </c>
      <c r="X1273" s="569">
        <v>46149.561111111107</v>
      </c>
      <c r="Y1273" s="10"/>
      <c r="Z1273" s="10">
        <v>0.5</v>
      </c>
      <c r="AA1273" s="10"/>
      <c r="AB1273" s="10" t="s">
        <v>478</v>
      </c>
      <c r="AC1273" s="221" t="s">
        <v>5327</v>
      </c>
      <c r="AD1273" s="10" t="s">
        <v>480</v>
      </c>
      <c r="AE1273" s="10"/>
      <c r="AF1273" s="10"/>
      <c r="AG1273" s="10"/>
      <c r="AH1273" s="10"/>
      <c r="AI1273" s="10"/>
      <c r="AJ1273" s="10"/>
      <c r="AK1273" s="10" t="s">
        <v>480</v>
      </c>
      <c r="AL1273" t="e">
        <f t="shared" si="38"/>
        <v>#VALUE!</v>
      </c>
      <c r="AM1273">
        <f t="shared" si="39"/>
        <v>46149</v>
      </c>
    </row>
    <row r="1274" spans="1:39" ht="21.6" customHeight="1">
      <c r="A1274" s="10">
        <v>25</v>
      </c>
      <c r="B1274" s="10" t="s">
        <v>471</v>
      </c>
      <c r="C1274" s="10">
        <v>2026051045</v>
      </c>
      <c r="D1274" s="10"/>
      <c r="E1274" s="10"/>
      <c r="F1274" s="10">
        <v>3962</v>
      </c>
      <c r="G1274" s="366" t="s">
        <v>278</v>
      </c>
      <c r="H1274" s="10" t="s">
        <v>543</v>
      </c>
      <c r="I1274" s="10"/>
      <c r="J1274" s="10"/>
      <c r="K1274" s="10"/>
      <c r="L1274" s="10"/>
      <c r="M1274" s="11"/>
      <c r="N1274" s="10"/>
      <c r="O1274" s="11"/>
      <c r="P1274" s="12"/>
      <c r="Q1274" s="10" t="s">
        <v>867</v>
      </c>
      <c r="R1274" s="10" t="s">
        <v>419</v>
      </c>
      <c r="S1274" s="367" t="s">
        <v>146</v>
      </c>
      <c r="T1274" s="10">
        <v>1</v>
      </c>
      <c r="U1274" s="10" t="s">
        <v>475</v>
      </c>
      <c r="V1274" s="10" t="s">
        <v>5876</v>
      </c>
      <c r="W1274" s="10" t="s">
        <v>5856</v>
      </c>
      <c r="X1274" s="569">
        <v>46149.599305555559</v>
      </c>
      <c r="Y1274" s="10"/>
      <c r="Z1274" s="10">
        <v>0.4</v>
      </c>
      <c r="AA1274" s="10"/>
      <c r="AB1274" s="10" t="s">
        <v>478</v>
      </c>
      <c r="AC1274" s="221" t="s">
        <v>5068</v>
      </c>
      <c r="AD1274" s="10" t="s">
        <v>480</v>
      </c>
      <c r="AE1274" s="10"/>
      <c r="AF1274" s="10"/>
      <c r="AG1274" s="10"/>
      <c r="AH1274" s="10"/>
      <c r="AI1274" s="10"/>
      <c r="AJ1274" s="10"/>
      <c r="AK1274" s="10" t="s">
        <v>480</v>
      </c>
      <c r="AL1274" t="e">
        <f t="shared" si="38"/>
        <v>#VALUE!</v>
      </c>
      <c r="AM1274">
        <f t="shared" si="39"/>
        <v>46149</v>
      </c>
    </row>
    <row r="1275" spans="1:39" ht="21.6" customHeight="1">
      <c r="A1275" s="10">
        <v>26</v>
      </c>
      <c r="B1275" s="10" t="s">
        <v>471</v>
      </c>
      <c r="C1275" s="10">
        <v>2026051075</v>
      </c>
      <c r="D1275" s="10"/>
      <c r="E1275" s="10"/>
      <c r="F1275" s="10" t="s">
        <v>67</v>
      </c>
      <c r="G1275" s="366" t="s">
        <v>277</v>
      </c>
      <c r="H1275" s="10" t="s">
        <v>504</v>
      </c>
      <c r="I1275" s="10"/>
      <c r="J1275" s="10"/>
      <c r="K1275" s="10"/>
      <c r="L1275" s="10"/>
      <c r="M1275" s="11"/>
      <c r="N1275" s="10"/>
      <c r="O1275" s="11"/>
      <c r="P1275" s="12"/>
      <c r="Q1275" s="10" t="s">
        <v>2026</v>
      </c>
      <c r="R1275" s="10" t="s">
        <v>419</v>
      </c>
      <c r="S1275" s="367" t="s">
        <v>125</v>
      </c>
      <c r="T1275" s="10">
        <v>1</v>
      </c>
      <c r="U1275" s="10" t="s">
        <v>475</v>
      </c>
      <c r="V1275" s="10" t="s">
        <v>5877</v>
      </c>
      <c r="W1275" s="10" t="s">
        <v>5878</v>
      </c>
      <c r="X1275" s="569">
        <v>46149.65625</v>
      </c>
      <c r="Y1275" s="10"/>
      <c r="Z1275" s="10">
        <v>0.8</v>
      </c>
      <c r="AA1275" s="10"/>
      <c r="AB1275" s="10" t="s">
        <v>478</v>
      </c>
      <c r="AC1275" s="221" t="s">
        <v>25</v>
      </c>
      <c r="AD1275" s="10"/>
      <c r="AE1275" s="10" t="s">
        <v>480</v>
      </c>
      <c r="AF1275" s="10"/>
      <c r="AG1275" s="10"/>
      <c r="AH1275" s="10"/>
      <c r="AI1275" s="10"/>
      <c r="AJ1275" s="10"/>
      <c r="AK1275" s="10" t="s">
        <v>480</v>
      </c>
      <c r="AL1275" t="e">
        <f t="shared" si="38"/>
        <v>#VALUE!</v>
      </c>
      <c r="AM1275">
        <f t="shared" si="39"/>
        <v>46149</v>
      </c>
    </row>
    <row r="1276" spans="1:39" ht="21.6" customHeight="1">
      <c r="A1276" s="10">
        <v>27</v>
      </c>
      <c r="B1276" s="10" t="s">
        <v>471</v>
      </c>
      <c r="C1276" s="10">
        <v>2026051078</v>
      </c>
      <c r="D1276" s="10"/>
      <c r="E1276" s="10"/>
      <c r="F1276" s="10" t="s">
        <v>67</v>
      </c>
      <c r="G1276" s="366" t="s">
        <v>277</v>
      </c>
      <c r="H1276" s="10" t="s">
        <v>504</v>
      </c>
      <c r="I1276" s="10"/>
      <c r="J1276" s="10"/>
      <c r="K1276" s="10"/>
      <c r="L1276" s="10"/>
      <c r="M1276" s="11"/>
      <c r="N1276" s="10"/>
      <c r="O1276" s="11"/>
      <c r="P1276" s="12"/>
      <c r="Q1276" s="10" t="s">
        <v>2026</v>
      </c>
      <c r="R1276" s="10" t="s">
        <v>419</v>
      </c>
      <c r="S1276" s="367" t="s">
        <v>145</v>
      </c>
      <c r="T1276" s="10">
        <v>1</v>
      </c>
      <c r="U1276" s="10" t="s">
        <v>475</v>
      </c>
      <c r="V1276" s="10" t="s">
        <v>5879</v>
      </c>
      <c r="W1276" s="10" t="s">
        <v>5878</v>
      </c>
      <c r="X1276" s="569">
        <v>46149.65625</v>
      </c>
      <c r="Y1276" s="10"/>
      <c r="Z1276" s="10">
        <v>0.8</v>
      </c>
      <c r="AA1276" s="10"/>
      <c r="AB1276" s="10" t="s">
        <v>478</v>
      </c>
      <c r="AC1276" s="221" t="s">
        <v>3006</v>
      </c>
      <c r="AD1276" s="10"/>
      <c r="AE1276" s="10" t="s">
        <v>480</v>
      </c>
      <c r="AF1276" s="10"/>
      <c r="AG1276" s="10"/>
      <c r="AH1276" s="10"/>
      <c r="AI1276" s="10"/>
      <c r="AJ1276" s="10"/>
      <c r="AK1276" s="10" t="s">
        <v>480</v>
      </c>
      <c r="AL1276" t="e">
        <f t="shared" si="38"/>
        <v>#VALUE!</v>
      </c>
      <c r="AM1276">
        <f t="shared" si="39"/>
        <v>46149</v>
      </c>
    </row>
    <row r="1277" spans="1:39" ht="21.6" customHeight="1">
      <c r="A1277" s="10">
        <v>28</v>
      </c>
      <c r="B1277" s="10" t="s">
        <v>509</v>
      </c>
      <c r="C1277" s="10">
        <v>2026051153</v>
      </c>
      <c r="D1277" s="10" t="s">
        <v>5880</v>
      </c>
      <c r="E1277" s="10" t="s">
        <v>511</v>
      </c>
      <c r="F1277" s="10" t="s">
        <v>71</v>
      </c>
      <c r="G1277" s="366" t="s">
        <v>3364</v>
      </c>
      <c r="H1277" s="10" t="s">
        <v>2440</v>
      </c>
      <c r="I1277" s="10" t="s">
        <v>5881</v>
      </c>
      <c r="J1277" s="10" t="s">
        <v>591</v>
      </c>
      <c r="K1277" s="10" t="s">
        <v>592</v>
      </c>
      <c r="L1277" s="10" t="s">
        <v>1410</v>
      </c>
      <c r="M1277" s="11" t="s">
        <v>1411</v>
      </c>
      <c r="N1277" s="10">
        <v>6005</v>
      </c>
      <c r="O1277" s="11" t="s">
        <v>5882</v>
      </c>
      <c r="P1277" s="12" t="s">
        <v>5883</v>
      </c>
      <c r="Q1277" s="10" t="s">
        <v>3367</v>
      </c>
      <c r="R1277" s="10" t="s">
        <v>419</v>
      </c>
      <c r="S1277" s="367" t="s">
        <v>130</v>
      </c>
      <c r="T1277" s="10">
        <v>1</v>
      </c>
      <c r="U1277" s="10" t="s">
        <v>475</v>
      </c>
      <c r="V1277" s="10" t="s">
        <v>5884</v>
      </c>
      <c r="W1277" s="10" t="s">
        <v>5885</v>
      </c>
      <c r="X1277" s="569">
        <v>46150.583333333343</v>
      </c>
      <c r="Y1277" s="10" t="s">
        <v>5886</v>
      </c>
      <c r="Z1277" s="10">
        <v>0.3</v>
      </c>
      <c r="AA1277" s="10"/>
      <c r="AB1277" s="10" t="s">
        <v>478</v>
      </c>
      <c r="AC1277" s="221" t="s">
        <v>5887</v>
      </c>
      <c r="AD1277" s="10"/>
      <c r="AE1277" s="10"/>
      <c r="AF1277" s="10"/>
      <c r="AG1277" s="10"/>
      <c r="AH1277" s="10"/>
      <c r="AI1277" s="10"/>
      <c r="AJ1277" s="10"/>
      <c r="AK1277" s="10" t="s">
        <v>480</v>
      </c>
      <c r="AL1277">
        <f t="shared" si="38"/>
        <v>46150</v>
      </c>
      <c r="AM1277">
        <f t="shared" si="39"/>
        <v>46150</v>
      </c>
    </row>
    <row r="1278" spans="1:39" ht="21.6" customHeight="1">
      <c r="A1278" s="10">
        <v>29</v>
      </c>
      <c r="B1278" s="10" t="s">
        <v>471</v>
      </c>
      <c r="C1278" s="10">
        <v>2026051211</v>
      </c>
      <c r="D1278" s="10"/>
      <c r="E1278" s="10"/>
      <c r="F1278" s="10">
        <v>2180</v>
      </c>
      <c r="G1278" s="366" t="s">
        <v>3468</v>
      </c>
      <c r="H1278" s="10" t="s">
        <v>2452</v>
      </c>
      <c r="I1278" s="10"/>
      <c r="J1278" s="10"/>
      <c r="K1278" s="10"/>
      <c r="L1278" s="10"/>
      <c r="M1278" s="11"/>
      <c r="N1278" s="10"/>
      <c r="O1278" s="11"/>
      <c r="P1278" s="12"/>
      <c r="Q1278" s="10" t="s">
        <v>3469</v>
      </c>
      <c r="R1278" s="10" t="s">
        <v>419</v>
      </c>
      <c r="S1278" s="367" t="s">
        <v>145</v>
      </c>
      <c r="T1278" s="10">
        <v>1</v>
      </c>
      <c r="U1278" s="10" t="s">
        <v>475</v>
      </c>
      <c r="V1278" s="10" t="s">
        <v>5888</v>
      </c>
      <c r="W1278" s="10" t="s">
        <v>5889</v>
      </c>
      <c r="X1278" s="569">
        <v>46150.458333333343</v>
      </c>
      <c r="Y1278" s="10"/>
      <c r="Z1278" s="10">
        <v>0.4</v>
      </c>
      <c r="AA1278" s="10"/>
      <c r="AB1278" s="10" t="s">
        <v>478</v>
      </c>
      <c r="AC1278" s="221" t="s">
        <v>5068</v>
      </c>
      <c r="AD1278" s="10" t="s">
        <v>480</v>
      </c>
      <c r="AE1278" s="10"/>
      <c r="AF1278" s="10"/>
      <c r="AG1278" s="10"/>
      <c r="AH1278" s="10"/>
      <c r="AI1278" s="10"/>
      <c r="AJ1278" s="10" t="s">
        <v>480</v>
      </c>
      <c r="AK1278" s="10" t="s">
        <v>480</v>
      </c>
      <c r="AL1278" t="e">
        <f t="shared" si="38"/>
        <v>#VALUE!</v>
      </c>
      <c r="AM1278">
        <f t="shared" si="39"/>
        <v>46150</v>
      </c>
    </row>
    <row r="1279" spans="1:39" ht="21.6" customHeight="1">
      <c r="A1279" s="10">
        <v>30</v>
      </c>
      <c r="B1279" s="10" t="s">
        <v>471</v>
      </c>
      <c r="C1279" s="10">
        <v>2026051212</v>
      </c>
      <c r="D1279" s="10"/>
      <c r="E1279" s="10"/>
      <c r="F1279" s="10">
        <v>4902</v>
      </c>
      <c r="G1279" s="366" t="s">
        <v>276</v>
      </c>
      <c r="H1279" s="10" t="s">
        <v>2561</v>
      </c>
      <c r="I1279" s="10"/>
      <c r="J1279" s="10"/>
      <c r="K1279" s="10"/>
      <c r="L1279" s="10"/>
      <c r="M1279" s="11"/>
      <c r="N1279" s="10"/>
      <c r="O1279" s="11"/>
      <c r="P1279" s="12"/>
      <c r="Q1279" s="10" t="s">
        <v>3262</v>
      </c>
      <c r="R1279" s="10" t="s">
        <v>419</v>
      </c>
      <c r="S1279" s="367" t="s">
        <v>125</v>
      </c>
      <c r="T1279" s="10">
        <v>1</v>
      </c>
      <c r="U1279" s="10" t="s">
        <v>475</v>
      </c>
      <c r="V1279" s="10" t="s">
        <v>5890</v>
      </c>
      <c r="W1279" s="10" t="s">
        <v>5891</v>
      </c>
      <c r="X1279" s="569">
        <v>46150.458333333343</v>
      </c>
      <c r="Y1279" s="10"/>
      <c r="Z1279" s="10">
        <v>1</v>
      </c>
      <c r="AA1279" s="10"/>
      <c r="AB1279" s="10" t="s">
        <v>478</v>
      </c>
      <c r="AC1279" s="221" t="s">
        <v>25</v>
      </c>
      <c r="AD1279" s="10"/>
      <c r="AE1279" s="10" t="s">
        <v>480</v>
      </c>
      <c r="AF1279" s="10"/>
      <c r="AG1279" s="10"/>
      <c r="AH1279" s="10"/>
      <c r="AI1279" s="10"/>
      <c r="AJ1279" s="10"/>
      <c r="AK1279" s="10" t="s">
        <v>480</v>
      </c>
      <c r="AL1279" t="e">
        <f t="shared" si="38"/>
        <v>#VALUE!</v>
      </c>
      <c r="AM1279">
        <f t="shared" si="39"/>
        <v>46150</v>
      </c>
    </row>
    <row r="1280" spans="1:39" ht="21.6" customHeight="1">
      <c r="A1280" s="10">
        <v>31</v>
      </c>
      <c r="B1280" s="10" t="s">
        <v>471</v>
      </c>
      <c r="C1280" s="10">
        <v>2026051213</v>
      </c>
      <c r="D1280" s="10"/>
      <c r="E1280" s="10"/>
      <c r="F1280" s="10">
        <v>4902</v>
      </c>
      <c r="G1280" s="366" t="s">
        <v>276</v>
      </c>
      <c r="H1280" s="10" t="s">
        <v>2561</v>
      </c>
      <c r="I1280" s="10"/>
      <c r="J1280" s="10"/>
      <c r="K1280" s="10"/>
      <c r="L1280" s="10"/>
      <c r="M1280" s="11"/>
      <c r="N1280" s="10"/>
      <c r="O1280" s="11"/>
      <c r="P1280" s="12"/>
      <c r="Q1280" s="10" t="s">
        <v>3262</v>
      </c>
      <c r="R1280" s="10" t="s">
        <v>419</v>
      </c>
      <c r="S1280" s="367" t="s">
        <v>130</v>
      </c>
      <c r="T1280" s="10">
        <v>1</v>
      </c>
      <c r="U1280" s="10" t="s">
        <v>475</v>
      </c>
      <c r="V1280" s="10" t="s">
        <v>5892</v>
      </c>
      <c r="W1280" s="10" t="s">
        <v>5891</v>
      </c>
      <c r="X1280" s="569">
        <v>46150.472222222219</v>
      </c>
      <c r="Y1280" s="10"/>
      <c r="Z1280" s="10">
        <v>1.3</v>
      </c>
      <c r="AA1280" s="10"/>
      <c r="AB1280" s="10" t="s">
        <v>478</v>
      </c>
      <c r="AC1280" s="221" t="s">
        <v>2430</v>
      </c>
      <c r="AD1280" s="10"/>
      <c r="AE1280" s="10" t="s">
        <v>480</v>
      </c>
      <c r="AF1280" s="10"/>
      <c r="AG1280" s="10"/>
      <c r="AH1280" s="10"/>
      <c r="AI1280" s="10"/>
      <c r="AJ1280" s="10"/>
      <c r="AK1280" s="10" t="s">
        <v>480</v>
      </c>
      <c r="AL1280" t="e">
        <f t="shared" si="38"/>
        <v>#VALUE!</v>
      </c>
      <c r="AM1280">
        <f t="shared" si="39"/>
        <v>46150</v>
      </c>
    </row>
    <row r="1281" spans="1:39" ht="21.6" customHeight="1">
      <c r="A1281" s="10">
        <v>32</v>
      </c>
      <c r="B1281" s="10" t="s">
        <v>471</v>
      </c>
      <c r="C1281" s="10">
        <v>2026051243</v>
      </c>
      <c r="D1281" s="10"/>
      <c r="E1281" s="10"/>
      <c r="F1281" s="10">
        <v>3913</v>
      </c>
      <c r="G1281" s="366" t="s">
        <v>2451</v>
      </c>
      <c r="H1281" s="10" t="s">
        <v>2452</v>
      </c>
      <c r="I1281" s="10"/>
      <c r="J1281" s="10"/>
      <c r="K1281" s="10"/>
      <c r="L1281" s="10"/>
      <c r="M1281" s="11"/>
      <c r="N1281" s="10"/>
      <c r="O1281" s="11"/>
      <c r="P1281" s="12"/>
      <c r="Q1281" s="10" t="s">
        <v>2455</v>
      </c>
      <c r="R1281" s="10" t="s">
        <v>419</v>
      </c>
      <c r="S1281" s="367" t="s">
        <v>145</v>
      </c>
      <c r="T1281" s="10">
        <v>1</v>
      </c>
      <c r="U1281" s="10" t="s">
        <v>475</v>
      </c>
      <c r="V1281" s="10" t="s">
        <v>5893</v>
      </c>
      <c r="W1281" s="10" t="s">
        <v>5894</v>
      </c>
      <c r="X1281" s="569">
        <v>46150.574305555558</v>
      </c>
      <c r="Y1281" s="10"/>
      <c r="Z1281" s="10">
        <v>0.4</v>
      </c>
      <c r="AA1281" s="10"/>
      <c r="AB1281" s="10" t="s">
        <v>478</v>
      </c>
      <c r="AC1281" s="221" t="s">
        <v>5068</v>
      </c>
      <c r="AD1281" s="10" t="s">
        <v>480</v>
      </c>
      <c r="AE1281" s="10"/>
      <c r="AF1281" s="10"/>
      <c r="AG1281" s="10"/>
      <c r="AH1281" s="10"/>
      <c r="AI1281" s="10"/>
      <c r="AJ1281" s="10" t="s">
        <v>480</v>
      </c>
      <c r="AK1281" s="10" t="s">
        <v>480</v>
      </c>
      <c r="AL1281" t="e">
        <f t="shared" si="38"/>
        <v>#VALUE!</v>
      </c>
      <c r="AM1281">
        <f t="shared" si="39"/>
        <v>46150</v>
      </c>
    </row>
    <row r="1282" spans="1:39" ht="21.6" customHeight="1">
      <c r="A1282" s="10">
        <v>33</v>
      </c>
      <c r="B1282" s="10" t="s">
        <v>471</v>
      </c>
      <c r="C1282" s="10">
        <v>2026051255</v>
      </c>
      <c r="D1282" s="10"/>
      <c r="E1282" s="10"/>
      <c r="F1282" s="10">
        <v>5240</v>
      </c>
      <c r="G1282" s="366" t="s">
        <v>4415</v>
      </c>
      <c r="H1282" s="10" t="s">
        <v>2452</v>
      </c>
      <c r="I1282" s="10"/>
      <c r="J1282" s="10"/>
      <c r="K1282" s="10"/>
      <c r="L1282" s="10"/>
      <c r="M1282" s="11"/>
      <c r="N1282" s="10"/>
      <c r="O1282" s="11"/>
      <c r="P1282" s="12"/>
      <c r="Q1282" s="10" t="s">
        <v>4416</v>
      </c>
      <c r="R1282" s="10" t="s">
        <v>419</v>
      </c>
      <c r="S1282" s="367" t="s">
        <v>145</v>
      </c>
      <c r="T1282" s="10">
        <v>1</v>
      </c>
      <c r="U1282" s="10" t="s">
        <v>475</v>
      </c>
      <c r="V1282" s="10" t="s">
        <v>5895</v>
      </c>
      <c r="W1282" s="10" t="s">
        <v>5896</v>
      </c>
      <c r="X1282" s="569">
        <v>46150.601388888892</v>
      </c>
      <c r="Y1282" s="10"/>
      <c r="Z1282" s="10">
        <v>0.4</v>
      </c>
      <c r="AA1282" s="10"/>
      <c r="AB1282" s="10" t="s">
        <v>478</v>
      </c>
      <c r="AC1282" s="221" t="s">
        <v>5068</v>
      </c>
      <c r="AD1282" s="10" t="s">
        <v>480</v>
      </c>
      <c r="AE1282" s="10"/>
      <c r="AF1282" s="10"/>
      <c r="AG1282" s="10"/>
      <c r="AH1282" s="10"/>
      <c r="AI1282" s="10"/>
      <c r="AJ1282" s="10" t="s">
        <v>480</v>
      </c>
      <c r="AK1282" s="10" t="s">
        <v>480</v>
      </c>
      <c r="AL1282" t="e">
        <f t="shared" ref="AL1282:AL1345" si="40">DATEVALUE(TEXT(I1282, "yyyy/mm/dd"))</f>
        <v>#VALUE!</v>
      </c>
      <c r="AM1282">
        <f t="shared" ref="AM1282:AM1345" si="41">DATEVALUE(TEXT(X1282, "yyyy/mm/dd"))</f>
        <v>46150</v>
      </c>
    </row>
    <row r="1283" spans="1:39" ht="21.6" customHeight="1">
      <c r="A1283" s="10">
        <v>34</v>
      </c>
      <c r="B1283" s="10" t="s">
        <v>471</v>
      </c>
      <c r="C1283" s="10">
        <v>2026051257</v>
      </c>
      <c r="D1283" s="10"/>
      <c r="E1283" s="10"/>
      <c r="F1283" s="10" t="s">
        <v>71</v>
      </c>
      <c r="G1283" s="366" t="s">
        <v>3364</v>
      </c>
      <c r="H1283" s="10" t="s">
        <v>2440</v>
      </c>
      <c r="I1283" s="10"/>
      <c r="J1283" s="10"/>
      <c r="K1283" s="10"/>
      <c r="L1283" s="10"/>
      <c r="M1283" s="11"/>
      <c r="N1283" s="10"/>
      <c r="O1283" s="11"/>
      <c r="P1283" s="12"/>
      <c r="Q1283" s="10" t="s">
        <v>3367</v>
      </c>
      <c r="R1283" s="10" t="s">
        <v>419</v>
      </c>
      <c r="S1283" s="367" t="s">
        <v>130</v>
      </c>
      <c r="T1283" s="10">
        <v>1</v>
      </c>
      <c r="U1283" s="10" t="s">
        <v>475</v>
      </c>
      <c r="V1283" s="10" t="s">
        <v>5897</v>
      </c>
      <c r="W1283" s="10" t="s">
        <v>5898</v>
      </c>
      <c r="X1283" s="569">
        <v>46150.604166666657</v>
      </c>
      <c r="Y1283" s="10"/>
      <c r="Z1283" s="10">
        <v>0.5</v>
      </c>
      <c r="AA1283" s="10"/>
      <c r="AB1283" s="10" t="s">
        <v>478</v>
      </c>
      <c r="AC1283" s="221" t="s">
        <v>5327</v>
      </c>
      <c r="AD1283" s="10" t="s">
        <v>480</v>
      </c>
      <c r="AE1283" s="10"/>
      <c r="AF1283" s="10"/>
      <c r="AG1283" s="10"/>
      <c r="AH1283" s="10"/>
      <c r="AI1283" s="10"/>
      <c r="AJ1283" s="10"/>
      <c r="AK1283" s="10" t="s">
        <v>480</v>
      </c>
      <c r="AL1283" t="e">
        <f t="shared" si="40"/>
        <v>#VALUE!</v>
      </c>
      <c r="AM1283">
        <f t="shared" si="41"/>
        <v>46150</v>
      </c>
    </row>
    <row r="1284" spans="1:39" ht="21.6" customHeight="1">
      <c r="A1284" s="10">
        <v>35</v>
      </c>
      <c r="B1284" s="10" t="s">
        <v>509</v>
      </c>
      <c r="C1284" s="10">
        <v>2026051286</v>
      </c>
      <c r="D1284" s="10" t="s">
        <v>5899</v>
      </c>
      <c r="E1284" s="10" t="s">
        <v>511</v>
      </c>
      <c r="F1284" s="10">
        <v>2428</v>
      </c>
      <c r="G1284" s="366" t="s">
        <v>3256</v>
      </c>
      <c r="H1284" s="10" t="s">
        <v>2561</v>
      </c>
      <c r="I1284" s="10" t="s">
        <v>5900</v>
      </c>
      <c r="J1284" s="10" t="s">
        <v>591</v>
      </c>
      <c r="K1284" s="10" t="s">
        <v>289</v>
      </c>
      <c r="L1284" s="10" t="s">
        <v>703</v>
      </c>
      <c r="M1284" s="11" t="s">
        <v>704</v>
      </c>
      <c r="N1284" s="10">
        <v>2405</v>
      </c>
      <c r="O1284" s="11" t="s">
        <v>705</v>
      </c>
      <c r="P1284" s="12" t="s">
        <v>5901</v>
      </c>
      <c r="Q1284" s="10" t="s">
        <v>3257</v>
      </c>
      <c r="R1284" s="10" t="s">
        <v>419</v>
      </c>
      <c r="S1284" s="367" t="s">
        <v>130</v>
      </c>
      <c r="T1284" s="10">
        <v>1</v>
      </c>
      <c r="U1284" s="10" t="s">
        <v>475</v>
      </c>
      <c r="V1284" s="10" t="s">
        <v>5902</v>
      </c>
      <c r="W1284" s="10" t="s">
        <v>5903</v>
      </c>
      <c r="X1284" s="569">
        <v>46150.6875</v>
      </c>
      <c r="Y1284" s="10" t="s">
        <v>5904</v>
      </c>
      <c r="Z1284" s="10">
        <v>1.5</v>
      </c>
      <c r="AA1284" s="10"/>
      <c r="AB1284" s="10" t="s">
        <v>478</v>
      </c>
      <c r="AC1284" s="221" t="s">
        <v>780</v>
      </c>
      <c r="AD1284" s="10"/>
      <c r="AE1284" s="10"/>
      <c r="AF1284" s="10"/>
      <c r="AG1284" s="10"/>
      <c r="AH1284" s="10"/>
      <c r="AI1284" s="10"/>
      <c r="AJ1284" s="10"/>
      <c r="AK1284" s="10" t="s">
        <v>480</v>
      </c>
      <c r="AL1284">
        <f t="shared" si="40"/>
        <v>46150</v>
      </c>
      <c r="AM1284">
        <f t="shared" si="41"/>
        <v>46150</v>
      </c>
    </row>
    <row r="1285" spans="1:39" ht="21.6" customHeight="1">
      <c r="A1285" s="10">
        <v>36</v>
      </c>
      <c r="B1285" s="10" t="s">
        <v>509</v>
      </c>
      <c r="C1285" s="10">
        <v>2026051323</v>
      </c>
      <c r="D1285" s="10" t="s">
        <v>5905</v>
      </c>
      <c r="E1285" s="10" t="s">
        <v>511</v>
      </c>
      <c r="F1285" s="10">
        <v>3968</v>
      </c>
      <c r="G1285" s="366" t="s">
        <v>3133</v>
      </c>
      <c r="H1285" s="10" t="s">
        <v>2551</v>
      </c>
      <c r="I1285" s="10" t="s">
        <v>5906</v>
      </c>
      <c r="J1285" s="10" t="s">
        <v>629</v>
      </c>
      <c r="K1285" s="10" t="s">
        <v>592</v>
      </c>
      <c r="L1285" s="10" t="s">
        <v>1410</v>
      </c>
      <c r="M1285" s="11" t="s">
        <v>1411</v>
      </c>
      <c r="N1285" s="10">
        <v>6003</v>
      </c>
      <c r="O1285" s="11" t="s">
        <v>548</v>
      </c>
      <c r="P1285" s="12" t="s">
        <v>5907</v>
      </c>
      <c r="Q1285" s="10" t="s">
        <v>3134</v>
      </c>
      <c r="R1285" s="10" t="s">
        <v>419</v>
      </c>
      <c r="S1285" s="367" t="s">
        <v>145</v>
      </c>
      <c r="T1285" s="10">
        <v>1</v>
      </c>
      <c r="U1285" s="10" t="s">
        <v>475</v>
      </c>
      <c r="V1285" s="10" t="s">
        <v>5908</v>
      </c>
      <c r="W1285" s="10" t="s">
        <v>5909</v>
      </c>
      <c r="X1285" s="569">
        <v>46152.685416666667</v>
      </c>
      <c r="Y1285" s="10" t="s">
        <v>5910</v>
      </c>
      <c r="Z1285" s="10">
        <v>0.5</v>
      </c>
      <c r="AA1285" s="10"/>
      <c r="AB1285" s="10" t="s">
        <v>1180</v>
      </c>
      <c r="AC1285" s="221" t="s">
        <v>1180</v>
      </c>
      <c r="AD1285" s="10"/>
      <c r="AE1285" s="10"/>
      <c r="AF1285" s="10"/>
      <c r="AG1285" s="10"/>
      <c r="AH1285" s="10"/>
      <c r="AI1285" s="10"/>
      <c r="AJ1285" s="10"/>
      <c r="AK1285" s="10" t="s">
        <v>480</v>
      </c>
      <c r="AL1285">
        <f t="shared" si="40"/>
        <v>46152</v>
      </c>
      <c r="AM1285">
        <f t="shared" si="41"/>
        <v>46152</v>
      </c>
    </row>
    <row r="1286" spans="1:39" ht="21.6" customHeight="1">
      <c r="A1286" s="10">
        <v>37</v>
      </c>
      <c r="B1286" s="10" t="s">
        <v>509</v>
      </c>
      <c r="C1286" s="10">
        <v>2026051329</v>
      </c>
      <c r="D1286" s="10" t="s">
        <v>5911</v>
      </c>
      <c r="E1286" s="10" t="s">
        <v>511</v>
      </c>
      <c r="F1286" s="10">
        <v>2570</v>
      </c>
      <c r="G1286" s="366" t="s">
        <v>3490</v>
      </c>
      <c r="H1286" s="10" t="s">
        <v>2452</v>
      </c>
      <c r="I1286" s="10" t="s">
        <v>5912</v>
      </c>
      <c r="J1286" s="10" t="s">
        <v>629</v>
      </c>
      <c r="K1286" s="10" t="s">
        <v>289</v>
      </c>
      <c r="L1286" s="10" t="s">
        <v>1140</v>
      </c>
      <c r="M1286" s="11" t="s">
        <v>1141</v>
      </c>
      <c r="N1286" s="10">
        <v>5801</v>
      </c>
      <c r="O1286" s="11" t="s">
        <v>1142</v>
      </c>
      <c r="P1286" s="12" t="s">
        <v>5913</v>
      </c>
      <c r="Q1286" s="10" t="s">
        <v>3491</v>
      </c>
      <c r="R1286" s="10" t="s">
        <v>419</v>
      </c>
      <c r="S1286" s="367" t="s">
        <v>145</v>
      </c>
      <c r="T1286" s="10">
        <v>1</v>
      </c>
      <c r="U1286" s="10" t="s">
        <v>475</v>
      </c>
      <c r="V1286" s="10" t="s">
        <v>5914</v>
      </c>
      <c r="W1286" s="10" t="s">
        <v>5915</v>
      </c>
      <c r="X1286" s="569">
        <v>46153.447222222218</v>
      </c>
      <c r="Y1286" s="10" t="s">
        <v>5910</v>
      </c>
      <c r="Z1286" s="10">
        <v>0.7</v>
      </c>
      <c r="AA1286" s="10"/>
      <c r="AB1286" s="10" t="s">
        <v>478</v>
      </c>
      <c r="AC1286" s="221" t="s">
        <v>5916</v>
      </c>
      <c r="AD1286" s="10"/>
      <c r="AE1286" s="10"/>
      <c r="AF1286" s="10"/>
      <c r="AG1286" s="10"/>
      <c r="AH1286" s="10"/>
      <c r="AI1286" s="10"/>
      <c r="AJ1286" s="10"/>
      <c r="AK1286" s="10" t="s">
        <v>480</v>
      </c>
      <c r="AL1286">
        <f t="shared" si="40"/>
        <v>46152</v>
      </c>
      <c r="AM1286">
        <f t="shared" si="41"/>
        <v>46153</v>
      </c>
    </row>
    <row r="1287" spans="1:39" ht="21.6" customHeight="1">
      <c r="A1287" s="10">
        <v>38</v>
      </c>
      <c r="B1287" s="10" t="s">
        <v>509</v>
      </c>
      <c r="C1287" s="10">
        <v>2026051334</v>
      </c>
      <c r="D1287" s="10" t="s">
        <v>5917</v>
      </c>
      <c r="E1287" s="10" t="s">
        <v>511</v>
      </c>
      <c r="F1287" s="10">
        <v>4586</v>
      </c>
      <c r="G1287" s="366" t="s">
        <v>178</v>
      </c>
      <c r="H1287" s="10" t="s">
        <v>504</v>
      </c>
      <c r="I1287" s="10" t="s">
        <v>5918</v>
      </c>
      <c r="J1287" s="10" t="s">
        <v>638</v>
      </c>
      <c r="K1287" s="10" t="s">
        <v>592</v>
      </c>
      <c r="L1287" s="10" t="s">
        <v>703</v>
      </c>
      <c r="M1287" s="11" t="s">
        <v>704</v>
      </c>
      <c r="N1287" s="10">
        <v>2402</v>
      </c>
      <c r="O1287" s="11" t="s">
        <v>2087</v>
      </c>
      <c r="P1287" s="12" t="s">
        <v>5919</v>
      </c>
      <c r="Q1287" s="10" t="s">
        <v>819</v>
      </c>
      <c r="R1287" s="10" t="s">
        <v>419</v>
      </c>
      <c r="S1287" s="367" t="s">
        <v>145</v>
      </c>
      <c r="T1287" s="10">
        <v>1</v>
      </c>
      <c r="U1287" s="10" t="s">
        <v>475</v>
      </c>
      <c r="V1287" s="10" t="s">
        <v>5920</v>
      </c>
      <c r="W1287" s="10" t="s">
        <v>5921</v>
      </c>
      <c r="X1287" s="569">
        <v>46153.615277777782</v>
      </c>
      <c r="Y1287" s="10" t="s">
        <v>5922</v>
      </c>
      <c r="Z1287" s="10">
        <v>0.4</v>
      </c>
      <c r="AA1287" s="10"/>
      <c r="AB1287" s="10" t="s">
        <v>478</v>
      </c>
      <c r="AC1287" s="221" t="s">
        <v>2092</v>
      </c>
      <c r="AD1287" s="10"/>
      <c r="AE1287" s="10"/>
      <c r="AF1287" s="10"/>
      <c r="AG1287" s="10"/>
      <c r="AH1287" s="10"/>
      <c r="AI1287" s="10"/>
      <c r="AJ1287" s="10"/>
      <c r="AK1287" s="10" t="s">
        <v>480</v>
      </c>
      <c r="AL1287">
        <f t="shared" si="40"/>
        <v>46153</v>
      </c>
      <c r="AM1287">
        <f t="shared" si="41"/>
        <v>46153</v>
      </c>
    </row>
    <row r="1288" spans="1:39" ht="21.6" customHeight="1">
      <c r="A1288" s="10">
        <v>39</v>
      </c>
      <c r="B1288" s="10" t="s">
        <v>471</v>
      </c>
      <c r="C1288" s="10">
        <v>2026051353</v>
      </c>
      <c r="D1288" s="10"/>
      <c r="E1288" s="10"/>
      <c r="F1288" s="10">
        <v>2570</v>
      </c>
      <c r="G1288" s="366" t="s">
        <v>3490</v>
      </c>
      <c r="H1288" s="10" t="s">
        <v>2452</v>
      </c>
      <c r="I1288" s="10"/>
      <c r="J1288" s="10"/>
      <c r="K1288" s="10"/>
      <c r="L1288" s="10"/>
      <c r="M1288" s="11"/>
      <c r="N1288" s="10"/>
      <c r="O1288" s="11"/>
      <c r="P1288" s="12"/>
      <c r="Q1288" s="10" t="s">
        <v>3491</v>
      </c>
      <c r="R1288" s="10" t="s">
        <v>419</v>
      </c>
      <c r="S1288" s="367" t="s">
        <v>145</v>
      </c>
      <c r="T1288" s="10">
        <v>1</v>
      </c>
      <c r="U1288" s="10" t="s">
        <v>475</v>
      </c>
      <c r="V1288" s="10" t="s">
        <v>5923</v>
      </c>
      <c r="W1288" s="10" t="s">
        <v>5924</v>
      </c>
      <c r="X1288" s="569">
        <v>46153.420138888891</v>
      </c>
      <c r="Y1288" s="10"/>
      <c r="Z1288" s="10">
        <v>0.3</v>
      </c>
      <c r="AA1288" s="10"/>
      <c r="AB1288" s="10" t="s">
        <v>478</v>
      </c>
      <c r="AC1288" s="221" t="s">
        <v>5068</v>
      </c>
      <c r="AD1288" s="10" t="s">
        <v>480</v>
      </c>
      <c r="AE1288" s="10"/>
      <c r="AF1288" s="10"/>
      <c r="AG1288" s="10"/>
      <c r="AH1288" s="10"/>
      <c r="AI1288" s="10"/>
      <c r="AJ1288" s="10" t="s">
        <v>480</v>
      </c>
      <c r="AK1288" s="10" t="s">
        <v>480</v>
      </c>
      <c r="AL1288" t="e">
        <f t="shared" si="40"/>
        <v>#VALUE!</v>
      </c>
      <c r="AM1288">
        <f t="shared" si="41"/>
        <v>46153</v>
      </c>
    </row>
    <row r="1289" spans="1:39" ht="21.6" customHeight="1">
      <c r="A1289" s="10">
        <v>40</v>
      </c>
      <c r="B1289" s="10" t="s">
        <v>509</v>
      </c>
      <c r="C1289" s="10">
        <v>2026051448</v>
      </c>
      <c r="D1289" s="10" t="s">
        <v>5925</v>
      </c>
      <c r="E1289" s="10" t="s">
        <v>511</v>
      </c>
      <c r="F1289" s="10">
        <v>2349</v>
      </c>
      <c r="G1289" s="366" t="s">
        <v>667</v>
      </c>
      <c r="H1289" s="10" t="s">
        <v>504</v>
      </c>
      <c r="I1289" s="10" t="s">
        <v>5926</v>
      </c>
      <c r="J1289" s="10" t="s">
        <v>638</v>
      </c>
      <c r="K1289" s="10" t="s">
        <v>592</v>
      </c>
      <c r="L1289" s="10" t="s">
        <v>515</v>
      </c>
      <c r="M1289" s="11" t="s">
        <v>516</v>
      </c>
      <c r="N1289" s="10">
        <v>2305</v>
      </c>
      <c r="O1289" s="11" t="s">
        <v>557</v>
      </c>
      <c r="P1289" s="12" t="s">
        <v>5927</v>
      </c>
      <c r="Q1289" s="10" t="s">
        <v>668</v>
      </c>
      <c r="R1289" s="10" t="s">
        <v>419</v>
      </c>
      <c r="S1289" s="367" t="s">
        <v>145</v>
      </c>
      <c r="T1289" s="10">
        <v>1</v>
      </c>
      <c r="U1289" s="10" t="s">
        <v>475</v>
      </c>
      <c r="V1289" s="10" t="s">
        <v>5928</v>
      </c>
      <c r="W1289" s="10" t="s">
        <v>5929</v>
      </c>
      <c r="X1289" s="569">
        <v>46153.594444444447</v>
      </c>
      <c r="Y1289" s="10" t="s">
        <v>5930</v>
      </c>
      <c r="Z1289" s="10">
        <v>0.5</v>
      </c>
      <c r="AA1289" s="10"/>
      <c r="AB1289" s="10" t="s">
        <v>478</v>
      </c>
      <c r="AC1289" s="221" t="s">
        <v>5931</v>
      </c>
      <c r="AD1289" s="10"/>
      <c r="AE1289" s="10"/>
      <c r="AF1289" s="10"/>
      <c r="AG1289" s="10"/>
      <c r="AH1289" s="10"/>
      <c r="AI1289" s="10"/>
      <c r="AJ1289" s="10"/>
      <c r="AK1289" s="10" t="s">
        <v>480</v>
      </c>
      <c r="AL1289">
        <f t="shared" si="40"/>
        <v>46153</v>
      </c>
      <c r="AM1289">
        <f t="shared" si="41"/>
        <v>46153</v>
      </c>
    </row>
    <row r="1290" spans="1:39" ht="21.6" customHeight="1">
      <c r="A1290" s="10">
        <v>41</v>
      </c>
      <c r="B1290" s="10" t="s">
        <v>471</v>
      </c>
      <c r="C1290" s="10">
        <v>2026051451</v>
      </c>
      <c r="D1290" s="10"/>
      <c r="E1290" s="10"/>
      <c r="F1290" s="10">
        <v>4144</v>
      </c>
      <c r="G1290" s="366" t="s">
        <v>1138</v>
      </c>
      <c r="H1290" s="10" t="s">
        <v>636</v>
      </c>
      <c r="I1290" s="10"/>
      <c r="J1290" s="10"/>
      <c r="K1290" s="10"/>
      <c r="L1290" s="10"/>
      <c r="M1290" s="11"/>
      <c r="N1290" s="10"/>
      <c r="O1290" s="11"/>
      <c r="P1290" s="12"/>
      <c r="Q1290" s="10" t="s">
        <v>1144</v>
      </c>
      <c r="R1290" s="10" t="s">
        <v>419</v>
      </c>
      <c r="S1290" s="367" t="s">
        <v>125</v>
      </c>
      <c r="T1290" s="10">
        <v>1</v>
      </c>
      <c r="U1290" s="10" t="s">
        <v>475</v>
      </c>
      <c r="V1290" s="10" t="s">
        <v>5932</v>
      </c>
      <c r="W1290" s="10" t="s">
        <v>5933</v>
      </c>
      <c r="X1290" s="569">
        <v>46153.479166666657</v>
      </c>
      <c r="Y1290" s="10"/>
      <c r="Z1290" s="10">
        <v>0.5</v>
      </c>
      <c r="AA1290" s="10"/>
      <c r="AB1290" s="10" t="s">
        <v>478</v>
      </c>
      <c r="AC1290" s="221" t="s">
        <v>5068</v>
      </c>
      <c r="AD1290" s="10" t="s">
        <v>480</v>
      </c>
      <c r="AE1290" s="10"/>
      <c r="AF1290" s="10"/>
      <c r="AG1290" s="10"/>
      <c r="AH1290" s="10"/>
      <c r="AI1290" s="10"/>
      <c r="AJ1290" s="10" t="s">
        <v>480</v>
      </c>
      <c r="AK1290" s="10" t="s">
        <v>480</v>
      </c>
      <c r="AL1290" t="e">
        <f t="shared" si="40"/>
        <v>#VALUE!</v>
      </c>
      <c r="AM1290">
        <f t="shared" si="41"/>
        <v>46153</v>
      </c>
    </row>
    <row r="1291" spans="1:39" ht="21.6" customHeight="1">
      <c r="A1291" s="10">
        <v>42</v>
      </c>
      <c r="B1291" s="10" t="s">
        <v>471</v>
      </c>
      <c r="C1291" s="10">
        <v>2026051454</v>
      </c>
      <c r="D1291" s="10"/>
      <c r="E1291" s="10"/>
      <c r="F1291" s="10">
        <v>2362</v>
      </c>
      <c r="G1291" s="366" t="s">
        <v>1770</v>
      </c>
      <c r="H1291" s="10" t="s">
        <v>636</v>
      </c>
      <c r="I1291" s="10"/>
      <c r="J1291" s="10"/>
      <c r="K1291" s="10"/>
      <c r="L1291" s="10"/>
      <c r="M1291" s="11"/>
      <c r="N1291" s="10"/>
      <c r="O1291" s="11"/>
      <c r="P1291" s="12"/>
      <c r="Q1291" s="10" t="s">
        <v>1771</v>
      </c>
      <c r="R1291" s="10" t="s">
        <v>419</v>
      </c>
      <c r="S1291" s="367" t="s">
        <v>125</v>
      </c>
      <c r="T1291" s="10">
        <v>1</v>
      </c>
      <c r="U1291" s="10" t="s">
        <v>475</v>
      </c>
      <c r="V1291" s="10" t="s">
        <v>5934</v>
      </c>
      <c r="W1291" s="10" t="s">
        <v>5935</v>
      </c>
      <c r="X1291" s="569">
        <v>46153.5</v>
      </c>
      <c r="Y1291" s="10"/>
      <c r="Z1291" s="10">
        <v>0.5</v>
      </c>
      <c r="AA1291" s="10"/>
      <c r="AB1291" s="10" t="s">
        <v>478</v>
      </c>
      <c r="AC1291" s="221" t="s">
        <v>5068</v>
      </c>
      <c r="AD1291" s="10" t="s">
        <v>480</v>
      </c>
      <c r="AE1291" s="10"/>
      <c r="AF1291" s="10"/>
      <c r="AG1291" s="10"/>
      <c r="AH1291" s="10"/>
      <c r="AI1291" s="10"/>
      <c r="AJ1291" s="10" t="s">
        <v>480</v>
      </c>
      <c r="AK1291" s="10" t="s">
        <v>480</v>
      </c>
      <c r="AL1291" t="e">
        <f t="shared" si="40"/>
        <v>#VALUE!</v>
      </c>
      <c r="AM1291">
        <f t="shared" si="41"/>
        <v>46153</v>
      </c>
    </row>
    <row r="1292" spans="1:39" ht="21.6" customHeight="1">
      <c r="A1292" s="10">
        <v>43</v>
      </c>
      <c r="B1292" s="10" t="s">
        <v>471</v>
      </c>
      <c r="C1292" s="10">
        <v>2026051493</v>
      </c>
      <c r="D1292" s="10"/>
      <c r="E1292" s="10"/>
      <c r="F1292" s="10">
        <v>4035</v>
      </c>
      <c r="G1292" s="366" t="s">
        <v>3899</v>
      </c>
      <c r="H1292" s="10" t="s">
        <v>2561</v>
      </c>
      <c r="I1292" s="10"/>
      <c r="J1292" s="10"/>
      <c r="K1292" s="10"/>
      <c r="L1292" s="10"/>
      <c r="M1292" s="11"/>
      <c r="N1292" s="10"/>
      <c r="O1292" s="11"/>
      <c r="P1292" s="12"/>
      <c r="Q1292" s="10" t="s">
        <v>3900</v>
      </c>
      <c r="R1292" s="10" t="s">
        <v>419</v>
      </c>
      <c r="S1292" s="367" t="s">
        <v>130</v>
      </c>
      <c r="T1292" s="10">
        <v>1</v>
      </c>
      <c r="U1292" s="10" t="s">
        <v>475</v>
      </c>
      <c r="V1292" s="10" t="s">
        <v>5936</v>
      </c>
      <c r="W1292" s="10" t="s">
        <v>5937</v>
      </c>
      <c r="X1292" s="569">
        <v>46153.618055555547</v>
      </c>
      <c r="Y1292" s="10"/>
      <c r="Z1292" s="10">
        <v>0.3</v>
      </c>
      <c r="AA1292" s="10"/>
      <c r="AB1292" s="10" t="s">
        <v>478</v>
      </c>
      <c r="AC1292" s="221" t="s">
        <v>5068</v>
      </c>
      <c r="AD1292" s="10" t="s">
        <v>480</v>
      </c>
      <c r="AE1292" s="10"/>
      <c r="AF1292" s="10"/>
      <c r="AG1292" s="10"/>
      <c r="AH1292" s="10"/>
      <c r="AI1292" s="10"/>
      <c r="AJ1292" s="10"/>
      <c r="AK1292" s="10" t="s">
        <v>480</v>
      </c>
      <c r="AL1292" t="e">
        <f t="shared" si="40"/>
        <v>#VALUE!</v>
      </c>
      <c r="AM1292">
        <f t="shared" si="41"/>
        <v>46153</v>
      </c>
    </row>
    <row r="1293" spans="1:39" ht="21.6" customHeight="1">
      <c r="A1293" s="10">
        <v>44</v>
      </c>
      <c r="B1293" s="10" t="s">
        <v>471</v>
      </c>
      <c r="C1293" s="10">
        <v>2026051498</v>
      </c>
      <c r="D1293" s="10"/>
      <c r="E1293" s="10"/>
      <c r="F1293" s="10">
        <v>4272</v>
      </c>
      <c r="G1293" s="366" t="s">
        <v>3589</v>
      </c>
      <c r="H1293" s="10" t="s">
        <v>2440</v>
      </c>
      <c r="I1293" s="10"/>
      <c r="J1293" s="10"/>
      <c r="K1293" s="10"/>
      <c r="L1293" s="10"/>
      <c r="M1293" s="11"/>
      <c r="N1293" s="10"/>
      <c r="O1293" s="11"/>
      <c r="P1293" s="12"/>
      <c r="Q1293" s="10" t="s">
        <v>3658</v>
      </c>
      <c r="R1293" s="10" t="s">
        <v>419</v>
      </c>
      <c r="S1293" s="367" t="s">
        <v>130</v>
      </c>
      <c r="T1293" s="10">
        <v>1</v>
      </c>
      <c r="U1293" s="10" t="s">
        <v>475</v>
      </c>
      <c r="V1293" s="10" t="s">
        <v>5938</v>
      </c>
      <c r="W1293" s="10" t="s">
        <v>5939</v>
      </c>
      <c r="X1293" s="569">
        <v>46153.645833333343</v>
      </c>
      <c r="Y1293" s="10"/>
      <c r="Z1293" s="10">
        <v>0.3</v>
      </c>
      <c r="AA1293" s="10"/>
      <c r="AB1293" s="10" t="s">
        <v>478</v>
      </c>
      <c r="AC1293" s="221" t="s">
        <v>5068</v>
      </c>
      <c r="AD1293" s="10" t="s">
        <v>480</v>
      </c>
      <c r="AE1293" s="10"/>
      <c r="AF1293" s="10"/>
      <c r="AG1293" s="10"/>
      <c r="AH1293" s="10"/>
      <c r="AI1293" s="10"/>
      <c r="AJ1293" s="10"/>
      <c r="AK1293" s="10" t="s">
        <v>480</v>
      </c>
      <c r="AL1293" t="e">
        <f t="shared" si="40"/>
        <v>#VALUE!</v>
      </c>
      <c r="AM1293">
        <f t="shared" si="41"/>
        <v>46153</v>
      </c>
    </row>
    <row r="1294" spans="1:39" ht="21.6" customHeight="1">
      <c r="A1294" s="10">
        <v>45</v>
      </c>
      <c r="B1294" s="10" t="s">
        <v>471</v>
      </c>
      <c r="C1294" s="10">
        <v>2026051503</v>
      </c>
      <c r="D1294" s="10"/>
      <c r="E1294" s="10"/>
      <c r="F1294" s="10">
        <v>2482</v>
      </c>
      <c r="G1294" s="366" t="s">
        <v>229</v>
      </c>
      <c r="H1294" s="10" t="s">
        <v>2440</v>
      </c>
      <c r="I1294" s="10"/>
      <c r="J1294" s="10"/>
      <c r="K1294" s="10"/>
      <c r="L1294" s="10"/>
      <c r="M1294" s="11"/>
      <c r="N1294" s="10"/>
      <c r="O1294" s="11"/>
      <c r="P1294" s="12"/>
      <c r="Q1294" s="10" t="s">
        <v>4353</v>
      </c>
      <c r="R1294" s="10" t="s">
        <v>419</v>
      </c>
      <c r="S1294" s="367" t="s">
        <v>130</v>
      </c>
      <c r="T1294" s="10">
        <v>1</v>
      </c>
      <c r="U1294" s="10" t="s">
        <v>475</v>
      </c>
      <c r="V1294" s="10" t="s">
        <v>5940</v>
      </c>
      <c r="W1294" s="10" t="s">
        <v>5941</v>
      </c>
      <c r="X1294" s="569">
        <v>46153.677083333343</v>
      </c>
      <c r="Y1294" s="10"/>
      <c r="Z1294" s="10">
        <v>0.4</v>
      </c>
      <c r="AA1294" s="10"/>
      <c r="AB1294" s="10" t="s">
        <v>478</v>
      </c>
      <c r="AC1294" s="221" t="s">
        <v>5068</v>
      </c>
      <c r="AD1294" s="10" t="s">
        <v>480</v>
      </c>
      <c r="AE1294" s="10"/>
      <c r="AF1294" s="10"/>
      <c r="AG1294" s="10"/>
      <c r="AH1294" s="10"/>
      <c r="AI1294" s="10"/>
      <c r="AJ1294" s="10"/>
      <c r="AK1294" s="10" t="s">
        <v>480</v>
      </c>
      <c r="AL1294" t="e">
        <f t="shared" si="40"/>
        <v>#VALUE!</v>
      </c>
      <c r="AM1294">
        <f t="shared" si="41"/>
        <v>46153</v>
      </c>
    </row>
    <row r="1295" spans="1:39" ht="21.6" customHeight="1">
      <c r="A1295" s="10">
        <v>46</v>
      </c>
      <c r="B1295" s="10" t="s">
        <v>471</v>
      </c>
      <c r="C1295" s="10">
        <v>2026051516</v>
      </c>
      <c r="D1295" s="10"/>
      <c r="E1295" s="10"/>
      <c r="F1295" s="10">
        <v>4852</v>
      </c>
      <c r="G1295" s="366" t="s">
        <v>2439</v>
      </c>
      <c r="H1295" s="10" t="s">
        <v>2440</v>
      </c>
      <c r="I1295" s="10"/>
      <c r="J1295" s="10"/>
      <c r="K1295" s="10"/>
      <c r="L1295" s="10"/>
      <c r="M1295" s="11"/>
      <c r="N1295" s="10"/>
      <c r="O1295" s="11"/>
      <c r="P1295" s="12"/>
      <c r="Q1295" s="10" t="s">
        <v>2443</v>
      </c>
      <c r="R1295" s="10" t="s">
        <v>419</v>
      </c>
      <c r="S1295" s="367" t="s">
        <v>130</v>
      </c>
      <c r="T1295" s="10">
        <v>1</v>
      </c>
      <c r="U1295" s="10" t="s">
        <v>475</v>
      </c>
      <c r="V1295" s="10" t="s">
        <v>5942</v>
      </c>
      <c r="W1295" s="10" t="s">
        <v>5943</v>
      </c>
      <c r="X1295" s="569">
        <v>46153.708333333343</v>
      </c>
      <c r="Y1295" s="10"/>
      <c r="Z1295" s="10">
        <v>0.5</v>
      </c>
      <c r="AA1295" s="10"/>
      <c r="AB1295" s="10" t="s">
        <v>478</v>
      </c>
      <c r="AC1295" s="221" t="s">
        <v>5327</v>
      </c>
      <c r="AD1295" s="10" t="s">
        <v>480</v>
      </c>
      <c r="AE1295" s="10"/>
      <c r="AF1295" s="10"/>
      <c r="AG1295" s="10"/>
      <c r="AH1295" s="10"/>
      <c r="AI1295" s="10"/>
      <c r="AJ1295" s="10"/>
      <c r="AK1295" s="10" t="s">
        <v>480</v>
      </c>
      <c r="AL1295" t="e">
        <f t="shared" si="40"/>
        <v>#VALUE!</v>
      </c>
      <c r="AM1295">
        <f t="shared" si="41"/>
        <v>46153</v>
      </c>
    </row>
    <row r="1296" spans="1:39" ht="21.6" customHeight="1">
      <c r="A1296" s="10">
        <v>36</v>
      </c>
      <c r="B1296" s="10" t="s">
        <v>509</v>
      </c>
      <c r="C1296" s="10">
        <v>2026051312</v>
      </c>
      <c r="D1296" s="10" t="s">
        <v>5944</v>
      </c>
      <c r="E1296" s="10" t="s">
        <v>511</v>
      </c>
      <c r="F1296" s="10">
        <v>4680</v>
      </c>
      <c r="G1296" s="366" t="s">
        <v>1354</v>
      </c>
      <c r="H1296" s="10" t="s">
        <v>543</v>
      </c>
      <c r="I1296" s="10" t="s">
        <v>5945</v>
      </c>
      <c r="J1296" s="10" t="s">
        <v>604</v>
      </c>
      <c r="K1296" s="10" t="s">
        <v>592</v>
      </c>
      <c r="L1296" s="10" t="s">
        <v>515</v>
      </c>
      <c r="M1296" s="11" t="s">
        <v>516</v>
      </c>
      <c r="N1296" s="10">
        <v>2305</v>
      </c>
      <c r="O1296" s="11" t="s">
        <v>557</v>
      </c>
      <c r="P1296" s="12" t="s">
        <v>5946</v>
      </c>
      <c r="Q1296" s="10" t="s">
        <v>1360</v>
      </c>
      <c r="R1296" s="10" t="s">
        <v>419</v>
      </c>
      <c r="S1296" s="367" t="s">
        <v>146</v>
      </c>
      <c r="T1296" s="10">
        <v>1</v>
      </c>
      <c r="U1296" s="10" t="s">
        <v>475</v>
      </c>
      <c r="V1296" s="10" t="s">
        <v>5947</v>
      </c>
      <c r="W1296" s="10" t="s">
        <v>5948</v>
      </c>
      <c r="X1296" s="569">
        <v>46154.501388888893</v>
      </c>
      <c r="Y1296" s="10" t="s">
        <v>5910</v>
      </c>
      <c r="Z1296" s="10">
        <v>0.3</v>
      </c>
      <c r="AA1296" s="10"/>
      <c r="AB1296" s="10" t="s">
        <v>478</v>
      </c>
      <c r="AC1296" s="221" t="s">
        <v>5949</v>
      </c>
      <c r="AD1296" s="10"/>
      <c r="AE1296" s="10"/>
      <c r="AF1296" s="10"/>
      <c r="AG1296" s="10"/>
      <c r="AH1296" s="10"/>
      <c r="AI1296" s="10"/>
      <c r="AJ1296" s="10"/>
      <c r="AK1296" s="10" t="s">
        <v>480</v>
      </c>
      <c r="AL1296">
        <f t="shared" si="40"/>
        <v>46151</v>
      </c>
      <c r="AM1296">
        <f t="shared" si="41"/>
        <v>46154</v>
      </c>
    </row>
    <row r="1297" spans="1:39" ht="21.6" customHeight="1">
      <c r="A1297" s="10">
        <v>37</v>
      </c>
      <c r="B1297" s="10" t="s">
        <v>509</v>
      </c>
      <c r="C1297" s="10">
        <v>2026051319</v>
      </c>
      <c r="D1297" s="10" t="s">
        <v>5950</v>
      </c>
      <c r="E1297" s="10" t="s">
        <v>511</v>
      </c>
      <c r="F1297" s="10">
        <v>3955</v>
      </c>
      <c r="G1297" s="366" t="s">
        <v>227</v>
      </c>
      <c r="H1297" s="10" t="s">
        <v>543</v>
      </c>
      <c r="I1297" s="10" t="s">
        <v>5951</v>
      </c>
      <c r="J1297" s="10" t="s">
        <v>604</v>
      </c>
      <c r="K1297" s="10" t="s">
        <v>289</v>
      </c>
      <c r="L1297" s="10" t="s">
        <v>1251</v>
      </c>
      <c r="M1297" s="11" t="s">
        <v>1252</v>
      </c>
      <c r="N1297" s="10">
        <v>5901</v>
      </c>
      <c r="O1297" s="11" t="s">
        <v>1260</v>
      </c>
      <c r="P1297" s="12" t="s">
        <v>5952</v>
      </c>
      <c r="Q1297" s="10" t="s">
        <v>770</v>
      </c>
      <c r="R1297" s="10" t="s">
        <v>419</v>
      </c>
      <c r="S1297" s="367" t="s">
        <v>146</v>
      </c>
      <c r="T1297" s="10">
        <v>1</v>
      </c>
      <c r="U1297" s="10" t="s">
        <v>475</v>
      </c>
      <c r="V1297" s="10" t="s">
        <v>5953</v>
      </c>
      <c r="W1297" s="10" t="s">
        <v>5954</v>
      </c>
      <c r="X1297" s="569">
        <v>46154.477083333331</v>
      </c>
      <c r="Y1297" s="10" t="s">
        <v>5910</v>
      </c>
      <c r="Z1297" s="10">
        <v>0.5</v>
      </c>
      <c r="AA1297" s="10"/>
      <c r="AB1297" s="10" t="s">
        <v>478</v>
      </c>
      <c r="AC1297" s="221" t="s">
        <v>5955</v>
      </c>
      <c r="AD1297" s="10"/>
      <c r="AE1297" s="10"/>
      <c r="AF1297" s="10"/>
      <c r="AG1297" s="10"/>
      <c r="AH1297" s="10"/>
      <c r="AI1297" s="10"/>
      <c r="AJ1297" s="10"/>
      <c r="AK1297" s="10" t="s">
        <v>480</v>
      </c>
      <c r="AL1297">
        <f t="shared" si="40"/>
        <v>46151</v>
      </c>
      <c r="AM1297">
        <f t="shared" si="41"/>
        <v>46154</v>
      </c>
    </row>
    <row r="1298" spans="1:39" ht="21.6" customHeight="1">
      <c r="A1298" s="10">
        <v>48</v>
      </c>
      <c r="B1298" s="10" t="s">
        <v>509</v>
      </c>
      <c r="C1298" s="10">
        <v>2026051510</v>
      </c>
      <c r="D1298" s="10" t="s">
        <v>5956</v>
      </c>
      <c r="E1298" s="10" t="s">
        <v>511</v>
      </c>
      <c r="F1298" s="10">
        <v>3968</v>
      </c>
      <c r="G1298" s="366" t="s">
        <v>3133</v>
      </c>
      <c r="H1298" s="10" t="s">
        <v>2551</v>
      </c>
      <c r="I1298" s="10" t="s">
        <v>5957</v>
      </c>
      <c r="J1298" s="10" t="s">
        <v>638</v>
      </c>
      <c r="K1298" s="10" t="s">
        <v>289</v>
      </c>
      <c r="L1298" s="10" t="s">
        <v>1228</v>
      </c>
      <c r="M1298" s="11" t="s">
        <v>1229</v>
      </c>
      <c r="N1298" s="10" t="s">
        <v>5511</v>
      </c>
      <c r="O1298" s="11" t="s">
        <v>5512</v>
      </c>
      <c r="P1298" s="12" t="s">
        <v>5958</v>
      </c>
      <c r="Q1298" s="10" t="s">
        <v>3134</v>
      </c>
      <c r="R1298" s="10" t="s">
        <v>419</v>
      </c>
      <c r="S1298" s="367" t="s">
        <v>145</v>
      </c>
      <c r="T1298" s="10">
        <v>1</v>
      </c>
      <c r="U1298" s="10" t="s">
        <v>475</v>
      </c>
      <c r="V1298" s="10" t="s">
        <v>5959</v>
      </c>
      <c r="W1298" s="10" t="s">
        <v>5960</v>
      </c>
      <c r="X1298" s="569">
        <v>46154.65625</v>
      </c>
      <c r="Y1298" s="10" t="s">
        <v>5961</v>
      </c>
      <c r="Z1298" s="10">
        <v>0.6</v>
      </c>
      <c r="AA1298" s="10"/>
      <c r="AB1298" s="10" t="s">
        <v>478</v>
      </c>
      <c r="AC1298" s="221" t="s">
        <v>5962</v>
      </c>
      <c r="AD1298" s="10"/>
      <c r="AE1298" s="10"/>
      <c r="AF1298" s="10"/>
      <c r="AG1298" s="10"/>
      <c r="AH1298" s="10"/>
      <c r="AI1298" s="10"/>
      <c r="AJ1298" s="10"/>
      <c r="AK1298" s="10" t="s">
        <v>480</v>
      </c>
      <c r="AL1298">
        <f t="shared" si="40"/>
        <v>46153</v>
      </c>
      <c r="AM1298">
        <f t="shared" si="41"/>
        <v>46154</v>
      </c>
    </row>
    <row r="1299" spans="1:39" ht="21.6" customHeight="1">
      <c r="A1299" s="10">
        <v>50</v>
      </c>
      <c r="B1299" s="10" t="s">
        <v>471</v>
      </c>
      <c r="C1299" s="10">
        <v>2026051654</v>
      </c>
      <c r="D1299" s="10"/>
      <c r="E1299" s="10"/>
      <c r="F1299" s="10">
        <v>3627</v>
      </c>
      <c r="G1299" s="366" t="s">
        <v>317</v>
      </c>
      <c r="H1299" s="10" t="s">
        <v>504</v>
      </c>
      <c r="I1299" s="10"/>
      <c r="J1299" s="10"/>
      <c r="K1299" s="10"/>
      <c r="L1299" s="10"/>
      <c r="M1299" s="11"/>
      <c r="N1299" s="10"/>
      <c r="O1299" s="11"/>
      <c r="P1299" s="12"/>
      <c r="Q1299" s="10" t="s">
        <v>789</v>
      </c>
      <c r="R1299" s="10" t="s">
        <v>419</v>
      </c>
      <c r="S1299" s="367" t="s">
        <v>145</v>
      </c>
      <c r="T1299" s="10">
        <v>1</v>
      </c>
      <c r="U1299" s="10" t="s">
        <v>475</v>
      </c>
      <c r="V1299" s="10" t="s">
        <v>5963</v>
      </c>
      <c r="W1299" s="10" t="s">
        <v>5964</v>
      </c>
      <c r="X1299" s="569">
        <v>46154.441666666673</v>
      </c>
      <c r="Y1299" s="10"/>
      <c r="Z1299" s="10">
        <v>0.3</v>
      </c>
      <c r="AA1299" s="10"/>
      <c r="AB1299" s="10" t="s">
        <v>478</v>
      </c>
      <c r="AC1299" s="221" t="s">
        <v>5068</v>
      </c>
      <c r="AD1299" s="10" t="s">
        <v>480</v>
      </c>
      <c r="AE1299" s="10"/>
      <c r="AF1299" s="10"/>
      <c r="AG1299" s="10"/>
      <c r="AH1299" s="10"/>
      <c r="AI1299" s="10"/>
      <c r="AJ1299" s="10" t="s">
        <v>480</v>
      </c>
      <c r="AK1299" s="10" t="s">
        <v>480</v>
      </c>
      <c r="AL1299" t="e">
        <f t="shared" si="40"/>
        <v>#VALUE!</v>
      </c>
      <c r="AM1299">
        <f t="shared" si="41"/>
        <v>46154</v>
      </c>
    </row>
    <row r="1300" spans="1:39" ht="21.6" customHeight="1">
      <c r="A1300" s="10">
        <v>51</v>
      </c>
      <c r="B1300" s="10" t="s">
        <v>471</v>
      </c>
      <c r="C1300" s="10">
        <v>2026051662</v>
      </c>
      <c r="D1300" s="10"/>
      <c r="E1300" s="10"/>
      <c r="F1300" s="10" t="s">
        <v>72</v>
      </c>
      <c r="G1300" s="366" t="s">
        <v>1009</v>
      </c>
      <c r="H1300" s="10" t="s">
        <v>504</v>
      </c>
      <c r="I1300" s="10"/>
      <c r="J1300" s="10"/>
      <c r="K1300" s="10"/>
      <c r="L1300" s="10"/>
      <c r="M1300" s="11"/>
      <c r="N1300" s="10"/>
      <c r="O1300" s="11"/>
      <c r="P1300" s="12"/>
      <c r="Q1300" s="10" t="s">
        <v>1012</v>
      </c>
      <c r="R1300" s="10" t="s">
        <v>419</v>
      </c>
      <c r="S1300" s="367" t="s">
        <v>145</v>
      </c>
      <c r="T1300" s="10">
        <v>1</v>
      </c>
      <c r="U1300" s="10" t="s">
        <v>475</v>
      </c>
      <c r="V1300" s="10" t="s">
        <v>5965</v>
      </c>
      <c r="W1300" s="10" t="s">
        <v>5966</v>
      </c>
      <c r="X1300" s="569">
        <v>46154.460416666669</v>
      </c>
      <c r="Y1300" s="10"/>
      <c r="Z1300" s="10">
        <v>0.4</v>
      </c>
      <c r="AA1300" s="10"/>
      <c r="AB1300" s="10" t="s">
        <v>478</v>
      </c>
      <c r="AC1300" s="221" t="s">
        <v>5068</v>
      </c>
      <c r="AD1300" s="10" t="s">
        <v>480</v>
      </c>
      <c r="AE1300" s="10"/>
      <c r="AF1300" s="10"/>
      <c r="AG1300" s="10"/>
      <c r="AH1300" s="10"/>
      <c r="AI1300" s="10"/>
      <c r="AJ1300" s="10" t="s">
        <v>480</v>
      </c>
      <c r="AK1300" s="10" t="s">
        <v>480</v>
      </c>
      <c r="AL1300" t="e">
        <f t="shared" si="40"/>
        <v>#VALUE!</v>
      </c>
      <c r="AM1300">
        <f t="shared" si="41"/>
        <v>46154</v>
      </c>
    </row>
    <row r="1301" spans="1:39" ht="21.6" customHeight="1">
      <c r="A1301" s="10">
        <v>52</v>
      </c>
      <c r="B1301" s="10" t="s">
        <v>471</v>
      </c>
      <c r="C1301" s="10">
        <v>2026051688</v>
      </c>
      <c r="D1301" s="10"/>
      <c r="E1301" s="10"/>
      <c r="F1301" s="10">
        <v>4260</v>
      </c>
      <c r="G1301" s="366" t="s">
        <v>792</v>
      </c>
      <c r="H1301" s="10" t="s">
        <v>504</v>
      </c>
      <c r="I1301" s="10"/>
      <c r="J1301" s="10"/>
      <c r="K1301" s="10"/>
      <c r="L1301" s="10"/>
      <c r="M1301" s="11"/>
      <c r="N1301" s="10"/>
      <c r="O1301" s="11"/>
      <c r="P1301" s="12"/>
      <c r="Q1301" s="10" t="s">
        <v>793</v>
      </c>
      <c r="R1301" s="10" t="s">
        <v>419</v>
      </c>
      <c r="S1301" s="367" t="s">
        <v>145</v>
      </c>
      <c r="T1301" s="10">
        <v>1</v>
      </c>
      <c r="U1301" s="10" t="s">
        <v>475</v>
      </c>
      <c r="V1301" s="10" t="s">
        <v>5967</v>
      </c>
      <c r="W1301" s="10" t="s">
        <v>5968</v>
      </c>
      <c r="X1301" s="569">
        <v>46154.486111111109</v>
      </c>
      <c r="Y1301" s="10"/>
      <c r="Z1301" s="10">
        <v>0.4</v>
      </c>
      <c r="AA1301" s="10"/>
      <c r="AB1301" s="10" t="s">
        <v>478</v>
      </c>
      <c r="AC1301" s="221" t="s">
        <v>5068</v>
      </c>
      <c r="AD1301" s="10" t="s">
        <v>480</v>
      </c>
      <c r="AE1301" s="10"/>
      <c r="AF1301" s="10"/>
      <c r="AG1301" s="10"/>
      <c r="AH1301" s="10"/>
      <c r="AI1301" s="10"/>
      <c r="AJ1301" s="10" t="s">
        <v>480</v>
      </c>
      <c r="AK1301" s="10" t="s">
        <v>480</v>
      </c>
      <c r="AL1301" t="e">
        <f t="shared" si="40"/>
        <v>#VALUE!</v>
      </c>
      <c r="AM1301">
        <f t="shared" si="41"/>
        <v>46154</v>
      </c>
    </row>
    <row r="1302" spans="1:39" ht="21.6" customHeight="1">
      <c r="A1302" s="10">
        <v>53</v>
      </c>
      <c r="B1302" s="10" t="s">
        <v>471</v>
      </c>
      <c r="C1302" s="10">
        <v>2026051689</v>
      </c>
      <c r="D1302" s="10"/>
      <c r="E1302" s="10"/>
      <c r="F1302" s="10">
        <v>4680</v>
      </c>
      <c r="G1302" s="366" t="s">
        <v>1354</v>
      </c>
      <c r="H1302" s="10" t="s">
        <v>543</v>
      </c>
      <c r="I1302" s="10"/>
      <c r="J1302" s="10"/>
      <c r="K1302" s="10"/>
      <c r="L1302" s="10"/>
      <c r="M1302" s="11"/>
      <c r="N1302" s="10"/>
      <c r="O1302" s="11"/>
      <c r="P1302" s="12"/>
      <c r="Q1302" s="10" t="s">
        <v>1360</v>
      </c>
      <c r="R1302" s="10" t="s">
        <v>419</v>
      </c>
      <c r="S1302" s="367" t="s">
        <v>146</v>
      </c>
      <c r="T1302" s="10">
        <v>1</v>
      </c>
      <c r="U1302" s="10" t="s">
        <v>475</v>
      </c>
      <c r="V1302" s="10" t="s">
        <v>5969</v>
      </c>
      <c r="W1302" s="10" t="s">
        <v>5948</v>
      </c>
      <c r="X1302" s="569">
        <v>46154.501388888893</v>
      </c>
      <c r="Y1302" s="10"/>
      <c r="Z1302" s="10">
        <v>0.3</v>
      </c>
      <c r="AA1302" s="10"/>
      <c r="AB1302" s="10" t="s">
        <v>478</v>
      </c>
      <c r="AC1302" s="221" t="s">
        <v>5068</v>
      </c>
      <c r="AD1302" s="10" t="s">
        <v>480</v>
      </c>
      <c r="AE1302" s="10"/>
      <c r="AF1302" s="10"/>
      <c r="AG1302" s="10"/>
      <c r="AH1302" s="10"/>
      <c r="AI1302" s="10"/>
      <c r="AJ1302" s="10"/>
      <c r="AK1302" s="10" t="s">
        <v>480</v>
      </c>
      <c r="AL1302" t="e">
        <f t="shared" si="40"/>
        <v>#VALUE!</v>
      </c>
      <c r="AM1302">
        <f t="shared" si="41"/>
        <v>46154</v>
      </c>
    </row>
    <row r="1303" spans="1:39" ht="21.6" customHeight="1">
      <c r="A1303" s="10">
        <v>54</v>
      </c>
      <c r="B1303" s="10" t="s">
        <v>509</v>
      </c>
      <c r="C1303" s="10">
        <v>2026051692</v>
      </c>
      <c r="D1303" s="10" t="s">
        <v>5970</v>
      </c>
      <c r="E1303" s="10" t="s">
        <v>511</v>
      </c>
      <c r="F1303" s="10">
        <v>3416</v>
      </c>
      <c r="G1303" s="366" t="s">
        <v>1111</v>
      </c>
      <c r="H1303" s="10" t="s">
        <v>543</v>
      </c>
      <c r="I1303" s="10" t="s">
        <v>5971</v>
      </c>
      <c r="J1303" s="10" t="s">
        <v>514</v>
      </c>
      <c r="K1303" s="10" t="s">
        <v>289</v>
      </c>
      <c r="L1303" s="10" t="s">
        <v>515</v>
      </c>
      <c r="M1303" s="11" t="s">
        <v>516</v>
      </c>
      <c r="N1303" s="10">
        <v>2307</v>
      </c>
      <c r="O1303" s="11" t="s">
        <v>532</v>
      </c>
      <c r="P1303" s="12" t="s">
        <v>5972</v>
      </c>
      <c r="Q1303" s="10" t="s">
        <v>1112</v>
      </c>
      <c r="R1303" s="10" t="s">
        <v>419</v>
      </c>
      <c r="S1303" s="367" t="s">
        <v>146</v>
      </c>
      <c r="T1303" s="10">
        <v>1</v>
      </c>
      <c r="U1303" s="10" t="s">
        <v>475</v>
      </c>
      <c r="V1303" s="10" t="s">
        <v>5973</v>
      </c>
      <c r="W1303" s="10" t="s">
        <v>5974</v>
      </c>
      <c r="X1303" s="569">
        <v>46154.678472222222</v>
      </c>
      <c r="Y1303" s="10" t="s">
        <v>5975</v>
      </c>
      <c r="Z1303" s="10">
        <v>0.5</v>
      </c>
      <c r="AA1303" s="10"/>
      <c r="AB1303" s="10" t="s">
        <v>478</v>
      </c>
      <c r="AC1303" s="221" t="s">
        <v>5976</v>
      </c>
      <c r="AD1303" s="10"/>
      <c r="AE1303" s="10"/>
      <c r="AF1303" s="10"/>
      <c r="AG1303" s="10"/>
      <c r="AH1303" s="10"/>
      <c r="AI1303" s="10"/>
      <c r="AJ1303" s="10"/>
      <c r="AK1303" s="10" t="s">
        <v>480</v>
      </c>
      <c r="AL1303">
        <f t="shared" si="40"/>
        <v>46154</v>
      </c>
      <c r="AM1303">
        <f t="shared" si="41"/>
        <v>46154</v>
      </c>
    </row>
    <row r="1304" spans="1:39" ht="21.6" customHeight="1">
      <c r="A1304" s="10">
        <v>55</v>
      </c>
      <c r="B1304" s="10" t="s">
        <v>471</v>
      </c>
      <c r="C1304" s="10">
        <v>2026051700</v>
      </c>
      <c r="D1304" s="10"/>
      <c r="E1304" s="10"/>
      <c r="F1304" s="10">
        <v>4025</v>
      </c>
      <c r="G1304" s="366" t="s">
        <v>275</v>
      </c>
      <c r="H1304" s="10" t="s">
        <v>636</v>
      </c>
      <c r="I1304" s="10"/>
      <c r="J1304" s="10"/>
      <c r="K1304" s="10"/>
      <c r="L1304" s="10"/>
      <c r="M1304" s="11"/>
      <c r="N1304" s="10"/>
      <c r="O1304" s="11"/>
      <c r="P1304" s="12"/>
      <c r="Q1304" s="10" t="s">
        <v>2411</v>
      </c>
      <c r="R1304" s="10" t="s">
        <v>419</v>
      </c>
      <c r="S1304" s="367" t="s">
        <v>125</v>
      </c>
      <c r="T1304" s="10">
        <v>1</v>
      </c>
      <c r="U1304" s="10" t="s">
        <v>475</v>
      </c>
      <c r="V1304" s="10" t="s">
        <v>5977</v>
      </c>
      <c r="W1304" s="10" t="s">
        <v>5978</v>
      </c>
      <c r="X1304" s="569">
        <v>46154.576388888891</v>
      </c>
      <c r="Y1304" s="10"/>
      <c r="Z1304" s="10">
        <v>2.8</v>
      </c>
      <c r="AA1304" s="10"/>
      <c r="AB1304" s="10" t="s">
        <v>478</v>
      </c>
      <c r="AC1304" s="221" t="s">
        <v>171</v>
      </c>
      <c r="AD1304" s="10"/>
      <c r="AE1304" s="10" t="s">
        <v>480</v>
      </c>
      <c r="AF1304" s="10"/>
      <c r="AG1304" s="10"/>
      <c r="AH1304" s="10"/>
      <c r="AI1304" s="10"/>
      <c r="AJ1304" s="10"/>
      <c r="AK1304" s="10" t="s">
        <v>480</v>
      </c>
      <c r="AL1304" t="e">
        <f t="shared" si="40"/>
        <v>#VALUE!</v>
      </c>
      <c r="AM1304">
        <f t="shared" si="41"/>
        <v>46154</v>
      </c>
    </row>
    <row r="1305" spans="1:39" ht="21.6" customHeight="1">
      <c r="A1305" s="10">
        <v>56</v>
      </c>
      <c r="B1305" s="10" t="s">
        <v>471</v>
      </c>
      <c r="C1305" s="10">
        <v>2026051701</v>
      </c>
      <c r="D1305" s="10"/>
      <c r="E1305" s="10"/>
      <c r="F1305" s="10">
        <v>4025</v>
      </c>
      <c r="G1305" s="366" t="s">
        <v>275</v>
      </c>
      <c r="H1305" s="10" t="s">
        <v>636</v>
      </c>
      <c r="I1305" s="10"/>
      <c r="J1305" s="10"/>
      <c r="K1305" s="10"/>
      <c r="L1305" s="10"/>
      <c r="M1305" s="11"/>
      <c r="N1305" s="10"/>
      <c r="O1305" s="11"/>
      <c r="P1305" s="12"/>
      <c r="Q1305" s="10" t="s">
        <v>2411</v>
      </c>
      <c r="R1305" s="10" t="s">
        <v>419</v>
      </c>
      <c r="S1305" s="367" t="s">
        <v>130</v>
      </c>
      <c r="T1305" s="10">
        <v>1</v>
      </c>
      <c r="U1305" s="10" t="s">
        <v>475</v>
      </c>
      <c r="V1305" s="10" t="s">
        <v>5979</v>
      </c>
      <c r="W1305" s="10" t="s">
        <v>5978</v>
      </c>
      <c r="X1305" s="569">
        <v>46154.586805555547</v>
      </c>
      <c r="Y1305" s="10"/>
      <c r="Z1305" s="10">
        <v>3.1</v>
      </c>
      <c r="AA1305" s="10"/>
      <c r="AB1305" s="10" t="s">
        <v>478</v>
      </c>
      <c r="AC1305" s="221" t="s">
        <v>1814</v>
      </c>
      <c r="AD1305" s="10"/>
      <c r="AE1305" s="10" t="s">
        <v>480</v>
      </c>
      <c r="AF1305" s="10"/>
      <c r="AG1305" s="10"/>
      <c r="AH1305" s="10"/>
      <c r="AI1305" s="10"/>
      <c r="AJ1305" s="10"/>
      <c r="AK1305" s="10" t="s">
        <v>480</v>
      </c>
      <c r="AL1305" t="e">
        <f t="shared" si="40"/>
        <v>#VALUE!</v>
      </c>
      <c r="AM1305">
        <f t="shared" si="41"/>
        <v>46154</v>
      </c>
    </row>
    <row r="1306" spans="1:39" ht="21.6" customHeight="1">
      <c r="A1306" s="10">
        <v>57</v>
      </c>
      <c r="B1306" s="10" t="s">
        <v>471</v>
      </c>
      <c r="C1306" s="10">
        <v>2026051763</v>
      </c>
      <c r="D1306" s="10"/>
      <c r="E1306" s="10"/>
      <c r="F1306" s="10">
        <v>3416</v>
      </c>
      <c r="G1306" s="366" t="s">
        <v>1111</v>
      </c>
      <c r="H1306" s="10" t="s">
        <v>543</v>
      </c>
      <c r="I1306" s="10"/>
      <c r="J1306" s="10"/>
      <c r="K1306" s="10"/>
      <c r="L1306" s="10"/>
      <c r="M1306" s="11"/>
      <c r="N1306" s="10"/>
      <c r="O1306" s="11"/>
      <c r="P1306" s="12"/>
      <c r="Q1306" s="10" t="s">
        <v>1112</v>
      </c>
      <c r="R1306" s="10" t="s">
        <v>419</v>
      </c>
      <c r="S1306" s="367" t="s">
        <v>146</v>
      </c>
      <c r="T1306" s="10">
        <v>1</v>
      </c>
      <c r="U1306" s="10" t="s">
        <v>475</v>
      </c>
      <c r="V1306" s="10" t="s">
        <v>5980</v>
      </c>
      <c r="W1306" s="10" t="s">
        <v>5981</v>
      </c>
      <c r="X1306" s="569">
        <v>46154.623611111107</v>
      </c>
      <c r="Y1306" s="10"/>
      <c r="Z1306" s="10">
        <v>0.3</v>
      </c>
      <c r="AA1306" s="10"/>
      <c r="AB1306" s="10" t="s">
        <v>478</v>
      </c>
      <c r="AC1306" s="221" t="s">
        <v>5068</v>
      </c>
      <c r="AD1306" s="10" t="s">
        <v>480</v>
      </c>
      <c r="AE1306" s="10"/>
      <c r="AF1306" s="10"/>
      <c r="AG1306" s="10"/>
      <c r="AH1306" s="10"/>
      <c r="AI1306" s="10"/>
      <c r="AJ1306" s="10"/>
      <c r="AK1306" s="10" t="s">
        <v>480</v>
      </c>
      <c r="AL1306" t="e">
        <f t="shared" si="40"/>
        <v>#VALUE!</v>
      </c>
      <c r="AM1306">
        <f t="shared" si="41"/>
        <v>46154</v>
      </c>
    </row>
    <row r="1307" spans="1:39" ht="21.6" customHeight="1">
      <c r="A1307" s="10">
        <v>50</v>
      </c>
      <c r="B1307" s="10" t="s">
        <v>509</v>
      </c>
      <c r="C1307" s="10">
        <v>2026051606</v>
      </c>
      <c r="D1307" s="10" t="s">
        <v>5982</v>
      </c>
      <c r="E1307" s="10" t="s">
        <v>511</v>
      </c>
      <c r="F1307" s="10">
        <v>5075</v>
      </c>
      <c r="G1307" s="366" t="s">
        <v>208</v>
      </c>
      <c r="H1307" s="10" t="s">
        <v>2561</v>
      </c>
      <c r="I1307" s="10" t="s">
        <v>5983</v>
      </c>
      <c r="J1307" s="10" t="s">
        <v>514</v>
      </c>
      <c r="K1307" s="10" t="s">
        <v>531</v>
      </c>
      <c r="L1307" s="10" t="s">
        <v>593</v>
      </c>
      <c r="M1307" s="11" t="s">
        <v>594</v>
      </c>
      <c r="N1307" s="10" t="s">
        <v>595</v>
      </c>
      <c r="O1307" s="11" t="s">
        <v>596</v>
      </c>
      <c r="P1307" s="12" t="s">
        <v>5984</v>
      </c>
      <c r="Q1307" s="10" t="s">
        <v>3684</v>
      </c>
      <c r="R1307" s="10" t="s">
        <v>419</v>
      </c>
      <c r="S1307" s="367" t="s">
        <v>130</v>
      </c>
      <c r="T1307" s="10">
        <v>1</v>
      </c>
      <c r="U1307" s="10" t="s">
        <v>475</v>
      </c>
      <c r="V1307" s="10" t="s">
        <v>5985</v>
      </c>
      <c r="W1307" s="10" t="s">
        <v>5986</v>
      </c>
      <c r="X1307" s="569">
        <v>46155.488888888889</v>
      </c>
      <c r="Y1307" s="10" t="s">
        <v>5987</v>
      </c>
      <c r="Z1307" s="10">
        <v>0.7</v>
      </c>
      <c r="AA1307" s="10"/>
      <c r="AB1307" s="10" t="s">
        <v>478</v>
      </c>
      <c r="AC1307" s="221" t="s">
        <v>5988</v>
      </c>
      <c r="AD1307" s="10"/>
      <c r="AE1307" s="10"/>
      <c r="AF1307" s="10"/>
      <c r="AG1307" s="10"/>
      <c r="AH1307" s="10"/>
      <c r="AI1307" s="10"/>
      <c r="AJ1307" s="10"/>
      <c r="AK1307" s="10" t="s">
        <v>480</v>
      </c>
      <c r="AL1307">
        <f t="shared" si="40"/>
        <v>46154</v>
      </c>
      <c r="AM1307">
        <f t="shared" si="41"/>
        <v>46155</v>
      </c>
    </row>
    <row r="1308" spans="1:39" ht="21.6" customHeight="1">
      <c r="A1308" s="10">
        <v>58</v>
      </c>
      <c r="B1308" s="10" t="s">
        <v>509</v>
      </c>
      <c r="C1308" s="10">
        <v>2026051719</v>
      </c>
      <c r="D1308" s="10" t="s">
        <v>5989</v>
      </c>
      <c r="E1308" s="10" t="s">
        <v>511</v>
      </c>
      <c r="F1308" s="10">
        <v>2759</v>
      </c>
      <c r="G1308" s="366" t="s">
        <v>2314</v>
      </c>
      <c r="H1308" s="10" t="s">
        <v>504</v>
      </c>
      <c r="I1308" s="10" t="s">
        <v>5990</v>
      </c>
      <c r="J1308" s="10" t="s">
        <v>514</v>
      </c>
      <c r="K1308" s="10" t="s">
        <v>289</v>
      </c>
      <c r="L1308" s="10" t="s">
        <v>1410</v>
      </c>
      <c r="M1308" s="11" t="s">
        <v>1411</v>
      </c>
      <c r="N1308" s="10">
        <v>6004</v>
      </c>
      <c r="O1308" s="11" t="s">
        <v>572</v>
      </c>
      <c r="P1308" s="12" t="s">
        <v>5991</v>
      </c>
      <c r="Q1308" s="10" t="s">
        <v>2315</v>
      </c>
      <c r="R1308" s="10" t="s">
        <v>419</v>
      </c>
      <c r="S1308" s="367" t="s">
        <v>145</v>
      </c>
      <c r="T1308" s="10">
        <v>1</v>
      </c>
      <c r="U1308" s="10" t="s">
        <v>475</v>
      </c>
      <c r="V1308" s="10" t="s">
        <v>5992</v>
      </c>
      <c r="W1308" s="10" t="s">
        <v>5993</v>
      </c>
      <c r="X1308" s="569">
        <v>46155.5</v>
      </c>
      <c r="Y1308" s="10" t="s">
        <v>5994</v>
      </c>
      <c r="Z1308" s="10">
        <v>0.2</v>
      </c>
      <c r="AA1308" s="10"/>
      <c r="AB1308" s="10" t="s">
        <v>478</v>
      </c>
      <c r="AC1308" s="221" t="s">
        <v>5995</v>
      </c>
      <c r="AD1308" s="10"/>
      <c r="AE1308" s="10"/>
      <c r="AF1308" s="10"/>
      <c r="AG1308" s="10"/>
      <c r="AH1308" s="10"/>
      <c r="AI1308" s="10"/>
      <c r="AJ1308" s="10"/>
      <c r="AK1308" s="10" t="s">
        <v>480</v>
      </c>
      <c r="AL1308">
        <f t="shared" si="40"/>
        <v>46154</v>
      </c>
      <c r="AM1308">
        <f t="shared" si="41"/>
        <v>46155</v>
      </c>
    </row>
    <row r="1309" spans="1:39" ht="21.6" customHeight="1">
      <c r="A1309" s="10">
        <v>60</v>
      </c>
      <c r="B1309" s="10" t="s">
        <v>471</v>
      </c>
      <c r="C1309" s="10">
        <v>2026051803</v>
      </c>
      <c r="D1309" s="10"/>
      <c r="E1309" s="10"/>
      <c r="F1309" s="10">
        <v>4025</v>
      </c>
      <c r="G1309" s="366" t="s">
        <v>275</v>
      </c>
      <c r="H1309" s="10" t="s">
        <v>636</v>
      </c>
      <c r="I1309" s="10"/>
      <c r="J1309" s="10"/>
      <c r="K1309" s="10"/>
      <c r="L1309" s="10"/>
      <c r="M1309" s="11"/>
      <c r="N1309" s="10"/>
      <c r="O1309" s="11"/>
      <c r="P1309" s="12"/>
      <c r="Q1309" s="10" t="s">
        <v>2411</v>
      </c>
      <c r="R1309" s="10" t="s">
        <v>419</v>
      </c>
      <c r="S1309" s="367" t="s">
        <v>125</v>
      </c>
      <c r="T1309" s="10">
        <v>1</v>
      </c>
      <c r="U1309" s="10" t="s">
        <v>475</v>
      </c>
      <c r="V1309" s="10" t="s">
        <v>5996</v>
      </c>
      <c r="W1309" s="10" t="s">
        <v>5997</v>
      </c>
      <c r="X1309" s="569">
        <v>46155.395833333343</v>
      </c>
      <c r="Y1309" s="10"/>
      <c r="Z1309" s="10">
        <v>0.5</v>
      </c>
      <c r="AA1309" s="10"/>
      <c r="AB1309" s="10" t="s">
        <v>478</v>
      </c>
      <c r="AC1309" s="221" t="s">
        <v>5068</v>
      </c>
      <c r="AD1309" s="10" t="s">
        <v>480</v>
      </c>
      <c r="AE1309" s="10"/>
      <c r="AF1309" s="10"/>
      <c r="AG1309" s="10"/>
      <c r="AH1309" s="10"/>
      <c r="AI1309" s="10"/>
      <c r="AJ1309" s="10" t="s">
        <v>480</v>
      </c>
      <c r="AK1309" s="10" t="s">
        <v>480</v>
      </c>
      <c r="AL1309" t="e">
        <f t="shared" si="40"/>
        <v>#VALUE!</v>
      </c>
      <c r="AM1309">
        <f t="shared" si="41"/>
        <v>46155</v>
      </c>
    </row>
    <row r="1310" spans="1:39" ht="21.6" customHeight="1">
      <c r="A1310" s="10">
        <v>61</v>
      </c>
      <c r="B1310" s="10" t="s">
        <v>471</v>
      </c>
      <c r="C1310" s="10">
        <v>2026051808</v>
      </c>
      <c r="D1310" s="10"/>
      <c r="E1310" s="10"/>
      <c r="F1310" s="10">
        <v>3380</v>
      </c>
      <c r="G1310" s="366" t="s">
        <v>1680</v>
      </c>
      <c r="H1310" s="10" t="s">
        <v>636</v>
      </c>
      <c r="I1310" s="10"/>
      <c r="J1310" s="10"/>
      <c r="K1310" s="10"/>
      <c r="L1310" s="10"/>
      <c r="M1310" s="11"/>
      <c r="N1310" s="10"/>
      <c r="O1310" s="11"/>
      <c r="P1310" s="12"/>
      <c r="Q1310" s="10" t="s">
        <v>1683</v>
      </c>
      <c r="R1310" s="10" t="s">
        <v>419</v>
      </c>
      <c r="S1310" s="367" t="s">
        <v>125</v>
      </c>
      <c r="T1310" s="10">
        <v>1</v>
      </c>
      <c r="U1310" s="10" t="s">
        <v>475</v>
      </c>
      <c r="V1310" s="10" t="s">
        <v>5998</v>
      </c>
      <c r="W1310" s="10" t="s">
        <v>5999</v>
      </c>
      <c r="X1310" s="569">
        <v>46155.427083333343</v>
      </c>
      <c r="Y1310" s="10"/>
      <c r="Z1310" s="10">
        <v>0.5</v>
      </c>
      <c r="AA1310" s="10"/>
      <c r="AB1310" s="10" t="s">
        <v>478</v>
      </c>
      <c r="AC1310" s="221" t="s">
        <v>5068</v>
      </c>
      <c r="AD1310" s="10" t="s">
        <v>480</v>
      </c>
      <c r="AE1310" s="10"/>
      <c r="AF1310" s="10"/>
      <c r="AG1310" s="10"/>
      <c r="AH1310" s="10"/>
      <c r="AI1310" s="10"/>
      <c r="AJ1310" s="10" t="s">
        <v>480</v>
      </c>
      <c r="AK1310" s="10" t="s">
        <v>480</v>
      </c>
      <c r="AL1310" t="e">
        <f t="shared" si="40"/>
        <v>#VALUE!</v>
      </c>
      <c r="AM1310">
        <f t="shared" si="41"/>
        <v>46155</v>
      </c>
    </row>
    <row r="1311" spans="1:39" ht="21.6" customHeight="1">
      <c r="A1311" s="10">
        <v>62</v>
      </c>
      <c r="B1311" s="10" t="s">
        <v>471</v>
      </c>
      <c r="C1311" s="10">
        <v>2026051823</v>
      </c>
      <c r="D1311" s="10"/>
      <c r="E1311" s="10"/>
      <c r="F1311" s="10">
        <v>3052</v>
      </c>
      <c r="G1311" s="366" t="s">
        <v>2813</v>
      </c>
      <c r="H1311" s="10" t="s">
        <v>636</v>
      </c>
      <c r="I1311" s="10"/>
      <c r="J1311" s="10"/>
      <c r="K1311" s="10"/>
      <c r="L1311" s="10"/>
      <c r="M1311" s="11"/>
      <c r="N1311" s="10"/>
      <c r="O1311" s="11"/>
      <c r="P1311" s="12"/>
      <c r="Q1311" s="10" t="s">
        <v>1193</v>
      </c>
      <c r="R1311" s="10" t="s">
        <v>419</v>
      </c>
      <c r="S1311" s="367" t="s">
        <v>125</v>
      </c>
      <c r="T1311" s="10">
        <v>1</v>
      </c>
      <c r="U1311" s="10" t="s">
        <v>475</v>
      </c>
      <c r="V1311" s="10" t="s">
        <v>6000</v>
      </c>
      <c r="W1311" s="10" t="s">
        <v>6001</v>
      </c>
      <c r="X1311" s="569">
        <v>46155.458333333343</v>
      </c>
      <c r="Y1311" s="10"/>
      <c r="Z1311" s="10">
        <v>0.5</v>
      </c>
      <c r="AA1311" s="10"/>
      <c r="AB1311" s="10" t="s">
        <v>478</v>
      </c>
      <c r="AC1311" s="221" t="s">
        <v>5068</v>
      </c>
      <c r="AD1311" s="10" t="s">
        <v>480</v>
      </c>
      <c r="AE1311" s="10"/>
      <c r="AF1311" s="10"/>
      <c r="AG1311" s="10"/>
      <c r="AH1311" s="10"/>
      <c r="AI1311" s="10"/>
      <c r="AJ1311" s="10" t="s">
        <v>480</v>
      </c>
      <c r="AK1311" s="10" t="s">
        <v>480</v>
      </c>
      <c r="AL1311" t="e">
        <f t="shared" si="40"/>
        <v>#VALUE!</v>
      </c>
      <c r="AM1311">
        <f t="shared" si="41"/>
        <v>46155</v>
      </c>
    </row>
    <row r="1312" spans="1:39" ht="21.6" customHeight="1">
      <c r="A1312" s="10">
        <v>63</v>
      </c>
      <c r="B1312" s="10" t="s">
        <v>471</v>
      </c>
      <c r="C1312" s="10">
        <v>2026051841</v>
      </c>
      <c r="D1312" s="10"/>
      <c r="E1312" s="10"/>
      <c r="F1312" s="10">
        <v>2759</v>
      </c>
      <c r="G1312" s="366" t="s">
        <v>2314</v>
      </c>
      <c r="H1312" s="10" t="s">
        <v>504</v>
      </c>
      <c r="I1312" s="10"/>
      <c r="J1312" s="10"/>
      <c r="K1312" s="10"/>
      <c r="L1312" s="10"/>
      <c r="M1312" s="11"/>
      <c r="N1312" s="10"/>
      <c r="O1312" s="11"/>
      <c r="P1312" s="12"/>
      <c r="Q1312" s="10" t="s">
        <v>2315</v>
      </c>
      <c r="R1312" s="10" t="s">
        <v>419</v>
      </c>
      <c r="S1312" s="367" t="s">
        <v>145</v>
      </c>
      <c r="T1312" s="10">
        <v>1</v>
      </c>
      <c r="U1312" s="10" t="s">
        <v>475</v>
      </c>
      <c r="V1312" s="10" t="s">
        <v>6002</v>
      </c>
      <c r="W1312" s="10" t="s">
        <v>6003</v>
      </c>
      <c r="X1312" s="569">
        <v>46155.51458333333</v>
      </c>
      <c r="Y1312" s="10"/>
      <c r="Z1312" s="10">
        <v>0.4</v>
      </c>
      <c r="AA1312" s="10"/>
      <c r="AB1312" s="10" t="s">
        <v>478</v>
      </c>
      <c r="AC1312" s="221" t="s">
        <v>5068</v>
      </c>
      <c r="AD1312" s="10" t="s">
        <v>480</v>
      </c>
      <c r="AE1312" s="10"/>
      <c r="AF1312" s="10"/>
      <c r="AG1312" s="10"/>
      <c r="AH1312" s="10"/>
      <c r="AI1312" s="10"/>
      <c r="AJ1312" s="10" t="s">
        <v>480</v>
      </c>
      <c r="AK1312" s="10" t="s">
        <v>480</v>
      </c>
      <c r="AL1312" t="e">
        <f t="shared" si="40"/>
        <v>#VALUE!</v>
      </c>
      <c r="AM1312">
        <f t="shared" si="41"/>
        <v>46155</v>
      </c>
    </row>
    <row r="1313" spans="1:39" ht="21.6" customHeight="1">
      <c r="A1313" s="10">
        <v>64</v>
      </c>
      <c r="B1313" s="10" t="s">
        <v>471</v>
      </c>
      <c r="C1313" s="10">
        <v>2026051890</v>
      </c>
      <c r="D1313" s="10"/>
      <c r="E1313" s="10"/>
      <c r="F1313" s="10">
        <v>4701</v>
      </c>
      <c r="G1313" s="366" t="s">
        <v>274</v>
      </c>
      <c r="H1313" s="10" t="s">
        <v>636</v>
      </c>
      <c r="I1313" s="10"/>
      <c r="J1313" s="10"/>
      <c r="K1313" s="10"/>
      <c r="L1313" s="10"/>
      <c r="M1313" s="11"/>
      <c r="N1313" s="10"/>
      <c r="O1313" s="11"/>
      <c r="P1313" s="12"/>
      <c r="Q1313" s="10" t="s">
        <v>1023</v>
      </c>
      <c r="R1313" s="10" t="s">
        <v>419</v>
      </c>
      <c r="S1313" s="367" t="s">
        <v>125</v>
      </c>
      <c r="T1313" s="10">
        <v>1</v>
      </c>
      <c r="U1313" s="10" t="s">
        <v>475</v>
      </c>
      <c r="V1313" s="10" t="s">
        <v>6004</v>
      </c>
      <c r="W1313" s="10" t="s">
        <v>6005</v>
      </c>
      <c r="X1313" s="569">
        <v>46155.708333333343</v>
      </c>
      <c r="Y1313" s="10"/>
      <c r="Z1313" s="10">
        <v>3.5</v>
      </c>
      <c r="AA1313" s="10"/>
      <c r="AB1313" s="10" t="s">
        <v>478</v>
      </c>
      <c r="AC1313" s="221" t="s">
        <v>6006</v>
      </c>
      <c r="AD1313" s="10" t="s">
        <v>480</v>
      </c>
      <c r="AE1313" s="10"/>
      <c r="AF1313" s="10"/>
      <c r="AG1313" s="10"/>
      <c r="AH1313" s="10"/>
      <c r="AI1313" s="10"/>
      <c r="AJ1313" s="10" t="s">
        <v>480</v>
      </c>
      <c r="AK1313" s="10" t="s">
        <v>480</v>
      </c>
      <c r="AL1313" t="e">
        <f t="shared" si="40"/>
        <v>#VALUE!</v>
      </c>
      <c r="AM1313">
        <f t="shared" si="41"/>
        <v>46155</v>
      </c>
    </row>
    <row r="1314" spans="1:39" ht="21.6" customHeight="1">
      <c r="A1314" s="10">
        <v>64</v>
      </c>
      <c r="B1314" s="10" t="s">
        <v>509</v>
      </c>
      <c r="C1314" s="10">
        <v>2026051855</v>
      </c>
      <c r="D1314" s="10" t="s">
        <v>6007</v>
      </c>
      <c r="E1314" s="10" t="s">
        <v>511</v>
      </c>
      <c r="F1314" s="10" t="s">
        <v>63</v>
      </c>
      <c r="G1314" s="366" t="s">
        <v>3300</v>
      </c>
      <c r="H1314" s="10" t="s">
        <v>2452</v>
      </c>
      <c r="I1314" s="10" t="s">
        <v>6008</v>
      </c>
      <c r="J1314" s="10" t="s">
        <v>530</v>
      </c>
      <c r="K1314" s="10" t="s">
        <v>289</v>
      </c>
      <c r="L1314" s="10" t="s">
        <v>1410</v>
      </c>
      <c r="M1314" s="11" t="s">
        <v>1411</v>
      </c>
      <c r="N1314" s="10">
        <v>6001</v>
      </c>
      <c r="O1314" s="11" t="s">
        <v>1260</v>
      </c>
      <c r="P1314" s="12" t="s">
        <v>6009</v>
      </c>
      <c r="Q1314" s="10" t="s">
        <v>3304</v>
      </c>
      <c r="R1314" s="10" t="s">
        <v>419</v>
      </c>
      <c r="S1314" s="367" t="s">
        <v>145</v>
      </c>
      <c r="T1314" s="10">
        <v>1</v>
      </c>
      <c r="U1314" s="10" t="s">
        <v>475</v>
      </c>
      <c r="V1314" s="10" t="s">
        <v>6010</v>
      </c>
      <c r="W1314" s="10" t="s">
        <v>6011</v>
      </c>
      <c r="X1314" s="569">
        <v>46156.520833333343</v>
      </c>
      <c r="Y1314" s="10" t="s">
        <v>6012</v>
      </c>
      <c r="Z1314" s="10">
        <v>0.5</v>
      </c>
      <c r="AA1314" s="10"/>
      <c r="AB1314" s="10" t="s">
        <v>478</v>
      </c>
      <c r="AC1314" s="221" t="s">
        <v>6013</v>
      </c>
      <c r="AD1314" s="10"/>
      <c r="AE1314" s="10"/>
      <c r="AF1314" s="10"/>
      <c r="AG1314" s="10"/>
      <c r="AH1314" s="10"/>
      <c r="AI1314" s="10"/>
      <c r="AJ1314" s="10"/>
      <c r="AK1314" s="10" t="s">
        <v>480</v>
      </c>
      <c r="AL1314">
        <f t="shared" si="40"/>
        <v>46155</v>
      </c>
      <c r="AM1314">
        <f t="shared" si="41"/>
        <v>46156</v>
      </c>
    </row>
    <row r="1315" spans="1:39" ht="21.6" customHeight="1">
      <c r="A1315" s="10">
        <v>65</v>
      </c>
      <c r="B1315" s="10" t="s">
        <v>509</v>
      </c>
      <c r="C1315" s="10">
        <v>2026051869</v>
      </c>
      <c r="D1315" s="10" t="s">
        <v>6014</v>
      </c>
      <c r="E1315" s="10" t="s">
        <v>621</v>
      </c>
      <c r="F1315" s="10">
        <v>4019</v>
      </c>
      <c r="G1315" s="366" t="s">
        <v>3123</v>
      </c>
      <c r="H1315" s="10" t="s">
        <v>2551</v>
      </c>
      <c r="I1315" s="10" t="s">
        <v>6015</v>
      </c>
      <c r="J1315" s="10" t="s">
        <v>530</v>
      </c>
      <c r="K1315" s="10" t="s">
        <v>289</v>
      </c>
      <c r="L1315" s="10" t="s">
        <v>703</v>
      </c>
      <c r="M1315" s="11" t="s">
        <v>704</v>
      </c>
      <c r="N1315" s="10">
        <v>2405</v>
      </c>
      <c r="O1315" s="11" t="s">
        <v>705</v>
      </c>
      <c r="P1315" s="12" t="s">
        <v>6016</v>
      </c>
      <c r="Q1315" s="10" t="s">
        <v>3124</v>
      </c>
      <c r="R1315" s="10" t="s">
        <v>419</v>
      </c>
      <c r="S1315" s="367" t="s">
        <v>145</v>
      </c>
      <c r="T1315" s="10">
        <v>1</v>
      </c>
      <c r="U1315" s="10" t="s">
        <v>475</v>
      </c>
      <c r="V1315" s="10" t="s">
        <v>6017</v>
      </c>
      <c r="W1315" s="10" t="s">
        <v>6018</v>
      </c>
      <c r="X1315" s="569">
        <v>46155.803472222222</v>
      </c>
      <c r="Y1315" s="10" t="s">
        <v>6019</v>
      </c>
      <c r="Z1315" s="10">
        <v>1.5</v>
      </c>
      <c r="AA1315" s="10"/>
      <c r="AB1315" s="10" t="s">
        <v>478</v>
      </c>
      <c r="AC1315" s="221" t="s">
        <v>6020</v>
      </c>
      <c r="AD1315" s="10"/>
      <c r="AE1315" s="10"/>
      <c r="AF1315" s="10"/>
      <c r="AG1315" s="10"/>
      <c r="AH1315" s="10"/>
      <c r="AI1315" s="10"/>
      <c r="AJ1315" s="10"/>
      <c r="AK1315" s="10" t="s">
        <v>480</v>
      </c>
      <c r="AL1315">
        <f t="shared" si="40"/>
        <v>46155</v>
      </c>
      <c r="AM1315">
        <f t="shared" si="41"/>
        <v>46155</v>
      </c>
    </row>
    <row r="1316" spans="1:39" ht="21.6" customHeight="1">
      <c r="A1316" s="10">
        <v>67</v>
      </c>
      <c r="B1316" s="10" t="s">
        <v>509</v>
      </c>
      <c r="C1316" s="10">
        <v>2026051896</v>
      </c>
      <c r="D1316" s="10" t="s">
        <v>6021</v>
      </c>
      <c r="E1316" s="10" t="s">
        <v>511</v>
      </c>
      <c r="F1316" s="10">
        <v>4208</v>
      </c>
      <c r="G1316" s="366" t="s">
        <v>2052</v>
      </c>
      <c r="H1316" s="10" t="s">
        <v>636</v>
      </c>
      <c r="I1316" s="10" t="s">
        <v>6022</v>
      </c>
      <c r="J1316" s="10" t="s">
        <v>530</v>
      </c>
      <c r="K1316" s="10" t="s">
        <v>1037</v>
      </c>
      <c r="L1316" s="10" t="s">
        <v>593</v>
      </c>
      <c r="M1316" s="11" t="s">
        <v>594</v>
      </c>
      <c r="N1316" s="10" t="s">
        <v>595</v>
      </c>
      <c r="O1316" s="11" t="s">
        <v>596</v>
      </c>
      <c r="P1316" s="12" t="s">
        <v>6023</v>
      </c>
      <c r="Q1316" s="10" t="s">
        <v>2053</v>
      </c>
      <c r="R1316" s="10" t="s">
        <v>419</v>
      </c>
      <c r="S1316" s="367" t="s">
        <v>125</v>
      </c>
      <c r="T1316" s="10">
        <v>1</v>
      </c>
      <c r="U1316" s="10" t="s">
        <v>475</v>
      </c>
      <c r="V1316" s="10" t="s">
        <v>6024</v>
      </c>
      <c r="W1316" s="10" t="s">
        <v>6025</v>
      </c>
      <c r="X1316" s="569">
        <v>46156.625</v>
      </c>
      <c r="Y1316" s="10" t="s">
        <v>6026</v>
      </c>
      <c r="Z1316" s="10">
        <v>0.5</v>
      </c>
      <c r="AA1316" s="10"/>
      <c r="AB1316" s="10" t="s">
        <v>478</v>
      </c>
      <c r="AC1316" s="221" t="s">
        <v>6027</v>
      </c>
      <c r="AD1316" s="10"/>
      <c r="AE1316" s="10"/>
      <c r="AF1316" s="10"/>
      <c r="AG1316" s="10"/>
      <c r="AH1316" s="10"/>
      <c r="AI1316" s="10"/>
      <c r="AJ1316" s="10"/>
      <c r="AK1316" s="10" t="s">
        <v>480</v>
      </c>
      <c r="AL1316">
        <f t="shared" si="40"/>
        <v>46155</v>
      </c>
      <c r="AM1316">
        <f t="shared" si="41"/>
        <v>46156</v>
      </c>
    </row>
    <row r="1317" spans="1:39" ht="21.6" customHeight="1">
      <c r="A1317" s="10">
        <v>68</v>
      </c>
      <c r="B1317" s="10" t="s">
        <v>509</v>
      </c>
      <c r="C1317" s="10">
        <v>2026051901</v>
      </c>
      <c r="D1317" s="10" t="s">
        <v>6028</v>
      </c>
      <c r="E1317" s="10" t="s">
        <v>511</v>
      </c>
      <c r="F1317" s="10">
        <v>2209</v>
      </c>
      <c r="G1317" s="366" t="s">
        <v>2093</v>
      </c>
      <c r="H1317" s="10" t="s">
        <v>504</v>
      </c>
      <c r="I1317" s="10" t="s">
        <v>6029</v>
      </c>
      <c r="J1317" s="10" t="s">
        <v>571</v>
      </c>
      <c r="K1317" s="10" t="s">
        <v>592</v>
      </c>
      <c r="L1317" s="10" t="s">
        <v>515</v>
      </c>
      <c r="M1317" s="11" t="s">
        <v>516</v>
      </c>
      <c r="N1317" s="10">
        <v>2307</v>
      </c>
      <c r="O1317" s="11" t="s">
        <v>532</v>
      </c>
      <c r="P1317" s="12" t="s">
        <v>6030</v>
      </c>
      <c r="Q1317" s="10" t="s">
        <v>2094</v>
      </c>
      <c r="R1317" s="10" t="s">
        <v>419</v>
      </c>
      <c r="S1317" s="367" t="s">
        <v>145</v>
      </c>
      <c r="T1317" s="10">
        <v>1</v>
      </c>
      <c r="U1317" s="10" t="s">
        <v>475</v>
      </c>
      <c r="V1317" s="10" t="s">
        <v>6031</v>
      </c>
      <c r="W1317" s="10" t="s">
        <v>6032</v>
      </c>
      <c r="X1317" s="569">
        <v>46156.59375</v>
      </c>
      <c r="Y1317" s="10" t="s">
        <v>6033</v>
      </c>
      <c r="Z1317" s="10">
        <v>0.3</v>
      </c>
      <c r="AA1317" s="10"/>
      <c r="AB1317" s="10" t="s">
        <v>478</v>
      </c>
      <c r="AC1317" s="221" t="s">
        <v>6034</v>
      </c>
      <c r="AD1317" s="10"/>
      <c r="AE1317" s="10"/>
      <c r="AF1317" s="10"/>
      <c r="AG1317" s="10"/>
      <c r="AH1317" s="10"/>
      <c r="AI1317" s="10"/>
      <c r="AJ1317" s="10"/>
      <c r="AK1317" s="10" t="s">
        <v>480</v>
      </c>
      <c r="AL1317">
        <f t="shared" si="40"/>
        <v>46156</v>
      </c>
      <c r="AM1317">
        <f t="shared" si="41"/>
        <v>46156</v>
      </c>
    </row>
    <row r="1318" spans="1:39" ht="21.6" customHeight="1">
      <c r="A1318" s="10">
        <v>69</v>
      </c>
      <c r="B1318" s="10" t="s">
        <v>471</v>
      </c>
      <c r="C1318" s="10">
        <v>2026051966</v>
      </c>
      <c r="D1318" s="10"/>
      <c r="E1318" s="10"/>
      <c r="F1318" s="10">
        <v>2209</v>
      </c>
      <c r="G1318" s="366" t="s">
        <v>2093</v>
      </c>
      <c r="H1318" s="10" t="s">
        <v>504</v>
      </c>
      <c r="I1318" s="10"/>
      <c r="J1318" s="10"/>
      <c r="K1318" s="10"/>
      <c r="L1318" s="10"/>
      <c r="M1318" s="11"/>
      <c r="N1318" s="10"/>
      <c r="O1318" s="11"/>
      <c r="P1318" s="12"/>
      <c r="Q1318" s="10" t="s">
        <v>2094</v>
      </c>
      <c r="R1318" s="10" t="s">
        <v>419</v>
      </c>
      <c r="S1318" s="367" t="s">
        <v>145</v>
      </c>
      <c r="T1318" s="10">
        <v>1</v>
      </c>
      <c r="U1318" s="10" t="s">
        <v>475</v>
      </c>
      <c r="V1318" s="10" t="s">
        <v>6035</v>
      </c>
      <c r="W1318" s="10" t="s">
        <v>6036</v>
      </c>
      <c r="X1318" s="569">
        <v>46156.583333333343</v>
      </c>
      <c r="Y1318" s="10"/>
      <c r="Z1318" s="10">
        <v>0.3</v>
      </c>
      <c r="AA1318" s="10"/>
      <c r="AB1318" s="10" t="s">
        <v>478</v>
      </c>
      <c r="AC1318" s="221" t="s">
        <v>5068</v>
      </c>
      <c r="AD1318" s="10" t="s">
        <v>480</v>
      </c>
      <c r="AE1318" s="10"/>
      <c r="AF1318" s="10"/>
      <c r="AG1318" s="10"/>
      <c r="AH1318" s="10"/>
      <c r="AI1318" s="10"/>
      <c r="AJ1318" s="10" t="s">
        <v>480</v>
      </c>
      <c r="AK1318" s="10" t="s">
        <v>480</v>
      </c>
      <c r="AL1318" t="e">
        <f t="shared" si="40"/>
        <v>#VALUE!</v>
      </c>
      <c r="AM1318">
        <f t="shared" si="41"/>
        <v>46156</v>
      </c>
    </row>
    <row r="1319" spans="1:39" ht="21.6" customHeight="1">
      <c r="A1319" s="10">
        <v>70</v>
      </c>
      <c r="B1319" s="10" t="s">
        <v>471</v>
      </c>
      <c r="C1319" s="10">
        <v>2026051985</v>
      </c>
      <c r="D1319" s="10"/>
      <c r="E1319" s="10"/>
      <c r="F1319" s="10">
        <v>3851</v>
      </c>
      <c r="G1319" s="366" t="s">
        <v>2205</v>
      </c>
      <c r="H1319" s="10" t="s">
        <v>636</v>
      </c>
      <c r="I1319" s="10"/>
      <c r="J1319" s="10"/>
      <c r="K1319" s="10"/>
      <c r="L1319" s="10"/>
      <c r="M1319" s="11"/>
      <c r="N1319" s="10"/>
      <c r="O1319" s="11"/>
      <c r="P1319" s="12"/>
      <c r="Q1319" s="10" t="s">
        <v>2206</v>
      </c>
      <c r="R1319" s="10" t="s">
        <v>419</v>
      </c>
      <c r="S1319" s="367" t="s">
        <v>125</v>
      </c>
      <c r="T1319" s="10">
        <v>1</v>
      </c>
      <c r="U1319" s="10" t="s">
        <v>475</v>
      </c>
      <c r="V1319" s="10" t="s">
        <v>6037</v>
      </c>
      <c r="W1319" s="10" t="s">
        <v>6038</v>
      </c>
      <c r="X1319" s="569">
        <v>46156.638888888891</v>
      </c>
      <c r="Y1319" s="10"/>
      <c r="Z1319" s="10">
        <v>0.3</v>
      </c>
      <c r="AA1319" s="10"/>
      <c r="AB1319" s="10" t="s">
        <v>478</v>
      </c>
      <c r="AC1319" s="221" t="s">
        <v>5068</v>
      </c>
      <c r="AD1319" s="10" t="s">
        <v>480</v>
      </c>
      <c r="AE1319" s="10"/>
      <c r="AF1319" s="10"/>
      <c r="AG1319" s="10"/>
      <c r="AH1319" s="10"/>
      <c r="AI1319" s="10"/>
      <c r="AJ1319" s="10" t="s">
        <v>480</v>
      </c>
      <c r="AK1319" s="10" t="s">
        <v>480</v>
      </c>
      <c r="AL1319" t="e">
        <f t="shared" si="40"/>
        <v>#VALUE!</v>
      </c>
      <c r="AM1319">
        <f t="shared" si="41"/>
        <v>46156</v>
      </c>
    </row>
    <row r="1320" spans="1:39" ht="21.6" customHeight="1">
      <c r="A1320" s="10">
        <v>71</v>
      </c>
      <c r="B1320" s="10" t="s">
        <v>509</v>
      </c>
      <c r="C1320" s="10">
        <v>2026052006</v>
      </c>
      <c r="D1320" s="10" t="s">
        <v>6039</v>
      </c>
      <c r="E1320" s="10" t="s">
        <v>511</v>
      </c>
      <c r="F1320" s="10">
        <v>4552</v>
      </c>
      <c r="G1320" s="366" t="s">
        <v>1613</v>
      </c>
      <c r="H1320" s="10" t="s">
        <v>636</v>
      </c>
      <c r="I1320" s="10" t="s">
        <v>6040</v>
      </c>
      <c r="J1320" s="10" t="s">
        <v>571</v>
      </c>
      <c r="K1320" s="10" t="s">
        <v>289</v>
      </c>
      <c r="L1320" s="10" t="s">
        <v>1228</v>
      </c>
      <c r="M1320" s="11" t="s">
        <v>1229</v>
      </c>
      <c r="N1320" s="10" t="s">
        <v>5511</v>
      </c>
      <c r="O1320" s="11" t="s">
        <v>5512</v>
      </c>
      <c r="P1320" s="12" t="s">
        <v>6041</v>
      </c>
      <c r="Q1320" s="10" t="s">
        <v>1616</v>
      </c>
      <c r="R1320" s="10" t="s">
        <v>419</v>
      </c>
      <c r="S1320" s="367" t="s">
        <v>125</v>
      </c>
      <c r="T1320" s="10">
        <v>1</v>
      </c>
      <c r="U1320" s="10" t="s">
        <v>475</v>
      </c>
      <c r="V1320" s="10" t="s">
        <v>6042</v>
      </c>
      <c r="W1320" s="10" t="s">
        <v>6043</v>
      </c>
      <c r="X1320" s="569">
        <v>46157.458333333343</v>
      </c>
      <c r="Y1320" s="10" t="s">
        <v>6044</v>
      </c>
      <c r="Z1320" s="10">
        <v>0.5</v>
      </c>
      <c r="AA1320" s="10"/>
      <c r="AB1320" s="10" t="s">
        <v>478</v>
      </c>
      <c r="AC1320" s="221" t="s">
        <v>6045</v>
      </c>
      <c r="AD1320" s="10"/>
      <c r="AE1320" s="10"/>
      <c r="AF1320" s="10"/>
      <c r="AG1320" s="10"/>
      <c r="AH1320" s="10"/>
      <c r="AI1320" s="10"/>
      <c r="AJ1320" s="10"/>
      <c r="AK1320" s="10" t="s">
        <v>480</v>
      </c>
      <c r="AL1320">
        <f t="shared" si="40"/>
        <v>46156</v>
      </c>
      <c r="AM1320">
        <f t="shared" si="41"/>
        <v>46157</v>
      </c>
    </row>
    <row r="1321" spans="1:39" ht="21.6" customHeight="1">
      <c r="A1321" s="10">
        <v>72</v>
      </c>
      <c r="B1321" s="10" t="s">
        <v>471</v>
      </c>
      <c r="C1321" s="10">
        <v>2026052103</v>
      </c>
      <c r="D1321" s="10"/>
      <c r="E1321" s="10"/>
      <c r="F1321" s="10">
        <v>4552</v>
      </c>
      <c r="G1321" s="366" t="s">
        <v>1613</v>
      </c>
      <c r="H1321" s="10" t="s">
        <v>636</v>
      </c>
      <c r="I1321" s="10"/>
      <c r="J1321" s="10"/>
      <c r="K1321" s="10"/>
      <c r="L1321" s="10"/>
      <c r="M1321" s="11"/>
      <c r="N1321" s="10"/>
      <c r="O1321" s="11"/>
      <c r="P1321" s="12"/>
      <c r="Q1321" s="10" t="s">
        <v>1616</v>
      </c>
      <c r="R1321" s="10" t="s">
        <v>419</v>
      </c>
      <c r="S1321" s="367" t="s">
        <v>125</v>
      </c>
      <c r="T1321" s="10">
        <v>1</v>
      </c>
      <c r="U1321" s="10" t="s">
        <v>475</v>
      </c>
      <c r="V1321" s="10" t="s">
        <v>6046</v>
      </c>
      <c r="W1321" s="10" t="s">
        <v>6047</v>
      </c>
      <c r="X1321" s="569">
        <v>46157.479166666657</v>
      </c>
      <c r="Y1321" s="10"/>
      <c r="Z1321" s="10">
        <v>0.5</v>
      </c>
      <c r="AA1321" s="10"/>
      <c r="AB1321" s="10" t="s">
        <v>478</v>
      </c>
      <c r="AC1321" s="221" t="s">
        <v>5068</v>
      </c>
      <c r="AD1321" s="10" t="s">
        <v>480</v>
      </c>
      <c r="AE1321" s="10"/>
      <c r="AF1321" s="10"/>
      <c r="AG1321" s="10"/>
      <c r="AH1321" s="10"/>
      <c r="AI1321" s="10"/>
      <c r="AJ1321" s="10" t="s">
        <v>480</v>
      </c>
      <c r="AK1321" s="10" t="s">
        <v>480</v>
      </c>
      <c r="AL1321" t="e">
        <f t="shared" si="40"/>
        <v>#VALUE!</v>
      </c>
      <c r="AM1321">
        <f t="shared" si="41"/>
        <v>46157</v>
      </c>
    </row>
    <row r="1322" spans="1:39" ht="21.6" customHeight="1">
      <c r="A1322" s="10">
        <v>73</v>
      </c>
      <c r="B1322" s="10" t="s">
        <v>471</v>
      </c>
      <c r="C1322" s="10">
        <v>2026052107</v>
      </c>
      <c r="D1322" s="10"/>
      <c r="E1322" s="10"/>
      <c r="F1322" s="10">
        <v>3318</v>
      </c>
      <c r="G1322" s="366" t="s">
        <v>3794</v>
      </c>
      <c r="H1322" s="10" t="s">
        <v>2452</v>
      </c>
      <c r="I1322" s="10"/>
      <c r="J1322" s="10"/>
      <c r="K1322" s="10"/>
      <c r="L1322" s="10"/>
      <c r="M1322" s="11"/>
      <c r="N1322" s="10"/>
      <c r="O1322" s="11"/>
      <c r="P1322" s="12"/>
      <c r="Q1322" s="10" t="s">
        <v>3795</v>
      </c>
      <c r="R1322" s="10" t="s">
        <v>419</v>
      </c>
      <c r="S1322" s="367" t="s">
        <v>145</v>
      </c>
      <c r="T1322" s="10">
        <v>1</v>
      </c>
      <c r="U1322" s="10" t="s">
        <v>475</v>
      </c>
      <c r="V1322" s="10" t="s">
        <v>6048</v>
      </c>
      <c r="W1322" s="10" t="s">
        <v>6049</v>
      </c>
      <c r="X1322" s="569">
        <v>46157.487500000003</v>
      </c>
      <c r="Y1322" s="10"/>
      <c r="Z1322" s="10">
        <v>0.4</v>
      </c>
      <c r="AA1322" s="10"/>
      <c r="AB1322" s="10" t="s">
        <v>478</v>
      </c>
      <c r="AC1322" s="221" t="s">
        <v>5068</v>
      </c>
      <c r="AD1322" s="10" t="s">
        <v>480</v>
      </c>
      <c r="AE1322" s="10"/>
      <c r="AF1322" s="10"/>
      <c r="AG1322" s="10"/>
      <c r="AH1322" s="10"/>
      <c r="AI1322" s="10"/>
      <c r="AJ1322" s="10" t="s">
        <v>480</v>
      </c>
      <c r="AK1322" s="10" t="s">
        <v>480</v>
      </c>
      <c r="AL1322" t="e">
        <f t="shared" si="40"/>
        <v>#VALUE!</v>
      </c>
      <c r="AM1322">
        <f t="shared" si="41"/>
        <v>46157</v>
      </c>
    </row>
    <row r="1323" spans="1:39" ht="21.6" customHeight="1">
      <c r="A1323" s="10">
        <v>69</v>
      </c>
      <c r="B1323" s="10" t="s">
        <v>509</v>
      </c>
      <c r="C1323" s="10">
        <v>2026051908</v>
      </c>
      <c r="D1323" s="10" t="s">
        <v>6050</v>
      </c>
      <c r="E1323" s="10" t="s">
        <v>511</v>
      </c>
      <c r="F1323" s="10">
        <v>3008</v>
      </c>
      <c r="G1323" s="366" t="s">
        <v>3712</v>
      </c>
      <c r="H1323" s="10" t="s">
        <v>2561</v>
      </c>
      <c r="I1323" s="10" t="s">
        <v>6051</v>
      </c>
      <c r="J1323" s="10" t="s">
        <v>571</v>
      </c>
      <c r="K1323" s="10" t="s">
        <v>592</v>
      </c>
      <c r="L1323" s="10" t="s">
        <v>1410</v>
      </c>
      <c r="M1323" s="11" t="s">
        <v>1411</v>
      </c>
      <c r="N1323" s="10">
        <v>6003</v>
      </c>
      <c r="O1323" s="11" t="s">
        <v>548</v>
      </c>
      <c r="P1323" s="12" t="s">
        <v>6052</v>
      </c>
      <c r="Q1323" s="10" t="s">
        <v>3713</v>
      </c>
      <c r="R1323" s="10" t="s">
        <v>419</v>
      </c>
      <c r="S1323" s="367" t="s">
        <v>130</v>
      </c>
      <c r="T1323" s="10">
        <v>1</v>
      </c>
      <c r="U1323" s="10" t="s">
        <v>475</v>
      </c>
      <c r="V1323" s="10" t="s">
        <v>6053</v>
      </c>
      <c r="W1323" s="10" t="s">
        <v>6047</v>
      </c>
      <c r="X1323" s="569">
        <v>46157.490972222222</v>
      </c>
      <c r="Y1323" s="10" t="s">
        <v>6054</v>
      </c>
      <c r="Z1323" s="10">
        <v>0.8</v>
      </c>
      <c r="AA1323" s="10"/>
      <c r="AB1323" s="10" t="s">
        <v>478</v>
      </c>
      <c r="AC1323" s="221" t="s">
        <v>6055</v>
      </c>
      <c r="AD1323" s="10"/>
      <c r="AE1323" s="10"/>
      <c r="AF1323" s="10"/>
      <c r="AG1323" s="10"/>
      <c r="AH1323" s="10"/>
      <c r="AI1323" s="10"/>
      <c r="AJ1323" s="10"/>
      <c r="AK1323" s="10" t="s">
        <v>480</v>
      </c>
      <c r="AL1323">
        <f t="shared" si="40"/>
        <v>46156</v>
      </c>
      <c r="AM1323">
        <f t="shared" si="41"/>
        <v>46157</v>
      </c>
    </row>
    <row r="1324" spans="1:39" ht="21.6" customHeight="1">
      <c r="A1324" s="10">
        <v>75</v>
      </c>
      <c r="B1324" s="10" t="s">
        <v>471</v>
      </c>
      <c r="C1324" s="10">
        <v>2026052115</v>
      </c>
      <c r="D1324" s="10"/>
      <c r="E1324" s="10"/>
      <c r="F1324" s="10">
        <v>4762</v>
      </c>
      <c r="G1324" s="366" t="s">
        <v>1030</v>
      </c>
      <c r="H1324" s="10" t="s">
        <v>636</v>
      </c>
      <c r="I1324" s="10"/>
      <c r="J1324" s="10"/>
      <c r="K1324" s="10"/>
      <c r="L1324" s="10"/>
      <c r="M1324" s="11"/>
      <c r="N1324" s="10"/>
      <c r="O1324" s="11"/>
      <c r="P1324" s="12"/>
      <c r="Q1324" s="10" t="s">
        <v>1031</v>
      </c>
      <c r="R1324" s="10" t="s">
        <v>419</v>
      </c>
      <c r="S1324" s="367" t="s">
        <v>125</v>
      </c>
      <c r="T1324" s="10">
        <v>1</v>
      </c>
      <c r="U1324" s="10" t="s">
        <v>475</v>
      </c>
      <c r="V1324" s="10" t="s">
        <v>6056</v>
      </c>
      <c r="W1324" s="10" t="s">
        <v>6057</v>
      </c>
      <c r="X1324" s="569">
        <v>46157.552083333343</v>
      </c>
      <c r="Y1324" s="10"/>
      <c r="Z1324" s="10">
        <v>0.5</v>
      </c>
      <c r="AA1324" s="10"/>
      <c r="AB1324" s="10" t="s">
        <v>478</v>
      </c>
      <c r="AC1324" s="221" t="s">
        <v>5068</v>
      </c>
      <c r="AD1324" s="10" t="s">
        <v>480</v>
      </c>
      <c r="AE1324" s="10"/>
      <c r="AF1324" s="10"/>
      <c r="AG1324" s="10"/>
      <c r="AH1324" s="10"/>
      <c r="AI1324" s="10"/>
      <c r="AJ1324" s="10" t="s">
        <v>480</v>
      </c>
      <c r="AK1324" s="10" t="s">
        <v>480</v>
      </c>
      <c r="AL1324" t="e">
        <f t="shared" si="40"/>
        <v>#VALUE!</v>
      </c>
      <c r="AM1324">
        <f t="shared" si="41"/>
        <v>46157</v>
      </c>
    </row>
    <row r="1325" spans="1:39" ht="21.6" customHeight="1">
      <c r="A1325" s="10">
        <v>76</v>
      </c>
      <c r="B1325" s="10" t="s">
        <v>471</v>
      </c>
      <c r="C1325" s="10">
        <v>2026052120</v>
      </c>
      <c r="D1325" s="10"/>
      <c r="E1325" s="10"/>
      <c r="F1325" s="10">
        <v>3999</v>
      </c>
      <c r="G1325" s="366" t="s">
        <v>1026</v>
      </c>
      <c r="H1325" s="10" t="s">
        <v>636</v>
      </c>
      <c r="I1325" s="10"/>
      <c r="J1325" s="10"/>
      <c r="K1325" s="10"/>
      <c r="L1325" s="10"/>
      <c r="M1325" s="11"/>
      <c r="N1325" s="10"/>
      <c r="O1325" s="11"/>
      <c r="P1325" s="12"/>
      <c r="Q1325" s="10" t="s">
        <v>1027</v>
      </c>
      <c r="R1325" s="10" t="s">
        <v>419</v>
      </c>
      <c r="S1325" s="367" t="s">
        <v>125</v>
      </c>
      <c r="T1325" s="10">
        <v>1</v>
      </c>
      <c r="U1325" s="10" t="s">
        <v>475</v>
      </c>
      <c r="V1325" s="10" t="s">
        <v>6058</v>
      </c>
      <c r="W1325" s="10" t="s">
        <v>6059</v>
      </c>
      <c r="X1325" s="569">
        <v>46157.572916666657</v>
      </c>
      <c r="Y1325" s="10"/>
      <c r="Z1325" s="10">
        <v>0.5</v>
      </c>
      <c r="AA1325" s="10"/>
      <c r="AB1325" s="10" t="s">
        <v>478</v>
      </c>
      <c r="AC1325" s="221" t="s">
        <v>5068</v>
      </c>
      <c r="AD1325" s="10" t="s">
        <v>480</v>
      </c>
      <c r="AE1325" s="10"/>
      <c r="AF1325" s="10"/>
      <c r="AG1325" s="10"/>
      <c r="AH1325" s="10"/>
      <c r="AI1325" s="10"/>
      <c r="AJ1325" s="10" t="s">
        <v>480</v>
      </c>
      <c r="AK1325" s="10" t="s">
        <v>480</v>
      </c>
      <c r="AL1325" t="e">
        <f t="shared" si="40"/>
        <v>#VALUE!</v>
      </c>
      <c r="AM1325">
        <f t="shared" si="41"/>
        <v>46157</v>
      </c>
    </row>
    <row r="1326" spans="1:39" ht="21.6" customHeight="1">
      <c r="A1326" s="10">
        <v>77</v>
      </c>
      <c r="B1326" s="10" t="s">
        <v>471</v>
      </c>
      <c r="C1326" s="10">
        <v>2026052128</v>
      </c>
      <c r="D1326" s="10"/>
      <c r="E1326" s="10"/>
      <c r="F1326" s="10" t="s">
        <v>73</v>
      </c>
      <c r="G1326" s="366" t="s">
        <v>3540</v>
      </c>
      <c r="H1326" s="10" t="s">
        <v>2452</v>
      </c>
      <c r="I1326" s="10"/>
      <c r="J1326" s="10"/>
      <c r="K1326" s="10"/>
      <c r="L1326" s="10"/>
      <c r="M1326" s="11"/>
      <c r="N1326" s="10"/>
      <c r="O1326" s="11"/>
      <c r="P1326" s="12"/>
      <c r="Q1326" s="10" t="s">
        <v>3543</v>
      </c>
      <c r="R1326" s="10" t="s">
        <v>419</v>
      </c>
      <c r="S1326" s="367" t="s">
        <v>145</v>
      </c>
      <c r="T1326" s="10">
        <v>1</v>
      </c>
      <c r="U1326" s="10" t="s">
        <v>475</v>
      </c>
      <c r="V1326" s="10" t="s">
        <v>6060</v>
      </c>
      <c r="W1326" s="10" t="s">
        <v>6061</v>
      </c>
      <c r="X1326" s="569">
        <v>46157.609722222223</v>
      </c>
      <c r="Y1326" s="10"/>
      <c r="Z1326" s="10">
        <v>0.4</v>
      </c>
      <c r="AA1326" s="10"/>
      <c r="AB1326" s="10" t="s">
        <v>478</v>
      </c>
      <c r="AC1326" s="221" t="s">
        <v>5068</v>
      </c>
      <c r="AD1326" s="10" t="s">
        <v>480</v>
      </c>
      <c r="AE1326" s="10"/>
      <c r="AF1326" s="10"/>
      <c r="AG1326" s="10"/>
      <c r="AH1326" s="10"/>
      <c r="AI1326" s="10"/>
      <c r="AJ1326" s="10" t="s">
        <v>480</v>
      </c>
      <c r="AK1326" s="10" t="s">
        <v>480</v>
      </c>
      <c r="AL1326" t="e">
        <f t="shared" si="40"/>
        <v>#VALUE!</v>
      </c>
      <c r="AM1326">
        <f t="shared" si="41"/>
        <v>46157</v>
      </c>
    </row>
    <row r="1327" spans="1:39" ht="21.6" customHeight="1">
      <c r="A1327" s="10">
        <v>78</v>
      </c>
      <c r="B1327" s="10" t="s">
        <v>509</v>
      </c>
      <c r="C1327" s="10">
        <v>2026052129</v>
      </c>
      <c r="D1327" s="10" t="s">
        <v>6062</v>
      </c>
      <c r="E1327" s="10" t="s">
        <v>511</v>
      </c>
      <c r="F1327" s="10">
        <v>3883</v>
      </c>
      <c r="G1327" s="366" t="s">
        <v>2634</v>
      </c>
      <c r="H1327" s="10" t="s">
        <v>2452</v>
      </c>
      <c r="I1327" s="10" t="s">
        <v>6063</v>
      </c>
      <c r="J1327" s="10" t="s">
        <v>591</v>
      </c>
      <c r="K1327" s="10" t="s">
        <v>289</v>
      </c>
      <c r="L1327" s="10" t="s">
        <v>515</v>
      </c>
      <c r="M1327" s="11" t="s">
        <v>516</v>
      </c>
      <c r="N1327" s="10">
        <v>2307</v>
      </c>
      <c r="O1327" s="11" t="s">
        <v>532</v>
      </c>
      <c r="P1327" s="12" t="s">
        <v>6064</v>
      </c>
      <c r="Q1327" s="10" t="s">
        <v>2637</v>
      </c>
      <c r="R1327" s="10" t="s">
        <v>419</v>
      </c>
      <c r="S1327" s="367" t="s">
        <v>145</v>
      </c>
      <c r="T1327" s="10">
        <v>1</v>
      </c>
      <c r="U1327" s="10" t="s">
        <v>475</v>
      </c>
      <c r="V1327" s="10" t="s">
        <v>6065</v>
      </c>
      <c r="W1327" s="10" t="s">
        <v>6066</v>
      </c>
      <c r="X1327" s="569">
        <v>46160.474305555559</v>
      </c>
      <c r="Y1327" s="10" t="s">
        <v>6067</v>
      </c>
      <c r="Z1327" s="10">
        <v>0.5</v>
      </c>
      <c r="AA1327" s="10"/>
      <c r="AB1327" s="10" t="s">
        <v>478</v>
      </c>
      <c r="AC1327" s="221" t="s">
        <v>6068</v>
      </c>
      <c r="AD1327" s="10"/>
      <c r="AE1327" s="10"/>
      <c r="AF1327" s="10"/>
      <c r="AG1327" s="10"/>
      <c r="AH1327" s="10"/>
      <c r="AI1327" s="10"/>
      <c r="AJ1327" s="10"/>
      <c r="AK1327" s="10" t="s">
        <v>480</v>
      </c>
      <c r="AL1327">
        <f t="shared" si="40"/>
        <v>46157</v>
      </c>
      <c r="AM1327">
        <f t="shared" si="41"/>
        <v>46160</v>
      </c>
    </row>
    <row r="1328" spans="1:39" ht="21.6" customHeight="1">
      <c r="A1328" s="10">
        <v>79</v>
      </c>
      <c r="B1328" s="10" t="s">
        <v>509</v>
      </c>
      <c r="C1328" s="10">
        <v>2026052137</v>
      </c>
      <c r="D1328" s="10" t="s">
        <v>6069</v>
      </c>
      <c r="E1328" s="10" t="s">
        <v>511</v>
      </c>
      <c r="F1328" s="10">
        <v>4025</v>
      </c>
      <c r="G1328" s="366" t="s">
        <v>275</v>
      </c>
      <c r="H1328" s="10" t="s">
        <v>636</v>
      </c>
      <c r="I1328" s="10" t="s">
        <v>6070</v>
      </c>
      <c r="J1328" s="10" t="s">
        <v>591</v>
      </c>
      <c r="K1328" s="10" t="s">
        <v>289</v>
      </c>
      <c r="L1328" s="10" t="s">
        <v>515</v>
      </c>
      <c r="M1328" s="11" t="s">
        <v>516</v>
      </c>
      <c r="N1328" s="10">
        <v>2307</v>
      </c>
      <c r="O1328" s="11" t="s">
        <v>532</v>
      </c>
      <c r="P1328" s="12" t="s">
        <v>6071</v>
      </c>
      <c r="Q1328" s="10" t="s">
        <v>2411</v>
      </c>
      <c r="R1328" s="10" t="s">
        <v>419</v>
      </c>
      <c r="S1328" s="367" t="s">
        <v>125</v>
      </c>
      <c r="T1328" s="10">
        <v>1</v>
      </c>
      <c r="U1328" s="10" t="s">
        <v>475</v>
      </c>
      <c r="V1328" s="10" t="s">
        <v>6072</v>
      </c>
      <c r="W1328" s="10" t="s">
        <v>6073</v>
      </c>
      <c r="X1328" s="569">
        <v>46160.416666666657</v>
      </c>
      <c r="Y1328" s="10" t="s">
        <v>6074</v>
      </c>
      <c r="Z1328" s="10">
        <v>1</v>
      </c>
      <c r="AA1328" s="10"/>
      <c r="AB1328" s="10" t="s">
        <v>478</v>
      </c>
      <c r="AC1328" s="221" t="s">
        <v>6075</v>
      </c>
      <c r="AD1328" s="10"/>
      <c r="AE1328" s="10"/>
      <c r="AF1328" s="10"/>
      <c r="AG1328" s="10"/>
      <c r="AH1328" s="10"/>
      <c r="AI1328" s="10"/>
      <c r="AJ1328" s="10"/>
      <c r="AK1328" s="10" t="s">
        <v>480</v>
      </c>
      <c r="AL1328">
        <f t="shared" si="40"/>
        <v>46157</v>
      </c>
      <c r="AM1328">
        <f t="shared" si="41"/>
        <v>46160</v>
      </c>
    </row>
    <row r="1329" spans="1:39" ht="21.6" customHeight="1">
      <c r="A1329" s="10">
        <v>80</v>
      </c>
      <c r="B1329" s="10" t="s">
        <v>471</v>
      </c>
      <c r="C1329" s="10">
        <v>2026052198</v>
      </c>
      <c r="D1329" s="10"/>
      <c r="E1329" s="10"/>
      <c r="F1329" s="10">
        <v>4629</v>
      </c>
      <c r="G1329" s="366" t="s">
        <v>271</v>
      </c>
      <c r="H1329" s="10" t="s">
        <v>2561</v>
      </c>
      <c r="I1329" s="10"/>
      <c r="J1329" s="10"/>
      <c r="K1329" s="10"/>
      <c r="L1329" s="10"/>
      <c r="M1329" s="11"/>
      <c r="N1329" s="10"/>
      <c r="O1329" s="11"/>
      <c r="P1329" s="12"/>
      <c r="Q1329" s="10" t="s">
        <v>4334</v>
      </c>
      <c r="R1329" s="10" t="s">
        <v>419</v>
      </c>
      <c r="S1329" s="367" t="s">
        <v>130</v>
      </c>
      <c r="T1329" s="10">
        <v>1</v>
      </c>
      <c r="U1329" s="10" t="s">
        <v>475</v>
      </c>
      <c r="V1329" s="10" t="s">
        <v>6076</v>
      </c>
      <c r="W1329" s="10" t="s">
        <v>6077</v>
      </c>
      <c r="X1329" s="569">
        <v>46157.690972222219</v>
      </c>
      <c r="Y1329" s="10"/>
      <c r="Z1329" s="10">
        <v>2.6</v>
      </c>
      <c r="AA1329" s="10"/>
      <c r="AB1329" s="10" t="s">
        <v>478</v>
      </c>
      <c r="AC1329" s="221" t="s">
        <v>6006</v>
      </c>
      <c r="AD1329" s="10" t="s">
        <v>480</v>
      </c>
      <c r="AE1329" s="10" t="s">
        <v>480</v>
      </c>
      <c r="AF1329" s="10"/>
      <c r="AG1329" s="10"/>
      <c r="AH1329" s="10"/>
      <c r="AI1329" s="10"/>
      <c r="AJ1329" s="10"/>
      <c r="AK1329" s="10" t="s">
        <v>480</v>
      </c>
      <c r="AL1329" t="e">
        <f t="shared" si="40"/>
        <v>#VALUE!</v>
      </c>
      <c r="AM1329">
        <f t="shared" si="41"/>
        <v>46157</v>
      </c>
    </row>
    <row r="1330" spans="1:39" ht="21.6" customHeight="1">
      <c r="A1330" s="10">
        <v>81</v>
      </c>
      <c r="B1330" s="10" t="s">
        <v>509</v>
      </c>
      <c r="C1330" s="10">
        <v>2026052225</v>
      </c>
      <c r="D1330" s="10" t="s">
        <v>6078</v>
      </c>
      <c r="E1330" s="10" t="s">
        <v>511</v>
      </c>
      <c r="F1330" s="10">
        <v>4528</v>
      </c>
      <c r="G1330" s="366" t="s">
        <v>1844</v>
      </c>
      <c r="H1330" s="10" t="s">
        <v>1208</v>
      </c>
      <c r="I1330" s="10" t="s">
        <v>6079</v>
      </c>
      <c r="J1330" s="10" t="s">
        <v>629</v>
      </c>
      <c r="K1330" s="10" t="s">
        <v>592</v>
      </c>
      <c r="L1330" s="10" t="s">
        <v>1140</v>
      </c>
      <c r="M1330" s="11" t="s">
        <v>1141</v>
      </c>
      <c r="N1330" s="10">
        <v>5801</v>
      </c>
      <c r="O1330" s="11" t="s">
        <v>1142</v>
      </c>
      <c r="P1330" s="12" t="s">
        <v>6080</v>
      </c>
      <c r="Q1330" s="10" t="s">
        <v>1845</v>
      </c>
      <c r="R1330" s="10" t="s">
        <v>419</v>
      </c>
      <c r="S1330" s="367" t="s">
        <v>130</v>
      </c>
      <c r="T1330" s="10">
        <v>1</v>
      </c>
      <c r="U1330" s="10" t="s">
        <v>475</v>
      </c>
      <c r="V1330" s="10" t="s">
        <v>6081</v>
      </c>
      <c r="W1330" s="10" t="s">
        <v>6082</v>
      </c>
      <c r="X1330" s="569">
        <v>46160.458333333343</v>
      </c>
      <c r="Y1330" s="10" t="s">
        <v>6083</v>
      </c>
      <c r="Z1330" s="10">
        <v>1</v>
      </c>
      <c r="AA1330" s="10"/>
      <c r="AB1330" s="10" t="s">
        <v>478</v>
      </c>
      <c r="AC1330" s="221" t="s">
        <v>6084</v>
      </c>
      <c r="AD1330" s="10"/>
      <c r="AE1330" s="10"/>
      <c r="AF1330" s="10"/>
      <c r="AG1330" s="10"/>
      <c r="AH1330" s="10"/>
      <c r="AI1330" s="10"/>
      <c r="AJ1330" s="10"/>
      <c r="AK1330" s="10" t="s">
        <v>480</v>
      </c>
      <c r="AL1330">
        <f t="shared" si="40"/>
        <v>46159</v>
      </c>
      <c r="AM1330">
        <f t="shared" si="41"/>
        <v>46160</v>
      </c>
    </row>
    <row r="1331" spans="1:39" ht="21.6" customHeight="1">
      <c r="A1331" s="10">
        <v>82</v>
      </c>
      <c r="B1331" s="10" t="s">
        <v>509</v>
      </c>
      <c r="C1331" s="10">
        <v>2026052233</v>
      </c>
      <c r="D1331" s="10" t="s">
        <v>6085</v>
      </c>
      <c r="E1331" s="10" t="s">
        <v>511</v>
      </c>
      <c r="F1331" s="10">
        <v>3913</v>
      </c>
      <c r="G1331" s="366" t="s">
        <v>2451</v>
      </c>
      <c r="H1331" s="10" t="s">
        <v>2452</v>
      </c>
      <c r="I1331" s="10" t="s">
        <v>6086</v>
      </c>
      <c r="J1331" s="10" t="s">
        <v>629</v>
      </c>
      <c r="K1331" s="10" t="s">
        <v>289</v>
      </c>
      <c r="L1331" s="10" t="s">
        <v>515</v>
      </c>
      <c r="M1331" s="11" t="s">
        <v>516</v>
      </c>
      <c r="N1331" s="10">
        <v>2302</v>
      </c>
      <c r="O1331" s="11" t="s">
        <v>1653</v>
      </c>
      <c r="P1331" s="12" t="s">
        <v>6087</v>
      </c>
      <c r="Q1331" s="10" t="s">
        <v>2455</v>
      </c>
      <c r="R1331" s="10" t="s">
        <v>419</v>
      </c>
      <c r="S1331" s="367" t="s">
        <v>145</v>
      </c>
      <c r="T1331" s="10">
        <v>1</v>
      </c>
      <c r="U1331" s="10" t="s">
        <v>475</v>
      </c>
      <c r="V1331" s="10" t="s">
        <v>6088</v>
      </c>
      <c r="W1331" s="10" t="s">
        <v>6089</v>
      </c>
      <c r="X1331" s="569">
        <v>46160.522222222222</v>
      </c>
      <c r="Y1331" s="10" t="s">
        <v>6083</v>
      </c>
      <c r="Z1331" s="10">
        <v>0.5</v>
      </c>
      <c r="AA1331" s="10"/>
      <c r="AB1331" s="10" t="s">
        <v>478</v>
      </c>
      <c r="AC1331" s="221" t="s">
        <v>6090</v>
      </c>
      <c r="AD1331" s="10"/>
      <c r="AE1331" s="10"/>
      <c r="AF1331" s="10"/>
      <c r="AG1331" s="10"/>
      <c r="AH1331" s="10"/>
      <c r="AI1331" s="10"/>
      <c r="AJ1331" s="10"/>
      <c r="AK1331" s="10" t="s">
        <v>480</v>
      </c>
      <c r="AL1331">
        <f t="shared" si="40"/>
        <v>46159</v>
      </c>
      <c r="AM1331">
        <f t="shared" si="41"/>
        <v>46160</v>
      </c>
    </row>
    <row r="1332" spans="1:39" ht="21.6" customHeight="1">
      <c r="A1332" s="10">
        <v>83</v>
      </c>
      <c r="B1332" s="10" t="s">
        <v>471</v>
      </c>
      <c r="C1332" s="10">
        <v>2026052272</v>
      </c>
      <c r="D1332" s="10"/>
      <c r="E1332" s="10" t="s">
        <v>1843</v>
      </c>
      <c r="F1332" s="10">
        <v>4528</v>
      </c>
      <c r="G1332" s="366" t="s">
        <v>1844</v>
      </c>
      <c r="H1332" s="10" t="s">
        <v>1208</v>
      </c>
      <c r="I1332" s="10"/>
      <c r="J1332" s="10"/>
      <c r="K1332" s="10"/>
      <c r="L1332" s="10"/>
      <c r="M1332" s="11"/>
      <c r="N1332" s="10"/>
      <c r="O1332" s="11"/>
      <c r="P1332" s="12"/>
      <c r="Q1332" s="10" t="s">
        <v>1845</v>
      </c>
      <c r="R1332" s="10" t="s">
        <v>419</v>
      </c>
      <c r="S1332" s="367" t="s">
        <v>130</v>
      </c>
      <c r="T1332" s="10">
        <v>1</v>
      </c>
      <c r="U1332" s="10" t="s">
        <v>475</v>
      </c>
      <c r="V1332" s="10" t="s">
        <v>6091</v>
      </c>
      <c r="W1332" s="10" t="s">
        <v>6092</v>
      </c>
      <c r="X1332" s="569">
        <v>46160.416666666657</v>
      </c>
      <c r="Y1332" s="10"/>
      <c r="Z1332" s="10">
        <v>0.5</v>
      </c>
      <c r="AA1332" s="10"/>
      <c r="AB1332" s="10" t="s">
        <v>478</v>
      </c>
      <c r="AC1332" s="221" t="s">
        <v>5068</v>
      </c>
      <c r="AD1332" s="10" t="s">
        <v>480</v>
      </c>
      <c r="AE1332" s="10"/>
      <c r="AF1332" s="10"/>
      <c r="AG1332" s="10"/>
      <c r="AH1332" s="10"/>
      <c r="AI1332" s="10"/>
      <c r="AJ1332" s="10"/>
      <c r="AK1332" s="10" t="s">
        <v>480</v>
      </c>
      <c r="AL1332" t="e">
        <f t="shared" si="40"/>
        <v>#VALUE!</v>
      </c>
      <c r="AM1332">
        <f t="shared" si="41"/>
        <v>46160</v>
      </c>
    </row>
    <row r="1333" spans="1:39" ht="21.6" customHeight="1">
      <c r="A1333" s="10">
        <v>84</v>
      </c>
      <c r="B1333" s="10" t="s">
        <v>471</v>
      </c>
      <c r="C1333" s="10">
        <v>2026052275</v>
      </c>
      <c r="D1333" s="10"/>
      <c r="E1333" s="10"/>
      <c r="F1333" s="10">
        <v>3883</v>
      </c>
      <c r="G1333" s="366" t="s">
        <v>2634</v>
      </c>
      <c r="H1333" s="10" t="s">
        <v>2452</v>
      </c>
      <c r="I1333" s="10"/>
      <c r="J1333" s="10"/>
      <c r="K1333" s="10"/>
      <c r="L1333" s="10"/>
      <c r="M1333" s="11"/>
      <c r="N1333" s="10"/>
      <c r="O1333" s="11"/>
      <c r="P1333" s="12"/>
      <c r="Q1333" s="10" t="s">
        <v>2637</v>
      </c>
      <c r="R1333" s="10" t="s">
        <v>419</v>
      </c>
      <c r="S1333" s="367" t="s">
        <v>145</v>
      </c>
      <c r="T1333" s="10">
        <v>1</v>
      </c>
      <c r="U1333" s="10" t="s">
        <v>475</v>
      </c>
      <c r="V1333" s="10" t="s">
        <v>6093</v>
      </c>
      <c r="W1333" s="10" t="s">
        <v>6094</v>
      </c>
      <c r="X1333" s="569">
        <v>46160.454861111109</v>
      </c>
      <c r="Y1333" s="10"/>
      <c r="Z1333" s="10">
        <v>0.4</v>
      </c>
      <c r="AA1333" s="10"/>
      <c r="AB1333" s="10" t="s">
        <v>478</v>
      </c>
      <c r="AC1333" s="221" t="s">
        <v>5068</v>
      </c>
      <c r="AD1333" s="10" t="s">
        <v>480</v>
      </c>
      <c r="AE1333" s="10"/>
      <c r="AF1333" s="10"/>
      <c r="AG1333" s="10"/>
      <c r="AH1333" s="10"/>
      <c r="AI1333" s="10"/>
      <c r="AJ1333" s="10" t="s">
        <v>480</v>
      </c>
      <c r="AK1333" s="10" t="s">
        <v>480</v>
      </c>
      <c r="AL1333" t="e">
        <f t="shared" si="40"/>
        <v>#VALUE!</v>
      </c>
      <c r="AM1333">
        <f t="shared" si="41"/>
        <v>46160</v>
      </c>
    </row>
    <row r="1334" spans="1:39" ht="21.6" customHeight="1">
      <c r="A1334" s="10">
        <v>85</v>
      </c>
      <c r="B1334" s="10" t="s">
        <v>471</v>
      </c>
      <c r="C1334" s="10">
        <v>2026052277</v>
      </c>
      <c r="D1334" s="10"/>
      <c r="E1334" s="10"/>
      <c r="F1334" s="10">
        <v>5466</v>
      </c>
      <c r="G1334" s="366" t="s">
        <v>308</v>
      </c>
      <c r="H1334" s="10" t="s">
        <v>1208</v>
      </c>
      <c r="I1334" s="10"/>
      <c r="J1334" s="10"/>
      <c r="K1334" s="10"/>
      <c r="L1334" s="10"/>
      <c r="M1334" s="11"/>
      <c r="N1334" s="10"/>
      <c r="O1334" s="11"/>
      <c r="P1334" s="12"/>
      <c r="Q1334" s="10" t="s">
        <v>4087</v>
      </c>
      <c r="R1334" s="10" t="s">
        <v>419</v>
      </c>
      <c r="S1334" s="367" t="s">
        <v>130</v>
      </c>
      <c r="T1334" s="10">
        <v>1</v>
      </c>
      <c r="U1334" s="10" t="s">
        <v>475</v>
      </c>
      <c r="V1334" s="10" t="s">
        <v>6095</v>
      </c>
      <c r="W1334" s="10" t="s">
        <v>6096</v>
      </c>
      <c r="X1334" s="569">
        <v>46160.486111111109</v>
      </c>
      <c r="Y1334" s="10"/>
      <c r="Z1334" s="10">
        <v>0.3</v>
      </c>
      <c r="AA1334" s="10"/>
      <c r="AB1334" s="10" t="s">
        <v>478</v>
      </c>
      <c r="AC1334" s="221" t="s">
        <v>5068</v>
      </c>
      <c r="AD1334" s="10" t="s">
        <v>480</v>
      </c>
      <c r="AE1334" s="10"/>
      <c r="AF1334" s="10"/>
      <c r="AG1334" s="10"/>
      <c r="AH1334" s="10"/>
      <c r="AI1334" s="10"/>
      <c r="AJ1334" s="10"/>
      <c r="AK1334" s="10" t="s">
        <v>480</v>
      </c>
      <c r="AL1334" t="e">
        <f t="shared" si="40"/>
        <v>#VALUE!</v>
      </c>
      <c r="AM1334">
        <f t="shared" si="41"/>
        <v>46160</v>
      </c>
    </row>
    <row r="1335" spans="1:39" ht="21.6" customHeight="1">
      <c r="A1335" s="10">
        <v>86</v>
      </c>
      <c r="B1335" s="10" t="s">
        <v>471</v>
      </c>
      <c r="C1335" s="10">
        <v>2026052292</v>
      </c>
      <c r="D1335" s="10"/>
      <c r="E1335" s="10"/>
      <c r="F1335" s="10">
        <v>4243</v>
      </c>
      <c r="G1335" s="366" t="s">
        <v>1848</v>
      </c>
      <c r="H1335" s="10" t="s">
        <v>1208</v>
      </c>
      <c r="I1335" s="10"/>
      <c r="J1335" s="10"/>
      <c r="K1335" s="10"/>
      <c r="L1335" s="10"/>
      <c r="M1335" s="11"/>
      <c r="N1335" s="10"/>
      <c r="O1335" s="11"/>
      <c r="P1335" s="12"/>
      <c r="Q1335" s="10" t="s">
        <v>1849</v>
      </c>
      <c r="R1335" s="10" t="s">
        <v>419</v>
      </c>
      <c r="S1335" s="367" t="s">
        <v>130</v>
      </c>
      <c r="T1335" s="10">
        <v>1</v>
      </c>
      <c r="U1335" s="10" t="s">
        <v>475</v>
      </c>
      <c r="V1335" s="10" t="s">
        <v>6097</v>
      </c>
      <c r="W1335" s="10" t="s">
        <v>6098</v>
      </c>
      <c r="X1335" s="569">
        <v>46160.548611111109</v>
      </c>
      <c r="Y1335" s="10"/>
      <c r="Z1335" s="10">
        <v>0.3</v>
      </c>
      <c r="AA1335" s="10"/>
      <c r="AB1335" s="10" t="s">
        <v>478</v>
      </c>
      <c r="AC1335" s="221" t="s">
        <v>5327</v>
      </c>
      <c r="AD1335" s="10" t="s">
        <v>480</v>
      </c>
      <c r="AE1335" s="10"/>
      <c r="AF1335" s="10"/>
      <c r="AG1335" s="10"/>
      <c r="AH1335" s="10"/>
      <c r="AI1335" s="10"/>
      <c r="AJ1335" s="10"/>
      <c r="AK1335" s="10" t="s">
        <v>480</v>
      </c>
      <c r="AL1335" t="e">
        <f t="shared" si="40"/>
        <v>#VALUE!</v>
      </c>
      <c r="AM1335">
        <f t="shared" si="41"/>
        <v>46160</v>
      </c>
    </row>
    <row r="1336" spans="1:39" ht="21.6" customHeight="1">
      <c r="A1336" s="10">
        <v>87</v>
      </c>
      <c r="B1336" s="10" t="s">
        <v>471</v>
      </c>
      <c r="C1336" s="10">
        <v>2026052293</v>
      </c>
      <c r="D1336" s="10"/>
      <c r="E1336" s="10"/>
      <c r="F1336" s="10">
        <v>3458</v>
      </c>
      <c r="G1336" s="366" t="s">
        <v>1852</v>
      </c>
      <c r="H1336" s="10" t="s">
        <v>1208</v>
      </c>
      <c r="I1336" s="10"/>
      <c r="J1336" s="10"/>
      <c r="K1336" s="10"/>
      <c r="L1336" s="10"/>
      <c r="M1336" s="11"/>
      <c r="N1336" s="10"/>
      <c r="O1336" s="11"/>
      <c r="P1336" s="12"/>
      <c r="Q1336" s="10" t="s">
        <v>1853</v>
      </c>
      <c r="R1336" s="10" t="s">
        <v>419</v>
      </c>
      <c r="S1336" s="367" t="s">
        <v>130</v>
      </c>
      <c r="T1336" s="10">
        <v>1</v>
      </c>
      <c r="U1336" s="10" t="s">
        <v>475</v>
      </c>
      <c r="V1336" s="10" t="s">
        <v>6099</v>
      </c>
      <c r="W1336" s="10" t="s">
        <v>6100</v>
      </c>
      <c r="X1336" s="569">
        <v>46160.568749999999</v>
      </c>
      <c r="Y1336" s="10"/>
      <c r="Z1336" s="10">
        <v>0.4</v>
      </c>
      <c r="AA1336" s="10"/>
      <c r="AB1336" s="10" t="s">
        <v>478</v>
      </c>
      <c r="AC1336" s="221" t="s">
        <v>5327</v>
      </c>
      <c r="AD1336" s="10" t="s">
        <v>480</v>
      </c>
      <c r="AE1336" s="10"/>
      <c r="AF1336" s="10"/>
      <c r="AG1336" s="10"/>
      <c r="AH1336" s="10"/>
      <c r="AI1336" s="10"/>
      <c r="AJ1336" s="10"/>
      <c r="AK1336" s="10" t="s">
        <v>480</v>
      </c>
      <c r="AL1336" t="e">
        <f t="shared" si="40"/>
        <v>#VALUE!</v>
      </c>
      <c r="AM1336">
        <f t="shared" si="41"/>
        <v>46160</v>
      </c>
    </row>
    <row r="1337" spans="1:39" ht="21.6" customHeight="1">
      <c r="A1337" s="10">
        <v>88</v>
      </c>
      <c r="B1337" s="10" t="s">
        <v>471</v>
      </c>
      <c r="C1337" s="10">
        <v>2026052298</v>
      </c>
      <c r="D1337" s="10"/>
      <c r="E1337" s="10"/>
      <c r="F1337" s="10">
        <v>3751</v>
      </c>
      <c r="G1337" s="366" t="s">
        <v>716</v>
      </c>
      <c r="H1337" s="10" t="s">
        <v>712</v>
      </c>
      <c r="I1337" s="10"/>
      <c r="J1337" s="10"/>
      <c r="K1337" s="10"/>
      <c r="L1337" s="10"/>
      <c r="M1337" s="11"/>
      <c r="N1337" s="10"/>
      <c r="O1337" s="11"/>
      <c r="P1337" s="12"/>
      <c r="Q1337" s="10" t="s">
        <v>717</v>
      </c>
      <c r="R1337" s="10" t="s">
        <v>419</v>
      </c>
      <c r="S1337" s="367" t="s">
        <v>130</v>
      </c>
      <c r="T1337" s="10">
        <v>1</v>
      </c>
      <c r="U1337" s="10" t="s">
        <v>475</v>
      </c>
      <c r="V1337" s="10" t="s">
        <v>6101</v>
      </c>
      <c r="W1337" s="10" t="s">
        <v>6102</v>
      </c>
      <c r="X1337" s="569">
        <v>46160.586805555547</v>
      </c>
      <c r="Y1337" s="10"/>
      <c r="Z1337" s="10">
        <v>0.3</v>
      </c>
      <c r="AA1337" s="10"/>
      <c r="AB1337" s="10" t="s">
        <v>478</v>
      </c>
      <c r="AC1337" s="221" t="s">
        <v>5068</v>
      </c>
      <c r="AD1337" s="10" t="s">
        <v>480</v>
      </c>
      <c r="AE1337" s="10"/>
      <c r="AF1337" s="10"/>
      <c r="AG1337" s="10"/>
      <c r="AH1337" s="10"/>
      <c r="AI1337" s="10"/>
      <c r="AJ1337" s="10"/>
      <c r="AK1337" s="10" t="s">
        <v>480</v>
      </c>
      <c r="AL1337" t="e">
        <f t="shared" si="40"/>
        <v>#VALUE!</v>
      </c>
      <c r="AM1337">
        <f t="shared" si="41"/>
        <v>46160</v>
      </c>
    </row>
    <row r="1338" spans="1:39" ht="21.6" customHeight="1">
      <c r="A1338" s="10">
        <v>89</v>
      </c>
      <c r="B1338" s="10" t="s">
        <v>471</v>
      </c>
      <c r="C1338" s="10">
        <v>2026052345</v>
      </c>
      <c r="D1338" s="10"/>
      <c r="E1338" s="10"/>
      <c r="F1338" s="10">
        <v>3955</v>
      </c>
      <c r="G1338" s="366" t="s">
        <v>227</v>
      </c>
      <c r="H1338" s="10" t="s">
        <v>543</v>
      </c>
      <c r="I1338" s="10"/>
      <c r="J1338" s="10"/>
      <c r="K1338" s="10"/>
      <c r="L1338" s="10"/>
      <c r="M1338" s="11"/>
      <c r="N1338" s="10"/>
      <c r="O1338" s="11"/>
      <c r="P1338" s="12"/>
      <c r="Q1338" s="10" t="s">
        <v>770</v>
      </c>
      <c r="R1338" s="10" t="s">
        <v>419</v>
      </c>
      <c r="S1338" s="367" t="s">
        <v>125</v>
      </c>
      <c r="T1338" s="10">
        <v>1</v>
      </c>
      <c r="U1338" s="10" t="s">
        <v>475</v>
      </c>
      <c r="V1338" s="10" t="s">
        <v>6103</v>
      </c>
      <c r="W1338" s="10" t="s">
        <v>6104</v>
      </c>
      <c r="X1338" s="569">
        <v>46160.625</v>
      </c>
      <c r="Y1338" s="10"/>
      <c r="Z1338" s="10">
        <v>0.5</v>
      </c>
      <c r="AA1338" s="10"/>
      <c r="AB1338" s="10" t="s">
        <v>478</v>
      </c>
      <c r="AC1338" s="221" t="s">
        <v>25</v>
      </c>
      <c r="AD1338" s="10"/>
      <c r="AE1338" s="10" t="s">
        <v>480</v>
      </c>
      <c r="AF1338" s="10"/>
      <c r="AG1338" s="10"/>
      <c r="AH1338" s="10"/>
      <c r="AI1338" s="10"/>
      <c r="AJ1338" s="10"/>
      <c r="AK1338" s="10" t="s">
        <v>480</v>
      </c>
      <c r="AL1338" t="e">
        <f t="shared" si="40"/>
        <v>#VALUE!</v>
      </c>
      <c r="AM1338">
        <f t="shared" si="41"/>
        <v>46160</v>
      </c>
    </row>
    <row r="1339" spans="1:39" ht="21.6" customHeight="1">
      <c r="A1339" s="10">
        <v>90</v>
      </c>
      <c r="B1339" s="10" t="s">
        <v>471</v>
      </c>
      <c r="C1339" s="10">
        <v>2026052347</v>
      </c>
      <c r="D1339" s="10"/>
      <c r="E1339" s="10"/>
      <c r="F1339" s="10">
        <v>3955</v>
      </c>
      <c r="G1339" s="366" t="s">
        <v>227</v>
      </c>
      <c r="H1339" s="10" t="s">
        <v>543</v>
      </c>
      <c r="I1339" s="10"/>
      <c r="J1339" s="10"/>
      <c r="K1339" s="10"/>
      <c r="L1339" s="10"/>
      <c r="M1339" s="11"/>
      <c r="N1339" s="10"/>
      <c r="O1339" s="11"/>
      <c r="P1339" s="12"/>
      <c r="Q1339" s="10" t="s">
        <v>770</v>
      </c>
      <c r="R1339" s="10" t="s">
        <v>419</v>
      </c>
      <c r="S1339" s="367" t="s">
        <v>146</v>
      </c>
      <c r="T1339" s="10">
        <v>1</v>
      </c>
      <c r="U1339" s="10" t="s">
        <v>475</v>
      </c>
      <c r="V1339" s="10" t="s">
        <v>6105</v>
      </c>
      <c r="W1339" s="10" t="s">
        <v>6104</v>
      </c>
      <c r="X1339" s="569">
        <v>46160.625</v>
      </c>
      <c r="Y1339" s="10"/>
      <c r="Z1339" s="10">
        <v>0.5</v>
      </c>
      <c r="AA1339" s="10"/>
      <c r="AB1339" s="10" t="s">
        <v>478</v>
      </c>
      <c r="AC1339" s="221" t="s">
        <v>6106</v>
      </c>
      <c r="AD1339" s="10"/>
      <c r="AE1339" s="10"/>
      <c r="AF1339" s="10" t="s">
        <v>480</v>
      </c>
      <c r="AG1339" s="10"/>
      <c r="AH1339" s="10"/>
      <c r="AI1339" s="10"/>
      <c r="AJ1339" s="10"/>
      <c r="AK1339" s="10" t="s">
        <v>480</v>
      </c>
      <c r="AL1339" t="e">
        <f t="shared" si="40"/>
        <v>#VALUE!</v>
      </c>
      <c r="AM1339">
        <f t="shared" si="41"/>
        <v>46160</v>
      </c>
    </row>
    <row r="1340" spans="1:39" ht="21.6" customHeight="1">
      <c r="A1340" s="10">
        <v>91</v>
      </c>
      <c r="B1340" s="10" t="s">
        <v>471</v>
      </c>
      <c r="C1340" s="10">
        <v>2026052351</v>
      </c>
      <c r="D1340" s="10"/>
      <c r="E1340" s="10"/>
      <c r="F1340" s="10">
        <v>5060</v>
      </c>
      <c r="G1340" s="366" t="s">
        <v>1196</v>
      </c>
      <c r="H1340" s="10" t="s">
        <v>712</v>
      </c>
      <c r="I1340" s="10"/>
      <c r="J1340" s="10"/>
      <c r="K1340" s="10"/>
      <c r="L1340" s="10"/>
      <c r="M1340" s="11"/>
      <c r="N1340" s="10"/>
      <c r="O1340" s="11"/>
      <c r="P1340" s="12"/>
      <c r="Q1340" s="10" t="s">
        <v>1197</v>
      </c>
      <c r="R1340" s="10" t="s">
        <v>419</v>
      </c>
      <c r="S1340" s="367" t="s">
        <v>130</v>
      </c>
      <c r="T1340" s="10">
        <v>1</v>
      </c>
      <c r="U1340" s="10" t="s">
        <v>475</v>
      </c>
      <c r="V1340" s="10" t="s">
        <v>6107</v>
      </c>
      <c r="W1340" s="10" t="s">
        <v>6108</v>
      </c>
      <c r="X1340" s="569">
        <v>46160.636111111111</v>
      </c>
      <c r="Y1340" s="10"/>
      <c r="Z1340" s="10">
        <v>0.4</v>
      </c>
      <c r="AA1340" s="10"/>
      <c r="AB1340" s="10" t="s">
        <v>478</v>
      </c>
      <c r="AC1340" s="221" t="s">
        <v>5068</v>
      </c>
      <c r="AD1340" s="10" t="s">
        <v>480</v>
      </c>
      <c r="AE1340" s="10"/>
      <c r="AF1340" s="10"/>
      <c r="AG1340" s="10"/>
      <c r="AH1340" s="10"/>
      <c r="AI1340" s="10"/>
      <c r="AJ1340" s="10"/>
      <c r="AK1340" s="10" t="s">
        <v>480</v>
      </c>
      <c r="AL1340" t="e">
        <f t="shared" si="40"/>
        <v>#VALUE!</v>
      </c>
      <c r="AM1340">
        <f t="shared" si="41"/>
        <v>46160</v>
      </c>
    </row>
    <row r="1341" spans="1:39" ht="21.6" customHeight="1">
      <c r="A1341" s="10">
        <v>92</v>
      </c>
      <c r="B1341" s="10" t="s">
        <v>471</v>
      </c>
      <c r="C1341" s="10">
        <v>2026052360</v>
      </c>
      <c r="D1341" s="10"/>
      <c r="E1341" s="10"/>
      <c r="F1341" s="10">
        <v>2749</v>
      </c>
      <c r="G1341" s="366" t="s">
        <v>2143</v>
      </c>
      <c r="H1341" s="10" t="s">
        <v>712</v>
      </c>
      <c r="I1341" s="10"/>
      <c r="J1341" s="10"/>
      <c r="K1341" s="10"/>
      <c r="L1341" s="10"/>
      <c r="M1341" s="11"/>
      <c r="N1341" s="10"/>
      <c r="O1341" s="11"/>
      <c r="P1341" s="12"/>
      <c r="Q1341" s="10" t="s">
        <v>2144</v>
      </c>
      <c r="R1341" s="10" t="s">
        <v>419</v>
      </c>
      <c r="S1341" s="367" t="s">
        <v>130</v>
      </c>
      <c r="T1341" s="10">
        <v>1</v>
      </c>
      <c r="U1341" s="10" t="s">
        <v>475</v>
      </c>
      <c r="V1341" s="10" t="s">
        <v>6109</v>
      </c>
      <c r="W1341" s="10" t="s">
        <v>6110</v>
      </c>
      <c r="X1341" s="569">
        <v>46160.668055555558</v>
      </c>
      <c r="Y1341" s="10"/>
      <c r="Z1341" s="10">
        <v>0.4</v>
      </c>
      <c r="AA1341" s="10"/>
      <c r="AB1341" s="10" t="s">
        <v>478</v>
      </c>
      <c r="AC1341" s="221" t="s">
        <v>5068</v>
      </c>
      <c r="AD1341" s="10" t="s">
        <v>480</v>
      </c>
      <c r="AE1341" s="10"/>
      <c r="AF1341" s="10"/>
      <c r="AG1341" s="10"/>
      <c r="AH1341" s="10"/>
      <c r="AI1341" s="10"/>
      <c r="AJ1341" s="10"/>
      <c r="AK1341" s="10" t="s">
        <v>480</v>
      </c>
      <c r="AL1341" t="e">
        <f t="shared" si="40"/>
        <v>#VALUE!</v>
      </c>
      <c r="AM1341">
        <f t="shared" si="41"/>
        <v>46160</v>
      </c>
    </row>
    <row r="1342" spans="1:39" ht="21.6" customHeight="1">
      <c r="A1342" s="10">
        <v>93</v>
      </c>
      <c r="B1342" s="10" t="s">
        <v>471</v>
      </c>
      <c r="C1342" s="10">
        <v>2026052373</v>
      </c>
      <c r="D1342" s="10"/>
      <c r="E1342" s="10"/>
      <c r="F1342" s="10">
        <v>5080</v>
      </c>
      <c r="G1342" s="366" t="s">
        <v>356</v>
      </c>
      <c r="H1342" s="10" t="s">
        <v>1559</v>
      </c>
      <c r="I1342" s="10"/>
      <c r="J1342" s="10"/>
      <c r="K1342" s="10"/>
      <c r="L1342" s="10"/>
      <c r="M1342" s="11"/>
      <c r="N1342" s="10"/>
      <c r="O1342" s="11"/>
      <c r="P1342" s="12"/>
      <c r="Q1342" s="10" t="s">
        <v>1560</v>
      </c>
      <c r="R1342" s="10" t="s">
        <v>419</v>
      </c>
      <c r="S1342" s="367" t="s">
        <v>130</v>
      </c>
      <c r="T1342" s="10">
        <v>1</v>
      </c>
      <c r="U1342" s="10" t="s">
        <v>475</v>
      </c>
      <c r="V1342" s="10" t="s">
        <v>6111</v>
      </c>
      <c r="W1342" s="10" t="s">
        <v>6112</v>
      </c>
      <c r="X1342" s="569">
        <v>46160.694444444453</v>
      </c>
      <c r="Y1342" s="10"/>
      <c r="Z1342" s="10">
        <v>0.3</v>
      </c>
      <c r="AA1342" s="10"/>
      <c r="AB1342" s="10" t="s">
        <v>478</v>
      </c>
      <c r="AC1342" s="221" t="s">
        <v>5068</v>
      </c>
      <c r="AD1342" s="10" t="s">
        <v>480</v>
      </c>
      <c r="AE1342" s="10"/>
      <c r="AF1342" s="10"/>
      <c r="AG1342" s="10"/>
      <c r="AH1342" s="10"/>
      <c r="AI1342" s="10"/>
      <c r="AJ1342" s="10"/>
      <c r="AK1342" s="10" t="s">
        <v>480</v>
      </c>
      <c r="AL1342" t="e">
        <f t="shared" si="40"/>
        <v>#VALUE!</v>
      </c>
      <c r="AM1342">
        <f t="shared" si="41"/>
        <v>46160</v>
      </c>
    </row>
    <row r="1343" spans="1:39" ht="21.6" customHeight="1">
      <c r="A1343" s="10">
        <v>94</v>
      </c>
      <c r="B1343" s="10" t="s">
        <v>471</v>
      </c>
      <c r="C1343" s="10">
        <v>2026052398</v>
      </c>
      <c r="D1343" s="10"/>
      <c r="E1343" s="10"/>
      <c r="F1343" s="10">
        <v>4739</v>
      </c>
      <c r="G1343" s="366" t="s">
        <v>2162</v>
      </c>
      <c r="H1343" s="10" t="s">
        <v>712</v>
      </c>
      <c r="I1343" s="10"/>
      <c r="J1343" s="10"/>
      <c r="K1343" s="10"/>
      <c r="L1343" s="10"/>
      <c r="M1343" s="11"/>
      <c r="N1343" s="10"/>
      <c r="O1343" s="11"/>
      <c r="P1343" s="12"/>
      <c r="Q1343" s="10" t="s">
        <v>2163</v>
      </c>
      <c r="R1343" s="10" t="s">
        <v>419</v>
      </c>
      <c r="S1343" s="367" t="s">
        <v>130</v>
      </c>
      <c r="T1343" s="10">
        <v>1</v>
      </c>
      <c r="U1343" s="10" t="s">
        <v>475</v>
      </c>
      <c r="V1343" s="10" t="s">
        <v>6113</v>
      </c>
      <c r="W1343" s="10" t="s">
        <v>6114</v>
      </c>
      <c r="X1343" s="569">
        <v>46160.719444444447</v>
      </c>
      <c r="Y1343" s="10"/>
      <c r="Z1343" s="10">
        <v>0.3</v>
      </c>
      <c r="AA1343" s="10"/>
      <c r="AB1343" s="10" t="s">
        <v>478</v>
      </c>
      <c r="AC1343" s="221" t="s">
        <v>5068</v>
      </c>
      <c r="AD1343" s="10" t="s">
        <v>480</v>
      </c>
      <c r="AE1343" s="10"/>
      <c r="AF1343" s="10"/>
      <c r="AG1343" s="10"/>
      <c r="AH1343" s="10"/>
      <c r="AI1343" s="10"/>
      <c r="AJ1343" s="10"/>
      <c r="AK1343" s="10" t="s">
        <v>480</v>
      </c>
      <c r="AL1343" t="e">
        <f t="shared" si="40"/>
        <v>#VALUE!</v>
      </c>
      <c r="AM1343">
        <f t="shared" si="41"/>
        <v>46160</v>
      </c>
    </row>
    <row r="1344" spans="1:39" ht="21.6" customHeight="1">
      <c r="A1344" s="10">
        <v>95</v>
      </c>
      <c r="B1344" s="10" t="s">
        <v>471</v>
      </c>
      <c r="C1344" s="10">
        <v>2026052422</v>
      </c>
      <c r="D1344" s="10"/>
      <c r="E1344" s="10"/>
      <c r="F1344" s="10">
        <v>3358</v>
      </c>
      <c r="G1344" s="366" t="s">
        <v>189</v>
      </c>
      <c r="H1344" s="10" t="s">
        <v>636</v>
      </c>
      <c r="I1344" s="10"/>
      <c r="J1344" s="10"/>
      <c r="K1344" s="10"/>
      <c r="L1344" s="10"/>
      <c r="M1344" s="11"/>
      <c r="N1344" s="10"/>
      <c r="O1344" s="11"/>
      <c r="P1344" s="12"/>
      <c r="Q1344" s="10" t="s">
        <v>1126</v>
      </c>
      <c r="R1344" s="10" t="s">
        <v>419</v>
      </c>
      <c r="S1344" s="367" t="s">
        <v>125</v>
      </c>
      <c r="T1344" s="10">
        <v>1</v>
      </c>
      <c r="U1344" s="10" t="s">
        <v>475</v>
      </c>
      <c r="V1344" s="10" t="s">
        <v>6115</v>
      </c>
      <c r="W1344" s="10" t="s">
        <v>6116</v>
      </c>
      <c r="X1344" s="569">
        <v>46161.4375</v>
      </c>
      <c r="Y1344" s="10"/>
      <c r="Z1344" s="10">
        <v>0.5</v>
      </c>
      <c r="AA1344" s="10"/>
      <c r="AB1344" s="10" t="s">
        <v>478</v>
      </c>
      <c r="AC1344" s="221" t="s">
        <v>5068</v>
      </c>
      <c r="AD1344" s="10" t="s">
        <v>480</v>
      </c>
      <c r="AE1344" s="10"/>
      <c r="AF1344" s="10"/>
      <c r="AG1344" s="10"/>
      <c r="AH1344" s="10"/>
      <c r="AI1344" s="10"/>
      <c r="AJ1344" s="10" t="s">
        <v>480</v>
      </c>
      <c r="AK1344" s="10" t="s">
        <v>480</v>
      </c>
      <c r="AL1344" t="e">
        <f t="shared" si="40"/>
        <v>#VALUE!</v>
      </c>
      <c r="AM1344">
        <f t="shared" si="41"/>
        <v>46161</v>
      </c>
    </row>
    <row r="1345" spans="1:39" ht="21.6" customHeight="1">
      <c r="A1345" s="10">
        <v>96</v>
      </c>
      <c r="B1345" s="10" t="s">
        <v>471</v>
      </c>
      <c r="C1345" s="10">
        <v>2026052442</v>
      </c>
      <c r="D1345" s="10"/>
      <c r="E1345" s="10"/>
      <c r="F1345" s="10">
        <v>3606</v>
      </c>
      <c r="G1345" s="366" t="s">
        <v>1664</v>
      </c>
      <c r="H1345" s="10" t="s">
        <v>1665</v>
      </c>
      <c r="I1345" s="10"/>
      <c r="J1345" s="10"/>
      <c r="K1345" s="10"/>
      <c r="L1345" s="10"/>
      <c r="M1345" s="11"/>
      <c r="N1345" s="10"/>
      <c r="O1345" s="11"/>
      <c r="P1345" s="12"/>
      <c r="Q1345" s="10" t="s">
        <v>1666</v>
      </c>
      <c r="R1345" s="10" t="s">
        <v>419</v>
      </c>
      <c r="S1345" s="367" t="s">
        <v>130</v>
      </c>
      <c r="T1345" s="10">
        <v>1</v>
      </c>
      <c r="U1345" s="10" t="s">
        <v>475</v>
      </c>
      <c r="V1345" s="10" t="s">
        <v>6117</v>
      </c>
      <c r="W1345" s="10" t="s">
        <v>6118</v>
      </c>
      <c r="X1345" s="569">
        <v>46161.458333333343</v>
      </c>
      <c r="Y1345" s="10"/>
      <c r="Z1345" s="10">
        <v>0.5</v>
      </c>
      <c r="AA1345" s="10"/>
      <c r="AB1345" s="10" t="s">
        <v>478</v>
      </c>
      <c r="AC1345" s="221" t="s">
        <v>5068</v>
      </c>
      <c r="AD1345" s="10" t="s">
        <v>480</v>
      </c>
      <c r="AE1345" s="10"/>
      <c r="AF1345" s="10"/>
      <c r="AG1345" s="10"/>
      <c r="AH1345" s="10"/>
      <c r="AI1345" s="10"/>
      <c r="AJ1345" s="10"/>
      <c r="AK1345" s="10" t="s">
        <v>480</v>
      </c>
      <c r="AL1345" t="e">
        <f t="shared" si="40"/>
        <v>#VALUE!</v>
      </c>
      <c r="AM1345">
        <f t="shared" si="41"/>
        <v>46161</v>
      </c>
    </row>
    <row r="1346" spans="1:39" ht="21.6" customHeight="1">
      <c r="A1346" s="10">
        <v>97</v>
      </c>
      <c r="B1346" s="10" t="s">
        <v>471</v>
      </c>
      <c r="C1346" s="10">
        <v>2026052451</v>
      </c>
      <c r="D1346" s="10"/>
      <c r="E1346" s="10"/>
      <c r="F1346" s="10">
        <v>4656</v>
      </c>
      <c r="G1346" s="366" t="s">
        <v>1668</v>
      </c>
      <c r="H1346" s="10" t="s">
        <v>1665</v>
      </c>
      <c r="I1346" s="10"/>
      <c r="J1346" s="10"/>
      <c r="K1346" s="10"/>
      <c r="L1346" s="10"/>
      <c r="M1346" s="11"/>
      <c r="N1346" s="10"/>
      <c r="O1346" s="11"/>
      <c r="P1346" s="12"/>
      <c r="Q1346" s="10" t="s">
        <v>1669</v>
      </c>
      <c r="R1346" s="10" t="s">
        <v>419</v>
      </c>
      <c r="S1346" s="367" t="s">
        <v>130</v>
      </c>
      <c r="T1346" s="10">
        <v>1</v>
      </c>
      <c r="U1346" s="10" t="s">
        <v>475</v>
      </c>
      <c r="V1346" s="10" t="s">
        <v>6119</v>
      </c>
      <c r="W1346" s="10" t="s">
        <v>6120</v>
      </c>
      <c r="X1346" s="569">
        <v>46161.486111111109</v>
      </c>
      <c r="Y1346" s="10"/>
      <c r="Z1346" s="10">
        <v>0.3</v>
      </c>
      <c r="AA1346" s="10"/>
      <c r="AB1346" s="10" t="s">
        <v>478</v>
      </c>
      <c r="AC1346" s="221" t="s">
        <v>5327</v>
      </c>
      <c r="AD1346" s="10" t="s">
        <v>480</v>
      </c>
      <c r="AE1346" s="10"/>
      <c r="AF1346" s="10"/>
      <c r="AG1346" s="10"/>
      <c r="AH1346" s="10"/>
      <c r="AI1346" s="10"/>
      <c r="AJ1346" s="10"/>
      <c r="AK1346" s="10" t="s">
        <v>480</v>
      </c>
      <c r="AL1346" t="e">
        <f t="shared" ref="AL1346:AL1409" si="42">DATEVALUE(TEXT(I1346, "yyyy/mm/dd"))</f>
        <v>#VALUE!</v>
      </c>
      <c r="AM1346">
        <f t="shared" ref="AM1346:AM1409" si="43">DATEVALUE(TEXT(X1346, "yyyy/mm/dd"))</f>
        <v>46161</v>
      </c>
    </row>
    <row r="1347" spans="1:39" ht="21.6" customHeight="1">
      <c r="A1347" s="10">
        <v>98</v>
      </c>
      <c r="B1347" s="10" t="s">
        <v>471</v>
      </c>
      <c r="C1347" s="10">
        <v>2026052462</v>
      </c>
      <c r="D1347" s="10"/>
      <c r="E1347" s="10"/>
      <c r="F1347" s="10">
        <v>4933</v>
      </c>
      <c r="G1347" s="366" t="s">
        <v>4338</v>
      </c>
      <c r="H1347" s="10" t="s">
        <v>2561</v>
      </c>
      <c r="I1347" s="10"/>
      <c r="J1347" s="10"/>
      <c r="K1347" s="10"/>
      <c r="L1347" s="10"/>
      <c r="M1347" s="11"/>
      <c r="N1347" s="10"/>
      <c r="O1347" s="11"/>
      <c r="P1347" s="12"/>
      <c r="Q1347" s="10" t="s">
        <v>4339</v>
      </c>
      <c r="R1347" s="10" t="s">
        <v>419</v>
      </c>
      <c r="S1347" s="367" t="s">
        <v>130</v>
      </c>
      <c r="T1347" s="10">
        <v>1</v>
      </c>
      <c r="U1347" s="10" t="s">
        <v>475</v>
      </c>
      <c r="V1347" s="10" t="s">
        <v>6121</v>
      </c>
      <c r="W1347" s="10" t="s">
        <v>6122</v>
      </c>
      <c r="X1347" s="569">
        <v>46161.515972222223</v>
      </c>
      <c r="Y1347" s="10"/>
      <c r="Z1347" s="10">
        <v>0.4</v>
      </c>
      <c r="AA1347" s="10"/>
      <c r="AB1347" s="10" t="s">
        <v>478</v>
      </c>
      <c r="AC1347" s="221" t="s">
        <v>5068</v>
      </c>
      <c r="AD1347" s="10" t="s">
        <v>480</v>
      </c>
      <c r="AE1347" s="10"/>
      <c r="AF1347" s="10"/>
      <c r="AG1347" s="10"/>
      <c r="AH1347" s="10"/>
      <c r="AI1347" s="10"/>
      <c r="AJ1347" s="10"/>
      <c r="AK1347" s="10" t="s">
        <v>480</v>
      </c>
      <c r="AL1347" t="e">
        <f t="shared" si="42"/>
        <v>#VALUE!</v>
      </c>
      <c r="AM1347">
        <f t="shared" si="43"/>
        <v>46161</v>
      </c>
    </row>
    <row r="1348" spans="1:39" ht="21.6" customHeight="1">
      <c r="A1348" s="10">
        <v>99</v>
      </c>
      <c r="B1348" s="10" t="s">
        <v>471</v>
      </c>
      <c r="C1348" s="10">
        <v>2026052492</v>
      </c>
      <c r="D1348" s="10"/>
      <c r="E1348" s="10"/>
      <c r="F1348" s="10">
        <v>2375</v>
      </c>
      <c r="G1348" s="366" t="s">
        <v>2593</v>
      </c>
      <c r="H1348" s="10" t="s">
        <v>2561</v>
      </c>
      <c r="I1348" s="10"/>
      <c r="J1348" s="10"/>
      <c r="K1348" s="10"/>
      <c r="L1348" s="10"/>
      <c r="M1348" s="11"/>
      <c r="N1348" s="10"/>
      <c r="O1348" s="11"/>
      <c r="P1348" s="12"/>
      <c r="Q1348" s="10" t="s">
        <v>2594</v>
      </c>
      <c r="R1348" s="10" t="s">
        <v>419</v>
      </c>
      <c r="S1348" s="367" t="s">
        <v>130</v>
      </c>
      <c r="T1348" s="10">
        <v>1</v>
      </c>
      <c r="U1348" s="10" t="s">
        <v>475</v>
      </c>
      <c r="V1348" s="10" t="s">
        <v>6123</v>
      </c>
      <c r="W1348" s="10" t="s">
        <v>6124</v>
      </c>
      <c r="X1348" s="569">
        <v>46161.612500000003</v>
      </c>
      <c r="Y1348" s="10"/>
      <c r="Z1348" s="10">
        <v>0.7</v>
      </c>
      <c r="AA1348" s="10"/>
      <c r="AB1348" s="10" t="s">
        <v>478</v>
      </c>
      <c r="AC1348" s="221" t="s">
        <v>5068</v>
      </c>
      <c r="AD1348" s="10" t="s">
        <v>480</v>
      </c>
      <c r="AE1348" s="10"/>
      <c r="AF1348" s="10"/>
      <c r="AG1348" s="10"/>
      <c r="AH1348" s="10"/>
      <c r="AI1348" s="10"/>
      <c r="AJ1348" s="10"/>
      <c r="AK1348" s="10" t="s">
        <v>480</v>
      </c>
      <c r="AL1348" t="e">
        <f t="shared" si="42"/>
        <v>#VALUE!</v>
      </c>
      <c r="AM1348">
        <f t="shared" si="43"/>
        <v>46161</v>
      </c>
    </row>
    <row r="1349" spans="1:39" ht="21.6" customHeight="1">
      <c r="A1349" s="10">
        <v>100</v>
      </c>
      <c r="B1349" s="10" t="s">
        <v>471</v>
      </c>
      <c r="C1349" s="10">
        <v>2026052510</v>
      </c>
      <c r="D1349" s="10"/>
      <c r="E1349" s="10"/>
      <c r="F1349" s="10">
        <v>4690</v>
      </c>
      <c r="G1349" s="366" t="s">
        <v>2598</v>
      </c>
      <c r="H1349" s="10" t="s">
        <v>2561</v>
      </c>
      <c r="I1349" s="10"/>
      <c r="J1349" s="10"/>
      <c r="K1349" s="10"/>
      <c r="L1349" s="10"/>
      <c r="M1349" s="11"/>
      <c r="N1349" s="10"/>
      <c r="O1349" s="11"/>
      <c r="P1349" s="12"/>
      <c r="Q1349" s="10" t="s">
        <v>2599</v>
      </c>
      <c r="R1349" s="10" t="s">
        <v>419</v>
      </c>
      <c r="S1349" s="367" t="s">
        <v>130</v>
      </c>
      <c r="T1349" s="10">
        <v>1</v>
      </c>
      <c r="U1349" s="10" t="s">
        <v>475</v>
      </c>
      <c r="V1349" s="10" t="s">
        <v>6125</v>
      </c>
      <c r="W1349" s="10" t="s">
        <v>6126</v>
      </c>
      <c r="X1349" s="569">
        <v>46161.635416666657</v>
      </c>
      <c r="Y1349" s="10"/>
      <c r="Z1349" s="10">
        <v>0.3</v>
      </c>
      <c r="AA1349" s="10"/>
      <c r="AB1349" s="10" t="s">
        <v>478</v>
      </c>
      <c r="AC1349" s="221" t="s">
        <v>5068</v>
      </c>
      <c r="AD1349" s="10" t="s">
        <v>480</v>
      </c>
      <c r="AE1349" s="10"/>
      <c r="AF1349" s="10"/>
      <c r="AG1349" s="10"/>
      <c r="AH1349" s="10"/>
      <c r="AI1349" s="10"/>
      <c r="AJ1349" s="10"/>
      <c r="AK1349" s="10" t="s">
        <v>480</v>
      </c>
      <c r="AL1349" t="e">
        <f t="shared" si="42"/>
        <v>#VALUE!</v>
      </c>
      <c r="AM1349">
        <f t="shared" si="43"/>
        <v>46161</v>
      </c>
    </row>
    <row r="1350" spans="1:39" ht="21.6" customHeight="1">
      <c r="A1350" s="10">
        <v>101</v>
      </c>
      <c r="B1350" s="10" t="s">
        <v>471</v>
      </c>
      <c r="C1350" s="10">
        <v>2026052517</v>
      </c>
      <c r="D1350" s="10"/>
      <c r="E1350" s="10"/>
      <c r="F1350" s="10">
        <v>4609</v>
      </c>
      <c r="G1350" s="366" t="s">
        <v>270</v>
      </c>
      <c r="H1350" s="10" t="s">
        <v>887</v>
      </c>
      <c r="I1350" s="10"/>
      <c r="J1350" s="10"/>
      <c r="K1350" s="10"/>
      <c r="L1350" s="10"/>
      <c r="M1350" s="11"/>
      <c r="N1350" s="10"/>
      <c r="O1350" s="11"/>
      <c r="P1350" s="12"/>
      <c r="Q1350" s="10" t="s">
        <v>1900</v>
      </c>
      <c r="R1350" s="10" t="s">
        <v>419</v>
      </c>
      <c r="S1350" s="367" t="s">
        <v>125</v>
      </c>
      <c r="T1350" s="10">
        <v>1</v>
      </c>
      <c r="U1350" s="10" t="s">
        <v>475</v>
      </c>
      <c r="V1350" s="10" t="s">
        <v>6127</v>
      </c>
      <c r="W1350" s="10" t="s">
        <v>6128</v>
      </c>
      <c r="X1350" s="569">
        <v>46161.652777777781</v>
      </c>
      <c r="Y1350" s="10"/>
      <c r="Z1350" s="10">
        <v>14.2</v>
      </c>
      <c r="AA1350" s="10"/>
      <c r="AB1350" s="10" t="s">
        <v>478</v>
      </c>
      <c r="AC1350" s="221" t="s">
        <v>6006</v>
      </c>
      <c r="AD1350" s="10" t="s">
        <v>480</v>
      </c>
      <c r="AE1350" s="10"/>
      <c r="AF1350" s="10"/>
      <c r="AG1350" s="10"/>
      <c r="AH1350" s="10"/>
      <c r="AI1350" s="10"/>
      <c r="AJ1350" s="10" t="s">
        <v>480</v>
      </c>
      <c r="AK1350" s="10" t="s">
        <v>480</v>
      </c>
      <c r="AL1350" t="e">
        <f t="shared" si="42"/>
        <v>#VALUE!</v>
      </c>
      <c r="AM1350">
        <f t="shared" si="43"/>
        <v>46161</v>
      </c>
    </row>
    <row r="1351" spans="1:39" ht="21.6" customHeight="1">
      <c r="A1351" s="10">
        <v>102</v>
      </c>
      <c r="B1351" s="10" t="s">
        <v>471</v>
      </c>
      <c r="C1351" s="10">
        <v>2026052529</v>
      </c>
      <c r="D1351" s="10"/>
      <c r="E1351" s="10"/>
      <c r="F1351" s="10">
        <v>3017</v>
      </c>
      <c r="G1351" s="366" t="s">
        <v>2560</v>
      </c>
      <c r="H1351" s="10" t="s">
        <v>2561</v>
      </c>
      <c r="I1351" s="10"/>
      <c r="J1351" s="10"/>
      <c r="K1351" s="10"/>
      <c r="L1351" s="10"/>
      <c r="M1351" s="11"/>
      <c r="N1351" s="10"/>
      <c r="O1351" s="11"/>
      <c r="P1351" s="12"/>
      <c r="Q1351" s="10" t="s">
        <v>2564</v>
      </c>
      <c r="R1351" s="10" t="s">
        <v>419</v>
      </c>
      <c r="S1351" s="367" t="s">
        <v>130</v>
      </c>
      <c r="T1351" s="10">
        <v>1</v>
      </c>
      <c r="U1351" s="10" t="s">
        <v>475</v>
      </c>
      <c r="V1351" s="10" t="s">
        <v>6129</v>
      </c>
      <c r="W1351" s="10" t="s">
        <v>6130</v>
      </c>
      <c r="X1351" s="569">
        <v>46161.667361111111</v>
      </c>
      <c r="Y1351" s="10"/>
      <c r="Z1351" s="10">
        <v>0.5</v>
      </c>
      <c r="AA1351" s="10"/>
      <c r="AB1351" s="10" t="s">
        <v>478</v>
      </c>
      <c r="AC1351" s="221" t="s">
        <v>5068</v>
      </c>
      <c r="AD1351" s="10" t="s">
        <v>480</v>
      </c>
      <c r="AE1351" s="10"/>
      <c r="AF1351" s="10"/>
      <c r="AG1351" s="10"/>
      <c r="AH1351" s="10"/>
      <c r="AI1351" s="10"/>
      <c r="AJ1351" s="10"/>
      <c r="AK1351" s="10" t="s">
        <v>480</v>
      </c>
      <c r="AL1351" t="e">
        <f t="shared" si="42"/>
        <v>#VALUE!</v>
      </c>
      <c r="AM1351">
        <f t="shared" si="43"/>
        <v>46161</v>
      </c>
    </row>
    <row r="1352" spans="1:39" ht="21.6" customHeight="1">
      <c r="A1352" s="10">
        <v>103</v>
      </c>
      <c r="B1352" s="10" t="s">
        <v>471</v>
      </c>
      <c r="C1352" s="10">
        <v>2026052550</v>
      </c>
      <c r="D1352" s="10"/>
      <c r="E1352" s="10"/>
      <c r="F1352" s="10">
        <v>4825</v>
      </c>
      <c r="G1352" s="366" t="s">
        <v>2575</v>
      </c>
      <c r="H1352" s="10" t="s">
        <v>2561</v>
      </c>
      <c r="I1352" s="10"/>
      <c r="J1352" s="10"/>
      <c r="K1352" s="10"/>
      <c r="L1352" s="10"/>
      <c r="M1352" s="11"/>
      <c r="N1352" s="10"/>
      <c r="O1352" s="11"/>
      <c r="P1352" s="12"/>
      <c r="Q1352" s="10" t="s">
        <v>2576</v>
      </c>
      <c r="R1352" s="10" t="s">
        <v>419</v>
      </c>
      <c r="S1352" s="367" t="s">
        <v>130</v>
      </c>
      <c r="T1352" s="10">
        <v>1</v>
      </c>
      <c r="U1352" s="10" t="s">
        <v>475</v>
      </c>
      <c r="V1352" s="10" t="s">
        <v>6131</v>
      </c>
      <c r="W1352" s="10" t="s">
        <v>6132</v>
      </c>
      <c r="X1352" s="569">
        <v>46161.6875</v>
      </c>
      <c r="Y1352" s="10"/>
      <c r="Z1352" s="10">
        <v>0.3</v>
      </c>
      <c r="AA1352" s="10"/>
      <c r="AB1352" s="10" t="s">
        <v>478</v>
      </c>
      <c r="AC1352" s="221" t="s">
        <v>5327</v>
      </c>
      <c r="AD1352" s="10" t="s">
        <v>480</v>
      </c>
      <c r="AE1352" s="10"/>
      <c r="AF1352" s="10"/>
      <c r="AG1352" s="10"/>
      <c r="AH1352" s="10"/>
      <c r="AI1352" s="10"/>
      <c r="AJ1352" s="10"/>
      <c r="AK1352" s="10" t="s">
        <v>480</v>
      </c>
      <c r="AL1352" t="e">
        <f t="shared" si="42"/>
        <v>#VALUE!</v>
      </c>
      <c r="AM1352">
        <f t="shared" si="43"/>
        <v>46161</v>
      </c>
    </row>
    <row r="1353" spans="1:39" ht="21.6" customHeight="1">
      <c r="A1353" s="10">
        <v>104</v>
      </c>
      <c r="B1353" s="10" t="s">
        <v>509</v>
      </c>
      <c r="C1353" s="10">
        <v>2026052556</v>
      </c>
      <c r="D1353" s="10" t="s">
        <v>6133</v>
      </c>
      <c r="E1353" s="10" t="s">
        <v>511</v>
      </c>
      <c r="F1353" s="10">
        <v>3749</v>
      </c>
      <c r="G1353" s="366" t="s">
        <v>3580</v>
      </c>
      <c r="H1353" s="10" t="s">
        <v>2561</v>
      </c>
      <c r="I1353" s="10" t="s">
        <v>6134</v>
      </c>
      <c r="J1353" s="10" t="s">
        <v>514</v>
      </c>
      <c r="K1353" s="10" t="s">
        <v>289</v>
      </c>
      <c r="L1353" s="10" t="s">
        <v>545</v>
      </c>
      <c r="M1353" s="11" t="s">
        <v>546</v>
      </c>
      <c r="N1353" s="10" t="s">
        <v>1913</v>
      </c>
      <c r="O1353" s="11" t="s">
        <v>1914</v>
      </c>
      <c r="P1353" s="12" t="s">
        <v>6135</v>
      </c>
      <c r="Q1353" s="10" t="s">
        <v>4665</v>
      </c>
      <c r="R1353" s="10" t="s">
        <v>419</v>
      </c>
      <c r="S1353" s="367" t="s">
        <v>130</v>
      </c>
      <c r="T1353" s="10">
        <v>1</v>
      </c>
      <c r="U1353" s="10" t="s">
        <v>475</v>
      </c>
      <c r="V1353" s="10" t="s">
        <v>6136</v>
      </c>
      <c r="W1353" s="10" t="s">
        <v>6137</v>
      </c>
      <c r="X1353" s="569">
        <v>46162.576388888891</v>
      </c>
      <c r="Y1353" s="10" t="s">
        <v>6138</v>
      </c>
      <c r="Z1353" s="10">
        <v>0.8</v>
      </c>
      <c r="AA1353" s="10"/>
      <c r="AB1353" s="10" t="s">
        <v>478</v>
      </c>
      <c r="AC1353" s="221" t="s">
        <v>6139</v>
      </c>
      <c r="AD1353" s="10"/>
      <c r="AE1353" s="10"/>
      <c r="AF1353" s="10"/>
      <c r="AG1353" s="10"/>
      <c r="AH1353" s="10"/>
      <c r="AI1353" s="10"/>
      <c r="AJ1353" s="10"/>
      <c r="AK1353" s="10" t="s">
        <v>480</v>
      </c>
      <c r="AL1353">
        <f t="shared" si="42"/>
        <v>46161</v>
      </c>
      <c r="AM1353">
        <f t="shared" si="43"/>
        <v>46162</v>
      </c>
    </row>
    <row r="1354" spans="1:39" ht="21.6" customHeight="1">
      <c r="A1354" s="10">
        <v>105</v>
      </c>
      <c r="B1354" s="10" t="s">
        <v>471</v>
      </c>
      <c r="C1354" s="10">
        <v>2026052623</v>
      </c>
      <c r="D1354" s="10"/>
      <c r="E1354" s="10"/>
      <c r="F1354" s="10">
        <v>2321</v>
      </c>
      <c r="G1354" s="366" t="s">
        <v>800</v>
      </c>
      <c r="H1354" s="10" t="s">
        <v>504</v>
      </c>
      <c r="I1354" s="10"/>
      <c r="J1354" s="10"/>
      <c r="K1354" s="10"/>
      <c r="L1354" s="10"/>
      <c r="M1354" s="11"/>
      <c r="N1354" s="10"/>
      <c r="O1354" s="11"/>
      <c r="P1354" s="12"/>
      <c r="Q1354" s="10" t="s">
        <v>801</v>
      </c>
      <c r="R1354" s="10" t="s">
        <v>419</v>
      </c>
      <c r="S1354" s="367" t="s">
        <v>145</v>
      </c>
      <c r="T1354" s="10">
        <v>1</v>
      </c>
      <c r="U1354" s="10" t="s">
        <v>475</v>
      </c>
      <c r="V1354" s="10" t="s">
        <v>6140</v>
      </c>
      <c r="W1354" s="10" t="s">
        <v>6141</v>
      </c>
      <c r="X1354" s="569">
        <v>46162.583333333343</v>
      </c>
      <c r="Y1354" s="10"/>
      <c r="Z1354" s="10">
        <v>0.4</v>
      </c>
      <c r="AA1354" s="10"/>
      <c r="AB1354" s="10" t="s">
        <v>478</v>
      </c>
      <c r="AC1354" s="221" t="s">
        <v>5068</v>
      </c>
      <c r="AD1354" s="10" t="s">
        <v>480</v>
      </c>
      <c r="AE1354" s="10"/>
      <c r="AF1354" s="10"/>
      <c r="AG1354" s="10"/>
      <c r="AH1354" s="10"/>
      <c r="AI1354" s="10"/>
      <c r="AJ1354" s="10" t="s">
        <v>480</v>
      </c>
      <c r="AK1354" s="10" t="s">
        <v>480</v>
      </c>
      <c r="AL1354" t="e">
        <f t="shared" si="42"/>
        <v>#VALUE!</v>
      </c>
      <c r="AM1354">
        <f t="shared" si="43"/>
        <v>46162</v>
      </c>
    </row>
    <row r="1355" spans="1:39" ht="21.6" customHeight="1">
      <c r="A1355" s="10">
        <v>106</v>
      </c>
      <c r="B1355" s="10" t="s">
        <v>471</v>
      </c>
      <c r="C1355" s="10">
        <v>2026052634</v>
      </c>
      <c r="D1355" s="10"/>
      <c r="E1355" s="10"/>
      <c r="F1355" s="10">
        <v>4134</v>
      </c>
      <c r="G1355" s="366" t="s">
        <v>804</v>
      </c>
      <c r="H1355" s="10" t="s">
        <v>504</v>
      </c>
      <c r="I1355" s="10"/>
      <c r="J1355" s="10"/>
      <c r="K1355" s="10"/>
      <c r="L1355" s="10"/>
      <c r="M1355" s="11"/>
      <c r="N1355" s="10"/>
      <c r="O1355" s="11"/>
      <c r="P1355" s="12"/>
      <c r="Q1355" s="10" t="s">
        <v>805</v>
      </c>
      <c r="R1355" s="10" t="s">
        <v>419</v>
      </c>
      <c r="S1355" s="367" t="s">
        <v>145</v>
      </c>
      <c r="T1355" s="10">
        <v>1</v>
      </c>
      <c r="U1355" s="10" t="s">
        <v>475</v>
      </c>
      <c r="V1355" s="10" t="s">
        <v>6142</v>
      </c>
      <c r="W1355" s="10" t="s">
        <v>6143</v>
      </c>
      <c r="X1355" s="569">
        <v>46162.601388888892</v>
      </c>
      <c r="Y1355" s="10"/>
      <c r="Z1355" s="10">
        <v>0.3</v>
      </c>
      <c r="AA1355" s="10"/>
      <c r="AB1355" s="10" t="s">
        <v>478</v>
      </c>
      <c r="AC1355" s="221" t="s">
        <v>5068</v>
      </c>
      <c r="AD1355" s="10" t="s">
        <v>480</v>
      </c>
      <c r="AE1355" s="10"/>
      <c r="AF1355" s="10"/>
      <c r="AG1355" s="10"/>
      <c r="AH1355" s="10"/>
      <c r="AI1355" s="10"/>
      <c r="AJ1355" s="10" t="s">
        <v>480</v>
      </c>
      <c r="AK1355" s="10" t="s">
        <v>480</v>
      </c>
      <c r="AL1355" t="e">
        <f t="shared" si="42"/>
        <v>#VALUE!</v>
      </c>
      <c r="AM1355">
        <f t="shared" si="43"/>
        <v>46162</v>
      </c>
    </row>
    <row r="1356" spans="1:39" ht="21.6" customHeight="1">
      <c r="A1356" s="10">
        <v>107</v>
      </c>
      <c r="B1356" s="10" t="s">
        <v>471</v>
      </c>
      <c r="C1356" s="10">
        <v>2026052638</v>
      </c>
      <c r="D1356" s="10"/>
      <c r="E1356" s="10"/>
      <c r="F1356" s="10">
        <v>5595</v>
      </c>
      <c r="G1356" s="366" t="s">
        <v>268</v>
      </c>
      <c r="H1356" s="10" t="s">
        <v>636</v>
      </c>
      <c r="I1356" s="10"/>
      <c r="J1356" s="10"/>
      <c r="K1356" s="10"/>
      <c r="L1356" s="10"/>
      <c r="M1356" s="11"/>
      <c r="N1356" s="10"/>
      <c r="O1356" s="11"/>
      <c r="P1356" s="12"/>
      <c r="Q1356" s="10" t="s">
        <v>6144</v>
      </c>
      <c r="R1356" s="10" t="s">
        <v>419</v>
      </c>
      <c r="S1356" s="367" t="s">
        <v>125</v>
      </c>
      <c r="T1356" s="10">
        <v>1</v>
      </c>
      <c r="U1356" s="10" t="s">
        <v>475</v>
      </c>
      <c r="V1356" s="10" t="s">
        <v>6145</v>
      </c>
      <c r="W1356" s="10" t="s">
        <v>6146</v>
      </c>
      <c r="X1356" s="569">
        <v>46162.614583333343</v>
      </c>
      <c r="Y1356" s="10"/>
      <c r="Z1356" s="10">
        <v>3.8</v>
      </c>
      <c r="AA1356" s="10"/>
      <c r="AB1356" s="10" t="s">
        <v>478</v>
      </c>
      <c r="AC1356" s="221" t="s">
        <v>6147</v>
      </c>
      <c r="AD1356" s="10"/>
      <c r="AE1356" s="10" t="s">
        <v>480</v>
      </c>
      <c r="AF1356" s="10"/>
      <c r="AG1356" s="10"/>
      <c r="AH1356" s="10"/>
      <c r="AI1356" s="10"/>
      <c r="AJ1356" s="10"/>
      <c r="AK1356" s="10" t="s">
        <v>480</v>
      </c>
      <c r="AL1356" t="e">
        <f t="shared" si="42"/>
        <v>#VALUE!</v>
      </c>
      <c r="AM1356">
        <f t="shared" si="43"/>
        <v>46162</v>
      </c>
    </row>
    <row r="1357" spans="1:39" ht="21.6" customHeight="1">
      <c r="A1357" s="10">
        <v>108</v>
      </c>
      <c r="B1357" s="10" t="s">
        <v>471</v>
      </c>
      <c r="C1357" s="10">
        <v>2026052641</v>
      </c>
      <c r="D1357" s="10"/>
      <c r="E1357" s="10"/>
      <c r="F1357" s="10">
        <v>2302</v>
      </c>
      <c r="G1357" s="366" t="s">
        <v>291</v>
      </c>
      <c r="H1357" s="10" t="s">
        <v>504</v>
      </c>
      <c r="I1357" s="10"/>
      <c r="J1357" s="10"/>
      <c r="K1357" s="10"/>
      <c r="L1357" s="10"/>
      <c r="M1357" s="11"/>
      <c r="N1357" s="10"/>
      <c r="O1357" s="11"/>
      <c r="P1357" s="12"/>
      <c r="Q1357" s="10" t="s">
        <v>808</v>
      </c>
      <c r="R1357" s="10" t="s">
        <v>419</v>
      </c>
      <c r="S1357" s="367" t="s">
        <v>145</v>
      </c>
      <c r="T1357" s="10">
        <v>1</v>
      </c>
      <c r="U1357" s="10" t="s">
        <v>475</v>
      </c>
      <c r="V1357" s="10" t="s">
        <v>6148</v>
      </c>
      <c r="W1357" s="10" t="s">
        <v>6149</v>
      </c>
      <c r="X1357" s="569">
        <v>46162.618055555547</v>
      </c>
      <c r="Y1357" s="10"/>
      <c r="Z1357" s="10">
        <v>0.3</v>
      </c>
      <c r="AA1357" s="10"/>
      <c r="AB1357" s="10" t="s">
        <v>478</v>
      </c>
      <c r="AC1357" s="221" t="s">
        <v>5068</v>
      </c>
      <c r="AD1357" s="10" t="s">
        <v>480</v>
      </c>
      <c r="AE1357" s="10"/>
      <c r="AF1357" s="10"/>
      <c r="AG1357" s="10"/>
      <c r="AH1357" s="10"/>
      <c r="AI1357" s="10"/>
      <c r="AJ1357" s="10" t="s">
        <v>480</v>
      </c>
      <c r="AK1357" s="10" t="s">
        <v>480</v>
      </c>
      <c r="AL1357" t="e">
        <f t="shared" si="42"/>
        <v>#VALUE!</v>
      </c>
      <c r="AM1357">
        <f t="shared" si="43"/>
        <v>46162</v>
      </c>
    </row>
    <row r="1358" spans="1:39" ht="21.6" customHeight="1">
      <c r="A1358" s="10">
        <v>109</v>
      </c>
      <c r="B1358" s="10" t="s">
        <v>509</v>
      </c>
      <c r="C1358" s="10">
        <v>2026052714</v>
      </c>
      <c r="D1358" s="10" t="s">
        <v>6150</v>
      </c>
      <c r="E1358" s="10" t="s">
        <v>511</v>
      </c>
      <c r="F1358" s="10">
        <v>4483</v>
      </c>
      <c r="G1358" s="366" t="s">
        <v>2120</v>
      </c>
      <c r="H1358" s="10" t="s">
        <v>473</v>
      </c>
      <c r="I1358" s="10" t="s">
        <v>6151</v>
      </c>
      <c r="J1358" s="10" t="s">
        <v>530</v>
      </c>
      <c r="K1358" s="10" t="s">
        <v>289</v>
      </c>
      <c r="L1358" s="10" t="s">
        <v>1410</v>
      </c>
      <c r="M1358" s="11" t="s">
        <v>1411</v>
      </c>
      <c r="N1358" s="10">
        <v>6004</v>
      </c>
      <c r="O1358" s="11" t="s">
        <v>572</v>
      </c>
      <c r="P1358" s="12" t="s">
        <v>6152</v>
      </c>
      <c r="Q1358" s="10" t="s">
        <v>2121</v>
      </c>
      <c r="R1358" s="10" t="s">
        <v>419</v>
      </c>
      <c r="S1358" s="367" t="s">
        <v>130</v>
      </c>
      <c r="T1358" s="10">
        <v>1</v>
      </c>
      <c r="U1358" s="10" t="s">
        <v>475</v>
      </c>
      <c r="V1358" s="10" t="s">
        <v>6153</v>
      </c>
      <c r="W1358" s="10" t="s">
        <v>6154</v>
      </c>
      <c r="X1358" s="569">
        <v>46163.493750000001</v>
      </c>
      <c r="Y1358" s="10" t="s">
        <v>6155</v>
      </c>
      <c r="Z1358" s="10">
        <v>0.9</v>
      </c>
      <c r="AA1358" s="10"/>
      <c r="AB1358" s="10" t="s">
        <v>478</v>
      </c>
      <c r="AC1358" s="221" t="s">
        <v>6156</v>
      </c>
      <c r="AD1358" s="10"/>
      <c r="AE1358" s="10"/>
      <c r="AF1358" s="10"/>
      <c r="AG1358" s="10"/>
      <c r="AH1358" s="10"/>
      <c r="AI1358" s="10"/>
      <c r="AJ1358" s="10"/>
      <c r="AK1358" s="10" t="s">
        <v>480</v>
      </c>
      <c r="AL1358">
        <f t="shared" si="42"/>
        <v>46162</v>
      </c>
      <c r="AM1358">
        <f t="shared" si="43"/>
        <v>46163</v>
      </c>
    </row>
    <row r="1359" spans="1:39" ht="21.6" customHeight="1">
      <c r="A1359" s="10">
        <v>110</v>
      </c>
      <c r="B1359" s="10" t="s">
        <v>471</v>
      </c>
      <c r="C1359" s="10">
        <v>2026052774</v>
      </c>
      <c r="D1359" s="10"/>
      <c r="E1359" s="10"/>
      <c r="F1359" s="10" t="s">
        <v>74</v>
      </c>
      <c r="G1359" s="366" t="s">
        <v>183</v>
      </c>
      <c r="H1359" s="10" t="s">
        <v>2452</v>
      </c>
      <c r="I1359" s="10"/>
      <c r="J1359" s="10"/>
      <c r="K1359" s="10"/>
      <c r="L1359" s="10"/>
      <c r="M1359" s="11"/>
      <c r="N1359" s="10"/>
      <c r="O1359" s="11"/>
      <c r="P1359" s="12"/>
      <c r="Q1359" s="10" t="s">
        <v>3407</v>
      </c>
      <c r="R1359" s="10" t="s">
        <v>419</v>
      </c>
      <c r="S1359" s="367" t="s">
        <v>145</v>
      </c>
      <c r="T1359" s="10">
        <v>1</v>
      </c>
      <c r="U1359" s="10" t="s">
        <v>475</v>
      </c>
      <c r="V1359" s="10" t="s">
        <v>6157</v>
      </c>
      <c r="W1359" s="10" t="s">
        <v>6158</v>
      </c>
      <c r="X1359" s="569">
        <v>46163.533333333333</v>
      </c>
      <c r="Y1359" s="10"/>
      <c r="Z1359" s="10">
        <v>0.4</v>
      </c>
      <c r="AA1359" s="10"/>
      <c r="AB1359" s="10" t="s">
        <v>478</v>
      </c>
      <c r="AC1359" s="221" t="s">
        <v>5068</v>
      </c>
      <c r="AD1359" s="10" t="s">
        <v>480</v>
      </c>
      <c r="AE1359" s="10"/>
      <c r="AF1359" s="10"/>
      <c r="AG1359" s="10"/>
      <c r="AH1359" s="10"/>
      <c r="AI1359" s="10"/>
      <c r="AJ1359" s="10" t="s">
        <v>480</v>
      </c>
      <c r="AK1359" s="10" t="s">
        <v>480</v>
      </c>
      <c r="AL1359" t="e">
        <f t="shared" si="42"/>
        <v>#VALUE!</v>
      </c>
      <c r="AM1359">
        <f t="shared" si="43"/>
        <v>46163</v>
      </c>
    </row>
    <row r="1360" spans="1:39" ht="21.6" customHeight="1">
      <c r="A1360" s="10">
        <v>111</v>
      </c>
      <c r="B1360" s="10" t="s">
        <v>471</v>
      </c>
      <c r="C1360" s="10">
        <v>2026052794</v>
      </c>
      <c r="D1360" s="10"/>
      <c r="E1360" s="10"/>
      <c r="F1360" s="10">
        <v>4326</v>
      </c>
      <c r="G1360" s="366" t="s">
        <v>481</v>
      </c>
      <c r="H1360" s="10" t="s">
        <v>473</v>
      </c>
      <c r="I1360" s="10"/>
      <c r="J1360" s="10"/>
      <c r="K1360" s="10"/>
      <c r="L1360" s="10"/>
      <c r="M1360" s="11"/>
      <c r="N1360" s="10"/>
      <c r="O1360" s="11"/>
      <c r="P1360" s="12"/>
      <c r="Q1360" s="10" t="s">
        <v>482</v>
      </c>
      <c r="R1360" s="10" t="s">
        <v>419</v>
      </c>
      <c r="S1360" s="367" t="s">
        <v>130</v>
      </c>
      <c r="T1360" s="10">
        <v>1</v>
      </c>
      <c r="U1360" s="10" t="s">
        <v>475</v>
      </c>
      <c r="V1360" s="10" t="s">
        <v>6159</v>
      </c>
      <c r="W1360" s="10" t="s">
        <v>6160</v>
      </c>
      <c r="X1360" s="569">
        <v>46163.59652777778</v>
      </c>
      <c r="Y1360" s="10"/>
      <c r="Z1360" s="10">
        <v>0.5</v>
      </c>
      <c r="AA1360" s="10"/>
      <c r="AB1360" s="10" t="s">
        <v>478</v>
      </c>
      <c r="AC1360" s="221" t="s">
        <v>5068</v>
      </c>
      <c r="AD1360" s="10" t="s">
        <v>480</v>
      </c>
      <c r="AE1360" s="10"/>
      <c r="AF1360" s="10"/>
      <c r="AG1360" s="10"/>
      <c r="AH1360" s="10"/>
      <c r="AI1360" s="10"/>
      <c r="AJ1360" s="10"/>
      <c r="AK1360" s="10" t="s">
        <v>480</v>
      </c>
      <c r="AL1360" t="e">
        <f t="shared" si="42"/>
        <v>#VALUE!</v>
      </c>
      <c r="AM1360">
        <f t="shared" si="43"/>
        <v>46163</v>
      </c>
    </row>
    <row r="1361" spans="1:39" ht="21.6" customHeight="1">
      <c r="A1361" s="10">
        <v>112</v>
      </c>
      <c r="B1361" s="10" t="s">
        <v>471</v>
      </c>
      <c r="C1361" s="10">
        <v>2026052804</v>
      </c>
      <c r="D1361" s="10"/>
      <c r="E1361" s="10"/>
      <c r="F1361" s="10">
        <v>4282</v>
      </c>
      <c r="G1361" s="366" t="s">
        <v>1753</v>
      </c>
      <c r="H1361" s="10" t="s">
        <v>473</v>
      </c>
      <c r="I1361" s="10"/>
      <c r="J1361" s="10"/>
      <c r="K1361" s="10"/>
      <c r="L1361" s="10"/>
      <c r="M1361" s="11"/>
      <c r="N1361" s="10"/>
      <c r="O1361" s="11"/>
      <c r="P1361" s="12"/>
      <c r="Q1361" s="10" t="s">
        <v>1756</v>
      </c>
      <c r="R1361" s="10" t="s">
        <v>419</v>
      </c>
      <c r="S1361" s="367" t="s">
        <v>130</v>
      </c>
      <c r="T1361" s="10">
        <v>1</v>
      </c>
      <c r="U1361" s="10" t="s">
        <v>475</v>
      </c>
      <c r="V1361" s="10" t="s">
        <v>6161</v>
      </c>
      <c r="W1361" s="10" t="s">
        <v>6162</v>
      </c>
      <c r="X1361" s="569">
        <v>46163.614583333343</v>
      </c>
      <c r="Y1361" s="10"/>
      <c r="Z1361" s="10">
        <v>0.3</v>
      </c>
      <c r="AA1361" s="10"/>
      <c r="AB1361" s="10" t="s">
        <v>478</v>
      </c>
      <c r="AC1361" s="221" t="s">
        <v>5068</v>
      </c>
      <c r="AD1361" s="10" t="s">
        <v>480</v>
      </c>
      <c r="AE1361" s="10"/>
      <c r="AF1361" s="10"/>
      <c r="AG1361" s="10"/>
      <c r="AH1361" s="10"/>
      <c r="AI1361" s="10"/>
      <c r="AJ1361" s="10"/>
      <c r="AK1361" s="10" t="s">
        <v>480</v>
      </c>
      <c r="AL1361" t="e">
        <f t="shared" si="42"/>
        <v>#VALUE!</v>
      </c>
      <c r="AM1361">
        <f t="shared" si="43"/>
        <v>46163</v>
      </c>
    </row>
    <row r="1362" spans="1:39" ht="21.6" customHeight="1">
      <c r="A1362" s="10">
        <v>113</v>
      </c>
      <c r="B1362" s="10" t="s">
        <v>471</v>
      </c>
      <c r="C1362" s="10">
        <v>2026052807</v>
      </c>
      <c r="D1362" s="10"/>
      <c r="E1362" s="10"/>
      <c r="F1362" s="10">
        <v>4834</v>
      </c>
      <c r="G1362" s="366" t="s">
        <v>472</v>
      </c>
      <c r="H1362" s="10" t="s">
        <v>473</v>
      </c>
      <c r="I1362" s="10"/>
      <c r="J1362" s="10"/>
      <c r="K1362" s="10"/>
      <c r="L1362" s="10"/>
      <c r="M1362" s="11"/>
      <c r="N1362" s="10"/>
      <c r="O1362" s="11"/>
      <c r="P1362" s="12"/>
      <c r="Q1362" s="10" t="s">
        <v>474</v>
      </c>
      <c r="R1362" s="10" t="s">
        <v>419</v>
      </c>
      <c r="S1362" s="367" t="s">
        <v>130</v>
      </c>
      <c r="T1362" s="10">
        <v>1</v>
      </c>
      <c r="U1362" s="10" t="s">
        <v>475</v>
      </c>
      <c r="V1362" s="10" t="s">
        <v>6163</v>
      </c>
      <c r="W1362" s="10" t="s">
        <v>6164</v>
      </c>
      <c r="X1362" s="569">
        <v>46163.640972222223</v>
      </c>
      <c r="Y1362" s="10"/>
      <c r="Z1362" s="10">
        <v>0.4</v>
      </c>
      <c r="AA1362" s="10"/>
      <c r="AB1362" s="10" t="s">
        <v>478</v>
      </c>
      <c r="AC1362" s="221" t="s">
        <v>5068</v>
      </c>
      <c r="AD1362" s="10" t="s">
        <v>480</v>
      </c>
      <c r="AE1362" s="10"/>
      <c r="AF1362" s="10"/>
      <c r="AG1362" s="10"/>
      <c r="AH1362" s="10"/>
      <c r="AI1362" s="10"/>
      <c r="AJ1362" s="10"/>
      <c r="AK1362" s="10" t="s">
        <v>480</v>
      </c>
      <c r="AL1362" t="e">
        <f t="shared" si="42"/>
        <v>#VALUE!</v>
      </c>
      <c r="AM1362">
        <f t="shared" si="43"/>
        <v>46163</v>
      </c>
    </row>
    <row r="1363" spans="1:39" ht="21.6" customHeight="1">
      <c r="A1363" s="10">
        <v>114</v>
      </c>
      <c r="B1363" s="10" t="s">
        <v>471</v>
      </c>
      <c r="C1363" s="10">
        <v>2026052815</v>
      </c>
      <c r="D1363" s="10"/>
      <c r="E1363" s="10"/>
      <c r="F1363" s="10">
        <v>3770</v>
      </c>
      <c r="G1363" s="366" t="s">
        <v>267</v>
      </c>
      <c r="H1363" s="10" t="s">
        <v>902</v>
      </c>
      <c r="I1363" s="10"/>
      <c r="J1363" s="10"/>
      <c r="K1363" s="10"/>
      <c r="L1363" s="10"/>
      <c r="M1363" s="11"/>
      <c r="N1363" s="10"/>
      <c r="O1363" s="11"/>
      <c r="P1363" s="12"/>
      <c r="Q1363" s="10" t="s">
        <v>1396</v>
      </c>
      <c r="R1363" s="10" t="s">
        <v>419</v>
      </c>
      <c r="S1363" s="367" t="s">
        <v>125</v>
      </c>
      <c r="T1363" s="10">
        <v>1</v>
      </c>
      <c r="U1363" s="10" t="s">
        <v>475</v>
      </c>
      <c r="V1363" s="10" t="s">
        <v>6165</v>
      </c>
      <c r="W1363" s="10" t="s">
        <v>6166</v>
      </c>
      <c r="X1363" s="569">
        <v>46163.666666666657</v>
      </c>
      <c r="Y1363" s="10"/>
      <c r="Z1363" s="10">
        <v>2.5</v>
      </c>
      <c r="AA1363" s="10"/>
      <c r="AB1363" s="10" t="s">
        <v>478</v>
      </c>
      <c r="AC1363" s="221" t="s">
        <v>6006</v>
      </c>
      <c r="AD1363" s="10" t="s">
        <v>480</v>
      </c>
      <c r="AE1363" s="10"/>
      <c r="AF1363" s="10"/>
      <c r="AG1363" s="10"/>
      <c r="AH1363" s="10"/>
      <c r="AI1363" s="10"/>
      <c r="AJ1363" s="10" t="s">
        <v>480</v>
      </c>
      <c r="AK1363" s="10" t="s">
        <v>480</v>
      </c>
      <c r="AL1363" t="e">
        <f t="shared" si="42"/>
        <v>#VALUE!</v>
      </c>
      <c r="AM1363">
        <f t="shared" si="43"/>
        <v>46163</v>
      </c>
    </row>
    <row r="1364" spans="1:39" ht="21.6" customHeight="1">
      <c r="A1364" s="10">
        <v>115</v>
      </c>
      <c r="B1364" s="10" t="s">
        <v>509</v>
      </c>
      <c r="C1364" s="10">
        <v>2026052816</v>
      </c>
      <c r="D1364" s="10" t="s">
        <v>6167</v>
      </c>
      <c r="E1364" s="10" t="s">
        <v>511</v>
      </c>
      <c r="F1364" s="10">
        <v>3770</v>
      </c>
      <c r="G1364" s="366" t="s">
        <v>267</v>
      </c>
      <c r="H1364" s="10" t="s">
        <v>902</v>
      </c>
      <c r="I1364" s="10" t="s">
        <v>6168</v>
      </c>
      <c r="J1364" s="10" t="s">
        <v>571</v>
      </c>
      <c r="K1364" s="10" t="s">
        <v>289</v>
      </c>
      <c r="L1364" s="10" t="s">
        <v>756</v>
      </c>
      <c r="M1364" s="11" t="s">
        <v>757</v>
      </c>
      <c r="N1364" s="10">
        <v>2902</v>
      </c>
      <c r="O1364" s="11" t="s">
        <v>3556</v>
      </c>
      <c r="P1364" s="12" t="s">
        <v>6169</v>
      </c>
      <c r="Q1364" s="10" t="s">
        <v>1396</v>
      </c>
      <c r="R1364" s="10" t="s">
        <v>419</v>
      </c>
      <c r="S1364" s="367" t="s">
        <v>125</v>
      </c>
      <c r="T1364" s="10">
        <v>1</v>
      </c>
      <c r="U1364" s="10" t="s">
        <v>475</v>
      </c>
      <c r="V1364" s="10" t="s">
        <v>6170</v>
      </c>
      <c r="W1364" s="10" t="s">
        <v>6171</v>
      </c>
      <c r="X1364" s="569">
        <v>46163.697916666657</v>
      </c>
      <c r="Y1364" s="10" t="s">
        <v>6172</v>
      </c>
      <c r="Z1364" s="10">
        <v>0.5</v>
      </c>
      <c r="AA1364" s="10"/>
      <c r="AB1364" s="10" t="s">
        <v>478</v>
      </c>
      <c r="AC1364" s="221" t="s">
        <v>6173</v>
      </c>
      <c r="AD1364" s="10"/>
      <c r="AE1364" s="10"/>
      <c r="AF1364" s="10"/>
      <c r="AG1364" s="10"/>
      <c r="AH1364" s="10"/>
      <c r="AI1364" s="10"/>
      <c r="AJ1364" s="10"/>
      <c r="AK1364" s="10" t="s">
        <v>480</v>
      </c>
      <c r="AL1364">
        <f t="shared" si="42"/>
        <v>46163</v>
      </c>
      <c r="AM1364">
        <f t="shared" si="43"/>
        <v>46163</v>
      </c>
    </row>
    <row r="1365" spans="1:39" ht="21.6" customHeight="1">
      <c r="A1365" s="10">
        <v>116</v>
      </c>
      <c r="B1365" s="10" t="s">
        <v>471</v>
      </c>
      <c r="C1365" s="10">
        <v>2026052825</v>
      </c>
      <c r="D1365" s="10"/>
      <c r="E1365" s="10"/>
      <c r="F1365" s="10">
        <v>4981</v>
      </c>
      <c r="G1365" s="366" t="s">
        <v>3230</v>
      </c>
      <c r="H1365" s="10" t="s">
        <v>2561</v>
      </c>
      <c r="I1365" s="10"/>
      <c r="J1365" s="10"/>
      <c r="K1365" s="10"/>
      <c r="L1365" s="10"/>
      <c r="M1365" s="11"/>
      <c r="N1365" s="10"/>
      <c r="O1365" s="11"/>
      <c r="P1365" s="12"/>
      <c r="Q1365" s="10" t="s">
        <v>3231</v>
      </c>
      <c r="R1365" s="10" t="s">
        <v>419</v>
      </c>
      <c r="S1365" s="367" t="s">
        <v>130</v>
      </c>
      <c r="T1365" s="10">
        <v>1</v>
      </c>
      <c r="U1365" s="10" t="s">
        <v>475</v>
      </c>
      <c r="V1365" s="10" t="s">
        <v>6174</v>
      </c>
      <c r="W1365" s="10" t="s">
        <v>6175</v>
      </c>
      <c r="X1365" s="569">
        <v>46163.683333333327</v>
      </c>
      <c r="Y1365" s="10"/>
      <c r="Z1365" s="10">
        <v>0.4</v>
      </c>
      <c r="AA1365" s="10"/>
      <c r="AB1365" s="10" t="s">
        <v>478</v>
      </c>
      <c r="AC1365" s="221" t="s">
        <v>5327</v>
      </c>
      <c r="AD1365" s="10" t="s">
        <v>480</v>
      </c>
      <c r="AE1365" s="10"/>
      <c r="AF1365" s="10"/>
      <c r="AG1365" s="10"/>
      <c r="AH1365" s="10"/>
      <c r="AI1365" s="10"/>
      <c r="AJ1365" s="10"/>
      <c r="AK1365" s="10" t="s">
        <v>480</v>
      </c>
      <c r="AL1365" t="e">
        <f t="shared" si="42"/>
        <v>#VALUE!</v>
      </c>
      <c r="AM1365">
        <f t="shared" si="43"/>
        <v>46163</v>
      </c>
    </row>
    <row r="1366" spans="1:39" ht="21.6" customHeight="1">
      <c r="A1366" s="10">
        <v>110</v>
      </c>
      <c r="B1366" s="10" t="s">
        <v>509</v>
      </c>
      <c r="C1366" s="10">
        <v>2026052738</v>
      </c>
      <c r="D1366" s="10" t="s">
        <v>6176</v>
      </c>
      <c r="E1366" s="10" t="s">
        <v>511</v>
      </c>
      <c r="F1366" s="10">
        <v>2315</v>
      </c>
      <c r="G1366" s="366" t="s">
        <v>3143</v>
      </c>
      <c r="H1366" s="10" t="s">
        <v>2440</v>
      </c>
      <c r="I1366" s="10" t="s">
        <v>6177</v>
      </c>
      <c r="J1366" s="10" t="s">
        <v>571</v>
      </c>
      <c r="K1366" s="10" t="s">
        <v>592</v>
      </c>
      <c r="L1366" s="10" t="s">
        <v>639</v>
      </c>
      <c r="M1366" s="11" t="s">
        <v>640</v>
      </c>
      <c r="N1366" s="10">
        <v>2501</v>
      </c>
      <c r="O1366" s="11" t="s">
        <v>641</v>
      </c>
      <c r="P1366" s="12" t="s">
        <v>6178</v>
      </c>
      <c r="Q1366" s="10" t="s">
        <v>3144</v>
      </c>
      <c r="R1366" s="10" t="s">
        <v>419</v>
      </c>
      <c r="S1366" s="367" t="s">
        <v>130</v>
      </c>
      <c r="T1366" s="10">
        <v>1</v>
      </c>
      <c r="U1366" s="10" t="s">
        <v>475</v>
      </c>
      <c r="V1366" s="10" t="s">
        <v>6179</v>
      </c>
      <c r="W1366" s="10" t="s">
        <v>6180</v>
      </c>
      <c r="X1366" s="569">
        <v>46164.458333333343</v>
      </c>
      <c r="Y1366" s="10" t="s">
        <v>6181</v>
      </c>
      <c r="Z1366" s="10">
        <v>0.7</v>
      </c>
      <c r="AA1366" s="10"/>
      <c r="AB1366" s="10" t="s">
        <v>478</v>
      </c>
      <c r="AC1366" s="221" t="s">
        <v>6182</v>
      </c>
      <c r="AD1366" s="10"/>
      <c r="AE1366" s="10"/>
      <c r="AF1366" s="10"/>
      <c r="AG1366" s="10"/>
      <c r="AH1366" s="10"/>
      <c r="AI1366" s="10"/>
      <c r="AJ1366" s="10"/>
      <c r="AK1366" s="10" t="s">
        <v>480</v>
      </c>
      <c r="AL1366">
        <f t="shared" si="42"/>
        <v>46163</v>
      </c>
      <c r="AM1366">
        <f t="shared" si="43"/>
        <v>46164</v>
      </c>
    </row>
    <row r="1367" spans="1:39" ht="21.6" customHeight="1">
      <c r="A1367" s="10">
        <v>117</v>
      </c>
      <c r="B1367" s="10" t="s">
        <v>509</v>
      </c>
      <c r="C1367" s="10">
        <v>2026052818</v>
      </c>
      <c r="D1367" s="10" t="s">
        <v>6183</v>
      </c>
      <c r="E1367" s="10" t="s">
        <v>511</v>
      </c>
      <c r="F1367" s="10">
        <v>2062</v>
      </c>
      <c r="G1367" s="366" t="s">
        <v>252</v>
      </c>
      <c r="H1367" s="10" t="s">
        <v>2452</v>
      </c>
      <c r="I1367" s="10" t="s">
        <v>6184</v>
      </c>
      <c r="J1367" s="10" t="s">
        <v>571</v>
      </c>
      <c r="K1367" s="10" t="s">
        <v>289</v>
      </c>
      <c r="L1367" s="10" t="s">
        <v>703</v>
      </c>
      <c r="M1367" s="11" t="s">
        <v>704</v>
      </c>
      <c r="N1367" s="10">
        <v>2403</v>
      </c>
      <c r="O1367" s="11" t="s">
        <v>1633</v>
      </c>
      <c r="P1367" s="12" t="s">
        <v>6185</v>
      </c>
      <c r="Q1367" s="10" t="s">
        <v>3273</v>
      </c>
      <c r="R1367" s="10" t="s">
        <v>419</v>
      </c>
      <c r="S1367" s="367" t="s">
        <v>145</v>
      </c>
      <c r="T1367" s="10">
        <v>1</v>
      </c>
      <c r="U1367" s="10" t="s">
        <v>475</v>
      </c>
      <c r="V1367" s="10" t="s">
        <v>6186</v>
      </c>
      <c r="W1367" s="10" t="s">
        <v>6187</v>
      </c>
      <c r="X1367" s="569">
        <v>46164.416666666657</v>
      </c>
      <c r="Y1367" s="10" t="s">
        <v>6188</v>
      </c>
      <c r="Z1367" s="10">
        <v>0.4</v>
      </c>
      <c r="AA1367" s="10"/>
      <c r="AB1367" s="10" t="s">
        <v>478</v>
      </c>
      <c r="AC1367" s="221" t="s">
        <v>1638</v>
      </c>
      <c r="AD1367" s="10"/>
      <c r="AE1367" s="10"/>
      <c r="AF1367" s="10"/>
      <c r="AG1367" s="10"/>
      <c r="AH1367" s="10"/>
      <c r="AI1367" s="10"/>
      <c r="AJ1367" s="10"/>
      <c r="AK1367" s="10" t="s">
        <v>480</v>
      </c>
      <c r="AL1367">
        <f t="shared" si="42"/>
        <v>46163</v>
      </c>
      <c r="AM1367">
        <f t="shared" si="43"/>
        <v>46164</v>
      </c>
    </row>
    <row r="1368" spans="1:39" ht="21.6" customHeight="1">
      <c r="A1368" s="10">
        <v>119</v>
      </c>
      <c r="B1368" s="10" t="s">
        <v>471</v>
      </c>
      <c r="C1368" s="10">
        <v>2026052892</v>
      </c>
      <c r="D1368" s="10"/>
      <c r="E1368" s="10"/>
      <c r="F1368" s="10" t="s">
        <v>77</v>
      </c>
      <c r="G1368" s="366" t="s">
        <v>3535</v>
      </c>
      <c r="H1368" s="10" t="s">
        <v>2452</v>
      </c>
      <c r="I1368" s="10"/>
      <c r="J1368" s="10"/>
      <c r="K1368" s="10"/>
      <c r="L1368" s="10"/>
      <c r="M1368" s="11"/>
      <c r="N1368" s="10"/>
      <c r="O1368" s="11"/>
      <c r="P1368" s="12"/>
      <c r="Q1368" s="10" t="s">
        <v>3536</v>
      </c>
      <c r="R1368" s="10" t="s">
        <v>419</v>
      </c>
      <c r="S1368" s="367" t="s">
        <v>145</v>
      </c>
      <c r="T1368" s="10">
        <v>1</v>
      </c>
      <c r="U1368" s="10" t="s">
        <v>475</v>
      </c>
      <c r="V1368" s="10" t="s">
        <v>6189</v>
      </c>
      <c r="W1368" s="10" t="s">
        <v>6190</v>
      </c>
      <c r="X1368" s="569">
        <v>46164.493055555547</v>
      </c>
      <c r="Y1368" s="10"/>
      <c r="Z1368" s="10">
        <v>0.5</v>
      </c>
      <c r="AA1368" s="10"/>
      <c r="AB1368" s="10" t="s">
        <v>478</v>
      </c>
      <c r="AC1368" s="221" t="s">
        <v>5068</v>
      </c>
      <c r="AD1368" s="10" t="s">
        <v>480</v>
      </c>
      <c r="AE1368" s="10"/>
      <c r="AF1368" s="10"/>
      <c r="AG1368" s="10"/>
      <c r="AH1368" s="10"/>
      <c r="AI1368" s="10"/>
      <c r="AJ1368" s="10" t="s">
        <v>480</v>
      </c>
      <c r="AK1368" s="10" t="s">
        <v>480</v>
      </c>
      <c r="AL1368" t="e">
        <f t="shared" si="42"/>
        <v>#VALUE!</v>
      </c>
      <c r="AM1368">
        <f t="shared" si="43"/>
        <v>46164</v>
      </c>
    </row>
    <row r="1369" spans="1:39" ht="21.6" customHeight="1">
      <c r="A1369" s="10">
        <v>120</v>
      </c>
      <c r="B1369" s="10" t="s">
        <v>471</v>
      </c>
      <c r="C1369" s="10">
        <v>2026052996</v>
      </c>
      <c r="D1369" s="10"/>
      <c r="E1369" s="10"/>
      <c r="F1369" s="10">
        <v>2315</v>
      </c>
      <c r="G1369" s="366" t="s">
        <v>3143</v>
      </c>
      <c r="H1369" s="10" t="s">
        <v>2440</v>
      </c>
      <c r="I1369" s="10"/>
      <c r="J1369" s="10"/>
      <c r="K1369" s="10"/>
      <c r="L1369" s="10"/>
      <c r="M1369" s="11"/>
      <c r="N1369" s="10"/>
      <c r="O1369" s="11"/>
      <c r="P1369" s="12"/>
      <c r="Q1369" s="10" t="s">
        <v>3144</v>
      </c>
      <c r="R1369" s="10" t="s">
        <v>419</v>
      </c>
      <c r="S1369" s="367" t="s">
        <v>130</v>
      </c>
      <c r="T1369" s="10">
        <v>1</v>
      </c>
      <c r="U1369" s="10" t="s">
        <v>475</v>
      </c>
      <c r="V1369" s="10" t="s">
        <v>6191</v>
      </c>
      <c r="W1369" s="10" t="s">
        <v>6192</v>
      </c>
      <c r="X1369" s="569">
        <v>46164.5</v>
      </c>
      <c r="Y1369" s="10"/>
      <c r="Z1369" s="10">
        <v>1</v>
      </c>
      <c r="AA1369" s="10"/>
      <c r="AB1369" s="10" t="s">
        <v>478</v>
      </c>
      <c r="AC1369" s="221" t="s">
        <v>5327</v>
      </c>
      <c r="AD1369" s="10" t="s">
        <v>480</v>
      </c>
      <c r="AE1369" s="10"/>
      <c r="AF1369" s="10"/>
      <c r="AG1369" s="10"/>
      <c r="AH1369" s="10"/>
      <c r="AI1369" s="10"/>
      <c r="AJ1369" s="10"/>
      <c r="AK1369" s="10" t="s">
        <v>480</v>
      </c>
      <c r="AL1369" t="e">
        <f t="shared" si="42"/>
        <v>#VALUE!</v>
      </c>
      <c r="AM1369">
        <f t="shared" si="43"/>
        <v>46164</v>
      </c>
    </row>
    <row r="1370" spans="1:39" ht="21.6" customHeight="1">
      <c r="A1370" s="10">
        <v>121</v>
      </c>
      <c r="B1370" s="10" t="s">
        <v>471</v>
      </c>
      <c r="C1370" s="10">
        <v>2026053001</v>
      </c>
      <c r="D1370" s="10"/>
      <c r="E1370" s="10"/>
      <c r="F1370" s="10" t="s">
        <v>76</v>
      </c>
      <c r="G1370" s="366" t="s">
        <v>3161</v>
      </c>
      <c r="H1370" s="10" t="s">
        <v>2440</v>
      </c>
      <c r="I1370" s="10"/>
      <c r="J1370" s="10"/>
      <c r="K1370" s="10"/>
      <c r="L1370" s="10"/>
      <c r="M1370" s="11"/>
      <c r="N1370" s="10"/>
      <c r="O1370" s="11"/>
      <c r="P1370" s="12"/>
      <c r="Q1370" s="10" t="s">
        <v>3162</v>
      </c>
      <c r="R1370" s="10" t="s">
        <v>419</v>
      </c>
      <c r="S1370" s="367" t="s">
        <v>130</v>
      </c>
      <c r="T1370" s="10">
        <v>1</v>
      </c>
      <c r="U1370" s="10" t="s">
        <v>475</v>
      </c>
      <c r="V1370" s="10" t="s">
        <v>6193</v>
      </c>
      <c r="W1370" s="10" t="s">
        <v>6194</v>
      </c>
      <c r="X1370" s="569">
        <v>46164.550694444442</v>
      </c>
      <c r="Y1370" s="10"/>
      <c r="Z1370" s="10">
        <v>0.2</v>
      </c>
      <c r="AA1370" s="10"/>
      <c r="AB1370" s="10" t="s">
        <v>478</v>
      </c>
      <c r="AC1370" s="221" t="s">
        <v>108</v>
      </c>
      <c r="AD1370" s="10" t="s">
        <v>480</v>
      </c>
      <c r="AE1370" s="10"/>
      <c r="AF1370" s="10"/>
      <c r="AG1370" s="10"/>
      <c r="AH1370" s="10"/>
      <c r="AI1370" s="10"/>
      <c r="AJ1370" s="10"/>
      <c r="AK1370" s="10" t="s">
        <v>480</v>
      </c>
      <c r="AL1370" t="e">
        <f t="shared" si="42"/>
        <v>#VALUE!</v>
      </c>
      <c r="AM1370">
        <f t="shared" si="43"/>
        <v>46164</v>
      </c>
    </row>
    <row r="1371" spans="1:39" ht="21.6" customHeight="1">
      <c r="A1371" s="10">
        <v>122</v>
      </c>
      <c r="B1371" s="10" t="s">
        <v>471</v>
      </c>
      <c r="C1371" s="10">
        <v>2026053002</v>
      </c>
      <c r="D1371" s="10"/>
      <c r="E1371" s="10"/>
      <c r="F1371" s="10" t="s">
        <v>78</v>
      </c>
      <c r="G1371" s="366" t="s">
        <v>3494</v>
      </c>
      <c r="H1371" s="10" t="s">
        <v>2452</v>
      </c>
      <c r="I1371" s="10"/>
      <c r="J1371" s="10"/>
      <c r="K1371" s="10"/>
      <c r="L1371" s="10"/>
      <c r="M1371" s="11"/>
      <c r="N1371" s="10"/>
      <c r="O1371" s="11"/>
      <c r="P1371" s="12"/>
      <c r="Q1371" s="10" t="s">
        <v>3495</v>
      </c>
      <c r="R1371" s="10" t="s">
        <v>419</v>
      </c>
      <c r="S1371" s="367" t="s">
        <v>145</v>
      </c>
      <c r="T1371" s="10">
        <v>1</v>
      </c>
      <c r="U1371" s="10" t="s">
        <v>475</v>
      </c>
      <c r="V1371" s="10" t="s">
        <v>6195</v>
      </c>
      <c r="W1371" s="10" t="s">
        <v>6196</v>
      </c>
      <c r="X1371" s="569">
        <v>46164.5625</v>
      </c>
      <c r="Y1371" s="10"/>
      <c r="Z1371" s="10">
        <v>0.4</v>
      </c>
      <c r="AA1371" s="10"/>
      <c r="AB1371" s="10" t="s">
        <v>478</v>
      </c>
      <c r="AC1371" s="221" t="s">
        <v>5068</v>
      </c>
      <c r="AD1371" s="10" t="s">
        <v>480</v>
      </c>
      <c r="AE1371" s="10"/>
      <c r="AF1371" s="10"/>
      <c r="AG1371" s="10"/>
      <c r="AH1371" s="10"/>
      <c r="AI1371" s="10"/>
      <c r="AJ1371" s="10" t="s">
        <v>480</v>
      </c>
      <c r="AK1371" s="10" t="s">
        <v>480</v>
      </c>
      <c r="AL1371" t="e">
        <f t="shared" si="42"/>
        <v>#VALUE!</v>
      </c>
      <c r="AM1371">
        <f t="shared" si="43"/>
        <v>46164</v>
      </c>
    </row>
    <row r="1372" spans="1:39" ht="21.6" customHeight="1">
      <c r="A1372" s="10">
        <v>123</v>
      </c>
      <c r="B1372" s="10" t="s">
        <v>471</v>
      </c>
      <c r="C1372" s="10">
        <v>2026053019</v>
      </c>
      <c r="D1372" s="10"/>
      <c r="E1372" s="10"/>
      <c r="F1372" s="10">
        <v>5357</v>
      </c>
      <c r="G1372" s="366" t="s">
        <v>3592</v>
      </c>
      <c r="H1372" s="10" t="s">
        <v>2440</v>
      </c>
      <c r="I1372" s="10"/>
      <c r="J1372" s="10"/>
      <c r="K1372" s="10"/>
      <c r="L1372" s="10"/>
      <c r="M1372" s="11"/>
      <c r="N1372" s="10"/>
      <c r="O1372" s="11"/>
      <c r="P1372" s="12"/>
      <c r="Q1372" s="10" t="s">
        <v>3904</v>
      </c>
      <c r="R1372" s="10" t="s">
        <v>419</v>
      </c>
      <c r="S1372" s="367" t="s">
        <v>130</v>
      </c>
      <c r="T1372" s="10">
        <v>1</v>
      </c>
      <c r="U1372" s="10" t="s">
        <v>475</v>
      </c>
      <c r="V1372" s="10" t="s">
        <v>6197</v>
      </c>
      <c r="W1372" s="10" t="s">
        <v>6198</v>
      </c>
      <c r="X1372" s="569">
        <v>46164.604166666657</v>
      </c>
      <c r="Y1372" s="10"/>
      <c r="Z1372" s="10">
        <v>0.5</v>
      </c>
      <c r="AA1372" s="10"/>
      <c r="AB1372" s="10" t="s">
        <v>478</v>
      </c>
      <c r="AC1372" s="221" t="s">
        <v>5327</v>
      </c>
      <c r="AD1372" s="10" t="s">
        <v>480</v>
      </c>
      <c r="AE1372" s="10"/>
      <c r="AF1372" s="10"/>
      <c r="AG1372" s="10"/>
      <c r="AH1372" s="10"/>
      <c r="AI1372" s="10"/>
      <c r="AJ1372" s="10"/>
      <c r="AK1372" s="10" t="s">
        <v>480</v>
      </c>
      <c r="AL1372" t="e">
        <f t="shared" si="42"/>
        <v>#VALUE!</v>
      </c>
      <c r="AM1372">
        <f t="shared" si="43"/>
        <v>46164</v>
      </c>
    </row>
    <row r="1373" spans="1:39" ht="21.6" customHeight="1">
      <c r="A1373" s="10">
        <v>124</v>
      </c>
      <c r="B1373" s="10" t="s">
        <v>471</v>
      </c>
      <c r="C1373" s="10">
        <v>2026053024</v>
      </c>
      <c r="D1373" s="10"/>
      <c r="E1373" s="10"/>
      <c r="F1373" s="10" t="s">
        <v>75</v>
      </c>
      <c r="G1373" s="366" t="s">
        <v>3173</v>
      </c>
      <c r="H1373" s="10" t="s">
        <v>2440</v>
      </c>
      <c r="I1373" s="10"/>
      <c r="J1373" s="10"/>
      <c r="K1373" s="10"/>
      <c r="L1373" s="10"/>
      <c r="M1373" s="11"/>
      <c r="N1373" s="10"/>
      <c r="O1373" s="11"/>
      <c r="P1373" s="12"/>
      <c r="Q1373" s="10" t="s">
        <v>3174</v>
      </c>
      <c r="R1373" s="10" t="s">
        <v>419</v>
      </c>
      <c r="S1373" s="367" t="s">
        <v>130</v>
      </c>
      <c r="T1373" s="10">
        <v>1</v>
      </c>
      <c r="U1373" s="10" t="s">
        <v>475</v>
      </c>
      <c r="V1373" s="10" t="s">
        <v>6199</v>
      </c>
      <c r="W1373" s="10" t="s">
        <v>6200</v>
      </c>
      <c r="X1373" s="569">
        <v>46164.63958333333</v>
      </c>
      <c r="Y1373" s="10"/>
      <c r="Z1373" s="10">
        <v>0.4</v>
      </c>
      <c r="AA1373" s="10"/>
      <c r="AB1373" s="10" t="s">
        <v>478</v>
      </c>
      <c r="AC1373" s="221" t="s">
        <v>108</v>
      </c>
      <c r="AD1373" s="10" t="s">
        <v>480</v>
      </c>
      <c r="AE1373" s="10"/>
      <c r="AF1373" s="10"/>
      <c r="AG1373" s="10"/>
      <c r="AH1373" s="10"/>
      <c r="AI1373" s="10"/>
      <c r="AJ1373" s="10"/>
      <c r="AK1373" s="10" t="s">
        <v>480</v>
      </c>
      <c r="AL1373" t="e">
        <f t="shared" si="42"/>
        <v>#VALUE!</v>
      </c>
      <c r="AM1373">
        <f t="shared" si="43"/>
        <v>46164</v>
      </c>
    </row>
    <row r="1374" spans="1:39" ht="21.6" customHeight="1">
      <c r="A1374" s="10">
        <v>121</v>
      </c>
      <c r="B1374" s="10" t="s">
        <v>509</v>
      </c>
      <c r="C1374" s="10">
        <v>2026052999</v>
      </c>
      <c r="D1374" s="10" t="s">
        <v>6201</v>
      </c>
      <c r="E1374" s="10" t="s">
        <v>511</v>
      </c>
      <c r="F1374" s="10">
        <v>3770</v>
      </c>
      <c r="G1374" s="366" t="s">
        <v>267</v>
      </c>
      <c r="H1374" s="10" t="s">
        <v>902</v>
      </c>
      <c r="I1374" s="10" t="s">
        <v>6202</v>
      </c>
      <c r="J1374" s="10" t="s">
        <v>591</v>
      </c>
      <c r="K1374" s="10" t="s">
        <v>289</v>
      </c>
      <c r="L1374" s="10" t="s">
        <v>703</v>
      </c>
      <c r="M1374" s="11" t="s">
        <v>704</v>
      </c>
      <c r="N1374" s="10">
        <v>2402</v>
      </c>
      <c r="O1374" s="11" t="s">
        <v>2087</v>
      </c>
      <c r="P1374" s="12" t="s">
        <v>6203</v>
      </c>
      <c r="Q1374" s="10" t="s">
        <v>1396</v>
      </c>
      <c r="R1374" s="10" t="s">
        <v>419</v>
      </c>
      <c r="S1374" s="367" t="s">
        <v>125</v>
      </c>
      <c r="T1374" s="10">
        <v>1</v>
      </c>
      <c r="U1374" s="10" t="s">
        <v>475</v>
      </c>
      <c r="V1374" s="10" t="s">
        <v>6204</v>
      </c>
      <c r="W1374" s="10" t="s">
        <v>6205</v>
      </c>
      <c r="X1374" s="569">
        <v>46167.416666666657</v>
      </c>
      <c r="Y1374" s="10" t="s">
        <v>6206</v>
      </c>
      <c r="Z1374" s="10">
        <v>0.5</v>
      </c>
      <c r="AA1374" s="10"/>
      <c r="AB1374" s="10" t="s">
        <v>478</v>
      </c>
      <c r="AC1374" s="221" t="s">
        <v>2092</v>
      </c>
      <c r="AD1374" s="10"/>
      <c r="AE1374" s="10"/>
      <c r="AF1374" s="10"/>
      <c r="AG1374" s="10"/>
      <c r="AH1374" s="10"/>
      <c r="AI1374" s="10"/>
      <c r="AJ1374" s="10"/>
      <c r="AK1374" s="10" t="s">
        <v>480</v>
      </c>
      <c r="AL1374">
        <f t="shared" si="42"/>
        <v>46164</v>
      </c>
      <c r="AM1374">
        <f t="shared" si="43"/>
        <v>46167</v>
      </c>
    </row>
    <row r="1375" spans="1:39" ht="21.6" customHeight="1">
      <c r="A1375" s="10">
        <v>126</v>
      </c>
      <c r="B1375" s="10" t="s">
        <v>471</v>
      </c>
      <c r="C1375" s="10">
        <v>2026053064</v>
      </c>
      <c r="D1375" s="10"/>
      <c r="E1375" s="10"/>
      <c r="F1375" s="10">
        <v>4673</v>
      </c>
      <c r="G1375" s="366" t="s">
        <v>4152</v>
      </c>
      <c r="H1375" s="10" t="s">
        <v>2440</v>
      </c>
      <c r="I1375" s="10"/>
      <c r="J1375" s="10"/>
      <c r="K1375" s="10"/>
      <c r="L1375" s="10"/>
      <c r="M1375" s="11"/>
      <c r="N1375" s="10"/>
      <c r="O1375" s="11"/>
      <c r="P1375" s="12"/>
      <c r="Q1375" s="10" t="s">
        <v>4153</v>
      </c>
      <c r="R1375" s="10" t="s">
        <v>419</v>
      </c>
      <c r="S1375" s="367" t="s">
        <v>130</v>
      </c>
      <c r="T1375" s="10">
        <v>1</v>
      </c>
      <c r="U1375" s="10" t="s">
        <v>475</v>
      </c>
      <c r="V1375" s="10" t="s">
        <v>6207</v>
      </c>
      <c r="W1375" s="10" t="s">
        <v>6208</v>
      </c>
      <c r="X1375" s="569">
        <v>46164.723611111112</v>
      </c>
      <c r="Y1375" s="10"/>
      <c r="Z1375" s="10">
        <v>1.5</v>
      </c>
      <c r="AA1375" s="10"/>
      <c r="AB1375" s="10" t="s">
        <v>478</v>
      </c>
      <c r="AC1375" s="221" t="s">
        <v>5068</v>
      </c>
      <c r="AD1375" s="10" t="s">
        <v>480</v>
      </c>
      <c r="AE1375" s="10"/>
      <c r="AF1375" s="10"/>
      <c r="AG1375" s="10"/>
      <c r="AH1375" s="10"/>
      <c r="AI1375" s="10"/>
      <c r="AJ1375" s="10"/>
      <c r="AK1375" s="10" t="s">
        <v>480</v>
      </c>
      <c r="AL1375" t="e">
        <f t="shared" si="42"/>
        <v>#VALUE!</v>
      </c>
      <c r="AM1375">
        <f t="shared" si="43"/>
        <v>46164</v>
      </c>
    </row>
    <row r="1376" spans="1:39" ht="21.6" customHeight="1">
      <c r="A1376" s="10">
        <v>127</v>
      </c>
      <c r="B1376" s="10" t="s">
        <v>509</v>
      </c>
      <c r="C1376" s="10">
        <v>2026053067</v>
      </c>
      <c r="D1376" s="10" t="s">
        <v>6209</v>
      </c>
      <c r="E1376" s="10" t="s">
        <v>511</v>
      </c>
      <c r="F1376" s="10">
        <v>2306</v>
      </c>
      <c r="G1376" s="366" t="s">
        <v>1836</v>
      </c>
      <c r="H1376" s="10" t="s">
        <v>1208</v>
      </c>
      <c r="I1376" s="10" t="s">
        <v>6210</v>
      </c>
      <c r="J1376" s="10" t="s">
        <v>604</v>
      </c>
      <c r="K1376" s="10" t="s">
        <v>592</v>
      </c>
      <c r="L1376" s="10" t="s">
        <v>703</v>
      </c>
      <c r="M1376" s="11" t="s">
        <v>704</v>
      </c>
      <c r="N1376" s="10">
        <v>2402</v>
      </c>
      <c r="O1376" s="11" t="s">
        <v>2087</v>
      </c>
      <c r="P1376" s="12" t="s">
        <v>6211</v>
      </c>
      <c r="Q1376" s="10" t="s">
        <v>1837</v>
      </c>
      <c r="R1376" s="10" t="s">
        <v>419</v>
      </c>
      <c r="S1376" s="367" t="s">
        <v>130</v>
      </c>
      <c r="T1376" s="10">
        <v>1</v>
      </c>
      <c r="U1376" s="10" t="s">
        <v>475</v>
      </c>
      <c r="V1376" s="10" t="s">
        <v>6212</v>
      </c>
      <c r="W1376" s="10" t="s">
        <v>6213</v>
      </c>
      <c r="X1376" s="569">
        <v>46165.695833333331</v>
      </c>
      <c r="Y1376" s="10" t="s">
        <v>6214</v>
      </c>
      <c r="Z1376" s="10">
        <v>0.7</v>
      </c>
      <c r="AA1376" s="10"/>
      <c r="AB1376" s="10" t="s">
        <v>478</v>
      </c>
      <c r="AC1376" s="221" t="s">
        <v>2092</v>
      </c>
      <c r="AD1376" s="10"/>
      <c r="AE1376" s="10"/>
      <c r="AF1376" s="10"/>
      <c r="AG1376" s="10"/>
      <c r="AH1376" s="10"/>
      <c r="AI1376" s="10"/>
      <c r="AJ1376" s="10"/>
      <c r="AK1376" s="10" t="s">
        <v>480</v>
      </c>
      <c r="AL1376">
        <f t="shared" si="42"/>
        <v>46165</v>
      </c>
      <c r="AM1376">
        <f t="shared" si="43"/>
        <v>46165</v>
      </c>
    </row>
    <row r="1377" spans="1:39" ht="21.6" customHeight="1">
      <c r="A1377" s="10">
        <v>128</v>
      </c>
      <c r="B1377" s="10" t="s">
        <v>509</v>
      </c>
      <c r="C1377" s="10">
        <v>2026053069</v>
      </c>
      <c r="D1377" s="10" t="s">
        <v>6215</v>
      </c>
      <c r="E1377" s="10" t="s">
        <v>511</v>
      </c>
      <c r="F1377" s="10">
        <v>4673</v>
      </c>
      <c r="G1377" s="366" t="s">
        <v>4152</v>
      </c>
      <c r="H1377" s="10" t="s">
        <v>2440</v>
      </c>
      <c r="I1377" s="10" t="s">
        <v>6216</v>
      </c>
      <c r="J1377" s="10" t="s">
        <v>591</v>
      </c>
      <c r="K1377" s="10" t="s">
        <v>1037</v>
      </c>
      <c r="L1377" s="10" t="s">
        <v>1251</v>
      </c>
      <c r="M1377" s="11" t="s">
        <v>1252</v>
      </c>
      <c r="N1377" s="10">
        <v>5901</v>
      </c>
      <c r="O1377" s="11" t="s">
        <v>1260</v>
      </c>
      <c r="P1377" s="12" t="s">
        <v>6217</v>
      </c>
      <c r="Q1377" s="10" t="s">
        <v>4153</v>
      </c>
      <c r="R1377" s="10" t="s">
        <v>419</v>
      </c>
      <c r="S1377" s="367" t="s">
        <v>130</v>
      </c>
      <c r="T1377" s="10">
        <v>1</v>
      </c>
      <c r="U1377" s="10" t="s">
        <v>475</v>
      </c>
      <c r="V1377" s="10" t="s">
        <v>6218</v>
      </c>
      <c r="W1377" s="10" t="s">
        <v>6219</v>
      </c>
      <c r="X1377" s="569">
        <v>46167.529166666667</v>
      </c>
      <c r="Y1377" s="10" t="s">
        <v>6214</v>
      </c>
      <c r="Z1377" s="10">
        <v>0.7</v>
      </c>
      <c r="AA1377" s="10"/>
      <c r="AB1377" s="10" t="s">
        <v>478</v>
      </c>
      <c r="AC1377" s="221" t="s">
        <v>6220</v>
      </c>
      <c r="AD1377" s="10"/>
      <c r="AE1377" s="10"/>
      <c r="AF1377" s="10"/>
      <c r="AG1377" s="10"/>
      <c r="AH1377" s="10"/>
      <c r="AI1377" s="10"/>
      <c r="AJ1377" s="10"/>
      <c r="AK1377" s="10" t="s">
        <v>480</v>
      </c>
      <c r="AL1377">
        <f t="shared" si="42"/>
        <v>46164</v>
      </c>
      <c r="AM1377">
        <f t="shared" si="43"/>
        <v>46167</v>
      </c>
    </row>
    <row r="1378" spans="1:39" ht="21.6" customHeight="1">
      <c r="A1378" s="10">
        <v>129</v>
      </c>
      <c r="B1378" s="10" t="s">
        <v>509</v>
      </c>
      <c r="C1378" s="10">
        <v>2026053070</v>
      </c>
      <c r="D1378" s="10" t="s">
        <v>6221</v>
      </c>
      <c r="E1378" s="10" t="s">
        <v>511</v>
      </c>
      <c r="F1378" s="10" t="s">
        <v>57</v>
      </c>
      <c r="G1378" s="366" t="s">
        <v>2695</v>
      </c>
      <c r="H1378" s="10" t="s">
        <v>543</v>
      </c>
      <c r="I1378" s="10" t="s">
        <v>6222</v>
      </c>
      <c r="J1378" s="10" t="s">
        <v>604</v>
      </c>
      <c r="K1378" s="10" t="s">
        <v>592</v>
      </c>
      <c r="L1378" s="10" t="s">
        <v>515</v>
      </c>
      <c r="M1378" s="11" t="s">
        <v>516</v>
      </c>
      <c r="N1378" s="10">
        <v>2307</v>
      </c>
      <c r="O1378" s="11" t="s">
        <v>532</v>
      </c>
      <c r="P1378" s="12" t="s">
        <v>6223</v>
      </c>
      <c r="Q1378" s="10" t="s">
        <v>2698</v>
      </c>
      <c r="R1378" s="10" t="s">
        <v>419</v>
      </c>
      <c r="S1378" s="367" t="s">
        <v>146</v>
      </c>
      <c r="T1378" s="10">
        <v>1</v>
      </c>
      <c r="U1378" s="10" t="s">
        <v>475</v>
      </c>
      <c r="V1378" s="10" t="s">
        <v>6224</v>
      </c>
      <c r="W1378" s="10" t="s">
        <v>6225</v>
      </c>
      <c r="X1378" s="569">
        <v>46167.668749999997</v>
      </c>
      <c r="Y1378" s="10" t="s">
        <v>6214</v>
      </c>
      <c r="Z1378" s="10">
        <v>1.1000000000000001</v>
      </c>
      <c r="AA1378" s="10"/>
      <c r="AB1378" s="10" t="s">
        <v>478</v>
      </c>
      <c r="AC1378" s="221" t="s">
        <v>6226</v>
      </c>
      <c r="AD1378" s="10"/>
      <c r="AE1378" s="10"/>
      <c r="AF1378" s="10"/>
      <c r="AG1378" s="10"/>
      <c r="AH1378" s="10"/>
      <c r="AI1378" s="10"/>
      <c r="AJ1378" s="10"/>
      <c r="AK1378" s="10" t="s">
        <v>480</v>
      </c>
      <c r="AL1378">
        <f t="shared" si="42"/>
        <v>46165</v>
      </c>
      <c r="AM1378">
        <f t="shared" si="43"/>
        <v>46167</v>
      </c>
    </row>
    <row r="1379" spans="1:39" ht="21.6" customHeight="1">
      <c r="A1379" s="10">
        <v>130</v>
      </c>
      <c r="B1379" s="10" t="s">
        <v>509</v>
      </c>
      <c r="C1379" s="10">
        <v>2026053072</v>
      </c>
      <c r="D1379" s="10" t="s">
        <v>6227</v>
      </c>
      <c r="E1379" s="10" t="s">
        <v>621</v>
      </c>
      <c r="F1379" s="10">
        <v>2306</v>
      </c>
      <c r="G1379" s="366" t="s">
        <v>1836</v>
      </c>
      <c r="H1379" s="10" t="s">
        <v>1208</v>
      </c>
      <c r="I1379" s="10" t="s">
        <v>6228</v>
      </c>
      <c r="J1379" s="10" t="s">
        <v>604</v>
      </c>
      <c r="K1379" s="10" t="s">
        <v>289</v>
      </c>
      <c r="L1379" s="10" t="s">
        <v>703</v>
      </c>
      <c r="M1379" s="11" t="s">
        <v>704</v>
      </c>
      <c r="N1379" s="10">
        <v>2401</v>
      </c>
      <c r="O1379" s="11" t="s">
        <v>852</v>
      </c>
      <c r="P1379" s="12" t="s">
        <v>6229</v>
      </c>
      <c r="Q1379" s="10" t="s">
        <v>1837</v>
      </c>
      <c r="R1379" s="10" t="s">
        <v>419</v>
      </c>
      <c r="S1379" s="367" t="s">
        <v>130</v>
      </c>
      <c r="T1379" s="10">
        <v>1</v>
      </c>
      <c r="U1379" s="10" t="s">
        <v>475</v>
      </c>
      <c r="V1379" s="10" t="s">
        <v>6230</v>
      </c>
      <c r="W1379" s="10" t="s">
        <v>6231</v>
      </c>
      <c r="X1379" s="569">
        <v>46165.691666666673</v>
      </c>
      <c r="Y1379" s="10" t="s">
        <v>6232</v>
      </c>
      <c r="Z1379" s="10">
        <v>1.6</v>
      </c>
      <c r="AA1379" s="10"/>
      <c r="AB1379" s="10" t="s">
        <v>478</v>
      </c>
      <c r="AC1379" s="221" t="s">
        <v>6233</v>
      </c>
      <c r="AD1379" s="10"/>
      <c r="AE1379" s="10"/>
      <c r="AF1379" s="10"/>
      <c r="AG1379" s="10"/>
      <c r="AH1379" s="10"/>
      <c r="AI1379" s="10"/>
      <c r="AJ1379" s="10"/>
      <c r="AK1379" s="10" t="s">
        <v>480</v>
      </c>
      <c r="AL1379">
        <f t="shared" si="42"/>
        <v>46165</v>
      </c>
      <c r="AM1379">
        <f t="shared" si="43"/>
        <v>46165</v>
      </c>
    </row>
    <row r="1380" spans="1:39" ht="21.6" customHeight="1">
      <c r="A1380" s="10">
        <v>131</v>
      </c>
      <c r="B1380" s="10" t="s">
        <v>509</v>
      </c>
      <c r="C1380" s="10">
        <v>2026053114</v>
      </c>
      <c r="D1380" s="10" t="s">
        <v>6234</v>
      </c>
      <c r="E1380" s="10" t="s">
        <v>511</v>
      </c>
      <c r="F1380" s="10">
        <v>3770</v>
      </c>
      <c r="G1380" s="366" t="s">
        <v>267</v>
      </c>
      <c r="H1380" s="10" t="s">
        <v>902</v>
      </c>
      <c r="I1380" s="10" t="s">
        <v>6235</v>
      </c>
      <c r="J1380" s="10" t="s">
        <v>638</v>
      </c>
      <c r="K1380" s="10" t="s">
        <v>592</v>
      </c>
      <c r="L1380" s="10" t="s">
        <v>703</v>
      </c>
      <c r="M1380" s="11" t="s">
        <v>704</v>
      </c>
      <c r="N1380" s="10">
        <v>2403</v>
      </c>
      <c r="O1380" s="11" t="s">
        <v>1633</v>
      </c>
      <c r="P1380" s="12" t="s">
        <v>6236</v>
      </c>
      <c r="Q1380" s="10" t="s">
        <v>1396</v>
      </c>
      <c r="R1380" s="10" t="s">
        <v>419</v>
      </c>
      <c r="S1380" s="367" t="s">
        <v>125</v>
      </c>
      <c r="T1380" s="10">
        <v>1</v>
      </c>
      <c r="U1380" s="10" t="s">
        <v>475</v>
      </c>
      <c r="V1380" s="10" t="s">
        <v>6237</v>
      </c>
      <c r="W1380" s="10" t="s">
        <v>6238</v>
      </c>
      <c r="X1380" s="569">
        <v>46167.465277777781</v>
      </c>
      <c r="Y1380" s="10" t="s">
        <v>6239</v>
      </c>
      <c r="Z1380" s="10">
        <v>0.3</v>
      </c>
      <c r="AA1380" s="10"/>
      <c r="AB1380" s="10" t="s">
        <v>478</v>
      </c>
      <c r="AC1380" s="221" t="s">
        <v>1638</v>
      </c>
      <c r="AD1380" s="10"/>
      <c r="AE1380" s="10"/>
      <c r="AF1380" s="10"/>
      <c r="AG1380" s="10"/>
      <c r="AH1380" s="10"/>
      <c r="AI1380" s="10"/>
      <c r="AJ1380" s="10"/>
      <c r="AK1380" s="10" t="s">
        <v>480</v>
      </c>
      <c r="AL1380">
        <f t="shared" si="42"/>
        <v>46167</v>
      </c>
      <c r="AM1380">
        <f t="shared" si="43"/>
        <v>46167</v>
      </c>
    </row>
    <row r="1381" spans="1:39" ht="21.6" customHeight="1">
      <c r="A1381" s="10">
        <v>132</v>
      </c>
      <c r="B1381" s="10" t="s">
        <v>471</v>
      </c>
      <c r="C1381" s="10">
        <v>2026053124</v>
      </c>
      <c r="D1381" s="10"/>
      <c r="E1381" s="10" t="s">
        <v>2687</v>
      </c>
      <c r="F1381" s="10">
        <v>2540</v>
      </c>
      <c r="G1381" s="366" t="s">
        <v>2643</v>
      </c>
      <c r="H1381" s="10" t="s">
        <v>2440</v>
      </c>
      <c r="I1381" s="10"/>
      <c r="J1381" s="10"/>
      <c r="K1381" s="10"/>
      <c r="L1381" s="10"/>
      <c r="M1381" s="11"/>
      <c r="N1381" s="10"/>
      <c r="O1381" s="11"/>
      <c r="P1381" s="12"/>
      <c r="Q1381" s="10" t="s">
        <v>2646</v>
      </c>
      <c r="R1381" s="10" t="s">
        <v>419</v>
      </c>
      <c r="S1381" s="367" t="s">
        <v>130</v>
      </c>
      <c r="T1381" s="10">
        <v>1</v>
      </c>
      <c r="U1381" s="10" t="s">
        <v>475</v>
      </c>
      <c r="V1381" s="10" t="s">
        <v>6240</v>
      </c>
      <c r="W1381" s="10" t="s">
        <v>6241</v>
      </c>
      <c r="X1381" s="569">
        <v>46167.488194444442</v>
      </c>
      <c r="Y1381" s="10"/>
      <c r="Z1381" s="10">
        <v>0.7</v>
      </c>
      <c r="AA1381" s="10"/>
      <c r="AB1381" s="10" t="s">
        <v>478</v>
      </c>
      <c r="AC1381" s="221" t="s">
        <v>5068</v>
      </c>
      <c r="AD1381" s="10" t="s">
        <v>480</v>
      </c>
      <c r="AE1381" s="10"/>
      <c r="AF1381" s="10"/>
      <c r="AG1381" s="10"/>
      <c r="AH1381" s="10"/>
      <c r="AI1381" s="10"/>
      <c r="AJ1381" s="10"/>
      <c r="AK1381" s="10" t="s">
        <v>480</v>
      </c>
      <c r="AL1381" t="e">
        <f t="shared" si="42"/>
        <v>#VALUE!</v>
      </c>
      <c r="AM1381">
        <f t="shared" si="43"/>
        <v>46167</v>
      </c>
    </row>
    <row r="1382" spans="1:39" ht="21.6" customHeight="1">
      <c r="A1382" s="10">
        <v>133</v>
      </c>
      <c r="B1382" s="10" t="s">
        <v>471</v>
      </c>
      <c r="C1382" s="10">
        <v>2026053137</v>
      </c>
      <c r="D1382" s="10"/>
      <c r="E1382" s="10"/>
      <c r="F1382" s="10">
        <v>3983</v>
      </c>
      <c r="G1382" s="366" t="s">
        <v>815</v>
      </c>
      <c r="H1382" s="10" t="s">
        <v>504</v>
      </c>
      <c r="I1382" s="10"/>
      <c r="J1382" s="10"/>
      <c r="K1382" s="10"/>
      <c r="L1382" s="10"/>
      <c r="M1382" s="11"/>
      <c r="N1382" s="10"/>
      <c r="O1382" s="11"/>
      <c r="P1382" s="12"/>
      <c r="Q1382" s="10" t="s">
        <v>816</v>
      </c>
      <c r="R1382" s="10" t="s">
        <v>419</v>
      </c>
      <c r="S1382" s="367" t="s">
        <v>145</v>
      </c>
      <c r="T1382" s="10">
        <v>1</v>
      </c>
      <c r="U1382" s="10" t="s">
        <v>475</v>
      </c>
      <c r="V1382" s="10" t="s">
        <v>6242</v>
      </c>
      <c r="W1382" s="10" t="s">
        <v>6243</v>
      </c>
      <c r="X1382" s="569">
        <v>46167.569444444453</v>
      </c>
      <c r="Y1382" s="10"/>
      <c r="Z1382" s="10">
        <v>0.4</v>
      </c>
      <c r="AA1382" s="10"/>
      <c r="AB1382" s="10" t="s">
        <v>478</v>
      </c>
      <c r="AC1382" s="221" t="s">
        <v>5068</v>
      </c>
      <c r="AD1382" s="10" t="s">
        <v>480</v>
      </c>
      <c r="AE1382" s="10"/>
      <c r="AF1382" s="10"/>
      <c r="AG1382" s="10"/>
      <c r="AH1382" s="10"/>
      <c r="AI1382" s="10"/>
      <c r="AJ1382" s="10" t="s">
        <v>480</v>
      </c>
      <c r="AK1382" s="10" t="s">
        <v>480</v>
      </c>
      <c r="AL1382" t="e">
        <f t="shared" si="42"/>
        <v>#VALUE!</v>
      </c>
      <c r="AM1382">
        <f t="shared" si="43"/>
        <v>46167</v>
      </c>
    </row>
    <row r="1383" spans="1:39" ht="21.6" customHeight="1">
      <c r="A1383" s="10">
        <v>134</v>
      </c>
      <c r="B1383" s="10" t="s">
        <v>471</v>
      </c>
      <c r="C1383" s="10">
        <v>2026053144</v>
      </c>
      <c r="D1383" s="10"/>
      <c r="E1383" s="10"/>
      <c r="F1383" s="10">
        <v>2543</v>
      </c>
      <c r="G1383" s="366" t="s">
        <v>295</v>
      </c>
      <c r="H1383" s="10" t="s">
        <v>504</v>
      </c>
      <c r="I1383" s="10"/>
      <c r="J1383" s="10"/>
      <c r="K1383" s="10"/>
      <c r="L1383" s="10"/>
      <c r="M1383" s="11"/>
      <c r="N1383" s="10"/>
      <c r="O1383" s="11"/>
      <c r="P1383" s="12"/>
      <c r="Q1383" s="10" t="s">
        <v>1967</v>
      </c>
      <c r="R1383" s="10" t="s">
        <v>419</v>
      </c>
      <c r="S1383" s="367" t="s">
        <v>145</v>
      </c>
      <c r="T1383" s="10">
        <v>1</v>
      </c>
      <c r="U1383" s="10" t="s">
        <v>475</v>
      </c>
      <c r="V1383" s="10" t="s">
        <v>6244</v>
      </c>
      <c r="W1383" s="10" t="s">
        <v>6245</v>
      </c>
      <c r="X1383" s="569">
        <v>46167.591666666667</v>
      </c>
      <c r="Y1383" s="10"/>
      <c r="Z1383" s="10">
        <v>0.4</v>
      </c>
      <c r="AA1383" s="10"/>
      <c r="AB1383" s="10" t="s">
        <v>478</v>
      </c>
      <c r="AC1383" s="221" t="s">
        <v>5068</v>
      </c>
      <c r="AD1383" s="10" t="s">
        <v>480</v>
      </c>
      <c r="AE1383" s="10"/>
      <c r="AF1383" s="10"/>
      <c r="AG1383" s="10"/>
      <c r="AH1383" s="10"/>
      <c r="AI1383" s="10"/>
      <c r="AJ1383" s="10" t="s">
        <v>480</v>
      </c>
      <c r="AK1383" s="10" t="s">
        <v>480</v>
      </c>
      <c r="AL1383" t="e">
        <f t="shared" si="42"/>
        <v>#VALUE!</v>
      </c>
      <c r="AM1383">
        <f t="shared" si="43"/>
        <v>46167</v>
      </c>
    </row>
    <row r="1384" spans="1:39" ht="21.6" customHeight="1">
      <c r="A1384" s="10">
        <v>135</v>
      </c>
      <c r="B1384" s="10" t="s">
        <v>471</v>
      </c>
      <c r="C1384" s="10">
        <v>2026053152</v>
      </c>
      <c r="D1384" s="10"/>
      <c r="E1384" s="10"/>
      <c r="F1384" s="10">
        <v>2201</v>
      </c>
      <c r="G1384" s="366" t="s">
        <v>2821</v>
      </c>
      <c r="H1384" s="10" t="s">
        <v>2440</v>
      </c>
      <c r="I1384" s="10"/>
      <c r="J1384" s="10"/>
      <c r="K1384" s="10"/>
      <c r="L1384" s="10"/>
      <c r="M1384" s="11"/>
      <c r="N1384" s="10"/>
      <c r="O1384" s="11"/>
      <c r="P1384" s="12"/>
      <c r="Q1384" s="10" t="s">
        <v>2824</v>
      </c>
      <c r="R1384" s="10" t="s">
        <v>419</v>
      </c>
      <c r="S1384" s="367" t="s">
        <v>130</v>
      </c>
      <c r="T1384" s="10">
        <v>1</v>
      </c>
      <c r="U1384" s="10" t="s">
        <v>475</v>
      </c>
      <c r="V1384" s="10" t="s">
        <v>6246</v>
      </c>
      <c r="W1384" s="10" t="s">
        <v>6247</v>
      </c>
      <c r="X1384" s="569">
        <v>46167.611111111109</v>
      </c>
      <c r="Y1384" s="10"/>
      <c r="Z1384" s="10">
        <v>0.5</v>
      </c>
      <c r="AA1384" s="10"/>
      <c r="AB1384" s="10" t="s">
        <v>478</v>
      </c>
      <c r="AC1384" s="221" t="s">
        <v>5327</v>
      </c>
      <c r="AD1384" s="10" t="s">
        <v>480</v>
      </c>
      <c r="AE1384" s="10"/>
      <c r="AF1384" s="10"/>
      <c r="AG1384" s="10"/>
      <c r="AH1384" s="10"/>
      <c r="AI1384" s="10"/>
      <c r="AJ1384" s="10"/>
      <c r="AK1384" s="10" t="s">
        <v>480</v>
      </c>
      <c r="AL1384" t="e">
        <f t="shared" si="42"/>
        <v>#VALUE!</v>
      </c>
      <c r="AM1384">
        <f t="shared" si="43"/>
        <v>46167</v>
      </c>
    </row>
    <row r="1385" spans="1:39" ht="21.6" customHeight="1">
      <c r="A1385" s="10">
        <v>136</v>
      </c>
      <c r="B1385" s="10" t="s">
        <v>509</v>
      </c>
      <c r="C1385" s="10">
        <v>2026053239</v>
      </c>
      <c r="D1385" s="10" t="s">
        <v>6248</v>
      </c>
      <c r="E1385" s="10" t="s">
        <v>511</v>
      </c>
      <c r="F1385" s="10" t="s">
        <v>72</v>
      </c>
      <c r="G1385" s="366" t="s">
        <v>1009</v>
      </c>
      <c r="H1385" s="10" t="s">
        <v>504</v>
      </c>
      <c r="I1385" s="10" t="s">
        <v>6249</v>
      </c>
      <c r="J1385" s="10" t="s">
        <v>638</v>
      </c>
      <c r="K1385" s="10" t="s">
        <v>1037</v>
      </c>
      <c r="L1385" s="10" t="s">
        <v>515</v>
      </c>
      <c r="M1385" s="11" t="s">
        <v>516</v>
      </c>
      <c r="N1385" s="10">
        <v>2304</v>
      </c>
      <c r="O1385" s="11" t="s">
        <v>517</v>
      </c>
      <c r="P1385" s="12" t="s">
        <v>6250</v>
      </c>
      <c r="Q1385" s="10" t="s">
        <v>1012</v>
      </c>
      <c r="R1385" s="10" t="s">
        <v>419</v>
      </c>
      <c r="S1385" s="367" t="s">
        <v>145</v>
      </c>
      <c r="T1385" s="10">
        <v>1</v>
      </c>
      <c r="U1385" s="10" t="s">
        <v>475</v>
      </c>
      <c r="V1385" s="10" t="s">
        <v>6251</v>
      </c>
      <c r="W1385" s="10" t="s">
        <v>6252</v>
      </c>
      <c r="X1385" s="569">
        <v>46168.71875</v>
      </c>
      <c r="Y1385" s="10" t="s">
        <v>6253</v>
      </c>
      <c r="Z1385" s="10">
        <v>0.3</v>
      </c>
      <c r="AA1385" s="10"/>
      <c r="AB1385" s="10" t="s">
        <v>478</v>
      </c>
      <c r="AC1385" s="221" t="s">
        <v>6254</v>
      </c>
      <c r="AD1385" s="10"/>
      <c r="AE1385" s="10"/>
      <c r="AF1385" s="10"/>
      <c r="AG1385" s="10"/>
      <c r="AH1385" s="10"/>
      <c r="AI1385" s="10"/>
      <c r="AJ1385" s="10"/>
      <c r="AK1385" s="10" t="s">
        <v>480</v>
      </c>
      <c r="AL1385">
        <f t="shared" si="42"/>
        <v>46167</v>
      </c>
      <c r="AM1385">
        <f t="shared" si="43"/>
        <v>46168</v>
      </c>
    </row>
    <row r="1386" spans="1:39" ht="21.6" customHeight="1">
      <c r="A1386" s="10">
        <v>137</v>
      </c>
      <c r="B1386" s="10" t="s">
        <v>509</v>
      </c>
      <c r="C1386" s="10">
        <v>2026053240</v>
      </c>
      <c r="D1386" s="10" t="s">
        <v>6255</v>
      </c>
      <c r="E1386" s="10" t="s">
        <v>511</v>
      </c>
      <c r="F1386" s="10" t="s">
        <v>72</v>
      </c>
      <c r="G1386" s="366" t="s">
        <v>1009</v>
      </c>
      <c r="H1386" s="10" t="s">
        <v>504</v>
      </c>
      <c r="I1386" s="10" t="s">
        <v>6256</v>
      </c>
      <c r="J1386" s="10" t="s">
        <v>638</v>
      </c>
      <c r="K1386" s="10" t="s">
        <v>1037</v>
      </c>
      <c r="L1386" s="10" t="s">
        <v>515</v>
      </c>
      <c r="M1386" s="11" t="s">
        <v>516</v>
      </c>
      <c r="N1386" s="10">
        <v>2304</v>
      </c>
      <c r="O1386" s="11" t="s">
        <v>517</v>
      </c>
      <c r="P1386" s="12" t="s">
        <v>6257</v>
      </c>
      <c r="Q1386" s="10" t="s">
        <v>1012</v>
      </c>
      <c r="R1386" s="10" t="s">
        <v>419</v>
      </c>
      <c r="S1386" s="367" t="s">
        <v>145</v>
      </c>
      <c r="T1386" s="10">
        <v>1</v>
      </c>
      <c r="U1386" s="10" t="s">
        <v>475</v>
      </c>
      <c r="V1386" s="10" t="s">
        <v>6258</v>
      </c>
      <c r="W1386" s="10" t="s">
        <v>6252</v>
      </c>
      <c r="X1386" s="569">
        <v>46168.71875</v>
      </c>
      <c r="Y1386" s="10" t="s">
        <v>6259</v>
      </c>
      <c r="Z1386" s="10">
        <v>0.3</v>
      </c>
      <c r="AA1386" s="10"/>
      <c r="AB1386" s="10" t="s">
        <v>478</v>
      </c>
      <c r="AC1386" s="221" t="s">
        <v>6260</v>
      </c>
      <c r="AD1386" s="10"/>
      <c r="AE1386" s="10"/>
      <c r="AF1386" s="10"/>
      <c r="AG1386" s="10"/>
      <c r="AH1386" s="10"/>
      <c r="AI1386" s="10"/>
      <c r="AJ1386" s="10"/>
      <c r="AK1386" s="10" t="s">
        <v>480</v>
      </c>
      <c r="AL1386">
        <f t="shared" si="42"/>
        <v>46167</v>
      </c>
      <c r="AM1386">
        <f t="shared" si="43"/>
        <v>46168</v>
      </c>
    </row>
    <row r="1387" spans="1:39" ht="21.6" customHeight="1">
      <c r="A1387" s="10">
        <v>138</v>
      </c>
      <c r="B1387" s="10" t="s">
        <v>509</v>
      </c>
      <c r="C1387" s="10">
        <v>2026053241</v>
      </c>
      <c r="D1387" s="10" t="s">
        <v>6261</v>
      </c>
      <c r="E1387" s="10" t="s">
        <v>511</v>
      </c>
      <c r="F1387" s="10" t="s">
        <v>72</v>
      </c>
      <c r="G1387" s="366" t="s">
        <v>1009</v>
      </c>
      <c r="H1387" s="10" t="s">
        <v>504</v>
      </c>
      <c r="I1387" s="10" t="s">
        <v>6262</v>
      </c>
      <c r="J1387" s="10" t="s">
        <v>638</v>
      </c>
      <c r="K1387" s="10" t="s">
        <v>1037</v>
      </c>
      <c r="L1387" s="10" t="s">
        <v>756</v>
      </c>
      <c r="M1387" s="11" t="s">
        <v>757</v>
      </c>
      <c r="N1387" s="10">
        <v>2901</v>
      </c>
      <c r="O1387" s="11" t="s">
        <v>596</v>
      </c>
      <c r="P1387" s="12" t="s">
        <v>6263</v>
      </c>
      <c r="Q1387" s="10" t="s">
        <v>1012</v>
      </c>
      <c r="R1387" s="10" t="s">
        <v>419</v>
      </c>
      <c r="S1387" s="367" t="s">
        <v>145</v>
      </c>
      <c r="T1387" s="10">
        <v>1</v>
      </c>
      <c r="U1387" s="10" t="s">
        <v>475</v>
      </c>
      <c r="V1387" s="10" t="s">
        <v>6264</v>
      </c>
      <c r="W1387" s="10" t="s">
        <v>6265</v>
      </c>
      <c r="X1387" s="569">
        <v>46168.708333333343</v>
      </c>
      <c r="Y1387" s="10" t="s">
        <v>6266</v>
      </c>
      <c r="Z1387" s="10">
        <v>0.3</v>
      </c>
      <c r="AA1387" s="10"/>
      <c r="AB1387" s="10" t="s">
        <v>478</v>
      </c>
      <c r="AC1387" s="221" t="s">
        <v>6267</v>
      </c>
      <c r="AD1387" s="10"/>
      <c r="AE1387" s="10"/>
      <c r="AF1387" s="10"/>
      <c r="AG1387" s="10"/>
      <c r="AH1387" s="10"/>
      <c r="AI1387" s="10"/>
      <c r="AJ1387" s="10"/>
      <c r="AK1387" s="10" t="s">
        <v>480</v>
      </c>
      <c r="AL1387">
        <f t="shared" si="42"/>
        <v>46167</v>
      </c>
      <c r="AM1387">
        <f t="shared" si="43"/>
        <v>46168</v>
      </c>
    </row>
    <row r="1388" spans="1:39" ht="21.6" customHeight="1">
      <c r="A1388" s="10">
        <v>139</v>
      </c>
      <c r="B1388" s="10" t="s">
        <v>509</v>
      </c>
      <c r="C1388" s="10">
        <v>2026053242</v>
      </c>
      <c r="D1388" s="10" t="s">
        <v>6268</v>
      </c>
      <c r="E1388" s="10" t="s">
        <v>511</v>
      </c>
      <c r="F1388" s="10" t="s">
        <v>51</v>
      </c>
      <c r="G1388" s="366" t="s">
        <v>3411</v>
      </c>
      <c r="H1388" s="10" t="s">
        <v>2452</v>
      </c>
      <c r="I1388" s="10" t="s">
        <v>6269</v>
      </c>
      <c r="J1388" s="10" t="s">
        <v>638</v>
      </c>
      <c r="K1388" s="10" t="s">
        <v>1037</v>
      </c>
      <c r="L1388" s="10" t="s">
        <v>999</v>
      </c>
      <c r="M1388" s="11" t="s">
        <v>1000</v>
      </c>
      <c r="N1388" s="10">
        <v>2701</v>
      </c>
      <c r="O1388" s="11" t="s">
        <v>6270</v>
      </c>
      <c r="P1388" s="12" t="s">
        <v>6271</v>
      </c>
      <c r="Q1388" s="10" t="s">
        <v>3412</v>
      </c>
      <c r="R1388" s="10" t="s">
        <v>419</v>
      </c>
      <c r="S1388" s="367" t="s">
        <v>145</v>
      </c>
      <c r="T1388" s="10">
        <v>1</v>
      </c>
      <c r="U1388" s="10" t="s">
        <v>475</v>
      </c>
      <c r="V1388" s="10" t="s">
        <v>6272</v>
      </c>
      <c r="W1388" s="10" t="s">
        <v>6273</v>
      </c>
      <c r="X1388" s="569">
        <v>46168.454861111109</v>
      </c>
      <c r="Y1388" s="10" t="s">
        <v>6274</v>
      </c>
      <c r="Z1388" s="10">
        <v>0.9</v>
      </c>
      <c r="AA1388" s="10"/>
      <c r="AB1388" s="10" t="s">
        <v>478</v>
      </c>
      <c r="AC1388" s="221" t="s">
        <v>6275</v>
      </c>
      <c r="AD1388" s="10"/>
      <c r="AE1388" s="10"/>
      <c r="AF1388" s="10"/>
      <c r="AG1388" s="10"/>
      <c r="AH1388" s="10"/>
      <c r="AI1388" s="10"/>
      <c r="AJ1388" s="10"/>
      <c r="AK1388" s="10" t="s">
        <v>480</v>
      </c>
      <c r="AL1388">
        <f t="shared" si="42"/>
        <v>46167</v>
      </c>
      <c r="AM1388">
        <f t="shared" si="43"/>
        <v>46168</v>
      </c>
    </row>
    <row r="1389" spans="1:39" ht="21.6" customHeight="1">
      <c r="A1389" s="10">
        <v>140</v>
      </c>
      <c r="B1389" s="10" t="s">
        <v>471</v>
      </c>
      <c r="C1389" s="10">
        <v>2026053262</v>
      </c>
      <c r="D1389" s="10"/>
      <c r="E1389" s="10"/>
      <c r="F1389" s="10">
        <v>4163</v>
      </c>
      <c r="G1389" s="366" t="s">
        <v>909</v>
      </c>
      <c r="H1389" s="10" t="s">
        <v>636</v>
      </c>
      <c r="I1389" s="10"/>
      <c r="J1389" s="10"/>
      <c r="K1389" s="10"/>
      <c r="L1389" s="10"/>
      <c r="M1389" s="11"/>
      <c r="N1389" s="10"/>
      <c r="O1389" s="11"/>
      <c r="P1389" s="12"/>
      <c r="Q1389" s="10" t="s">
        <v>910</v>
      </c>
      <c r="R1389" s="10" t="s">
        <v>419</v>
      </c>
      <c r="S1389" s="367" t="s">
        <v>125</v>
      </c>
      <c r="T1389" s="10">
        <v>1</v>
      </c>
      <c r="U1389" s="10" t="s">
        <v>475</v>
      </c>
      <c r="V1389" s="10" t="s">
        <v>6276</v>
      </c>
      <c r="W1389" s="10" t="s">
        <v>6277</v>
      </c>
      <c r="X1389" s="569">
        <v>46168.395833333343</v>
      </c>
      <c r="Y1389" s="10"/>
      <c r="Z1389" s="10">
        <v>0.5</v>
      </c>
      <c r="AA1389" s="10"/>
      <c r="AB1389" s="10" t="s">
        <v>478</v>
      </c>
      <c r="AC1389" s="221" t="s">
        <v>5068</v>
      </c>
      <c r="AD1389" s="10" t="s">
        <v>480</v>
      </c>
      <c r="AE1389" s="10"/>
      <c r="AF1389" s="10"/>
      <c r="AG1389" s="10"/>
      <c r="AH1389" s="10"/>
      <c r="AI1389" s="10"/>
      <c r="AJ1389" s="10" t="s">
        <v>480</v>
      </c>
      <c r="AK1389" s="10" t="s">
        <v>480</v>
      </c>
      <c r="AL1389" t="e">
        <f t="shared" si="42"/>
        <v>#VALUE!</v>
      </c>
      <c r="AM1389">
        <f t="shared" si="43"/>
        <v>46168</v>
      </c>
    </row>
    <row r="1390" spans="1:39" ht="21.6" customHeight="1">
      <c r="A1390" s="10">
        <v>141</v>
      </c>
      <c r="B1390" s="10" t="s">
        <v>509</v>
      </c>
      <c r="C1390" s="10">
        <v>2026053264</v>
      </c>
      <c r="D1390" s="10" t="s">
        <v>6278</v>
      </c>
      <c r="E1390" s="10" t="s">
        <v>511</v>
      </c>
      <c r="F1390" s="10">
        <v>4762</v>
      </c>
      <c r="G1390" s="366" t="s">
        <v>1030</v>
      </c>
      <c r="H1390" s="10" t="s">
        <v>636</v>
      </c>
      <c r="I1390" s="10" t="s">
        <v>6279</v>
      </c>
      <c r="J1390" s="10" t="s">
        <v>514</v>
      </c>
      <c r="K1390" s="10" t="s">
        <v>592</v>
      </c>
      <c r="L1390" s="10" t="s">
        <v>545</v>
      </c>
      <c r="M1390" s="11" t="s">
        <v>546</v>
      </c>
      <c r="N1390" s="10" t="s">
        <v>547</v>
      </c>
      <c r="O1390" s="11" t="s">
        <v>548</v>
      </c>
      <c r="P1390" s="12" t="s">
        <v>6280</v>
      </c>
      <c r="Q1390" s="10" t="s">
        <v>1031</v>
      </c>
      <c r="R1390" s="10" t="s">
        <v>419</v>
      </c>
      <c r="S1390" s="367" t="s">
        <v>125</v>
      </c>
      <c r="T1390" s="10">
        <v>1</v>
      </c>
      <c r="U1390" s="10" t="s">
        <v>475</v>
      </c>
      <c r="V1390" s="10" t="s">
        <v>6281</v>
      </c>
      <c r="W1390" s="10" t="s">
        <v>6214</v>
      </c>
      <c r="X1390" s="569">
        <v>46168.5625</v>
      </c>
      <c r="Y1390" s="10" t="s">
        <v>6282</v>
      </c>
      <c r="Z1390" s="10">
        <v>0.5</v>
      </c>
      <c r="AA1390" s="10"/>
      <c r="AB1390" s="10" t="s">
        <v>478</v>
      </c>
      <c r="AC1390" s="221" t="s">
        <v>6283</v>
      </c>
      <c r="AD1390" s="10"/>
      <c r="AE1390" s="10"/>
      <c r="AF1390" s="10"/>
      <c r="AG1390" s="10"/>
      <c r="AH1390" s="10"/>
      <c r="AI1390" s="10"/>
      <c r="AJ1390" s="10"/>
      <c r="AK1390" s="10" t="s">
        <v>480</v>
      </c>
      <c r="AL1390">
        <f t="shared" si="42"/>
        <v>46168</v>
      </c>
      <c r="AM1390">
        <f t="shared" si="43"/>
        <v>46168</v>
      </c>
    </row>
    <row r="1391" spans="1:39" ht="21.6" customHeight="1">
      <c r="A1391" s="10">
        <v>142</v>
      </c>
      <c r="B1391" s="10" t="s">
        <v>471</v>
      </c>
      <c r="C1391" s="10">
        <v>2026053266</v>
      </c>
      <c r="D1391" s="10"/>
      <c r="E1391" s="10"/>
      <c r="F1391" s="10">
        <v>4341</v>
      </c>
      <c r="G1391" s="366" t="s">
        <v>231</v>
      </c>
      <c r="H1391" s="10" t="s">
        <v>636</v>
      </c>
      <c r="I1391" s="10"/>
      <c r="J1391" s="10"/>
      <c r="K1391" s="10"/>
      <c r="L1391" s="10"/>
      <c r="M1391" s="11"/>
      <c r="N1391" s="10"/>
      <c r="O1391" s="11"/>
      <c r="P1391" s="12"/>
      <c r="Q1391" s="10" t="s">
        <v>906</v>
      </c>
      <c r="R1391" s="10" t="s">
        <v>419</v>
      </c>
      <c r="S1391" s="367" t="s">
        <v>125</v>
      </c>
      <c r="T1391" s="10">
        <v>1</v>
      </c>
      <c r="U1391" s="10" t="s">
        <v>475</v>
      </c>
      <c r="V1391" s="10" t="s">
        <v>6284</v>
      </c>
      <c r="W1391" s="10" t="s">
        <v>6285</v>
      </c>
      <c r="X1391" s="569">
        <v>46168.416666666657</v>
      </c>
      <c r="Y1391" s="10"/>
      <c r="Z1391" s="10">
        <v>0.5</v>
      </c>
      <c r="AA1391" s="10"/>
      <c r="AB1391" s="10" t="s">
        <v>478</v>
      </c>
      <c r="AC1391" s="221" t="s">
        <v>5068</v>
      </c>
      <c r="AD1391" s="10" t="s">
        <v>480</v>
      </c>
      <c r="AE1391" s="10"/>
      <c r="AF1391" s="10"/>
      <c r="AG1391" s="10"/>
      <c r="AH1391" s="10"/>
      <c r="AI1391" s="10"/>
      <c r="AJ1391" s="10" t="s">
        <v>480</v>
      </c>
      <c r="AK1391" s="10" t="s">
        <v>480</v>
      </c>
      <c r="AL1391" t="e">
        <f t="shared" si="42"/>
        <v>#VALUE!</v>
      </c>
      <c r="AM1391">
        <f t="shared" si="43"/>
        <v>46168</v>
      </c>
    </row>
    <row r="1392" spans="1:39" ht="21.6" customHeight="1">
      <c r="A1392" s="10">
        <v>143</v>
      </c>
      <c r="B1392" s="10" t="s">
        <v>471</v>
      </c>
      <c r="C1392" s="10">
        <v>2026053270</v>
      </c>
      <c r="D1392" s="10"/>
      <c r="E1392" s="10"/>
      <c r="F1392" s="10">
        <v>4856</v>
      </c>
      <c r="G1392" s="366" t="s">
        <v>1567</v>
      </c>
      <c r="H1392" s="10" t="s">
        <v>636</v>
      </c>
      <c r="I1392" s="10"/>
      <c r="J1392" s="10"/>
      <c r="K1392" s="10"/>
      <c r="L1392" s="10"/>
      <c r="M1392" s="11"/>
      <c r="N1392" s="10"/>
      <c r="O1392" s="11"/>
      <c r="P1392" s="12"/>
      <c r="Q1392" s="10" t="s">
        <v>1570</v>
      </c>
      <c r="R1392" s="10" t="s">
        <v>419</v>
      </c>
      <c r="S1392" s="367" t="s">
        <v>125</v>
      </c>
      <c r="T1392" s="10">
        <v>1</v>
      </c>
      <c r="U1392" s="10" t="s">
        <v>475</v>
      </c>
      <c r="V1392" s="10" t="s">
        <v>6286</v>
      </c>
      <c r="W1392" s="10" t="s">
        <v>6273</v>
      </c>
      <c r="X1392" s="569">
        <v>46168.4375</v>
      </c>
      <c r="Y1392" s="10"/>
      <c r="Z1392" s="10">
        <v>0.5</v>
      </c>
      <c r="AA1392" s="10"/>
      <c r="AB1392" s="10" t="s">
        <v>478</v>
      </c>
      <c r="AC1392" s="221" t="s">
        <v>5068</v>
      </c>
      <c r="AD1392" s="10" t="s">
        <v>480</v>
      </c>
      <c r="AE1392" s="10"/>
      <c r="AF1392" s="10"/>
      <c r="AG1392" s="10"/>
      <c r="AH1392" s="10"/>
      <c r="AI1392" s="10"/>
      <c r="AJ1392" s="10" t="s">
        <v>480</v>
      </c>
      <c r="AK1392" s="10" t="s">
        <v>480</v>
      </c>
      <c r="AL1392" t="e">
        <f t="shared" si="42"/>
        <v>#VALUE!</v>
      </c>
      <c r="AM1392">
        <f t="shared" si="43"/>
        <v>46168</v>
      </c>
    </row>
    <row r="1393" spans="1:39" ht="21.6" customHeight="1">
      <c r="A1393" s="10">
        <v>144</v>
      </c>
      <c r="B1393" s="10" t="s">
        <v>471</v>
      </c>
      <c r="C1393" s="10">
        <v>2026053275</v>
      </c>
      <c r="D1393" s="10"/>
      <c r="E1393" s="10"/>
      <c r="F1393" s="10">
        <v>5057</v>
      </c>
      <c r="G1393" s="366" t="s">
        <v>1485</v>
      </c>
      <c r="H1393" s="10" t="s">
        <v>636</v>
      </c>
      <c r="I1393" s="10"/>
      <c r="J1393" s="10"/>
      <c r="K1393" s="10"/>
      <c r="L1393" s="10"/>
      <c r="M1393" s="11"/>
      <c r="N1393" s="10"/>
      <c r="O1393" s="11"/>
      <c r="P1393" s="12"/>
      <c r="Q1393" s="10" t="s">
        <v>1490</v>
      </c>
      <c r="R1393" s="10" t="s">
        <v>419</v>
      </c>
      <c r="S1393" s="367" t="s">
        <v>125</v>
      </c>
      <c r="T1393" s="10">
        <v>1</v>
      </c>
      <c r="U1393" s="10" t="s">
        <v>475</v>
      </c>
      <c r="V1393" s="10" t="s">
        <v>6287</v>
      </c>
      <c r="W1393" s="10" t="s">
        <v>6288</v>
      </c>
      <c r="X1393" s="569">
        <v>46168.458333333343</v>
      </c>
      <c r="Y1393" s="10"/>
      <c r="Z1393" s="10">
        <v>0.5</v>
      </c>
      <c r="AA1393" s="10"/>
      <c r="AB1393" s="10" t="s">
        <v>478</v>
      </c>
      <c r="AC1393" s="221" t="s">
        <v>5068</v>
      </c>
      <c r="AD1393" s="10" t="s">
        <v>480</v>
      </c>
      <c r="AE1393" s="10"/>
      <c r="AF1393" s="10"/>
      <c r="AG1393" s="10"/>
      <c r="AH1393" s="10"/>
      <c r="AI1393" s="10"/>
      <c r="AJ1393" s="10" t="s">
        <v>480</v>
      </c>
      <c r="AK1393" s="10" t="s">
        <v>480</v>
      </c>
      <c r="AL1393" t="e">
        <f t="shared" si="42"/>
        <v>#VALUE!</v>
      </c>
      <c r="AM1393">
        <f t="shared" si="43"/>
        <v>46168</v>
      </c>
    </row>
    <row r="1394" spans="1:39" ht="21.6" customHeight="1">
      <c r="A1394" s="10">
        <v>145</v>
      </c>
      <c r="B1394" s="10" t="s">
        <v>471</v>
      </c>
      <c r="C1394" s="10">
        <v>2026053281</v>
      </c>
      <c r="D1394" s="10"/>
      <c r="E1394" s="10"/>
      <c r="F1394" s="10">
        <v>3785</v>
      </c>
      <c r="G1394" s="366" t="s">
        <v>635</v>
      </c>
      <c r="H1394" s="10" t="s">
        <v>636</v>
      </c>
      <c r="I1394" s="10"/>
      <c r="J1394" s="10"/>
      <c r="K1394" s="10"/>
      <c r="L1394" s="10"/>
      <c r="M1394" s="11"/>
      <c r="N1394" s="10"/>
      <c r="O1394" s="11"/>
      <c r="P1394" s="12"/>
      <c r="Q1394" s="10" t="s">
        <v>643</v>
      </c>
      <c r="R1394" s="10" t="s">
        <v>419</v>
      </c>
      <c r="S1394" s="367" t="s">
        <v>125</v>
      </c>
      <c r="T1394" s="10">
        <v>1</v>
      </c>
      <c r="U1394" s="10" t="s">
        <v>475</v>
      </c>
      <c r="V1394" s="10" t="s">
        <v>6289</v>
      </c>
      <c r="W1394" s="10" t="s">
        <v>6290</v>
      </c>
      <c r="X1394" s="569">
        <v>46168.479166666657</v>
      </c>
      <c r="Y1394" s="10"/>
      <c r="Z1394" s="10">
        <v>0.5</v>
      </c>
      <c r="AA1394" s="10"/>
      <c r="AB1394" s="10" t="s">
        <v>478</v>
      </c>
      <c r="AC1394" s="221" t="s">
        <v>5068</v>
      </c>
      <c r="AD1394" s="10" t="s">
        <v>480</v>
      </c>
      <c r="AE1394" s="10"/>
      <c r="AF1394" s="10"/>
      <c r="AG1394" s="10"/>
      <c r="AH1394" s="10"/>
      <c r="AI1394" s="10"/>
      <c r="AJ1394" s="10" t="s">
        <v>480</v>
      </c>
      <c r="AK1394" s="10" t="s">
        <v>480</v>
      </c>
      <c r="AL1394" t="e">
        <f t="shared" si="42"/>
        <v>#VALUE!</v>
      </c>
      <c r="AM1394">
        <f t="shared" si="43"/>
        <v>46168</v>
      </c>
    </row>
    <row r="1395" spans="1:39" ht="21.6" customHeight="1">
      <c r="A1395" s="10">
        <v>146</v>
      </c>
      <c r="B1395" s="10" t="s">
        <v>471</v>
      </c>
      <c r="C1395" s="10">
        <v>2026053291</v>
      </c>
      <c r="D1395" s="10"/>
      <c r="E1395" s="10"/>
      <c r="F1395" s="10">
        <v>4845</v>
      </c>
      <c r="G1395" s="366" t="s">
        <v>2404</v>
      </c>
      <c r="H1395" s="10" t="s">
        <v>2405</v>
      </c>
      <c r="I1395" s="10"/>
      <c r="J1395" s="10"/>
      <c r="K1395" s="10"/>
      <c r="L1395" s="10"/>
      <c r="M1395" s="11"/>
      <c r="N1395" s="10"/>
      <c r="O1395" s="11"/>
      <c r="P1395" s="12"/>
      <c r="Q1395" s="10" t="s">
        <v>2406</v>
      </c>
      <c r="R1395" s="10" t="s">
        <v>419</v>
      </c>
      <c r="S1395" s="367" t="s">
        <v>130</v>
      </c>
      <c r="T1395" s="10">
        <v>1</v>
      </c>
      <c r="U1395" s="10" t="s">
        <v>475</v>
      </c>
      <c r="V1395" s="10" t="s">
        <v>6291</v>
      </c>
      <c r="W1395" s="10" t="s">
        <v>6292</v>
      </c>
      <c r="X1395" s="569">
        <v>46168.530555555553</v>
      </c>
      <c r="Y1395" s="10"/>
      <c r="Z1395" s="10">
        <v>0.7</v>
      </c>
      <c r="AA1395" s="10"/>
      <c r="AB1395" s="10" t="s">
        <v>478</v>
      </c>
      <c r="AC1395" s="221" t="s">
        <v>5327</v>
      </c>
      <c r="AD1395" s="10" t="s">
        <v>480</v>
      </c>
      <c r="AE1395" s="10"/>
      <c r="AF1395" s="10"/>
      <c r="AG1395" s="10"/>
      <c r="AH1395" s="10"/>
      <c r="AI1395" s="10"/>
      <c r="AJ1395" s="10"/>
      <c r="AK1395" s="10" t="s">
        <v>480</v>
      </c>
      <c r="AL1395" t="e">
        <f t="shared" si="42"/>
        <v>#VALUE!</v>
      </c>
      <c r="AM1395">
        <f t="shared" si="43"/>
        <v>46168</v>
      </c>
    </row>
    <row r="1396" spans="1:39" ht="21.6" customHeight="1">
      <c r="A1396" s="10">
        <v>147</v>
      </c>
      <c r="B1396" s="10" t="s">
        <v>471</v>
      </c>
      <c r="C1396" s="10">
        <v>2026053326</v>
      </c>
      <c r="D1396" s="10"/>
      <c r="E1396" s="10"/>
      <c r="F1396" s="10">
        <v>2267</v>
      </c>
      <c r="G1396" s="366" t="s">
        <v>2400</v>
      </c>
      <c r="H1396" s="10" t="s">
        <v>2397</v>
      </c>
      <c r="I1396" s="10"/>
      <c r="J1396" s="10"/>
      <c r="K1396" s="10"/>
      <c r="L1396" s="10"/>
      <c r="M1396" s="11"/>
      <c r="N1396" s="10"/>
      <c r="O1396" s="11"/>
      <c r="P1396" s="12"/>
      <c r="Q1396" s="10" t="s">
        <v>2401</v>
      </c>
      <c r="R1396" s="10" t="s">
        <v>419</v>
      </c>
      <c r="S1396" s="367" t="s">
        <v>130</v>
      </c>
      <c r="T1396" s="10">
        <v>1</v>
      </c>
      <c r="U1396" s="10" t="s">
        <v>475</v>
      </c>
      <c r="V1396" s="10" t="s">
        <v>6293</v>
      </c>
      <c r="W1396" s="10" t="s">
        <v>6214</v>
      </c>
      <c r="X1396" s="569">
        <v>46168.5625</v>
      </c>
      <c r="Y1396" s="10"/>
      <c r="Z1396" s="10">
        <v>0.5</v>
      </c>
      <c r="AA1396" s="10"/>
      <c r="AB1396" s="10" t="s">
        <v>478</v>
      </c>
      <c r="AC1396" s="221" t="s">
        <v>5068</v>
      </c>
      <c r="AD1396" s="10" t="s">
        <v>480</v>
      </c>
      <c r="AE1396" s="10"/>
      <c r="AF1396" s="10"/>
      <c r="AG1396" s="10"/>
      <c r="AH1396" s="10"/>
      <c r="AI1396" s="10"/>
      <c r="AJ1396" s="10"/>
      <c r="AK1396" s="10" t="s">
        <v>480</v>
      </c>
      <c r="AL1396" t="e">
        <f t="shared" si="42"/>
        <v>#VALUE!</v>
      </c>
      <c r="AM1396">
        <f t="shared" si="43"/>
        <v>46168</v>
      </c>
    </row>
    <row r="1397" spans="1:39" ht="21.6" customHeight="1">
      <c r="A1397" s="10">
        <v>148</v>
      </c>
      <c r="B1397" s="10" t="s">
        <v>471</v>
      </c>
      <c r="C1397" s="10">
        <v>2026053330</v>
      </c>
      <c r="D1397" s="10"/>
      <c r="E1397" s="10"/>
      <c r="F1397" s="10">
        <v>4906</v>
      </c>
      <c r="G1397" s="366" t="s">
        <v>2396</v>
      </c>
      <c r="H1397" s="10" t="s">
        <v>2397</v>
      </c>
      <c r="I1397" s="10"/>
      <c r="J1397" s="10"/>
      <c r="K1397" s="10"/>
      <c r="L1397" s="10"/>
      <c r="M1397" s="11"/>
      <c r="N1397" s="10"/>
      <c r="O1397" s="11"/>
      <c r="P1397" s="12"/>
      <c r="Q1397" s="10" t="s">
        <v>2398</v>
      </c>
      <c r="R1397" s="10" t="s">
        <v>419</v>
      </c>
      <c r="S1397" s="367" t="s">
        <v>130</v>
      </c>
      <c r="T1397" s="10">
        <v>1</v>
      </c>
      <c r="U1397" s="10" t="s">
        <v>475</v>
      </c>
      <c r="V1397" s="10" t="s">
        <v>6294</v>
      </c>
      <c r="W1397" s="10" t="s">
        <v>6295</v>
      </c>
      <c r="X1397" s="569">
        <v>46168.583333333343</v>
      </c>
      <c r="Y1397" s="10"/>
      <c r="Z1397" s="10">
        <v>0.3</v>
      </c>
      <c r="AA1397" s="10"/>
      <c r="AB1397" s="10" t="s">
        <v>478</v>
      </c>
      <c r="AC1397" s="221" t="s">
        <v>5327</v>
      </c>
      <c r="AD1397" s="10" t="s">
        <v>480</v>
      </c>
      <c r="AE1397" s="10"/>
      <c r="AF1397" s="10"/>
      <c r="AG1397" s="10"/>
      <c r="AH1397" s="10"/>
      <c r="AI1397" s="10"/>
      <c r="AJ1397" s="10"/>
      <c r="AK1397" s="10" t="s">
        <v>480</v>
      </c>
      <c r="AL1397" t="e">
        <f t="shared" si="42"/>
        <v>#VALUE!</v>
      </c>
      <c r="AM1397">
        <f t="shared" si="43"/>
        <v>46168</v>
      </c>
    </row>
    <row r="1398" spans="1:39" ht="21.6" customHeight="1">
      <c r="A1398" s="10">
        <v>149</v>
      </c>
      <c r="B1398" s="10" t="s">
        <v>471</v>
      </c>
      <c r="C1398" s="10">
        <v>2026053358</v>
      </c>
      <c r="D1398" s="10"/>
      <c r="E1398" s="10"/>
      <c r="F1398" s="10">
        <v>4539</v>
      </c>
      <c r="G1398" s="366" t="s">
        <v>266</v>
      </c>
      <c r="H1398" s="10" t="s">
        <v>504</v>
      </c>
      <c r="I1398" s="10"/>
      <c r="J1398" s="10"/>
      <c r="K1398" s="10"/>
      <c r="L1398" s="10"/>
      <c r="M1398" s="11"/>
      <c r="N1398" s="10"/>
      <c r="O1398" s="11"/>
      <c r="P1398" s="12"/>
      <c r="Q1398" s="10" t="s">
        <v>1955</v>
      </c>
      <c r="R1398" s="10" t="s">
        <v>419</v>
      </c>
      <c r="S1398" s="367" t="s">
        <v>145</v>
      </c>
      <c r="T1398" s="10">
        <v>1</v>
      </c>
      <c r="U1398" s="10" t="s">
        <v>475</v>
      </c>
      <c r="V1398" s="10" t="s">
        <v>6296</v>
      </c>
      <c r="W1398" s="10" t="s">
        <v>6297</v>
      </c>
      <c r="X1398" s="569">
        <v>46168.682638888888</v>
      </c>
      <c r="Y1398" s="10"/>
      <c r="Z1398" s="10">
        <v>2.4</v>
      </c>
      <c r="AA1398" s="10"/>
      <c r="AB1398" s="10" t="s">
        <v>478</v>
      </c>
      <c r="AC1398" s="221" t="s">
        <v>6006</v>
      </c>
      <c r="AD1398" s="10" t="s">
        <v>480</v>
      </c>
      <c r="AE1398" s="10"/>
      <c r="AF1398" s="10"/>
      <c r="AG1398" s="10"/>
      <c r="AH1398" s="10"/>
      <c r="AI1398" s="10"/>
      <c r="AJ1398" s="10" t="s">
        <v>480</v>
      </c>
      <c r="AK1398" s="10" t="s">
        <v>480</v>
      </c>
      <c r="AL1398" t="e">
        <f t="shared" si="42"/>
        <v>#VALUE!</v>
      </c>
      <c r="AM1398">
        <f t="shared" si="43"/>
        <v>46168</v>
      </c>
    </row>
    <row r="1399" spans="1:39" ht="21.6" customHeight="1">
      <c r="A1399" s="10">
        <v>140</v>
      </c>
      <c r="B1399" s="10" t="s">
        <v>509</v>
      </c>
      <c r="C1399" s="10">
        <v>2026053246</v>
      </c>
      <c r="D1399" s="10" t="s">
        <v>6298</v>
      </c>
      <c r="E1399" s="10" t="s">
        <v>511</v>
      </c>
      <c r="F1399" s="10">
        <v>4272</v>
      </c>
      <c r="G1399" s="366" t="s">
        <v>3589</v>
      </c>
      <c r="H1399" s="10" t="s">
        <v>2440</v>
      </c>
      <c r="I1399" s="10" t="s">
        <v>6299</v>
      </c>
      <c r="J1399" s="10" t="s">
        <v>514</v>
      </c>
      <c r="K1399" s="10" t="s">
        <v>531</v>
      </c>
      <c r="L1399" s="10" t="s">
        <v>515</v>
      </c>
      <c r="M1399" s="11" t="s">
        <v>516</v>
      </c>
      <c r="N1399" s="10">
        <v>2307</v>
      </c>
      <c r="O1399" s="11" t="s">
        <v>532</v>
      </c>
      <c r="P1399" s="12" t="s">
        <v>6300</v>
      </c>
      <c r="Q1399" s="10" t="s">
        <v>3658</v>
      </c>
      <c r="R1399" s="10" t="s">
        <v>419</v>
      </c>
      <c r="S1399" s="367" t="s">
        <v>130</v>
      </c>
      <c r="T1399" s="10">
        <v>1</v>
      </c>
      <c r="U1399" s="10" t="s">
        <v>475</v>
      </c>
      <c r="V1399" s="10" t="s">
        <v>6301</v>
      </c>
      <c r="W1399" s="10" t="s">
        <v>6302</v>
      </c>
      <c r="X1399" s="569">
        <v>46169.507638888892</v>
      </c>
      <c r="Y1399" s="10" t="s">
        <v>6303</v>
      </c>
      <c r="Z1399" s="10">
        <v>1.2</v>
      </c>
      <c r="AA1399" s="10"/>
      <c r="AB1399" s="10" t="s">
        <v>478</v>
      </c>
      <c r="AC1399" s="221" t="s">
        <v>6304</v>
      </c>
      <c r="AD1399" s="10"/>
      <c r="AE1399" s="10"/>
      <c r="AF1399" s="10"/>
      <c r="AG1399" s="10"/>
      <c r="AH1399" s="10"/>
      <c r="AI1399" s="10"/>
      <c r="AJ1399" s="10"/>
      <c r="AK1399" s="10" t="s">
        <v>480</v>
      </c>
      <c r="AL1399">
        <f t="shared" si="42"/>
        <v>46168</v>
      </c>
      <c r="AM1399">
        <f t="shared" si="43"/>
        <v>46169</v>
      </c>
    </row>
    <row r="1400" spans="1:39" ht="21.6" customHeight="1">
      <c r="A1400" s="10">
        <v>150</v>
      </c>
      <c r="B1400" s="10" t="s">
        <v>509</v>
      </c>
      <c r="C1400" s="10">
        <v>2026053348</v>
      </c>
      <c r="D1400" s="10" t="s">
        <v>6305</v>
      </c>
      <c r="E1400" s="10" t="s">
        <v>511</v>
      </c>
      <c r="F1400" s="10">
        <v>5368</v>
      </c>
      <c r="G1400" s="366" t="s">
        <v>4492</v>
      </c>
      <c r="H1400" s="10" t="s">
        <v>2440</v>
      </c>
      <c r="I1400" s="10" t="s">
        <v>6306</v>
      </c>
      <c r="J1400" s="10" t="s">
        <v>514</v>
      </c>
      <c r="K1400" s="10" t="s">
        <v>289</v>
      </c>
      <c r="L1400" s="10" t="s">
        <v>703</v>
      </c>
      <c r="M1400" s="11" t="s">
        <v>704</v>
      </c>
      <c r="N1400" s="10">
        <v>2405</v>
      </c>
      <c r="O1400" s="11" t="s">
        <v>705</v>
      </c>
      <c r="P1400" s="12" t="s">
        <v>6307</v>
      </c>
      <c r="Q1400" s="10" t="s">
        <v>4493</v>
      </c>
      <c r="R1400" s="10" t="s">
        <v>419</v>
      </c>
      <c r="S1400" s="367" t="s">
        <v>125</v>
      </c>
      <c r="T1400" s="10">
        <v>1</v>
      </c>
      <c r="U1400" s="10" t="s">
        <v>475</v>
      </c>
      <c r="V1400" s="10" t="s">
        <v>6308</v>
      </c>
      <c r="W1400" s="10" t="s">
        <v>6309</v>
      </c>
      <c r="X1400" s="569">
        <v>46169.552083333343</v>
      </c>
      <c r="Y1400" s="10" t="s">
        <v>6310</v>
      </c>
      <c r="Z1400" s="10">
        <v>2.8</v>
      </c>
      <c r="AA1400" s="10"/>
      <c r="AB1400" s="10" t="s">
        <v>478</v>
      </c>
      <c r="AC1400" s="221" t="s">
        <v>6311</v>
      </c>
      <c r="AD1400" s="10"/>
      <c r="AE1400" s="10"/>
      <c r="AF1400" s="10"/>
      <c r="AG1400" s="10"/>
      <c r="AH1400" s="10"/>
      <c r="AI1400" s="10"/>
      <c r="AJ1400" s="10"/>
      <c r="AK1400" s="10" t="s">
        <v>480</v>
      </c>
      <c r="AL1400">
        <f t="shared" si="42"/>
        <v>46168</v>
      </c>
      <c r="AM1400">
        <f t="shared" si="43"/>
        <v>46169</v>
      </c>
    </row>
    <row r="1401" spans="1:39" ht="21.6" customHeight="1">
      <c r="A1401" s="10">
        <v>152</v>
      </c>
      <c r="B1401" s="10" t="s">
        <v>509</v>
      </c>
      <c r="C1401" s="10">
        <v>2026053405</v>
      </c>
      <c r="D1401" s="10" t="s">
        <v>6312</v>
      </c>
      <c r="E1401" s="10" t="s">
        <v>511</v>
      </c>
      <c r="F1401" s="10" t="s">
        <v>79</v>
      </c>
      <c r="G1401" s="366" t="s">
        <v>993</v>
      </c>
      <c r="H1401" s="10" t="s">
        <v>504</v>
      </c>
      <c r="I1401" s="10" t="s">
        <v>6313</v>
      </c>
      <c r="J1401" s="10" t="s">
        <v>514</v>
      </c>
      <c r="K1401" s="10" t="s">
        <v>289</v>
      </c>
      <c r="L1401" s="10" t="s">
        <v>515</v>
      </c>
      <c r="M1401" s="11" t="s">
        <v>516</v>
      </c>
      <c r="N1401" s="10">
        <v>2304</v>
      </c>
      <c r="O1401" s="11" t="s">
        <v>517</v>
      </c>
      <c r="P1401" s="12" t="s">
        <v>6314</v>
      </c>
      <c r="Q1401" s="10" t="s">
        <v>994</v>
      </c>
      <c r="R1401" s="10" t="s">
        <v>419</v>
      </c>
      <c r="S1401" s="367" t="s">
        <v>145</v>
      </c>
      <c r="T1401" s="10">
        <v>1</v>
      </c>
      <c r="U1401" s="10" t="s">
        <v>475</v>
      </c>
      <c r="V1401" s="10" t="s">
        <v>6315</v>
      </c>
      <c r="W1401" s="10" t="s">
        <v>6302</v>
      </c>
      <c r="X1401" s="569">
        <v>46169.472222222219</v>
      </c>
      <c r="Y1401" s="10" t="s">
        <v>6316</v>
      </c>
      <c r="Z1401" s="10">
        <v>0.3</v>
      </c>
      <c r="AA1401" s="10"/>
      <c r="AB1401" s="10" t="s">
        <v>478</v>
      </c>
      <c r="AC1401" s="221" t="s">
        <v>6317</v>
      </c>
      <c r="AD1401" s="10"/>
      <c r="AE1401" s="10"/>
      <c r="AF1401" s="10"/>
      <c r="AG1401" s="10"/>
      <c r="AH1401" s="10"/>
      <c r="AI1401" s="10"/>
      <c r="AJ1401" s="10"/>
      <c r="AK1401" s="10" t="s">
        <v>480</v>
      </c>
      <c r="AL1401">
        <f t="shared" si="42"/>
        <v>46168</v>
      </c>
      <c r="AM1401">
        <f t="shared" si="43"/>
        <v>46169</v>
      </c>
    </row>
    <row r="1402" spans="1:39" ht="21.6" customHeight="1">
      <c r="A1402" s="10">
        <v>153</v>
      </c>
      <c r="B1402" s="10" t="s">
        <v>509</v>
      </c>
      <c r="C1402" s="10">
        <v>2026053406</v>
      </c>
      <c r="D1402" s="10" t="s">
        <v>6318</v>
      </c>
      <c r="E1402" s="10" t="s">
        <v>511</v>
      </c>
      <c r="F1402" s="10" t="s">
        <v>79</v>
      </c>
      <c r="G1402" s="366" t="s">
        <v>993</v>
      </c>
      <c r="H1402" s="10" t="s">
        <v>504</v>
      </c>
      <c r="I1402" s="10" t="s">
        <v>6319</v>
      </c>
      <c r="J1402" s="10" t="s">
        <v>514</v>
      </c>
      <c r="K1402" s="10" t="s">
        <v>289</v>
      </c>
      <c r="L1402" s="10" t="s">
        <v>515</v>
      </c>
      <c r="M1402" s="11" t="s">
        <v>516</v>
      </c>
      <c r="N1402" s="10">
        <v>2304</v>
      </c>
      <c r="O1402" s="11" t="s">
        <v>517</v>
      </c>
      <c r="P1402" s="12" t="s">
        <v>6320</v>
      </c>
      <c r="Q1402" s="10" t="s">
        <v>994</v>
      </c>
      <c r="R1402" s="10" t="s">
        <v>419</v>
      </c>
      <c r="S1402" s="367" t="s">
        <v>145</v>
      </c>
      <c r="T1402" s="10">
        <v>1</v>
      </c>
      <c r="U1402" s="10" t="s">
        <v>475</v>
      </c>
      <c r="V1402" s="10" t="s">
        <v>6321</v>
      </c>
      <c r="W1402" s="10" t="s">
        <v>6322</v>
      </c>
      <c r="X1402" s="569">
        <v>46169.486111111109</v>
      </c>
      <c r="Y1402" s="10" t="s">
        <v>6323</v>
      </c>
      <c r="Z1402" s="10">
        <v>0.3</v>
      </c>
      <c r="AA1402" s="10"/>
      <c r="AB1402" s="10" t="s">
        <v>478</v>
      </c>
      <c r="AC1402" s="221" t="s">
        <v>6324</v>
      </c>
      <c r="AD1402" s="10"/>
      <c r="AE1402" s="10"/>
      <c r="AF1402" s="10"/>
      <c r="AG1402" s="10"/>
      <c r="AH1402" s="10"/>
      <c r="AI1402" s="10"/>
      <c r="AJ1402" s="10"/>
      <c r="AK1402" s="10" t="s">
        <v>480</v>
      </c>
      <c r="AL1402">
        <f t="shared" si="42"/>
        <v>46168</v>
      </c>
      <c r="AM1402">
        <f t="shared" si="43"/>
        <v>46169</v>
      </c>
    </row>
    <row r="1403" spans="1:39" ht="21.6" customHeight="1">
      <c r="A1403" s="10">
        <v>154</v>
      </c>
      <c r="B1403" s="10" t="s">
        <v>509</v>
      </c>
      <c r="C1403" s="10">
        <v>2026053408</v>
      </c>
      <c r="D1403" s="10" t="s">
        <v>6325</v>
      </c>
      <c r="E1403" s="10" t="s">
        <v>511</v>
      </c>
      <c r="F1403" s="10">
        <v>2222</v>
      </c>
      <c r="G1403" s="366" t="s">
        <v>319</v>
      </c>
      <c r="H1403" s="10" t="s">
        <v>504</v>
      </c>
      <c r="I1403" s="10" t="s">
        <v>6326</v>
      </c>
      <c r="J1403" s="10" t="s">
        <v>514</v>
      </c>
      <c r="K1403" s="10" t="s">
        <v>1037</v>
      </c>
      <c r="L1403" s="10" t="s">
        <v>1140</v>
      </c>
      <c r="M1403" s="11" t="s">
        <v>1141</v>
      </c>
      <c r="N1403" s="10">
        <v>5804</v>
      </c>
      <c r="O1403" s="11" t="s">
        <v>1488</v>
      </c>
      <c r="P1403" s="12" t="s">
        <v>6327</v>
      </c>
      <c r="Q1403" s="10" t="s">
        <v>671</v>
      </c>
      <c r="R1403" s="10" t="s">
        <v>419</v>
      </c>
      <c r="S1403" s="367" t="s">
        <v>145</v>
      </c>
      <c r="T1403" s="10">
        <v>1</v>
      </c>
      <c r="U1403" s="10" t="s">
        <v>475</v>
      </c>
      <c r="V1403" s="10" t="s">
        <v>6328</v>
      </c>
      <c r="W1403" s="10" t="s">
        <v>6329</v>
      </c>
      <c r="X1403" s="569">
        <v>46169.543055555558</v>
      </c>
      <c r="Y1403" s="10" t="s">
        <v>6330</v>
      </c>
      <c r="Z1403" s="10">
        <v>0.2</v>
      </c>
      <c r="AA1403" s="10"/>
      <c r="AB1403" s="10" t="s">
        <v>478</v>
      </c>
      <c r="AC1403" s="221" t="s">
        <v>6331</v>
      </c>
      <c r="AD1403" s="10"/>
      <c r="AE1403" s="10"/>
      <c r="AF1403" s="10"/>
      <c r="AG1403" s="10"/>
      <c r="AH1403" s="10"/>
      <c r="AI1403" s="10"/>
      <c r="AJ1403" s="10"/>
      <c r="AK1403" s="10" t="s">
        <v>480</v>
      </c>
      <c r="AL1403">
        <f t="shared" si="42"/>
        <v>46168</v>
      </c>
      <c r="AM1403">
        <f t="shared" si="43"/>
        <v>46169</v>
      </c>
    </row>
    <row r="1404" spans="1:39" ht="21.6" customHeight="1">
      <c r="A1404" s="10">
        <v>155</v>
      </c>
      <c r="B1404" s="10" t="s">
        <v>471</v>
      </c>
      <c r="C1404" s="10">
        <v>2026053448</v>
      </c>
      <c r="D1404" s="10"/>
      <c r="E1404" s="10"/>
      <c r="F1404" s="10" t="s">
        <v>79</v>
      </c>
      <c r="G1404" s="366" t="s">
        <v>993</v>
      </c>
      <c r="H1404" s="10" t="s">
        <v>504</v>
      </c>
      <c r="I1404" s="10"/>
      <c r="J1404" s="10"/>
      <c r="K1404" s="10"/>
      <c r="L1404" s="10"/>
      <c r="M1404" s="11"/>
      <c r="N1404" s="10"/>
      <c r="O1404" s="11"/>
      <c r="P1404" s="12"/>
      <c r="Q1404" s="10" t="s">
        <v>994</v>
      </c>
      <c r="R1404" s="10" t="s">
        <v>419</v>
      </c>
      <c r="S1404" s="367" t="s">
        <v>145</v>
      </c>
      <c r="T1404" s="10">
        <v>1</v>
      </c>
      <c r="U1404" s="10" t="s">
        <v>475</v>
      </c>
      <c r="V1404" s="10" t="s">
        <v>6332</v>
      </c>
      <c r="W1404" s="10" t="s">
        <v>6333</v>
      </c>
      <c r="X1404" s="569">
        <v>46169.458333333343</v>
      </c>
      <c r="Y1404" s="10"/>
      <c r="Z1404" s="10">
        <v>0.4</v>
      </c>
      <c r="AA1404" s="10"/>
      <c r="AB1404" s="10" t="s">
        <v>478</v>
      </c>
      <c r="AC1404" s="221" t="s">
        <v>5068</v>
      </c>
      <c r="AD1404" s="10" t="s">
        <v>480</v>
      </c>
      <c r="AE1404" s="10"/>
      <c r="AF1404" s="10"/>
      <c r="AG1404" s="10"/>
      <c r="AH1404" s="10"/>
      <c r="AI1404" s="10"/>
      <c r="AJ1404" s="10" t="s">
        <v>480</v>
      </c>
      <c r="AK1404" s="10" t="s">
        <v>480</v>
      </c>
      <c r="AL1404" t="e">
        <f t="shared" si="42"/>
        <v>#VALUE!</v>
      </c>
      <c r="AM1404">
        <f t="shared" si="43"/>
        <v>46169</v>
      </c>
    </row>
    <row r="1405" spans="1:39" ht="21.6" customHeight="1">
      <c r="A1405" s="10">
        <v>156</v>
      </c>
      <c r="B1405" s="10" t="s">
        <v>471</v>
      </c>
      <c r="C1405" s="10">
        <v>2026053449</v>
      </c>
      <c r="D1405" s="10"/>
      <c r="E1405" s="10"/>
      <c r="F1405" s="10" t="s">
        <v>79</v>
      </c>
      <c r="G1405" s="366" t="s">
        <v>993</v>
      </c>
      <c r="H1405" s="10" t="s">
        <v>504</v>
      </c>
      <c r="I1405" s="10"/>
      <c r="J1405" s="10"/>
      <c r="K1405" s="10"/>
      <c r="L1405" s="10"/>
      <c r="M1405" s="11"/>
      <c r="N1405" s="10"/>
      <c r="O1405" s="11"/>
      <c r="P1405" s="12"/>
      <c r="Q1405" s="10" t="s">
        <v>994</v>
      </c>
      <c r="R1405" s="10" t="s">
        <v>419</v>
      </c>
      <c r="S1405" s="367" t="s">
        <v>145</v>
      </c>
      <c r="T1405" s="10">
        <v>1</v>
      </c>
      <c r="U1405" s="10" t="s">
        <v>475</v>
      </c>
      <c r="V1405" s="10" t="s">
        <v>6334</v>
      </c>
      <c r="W1405" s="10" t="s">
        <v>6333</v>
      </c>
      <c r="X1405" s="569">
        <v>46169.458333333343</v>
      </c>
      <c r="Y1405" s="10"/>
      <c r="Z1405" s="10">
        <v>0.4</v>
      </c>
      <c r="AA1405" s="10"/>
      <c r="AB1405" s="10" t="s">
        <v>478</v>
      </c>
      <c r="AC1405" s="221" t="s">
        <v>5068</v>
      </c>
      <c r="AD1405" s="10" t="s">
        <v>480</v>
      </c>
      <c r="AE1405" s="10"/>
      <c r="AF1405" s="10"/>
      <c r="AG1405" s="10"/>
      <c r="AH1405" s="10"/>
      <c r="AI1405" s="10"/>
      <c r="AJ1405" s="10" t="s">
        <v>480</v>
      </c>
      <c r="AK1405" s="10" t="s">
        <v>480</v>
      </c>
      <c r="AL1405" t="e">
        <f t="shared" si="42"/>
        <v>#VALUE!</v>
      </c>
      <c r="AM1405">
        <f t="shared" si="43"/>
        <v>46169</v>
      </c>
    </row>
    <row r="1406" spans="1:39" ht="21.6" customHeight="1">
      <c r="A1406" s="10">
        <v>157</v>
      </c>
      <c r="B1406" s="10" t="s">
        <v>471</v>
      </c>
      <c r="C1406" s="10">
        <v>2026053454</v>
      </c>
      <c r="D1406" s="10"/>
      <c r="E1406" s="10"/>
      <c r="F1406" s="10">
        <v>2222</v>
      </c>
      <c r="G1406" s="366" t="s">
        <v>319</v>
      </c>
      <c r="H1406" s="10" t="s">
        <v>504</v>
      </c>
      <c r="I1406" s="10"/>
      <c r="J1406" s="10"/>
      <c r="K1406" s="10"/>
      <c r="L1406" s="10"/>
      <c r="M1406" s="11"/>
      <c r="N1406" s="10"/>
      <c r="O1406" s="11"/>
      <c r="P1406" s="12"/>
      <c r="Q1406" s="10" t="s">
        <v>671</v>
      </c>
      <c r="R1406" s="10" t="s">
        <v>419</v>
      </c>
      <c r="S1406" s="367" t="s">
        <v>145</v>
      </c>
      <c r="T1406" s="10">
        <v>1</v>
      </c>
      <c r="U1406" s="10" t="s">
        <v>475</v>
      </c>
      <c r="V1406" s="10" t="s">
        <v>6335</v>
      </c>
      <c r="W1406" s="10" t="s">
        <v>6336</v>
      </c>
      <c r="X1406" s="569">
        <v>46169.534722222219</v>
      </c>
      <c r="Y1406" s="10"/>
      <c r="Z1406" s="10">
        <v>0.4</v>
      </c>
      <c r="AA1406" s="10"/>
      <c r="AB1406" s="10" t="s">
        <v>478</v>
      </c>
      <c r="AC1406" s="221" t="s">
        <v>5068</v>
      </c>
      <c r="AD1406" s="10" t="s">
        <v>480</v>
      </c>
      <c r="AE1406" s="10"/>
      <c r="AF1406" s="10"/>
      <c r="AG1406" s="10"/>
      <c r="AH1406" s="10"/>
      <c r="AI1406" s="10"/>
      <c r="AJ1406" s="10" t="s">
        <v>480</v>
      </c>
      <c r="AK1406" s="10" t="s">
        <v>480</v>
      </c>
      <c r="AL1406" t="e">
        <f t="shared" si="42"/>
        <v>#VALUE!</v>
      </c>
      <c r="AM1406">
        <f t="shared" si="43"/>
        <v>46169</v>
      </c>
    </row>
    <row r="1407" spans="1:39" ht="21.6" customHeight="1">
      <c r="A1407" s="10">
        <v>158</v>
      </c>
      <c r="B1407" s="10" t="s">
        <v>471</v>
      </c>
      <c r="C1407" s="10">
        <v>2026053461</v>
      </c>
      <c r="D1407" s="10"/>
      <c r="E1407" s="10"/>
      <c r="F1407" s="10">
        <v>5368</v>
      </c>
      <c r="G1407" s="366" t="s">
        <v>4492</v>
      </c>
      <c r="H1407" s="10" t="s">
        <v>2440</v>
      </c>
      <c r="I1407" s="10"/>
      <c r="J1407" s="10"/>
      <c r="K1407" s="10"/>
      <c r="L1407" s="10"/>
      <c r="M1407" s="11"/>
      <c r="N1407" s="10"/>
      <c r="O1407" s="11"/>
      <c r="P1407" s="12"/>
      <c r="Q1407" s="10" t="s">
        <v>4493</v>
      </c>
      <c r="R1407" s="10" t="s">
        <v>419</v>
      </c>
      <c r="S1407" s="367" t="s">
        <v>130</v>
      </c>
      <c r="T1407" s="10">
        <v>1</v>
      </c>
      <c r="U1407" s="10" t="s">
        <v>475</v>
      </c>
      <c r="V1407" s="10" t="s">
        <v>6337</v>
      </c>
      <c r="W1407" s="10" t="s">
        <v>6329</v>
      </c>
      <c r="X1407" s="569">
        <v>46169.548611111109</v>
      </c>
      <c r="Y1407" s="10"/>
      <c r="Z1407" s="10">
        <v>0.3</v>
      </c>
      <c r="AA1407" s="10"/>
      <c r="AB1407" s="10" t="s">
        <v>478</v>
      </c>
      <c r="AC1407" s="221" t="s">
        <v>5068</v>
      </c>
      <c r="AD1407" s="10" t="s">
        <v>480</v>
      </c>
      <c r="AE1407" s="10"/>
      <c r="AF1407" s="10"/>
      <c r="AG1407" s="10"/>
      <c r="AH1407" s="10"/>
      <c r="AI1407" s="10"/>
      <c r="AJ1407" s="10"/>
      <c r="AK1407" s="10" t="s">
        <v>480</v>
      </c>
      <c r="AL1407" t="e">
        <f t="shared" si="42"/>
        <v>#VALUE!</v>
      </c>
      <c r="AM1407">
        <f t="shared" si="43"/>
        <v>46169</v>
      </c>
    </row>
    <row r="1408" spans="1:39" ht="21.6" customHeight="1">
      <c r="A1408" s="10">
        <v>159</v>
      </c>
      <c r="B1408" s="10" t="s">
        <v>471</v>
      </c>
      <c r="C1408" s="10">
        <v>2026053489</v>
      </c>
      <c r="D1408" s="10"/>
      <c r="E1408" s="10"/>
      <c r="F1408" s="10">
        <v>4036</v>
      </c>
      <c r="G1408" s="366" t="s">
        <v>206</v>
      </c>
      <c r="H1408" s="10" t="s">
        <v>887</v>
      </c>
      <c r="I1408" s="10"/>
      <c r="J1408" s="10"/>
      <c r="K1408" s="10"/>
      <c r="L1408" s="10"/>
      <c r="M1408" s="11"/>
      <c r="N1408" s="10"/>
      <c r="O1408" s="11"/>
      <c r="P1408" s="12"/>
      <c r="Q1408" s="10" t="s">
        <v>2068</v>
      </c>
      <c r="R1408" s="10" t="s">
        <v>419</v>
      </c>
      <c r="S1408" s="367" t="s">
        <v>125</v>
      </c>
      <c r="T1408" s="10">
        <v>1</v>
      </c>
      <c r="U1408" s="10" t="s">
        <v>475</v>
      </c>
      <c r="V1408" s="10" t="s">
        <v>6338</v>
      </c>
      <c r="W1408" s="10" t="s">
        <v>6339</v>
      </c>
      <c r="X1408" s="569">
        <v>46169.625</v>
      </c>
      <c r="Y1408" s="10"/>
      <c r="Z1408" s="10">
        <v>0.5</v>
      </c>
      <c r="AA1408" s="10"/>
      <c r="AB1408" s="10" t="s">
        <v>478</v>
      </c>
      <c r="AC1408" s="221" t="s">
        <v>25</v>
      </c>
      <c r="AD1408" s="10"/>
      <c r="AE1408" s="10" t="s">
        <v>480</v>
      </c>
      <c r="AF1408" s="10"/>
      <c r="AG1408" s="10"/>
      <c r="AH1408" s="10"/>
      <c r="AI1408" s="10"/>
      <c r="AJ1408" s="10"/>
      <c r="AK1408" s="10" t="s">
        <v>480</v>
      </c>
      <c r="AL1408" t="e">
        <f t="shared" si="42"/>
        <v>#VALUE!</v>
      </c>
      <c r="AM1408">
        <f t="shared" si="43"/>
        <v>46169</v>
      </c>
    </row>
    <row r="1409" spans="1:39" ht="21.6" customHeight="1">
      <c r="A1409" s="10">
        <v>160</v>
      </c>
      <c r="B1409" s="10" t="s">
        <v>471</v>
      </c>
      <c r="C1409" s="10">
        <v>2026053490</v>
      </c>
      <c r="D1409" s="10"/>
      <c r="E1409" s="10"/>
      <c r="F1409" s="10">
        <v>4036</v>
      </c>
      <c r="G1409" s="366" t="s">
        <v>206</v>
      </c>
      <c r="H1409" s="10" t="s">
        <v>887</v>
      </c>
      <c r="I1409" s="10"/>
      <c r="J1409" s="10"/>
      <c r="K1409" s="10"/>
      <c r="L1409" s="10"/>
      <c r="M1409" s="11"/>
      <c r="N1409" s="10"/>
      <c r="O1409" s="11"/>
      <c r="P1409" s="12"/>
      <c r="Q1409" s="10" t="s">
        <v>2068</v>
      </c>
      <c r="R1409" s="10" t="s">
        <v>419</v>
      </c>
      <c r="S1409" s="367" t="s">
        <v>130</v>
      </c>
      <c r="T1409" s="10">
        <v>1</v>
      </c>
      <c r="U1409" s="10" t="s">
        <v>475</v>
      </c>
      <c r="V1409" s="10" t="s">
        <v>6340</v>
      </c>
      <c r="W1409" s="10" t="s">
        <v>6339</v>
      </c>
      <c r="X1409" s="569">
        <v>46169.628472222219</v>
      </c>
      <c r="Y1409" s="10"/>
      <c r="Z1409" s="10">
        <v>0.6</v>
      </c>
      <c r="AA1409" s="10"/>
      <c r="AB1409" s="10" t="s">
        <v>478</v>
      </c>
      <c r="AC1409" s="221" t="s">
        <v>841</v>
      </c>
      <c r="AD1409" s="10"/>
      <c r="AE1409" s="10" t="s">
        <v>480</v>
      </c>
      <c r="AF1409" s="10"/>
      <c r="AG1409" s="10"/>
      <c r="AH1409" s="10"/>
      <c r="AI1409" s="10"/>
      <c r="AJ1409" s="10"/>
      <c r="AK1409" s="10" t="s">
        <v>480</v>
      </c>
      <c r="AL1409" t="e">
        <f t="shared" si="42"/>
        <v>#VALUE!</v>
      </c>
      <c r="AM1409">
        <f t="shared" si="43"/>
        <v>46169</v>
      </c>
    </row>
    <row r="1410" spans="1:39" ht="21.6" customHeight="1">
      <c r="A1410" s="10">
        <v>161</v>
      </c>
      <c r="B1410" s="10" t="s">
        <v>471</v>
      </c>
      <c r="C1410" s="10">
        <v>2026053538</v>
      </c>
      <c r="D1410" s="10"/>
      <c r="E1410" s="10"/>
      <c r="F1410" s="10">
        <v>5389</v>
      </c>
      <c r="G1410" s="366" t="s">
        <v>312</v>
      </c>
      <c r="H1410" s="10" t="s">
        <v>636</v>
      </c>
      <c r="I1410" s="10"/>
      <c r="J1410" s="10"/>
      <c r="K1410" s="10"/>
      <c r="L1410" s="10"/>
      <c r="M1410" s="11"/>
      <c r="N1410" s="10"/>
      <c r="O1410" s="11"/>
      <c r="P1410" s="12"/>
      <c r="Q1410" s="10" t="s">
        <v>3632</v>
      </c>
      <c r="R1410" s="10" t="s">
        <v>419</v>
      </c>
      <c r="S1410" s="367" t="s">
        <v>125</v>
      </c>
      <c r="T1410" s="10">
        <v>1</v>
      </c>
      <c r="U1410" s="10" t="s">
        <v>475</v>
      </c>
      <c r="V1410" s="10" t="s">
        <v>6341</v>
      </c>
      <c r="W1410" s="10" t="s">
        <v>6342</v>
      </c>
      <c r="X1410" s="569">
        <v>46170.416666666657</v>
      </c>
      <c r="Y1410" s="10"/>
      <c r="Z1410" s="10">
        <v>0.5</v>
      </c>
      <c r="AA1410" s="10"/>
      <c r="AB1410" s="10" t="s">
        <v>478</v>
      </c>
      <c r="AC1410" s="221" t="s">
        <v>5068</v>
      </c>
      <c r="AD1410" s="10" t="s">
        <v>480</v>
      </c>
      <c r="AE1410" s="10"/>
      <c r="AF1410" s="10"/>
      <c r="AG1410" s="10"/>
      <c r="AH1410" s="10"/>
      <c r="AI1410" s="10"/>
      <c r="AJ1410" s="10" t="s">
        <v>480</v>
      </c>
      <c r="AK1410" s="10" t="s">
        <v>480</v>
      </c>
      <c r="AL1410" t="e">
        <f t="shared" ref="AL1410:AL1473" si="44">DATEVALUE(TEXT(I1410, "yyyy/mm/dd"))</f>
        <v>#VALUE!</v>
      </c>
      <c r="AM1410">
        <f t="shared" ref="AM1410:AM1473" si="45">DATEVALUE(TEXT(X1410, "yyyy/mm/dd"))</f>
        <v>46170</v>
      </c>
    </row>
    <row r="1411" spans="1:39" ht="21.6" customHeight="1">
      <c r="A1411" s="10">
        <v>162</v>
      </c>
      <c r="B1411" s="10" t="s">
        <v>471</v>
      </c>
      <c r="C1411" s="10">
        <v>2026053539</v>
      </c>
      <c r="D1411" s="10"/>
      <c r="E1411" s="10"/>
      <c r="F1411" s="10">
        <v>4652</v>
      </c>
      <c r="G1411" s="366" t="s">
        <v>981</v>
      </c>
      <c r="H1411" s="10" t="s">
        <v>504</v>
      </c>
      <c r="I1411" s="10"/>
      <c r="J1411" s="10"/>
      <c r="K1411" s="10"/>
      <c r="L1411" s="10"/>
      <c r="M1411" s="11"/>
      <c r="N1411" s="10"/>
      <c r="O1411" s="11"/>
      <c r="P1411" s="12"/>
      <c r="Q1411" s="10" t="s">
        <v>982</v>
      </c>
      <c r="R1411" s="10" t="s">
        <v>419</v>
      </c>
      <c r="S1411" s="367" t="s">
        <v>145</v>
      </c>
      <c r="T1411" s="10">
        <v>1</v>
      </c>
      <c r="U1411" s="10" t="s">
        <v>475</v>
      </c>
      <c r="V1411" s="10" t="s">
        <v>6343</v>
      </c>
      <c r="W1411" s="10" t="s">
        <v>6344</v>
      </c>
      <c r="X1411" s="569">
        <v>46170.436111111107</v>
      </c>
      <c r="Y1411" s="10"/>
      <c r="Z1411" s="10">
        <v>0.5</v>
      </c>
      <c r="AA1411" s="10"/>
      <c r="AB1411" s="10" t="s">
        <v>478</v>
      </c>
      <c r="AC1411" s="221" t="s">
        <v>5068</v>
      </c>
      <c r="AD1411" s="10" t="s">
        <v>480</v>
      </c>
      <c r="AE1411" s="10"/>
      <c r="AF1411" s="10"/>
      <c r="AG1411" s="10"/>
      <c r="AH1411" s="10"/>
      <c r="AI1411" s="10"/>
      <c r="AJ1411" s="10" t="s">
        <v>480</v>
      </c>
      <c r="AK1411" s="10" t="s">
        <v>480</v>
      </c>
      <c r="AL1411" t="e">
        <f t="shared" si="44"/>
        <v>#VALUE!</v>
      </c>
      <c r="AM1411">
        <f t="shared" si="45"/>
        <v>46170</v>
      </c>
    </row>
    <row r="1412" spans="1:39" ht="21.6" customHeight="1">
      <c r="A1412" s="10">
        <v>163</v>
      </c>
      <c r="B1412" s="10" t="s">
        <v>471</v>
      </c>
      <c r="C1412" s="10">
        <v>2026053541</v>
      </c>
      <c r="D1412" s="10"/>
      <c r="E1412" s="10"/>
      <c r="F1412" s="10">
        <v>4679</v>
      </c>
      <c r="G1412" s="366" t="s">
        <v>1305</v>
      </c>
      <c r="H1412" s="10" t="s">
        <v>636</v>
      </c>
      <c r="I1412" s="10"/>
      <c r="J1412" s="10"/>
      <c r="K1412" s="10"/>
      <c r="L1412" s="10"/>
      <c r="M1412" s="11"/>
      <c r="N1412" s="10"/>
      <c r="O1412" s="11"/>
      <c r="P1412" s="12"/>
      <c r="Q1412" s="10" t="s">
        <v>1310</v>
      </c>
      <c r="R1412" s="10" t="s">
        <v>419</v>
      </c>
      <c r="S1412" s="367" t="s">
        <v>125</v>
      </c>
      <c r="T1412" s="10">
        <v>1</v>
      </c>
      <c r="U1412" s="10" t="s">
        <v>475</v>
      </c>
      <c r="V1412" s="10" t="s">
        <v>6345</v>
      </c>
      <c r="W1412" s="10" t="s">
        <v>6346</v>
      </c>
      <c r="X1412" s="569">
        <v>46170.4375</v>
      </c>
      <c r="Y1412" s="10"/>
      <c r="Z1412" s="10">
        <v>0.5</v>
      </c>
      <c r="AA1412" s="10"/>
      <c r="AB1412" s="10" t="s">
        <v>478</v>
      </c>
      <c r="AC1412" s="221" t="s">
        <v>5068</v>
      </c>
      <c r="AD1412" s="10" t="s">
        <v>480</v>
      </c>
      <c r="AE1412" s="10"/>
      <c r="AF1412" s="10"/>
      <c r="AG1412" s="10"/>
      <c r="AH1412" s="10"/>
      <c r="AI1412" s="10"/>
      <c r="AJ1412" s="10" t="s">
        <v>480</v>
      </c>
      <c r="AK1412" s="10" t="s">
        <v>480</v>
      </c>
      <c r="AL1412" t="e">
        <f t="shared" si="44"/>
        <v>#VALUE!</v>
      </c>
      <c r="AM1412">
        <f t="shared" si="45"/>
        <v>46170</v>
      </c>
    </row>
    <row r="1413" spans="1:39" ht="21.6" customHeight="1">
      <c r="A1413" s="10">
        <v>164</v>
      </c>
      <c r="B1413" s="10" t="s">
        <v>471</v>
      </c>
      <c r="C1413" s="10">
        <v>2026053547</v>
      </c>
      <c r="D1413" s="10"/>
      <c r="E1413" s="10"/>
      <c r="F1413" s="10">
        <v>3676</v>
      </c>
      <c r="G1413" s="366" t="s">
        <v>975</v>
      </c>
      <c r="H1413" s="10" t="s">
        <v>504</v>
      </c>
      <c r="I1413" s="10"/>
      <c r="J1413" s="10"/>
      <c r="K1413" s="10"/>
      <c r="L1413" s="10"/>
      <c r="M1413" s="11"/>
      <c r="N1413" s="10"/>
      <c r="O1413" s="11"/>
      <c r="P1413" s="12"/>
      <c r="Q1413" s="10" t="s">
        <v>976</v>
      </c>
      <c r="R1413" s="10" t="s">
        <v>419</v>
      </c>
      <c r="S1413" s="367" t="s">
        <v>145</v>
      </c>
      <c r="T1413" s="10">
        <v>1</v>
      </c>
      <c r="U1413" s="10" t="s">
        <v>475</v>
      </c>
      <c r="V1413" s="10" t="s">
        <v>6347</v>
      </c>
      <c r="W1413" s="10" t="s">
        <v>6348</v>
      </c>
      <c r="X1413" s="569">
        <v>46170.465277777781</v>
      </c>
      <c r="Y1413" s="10"/>
      <c r="Z1413" s="10">
        <v>0.4</v>
      </c>
      <c r="AA1413" s="10"/>
      <c r="AB1413" s="10" t="s">
        <v>478</v>
      </c>
      <c r="AC1413" s="221" t="s">
        <v>5068</v>
      </c>
      <c r="AD1413" s="10" t="s">
        <v>480</v>
      </c>
      <c r="AE1413" s="10"/>
      <c r="AF1413" s="10"/>
      <c r="AG1413" s="10"/>
      <c r="AH1413" s="10"/>
      <c r="AI1413" s="10"/>
      <c r="AJ1413" s="10" t="s">
        <v>480</v>
      </c>
      <c r="AK1413" s="10" t="s">
        <v>480</v>
      </c>
      <c r="AL1413" t="e">
        <f t="shared" si="44"/>
        <v>#VALUE!</v>
      </c>
      <c r="AM1413">
        <f t="shared" si="45"/>
        <v>46170</v>
      </c>
    </row>
    <row r="1414" spans="1:39" ht="21.6" customHeight="1">
      <c r="A1414" s="10">
        <v>165</v>
      </c>
      <c r="B1414" s="10" t="s">
        <v>471</v>
      </c>
      <c r="C1414" s="10">
        <v>2026053582</v>
      </c>
      <c r="D1414" s="10"/>
      <c r="E1414" s="10"/>
      <c r="F1414" s="10">
        <v>2255</v>
      </c>
      <c r="G1414" s="366" t="s">
        <v>209</v>
      </c>
      <c r="H1414" s="10" t="s">
        <v>2440</v>
      </c>
      <c r="I1414" s="10"/>
      <c r="J1414" s="10"/>
      <c r="K1414" s="10"/>
      <c r="L1414" s="10"/>
      <c r="M1414" s="11"/>
      <c r="N1414" s="10"/>
      <c r="O1414" s="11"/>
      <c r="P1414" s="12"/>
      <c r="Q1414" s="10" t="s">
        <v>4538</v>
      </c>
      <c r="R1414" s="10" t="s">
        <v>419</v>
      </c>
      <c r="S1414" s="367" t="s">
        <v>125</v>
      </c>
      <c r="T1414" s="10">
        <v>1</v>
      </c>
      <c r="U1414" s="10" t="s">
        <v>475</v>
      </c>
      <c r="V1414" s="10" t="s">
        <v>6349</v>
      </c>
      <c r="W1414" s="10" t="s">
        <v>6350</v>
      </c>
      <c r="X1414" s="569">
        <v>46170.645833333343</v>
      </c>
      <c r="Y1414" s="10"/>
      <c r="Z1414" s="10">
        <v>0.5</v>
      </c>
      <c r="AA1414" s="10"/>
      <c r="AB1414" s="10" t="s">
        <v>478</v>
      </c>
      <c r="AC1414" s="221" t="s">
        <v>944</v>
      </c>
      <c r="AD1414" s="10"/>
      <c r="AE1414" s="10" t="s">
        <v>480</v>
      </c>
      <c r="AF1414" s="10"/>
      <c r="AG1414" s="10"/>
      <c r="AH1414" s="10"/>
      <c r="AI1414" s="10"/>
      <c r="AJ1414" s="10"/>
      <c r="AK1414" s="10" t="s">
        <v>480</v>
      </c>
      <c r="AL1414" t="e">
        <f t="shared" si="44"/>
        <v>#VALUE!</v>
      </c>
      <c r="AM1414">
        <f t="shared" si="45"/>
        <v>46170</v>
      </c>
    </row>
    <row r="1415" spans="1:39" ht="21.6" customHeight="1">
      <c r="A1415" s="10">
        <v>166</v>
      </c>
      <c r="B1415" s="10" t="s">
        <v>471</v>
      </c>
      <c r="C1415" s="10">
        <v>2026053583</v>
      </c>
      <c r="D1415" s="10"/>
      <c r="E1415" s="10"/>
      <c r="F1415" s="10">
        <v>2255</v>
      </c>
      <c r="G1415" s="366" t="s">
        <v>209</v>
      </c>
      <c r="H1415" s="10" t="s">
        <v>2440</v>
      </c>
      <c r="I1415" s="10"/>
      <c r="J1415" s="10"/>
      <c r="K1415" s="10"/>
      <c r="L1415" s="10"/>
      <c r="M1415" s="11"/>
      <c r="N1415" s="10"/>
      <c r="O1415" s="11"/>
      <c r="P1415" s="12"/>
      <c r="Q1415" s="10" t="s">
        <v>4538</v>
      </c>
      <c r="R1415" s="10" t="s">
        <v>419</v>
      </c>
      <c r="S1415" s="367" t="s">
        <v>130</v>
      </c>
      <c r="T1415" s="10">
        <v>1</v>
      </c>
      <c r="U1415" s="10" t="s">
        <v>475</v>
      </c>
      <c r="V1415" s="10" t="s">
        <v>6351</v>
      </c>
      <c r="W1415" s="10" t="s">
        <v>6350</v>
      </c>
      <c r="X1415" s="569">
        <v>46170.649305555547</v>
      </c>
      <c r="Y1415" s="10"/>
      <c r="Z1415" s="10">
        <v>0.6</v>
      </c>
      <c r="AA1415" s="10"/>
      <c r="AB1415" s="10" t="s">
        <v>478</v>
      </c>
      <c r="AC1415" s="221" t="s">
        <v>841</v>
      </c>
      <c r="AD1415" s="10"/>
      <c r="AE1415" s="10" t="s">
        <v>480</v>
      </c>
      <c r="AF1415" s="10"/>
      <c r="AG1415" s="10"/>
      <c r="AH1415" s="10"/>
      <c r="AI1415" s="10"/>
      <c r="AJ1415" s="10"/>
      <c r="AK1415" s="10" t="s">
        <v>480</v>
      </c>
      <c r="AL1415" t="e">
        <f t="shared" si="44"/>
        <v>#VALUE!</v>
      </c>
      <c r="AM1415">
        <f t="shared" si="45"/>
        <v>46170</v>
      </c>
    </row>
    <row r="1416" spans="1:39" ht="21.6" customHeight="1">
      <c r="A1416" s="10">
        <v>167</v>
      </c>
      <c r="B1416" s="10" t="s">
        <v>471</v>
      </c>
      <c r="C1416" s="10">
        <v>2026053591</v>
      </c>
      <c r="D1416" s="10"/>
      <c r="E1416" s="10"/>
      <c r="F1416" s="10">
        <v>4560</v>
      </c>
      <c r="G1416" s="366" t="s">
        <v>263</v>
      </c>
      <c r="H1416" s="10" t="s">
        <v>504</v>
      </c>
      <c r="I1416" s="10"/>
      <c r="J1416" s="10"/>
      <c r="K1416" s="10"/>
      <c r="L1416" s="10"/>
      <c r="M1416" s="11"/>
      <c r="N1416" s="10"/>
      <c r="O1416" s="11"/>
      <c r="P1416" s="12"/>
      <c r="Q1416" s="10" t="s">
        <v>1688</v>
      </c>
      <c r="R1416" s="10" t="s">
        <v>419</v>
      </c>
      <c r="S1416" s="367" t="s">
        <v>145</v>
      </c>
      <c r="T1416" s="10">
        <v>1</v>
      </c>
      <c r="U1416" s="10" t="s">
        <v>475</v>
      </c>
      <c r="V1416" s="10" t="s">
        <v>6352</v>
      </c>
      <c r="W1416" s="10" t="s">
        <v>6353</v>
      </c>
      <c r="X1416" s="569">
        <v>46170.677083333343</v>
      </c>
      <c r="Y1416" s="10"/>
      <c r="Z1416" s="10">
        <v>2.2999999999999998</v>
      </c>
      <c r="AA1416" s="10"/>
      <c r="AB1416" s="10" t="s">
        <v>478</v>
      </c>
      <c r="AC1416" s="221" t="s">
        <v>6006</v>
      </c>
      <c r="AD1416" s="10" t="s">
        <v>480</v>
      </c>
      <c r="AE1416" s="10"/>
      <c r="AF1416" s="10"/>
      <c r="AG1416" s="10"/>
      <c r="AH1416" s="10"/>
      <c r="AI1416" s="10"/>
      <c r="AJ1416" s="10" t="s">
        <v>480</v>
      </c>
      <c r="AK1416" s="10" t="s">
        <v>480</v>
      </c>
      <c r="AL1416" t="e">
        <f t="shared" si="44"/>
        <v>#VALUE!</v>
      </c>
      <c r="AM1416">
        <f t="shared" si="45"/>
        <v>46170</v>
      </c>
    </row>
    <row r="1417" spans="1:39" ht="21.6" customHeight="1">
      <c r="A1417" s="10">
        <v>168</v>
      </c>
      <c r="B1417" s="10" t="s">
        <v>509</v>
      </c>
      <c r="C1417" s="10">
        <v>2026053604</v>
      </c>
      <c r="D1417" s="10" t="s">
        <v>6354</v>
      </c>
      <c r="E1417" s="10" t="s">
        <v>511</v>
      </c>
      <c r="F1417" s="10">
        <v>4748</v>
      </c>
      <c r="G1417" s="366" t="s">
        <v>234</v>
      </c>
      <c r="H1417" s="10" t="s">
        <v>2452</v>
      </c>
      <c r="I1417" s="10" t="s">
        <v>6355</v>
      </c>
      <c r="J1417" s="10" t="s">
        <v>571</v>
      </c>
      <c r="K1417" s="10" t="s">
        <v>289</v>
      </c>
      <c r="L1417" s="10" t="s">
        <v>1140</v>
      </c>
      <c r="M1417" s="11" t="s">
        <v>1141</v>
      </c>
      <c r="N1417" s="10">
        <v>5804</v>
      </c>
      <c r="O1417" s="11" t="s">
        <v>1488</v>
      </c>
      <c r="P1417" s="12" t="s">
        <v>6356</v>
      </c>
      <c r="Q1417" s="10" t="s">
        <v>3375</v>
      </c>
      <c r="R1417" s="10" t="s">
        <v>419</v>
      </c>
      <c r="S1417" s="367" t="s">
        <v>145</v>
      </c>
      <c r="T1417" s="10">
        <v>1</v>
      </c>
      <c r="U1417" s="10" t="s">
        <v>475</v>
      </c>
      <c r="V1417" s="10" t="s">
        <v>6357</v>
      </c>
      <c r="W1417" s="10" t="s">
        <v>6358</v>
      </c>
      <c r="X1417" s="569">
        <v>46171.506944444453</v>
      </c>
      <c r="Y1417" s="10" t="s">
        <v>6359</v>
      </c>
      <c r="Z1417" s="10">
        <v>1</v>
      </c>
      <c r="AA1417" s="10"/>
      <c r="AB1417" s="10" t="s">
        <v>478</v>
      </c>
      <c r="AC1417" s="221" t="s">
        <v>6360</v>
      </c>
      <c r="AD1417" s="10"/>
      <c r="AE1417" s="10"/>
      <c r="AF1417" s="10"/>
      <c r="AG1417" s="10"/>
      <c r="AH1417" s="10"/>
      <c r="AI1417" s="10"/>
      <c r="AJ1417" s="10"/>
      <c r="AK1417" s="10" t="s">
        <v>480</v>
      </c>
      <c r="AL1417">
        <f t="shared" si="44"/>
        <v>46170</v>
      </c>
      <c r="AM1417">
        <f t="shared" si="45"/>
        <v>46171</v>
      </c>
    </row>
    <row r="1418" spans="1:39" ht="21.6" customHeight="1">
      <c r="A1418" s="10">
        <v>169</v>
      </c>
      <c r="B1418" s="10" t="s">
        <v>509</v>
      </c>
      <c r="C1418" s="10">
        <v>2026053707</v>
      </c>
      <c r="D1418" s="10" t="s">
        <v>6361</v>
      </c>
      <c r="E1418" s="10" t="s">
        <v>621</v>
      </c>
      <c r="F1418" s="10">
        <v>5110</v>
      </c>
      <c r="G1418" s="366" t="s">
        <v>3591</v>
      </c>
      <c r="H1418" s="10" t="s">
        <v>2440</v>
      </c>
      <c r="I1418" s="10" t="s">
        <v>6362</v>
      </c>
      <c r="J1418" s="10" t="s">
        <v>591</v>
      </c>
      <c r="K1418" s="10" t="s">
        <v>592</v>
      </c>
      <c r="L1418" s="10" t="s">
        <v>703</v>
      </c>
      <c r="M1418" s="11" t="s">
        <v>704</v>
      </c>
      <c r="N1418" s="10">
        <v>2405</v>
      </c>
      <c r="O1418" s="11" t="s">
        <v>705</v>
      </c>
      <c r="P1418" s="12" t="s">
        <v>6363</v>
      </c>
      <c r="Q1418" s="10" t="s">
        <v>4738</v>
      </c>
      <c r="R1418" s="10" t="s">
        <v>419</v>
      </c>
      <c r="S1418" s="367" t="s">
        <v>130</v>
      </c>
      <c r="T1418" s="10">
        <v>1</v>
      </c>
      <c r="U1418" s="10" t="s">
        <v>475</v>
      </c>
      <c r="V1418" s="10" t="s">
        <v>6364</v>
      </c>
      <c r="W1418" s="10" t="s">
        <v>6365</v>
      </c>
      <c r="X1418" s="569">
        <v>46171.65625</v>
      </c>
      <c r="Y1418" s="10" t="s">
        <v>6366</v>
      </c>
      <c r="Z1418" s="10">
        <v>1.8</v>
      </c>
      <c r="AA1418" s="10"/>
      <c r="AB1418" s="10" t="s">
        <v>478</v>
      </c>
      <c r="AC1418" s="221" t="s">
        <v>780</v>
      </c>
      <c r="AD1418" s="10"/>
      <c r="AE1418" s="10"/>
      <c r="AF1418" s="10"/>
      <c r="AG1418" s="10"/>
      <c r="AH1418" s="10"/>
      <c r="AI1418" s="10"/>
      <c r="AJ1418" s="10"/>
      <c r="AK1418" s="10" t="s">
        <v>480</v>
      </c>
      <c r="AL1418">
        <f t="shared" si="44"/>
        <v>46171</v>
      </c>
      <c r="AM1418">
        <f t="shared" si="45"/>
        <v>46171</v>
      </c>
    </row>
    <row r="1419" spans="1:39" ht="21.6" customHeight="1">
      <c r="A1419" s="10">
        <v>170</v>
      </c>
      <c r="B1419" s="10" t="s">
        <v>509</v>
      </c>
      <c r="C1419" s="10">
        <v>2026053762</v>
      </c>
      <c r="D1419" s="10" t="s">
        <v>6367</v>
      </c>
      <c r="E1419" s="10" t="s">
        <v>511</v>
      </c>
      <c r="F1419" s="10">
        <v>3569</v>
      </c>
      <c r="G1419" s="366" t="s">
        <v>3314</v>
      </c>
      <c r="H1419" s="10" t="s">
        <v>2452</v>
      </c>
      <c r="I1419" s="10" t="s">
        <v>6368</v>
      </c>
      <c r="J1419" s="10" t="s">
        <v>591</v>
      </c>
      <c r="K1419" s="10" t="s">
        <v>289</v>
      </c>
      <c r="L1419" s="10" t="s">
        <v>545</v>
      </c>
      <c r="M1419" s="11" t="s">
        <v>546</v>
      </c>
      <c r="N1419" s="10" t="s">
        <v>547</v>
      </c>
      <c r="O1419" s="11" t="s">
        <v>548</v>
      </c>
      <c r="P1419" s="12" t="s">
        <v>6369</v>
      </c>
      <c r="Q1419" s="10" t="s">
        <v>3319</v>
      </c>
      <c r="R1419" s="10" t="s">
        <v>419</v>
      </c>
      <c r="S1419" s="367" t="s">
        <v>145</v>
      </c>
      <c r="T1419" s="10">
        <v>1</v>
      </c>
      <c r="U1419" s="10" t="s">
        <v>475</v>
      </c>
      <c r="V1419" s="10" t="s">
        <v>6370</v>
      </c>
      <c r="W1419" s="10" t="s">
        <v>6371</v>
      </c>
      <c r="X1419" s="569">
        <v>46171.78125</v>
      </c>
      <c r="Y1419" s="10" t="s">
        <v>6372</v>
      </c>
      <c r="Z1419" s="10">
        <v>0.5</v>
      </c>
      <c r="AA1419" s="10"/>
      <c r="AB1419" s="10" t="s">
        <v>1180</v>
      </c>
      <c r="AC1419" s="221" t="s">
        <v>1180</v>
      </c>
      <c r="AD1419" s="10"/>
      <c r="AE1419" s="10"/>
      <c r="AF1419" s="10"/>
      <c r="AG1419" s="10"/>
      <c r="AH1419" s="10"/>
      <c r="AI1419" s="10"/>
      <c r="AJ1419" s="10"/>
      <c r="AK1419" s="10" t="s">
        <v>480</v>
      </c>
      <c r="AL1419">
        <f t="shared" si="44"/>
        <v>46171</v>
      </c>
      <c r="AM1419">
        <f t="shared" si="45"/>
        <v>46171</v>
      </c>
    </row>
    <row r="1420" spans="1:39" ht="21.6" customHeight="1">
      <c r="A1420" s="10">
        <v>1</v>
      </c>
      <c r="B1420" s="10" t="s">
        <v>509</v>
      </c>
      <c r="C1420" s="10">
        <v>2026053758</v>
      </c>
      <c r="D1420" s="10" t="s">
        <v>6373</v>
      </c>
      <c r="E1420" s="10" t="s">
        <v>511</v>
      </c>
      <c r="F1420" s="10">
        <v>2259</v>
      </c>
      <c r="G1420" s="366" t="s">
        <v>1319</v>
      </c>
      <c r="H1420" s="10" t="s">
        <v>504</v>
      </c>
      <c r="I1420" s="10" t="s">
        <v>6374</v>
      </c>
      <c r="J1420" s="10" t="s">
        <v>591</v>
      </c>
      <c r="K1420" s="10" t="s">
        <v>289</v>
      </c>
      <c r="L1420" s="10" t="s">
        <v>515</v>
      </c>
      <c r="M1420" s="11" t="s">
        <v>516</v>
      </c>
      <c r="N1420" s="10">
        <v>2307</v>
      </c>
      <c r="O1420" s="11" t="s">
        <v>532</v>
      </c>
      <c r="P1420" s="12" t="s">
        <v>6375</v>
      </c>
      <c r="Q1420" s="10" t="s">
        <v>1320</v>
      </c>
      <c r="R1420" s="10" t="s">
        <v>419</v>
      </c>
      <c r="S1420" s="367" t="s">
        <v>145</v>
      </c>
      <c r="T1420" s="10">
        <v>1</v>
      </c>
      <c r="U1420" s="10" t="s">
        <v>475</v>
      </c>
      <c r="V1420" s="10" t="s">
        <v>6376</v>
      </c>
      <c r="W1420" s="10" t="s">
        <v>6377</v>
      </c>
      <c r="X1420" s="569">
        <v>46174.616666666669</v>
      </c>
      <c r="Y1420" s="10" t="s">
        <v>6378</v>
      </c>
      <c r="Z1420" s="10">
        <v>1.1000000000000001</v>
      </c>
      <c r="AA1420" s="10"/>
      <c r="AB1420" s="10" t="s">
        <v>478</v>
      </c>
      <c r="AC1420" s="221" t="s">
        <v>6379</v>
      </c>
      <c r="AD1420" s="10"/>
      <c r="AE1420" s="10"/>
      <c r="AF1420" s="10"/>
      <c r="AG1420" s="10"/>
      <c r="AH1420" s="10"/>
      <c r="AI1420" s="10"/>
      <c r="AJ1420" s="10"/>
      <c r="AK1420" s="10" t="s">
        <v>480</v>
      </c>
      <c r="AL1420">
        <f t="shared" si="44"/>
        <v>46171</v>
      </c>
      <c r="AM1420">
        <f t="shared" si="45"/>
        <v>46174</v>
      </c>
    </row>
    <row r="1421" spans="1:39" ht="21.6" customHeight="1">
      <c r="A1421" s="10">
        <v>2</v>
      </c>
      <c r="B1421" s="10" t="s">
        <v>509</v>
      </c>
      <c r="C1421" s="10">
        <v>2026053770</v>
      </c>
      <c r="D1421" s="10" t="s">
        <v>6380</v>
      </c>
      <c r="E1421" s="10" t="s">
        <v>511</v>
      </c>
      <c r="F1421" s="10">
        <v>2209</v>
      </c>
      <c r="G1421" s="366" t="s">
        <v>2093</v>
      </c>
      <c r="H1421" s="10" t="s">
        <v>504</v>
      </c>
      <c r="I1421" s="10" t="s">
        <v>6381</v>
      </c>
      <c r="J1421" s="10" t="s">
        <v>629</v>
      </c>
      <c r="K1421" s="10" t="s">
        <v>592</v>
      </c>
      <c r="L1421" s="10" t="s">
        <v>515</v>
      </c>
      <c r="M1421" s="11" t="s">
        <v>516</v>
      </c>
      <c r="N1421" s="10">
        <v>2307</v>
      </c>
      <c r="O1421" s="11" t="s">
        <v>532</v>
      </c>
      <c r="P1421" s="12" t="s">
        <v>6382</v>
      </c>
      <c r="Q1421" s="10" t="s">
        <v>2094</v>
      </c>
      <c r="R1421" s="10" t="s">
        <v>419</v>
      </c>
      <c r="S1421" s="367" t="s">
        <v>145</v>
      </c>
      <c r="T1421" s="10">
        <v>1</v>
      </c>
      <c r="U1421" s="10" t="s">
        <v>475</v>
      </c>
      <c r="V1421" s="10" t="s">
        <v>6383</v>
      </c>
      <c r="W1421" s="10" t="s">
        <v>6384</v>
      </c>
      <c r="X1421" s="569">
        <v>46174.697916666657</v>
      </c>
      <c r="Y1421" s="10" t="s">
        <v>6385</v>
      </c>
      <c r="Z1421" s="10">
        <v>1.3</v>
      </c>
      <c r="AA1421" s="10"/>
      <c r="AB1421" s="10" t="s">
        <v>478</v>
      </c>
      <c r="AC1421" s="221" t="s">
        <v>6386</v>
      </c>
      <c r="AD1421" s="10"/>
      <c r="AE1421" s="10"/>
      <c r="AF1421" s="10"/>
      <c r="AG1421" s="10"/>
      <c r="AH1421" s="10"/>
      <c r="AI1421" s="10"/>
      <c r="AJ1421" s="10"/>
      <c r="AK1421" s="10" t="s">
        <v>480</v>
      </c>
      <c r="AL1421">
        <f t="shared" si="44"/>
        <v>46173</v>
      </c>
      <c r="AM1421">
        <f t="shared" si="45"/>
        <v>46174</v>
      </c>
    </row>
    <row r="1422" spans="1:39" ht="21.6" customHeight="1">
      <c r="A1422" s="10">
        <v>3</v>
      </c>
      <c r="B1422" s="10" t="s">
        <v>509</v>
      </c>
      <c r="C1422" s="10">
        <v>2026053773</v>
      </c>
      <c r="D1422" s="10" t="s">
        <v>6387</v>
      </c>
      <c r="E1422" s="10" t="s">
        <v>511</v>
      </c>
      <c r="F1422" s="10">
        <v>5465</v>
      </c>
      <c r="G1422" s="366" t="s">
        <v>3583</v>
      </c>
      <c r="H1422" s="10" t="s">
        <v>2561</v>
      </c>
      <c r="I1422" s="10" t="s">
        <v>6388</v>
      </c>
      <c r="J1422" s="10" t="s">
        <v>629</v>
      </c>
      <c r="K1422" s="10" t="s">
        <v>592</v>
      </c>
      <c r="L1422" s="10" t="s">
        <v>515</v>
      </c>
      <c r="M1422" s="11" t="s">
        <v>516</v>
      </c>
      <c r="N1422" s="10">
        <v>2307</v>
      </c>
      <c r="O1422" s="11" t="s">
        <v>532</v>
      </c>
      <c r="P1422" s="12" t="s">
        <v>6389</v>
      </c>
      <c r="Q1422" s="10" t="s">
        <v>4659</v>
      </c>
      <c r="R1422" s="10" t="s">
        <v>419</v>
      </c>
      <c r="S1422" s="367" t="s">
        <v>130</v>
      </c>
      <c r="T1422" s="10">
        <v>1</v>
      </c>
      <c r="U1422" s="10" t="s">
        <v>475</v>
      </c>
      <c r="V1422" s="10" t="s">
        <v>6390</v>
      </c>
      <c r="W1422" s="10" t="s">
        <v>6391</v>
      </c>
      <c r="X1422" s="569">
        <v>46174.578472222223</v>
      </c>
      <c r="Y1422" s="10" t="s">
        <v>6385</v>
      </c>
      <c r="Z1422" s="10">
        <v>2.9</v>
      </c>
      <c r="AA1422" s="10"/>
      <c r="AB1422" s="10" t="s">
        <v>478</v>
      </c>
      <c r="AC1422" s="221" t="s">
        <v>6392</v>
      </c>
      <c r="AD1422" s="10"/>
      <c r="AE1422" s="10"/>
      <c r="AF1422" s="10"/>
      <c r="AG1422" s="10"/>
      <c r="AH1422" s="10"/>
      <c r="AI1422" s="10"/>
      <c r="AJ1422" s="10"/>
      <c r="AK1422" s="10" t="s">
        <v>480</v>
      </c>
      <c r="AL1422">
        <f t="shared" si="44"/>
        <v>46173</v>
      </c>
      <c r="AM1422">
        <f t="shared" si="45"/>
        <v>46174</v>
      </c>
    </row>
    <row r="1423" spans="1:39" ht="21.6" customHeight="1">
      <c r="A1423" s="10">
        <v>4</v>
      </c>
      <c r="B1423" s="10" t="s">
        <v>509</v>
      </c>
      <c r="C1423" s="10">
        <v>2026060149</v>
      </c>
      <c r="D1423" s="10" t="s">
        <v>6393</v>
      </c>
      <c r="E1423" s="10" t="s">
        <v>511</v>
      </c>
      <c r="F1423" s="10">
        <v>5451</v>
      </c>
      <c r="G1423" s="366" t="s">
        <v>336</v>
      </c>
      <c r="H1423" s="10" t="s">
        <v>543</v>
      </c>
      <c r="I1423" s="10" t="s">
        <v>6394</v>
      </c>
      <c r="J1423" s="10" t="s">
        <v>638</v>
      </c>
      <c r="K1423" s="10" t="s">
        <v>289</v>
      </c>
      <c r="L1423" s="10" t="s">
        <v>1410</v>
      </c>
      <c r="M1423" s="11" t="s">
        <v>1411</v>
      </c>
      <c r="N1423" s="10">
        <v>6003</v>
      </c>
      <c r="O1423" s="11" t="s">
        <v>548</v>
      </c>
      <c r="P1423" s="12" t="s">
        <v>6395</v>
      </c>
      <c r="Q1423" s="10" t="s">
        <v>1062</v>
      </c>
      <c r="R1423" s="10" t="s">
        <v>419</v>
      </c>
      <c r="S1423" s="367" t="s">
        <v>146</v>
      </c>
      <c r="T1423" s="10">
        <v>1</v>
      </c>
      <c r="U1423" s="10" t="s">
        <v>475</v>
      </c>
      <c r="V1423" s="10" t="s">
        <v>6396</v>
      </c>
      <c r="W1423" s="10" t="s">
        <v>6397</v>
      </c>
      <c r="X1423" s="569">
        <v>46175.600694444453</v>
      </c>
      <c r="Y1423" s="10" t="s">
        <v>6398</v>
      </c>
      <c r="Z1423" s="10">
        <v>0.4</v>
      </c>
      <c r="AA1423" s="10"/>
      <c r="AB1423" s="10" t="s">
        <v>478</v>
      </c>
      <c r="AC1423" s="221" t="s">
        <v>6399</v>
      </c>
      <c r="AD1423" s="10"/>
      <c r="AE1423" s="10"/>
      <c r="AF1423" s="10"/>
      <c r="AG1423" s="10"/>
      <c r="AH1423" s="10"/>
      <c r="AI1423" s="10"/>
      <c r="AJ1423" s="10"/>
      <c r="AK1423" s="10" t="s">
        <v>480</v>
      </c>
      <c r="AL1423">
        <f t="shared" si="44"/>
        <v>46174</v>
      </c>
      <c r="AM1423">
        <f t="shared" si="45"/>
        <v>46175</v>
      </c>
    </row>
    <row r="1424" spans="1:39" ht="21.6" customHeight="1">
      <c r="A1424" s="10">
        <v>5</v>
      </c>
      <c r="B1424" s="10" t="s">
        <v>471</v>
      </c>
      <c r="C1424" s="10">
        <v>2026060445</v>
      </c>
      <c r="D1424" s="10"/>
      <c r="E1424" s="10"/>
      <c r="F1424" s="10">
        <v>2442</v>
      </c>
      <c r="G1424" s="366" t="s">
        <v>194</v>
      </c>
      <c r="H1424" s="10" t="s">
        <v>1208</v>
      </c>
      <c r="I1424" s="10"/>
      <c r="J1424" s="10"/>
      <c r="K1424" s="10"/>
      <c r="L1424" s="10"/>
      <c r="M1424" s="11"/>
      <c r="N1424" s="10"/>
      <c r="O1424" s="11"/>
      <c r="P1424" s="12"/>
      <c r="Q1424" s="10" t="s">
        <v>1211</v>
      </c>
      <c r="R1424" s="10" t="s">
        <v>419</v>
      </c>
      <c r="S1424" s="367" t="s">
        <v>130</v>
      </c>
      <c r="T1424" s="10">
        <v>1</v>
      </c>
      <c r="U1424" s="10" t="s">
        <v>475</v>
      </c>
      <c r="V1424" s="10" t="s">
        <v>6400</v>
      </c>
      <c r="W1424" s="10" t="s">
        <v>6397</v>
      </c>
      <c r="X1424" s="569">
        <v>46175.634722222218</v>
      </c>
      <c r="Y1424" s="10"/>
      <c r="Z1424" s="10">
        <v>1.2</v>
      </c>
      <c r="AA1424" s="10"/>
      <c r="AB1424" s="10" t="s">
        <v>478</v>
      </c>
      <c r="AC1424" s="221" t="s">
        <v>5060</v>
      </c>
      <c r="AD1424" s="10"/>
      <c r="AE1424" s="10" t="s">
        <v>480</v>
      </c>
      <c r="AF1424" s="10"/>
      <c r="AG1424" s="10"/>
      <c r="AH1424" s="10"/>
      <c r="AI1424" s="10"/>
      <c r="AJ1424" s="10"/>
      <c r="AK1424" s="10" t="s">
        <v>480</v>
      </c>
      <c r="AL1424" t="e">
        <f t="shared" si="44"/>
        <v>#VALUE!</v>
      </c>
      <c r="AM1424">
        <f t="shared" si="45"/>
        <v>46175</v>
      </c>
    </row>
    <row r="1425" spans="1:39" ht="21.6" customHeight="1">
      <c r="A1425" s="10">
        <v>6</v>
      </c>
      <c r="B1425" s="10" t="s">
        <v>471</v>
      </c>
      <c r="C1425" s="10">
        <v>2026060464</v>
      </c>
      <c r="D1425" s="10"/>
      <c r="E1425" s="10"/>
      <c r="F1425" s="10">
        <v>2442</v>
      </c>
      <c r="G1425" s="366" t="s">
        <v>194</v>
      </c>
      <c r="H1425" s="10" t="s">
        <v>1208</v>
      </c>
      <c r="I1425" s="10"/>
      <c r="J1425" s="10"/>
      <c r="K1425" s="10"/>
      <c r="L1425" s="10"/>
      <c r="M1425" s="11"/>
      <c r="N1425" s="10"/>
      <c r="O1425" s="11"/>
      <c r="P1425" s="12"/>
      <c r="Q1425" s="10" t="s">
        <v>1211</v>
      </c>
      <c r="R1425" s="10" t="s">
        <v>419</v>
      </c>
      <c r="S1425" s="367" t="s">
        <v>145</v>
      </c>
      <c r="T1425" s="10">
        <v>1</v>
      </c>
      <c r="U1425" s="10" t="s">
        <v>475</v>
      </c>
      <c r="V1425" s="10" t="s">
        <v>6401</v>
      </c>
      <c r="W1425" s="10" t="s">
        <v>6397</v>
      </c>
      <c r="X1425" s="569">
        <v>46175.635416666657</v>
      </c>
      <c r="Y1425" s="10"/>
      <c r="Z1425" s="10">
        <v>1.3</v>
      </c>
      <c r="AA1425" s="10"/>
      <c r="AB1425" s="10" t="s">
        <v>478</v>
      </c>
      <c r="AC1425" s="221" t="s">
        <v>187</v>
      </c>
      <c r="AD1425" s="10"/>
      <c r="AE1425" s="10"/>
      <c r="AF1425" s="10" t="s">
        <v>480</v>
      </c>
      <c r="AG1425" s="10"/>
      <c r="AH1425" s="10"/>
      <c r="AI1425" s="10"/>
      <c r="AJ1425" s="10"/>
      <c r="AK1425" s="10" t="s">
        <v>480</v>
      </c>
      <c r="AL1425" t="e">
        <f t="shared" si="44"/>
        <v>#VALUE!</v>
      </c>
      <c r="AM1425">
        <f t="shared" si="45"/>
        <v>46175</v>
      </c>
    </row>
    <row r="1426" spans="1:39" ht="21.6" customHeight="1">
      <c r="A1426" s="10">
        <v>7</v>
      </c>
      <c r="B1426" s="10" t="s">
        <v>471</v>
      </c>
      <c r="C1426" s="10">
        <v>2026060475</v>
      </c>
      <c r="D1426" s="10"/>
      <c r="E1426" s="10"/>
      <c r="F1426" s="10">
        <v>5451</v>
      </c>
      <c r="G1426" s="366" t="s">
        <v>336</v>
      </c>
      <c r="H1426" s="10" t="s">
        <v>543</v>
      </c>
      <c r="I1426" s="10"/>
      <c r="J1426" s="10"/>
      <c r="K1426" s="10"/>
      <c r="L1426" s="10"/>
      <c r="M1426" s="11"/>
      <c r="N1426" s="10"/>
      <c r="O1426" s="11"/>
      <c r="P1426" s="12"/>
      <c r="Q1426" s="10" t="s">
        <v>1062</v>
      </c>
      <c r="R1426" s="10" t="s">
        <v>419</v>
      </c>
      <c r="S1426" s="367" t="s">
        <v>146</v>
      </c>
      <c r="T1426" s="10">
        <v>1</v>
      </c>
      <c r="U1426" s="10" t="s">
        <v>475</v>
      </c>
      <c r="V1426" s="10" t="s">
        <v>6402</v>
      </c>
      <c r="W1426" s="10" t="s">
        <v>6397</v>
      </c>
      <c r="X1426" s="569">
        <v>46175.600694444453</v>
      </c>
      <c r="Y1426" s="10"/>
      <c r="Z1426" s="10">
        <v>0.4</v>
      </c>
      <c r="AA1426" s="10"/>
      <c r="AB1426" s="10" t="s">
        <v>478</v>
      </c>
      <c r="AC1426" s="221" t="s">
        <v>5068</v>
      </c>
      <c r="AD1426" s="10" t="s">
        <v>480</v>
      </c>
      <c r="AE1426" s="10"/>
      <c r="AF1426" s="10"/>
      <c r="AG1426" s="10"/>
      <c r="AH1426" s="10"/>
      <c r="AI1426" s="10"/>
      <c r="AJ1426" s="10"/>
      <c r="AK1426" s="10" t="s">
        <v>480</v>
      </c>
      <c r="AL1426" t="e">
        <f t="shared" si="44"/>
        <v>#VALUE!</v>
      </c>
      <c r="AM1426">
        <f t="shared" si="45"/>
        <v>46175</v>
      </c>
    </row>
    <row r="1427" spans="1:39" ht="21.6" customHeight="1">
      <c r="A1427" s="10">
        <v>8</v>
      </c>
      <c r="B1427" s="10" t="s">
        <v>471</v>
      </c>
      <c r="C1427" s="10">
        <v>2026060510</v>
      </c>
      <c r="D1427" s="10"/>
      <c r="E1427" s="10"/>
      <c r="F1427" s="10">
        <v>3551</v>
      </c>
      <c r="G1427" s="366" t="s">
        <v>1070</v>
      </c>
      <c r="H1427" s="10" t="s">
        <v>543</v>
      </c>
      <c r="I1427" s="10"/>
      <c r="J1427" s="10"/>
      <c r="K1427" s="10"/>
      <c r="L1427" s="10"/>
      <c r="M1427" s="11"/>
      <c r="N1427" s="10"/>
      <c r="O1427" s="11"/>
      <c r="P1427" s="12"/>
      <c r="Q1427" s="10" t="s">
        <v>1071</v>
      </c>
      <c r="R1427" s="10" t="s">
        <v>419</v>
      </c>
      <c r="S1427" s="367" t="s">
        <v>146</v>
      </c>
      <c r="T1427" s="10">
        <v>1</v>
      </c>
      <c r="U1427" s="10" t="s">
        <v>475</v>
      </c>
      <c r="V1427" s="10" t="s">
        <v>6403</v>
      </c>
      <c r="W1427" s="10" t="s">
        <v>6404</v>
      </c>
      <c r="X1427" s="569">
        <v>46175.647916666669</v>
      </c>
      <c r="Y1427" s="10"/>
      <c r="Z1427" s="10">
        <v>0.2</v>
      </c>
      <c r="AA1427" s="10"/>
      <c r="AB1427" s="10" t="s">
        <v>478</v>
      </c>
      <c r="AC1427" s="221" t="s">
        <v>5068</v>
      </c>
      <c r="AD1427" s="10" t="s">
        <v>480</v>
      </c>
      <c r="AE1427" s="10"/>
      <c r="AF1427" s="10"/>
      <c r="AG1427" s="10"/>
      <c r="AH1427" s="10"/>
      <c r="AI1427" s="10"/>
      <c r="AJ1427" s="10"/>
      <c r="AK1427" s="10" t="s">
        <v>480</v>
      </c>
      <c r="AL1427" t="e">
        <f t="shared" si="44"/>
        <v>#VALUE!</v>
      </c>
      <c r="AM1427">
        <f t="shared" si="45"/>
        <v>46175</v>
      </c>
    </row>
    <row r="1428" spans="1:39" ht="21.6" customHeight="1">
      <c r="A1428" s="10">
        <v>9</v>
      </c>
      <c r="B1428" s="10" t="s">
        <v>471</v>
      </c>
      <c r="C1428" s="10">
        <v>2026060656</v>
      </c>
      <c r="D1428" s="10"/>
      <c r="E1428" s="10"/>
      <c r="F1428" s="10">
        <v>4804</v>
      </c>
      <c r="G1428" s="366" t="s">
        <v>1951</v>
      </c>
      <c r="H1428" s="10" t="s">
        <v>504</v>
      </c>
      <c r="I1428" s="10"/>
      <c r="J1428" s="10"/>
      <c r="K1428" s="10"/>
      <c r="L1428" s="10"/>
      <c r="M1428" s="11"/>
      <c r="N1428" s="10"/>
      <c r="O1428" s="11"/>
      <c r="P1428" s="12"/>
      <c r="Q1428" s="10" t="s">
        <v>1952</v>
      </c>
      <c r="R1428" s="10" t="s">
        <v>419</v>
      </c>
      <c r="S1428" s="367" t="s">
        <v>145</v>
      </c>
      <c r="T1428" s="10">
        <v>1</v>
      </c>
      <c r="U1428" s="10" t="s">
        <v>475</v>
      </c>
      <c r="V1428" s="10" t="s">
        <v>6405</v>
      </c>
      <c r="W1428" s="10" t="s">
        <v>6406</v>
      </c>
      <c r="X1428" s="569">
        <v>46176.423611111109</v>
      </c>
      <c r="Y1428" s="10"/>
      <c r="Z1428" s="10">
        <v>0.4</v>
      </c>
      <c r="AA1428" s="10"/>
      <c r="AB1428" s="10" t="s">
        <v>478</v>
      </c>
      <c r="AC1428" s="221" t="s">
        <v>5068</v>
      </c>
      <c r="AD1428" s="10" t="s">
        <v>480</v>
      </c>
      <c r="AE1428" s="10"/>
      <c r="AF1428" s="10"/>
      <c r="AG1428" s="10"/>
      <c r="AH1428" s="10"/>
      <c r="AI1428" s="10"/>
      <c r="AJ1428" s="10" t="s">
        <v>480</v>
      </c>
      <c r="AK1428" s="10" t="s">
        <v>480</v>
      </c>
      <c r="AL1428" t="e">
        <f t="shared" si="44"/>
        <v>#VALUE!</v>
      </c>
      <c r="AM1428">
        <f t="shared" si="45"/>
        <v>46176</v>
      </c>
    </row>
    <row r="1429" spans="1:39" ht="21.6" customHeight="1">
      <c r="A1429" s="10">
        <v>10</v>
      </c>
      <c r="B1429" s="10" t="s">
        <v>471</v>
      </c>
      <c r="C1429" s="10">
        <v>2026060669</v>
      </c>
      <c r="D1429" s="10"/>
      <c r="E1429" s="10"/>
      <c r="F1429" s="10">
        <v>4184</v>
      </c>
      <c r="G1429" s="366" t="s">
        <v>1934</v>
      </c>
      <c r="H1429" s="10" t="s">
        <v>504</v>
      </c>
      <c r="I1429" s="10"/>
      <c r="J1429" s="10"/>
      <c r="K1429" s="10"/>
      <c r="L1429" s="10"/>
      <c r="M1429" s="11"/>
      <c r="N1429" s="10"/>
      <c r="O1429" s="11"/>
      <c r="P1429" s="12"/>
      <c r="Q1429" s="10" t="s">
        <v>1935</v>
      </c>
      <c r="R1429" s="10" t="s">
        <v>419</v>
      </c>
      <c r="S1429" s="367" t="s">
        <v>145</v>
      </c>
      <c r="T1429" s="10">
        <v>1</v>
      </c>
      <c r="U1429" s="10" t="s">
        <v>475</v>
      </c>
      <c r="V1429" s="10" t="s">
        <v>6407</v>
      </c>
      <c r="W1429" s="10" t="s">
        <v>6408</v>
      </c>
      <c r="X1429" s="569">
        <v>46176.445138888892</v>
      </c>
      <c r="Y1429" s="10"/>
      <c r="Z1429" s="10">
        <v>0.4</v>
      </c>
      <c r="AA1429" s="10"/>
      <c r="AB1429" s="10" t="s">
        <v>478</v>
      </c>
      <c r="AC1429" s="221" t="s">
        <v>5068</v>
      </c>
      <c r="AD1429" s="10" t="s">
        <v>480</v>
      </c>
      <c r="AE1429" s="10"/>
      <c r="AF1429" s="10"/>
      <c r="AG1429" s="10"/>
      <c r="AH1429" s="10"/>
      <c r="AI1429" s="10"/>
      <c r="AJ1429" s="10" t="s">
        <v>480</v>
      </c>
      <c r="AK1429" s="10" t="s">
        <v>480</v>
      </c>
      <c r="AL1429" t="e">
        <f t="shared" si="44"/>
        <v>#VALUE!</v>
      </c>
      <c r="AM1429">
        <f t="shared" si="45"/>
        <v>46176</v>
      </c>
    </row>
    <row r="1430" spans="1:39" ht="21.6" customHeight="1">
      <c r="A1430" s="10">
        <v>11</v>
      </c>
      <c r="B1430" s="10" t="s">
        <v>471</v>
      </c>
      <c r="C1430" s="10">
        <v>2026060812</v>
      </c>
      <c r="D1430" s="10"/>
      <c r="E1430" s="10"/>
      <c r="F1430" s="10">
        <v>3880</v>
      </c>
      <c r="G1430" s="366" t="s">
        <v>3588</v>
      </c>
      <c r="H1430" s="10" t="s">
        <v>2440</v>
      </c>
      <c r="I1430" s="10"/>
      <c r="J1430" s="10"/>
      <c r="K1430" s="10"/>
      <c r="L1430" s="10"/>
      <c r="M1430" s="11"/>
      <c r="N1430" s="10"/>
      <c r="O1430" s="11"/>
      <c r="P1430" s="12"/>
      <c r="Q1430" s="10" t="s">
        <v>4774</v>
      </c>
      <c r="R1430" s="10" t="s">
        <v>419</v>
      </c>
      <c r="S1430" s="367" t="s">
        <v>130</v>
      </c>
      <c r="T1430" s="10">
        <v>1</v>
      </c>
      <c r="U1430" s="10" t="s">
        <v>475</v>
      </c>
      <c r="V1430" s="10" t="s">
        <v>6409</v>
      </c>
      <c r="W1430" s="10" t="s">
        <v>6410</v>
      </c>
      <c r="X1430" s="569">
        <v>46176.568055555559</v>
      </c>
      <c r="Y1430" s="10"/>
      <c r="Z1430" s="10">
        <v>0.5</v>
      </c>
      <c r="AA1430" s="10"/>
      <c r="AB1430" s="10" t="s">
        <v>478</v>
      </c>
      <c r="AC1430" s="221" t="s">
        <v>5068</v>
      </c>
      <c r="AD1430" s="10" t="s">
        <v>480</v>
      </c>
      <c r="AE1430" s="10"/>
      <c r="AF1430" s="10"/>
      <c r="AG1430" s="10"/>
      <c r="AH1430" s="10"/>
      <c r="AI1430" s="10"/>
      <c r="AJ1430" s="10"/>
      <c r="AK1430" s="10" t="s">
        <v>480</v>
      </c>
      <c r="AL1430" t="e">
        <f t="shared" si="44"/>
        <v>#VALUE!</v>
      </c>
      <c r="AM1430">
        <f t="shared" si="45"/>
        <v>46176</v>
      </c>
    </row>
    <row r="1431" spans="1:39" ht="21.6" customHeight="1">
      <c r="A1431" s="10">
        <v>12</v>
      </c>
      <c r="B1431" s="10" t="s">
        <v>471</v>
      </c>
      <c r="C1431" s="10">
        <v>2026060827</v>
      </c>
      <c r="D1431" s="10"/>
      <c r="E1431" s="10"/>
      <c r="F1431" s="10">
        <v>4289</v>
      </c>
      <c r="G1431" s="366" t="s">
        <v>4730</v>
      </c>
      <c r="H1431" s="10" t="s">
        <v>2440</v>
      </c>
      <c r="I1431" s="10"/>
      <c r="J1431" s="10"/>
      <c r="K1431" s="10"/>
      <c r="L1431" s="10"/>
      <c r="M1431" s="11"/>
      <c r="N1431" s="10"/>
      <c r="O1431" s="11"/>
      <c r="P1431" s="12"/>
      <c r="Q1431" s="10" t="s">
        <v>4731</v>
      </c>
      <c r="R1431" s="10" t="s">
        <v>419</v>
      </c>
      <c r="S1431" s="367" t="s">
        <v>130</v>
      </c>
      <c r="T1431" s="10">
        <v>1</v>
      </c>
      <c r="U1431" s="10" t="s">
        <v>475</v>
      </c>
      <c r="V1431" s="10" t="s">
        <v>6411</v>
      </c>
      <c r="W1431" s="10" t="s">
        <v>6412</v>
      </c>
      <c r="X1431" s="569">
        <v>46176.606944444437</v>
      </c>
      <c r="Y1431" s="10"/>
      <c r="Z1431" s="10">
        <v>0.6</v>
      </c>
      <c r="AA1431" s="10"/>
      <c r="AB1431" s="10" t="s">
        <v>478</v>
      </c>
      <c r="AC1431" s="221" t="s">
        <v>5068</v>
      </c>
      <c r="AD1431" s="10" t="s">
        <v>480</v>
      </c>
      <c r="AE1431" s="10"/>
      <c r="AF1431" s="10"/>
      <c r="AG1431" s="10"/>
      <c r="AH1431" s="10"/>
      <c r="AI1431" s="10"/>
      <c r="AJ1431" s="10"/>
      <c r="AK1431" s="10" t="s">
        <v>480</v>
      </c>
      <c r="AL1431" t="e">
        <f t="shared" si="44"/>
        <v>#VALUE!</v>
      </c>
      <c r="AM1431">
        <f t="shared" si="45"/>
        <v>46176</v>
      </c>
    </row>
    <row r="1432" spans="1:39" ht="21.6" customHeight="1">
      <c r="A1432" s="10">
        <v>13</v>
      </c>
      <c r="B1432" s="10" t="s">
        <v>471</v>
      </c>
      <c r="C1432" s="10">
        <v>2026060840</v>
      </c>
      <c r="D1432" s="10"/>
      <c r="E1432" s="10"/>
      <c r="F1432" s="10">
        <v>3556</v>
      </c>
      <c r="G1432" s="366" t="s">
        <v>4757</v>
      </c>
      <c r="H1432" s="10" t="s">
        <v>2440</v>
      </c>
      <c r="I1432" s="10"/>
      <c r="J1432" s="10"/>
      <c r="K1432" s="10"/>
      <c r="L1432" s="10"/>
      <c r="M1432" s="11"/>
      <c r="N1432" s="10"/>
      <c r="O1432" s="11"/>
      <c r="P1432" s="12"/>
      <c r="Q1432" s="10" t="s">
        <v>4758</v>
      </c>
      <c r="R1432" s="10" t="s">
        <v>419</v>
      </c>
      <c r="S1432" s="367" t="s">
        <v>130</v>
      </c>
      <c r="T1432" s="10">
        <v>1</v>
      </c>
      <c r="U1432" s="10" t="s">
        <v>475</v>
      </c>
      <c r="V1432" s="10" t="s">
        <v>6413</v>
      </c>
      <c r="W1432" s="10" t="s">
        <v>6414</v>
      </c>
      <c r="X1432" s="569">
        <v>46176.631944444453</v>
      </c>
      <c r="Y1432" s="10"/>
      <c r="Z1432" s="10">
        <v>0.3</v>
      </c>
      <c r="AA1432" s="10"/>
      <c r="AB1432" s="10" t="s">
        <v>478</v>
      </c>
      <c r="AC1432" s="221" t="s">
        <v>5327</v>
      </c>
      <c r="AD1432" s="10" t="s">
        <v>480</v>
      </c>
      <c r="AE1432" s="10"/>
      <c r="AF1432" s="10"/>
      <c r="AG1432" s="10"/>
      <c r="AH1432" s="10"/>
      <c r="AI1432" s="10"/>
      <c r="AJ1432" s="10"/>
      <c r="AK1432" s="10" t="s">
        <v>480</v>
      </c>
      <c r="AL1432" t="e">
        <f t="shared" si="44"/>
        <v>#VALUE!</v>
      </c>
      <c r="AM1432">
        <f t="shared" si="45"/>
        <v>46176</v>
      </c>
    </row>
    <row r="1433" spans="1:39" ht="21.6" customHeight="1">
      <c r="A1433" s="10">
        <v>14</v>
      </c>
      <c r="B1433" s="10" t="s">
        <v>471</v>
      </c>
      <c r="C1433" s="10">
        <v>2026060846</v>
      </c>
      <c r="D1433" s="10"/>
      <c r="E1433" s="10"/>
      <c r="F1433" s="10">
        <v>2322</v>
      </c>
      <c r="G1433" s="366" t="s">
        <v>3584</v>
      </c>
      <c r="H1433" s="10" t="s">
        <v>2440</v>
      </c>
      <c r="I1433" s="10"/>
      <c r="J1433" s="10"/>
      <c r="K1433" s="10"/>
      <c r="L1433" s="10"/>
      <c r="M1433" s="11"/>
      <c r="N1433" s="10"/>
      <c r="O1433" s="11"/>
      <c r="P1433" s="12"/>
      <c r="Q1433" s="10" t="s">
        <v>4767</v>
      </c>
      <c r="R1433" s="10" t="s">
        <v>419</v>
      </c>
      <c r="S1433" s="367" t="s">
        <v>130</v>
      </c>
      <c r="T1433" s="10">
        <v>1</v>
      </c>
      <c r="U1433" s="10" t="s">
        <v>475</v>
      </c>
      <c r="V1433" s="10" t="s">
        <v>6415</v>
      </c>
      <c r="W1433" s="10" t="s">
        <v>6416</v>
      </c>
      <c r="X1433" s="569">
        <v>46176.666666666657</v>
      </c>
      <c r="Y1433" s="10"/>
      <c r="Z1433" s="10">
        <v>0.5</v>
      </c>
      <c r="AA1433" s="10"/>
      <c r="AB1433" s="10" t="s">
        <v>478</v>
      </c>
      <c r="AC1433" s="221" t="s">
        <v>5327</v>
      </c>
      <c r="AD1433" s="10" t="s">
        <v>480</v>
      </c>
      <c r="AE1433" s="10"/>
      <c r="AF1433" s="10"/>
      <c r="AG1433" s="10"/>
      <c r="AH1433" s="10"/>
      <c r="AI1433" s="10"/>
      <c r="AJ1433" s="10"/>
      <c r="AK1433" s="10" t="s">
        <v>480</v>
      </c>
      <c r="AL1433" t="e">
        <f t="shared" si="44"/>
        <v>#VALUE!</v>
      </c>
      <c r="AM1433">
        <f t="shared" si="45"/>
        <v>46176</v>
      </c>
    </row>
    <row r="1434" spans="1:39" ht="21.6" customHeight="1">
      <c r="A1434" s="10">
        <v>15</v>
      </c>
      <c r="B1434" s="10" t="s">
        <v>471</v>
      </c>
      <c r="C1434" s="10">
        <v>2026060850</v>
      </c>
      <c r="D1434" s="10"/>
      <c r="E1434" s="10"/>
      <c r="F1434" s="10">
        <v>4406</v>
      </c>
      <c r="G1434" s="366" t="s">
        <v>256</v>
      </c>
      <c r="H1434" s="10" t="s">
        <v>543</v>
      </c>
      <c r="I1434" s="10"/>
      <c r="J1434" s="10"/>
      <c r="K1434" s="10"/>
      <c r="L1434" s="10"/>
      <c r="M1434" s="11"/>
      <c r="N1434" s="10"/>
      <c r="O1434" s="11"/>
      <c r="P1434" s="12"/>
      <c r="Q1434" s="10" t="s">
        <v>1153</v>
      </c>
      <c r="R1434" s="10" t="s">
        <v>419</v>
      </c>
      <c r="S1434" s="367" t="s">
        <v>146</v>
      </c>
      <c r="T1434" s="10">
        <v>1</v>
      </c>
      <c r="U1434" s="10" t="s">
        <v>475</v>
      </c>
      <c r="V1434" s="10" t="s">
        <v>6417</v>
      </c>
      <c r="W1434" s="10" t="s">
        <v>6412</v>
      </c>
      <c r="X1434" s="569">
        <v>46176.673611111109</v>
      </c>
      <c r="Y1434" s="10"/>
      <c r="Z1434" s="10">
        <v>2.2000000000000002</v>
      </c>
      <c r="AA1434" s="10"/>
      <c r="AB1434" s="10" t="s">
        <v>478</v>
      </c>
      <c r="AC1434" s="221" t="s">
        <v>6006</v>
      </c>
      <c r="AD1434" s="10" t="s">
        <v>480</v>
      </c>
      <c r="AE1434" s="10"/>
      <c r="AF1434" s="10" t="s">
        <v>480</v>
      </c>
      <c r="AG1434" s="10"/>
      <c r="AH1434" s="10"/>
      <c r="AI1434" s="10"/>
      <c r="AJ1434" s="10"/>
      <c r="AK1434" s="10" t="s">
        <v>480</v>
      </c>
      <c r="AL1434" t="e">
        <f t="shared" si="44"/>
        <v>#VALUE!</v>
      </c>
      <c r="AM1434">
        <f t="shared" si="45"/>
        <v>46176</v>
      </c>
    </row>
    <row r="1435" spans="1:39" ht="21.6" customHeight="1">
      <c r="A1435" s="10">
        <v>13</v>
      </c>
      <c r="B1435" s="10" t="s">
        <v>509</v>
      </c>
      <c r="C1435" s="10">
        <v>2026060831</v>
      </c>
      <c r="D1435" s="10" t="s">
        <v>6418</v>
      </c>
      <c r="E1435" s="10" t="s">
        <v>511</v>
      </c>
      <c r="F1435" s="10">
        <v>4680</v>
      </c>
      <c r="G1435" s="366" t="s">
        <v>1354</v>
      </c>
      <c r="H1435" s="10" t="s">
        <v>543</v>
      </c>
      <c r="I1435" s="10" t="s">
        <v>6419</v>
      </c>
      <c r="J1435" s="10" t="s">
        <v>530</v>
      </c>
      <c r="K1435" s="10" t="s">
        <v>289</v>
      </c>
      <c r="L1435" s="10" t="s">
        <v>703</v>
      </c>
      <c r="M1435" s="11" t="s">
        <v>704</v>
      </c>
      <c r="N1435" s="10">
        <v>2401</v>
      </c>
      <c r="O1435" s="11" t="s">
        <v>852</v>
      </c>
      <c r="P1435" s="12" t="s">
        <v>6420</v>
      </c>
      <c r="Q1435" s="10" t="s">
        <v>1360</v>
      </c>
      <c r="R1435" s="10" t="s">
        <v>419</v>
      </c>
      <c r="S1435" s="367" t="s">
        <v>146</v>
      </c>
      <c r="T1435" s="10">
        <v>1</v>
      </c>
      <c r="U1435" s="10" t="s">
        <v>475</v>
      </c>
      <c r="V1435" s="10" t="s">
        <v>6421</v>
      </c>
      <c r="W1435" s="10" t="s">
        <v>6422</v>
      </c>
      <c r="X1435" s="569">
        <v>46177.541666666657</v>
      </c>
      <c r="Y1435" s="10" t="s">
        <v>6423</v>
      </c>
      <c r="Z1435" s="10">
        <v>0.8</v>
      </c>
      <c r="AA1435" s="10"/>
      <c r="AB1435" s="10" t="s">
        <v>478</v>
      </c>
      <c r="AC1435" s="221" t="s">
        <v>6424</v>
      </c>
      <c r="AD1435" s="10"/>
      <c r="AE1435" s="10"/>
      <c r="AF1435" s="10"/>
      <c r="AG1435" s="10"/>
      <c r="AH1435" s="10"/>
      <c r="AI1435" s="10"/>
      <c r="AJ1435" s="10"/>
      <c r="AK1435" s="10" t="s">
        <v>480</v>
      </c>
      <c r="AL1435">
        <f t="shared" si="44"/>
        <v>46176</v>
      </c>
      <c r="AM1435">
        <f t="shared" si="45"/>
        <v>46177</v>
      </c>
    </row>
    <row r="1436" spans="1:39" ht="21.6" customHeight="1">
      <c r="A1436" s="10">
        <v>17</v>
      </c>
      <c r="B1436" s="10" t="s">
        <v>471</v>
      </c>
      <c r="C1436" s="10">
        <v>2026060898</v>
      </c>
      <c r="D1436" s="10"/>
      <c r="E1436" s="10"/>
      <c r="F1436" s="10">
        <v>2691</v>
      </c>
      <c r="G1436" s="366" t="s">
        <v>901</v>
      </c>
      <c r="H1436" s="10" t="s">
        <v>902</v>
      </c>
      <c r="I1436" s="10"/>
      <c r="J1436" s="10"/>
      <c r="K1436" s="10"/>
      <c r="L1436" s="10"/>
      <c r="M1436" s="11"/>
      <c r="N1436" s="10"/>
      <c r="O1436" s="11"/>
      <c r="P1436" s="12"/>
      <c r="Q1436" s="10" t="s">
        <v>903</v>
      </c>
      <c r="R1436" s="10" t="s">
        <v>419</v>
      </c>
      <c r="S1436" s="367" t="s">
        <v>125</v>
      </c>
      <c r="T1436" s="10">
        <v>1</v>
      </c>
      <c r="U1436" s="10" t="s">
        <v>475</v>
      </c>
      <c r="V1436" s="10" t="s">
        <v>6425</v>
      </c>
      <c r="W1436" s="10" t="s">
        <v>6426</v>
      </c>
      <c r="X1436" s="569">
        <v>46177.458333333343</v>
      </c>
      <c r="Y1436" s="10"/>
      <c r="Z1436" s="10">
        <v>0.5</v>
      </c>
      <c r="AA1436" s="10"/>
      <c r="AB1436" s="10" t="s">
        <v>478</v>
      </c>
      <c r="AC1436" s="221" t="s">
        <v>5068</v>
      </c>
      <c r="AD1436" s="10" t="s">
        <v>480</v>
      </c>
      <c r="AE1436" s="10"/>
      <c r="AF1436" s="10"/>
      <c r="AG1436" s="10"/>
      <c r="AH1436" s="10"/>
      <c r="AI1436" s="10"/>
      <c r="AJ1436" s="10" t="s">
        <v>480</v>
      </c>
      <c r="AK1436" s="10" t="s">
        <v>480</v>
      </c>
      <c r="AL1436" t="e">
        <f t="shared" si="44"/>
        <v>#VALUE!</v>
      </c>
      <c r="AM1436">
        <f t="shared" si="45"/>
        <v>46177</v>
      </c>
    </row>
    <row r="1437" spans="1:39" ht="21.6" customHeight="1">
      <c r="A1437" s="10">
        <v>18</v>
      </c>
      <c r="B1437" s="10" t="s">
        <v>471</v>
      </c>
      <c r="C1437" s="10">
        <v>2026060899</v>
      </c>
      <c r="D1437" s="10"/>
      <c r="E1437" s="10"/>
      <c r="F1437" s="10">
        <v>3227</v>
      </c>
      <c r="G1437" s="366" t="s">
        <v>1092</v>
      </c>
      <c r="H1437" s="10" t="s">
        <v>902</v>
      </c>
      <c r="I1437" s="10"/>
      <c r="J1437" s="10"/>
      <c r="K1437" s="10"/>
      <c r="L1437" s="10"/>
      <c r="M1437" s="11"/>
      <c r="N1437" s="10"/>
      <c r="O1437" s="11"/>
      <c r="P1437" s="12"/>
      <c r="Q1437" s="10" t="s">
        <v>1095</v>
      </c>
      <c r="R1437" s="10" t="s">
        <v>419</v>
      </c>
      <c r="S1437" s="367" t="s">
        <v>125</v>
      </c>
      <c r="T1437" s="10">
        <v>1</v>
      </c>
      <c r="U1437" s="10" t="s">
        <v>475</v>
      </c>
      <c r="V1437" s="10" t="s">
        <v>6427</v>
      </c>
      <c r="W1437" s="10" t="s">
        <v>6428</v>
      </c>
      <c r="X1437" s="569">
        <v>46177.479166666657</v>
      </c>
      <c r="Y1437" s="10"/>
      <c r="Z1437" s="10">
        <v>0.5</v>
      </c>
      <c r="AA1437" s="10"/>
      <c r="AB1437" s="10" t="s">
        <v>478</v>
      </c>
      <c r="AC1437" s="221" t="s">
        <v>5068</v>
      </c>
      <c r="AD1437" s="10" t="s">
        <v>480</v>
      </c>
      <c r="AE1437" s="10"/>
      <c r="AF1437" s="10"/>
      <c r="AG1437" s="10"/>
      <c r="AH1437" s="10"/>
      <c r="AI1437" s="10"/>
      <c r="AJ1437" s="10" t="s">
        <v>480</v>
      </c>
      <c r="AK1437" s="10" t="s">
        <v>480</v>
      </c>
      <c r="AL1437" t="e">
        <f t="shared" si="44"/>
        <v>#VALUE!</v>
      </c>
      <c r="AM1437">
        <f t="shared" si="45"/>
        <v>46177</v>
      </c>
    </row>
    <row r="1438" spans="1:39" ht="21.6" customHeight="1">
      <c r="A1438" s="10">
        <v>19</v>
      </c>
      <c r="B1438" s="10" t="s">
        <v>471</v>
      </c>
      <c r="C1438" s="10">
        <v>2026060905</v>
      </c>
      <c r="D1438" s="10"/>
      <c r="E1438" s="10"/>
      <c r="F1438" s="10">
        <v>5003</v>
      </c>
      <c r="G1438" s="366" t="s">
        <v>2359</v>
      </c>
      <c r="H1438" s="10" t="s">
        <v>902</v>
      </c>
      <c r="I1438" s="10"/>
      <c r="J1438" s="10"/>
      <c r="K1438" s="10"/>
      <c r="L1438" s="10"/>
      <c r="M1438" s="11"/>
      <c r="N1438" s="10"/>
      <c r="O1438" s="11"/>
      <c r="P1438" s="12"/>
      <c r="Q1438" s="10" t="s">
        <v>2360</v>
      </c>
      <c r="R1438" s="10" t="s">
        <v>419</v>
      </c>
      <c r="S1438" s="367" t="s">
        <v>125</v>
      </c>
      <c r="T1438" s="10">
        <v>1</v>
      </c>
      <c r="U1438" s="10" t="s">
        <v>475</v>
      </c>
      <c r="V1438" s="10" t="s">
        <v>6429</v>
      </c>
      <c r="W1438" s="10" t="s">
        <v>6430</v>
      </c>
      <c r="X1438" s="569">
        <v>46177.5</v>
      </c>
      <c r="Y1438" s="10"/>
      <c r="Z1438" s="10">
        <v>0.5</v>
      </c>
      <c r="AA1438" s="10"/>
      <c r="AB1438" s="10" t="s">
        <v>478</v>
      </c>
      <c r="AC1438" s="221" t="s">
        <v>5068</v>
      </c>
      <c r="AD1438" s="10" t="s">
        <v>480</v>
      </c>
      <c r="AE1438" s="10"/>
      <c r="AF1438" s="10"/>
      <c r="AG1438" s="10"/>
      <c r="AH1438" s="10"/>
      <c r="AI1438" s="10"/>
      <c r="AJ1438" s="10" t="s">
        <v>480</v>
      </c>
      <c r="AK1438" s="10" t="s">
        <v>480</v>
      </c>
      <c r="AL1438" t="e">
        <f t="shared" si="44"/>
        <v>#VALUE!</v>
      </c>
      <c r="AM1438">
        <f t="shared" si="45"/>
        <v>46177</v>
      </c>
    </row>
    <row r="1439" spans="1:39" ht="21.6" customHeight="1">
      <c r="A1439" s="10">
        <v>17</v>
      </c>
      <c r="B1439" s="10" t="s">
        <v>509</v>
      </c>
      <c r="C1439" s="10">
        <v>2026060873</v>
      </c>
      <c r="D1439" s="10" t="s">
        <v>6431</v>
      </c>
      <c r="E1439" s="10" t="s">
        <v>511</v>
      </c>
      <c r="F1439" s="10">
        <v>4144</v>
      </c>
      <c r="G1439" s="366" t="s">
        <v>1138</v>
      </c>
      <c r="H1439" s="10" t="s">
        <v>636</v>
      </c>
      <c r="I1439" s="10" t="s">
        <v>6432</v>
      </c>
      <c r="J1439" s="10" t="s">
        <v>571</v>
      </c>
      <c r="K1439" s="10" t="s">
        <v>592</v>
      </c>
      <c r="L1439" s="10" t="s">
        <v>756</v>
      </c>
      <c r="M1439" s="11" t="s">
        <v>757</v>
      </c>
      <c r="N1439" s="10">
        <v>2901</v>
      </c>
      <c r="O1439" s="11" t="s">
        <v>596</v>
      </c>
      <c r="P1439" s="12" t="s">
        <v>6433</v>
      </c>
      <c r="Q1439" s="10" t="s">
        <v>1144</v>
      </c>
      <c r="R1439" s="10" t="s">
        <v>419</v>
      </c>
      <c r="S1439" s="367" t="s">
        <v>125</v>
      </c>
      <c r="T1439" s="10">
        <v>1</v>
      </c>
      <c r="U1439" s="10" t="s">
        <v>475</v>
      </c>
      <c r="V1439" s="10" t="s">
        <v>6434</v>
      </c>
      <c r="W1439" s="10" t="s">
        <v>6435</v>
      </c>
      <c r="X1439" s="569">
        <v>46177.583333333343</v>
      </c>
      <c r="Y1439" s="10" t="s">
        <v>6436</v>
      </c>
      <c r="Z1439" s="10">
        <v>0.5</v>
      </c>
      <c r="AA1439" s="10"/>
      <c r="AB1439" s="10" t="s">
        <v>478</v>
      </c>
      <c r="AC1439" s="221" t="s">
        <v>6437</v>
      </c>
      <c r="AD1439" s="10"/>
      <c r="AE1439" s="10"/>
      <c r="AF1439" s="10"/>
      <c r="AG1439" s="10"/>
      <c r="AH1439" s="10"/>
      <c r="AI1439" s="10"/>
      <c r="AJ1439" s="10"/>
      <c r="AK1439" s="10" t="s">
        <v>480</v>
      </c>
      <c r="AL1439">
        <f t="shared" si="44"/>
        <v>46177</v>
      </c>
      <c r="AM1439">
        <f t="shared" si="45"/>
        <v>46177</v>
      </c>
    </row>
    <row r="1440" spans="1:39" ht="21.6" customHeight="1">
      <c r="A1440" s="10">
        <v>21</v>
      </c>
      <c r="B1440" s="10" t="s">
        <v>471</v>
      </c>
      <c r="C1440" s="10">
        <v>2026061018</v>
      </c>
      <c r="D1440" s="10"/>
      <c r="E1440" s="10"/>
      <c r="F1440" s="10">
        <v>2062</v>
      </c>
      <c r="G1440" s="366" t="s">
        <v>252</v>
      </c>
      <c r="H1440" s="10" t="s">
        <v>2452</v>
      </c>
      <c r="I1440" s="10"/>
      <c r="J1440" s="10"/>
      <c r="K1440" s="10"/>
      <c r="L1440" s="10"/>
      <c r="M1440" s="11"/>
      <c r="N1440" s="10"/>
      <c r="O1440" s="11"/>
      <c r="P1440" s="12"/>
      <c r="Q1440" s="10" t="s">
        <v>3273</v>
      </c>
      <c r="R1440" s="10" t="s">
        <v>419</v>
      </c>
      <c r="S1440" s="367" t="s">
        <v>145</v>
      </c>
      <c r="T1440" s="10">
        <v>1</v>
      </c>
      <c r="U1440" s="10" t="s">
        <v>475</v>
      </c>
      <c r="V1440" s="10" t="s">
        <v>6438</v>
      </c>
      <c r="W1440" s="10" t="s">
        <v>6439</v>
      </c>
      <c r="X1440" s="569">
        <v>46177.673611111109</v>
      </c>
      <c r="Y1440" s="10"/>
      <c r="Z1440" s="10">
        <v>2.2000000000000002</v>
      </c>
      <c r="AA1440" s="10"/>
      <c r="AB1440" s="10" t="s">
        <v>478</v>
      </c>
      <c r="AC1440" s="221" t="s">
        <v>6006</v>
      </c>
      <c r="AD1440" s="10" t="s">
        <v>480</v>
      </c>
      <c r="AE1440" s="10"/>
      <c r="AF1440" s="10"/>
      <c r="AG1440" s="10"/>
      <c r="AH1440" s="10"/>
      <c r="AI1440" s="10"/>
      <c r="AJ1440" s="10" t="s">
        <v>480</v>
      </c>
      <c r="AK1440" s="10" t="s">
        <v>480</v>
      </c>
      <c r="AL1440" t="e">
        <f t="shared" si="44"/>
        <v>#VALUE!</v>
      </c>
      <c r="AM1440">
        <f t="shared" si="45"/>
        <v>46177</v>
      </c>
    </row>
    <row r="1441" spans="1:39" ht="21.6" customHeight="1">
      <c r="A1441" s="10">
        <v>21</v>
      </c>
      <c r="B1441" s="10" t="s">
        <v>509</v>
      </c>
      <c r="C1441" s="10">
        <v>2026060906</v>
      </c>
      <c r="D1441" s="10" t="s">
        <v>6440</v>
      </c>
      <c r="E1441" s="10" t="s">
        <v>511</v>
      </c>
      <c r="F1441" s="10">
        <v>2566</v>
      </c>
      <c r="G1441" s="366" t="s">
        <v>3585</v>
      </c>
      <c r="H1441" s="10" t="s">
        <v>2440</v>
      </c>
      <c r="I1441" s="10" t="s">
        <v>6441</v>
      </c>
      <c r="J1441" s="10" t="s">
        <v>571</v>
      </c>
      <c r="K1441" s="10" t="s">
        <v>592</v>
      </c>
      <c r="L1441" s="10" t="s">
        <v>1410</v>
      </c>
      <c r="M1441" s="11" t="s">
        <v>1411</v>
      </c>
      <c r="N1441" s="10">
        <v>6003</v>
      </c>
      <c r="O1441" s="11" t="s">
        <v>548</v>
      </c>
      <c r="P1441" s="12" t="s">
        <v>6442</v>
      </c>
      <c r="Q1441" s="10" t="s">
        <v>4529</v>
      </c>
      <c r="R1441" s="10" t="s">
        <v>419</v>
      </c>
      <c r="S1441" s="367" t="s">
        <v>130</v>
      </c>
      <c r="T1441" s="10">
        <v>1</v>
      </c>
      <c r="U1441" s="10" t="s">
        <v>475</v>
      </c>
      <c r="V1441" s="10" t="s">
        <v>6443</v>
      </c>
      <c r="W1441" s="10" t="s">
        <v>6444</v>
      </c>
      <c r="X1441" s="569">
        <v>46178.4375</v>
      </c>
      <c r="Y1441" s="10" t="s">
        <v>6445</v>
      </c>
      <c r="Z1441" s="10">
        <v>1</v>
      </c>
      <c r="AA1441" s="10"/>
      <c r="AB1441" s="10" t="s">
        <v>478</v>
      </c>
      <c r="AC1441" s="221" t="s">
        <v>6446</v>
      </c>
      <c r="AD1441" s="10"/>
      <c r="AE1441" s="10"/>
      <c r="AF1441" s="10"/>
      <c r="AG1441" s="10"/>
      <c r="AH1441" s="10"/>
      <c r="AI1441" s="10"/>
      <c r="AJ1441" s="10"/>
      <c r="AK1441" s="10" t="s">
        <v>480</v>
      </c>
      <c r="AL1441">
        <f t="shared" si="44"/>
        <v>46177</v>
      </c>
      <c r="AM1441">
        <f t="shared" si="45"/>
        <v>46178</v>
      </c>
    </row>
    <row r="1442" spans="1:39" ht="21.6" customHeight="1">
      <c r="A1442" s="10">
        <v>23</v>
      </c>
      <c r="B1442" s="10" t="s">
        <v>471</v>
      </c>
      <c r="C1442" s="10">
        <v>2026061123</v>
      </c>
      <c r="D1442" s="10"/>
      <c r="E1442" s="10"/>
      <c r="F1442" s="10">
        <v>2566</v>
      </c>
      <c r="G1442" s="366" t="s">
        <v>3585</v>
      </c>
      <c r="H1442" s="10" t="s">
        <v>2440</v>
      </c>
      <c r="I1442" s="10"/>
      <c r="J1442" s="10"/>
      <c r="K1442" s="10"/>
      <c r="L1442" s="10"/>
      <c r="M1442" s="11"/>
      <c r="N1442" s="10"/>
      <c r="O1442" s="11"/>
      <c r="P1442" s="12"/>
      <c r="Q1442" s="10" t="s">
        <v>4529</v>
      </c>
      <c r="R1442" s="10" t="s">
        <v>419</v>
      </c>
      <c r="S1442" s="367" t="s">
        <v>130</v>
      </c>
      <c r="T1442" s="10">
        <v>1</v>
      </c>
      <c r="U1442" s="10" t="s">
        <v>475</v>
      </c>
      <c r="V1442" s="10" t="s">
        <v>6447</v>
      </c>
      <c r="W1442" s="10" t="s">
        <v>6448</v>
      </c>
      <c r="X1442" s="569">
        <v>46178.489583333343</v>
      </c>
      <c r="Y1442" s="10"/>
      <c r="Z1442" s="10">
        <v>0.9</v>
      </c>
      <c r="AA1442" s="10"/>
      <c r="AB1442" s="10" t="s">
        <v>478</v>
      </c>
      <c r="AC1442" s="221" t="s">
        <v>5327</v>
      </c>
      <c r="AD1442" s="10" t="s">
        <v>480</v>
      </c>
      <c r="AE1442" s="10"/>
      <c r="AF1442" s="10"/>
      <c r="AG1442" s="10"/>
      <c r="AH1442" s="10"/>
      <c r="AI1442" s="10"/>
      <c r="AJ1442" s="10"/>
      <c r="AK1442" s="10" t="s">
        <v>480</v>
      </c>
      <c r="AL1442" t="e">
        <f t="shared" si="44"/>
        <v>#VALUE!</v>
      </c>
      <c r="AM1442">
        <f t="shared" si="45"/>
        <v>46178</v>
      </c>
    </row>
    <row r="1443" spans="1:39" ht="21.6" customHeight="1">
      <c r="A1443" s="10">
        <v>24</v>
      </c>
      <c r="B1443" s="10" t="s">
        <v>471</v>
      </c>
      <c r="C1443" s="10">
        <v>2026061129</v>
      </c>
      <c r="D1443" s="10"/>
      <c r="E1443" s="10"/>
      <c r="F1443" s="10">
        <v>2501</v>
      </c>
      <c r="G1443" s="366" t="s">
        <v>4389</v>
      </c>
      <c r="H1443" s="10" t="s">
        <v>2440</v>
      </c>
      <c r="I1443" s="10"/>
      <c r="J1443" s="10"/>
      <c r="K1443" s="10"/>
      <c r="L1443" s="10"/>
      <c r="M1443" s="11"/>
      <c r="N1443" s="10"/>
      <c r="O1443" s="11"/>
      <c r="P1443" s="12"/>
      <c r="Q1443" s="10" t="s">
        <v>4390</v>
      </c>
      <c r="R1443" s="10" t="s">
        <v>419</v>
      </c>
      <c r="S1443" s="367" t="s">
        <v>130</v>
      </c>
      <c r="T1443" s="10">
        <v>1</v>
      </c>
      <c r="U1443" s="10" t="s">
        <v>475</v>
      </c>
      <c r="V1443" s="10" t="s">
        <v>6449</v>
      </c>
      <c r="W1443" s="10" t="s">
        <v>6450</v>
      </c>
      <c r="X1443" s="569">
        <v>46178.51666666667</v>
      </c>
      <c r="Y1443" s="10"/>
      <c r="Z1443" s="10">
        <v>0.4</v>
      </c>
      <c r="AA1443" s="10"/>
      <c r="AB1443" s="10" t="s">
        <v>478</v>
      </c>
      <c r="AC1443" s="221" t="s">
        <v>5327</v>
      </c>
      <c r="AD1443" s="10" t="s">
        <v>480</v>
      </c>
      <c r="AE1443" s="10"/>
      <c r="AF1443" s="10"/>
      <c r="AG1443" s="10"/>
      <c r="AH1443" s="10"/>
      <c r="AI1443" s="10"/>
      <c r="AJ1443" s="10"/>
      <c r="AK1443" s="10" t="s">
        <v>480</v>
      </c>
      <c r="AL1443" t="e">
        <f t="shared" si="44"/>
        <v>#VALUE!</v>
      </c>
      <c r="AM1443">
        <f t="shared" si="45"/>
        <v>46178</v>
      </c>
    </row>
    <row r="1444" spans="1:39" ht="21.6" customHeight="1">
      <c r="A1444" s="10">
        <v>25</v>
      </c>
      <c r="B1444" s="10" t="s">
        <v>471</v>
      </c>
      <c r="C1444" s="10">
        <v>2026061154</v>
      </c>
      <c r="D1444" s="10"/>
      <c r="E1444" s="10"/>
      <c r="F1444" s="10">
        <v>3881</v>
      </c>
      <c r="G1444" s="366" t="s">
        <v>6451</v>
      </c>
      <c r="H1444" s="10" t="s">
        <v>2440</v>
      </c>
      <c r="I1444" s="10"/>
      <c r="J1444" s="10"/>
      <c r="K1444" s="10"/>
      <c r="L1444" s="10"/>
      <c r="M1444" s="11"/>
      <c r="N1444" s="10"/>
      <c r="O1444" s="11"/>
      <c r="P1444" s="12"/>
      <c r="Q1444" s="10" t="s">
        <v>4534</v>
      </c>
      <c r="R1444" s="10" t="s">
        <v>419</v>
      </c>
      <c r="S1444" s="367" t="s">
        <v>130</v>
      </c>
      <c r="T1444" s="10">
        <v>1</v>
      </c>
      <c r="U1444" s="10" t="s">
        <v>475</v>
      </c>
      <c r="V1444" s="10" t="s">
        <v>6452</v>
      </c>
      <c r="W1444" s="10" t="s">
        <v>6453</v>
      </c>
      <c r="X1444" s="569">
        <v>46178.588888888888</v>
      </c>
      <c r="Y1444" s="10"/>
      <c r="Z1444" s="10">
        <v>0.6</v>
      </c>
      <c r="AA1444" s="10"/>
      <c r="AB1444" s="10" t="s">
        <v>478</v>
      </c>
      <c r="AC1444" s="221" t="s">
        <v>5327</v>
      </c>
      <c r="AD1444" s="10" t="s">
        <v>480</v>
      </c>
      <c r="AE1444" s="10"/>
      <c r="AF1444" s="10"/>
      <c r="AG1444" s="10"/>
      <c r="AH1444" s="10"/>
      <c r="AI1444" s="10"/>
      <c r="AJ1444" s="10"/>
      <c r="AK1444" s="10" t="s">
        <v>480</v>
      </c>
      <c r="AL1444" t="e">
        <f t="shared" si="44"/>
        <v>#VALUE!</v>
      </c>
      <c r="AM1444">
        <f t="shared" si="45"/>
        <v>46178</v>
      </c>
    </row>
    <row r="1445" spans="1:39" ht="21.6" customHeight="1">
      <c r="A1445" s="10">
        <v>26</v>
      </c>
      <c r="B1445" s="10" t="s">
        <v>471</v>
      </c>
      <c r="C1445" s="10">
        <v>2026061159</v>
      </c>
      <c r="D1445" s="10"/>
      <c r="E1445" s="10"/>
      <c r="F1445" s="10">
        <v>2622</v>
      </c>
      <c r="G1445" s="366" t="s">
        <v>195</v>
      </c>
      <c r="H1445" s="10" t="s">
        <v>2440</v>
      </c>
      <c r="I1445" s="10"/>
      <c r="J1445" s="10"/>
      <c r="K1445" s="10"/>
      <c r="L1445" s="10"/>
      <c r="M1445" s="11"/>
      <c r="N1445" s="10"/>
      <c r="O1445" s="11"/>
      <c r="P1445" s="12"/>
      <c r="Q1445" s="10" t="s">
        <v>4357</v>
      </c>
      <c r="R1445" s="10" t="s">
        <v>419</v>
      </c>
      <c r="S1445" s="367" t="s">
        <v>130</v>
      </c>
      <c r="T1445" s="10">
        <v>1</v>
      </c>
      <c r="U1445" s="10" t="s">
        <v>475</v>
      </c>
      <c r="V1445" s="10" t="s">
        <v>6454</v>
      </c>
      <c r="W1445" s="10" t="s">
        <v>6455</v>
      </c>
      <c r="X1445" s="569">
        <v>46178.611111111109</v>
      </c>
      <c r="Y1445" s="10"/>
      <c r="Z1445" s="10">
        <v>0.3</v>
      </c>
      <c r="AA1445" s="10"/>
      <c r="AB1445" s="10" t="s">
        <v>478</v>
      </c>
      <c r="AC1445" s="221" t="s">
        <v>5327</v>
      </c>
      <c r="AD1445" s="10" t="s">
        <v>480</v>
      </c>
      <c r="AE1445" s="10"/>
      <c r="AF1445" s="10"/>
      <c r="AG1445" s="10"/>
      <c r="AH1445" s="10"/>
      <c r="AI1445" s="10"/>
      <c r="AJ1445" s="10"/>
      <c r="AK1445" s="10" t="s">
        <v>480</v>
      </c>
      <c r="AL1445" t="e">
        <f t="shared" si="44"/>
        <v>#VALUE!</v>
      </c>
      <c r="AM1445">
        <f t="shared" si="45"/>
        <v>46178</v>
      </c>
    </row>
    <row r="1446" spans="1:39" ht="21.6" customHeight="1">
      <c r="A1446" s="10">
        <v>27</v>
      </c>
      <c r="B1446" s="10" t="s">
        <v>471</v>
      </c>
      <c r="C1446" s="10">
        <v>2026061169</v>
      </c>
      <c r="D1446" s="10"/>
      <c r="E1446" s="10"/>
      <c r="F1446" s="10">
        <v>2620</v>
      </c>
      <c r="G1446" s="366" t="s">
        <v>3586</v>
      </c>
      <c r="H1446" s="10" t="s">
        <v>2440</v>
      </c>
      <c r="I1446" s="10"/>
      <c r="J1446" s="10"/>
      <c r="K1446" s="10"/>
      <c r="L1446" s="10"/>
      <c r="M1446" s="11"/>
      <c r="N1446" s="10"/>
      <c r="O1446" s="11"/>
      <c r="P1446" s="12"/>
      <c r="Q1446" s="10" t="s">
        <v>4361</v>
      </c>
      <c r="R1446" s="10" t="s">
        <v>419</v>
      </c>
      <c r="S1446" s="367" t="s">
        <v>130</v>
      </c>
      <c r="T1446" s="10">
        <v>1</v>
      </c>
      <c r="U1446" s="10" t="s">
        <v>475</v>
      </c>
      <c r="V1446" s="10" t="s">
        <v>6456</v>
      </c>
      <c r="W1446" s="10" t="s">
        <v>6457</v>
      </c>
      <c r="X1446" s="569">
        <v>46178.631944444453</v>
      </c>
      <c r="Y1446" s="10"/>
      <c r="Z1446" s="10">
        <v>0.3</v>
      </c>
      <c r="AA1446" s="10"/>
      <c r="AB1446" s="10" t="s">
        <v>478</v>
      </c>
      <c r="AC1446" s="221" t="s">
        <v>5327</v>
      </c>
      <c r="AD1446" s="10" t="s">
        <v>480</v>
      </c>
      <c r="AE1446" s="10"/>
      <c r="AF1446" s="10"/>
      <c r="AG1446" s="10"/>
      <c r="AH1446" s="10"/>
      <c r="AI1446" s="10"/>
      <c r="AJ1446" s="10"/>
      <c r="AK1446" s="10" t="s">
        <v>480</v>
      </c>
      <c r="AL1446" t="e">
        <f t="shared" si="44"/>
        <v>#VALUE!</v>
      </c>
      <c r="AM1446">
        <f t="shared" si="45"/>
        <v>46178</v>
      </c>
    </row>
    <row r="1447" spans="1:39" ht="21.6" customHeight="1">
      <c r="A1447" s="10">
        <v>23</v>
      </c>
      <c r="B1447" s="10" t="s">
        <v>509</v>
      </c>
      <c r="C1447" s="10">
        <v>2026061086</v>
      </c>
      <c r="D1447" s="10" t="s">
        <v>6458</v>
      </c>
      <c r="E1447" s="10" t="s">
        <v>511</v>
      </c>
      <c r="F1447" s="10">
        <v>4541</v>
      </c>
      <c r="G1447" s="366" t="s">
        <v>182</v>
      </c>
      <c r="H1447" s="10" t="s">
        <v>712</v>
      </c>
      <c r="I1447" s="10" t="s">
        <v>6459</v>
      </c>
      <c r="J1447" s="10" t="s">
        <v>591</v>
      </c>
      <c r="K1447" s="10" t="s">
        <v>531</v>
      </c>
      <c r="L1447" s="10" t="s">
        <v>703</v>
      </c>
      <c r="M1447" s="11" t="s">
        <v>704</v>
      </c>
      <c r="N1447" s="10">
        <v>2403</v>
      </c>
      <c r="O1447" s="11" t="s">
        <v>1633</v>
      </c>
      <c r="P1447" s="12" t="s">
        <v>6460</v>
      </c>
      <c r="Q1447" s="10" t="s">
        <v>1808</v>
      </c>
      <c r="R1447" s="10" t="s">
        <v>419</v>
      </c>
      <c r="S1447" s="367" t="s">
        <v>130</v>
      </c>
      <c r="T1447" s="10">
        <v>1</v>
      </c>
      <c r="U1447" s="10" t="s">
        <v>475</v>
      </c>
      <c r="V1447" s="10" t="s">
        <v>6461</v>
      </c>
      <c r="W1447" s="10" t="s">
        <v>6462</v>
      </c>
      <c r="X1447" s="569">
        <v>46181.461805555547</v>
      </c>
      <c r="Y1447" s="10" t="s">
        <v>6463</v>
      </c>
      <c r="Z1447" s="10">
        <v>0.6</v>
      </c>
      <c r="AA1447" s="10"/>
      <c r="AB1447" s="10" t="s">
        <v>478</v>
      </c>
      <c r="AC1447" s="221" t="s">
        <v>1638</v>
      </c>
      <c r="AD1447" s="10"/>
      <c r="AE1447" s="10"/>
      <c r="AF1447" s="10"/>
      <c r="AG1447" s="10"/>
      <c r="AH1447" s="10"/>
      <c r="AI1447" s="10"/>
      <c r="AJ1447" s="10"/>
      <c r="AK1447" s="10" t="s">
        <v>480</v>
      </c>
      <c r="AL1447">
        <f t="shared" si="44"/>
        <v>46178</v>
      </c>
      <c r="AM1447">
        <f t="shared" si="45"/>
        <v>46181</v>
      </c>
    </row>
    <row r="1448" spans="1:39" ht="21.6" customHeight="1">
      <c r="A1448" s="10">
        <v>28</v>
      </c>
      <c r="B1448" s="10" t="s">
        <v>509</v>
      </c>
      <c r="C1448" s="10">
        <v>2026061163</v>
      </c>
      <c r="D1448" s="10" t="s">
        <v>6464</v>
      </c>
      <c r="E1448" s="10" t="s">
        <v>511</v>
      </c>
      <c r="F1448" s="10">
        <v>4845</v>
      </c>
      <c r="G1448" s="366" t="s">
        <v>2404</v>
      </c>
      <c r="H1448" s="10" t="s">
        <v>2405</v>
      </c>
      <c r="I1448" s="10" t="s">
        <v>6465</v>
      </c>
      <c r="J1448" s="10" t="s">
        <v>591</v>
      </c>
      <c r="K1448" s="10" t="s">
        <v>289</v>
      </c>
      <c r="L1448" s="10" t="s">
        <v>1251</v>
      </c>
      <c r="M1448" s="11" t="s">
        <v>1252</v>
      </c>
      <c r="N1448" s="10">
        <v>5903</v>
      </c>
      <c r="O1448" s="11" t="s">
        <v>548</v>
      </c>
      <c r="P1448" s="12" t="s">
        <v>6466</v>
      </c>
      <c r="Q1448" s="10" t="s">
        <v>2406</v>
      </c>
      <c r="R1448" s="10" t="s">
        <v>419</v>
      </c>
      <c r="S1448" s="367" t="s">
        <v>130</v>
      </c>
      <c r="T1448" s="10">
        <v>1</v>
      </c>
      <c r="U1448" s="10" t="s">
        <v>475</v>
      </c>
      <c r="V1448" s="10" t="s">
        <v>6467</v>
      </c>
      <c r="W1448" s="10" t="s">
        <v>6468</v>
      </c>
      <c r="X1448" s="569">
        <v>46181.531944444447</v>
      </c>
      <c r="Y1448" s="10" t="s">
        <v>6469</v>
      </c>
      <c r="Z1448" s="10">
        <v>0.5</v>
      </c>
      <c r="AA1448" s="10"/>
      <c r="AB1448" s="10" t="s">
        <v>478</v>
      </c>
      <c r="AC1448" s="221" t="s">
        <v>6470</v>
      </c>
      <c r="AD1448" s="10"/>
      <c r="AE1448" s="10"/>
      <c r="AF1448" s="10"/>
      <c r="AG1448" s="10"/>
      <c r="AH1448" s="10"/>
      <c r="AI1448" s="10"/>
      <c r="AJ1448" s="10"/>
      <c r="AK1448" s="10" t="s">
        <v>480</v>
      </c>
      <c r="AL1448">
        <f t="shared" si="44"/>
        <v>46178</v>
      </c>
      <c r="AM1448">
        <f t="shared" si="45"/>
        <v>46181</v>
      </c>
    </row>
    <row r="1449" spans="1:39" ht="21.6" customHeight="1">
      <c r="A1449" s="10">
        <v>30</v>
      </c>
      <c r="B1449" s="10" t="s">
        <v>509</v>
      </c>
      <c r="C1449" s="10">
        <v>2026061206</v>
      </c>
      <c r="D1449" s="10" t="s">
        <v>6471</v>
      </c>
      <c r="E1449" s="10" t="s">
        <v>621</v>
      </c>
      <c r="F1449" s="10">
        <v>4788</v>
      </c>
      <c r="G1449" s="366" t="s">
        <v>732</v>
      </c>
      <c r="H1449" s="10" t="s">
        <v>712</v>
      </c>
      <c r="I1449" s="10" t="s">
        <v>6472</v>
      </c>
      <c r="J1449" s="10" t="s">
        <v>604</v>
      </c>
      <c r="K1449" s="10" t="s">
        <v>592</v>
      </c>
      <c r="L1449" s="10" t="s">
        <v>703</v>
      </c>
      <c r="M1449" s="11" t="s">
        <v>704</v>
      </c>
      <c r="N1449" s="10">
        <v>2405</v>
      </c>
      <c r="O1449" s="11" t="s">
        <v>705</v>
      </c>
      <c r="P1449" s="12" t="s">
        <v>6473</v>
      </c>
      <c r="Q1449" s="10" t="s">
        <v>733</v>
      </c>
      <c r="R1449" s="10" t="s">
        <v>419</v>
      </c>
      <c r="S1449" s="367" t="s">
        <v>130</v>
      </c>
      <c r="T1449" s="10">
        <v>1</v>
      </c>
      <c r="U1449" s="10" t="s">
        <v>475</v>
      </c>
      <c r="V1449" s="10" t="s">
        <v>6474</v>
      </c>
      <c r="W1449" s="10" t="s">
        <v>6475</v>
      </c>
      <c r="X1449" s="569">
        <v>46179.62222222222</v>
      </c>
      <c r="Y1449" s="10" t="s">
        <v>6476</v>
      </c>
      <c r="Z1449" s="10">
        <v>2.9</v>
      </c>
      <c r="AA1449" s="10"/>
      <c r="AB1449" s="10" t="s">
        <v>478</v>
      </c>
      <c r="AC1449" s="221" t="s">
        <v>6477</v>
      </c>
      <c r="AD1449" s="10"/>
      <c r="AE1449" s="10"/>
      <c r="AF1449" s="10"/>
      <c r="AG1449" s="10"/>
      <c r="AH1449" s="10"/>
      <c r="AI1449" s="10"/>
      <c r="AJ1449" s="10"/>
      <c r="AK1449" s="10" t="s">
        <v>480</v>
      </c>
      <c r="AL1449">
        <f t="shared" si="44"/>
        <v>46179</v>
      </c>
      <c r="AM1449">
        <f t="shared" si="45"/>
        <v>46179</v>
      </c>
    </row>
    <row r="1450" spans="1:39" ht="21.6" customHeight="1">
      <c r="A1450" s="10">
        <v>31</v>
      </c>
      <c r="B1450" s="10" t="s">
        <v>509</v>
      </c>
      <c r="C1450" s="10">
        <v>2026061218</v>
      </c>
      <c r="D1450" s="10" t="s">
        <v>6478</v>
      </c>
      <c r="E1450" s="10" t="s">
        <v>621</v>
      </c>
      <c r="F1450" s="10">
        <v>2622</v>
      </c>
      <c r="G1450" s="366" t="s">
        <v>195</v>
      </c>
      <c r="H1450" s="10" t="s">
        <v>2440</v>
      </c>
      <c r="I1450" s="10" t="s">
        <v>6479</v>
      </c>
      <c r="J1450" s="10" t="s">
        <v>629</v>
      </c>
      <c r="K1450" s="10" t="s">
        <v>592</v>
      </c>
      <c r="L1450" s="10" t="s">
        <v>1875</v>
      </c>
      <c r="M1450" s="11" t="s">
        <v>1876</v>
      </c>
      <c r="N1450" s="10">
        <v>3401</v>
      </c>
      <c r="O1450" s="11" t="s">
        <v>1001</v>
      </c>
      <c r="P1450" s="12" t="s">
        <v>6480</v>
      </c>
      <c r="Q1450" s="10" t="s">
        <v>4357</v>
      </c>
      <c r="R1450" s="10" t="s">
        <v>419</v>
      </c>
      <c r="S1450" s="367" t="s">
        <v>130</v>
      </c>
      <c r="T1450" s="10">
        <v>1</v>
      </c>
      <c r="U1450" s="10" t="s">
        <v>475</v>
      </c>
      <c r="V1450" s="10" t="s">
        <v>6481</v>
      </c>
      <c r="W1450" s="10" t="s">
        <v>6482</v>
      </c>
      <c r="X1450" s="569">
        <v>46180.61041666667</v>
      </c>
      <c r="Y1450" s="10" t="s">
        <v>6483</v>
      </c>
      <c r="Z1450" s="10">
        <v>0.8</v>
      </c>
      <c r="AA1450" s="10"/>
      <c r="AB1450" s="10" t="s">
        <v>478</v>
      </c>
      <c r="AC1450" s="221" t="s">
        <v>6484</v>
      </c>
      <c r="AD1450" s="10"/>
      <c r="AE1450" s="10"/>
      <c r="AF1450" s="10"/>
      <c r="AG1450" s="10"/>
      <c r="AH1450" s="10"/>
      <c r="AI1450" s="10"/>
      <c r="AJ1450" s="10"/>
      <c r="AK1450" s="10" t="s">
        <v>480</v>
      </c>
      <c r="AL1450">
        <f t="shared" si="44"/>
        <v>46180</v>
      </c>
      <c r="AM1450">
        <f t="shared" si="45"/>
        <v>46180</v>
      </c>
    </row>
    <row r="1451" spans="1:39" ht="21.6" customHeight="1">
      <c r="A1451" s="10">
        <v>32</v>
      </c>
      <c r="B1451" s="10" t="s">
        <v>509</v>
      </c>
      <c r="C1451" s="10">
        <v>2026061219</v>
      </c>
      <c r="D1451" s="10" t="s">
        <v>6485</v>
      </c>
      <c r="E1451" s="10" t="s">
        <v>621</v>
      </c>
      <c r="F1451" s="10">
        <v>4819</v>
      </c>
      <c r="G1451" s="366" t="s">
        <v>1442</v>
      </c>
      <c r="H1451" s="10" t="s">
        <v>902</v>
      </c>
      <c r="I1451" s="10" t="s">
        <v>6486</v>
      </c>
      <c r="J1451" s="10" t="s">
        <v>629</v>
      </c>
      <c r="K1451" s="10" t="s">
        <v>289</v>
      </c>
      <c r="L1451" s="10" t="s">
        <v>1251</v>
      </c>
      <c r="M1451" s="11" t="s">
        <v>1252</v>
      </c>
      <c r="N1451" s="10">
        <v>5903</v>
      </c>
      <c r="O1451" s="11" t="s">
        <v>548</v>
      </c>
      <c r="P1451" s="12" t="s">
        <v>6487</v>
      </c>
      <c r="Q1451" s="10" t="s">
        <v>1443</v>
      </c>
      <c r="R1451" s="10" t="s">
        <v>419</v>
      </c>
      <c r="S1451" s="367" t="s">
        <v>125</v>
      </c>
      <c r="T1451" s="10">
        <v>1</v>
      </c>
      <c r="U1451" s="10" t="s">
        <v>475</v>
      </c>
      <c r="V1451" s="10" t="s">
        <v>6488</v>
      </c>
      <c r="W1451" s="10" t="s">
        <v>6489</v>
      </c>
      <c r="X1451" s="569">
        <v>46180.6875</v>
      </c>
      <c r="Y1451" s="10" t="s">
        <v>6490</v>
      </c>
      <c r="Z1451" s="10">
        <v>1</v>
      </c>
      <c r="AA1451" s="10"/>
      <c r="AB1451" s="10" t="s">
        <v>478</v>
      </c>
      <c r="AC1451" s="221" t="s">
        <v>6491</v>
      </c>
      <c r="AD1451" s="10"/>
      <c r="AE1451" s="10"/>
      <c r="AF1451" s="10"/>
      <c r="AG1451" s="10"/>
      <c r="AH1451" s="10"/>
      <c r="AI1451" s="10"/>
      <c r="AJ1451" s="10"/>
      <c r="AK1451" s="10" t="s">
        <v>480</v>
      </c>
      <c r="AL1451">
        <f t="shared" si="44"/>
        <v>46180</v>
      </c>
      <c r="AM1451">
        <f t="shared" si="45"/>
        <v>46180</v>
      </c>
    </row>
    <row r="1452" spans="1:39" ht="21.6" customHeight="1">
      <c r="A1452" s="10">
        <v>33</v>
      </c>
      <c r="B1452" s="10" t="s">
        <v>509</v>
      </c>
      <c r="C1452" s="10">
        <v>2026061226</v>
      </c>
      <c r="D1452" s="10" t="s">
        <v>6492</v>
      </c>
      <c r="E1452" s="10" t="s">
        <v>511</v>
      </c>
      <c r="F1452" s="10" t="s">
        <v>72</v>
      </c>
      <c r="G1452" s="366" t="s">
        <v>1009</v>
      </c>
      <c r="H1452" s="10" t="s">
        <v>504</v>
      </c>
      <c r="I1452" s="10" t="s">
        <v>6493</v>
      </c>
      <c r="J1452" s="10" t="s">
        <v>638</v>
      </c>
      <c r="K1452" s="10" t="s">
        <v>531</v>
      </c>
      <c r="L1452" s="10" t="s">
        <v>703</v>
      </c>
      <c r="M1452" s="11" t="s">
        <v>704</v>
      </c>
      <c r="N1452" s="10">
        <v>2402</v>
      </c>
      <c r="O1452" s="11" t="s">
        <v>2087</v>
      </c>
      <c r="P1452" s="12" t="s">
        <v>6494</v>
      </c>
      <c r="Q1452" s="10" t="s">
        <v>1012</v>
      </c>
      <c r="R1452" s="10" t="s">
        <v>419</v>
      </c>
      <c r="S1452" s="367" t="s">
        <v>145</v>
      </c>
      <c r="T1452" s="10">
        <v>1</v>
      </c>
      <c r="U1452" s="10" t="s">
        <v>475</v>
      </c>
      <c r="V1452" s="10" t="s">
        <v>6495</v>
      </c>
      <c r="W1452" s="10" t="s">
        <v>6462</v>
      </c>
      <c r="X1452" s="569">
        <v>46181.440972222219</v>
      </c>
      <c r="Y1452" s="10" t="s">
        <v>6496</v>
      </c>
      <c r="Z1452" s="10">
        <v>0.1</v>
      </c>
      <c r="AA1452" s="10"/>
      <c r="AB1452" s="10" t="s">
        <v>1180</v>
      </c>
      <c r="AC1452" s="221" t="s">
        <v>1180</v>
      </c>
      <c r="AD1452" s="10"/>
      <c r="AE1452" s="10"/>
      <c r="AF1452" s="10"/>
      <c r="AG1452" s="10"/>
      <c r="AH1452" s="10"/>
      <c r="AI1452" s="10"/>
      <c r="AJ1452" s="10"/>
      <c r="AK1452" s="10" t="s">
        <v>480</v>
      </c>
      <c r="AL1452">
        <f t="shared" si="44"/>
        <v>46181</v>
      </c>
      <c r="AM1452">
        <f t="shared" si="45"/>
        <v>46181</v>
      </c>
    </row>
    <row r="1453" spans="1:39" ht="21.6" customHeight="1">
      <c r="A1453" s="10">
        <v>34</v>
      </c>
      <c r="B1453" s="10" t="s">
        <v>509</v>
      </c>
      <c r="C1453" s="10">
        <v>2026061233</v>
      </c>
      <c r="D1453" s="10" t="s">
        <v>6497</v>
      </c>
      <c r="E1453" s="10" t="s">
        <v>511</v>
      </c>
      <c r="F1453" s="10">
        <v>4483</v>
      </c>
      <c r="G1453" s="366" t="s">
        <v>2120</v>
      </c>
      <c r="H1453" s="10" t="s">
        <v>473</v>
      </c>
      <c r="I1453" s="10" t="s">
        <v>6498</v>
      </c>
      <c r="J1453" s="10" t="s">
        <v>629</v>
      </c>
      <c r="K1453" s="10" t="s">
        <v>1037</v>
      </c>
      <c r="L1453" s="10" t="s">
        <v>593</v>
      </c>
      <c r="M1453" s="11" t="s">
        <v>594</v>
      </c>
      <c r="N1453" s="10" t="s">
        <v>595</v>
      </c>
      <c r="O1453" s="11" t="s">
        <v>596</v>
      </c>
      <c r="P1453" s="12" t="s">
        <v>6499</v>
      </c>
      <c r="Q1453" s="10" t="s">
        <v>2121</v>
      </c>
      <c r="R1453" s="10" t="s">
        <v>419</v>
      </c>
      <c r="S1453" s="367" t="s">
        <v>130</v>
      </c>
      <c r="T1453" s="10">
        <v>1</v>
      </c>
      <c r="U1453" s="10" t="s">
        <v>475</v>
      </c>
      <c r="V1453" s="10" t="s">
        <v>6500</v>
      </c>
      <c r="W1453" s="10" t="s">
        <v>6501</v>
      </c>
      <c r="X1453" s="569">
        <v>46181.645833333343</v>
      </c>
      <c r="Y1453" s="10" t="s">
        <v>6502</v>
      </c>
      <c r="Z1453" s="10">
        <v>1</v>
      </c>
      <c r="AA1453" s="10"/>
      <c r="AB1453" s="10" t="s">
        <v>478</v>
      </c>
      <c r="AC1453" s="221" t="s">
        <v>6503</v>
      </c>
      <c r="AD1453" s="10"/>
      <c r="AE1453" s="10"/>
      <c r="AF1453" s="10"/>
      <c r="AG1453" s="10"/>
      <c r="AH1453" s="10"/>
      <c r="AI1453" s="10"/>
      <c r="AJ1453" s="10"/>
      <c r="AK1453" s="10" t="s">
        <v>480</v>
      </c>
      <c r="AL1453">
        <f t="shared" si="44"/>
        <v>46180</v>
      </c>
      <c r="AM1453">
        <f t="shared" si="45"/>
        <v>46181</v>
      </c>
    </row>
    <row r="1454" spans="1:39" ht="21.6" customHeight="1">
      <c r="A1454" s="10">
        <v>35</v>
      </c>
      <c r="B1454" s="10" t="s">
        <v>509</v>
      </c>
      <c r="C1454" s="10">
        <v>2026061234</v>
      </c>
      <c r="D1454" s="10" t="s">
        <v>6504</v>
      </c>
      <c r="E1454" s="10" t="s">
        <v>511</v>
      </c>
      <c r="F1454" s="10">
        <v>4483</v>
      </c>
      <c r="G1454" s="366" t="s">
        <v>2120</v>
      </c>
      <c r="H1454" s="10" t="s">
        <v>473</v>
      </c>
      <c r="I1454" s="10" t="s">
        <v>6505</v>
      </c>
      <c r="J1454" s="10" t="s">
        <v>638</v>
      </c>
      <c r="K1454" s="10" t="s">
        <v>592</v>
      </c>
      <c r="L1454" s="10" t="s">
        <v>593</v>
      </c>
      <c r="M1454" s="11" t="s">
        <v>594</v>
      </c>
      <c r="N1454" s="10" t="s">
        <v>595</v>
      </c>
      <c r="O1454" s="11" t="s">
        <v>596</v>
      </c>
      <c r="P1454" s="12" t="s">
        <v>6506</v>
      </c>
      <c r="Q1454" s="10" t="s">
        <v>2121</v>
      </c>
      <c r="R1454" s="10" t="s">
        <v>419</v>
      </c>
      <c r="S1454" s="367" t="s">
        <v>130</v>
      </c>
      <c r="T1454" s="10">
        <v>1</v>
      </c>
      <c r="U1454" s="10" t="s">
        <v>475</v>
      </c>
      <c r="V1454" s="10" t="s">
        <v>6507</v>
      </c>
      <c r="W1454" s="10" t="s">
        <v>6501</v>
      </c>
      <c r="X1454" s="569">
        <v>46181.645833333343</v>
      </c>
      <c r="Y1454" s="10" t="s">
        <v>6508</v>
      </c>
      <c r="Z1454" s="10">
        <v>1</v>
      </c>
      <c r="AA1454" s="10"/>
      <c r="AB1454" s="10" t="s">
        <v>478</v>
      </c>
      <c r="AC1454" s="221" t="s">
        <v>6509</v>
      </c>
      <c r="AD1454" s="10"/>
      <c r="AE1454" s="10"/>
      <c r="AF1454" s="10"/>
      <c r="AG1454" s="10"/>
      <c r="AH1454" s="10"/>
      <c r="AI1454" s="10"/>
      <c r="AJ1454" s="10"/>
      <c r="AK1454" s="10" t="s">
        <v>480</v>
      </c>
      <c r="AL1454">
        <f t="shared" si="44"/>
        <v>46181</v>
      </c>
      <c r="AM1454">
        <f t="shared" si="45"/>
        <v>46181</v>
      </c>
    </row>
    <row r="1455" spans="1:39" ht="21.6" customHeight="1">
      <c r="A1455" s="10">
        <v>36</v>
      </c>
      <c r="B1455" s="10" t="s">
        <v>471</v>
      </c>
      <c r="C1455" s="10">
        <v>2026061273</v>
      </c>
      <c r="D1455" s="10"/>
      <c r="E1455" s="10"/>
      <c r="F1455" s="10">
        <v>2325</v>
      </c>
      <c r="G1455" s="366" t="s">
        <v>1434</v>
      </c>
      <c r="H1455" s="10" t="s">
        <v>902</v>
      </c>
      <c r="I1455" s="10"/>
      <c r="J1455" s="10"/>
      <c r="K1455" s="10"/>
      <c r="L1455" s="10"/>
      <c r="M1455" s="11"/>
      <c r="N1455" s="10"/>
      <c r="O1455" s="11"/>
      <c r="P1455" s="12"/>
      <c r="Q1455" s="10" t="s">
        <v>1435</v>
      </c>
      <c r="R1455" s="10" t="s">
        <v>419</v>
      </c>
      <c r="S1455" s="367" t="s">
        <v>125</v>
      </c>
      <c r="T1455" s="10">
        <v>1</v>
      </c>
      <c r="U1455" s="10" t="s">
        <v>475</v>
      </c>
      <c r="V1455" s="10" t="s">
        <v>6510</v>
      </c>
      <c r="W1455" s="10" t="s">
        <v>6511</v>
      </c>
      <c r="X1455" s="569">
        <v>46181.520833333343</v>
      </c>
      <c r="Y1455" s="10"/>
      <c r="Z1455" s="10">
        <v>0.5</v>
      </c>
      <c r="AA1455" s="10"/>
      <c r="AB1455" s="10" t="s">
        <v>478</v>
      </c>
      <c r="AC1455" s="221" t="s">
        <v>5068</v>
      </c>
      <c r="AD1455" s="10" t="s">
        <v>480</v>
      </c>
      <c r="AE1455" s="10"/>
      <c r="AF1455" s="10"/>
      <c r="AG1455" s="10"/>
      <c r="AH1455" s="10"/>
      <c r="AI1455" s="10"/>
      <c r="AJ1455" s="10" t="s">
        <v>480</v>
      </c>
      <c r="AK1455" s="10" t="s">
        <v>480</v>
      </c>
      <c r="AL1455" t="e">
        <f t="shared" si="44"/>
        <v>#VALUE!</v>
      </c>
      <c r="AM1455">
        <f t="shared" si="45"/>
        <v>46181</v>
      </c>
    </row>
    <row r="1456" spans="1:39" ht="21.6" customHeight="1">
      <c r="A1456" s="10">
        <v>37</v>
      </c>
      <c r="B1456" s="10" t="s">
        <v>471</v>
      </c>
      <c r="C1456" s="10">
        <v>2026061276</v>
      </c>
      <c r="D1456" s="10"/>
      <c r="E1456" s="10"/>
      <c r="F1456" s="10">
        <v>4801</v>
      </c>
      <c r="G1456" s="366" t="s">
        <v>1439</v>
      </c>
      <c r="H1456" s="10" t="s">
        <v>902</v>
      </c>
      <c r="I1456" s="10"/>
      <c r="J1456" s="10"/>
      <c r="K1456" s="10"/>
      <c r="L1456" s="10"/>
      <c r="M1456" s="11"/>
      <c r="N1456" s="10"/>
      <c r="O1456" s="11"/>
      <c r="P1456" s="12"/>
      <c r="Q1456" s="10" t="s">
        <v>1440</v>
      </c>
      <c r="R1456" s="10" t="s">
        <v>419</v>
      </c>
      <c r="S1456" s="367" t="s">
        <v>125</v>
      </c>
      <c r="T1456" s="10">
        <v>1</v>
      </c>
      <c r="U1456" s="10" t="s">
        <v>475</v>
      </c>
      <c r="V1456" s="10" t="s">
        <v>6512</v>
      </c>
      <c r="W1456" s="10" t="s">
        <v>6513</v>
      </c>
      <c r="X1456" s="569">
        <v>46181.541666666657</v>
      </c>
      <c r="Y1456" s="10"/>
      <c r="Z1456" s="10">
        <v>0.5</v>
      </c>
      <c r="AA1456" s="10"/>
      <c r="AB1456" s="10" t="s">
        <v>478</v>
      </c>
      <c r="AC1456" s="221" t="s">
        <v>5068</v>
      </c>
      <c r="AD1456" s="10" t="s">
        <v>480</v>
      </c>
      <c r="AE1456" s="10"/>
      <c r="AF1456" s="10"/>
      <c r="AG1456" s="10"/>
      <c r="AH1456" s="10"/>
      <c r="AI1456" s="10"/>
      <c r="AJ1456" s="10" t="s">
        <v>480</v>
      </c>
      <c r="AK1456" s="10" t="s">
        <v>480</v>
      </c>
      <c r="AL1456" t="e">
        <f t="shared" si="44"/>
        <v>#VALUE!</v>
      </c>
      <c r="AM1456">
        <f t="shared" si="45"/>
        <v>46181</v>
      </c>
    </row>
    <row r="1457" spans="1:39" ht="21.6" customHeight="1">
      <c r="A1457" s="10">
        <v>38</v>
      </c>
      <c r="B1457" s="10" t="s">
        <v>471</v>
      </c>
      <c r="C1457" s="10">
        <v>2026061283</v>
      </c>
      <c r="D1457" s="10"/>
      <c r="E1457" s="10"/>
      <c r="F1457" s="10">
        <v>4819</v>
      </c>
      <c r="G1457" s="366" t="s">
        <v>1442</v>
      </c>
      <c r="H1457" s="10" t="s">
        <v>902</v>
      </c>
      <c r="I1457" s="10"/>
      <c r="J1457" s="10"/>
      <c r="K1457" s="10"/>
      <c r="L1457" s="10"/>
      <c r="M1457" s="11"/>
      <c r="N1457" s="10"/>
      <c r="O1457" s="11"/>
      <c r="P1457" s="12"/>
      <c r="Q1457" s="10" t="s">
        <v>1443</v>
      </c>
      <c r="R1457" s="10" t="s">
        <v>419</v>
      </c>
      <c r="S1457" s="367" t="s">
        <v>125</v>
      </c>
      <c r="T1457" s="10">
        <v>1</v>
      </c>
      <c r="U1457" s="10" t="s">
        <v>475</v>
      </c>
      <c r="V1457" s="10" t="s">
        <v>6514</v>
      </c>
      <c r="W1457" s="10" t="s">
        <v>6515</v>
      </c>
      <c r="X1457" s="569">
        <v>46181.5625</v>
      </c>
      <c r="Y1457" s="10"/>
      <c r="Z1457" s="10">
        <v>0.5</v>
      </c>
      <c r="AA1457" s="10"/>
      <c r="AB1457" s="10" t="s">
        <v>478</v>
      </c>
      <c r="AC1457" s="221" t="s">
        <v>5068</v>
      </c>
      <c r="AD1457" s="10" t="s">
        <v>480</v>
      </c>
      <c r="AE1457" s="10"/>
      <c r="AF1457" s="10"/>
      <c r="AG1457" s="10"/>
      <c r="AH1457" s="10"/>
      <c r="AI1457" s="10"/>
      <c r="AJ1457" s="10" t="s">
        <v>480</v>
      </c>
      <c r="AK1457" s="10" t="s">
        <v>480</v>
      </c>
      <c r="AL1457" t="e">
        <f t="shared" si="44"/>
        <v>#VALUE!</v>
      </c>
      <c r="AM1457">
        <f t="shared" si="45"/>
        <v>46181</v>
      </c>
    </row>
    <row r="1458" spans="1:39" ht="21.6" customHeight="1">
      <c r="A1458" s="10">
        <v>33</v>
      </c>
      <c r="B1458" s="10" t="s">
        <v>509</v>
      </c>
      <c r="C1458" s="10">
        <v>2026061222</v>
      </c>
      <c r="D1458" s="10" t="s">
        <v>6516</v>
      </c>
      <c r="E1458" s="10" t="s">
        <v>511</v>
      </c>
      <c r="F1458" s="10" t="s">
        <v>88</v>
      </c>
      <c r="G1458" s="366" t="s">
        <v>1651</v>
      </c>
      <c r="H1458" s="10" t="s">
        <v>543</v>
      </c>
      <c r="I1458" s="10" t="s">
        <v>6517</v>
      </c>
      <c r="J1458" s="10" t="s">
        <v>629</v>
      </c>
      <c r="K1458" s="10" t="s">
        <v>289</v>
      </c>
      <c r="L1458" s="10" t="s">
        <v>545</v>
      </c>
      <c r="M1458" s="11" t="s">
        <v>546</v>
      </c>
      <c r="N1458" s="10" t="s">
        <v>547</v>
      </c>
      <c r="O1458" s="11" t="s">
        <v>548</v>
      </c>
      <c r="P1458" s="12" t="s">
        <v>6518</v>
      </c>
      <c r="Q1458" s="10" t="s">
        <v>1655</v>
      </c>
      <c r="R1458" s="10" t="s">
        <v>419</v>
      </c>
      <c r="S1458" s="367" t="s">
        <v>146</v>
      </c>
      <c r="T1458" s="10">
        <v>1</v>
      </c>
      <c r="U1458" s="10" t="s">
        <v>475</v>
      </c>
      <c r="V1458" s="10" t="s">
        <v>6519</v>
      </c>
      <c r="W1458" s="10" t="s">
        <v>6520</v>
      </c>
      <c r="X1458" s="569">
        <v>46182.484027777777</v>
      </c>
      <c r="Y1458" s="10" t="s">
        <v>6521</v>
      </c>
      <c r="Z1458" s="10">
        <v>0.6</v>
      </c>
      <c r="AA1458" s="10"/>
      <c r="AB1458" s="10" t="s">
        <v>478</v>
      </c>
      <c r="AC1458" s="221" t="s">
        <v>6522</v>
      </c>
      <c r="AD1458" s="10"/>
      <c r="AE1458" s="10"/>
      <c r="AF1458" s="10"/>
      <c r="AG1458" s="10"/>
      <c r="AH1458" s="10"/>
      <c r="AI1458" s="10"/>
      <c r="AJ1458" s="10"/>
      <c r="AK1458" s="10" t="s">
        <v>480</v>
      </c>
      <c r="AL1458">
        <f t="shared" si="44"/>
        <v>46180</v>
      </c>
      <c r="AM1458">
        <f t="shared" si="45"/>
        <v>46182</v>
      </c>
    </row>
    <row r="1459" spans="1:39" ht="21.6" customHeight="1">
      <c r="A1459" s="10">
        <v>37</v>
      </c>
      <c r="B1459" s="10" t="s">
        <v>509</v>
      </c>
      <c r="C1459" s="10">
        <v>2026061260</v>
      </c>
      <c r="D1459" s="10" t="s">
        <v>6523</v>
      </c>
      <c r="E1459" s="10" t="s">
        <v>511</v>
      </c>
      <c r="F1459" s="10">
        <v>4917</v>
      </c>
      <c r="G1459" s="366" t="s">
        <v>344</v>
      </c>
      <c r="H1459" s="10" t="s">
        <v>543</v>
      </c>
      <c r="I1459" s="10" t="s">
        <v>6524</v>
      </c>
      <c r="J1459" s="10" t="s">
        <v>638</v>
      </c>
      <c r="K1459" s="10" t="s">
        <v>592</v>
      </c>
      <c r="L1459" s="10" t="s">
        <v>515</v>
      </c>
      <c r="M1459" s="11" t="s">
        <v>516</v>
      </c>
      <c r="N1459" s="10">
        <v>2305</v>
      </c>
      <c r="O1459" s="11" t="s">
        <v>557</v>
      </c>
      <c r="P1459" s="12" t="s">
        <v>6525</v>
      </c>
      <c r="Q1459" s="10" t="s">
        <v>2245</v>
      </c>
      <c r="R1459" s="10" t="s">
        <v>419</v>
      </c>
      <c r="S1459" s="367" t="s">
        <v>146</v>
      </c>
      <c r="T1459" s="10">
        <v>1</v>
      </c>
      <c r="U1459" s="10" t="s">
        <v>475</v>
      </c>
      <c r="V1459" s="10" t="s">
        <v>6526</v>
      </c>
      <c r="W1459" s="10" t="s">
        <v>6527</v>
      </c>
      <c r="X1459" s="569">
        <v>46182.510416666657</v>
      </c>
      <c r="Y1459" s="10" t="s">
        <v>6528</v>
      </c>
      <c r="Z1459" s="10">
        <v>0.4</v>
      </c>
      <c r="AA1459" s="10"/>
      <c r="AB1459" s="10" t="s">
        <v>478</v>
      </c>
      <c r="AC1459" s="221" t="s">
        <v>4721</v>
      </c>
      <c r="AD1459" s="10"/>
      <c r="AE1459" s="10"/>
      <c r="AF1459" s="10"/>
      <c r="AG1459" s="10"/>
      <c r="AH1459" s="10"/>
      <c r="AI1459" s="10"/>
      <c r="AJ1459" s="10"/>
      <c r="AK1459" s="10" t="s">
        <v>480</v>
      </c>
      <c r="AL1459">
        <f t="shared" si="44"/>
        <v>46181</v>
      </c>
      <c r="AM1459">
        <f t="shared" si="45"/>
        <v>46182</v>
      </c>
    </row>
    <row r="1460" spans="1:39" ht="21.6" customHeight="1">
      <c r="A1460" s="10">
        <v>41</v>
      </c>
      <c r="B1460" s="10" t="s">
        <v>471</v>
      </c>
      <c r="C1460" s="10">
        <v>2026061529</v>
      </c>
      <c r="D1460" s="10"/>
      <c r="E1460" s="10"/>
      <c r="F1460" s="10">
        <v>4917</v>
      </c>
      <c r="G1460" s="366" t="s">
        <v>344</v>
      </c>
      <c r="H1460" s="10" t="s">
        <v>543</v>
      </c>
      <c r="I1460" s="10"/>
      <c r="J1460" s="10"/>
      <c r="K1460" s="10"/>
      <c r="L1460" s="10"/>
      <c r="M1460" s="11"/>
      <c r="N1460" s="10"/>
      <c r="O1460" s="11"/>
      <c r="P1460" s="12"/>
      <c r="Q1460" s="10" t="s">
        <v>2245</v>
      </c>
      <c r="R1460" s="10" t="s">
        <v>419</v>
      </c>
      <c r="S1460" s="367" t="s">
        <v>146</v>
      </c>
      <c r="T1460" s="10">
        <v>1</v>
      </c>
      <c r="U1460" s="10" t="s">
        <v>475</v>
      </c>
      <c r="V1460" s="10" t="s">
        <v>6529</v>
      </c>
      <c r="W1460" s="10" t="s">
        <v>6527</v>
      </c>
      <c r="X1460" s="569">
        <v>46182.510416666657</v>
      </c>
      <c r="Y1460" s="10"/>
      <c r="Z1460" s="10">
        <v>0.4</v>
      </c>
      <c r="AA1460" s="10"/>
      <c r="AB1460" s="10" t="s">
        <v>478</v>
      </c>
      <c r="AC1460" s="221" t="s">
        <v>5068</v>
      </c>
      <c r="AD1460" s="10" t="s">
        <v>480</v>
      </c>
      <c r="AE1460" s="10"/>
      <c r="AF1460" s="10"/>
      <c r="AG1460" s="10"/>
      <c r="AH1460" s="10"/>
      <c r="AI1460" s="10"/>
      <c r="AJ1460" s="10"/>
      <c r="AK1460" s="10" t="s">
        <v>480</v>
      </c>
      <c r="AL1460" t="e">
        <f t="shared" si="44"/>
        <v>#VALUE!</v>
      </c>
      <c r="AM1460">
        <f t="shared" si="45"/>
        <v>46182</v>
      </c>
    </row>
    <row r="1461" spans="1:39" ht="21.6" customHeight="1">
      <c r="A1461" s="10">
        <v>42</v>
      </c>
      <c r="B1461" s="10" t="s">
        <v>471</v>
      </c>
      <c r="C1461" s="10">
        <v>2026061539</v>
      </c>
      <c r="D1461" s="10"/>
      <c r="E1461" s="10"/>
      <c r="F1461" s="10">
        <v>3358</v>
      </c>
      <c r="G1461" s="366" t="s">
        <v>189</v>
      </c>
      <c r="H1461" s="10" t="s">
        <v>636</v>
      </c>
      <c r="I1461" s="10"/>
      <c r="J1461" s="10"/>
      <c r="K1461" s="10"/>
      <c r="L1461" s="10"/>
      <c r="M1461" s="11"/>
      <c r="N1461" s="10"/>
      <c r="O1461" s="11"/>
      <c r="P1461" s="12"/>
      <c r="Q1461" s="10" t="s">
        <v>1126</v>
      </c>
      <c r="R1461" s="10" t="s">
        <v>419</v>
      </c>
      <c r="S1461" s="367" t="s">
        <v>130</v>
      </c>
      <c r="T1461" s="10">
        <v>1</v>
      </c>
      <c r="U1461" s="10" t="s">
        <v>475</v>
      </c>
      <c r="V1461" s="10" t="s">
        <v>6530</v>
      </c>
      <c r="W1461" s="10" t="s">
        <v>6521</v>
      </c>
      <c r="X1461" s="569">
        <v>46182.583333333343</v>
      </c>
      <c r="Y1461" s="10"/>
      <c r="Z1461" s="10">
        <v>1</v>
      </c>
      <c r="AA1461" s="10"/>
      <c r="AB1461" s="10" t="s">
        <v>478</v>
      </c>
      <c r="AC1461" s="221" t="s">
        <v>5060</v>
      </c>
      <c r="AD1461" s="10"/>
      <c r="AE1461" s="10" t="s">
        <v>480</v>
      </c>
      <c r="AF1461" s="10"/>
      <c r="AG1461" s="10"/>
      <c r="AH1461" s="10"/>
      <c r="AI1461" s="10"/>
      <c r="AJ1461" s="10"/>
      <c r="AK1461" s="10" t="s">
        <v>480</v>
      </c>
      <c r="AL1461" t="e">
        <f t="shared" si="44"/>
        <v>#VALUE!</v>
      </c>
      <c r="AM1461">
        <f t="shared" si="45"/>
        <v>46182</v>
      </c>
    </row>
    <row r="1462" spans="1:39" ht="21.6" customHeight="1">
      <c r="A1462" s="10">
        <v>43</v>
      </c>
      <c r="B1462" s="10" t="s">
        <v>471</v>
      </c>
      <c r="C1462" s="10">
        <v>2026061569</v>
      </c>
      <c r="D1462" s="10"/>
      <c r="E1462" s="10"/>
      <c r="F1462" s="10">
        <v>4536</v>
      </c>
      <c r="G1462" s="366" t="s">
        <v>246</v>
      </c>
      <c r="H1462" s="10" t="s">
        <v>2452</v>
      </c>
      <c r="I1462" s="10"/>
      <c r="J1462" s="10"/>
      <c r="K1462" s="10"/>
      <c r="L1462" s="10"/>
      <c r="M1462" s="11"/>
      <c r="N1462" s="10"/>
      <c r="O1462" s="11"/>
      <c r="P1462" s="12"/>
      <c r="Q1462" s="10" t="s">
        <v>3037</v>
      </c>
      <c r="R1462" s="10" t="s">
        <v>419</v>
      </c>
      <c r="S1462" s="367" t="s">
        <v>145</v>
      </c>
      <c r="T1462" s="10">
        <v>1</v>
      </c>
      <c r="U1462" s="10" t="s">
        <v>475</v>
      </c>
      <c r="V1462" s="10" t="s">
        <v>6531</v>
      </c>
      <c r="W1462" s="10" t="s">
        <v>6532</v>
      </c>
      <c r="X1462" s="569">
        <v>46182.666666666657</v>
      </c>
      <c r="Y1462" s="10"/>
      <c r="Z1462" s="10">
        <v>2.2999999999999998</v>
      </c>
      <c r="AA1462" s="10"/>
      <c r="AB1462" s="10" t="s">
        <v>478</v>
      </c>
      <c r="AC1462" s="221" t="s">
        <v>6006</v>
      </c>
      <c r="AD1462" s="10" t="s">
        <v>480</v>
      </c>
      <c r="AE1462" s="10"/>
      <c r="AF1462" s="10"/>
      <c r="AG1462" s="10"/>
      <c r="AH1462" s="10"/>
      <c r="AI1462" s="10"/>
      <c r="AJ1462" s="10" t="s">
        <v>480</v>
      </c>
      <c r="AK1462" s="10" t="s">
        <v>480</v>
      </c>
      <c r="AL1462" t="e">
        <f t="shared" si="44"/>
        <v>#VALUE!</v>
      </c>
      <c r="AM1462">
        <f t="shared" si="45"/>
        <v>46182</v>
      </c>
    </row>
    <row r="1463" spans="1:39" ht="21.6" customHeight="1">
      <c r="A1463" s="10">
        <v>44</v>
      </c>
      <c r="B1463" s="10" t="s">
        <v>509</v>
      </c>
      <c r="C1463" s="10">
        <v>2026061588</v>
      </c>
      <c r="D1463" s="10" t="s">
        <v>6533</v>
      </c>
      <c r="E1463" s="10" t="s">
        <v>511</v>
      </c>
      <c r="F1463" s="10">
        <v>2209</v>
      </c>
      <c r="G1463" s="366" t="s">
        <v>2093</v>
      </c>
      <c r="H1463" s="10" t="s">
        <v>504</v>
      </c>
      <c r="I1463" s="10" t="s">
        <v>6534</v>
      </c>
      <c r="J1463" s="10" t="s">
        <v>514</v>
      </c>
      <c r="K1463" s="10" t="s">
        <v>289</v>
      </c>
      <c r="L1463" s="10" t="s">
        <v>515</v>
      </c>
      <c r="M1463" s="11" t="s">
        <v>516</v>
      </c>
      <c r="N1463" s="10">
        <v>2307</v>
      </c>
      <c r="O1463" s="11" t="s">
        <v>532</v>
      </c>
      <c r="P1463" s="12" t="s">
        <v>6535</v>
      </c>
      <c r="Q1463" s="10" t="s">
        <v>2094</v>
      </c>
      <c r="R1463" s="10" t="s">
        <v>419</v>
      </c>
      <c r="S1463" s="367" t="s">
        <v>145</v>
      </c>
      <c r="T1463" s="10">
        <v>1</v>
      </c>
      <c r="U1463" s="10" t="s">
        <v>475</v>
      </c>
      <c r="V1463" s="10" t="s">
        <v>6536</v>
      </c>
      <c r="W1463" s="10" t="s">
        <v>6537</v>
      </c>
      <c r="X1463" s="569">
        <v>46183.5</v>
      </c>
      <c r="Y1463" s="10" t="s">
        <v>6538</v>
      </c>
      <c r="Z1463" s="10">
        <v>1.5</v>
      </c>
      <c r="AA1463" s="10"/>
      <c r="AB1463" s="10" t="s">
        <v>478</v>
      </c>
      <c r="AC1463" s="221" t="s">
        <v>6539</v>
      </c>
      <c r="AD1463" s="10"/>
      <c r="AE1463" s="10"/>
      <c r="AF1463" s="10"/>
      <c r="AG1463" s="10"/>
      <c r="AH1463" s="10"/>
      <c r="AI1463" s="10"/>
      <c r="AJ1463" s="10"/>
      <c r="AK1463" s="10" t="s">
        <v>480</v>
      </c>
      <c r="AL1463">
        <f t="shared" si="44"/>
        <v>46182</v>
      </c>
      <c r="AM1463">
        <f t="shared" si="45"/>
        <v>46183</v>
      </c>
    </row>
    <row r="1464" spans="1:39" ht="21.6" customHeight="1">
      <c r="A1464" s="10">
        <v>45</v>
      </c>
      <c r="B1464" s="10" t="s">
        <v>509</v>
      </c>
      <c r="C1464" s="10">
        <v>2026061598</v>
      </c>
      <c r="D1464" s="10" t="s">
        <v>6540</v>
      </c>
      <c r="E1464" s="10" t="s">
        <v>511</v>
      </c>
      <c r="F1464" s="10" t="s">
        <v>82</v>
      </c>
      <c r="G1464" s="366" t="s">
        <v>1166</v>
      </c>
      <c r="H1464" s="10" t="s">
        <v>543</v>
      </c>
      <c r="I1464" s="10" t="s">
        <v>6541</v>
      </c>
      <c r="J1464" s="10" t="s">
        <v>530</v>
      </c>
      <c r="K1464" s="10" t="s">
        <v>592</v>
      </c>
      <c r="L1464" s="10" t="s">
        <v>593</v>
      </c>
      <c r="M1464" s="11" t="s">
        <v>594</v>
      </c>
      <c r="N1464" s="10" t="s">
        <v>595</v>
      </c>
      <c r="O1464" s="11" t="s">
        <v>596</v>
      </c>
      <c r="P1464" s="12" t="s">
        <v>6542</v>
      </c>
      <c r="Q1464" s="10" t="s">
        <v>1167</v>
      </c>
      <c r="R1464" s="10" t="s">
        <v>419</v>
      </c>
      <c r="S1464" s="367" t="s">
        <v>146</v>
      </c>
      <c r="T1464" s="10">
        <v>1</v>
      </c>
      <c r="U1464" s="10" t="s">
        <v>475</v>
      </c>
      <c r="V1464" s="10" t="s">
        <v>6543</v>
      </c>
      <c r="W1464" s="10" t="s">
        <v>6544</v>
      </c>
      <c r="X1464" s="569">
        <v>46184.527777777781</v>
      </c>
      <c r="Y1464" s="10" t="s">
        <v>6545</v>
      </c>
      <c r="Z1464" s="10">
        <v>0.2</v>
      </c>
      <c r="AA1464" s="10"/>
      <c r="AB1464" s="10" t="s">
        <v>478</v>
      </c>
      <c r="AC1464" s="221" t="s">
        <v>6546</v>
      </c>
      <c r="AD1464" s="10"/>
      <c r="AE1464" s="10"/>
      <c r="AF1464" s="10"/>
      <c r="AG1464" s="10"/>
      <c r="AH1464" s="10"/>
      <c r="AI1464" s="10"/>
      <c r="AJ1464" s="10"/>
      <c r="AK1464" s="10" t="s">
        <v>480</v>
      </c>
      <c r="AL1464">
        <f t="shared" si="44"/>
        <v>46183</v>
      </c>
      <c r="AM1464">
        <f t="shared" si="45"/>
        <v>46184</v>
      </c>
    </row>
    <row r="1465" spans="1:39" ht="21.6" customHeight="1">
      <c r="A1465" s="10">
        <v>46</v>
      </c>
      <c r="B1465" s="10" t="s">
        <v>509</v>
      </c>
      <c r="C1465" s="10">
        <v>2026061643</v>
      </c>
      <c r="D1465" s="10" t="s">
        <v>6547</v>
      </c>
      <c r="E1465" s="10" t="s">
        <v>511</v>
      </c>
      <c r="F1465" s="10" t="s">
        <v>59</v>
      </c>
      <c r="G1465" s="366" t="s">
        <v>233</v>
      </c>
      <c r="H1465" s="10" t="s">
        <v>2452</v>
      </c>
      <c r="I1465" s="10" t="s">
        <v>6548</v>
      </c>
      <c r="J1465" s="10" t="s">
        <v>530</v>
      </c>
      <c r="K1465" s="10" t="s">
        <v>592</v>
      </c>
      <c r="L1465" s="10" t="s">
        <v>703</v>
      </c>
      <c r="M1465" s="11" t="s">
        <v>704</v>
      </c>
      <c r="N1465" s="10">
        <v>2405</v>
      </c>
      <c r="O1465" s="11" t="s">
        <v>705</v>
      </c>
      <c r="P1465" s="12" t="s">
        <v>6549</v>
      </c>
      <c r="Q1465" s="10" t="s">
        <v>3052</v>
      </c>
      <c r="R1465" s="10" t="s">
        <v>419</v>
      </c>
      <c r="S1465" s="367" t="s">
        <v>145</v>
      </c>
      <c r="T1465" s="10">
        <v>1</v>
      </c>
      <c r="U1465" s="10" t="s">
        <v>475</v>
      </c>
      <c r="V1465" s="10" t="s">
        <v>6550</v>
      </c>
      <c r="W1465" s="10" t="s">
        <v>6551</v>
      </c>
      <c r="X1465" s="569">
        <v>46184.518750000003</v>
      </c>
      <c r="Y1465" s="10" t="s">
        <v>6552</v>
      </c>
      <c r="Z1465" s="10">
        <v>2.5</v>
      </c>
      <c r="AA1465" s="10"/>
      <c r="AB1465" s="10" t="s">
        <v>478</v>
      </c>
      <c r="AC1465" s="221" t="s">
        <v>6553</v>
      </c>
      <c r="AD1465" s="10"/>
      <c r="AE1465" s="10"/>
      <c r="AF1465" s="10"/>
      <c r="AG1465" s="10"/>
      <c r="AH1465" s="10"/>
      <c r="AI1465" s="10"/>
      <c r="AJ1465" s="10"/>
      <c r="AK1465" s="10" t="s">
        <v>480</v>
      </c>
      <c r="AL1465">
        <f t="shared" si="44"/>
        <v>46183</v>
      </c>
      <c r="AM1465">
        <f t="shared" si="45"/>
        <v>46184</v>
      </c>
    </row>
    <row r="1466" spans="1:39" ht="21.6" customHeight="1">
      <c r="A1466" s="10">
        <v>47</v>
      </c>
      <c r="B1466" s="10" t="s">
        <v>471</v>
      </c>
      <c r="C1466" s="10">
        <v>2026061674</v>
      </c>
      <c r="D1466" s="10"/>
      <c r="E1466" s="10"/>
      <c r="F1466" s="10">
        <v>4503</v>
      </c>
      <c r="G1466" s="366" t="s">
        <v>3243</v>
      </c>
      <c r="H1466" s="10" t="s">
        <v>2561</v>
      </c>
      <c r="I1466" s="10"/>
      <c r="J1466" s="10"/>
      <c r="K1466" s="10"/>
      <c r="L1466" s="10"/>
      <c r="M1466" s="11"/>
      <c r="N1466" s="10"/>
      <c r="O1466" s="11"/>
      <c r="P1466" s="12"/>
      <c r="Q1466" s="10" t="s">
        <v>3244</v>
      </c>
      <c r="R1466" s="10" t="s">
        <v>419</v>
      </c>
      <c r="S1466" s="367" t="s">
        <v>130</v>
      </c>
      <c r="T1466" s="10">
        <v>1</v>
      </c>
      <c r="U1466" s="10" t="s">
        <v>475</v>
      </c>
      <c r="V1466" s="10" t="s">
        <v>6554</v>
      </c>
      <c r="W1466" s="10" t="s">
        <v>6555</v>
      </c>
      <c r="X1466" s="569">
        <v>46183.5</v>
      </c>
      <c r="Y1466" s="10"/>
      <c r="Z1466" s="10">
        <v>1</v>
      </c>
      <c r="AA1466" s="10"/>
      <c r="AB1466" s="10" t="s">
        <v>478</v>
      </c>
      <c r="AC1466" s="221" t="s">
        <v>5068</v>
      </c>
      <c r="AD1466" s="10" t="s">
        <v>480</v>
      </c>
      <c r="AE1466" s="10"/>
      <c r="AF1466" s="10"/>
      <c r="AG1466" s="10"/>
      <c r="AH1466" s="10"/>
      <c r="AI1466" s="10"/>
      <c r="AJ1466" s="10"/>
      <c r="AK1466" s="10" t="s">
        <v>480</v>
      </c>
      <c r="AL1466" t="e">
        <f t="shared" si="44"/>
        <v>#VALUE!</v>
      </c>
      <c r="AM1466">
        <f t="shared" si="45"/>
        <v>46183</v>
      </c>
    </row>
    <row r="1467" spans="1:39" ht="21.6" customHeight="1">
      <c r="A1467" s="10">
        <v>48</v>
      </c>
      <c r="B1467" s="10" t="s">
        <v>471</v>
      </c>
      <c r="C1467" s="10">
        <v>2026061675</v>
      </c>
      <c r="D1467" s="10"/>
      <c r="E1467" s="10"/>
      <c r="F1467" s="10" t="s">
        <v>81</v>
      </c>
      <c r="G1467" s="366" t="s">
        <v>3692</v>
      </c>
      <c r="H1467" s="10" t="s">
        <v>2561</v>
      </c>
      <c r="I1467" s="10"/>
      <c r="J1467" s="10"/>
      <c r="K1467" s="10"/>
      <c r="L1467" s="10"/>
      <c r="M1467" s="11"/>
      <c r="N1467" s="10"/>
      <c r="O1467" s="11"/>
      <c r="P1467" s="12"/>
      <c r="Q1467" s="10" t="s">
        <v>3693</v>
      </c>
      <c r="R1467" s="10" t="s">
        <v>419</v>
      </c>
      <c r="S1467" s="367" t="s">
        <v>130</v>
      </c>
      <c r="T1467" s="10">
        <v>1</v>
      </c>
      <c r="U1467" s="10" t="s">
        <v>475</v>
      </c>
      <c r="V1467" s="10" t="s">
        <v>6556</v>
      </c>
      <c r="W1467" s="10" t="s">
        <v>6557</v>
      </c>
      <c r="X1467" s="569">
        <v>46183.517361111109</v>
      </c>
      <c r="Y1467" s="10"/>
      <c r="Z1467" s="10">
        <v>0.3</v>
      </c>
      <c r="AA1467" s="10"/>
      <c r="AB1467" s="10" t="s">
        <v>478</v>
      </c>
      <c r="AC1467" s="221" t="s">
        <v>108</v>
      </c>
      <c r="AD1467" s="10" t="s">
        <v>480</v>
      </c>
      <c r="AE1467" s="10"/>
      <c r="AF1467" s="10"/>
      <c r="AG1467" s="10"/>
      <c r="AH1467" s="10"/>
      <c r="AI1467" s="10"/>
      <c r="AJ1467" s="10"/>
      <c r="AK1467" s="10" t="s">
        <v>480</v>
      </c>
      <c r="AL1467" t="e">
        <f t="shared" si="44"/>
        <v>#VALUE!</v>
      </c>
      <c r="AM1467">
        <f t="shared" si="45"/>
        <v>46183</v>
      </c>
    </row>
    <row r="1468" spans="1:39" ht="21.6" customHeight="1">
      <c r="A1468" s="10">
        <v>49</v>
      </c>
      <c r="B1468" s="10" t="s">
        <v>471</v>
      </c>
      <c r="C1468" s="10">
        <v>2026061677</v>
      </c>
      <c r="D1468" s="10"/>
      <c r="E1468" s="10"/>
      <c r="F1468" s="10">
        <v>5031</v>
      </c>
      <c r="G1468" s="366" t="s">
        <v>3699</v>
      </c>
      <c r="H1468" s="10" t="s">
        <v>2561</v>
      </c>
      <c r="I1468" s="10"/>
      <c r="J1468" s="10"/>
      <c r="K1468" s="10"/>
      <c r="L1468" s="10"/>
      <c r="M1468" s="11"/>
      <c r="N1468" s="10"/>
      <c r="O1468" s="11"/>
      <c r="P1468" s="12"/>
      <c r="Q1468" s="10" t="s">
        <v>3700</v>
      </c>
      <c r="R1468" s="10" t="s">
        <v>419</v>
      </c>
      <c r="S1468" s="367" t="s">
        <v>130</v>
      </c>
      <c r="T1468" s="10">
        <v>1</v>
      </c>
      <c r="U1468" s="10" t="s">
        <v>475</v>
      </c>
      <c r="V1468" s="10" t="s">
        <v>6558</v>
      </c>
      <c r="W1468" s="10" t="s">
        <v>6559</v>
      </c>
      <c r="X1468" s="569">
        <v>46183.534722222219</v>
      </c>
      <c r="Y1468" s="10"/>
      <c r="Z1468" s="10">
        <v>0.3</v>
      </c>
      <c r="AA1468" s="10"/>
      <c r="AB1468" s="10" t="s">
        <v>478</v>
      </c>
      <c r="AC1468" s="221" t="s">
        <v>5068</v>
      </c>
      <c r="AD1468" s="10" t="s">
        <v>480</v>
      </c>
      <c r="AE1468" s="10"/>
      <c r="AF1468" s="10"/>
      <c r="AG1468" s="10"/>
      <c r="AH1468" s="10"/>
      <c r="AI1468" s="10"/>
      <c r="AJ1468" s="10"/>
      <c r="AK1468" s="10" t="s">
        <v>480</v>
      </c>
      <c r="AL1468" t="e">
        <f t="shared" si="44"/>
        <v>#VALUE!</v>
      </c>
      <c r="AM1468">
        <f t="shared" si="45"/>
        <v>46183</v>
      </c>
    </row>
    <row r="1469" spans="1:39" ht="21.6" customHeight="1">
      <c r="A1469" s="10">
        <v>50</v>
      </c>
      <c r="B1469" s="10" t="s">
        <v>471</v>
      </c>
      <c r="C1469" s="10">
        <v>2026061686</v>
      </c>
      <c r="D1469" s="10"/>
      <c r="E1469" s="10"/>
      <c r="F1469" s="10">
        <v>3692</v>
      </c>
      <c r="G1469" s="366" t="s">
        <v>3579</v>
      </c>
      <c r="H1469" s="10" t="s">
        <v>2561</v>
      </c>
      <c r="I1469" s="10"/>
      <c r="J1469" s="10"/>
      <c r="K1469" s="10"/>
      <c r="L1469" s="10"/>
      <c r="M1469" s="11"/>
      <c r="N1469" s="10"/>
      <c r="O1469" s="11"/>
      <c r="P1469" s="12"/>
      <c r="Q1469" s="10" t="s">
        <v>4323</v>
      </c>
      <c r="R1469" s="10" t="s">
        <v>419</v>
      </c>
      <c r="S1469" s="367" t="s">
        <v>130</v>
      </c>
      <c r="T1469" s="10">
        <v>1</v>
      </c>
      <c r="U1469" s="10" t="s">
        <v>475</v>
      </c>
      <c r="V1469" s="10" t="s">
        <v>6560</v>
      </c>
      <c r="W1469" s="10" t="s">
        <v>6561</v>
      </c>
      <c r="X1469" s="569">
        <v>46183.569444444453</v>
      </c>
      <c r="Y1469" s="10"/>
      <c r="Z1469" s="10">
        <v>0.5</v>
      </c>
      <c r="AA1469" s="10"/>
      <c r="AB1469" s="10" t="s">
        <v>478</v>
      </c>
      <c r="AC1469" s="221" t="s">
        <v>5068</v>
      </c>
      <c r="AD1469" s="10" t="s">
        <v>480</v>
      </c>
      <c r="AE1469" s="10"/>
      <c r="AF1469" s="10"/>
      <c r="AG1469" s="10"/>
      <c r="AH1469" s="10"/>
      <c r="AI1469" s="10"/>
      <c r="AJ1469" s="10"/>
      <c r="AK1469" s="10" t="s">
        <v>480</v>
      </c>
      <c r="AL1469" t="e">
        <f t="shared" si="44"/>
        <v>#VALUE!</v>
      </c>
      <c r="AM1469">
        <f t="shared" si="45"/>
        <v>46183</v>
      </c>
    </row>
    <row r="1470" spans="1:39" ht="21.6" customHeight="1">
      <c r="A1470" s="10">
        <v>51</v>
      </c>
      <c r="B1470" s="10" t="s">
        <v>509</v>
      </c>
      <c r="C1470" s="10">
        <v>2026061688</v>
      </c>
      <c r="D1470" s="10" t="s">
        <v>6562</v>
      </c>
      <c r="E1470" s="10" t="s">
        <v>511</v>
      </c>
      <c r="F1470" s="10">
        <v>4422</v>
      </c>
      <c r="G1470" s="366" t="s">
        <v>697</v>
      </c>
      <c r="H1470" s="10" t="s">
        <v>543</v>
      </c>
      <c r="I1470" s="10" t="s">
        <v>6563</v>
      </c>
      <c r="J1470" s="10" t="s">
        <v>530</v>
      </c>
      <c r="K1470" s="10" t="s">
        <v>289</v>
      </c>
      <c r="L1470" s="10" t="s">
        <v>593</v>
      </c>
      <c r="M1470" s="11" t="s">
        <v>594</v>
      </c>
      <c r="N1470" s="10" t="s">
        <v>595</v>
      </c>
      <c r="O1470" s="11" t="s">
        <v>596</v>
      </c>
      <c r="P1470" s="12" t="s">
        <v>6564</v>
      </c>
      <c r="Q1470" s="10" t="s">
        <v>698</v>
      </c>
      <c r="R1470" s="10" t="s">
        <v>419</v>
      </c>
      <c r="S1470" s="367" t="s">
        <v>146</v>
      </c>
      <c r="T1470" s="10">
        <v>1</v>
      </c>
      <c r="U1470" s="10" t="s">
        <v>475</v>
      </c>
      <c r="V1470" s="10" t="s">
        <v>6565</v>
      </c>
      <c r="W1470" s="10" t="s">
        <v>6566</v>
      </c>
      <c r="X1470" s="569">
        <v>46184.579861111109</v>
      </c>
      <c r="Y1470" s="10" t="s">
        <v>6567</v>
      </c>
      <c r="Z1470" s="10">
        <v>1.1000000000000001</v>
      </c>
      <c r="AA1470" s="10"/>
      <c r="AB1470" s="10" t="s">
        <v>478</v>
      </c>
      <c r="AC1470" s="221" t="s">
        <v>6568</v>
      </c>
      <c r="AD1470" s="10"/>
      <c r="AE1470" s="10"/>
      <c r="AF1470" s="10"/>
      <c r="AG1470" s="10"/>
      <c r="AH1470" s="10"/>
      <c r="AI1470" s="10"/>
      <c r="AJ1470" s="10"/>
      <c r="AK1470" s="10" t="s">
        <v>480</v>
      </c>
      <c r="AL1470">
        <f t="shared" si="44"/>
        <v>46183</v>
      </c>
      <c r="AM1470">
        <f t="shared" si="45"/>
        <v>46184</v>
      </c>
    </row>
    <row r="1471" spans="1:39" ht="21.6" customHeight="1">
      <c r="A1471" s="10">
        <v>52</v>
      </c>
      <c r="B1471" s="10" t="s">
        <v>509</v>
      </c>
      <c r="C1471" s="10">
        <v>2026061689</v>
      </c>
      <c r="D1471" s="10" t="s">
        <v>6569</v>
      </c>
      <c r="E1471" s="10" t="s">
        <v>511</v>
      </c>
      <c r="F1471" s="10">
        <v>4422</v>
      </c>
      <c r="G1471" s="366" t="s">
        <v>697</v>
      </c>
      <c r="H1471" s="10" t="s">
        <v>543</v>
      </c>
      <c r="I1471" s="10" t="s">
        <v>6570</v>
      </c>
      <c r="J1471" s="10" t="s">
        <v>530</v>
      </c>
      <c r="K1471" s="10" t="s">
        <v>289</v>
      </c>
      <c r="L1471" s="10" t="s">
        <v>593</v>
      </c>
      <c r="M1471" s="11" t="s">
        <v>594</v>
      </c>
      <c r="N1471" s="10" t="s">
        <v>595</v>
      </c>
      <c r="O1471" s="11" t="s">
        <v>596</v>
      </c>
      <c r="P1471" s="12" t="s">
        <v>6571</v>
      </c>
      <c r="Q1471" s="10" t="s">
        <v>698</v>
      </c>
      <c r="R1471" s="10" t="s">
        <v>419</v>
      </c>
      <c r="S1471" s="367" t="s">
        <v>146</v>
      </c>
      <c r="T1471" s="10">
        <v>1</v>
      </c>
      <c r="U1471" s="10" t="s">
        <v>475</v>
      </c>
      <c r="V1471" s="10" t="s">
        <v>6572</v>
      </c>
      <c r="W1471" s="10" t="s">
        <v>6566</v>
      </c>
      <c r="X1471" s="569">
        <v>46184.57916666667</v>
      </c>
      <c r="Y1471" s="10" t="s">
        <v>6573</v>
      </c>
      <c r="Z1471" s="10">
        <v>1.1000000000000001</v>
      </c>
      <c r="AA1471" s="10"/>
      <c r="AB1471" s="10" t="s">
        <v>478</v>
      </c>
      <c r="AC1471" s="221" t="s">
        <v>6574</v>
      </c>
      <c r="AD1471" s="10"/>
      <c r="AE1471" s="10"/>
      <c r="AF1471" s="10"/>
      <c r="AG1471" s="10"/>
      <c r="AH1471" s="10"/>
      <c r="AI1471" s="10"/>
      <c r="AJ1471" s="10"/>
      <c r="AK1471" s="10" t="s">
        <v>480</v>
      </c>
      <c r="AL1471">
        <f t="shared" si="44"/>
        <v>46183</v>
      </c>
      <c r="AM1471">
        <f t="shared" si="45"/>
        <v>46184</v>
      </c>
    </row>
    <row r="1472" spans="1:39" ht="21.6" customHeight="1">
      <c r="A1472" s="10">
        <v>53</v>
      </c>
      <c r="B1472" s="10" t="s">
        <v>471</v>
      </c>
      <c r="C1472" s="10">
        <v>2026061749</v>
      </c>
      <c r="D1472" s="10"/>
      <c r="E1472" s="10"/>
      <c r="F1472" s="10">
        <v>2763</v>
      </c>
      <c r="G1472" s="366" t="s">
        <v>3578</v>
      </c>
      <c r="H1472" s="10" t="s">
        <v>2561</v>
      </c>
      <c r="I1472" s="10"/>
      <c r="J1472" s="10"/>
      <c r="K1472" s="10"/>
      <c r="L1472" s="10"/>
      <c r="M1472" s="11"/>
      <c r="N1472" s="10"/>
      <c r="O1472" s="11"/>
      <c r="P1472" s="12"/>
      <c r="Q1472" s="10" t="s">
        <v>4330</v>
      </c>
      <c r="R1472" s="10" t="s">
        <v>419</v>
      </c>
      <c r="S1472" s="367" t="s">
        <v>130</v>
      </c>
      <c r="T1472" s="10">
        <v>1</v>
      </c>
      <c r="U1472" s="10" t="s">
        <v>475</v>
      </c>
      <c r="V1472" s="10" t="s">
        <v>6575</v>
      </c>
      <c r="W1472" s="10" t="s">
        <v>6576</v>
      </c>
      <c r="X1472" s="569">
        <v>46183.597222222219</v>
      </c>
      <c r="Y1472" s="10"/>
      <c r="Z1472" s="10">
        <v>0.5</v>
      </c>
      <c r="AA1472" s="10"/>
      <c r="AB1472" s="10" t="s">
        <v>478</v>
      </c>
      <c r="AC1472" s="221" t="s">
        <v>5068</v>
      </c>
      <c r="AD1472" s="10" t="s">
        <v>480</v>
      </c>
      <c r="AE1472" s="10"/>
      <c r="AF1472" s="10"/>
      <c r="AG1472" s="10"/>
      <c r="AH1472" s="10"/>
      <c r="AI1472" s="10"/>
      <c r="AJ1472" s="10"/>
      <c r="AK1472" s="10" t="s">
        <v>480</v>
      </c>
      <c r="AL1472" t="e">
        <f t="shared" si="44"/>
        <v>#VALUE!</v>
      </c>
      <c r="AM1472">
        <f t="shared" si="45"/>
        <v>46183</v>
      </c>
    </row>
    <row r="1473" spans="1:39" ht="21.6" customHeight="1">
      <c r="A1473" s="10">
        <v>54</v>
      </c>
      <c r="B1473" s="10" t="s">
        <v>471</v>
      </c>
      <c r="C1473" s="10">
        <v>2026061761</v>
      </c>
      <c r="D1473" s="10"/>
      <c r="E1473" s="10"/>
      <c r="F1473" s="10">
        <v>2401</v>
      </c>
      <c r="G1473" s="366" t="s">
        <v>4381</v>
      </c>
      <c r="H1473" s="10" t="s">
        <v>2440</v>
      </c>
      <c r="I1473" s="10"/>
      <c r="J1473" s="10"/>
      <c r="K1473" s="10"/>
      <c r="L1473" s="10"/>
      <c r="M1473" s="11"/>
      <c r="N1473" s="10"/>
      <c r="O1473" s="11"/>
      <c r="P1473" s="12"/>
      <c r="Q1473" s="10" t="s">
        <v>4382</v>
      </c>
      <c r="R1473" s="10" t="s">
        <v>419</v>
      </c>
      <c r="S1473" s="367" t="s">
        <v>130</v>
      </c>
      <c r="T1473" s="10">
        <v>1</v>
      </c>
      <c r="U1473" s="10" t="s">
        <v>475</v>
      </c>
      <c r="V1473" s="10" t="s">
        <v>6577</v>
      </c>
      <c r="W1473" s="10" t="s">
        <v>6578</v>
      </c>
      <c r="X1473" s="569">
        <v>46183.645833333343</v>
      </c>
      <c r="Y1473" s="10"/>
      <c r="Z1473" s="10">
        <v>0.5</v>
      </c>
      <c r="AA1473" s="10"/>
      <c r="AB1473" s="10" t="s">
        <v>478</v>
      </c>
      <c r="AC1473" s="221" t="s">
        <v>5068</v>
      </c>
      <c r="AD1473" s="10" t="s">
        <v>480</v>
      </c>
      <c r="AE1473" s="10"/>
      <c r="AF1473" s="10"/>
      <c r="AG1473" s="10"/>
      <c r="AH1473" s="10"/>
      <c r="AI1473" s="10"/>
      <c r="AJ1473" s="10"/>
      <c r="AK1473" s="10" t="s">
        <v>480</v>
      </c>
      <c r="AL1473" t="e">
        <f t="shared" si="44"/>
        <v>#VALUE!</v>
      </c>
      <c r="AM1473">
        <f t="shared" si="45"/>
        <v>46183</v>
      </c>
    </row>
    <row r="1474" spans="1:39" ht="21.6" customHeight="1">
      <c r="A1474" s="10">
        <v>55</v>
      </c>
      <c r="B1474" s="10" t="s">
        <v>471</v>
      </c>
      <c r="C1474" s="10">
        <v>2026061769</v>
      </c>
      <c r="D1474" s="10"/>
      <c r="E1474" s="10"/>
      <c r="F1474" s="10">
        <v>2988</v>
      </c>
      <c r="G1474" s="366" t="s">
        <v>4374</v>
      </c>
      <c r="H1474" s="10" t="s">
        <v>2440</v>
      </c>
      <c r="I1474" s="10"/>
      <c r="J1474" s="10"/>
      <c r="K1474" s="10"/>
      <c r="L1474" s="10"/>
      <c r="M1474" s="11"/>
      <c r="N1474" s="10"/>
      <c r="O1474" s="11"/>
      <c r="P1474" s="12"/>
      <c r="Q1474" s="10" t="s">
        <v>4375</v>
      </c>
      <c r="R1474" s="10" t="s">
        <v>419</v>
      </c>
      <c r="S1474" s="367" t="s">
        <v>130</v>
      </c>
      <c r="T1474" s="10">
        <v>1</v>
      </c>
      <c r="U1474" s="10" t="s">
        <v>475</v>
      </c>
      <c r="V1474" s="10" t="s">
        <v>6579</v>
      </c>
      <c r="W1474" s="10" t="s">
        <v>6580</v>
      </c>
      <c r="X1474" s="569">
        <v>46183.667361111111</v>
      </c>
      <c r="Y1474" s="10"/>
      <c r="Z1474" s="10">
        <v>0.4</v>
      </c>
      <c r="AA1474" s="10"/>
      <c r="AB1474" s="10" t="s">
        <v>478</v>
      </c>
      <c r="AC1474" s="221" t="s">
        <v>5327</v>
      </c>
      <c r="AD1474" s="10" t="s">
        <v>480</v>
      </c>
      <c r="AE1474" s="10"/>
      <c r="AF1474" s="10"/>
      <c r="AG1474" s="10"/>
      <c r="AH1474" s="10"/>
      <c r="AI1474" s="10"/>
      <c r="AJ1474" s="10"/>
      <c r="AK1474" s="10" t="s">
        <v>480</v>
      </c>
      <c r="AL1474" t="e">
        <f t="shared" ref="AL1474:AL1537" si="46">DATEVALUE(TEXT(I1474, "yyyy/mm/dd"))</f>
        <v>#VALUE!</v>
      </c>
      <c r="AM1474">
        <f t="shared" ref="AM1474:AM1537" si="47">DATEVALUE(TEXT(X1474, "yyyy/mm/dd"))</f>
        <v>46183</v>
      </c>
    </row>
    <row r="1475" spans="1:39" ht="21.6" customHeight="1">
      <c r="A1475" s="10">
        <v>56</v>
      </c>
      <c r="B1475" s="10" t="s">
        <v>509</v>
      </c>
      <c r="C1475" s="10">
        <v>2026061770</v>
      </c>
      <c r="D1475" s="10" t="s">
        <v>6581</v>
      </c>
      <c r="E1475" s="10" t="s">
        <v>511</v>
      </c>
      <c r="F1475" s="10">
        <v>3811</v>
      </c>
      <c r="G1475" s="366" t="s">
        <v>578</v>
      </c>
      <c r="H1475" s="10" t="s">
        <v>504</v>
      </c>
      <c r="I1475" s="10" t="s">
        <v>6582</v>
      </c>
      <c r="J1475" s="10" t="s">
        <v>530</v>
      </c>
      <c r="K1475" s="10" t="s">
        <v>289</v>
      </c>
      <c r="L1475" s="10" t="s">
        <v>1228</v>
      </c>
      <c r="M1475" s="11" t="s">
        <v>1229</v>
      </c>
      <c r="N1475" s="10" t="s">
        <v>1230</v>
      </c>
      <c r="O1475" s="11" t="s">
        <v>1231</v>
      </c>
      <c r="P1475" s="12" t="s">
        <v>6583</v>
      </c>
      <c r="Q1475" s="10" t="s">
        <v>579</v>
      </c>
      <c r="R1475" s="10" t="s">
        <v>419</v>
      </c>
      <c r="S1475" s="367" t="s">
        <v>145</v>
      </c>
      <c r="T1475" s="10">
        <v>1</v>
      </c>
      <c r="U1475" s="10" t="s">
        <v>475</v>
      </c>
      <c r="V1475" s="10" t="s">
        <v>6584</v>
      </c>
      <c r="W1475" s="10" t="s">
        <v>6585</v>
      </c>
      <c r="X1475" s="569">
        <v>46184.731944444437</v>
      </c>
      <c r="Y1475" s="10" t="s">
        <v>6586</v>
      </c>
      <c r="Z1475" s="10">
        <v>0.3</v>
      </c>
      <c r="AA1475" s="10"/>
      <c r="AB1475" s="10" t="s">
        <v>478</v>
      </c>
      <c r="AC1475" s="221" t="s">
        <v>6587</v>
      </c>
      <c r="AD1475" s="10"/>
      <c r="AE1475" s="10"/>
      <c r="AF1475" s="10"/>
      <c r="AG1475" s="10"/>
      <c r="AH1475" s="10"/>
      <c r="AI1475" s="10"/>
      <c r="AJ1475" s="10"/>
      <c r="AK1475" s="10" t="s">
        <v>480</v>
      </c>
      <c r="AL1475">
        <f t="shared" si="46"/>
        <v>46183</v>
      </c>
      <c r="AM1475">
        <f t="shared" si="47"/>
        <v>46184</v>
      </c>
    </row>
    <row r="1476" spans="1:39" ht="21.6" customHeight="1">
      <c r="A1476" s="10">
        <v>57</v>
      </c>
      <c r="B1476" s="10" t="s">
        <v>509</v>
      </c>
      <c r="C1476" s="10">
        <v>2026061773</v>
      </c>
      <c r="D1476" s="10" t="s">
        <v>6588</v>
      </c>
      <c r="E1476" s="10" t="s">
        <v>511</v>
      </c>
      <c r="F1476" s="10">
        <v>3811</v>
      </c>
      <c r="G1476" s="366" t="s">
        <v>578</v>
      </c>
      <c r="H1476" s="10" t="s">
        <v>504</v>
      </c>
      <c r="I1476" s="10" t="s">
        <v>6589</v>
      </c>
      <c r="J1476" s="10" t="s">
        <v>530</v>
      </c>
      <c r="K1476" s="10" t="s">
        <v>289</v>
      </c>
      <c r="L1476" s="10" t="s">
        <v>1228</v>
      </c>
      <c r="M1476" s="11" t="s">
        <v>1229</v>
      </c>
      <c r="N1476" s="10" t="s">
        <v>1230</v>
      </c>
      <c r="O1476" s="11" t="s">
        <v>1231</v>
      </c>
      <c r="P1476" s="12" t="s">
        <v>6590</v>
      </c>
      <c r="Q1476" s="10" t="s">
        <v>579</v>
      </c>
      <c r="R1476" s="10" t="s">
        <v>419</v>
      </c>
      <c r="S1476" s="367" t="s">
        <v>145</v>
      </c>
      <c r="T1476" s="10">
        <v>1</v>
      </c>
      <c r="U1476" s="10" t="s">
        <v>475</v>
      </c>
      <c r="V1476" s="10" t="s">
        <v>6591</v>
      </c>
      <c r="W1476" s="10" t="s">
        <v>6592</v>
      </c>
      <c r="X1476" s="569">
        <v>46184.71875</v>
      </c>
      <c r="Y1476" s="10" t="s">
        <v>6593</v>
      </c>
      <c r="Z1476" s="10">
        <v>0.3</v>
      </c>
      <c r="AA1476" s="10"/>
      <c r="AB1476" s="10" t="s">
        <v>478</v>
      </c>
      <c r="AC1476" s="221" t="s">
        <v>6587</v>
      </c>
      <c r="AD1476" s="10"/>
      <c r="AE1476" s="10"/>
      <c r="AF1476" s="10"/>
      <c r="AG1476" s="10"/>
      <c r="AH1476" s="10"/>
      <c r="AI1476" s="10"/>
      <c r="AJ1476" s="10"/>
      <c r="AK1476" s="10" t="s">
        <v>480</v>
      </c>
      <c r="AL1476">
        <f t="shared" si="46"/>
        <v>46183</v>
      </c>
      <c r="AM1476">
        <f t="shared" si="47"/>
        <v>46184</v>
      </c>
    </row>
    <row r="1477" spans="1:39" ht="21.6" customHeight="1">
      <c r="A1477" s="10">
        <v>58</v>
      </c>
      <c r="B1477" s="10" t="s">
        <v>471</v>
      </c>
      <c r="C1477" s="10">
        <v>2026061829</v>
      </c>
      <c r="D1477" s="10"/>
      <c r="E1477" s="10"/>
      <c r="F1477" s="10">
        <v>5248</v>
      </c>
      <c r="G1477" s="366" t="s">
        <v>3582</v>
      </c>
      <c r="H1477" s="10" t="s">
        <v>2561</v>
      </c>
      <c r="I1477" s="10"/>
      <c r="J1477" s="10"/>
      <c r="K1477" s="10"/>
      <c r="L1477" s="10"/>
      <c r="M1477" s="11"/>
      <c r="N1477" s="10"/>
      <c r="O1477" s="11"/>
      <c r="P1477" s="12"/>
      <c r="Q1477" s="10" t="s">
        <v>3688</v>
      </c>
      <c r="R1477" s="10" t="s">
        <v>419</v>
      </c>
      <c r="S1477" s="367" t="s">
        <v>125</v>
      </c>
      <c r="T1477" s="10">
        <v>1</v>
      </c>
      <c r="U1477" s="10" t="s">
        <v>475</v>
      </c>
      <c r="V1477" s="10" t="s">
        <v>6594</v>
      </c>
      <c r="W1477" s="10" t="s">
        <v>6595</v>
      </c>
      <c r="X1477" s="569">
        <v>46184.458333333343</v>
      </c>
      <c r="Y1477" s="10"/>
      <c r="Z1477" s="10">
        <v>0.5</v>
      </c>
      <c r="AA1477" s="10"/>
      <c r="AB1477" s="10" t="s">
        <v>478</v>
      </c>
      <c r="AC1477" s="221" t="s">
        <v>6596</v>
      </c>
      <c r="AD1477" s="10"/>
      <c r="AE1477" s="10" t="s">
        <v>480</v>
      </c>
      <c r="AF1477" s="10"/>
      <c r="AG1477" s="10"/>
      <c r="AH1477" s="10"/>
      <c r="AI1477" s="10"/>
      <c r="AJ1477" s="10"/>
      <c r="AK1477" s="10" t="s">
        <v>480</v>
      </c>
      <c r="AL1477" t="e">
        <f t="shared" si="46"/>
        <v>#VALUE!</v>
      </c>
      <c r="AM1477">
        <f t="shared" si="47"/>
        <v>46184</v>
      </c>
    </row>
    <row r="1478" spans="1:39" ht="21.6" customHeight="1">
      <c r="A1478" s="10">
        <v>59</v>
      </c>
      <c r="B1478" s="10" t="s">
        <v>471</v>
      </c>
      <c r="C1478" s="10">
        <v>2026061830</v>
      </c>
      <c r="D1478" s="10"/>
      <c r="E1478" s="10"/>
      <c r="F1478" s="10">
        <v>5248</v>
      </c>
      <c r="G1478" s="366" t="s">
        <v>3582</v>
      </c>
      <c r="H1478" s="10" t="s">
        <v>2561</v>
      </c>
      <c r="I1478" s="10"/>
      <c r="J1478" s="10"/>
      <c r="K1478" s="10"/>
      <c r="L1478" s="10"/>
      <c r="M1478" s="11"/>
      <c r="N1478" s="10"/>
      <c r="O1478" s="11"/>
      <c r="P1478" s="12"/>
      <c r="Q1478" s="10" t="s">
        <v>3688</v>
      </c>
      <c r="R1478" s="10" t="s">
        <v>419</v>
      </c>
      <c r="S1478" s="367" t="s">
        <v>130</v>
      </c>
      <c r="T1478" s="10">
        <v>1</v>
      </c>
      <c r="U1478" s="10" t="s">
        <v>475</v>
      </c>
      <c r="V1478" s="10" t="s">
        <v>6597</v>
      </c>
      <c r="W1478" s="10" t="s">
        <v>6551</v>
      </c>
      <c r="X1478" s="569">
        <v>46184.4375</v>
      </c>
      <c r="Y1478" s="10"/>
      <c r="Z1478" s="10">
        <v>0.5</v>
      </c>
      <c r="AA1478" s="10"/>
      <c r="AB1478" s="10" t="s">
        <v>478</v>
      </c>
      <c r="AC1478" s="221" t="s">
        <v>6598</v>
      </c>
      <c r="AD1478" s="10" t="s">
        <v>480</v>
      </c>
      <c r="AE1478" s="10"/>
      <c r="AF1478" s="10"/>
      <c r="AG1478" s="10"/>
      <c r="AH1478" s="10"/>
      <c r="AI1478" s="10"/>
      <c r="AJ1478" s="10"/>
      <c r="AK1478" s="10" t="s">
        <v>480</v>
      </c>
      <c r="AL1478" t="e">
        <f t="shared" si="46"/>
        <v>#VALUE!</v>
      </c>
      <c r="AM1478">
        <f t="shared" si="47"/>
        <v>46184</v>
      </c>
    </row>
    <row r="1479" spans="1:39" ht="21.6" customHeight="1">
      <c r="A1479" s="10">
        <v>60</v>
      </c>
      <c r="B1479" s="10" t="s">
        <v>471</v>
      </c>
      <c r="C1479" s="10">
        <v>2026061831</v>
      </c>
      <c r="D1479" s="10"/>
      <c r="E1479" s="10"/>
      <c r="F1479" s="10">
        <v>5248</v>
      </c>
      <c r="G1479" s="366" t="s">
        <v>3582</v>
      </c>
      <c r="H1479" s="10" t="s">
        <v>2561</v>
      </c>
      <c r="I1479" s="10"/>
      <c r="J1479" s="10"/>
      <c r="K1479" s="10"/>
      <c r="L1479" s="10"/>
      <c r="M1479" s="11"/>
      <c r="N1479" s="10"/>
      <c r="O1479" s="11"/>
      <c r="P1479" s="12"/>
      <c r="Q1479" s="10" t="s">
        <v>3688</v>
      </c>
      <c r="R1479" s="10" t="s">
        <v>419</v>
      </c>
      <c r="S1479" s="367" t="s">
        <v>130</v>
      </c>
      <c r="T1479" s="10">
        <v>1</v>
      </c>
      <c r="U1479" s="10" t="s">
        <v>475</v>
      </c>
      <c r="V1479" s="10" t="s">
        <v>6599</v>
      </c>
      <c r="W1479" s="10" t="s">
        <v>6595</v>
      </c>
      <c r="X1479" s="569">
        <v>46184.458333333343</v>
      </c>
      <c r="Y1479" s="10"/>
      <c r="Z1479" s="10">
        <v>0.5</v>
      </c>
      <c r="AA1479" s="10"/>
      <c r="AB1479" s="10" t="s">
        <v>478</v>
      </c>
      <c r="AC1479" s="221" t="s">
        <v>6600</v>
      </c>
      <c r="AD1479" s="10"/>
      <c r="AE1479" s="10" t="s">
        <v>480</v>
      </c>
      <c r="AF1479" s="10"/>
      <c r="AG1479" s="10"/>
      <c r="AH1479" s="10"/>
      <c r="AI1479" s="10"/>
      <c r="AJ1479" s="10"/>
      <c r="AK1479" s="10" t="s">
        <v>480</v>
      </c>
      <c r="AL1479" t="e">
        <f t="shared" si="46"/>
        <v>#VALUE!</v>
      </c>
      <c r="AM1479">
        <f t="shared" si="47"/>
        <v>46184</v>
      </c>
    </row>
    <row r="1480" spans="1:39" ht="21.6" customHeight="1">
      <c r="A1480" s="10">
        <v>61</v>
      </c>
      <c r="B1480" s="10" t="s">
        <v>471</v>
      </c>
      <c r="C1480" s="10">
        <v>2026061839</v>
      </c>
      <c r="D1480" s="10"/>
      <c r="E1480" s="10"/>
      <c r="F1480" s="10" t="s">
        <v>82</v>
      </c>
      <c r="G1480" s="366" t="s">
        <v>1166</v>
      </c>
      <c r="H1480" s="10" t="s">
        <v>543</v>
      </c>
      <c r="I1480" s="10"/>
      <c r="J1480" s="10"/>
      <c r="K1480" s="10"/>
      <c r="L1480" s="10"/>
      <c r="M1480" s="11"/>
      <c r="N1480" s="10"/>
      <c r="O1480" s="11"/>
      <c r="P1480" s="12"/>
      <c r="Q1480" s="10" t="s">
        <v>1167</v>
      </c>
      <c r="R1480" s="10" t="s">
        <v>419</v>
      </c>
      <c r="S1480" s="367" t="s">
        <v>146</v>
      </c>
      <c r="T1480" s="10">
        <v>1</v>
      </c>
      <c r="U1480" s="10" t="s">
        <v>475</v>
      </c>
      <c r="V1480" s="10" t="s">
        <v>6601</v>
      </c>
      <c r="W1480" s="10" t="s">
        <v>6544</v>
      </c>
      <c r="X1480" s="569">
        <v>46184.527777777781</v>
      </c>
      <c r="Y1480" s="10"/>
      <c r="Z1480" s="10">
        <v>0.2</v>
      </c>
      <c r="AA1480" s="10"/>
      <c r="AB1480" s="10" t="s">
        <v>478</v>
      </c>
      <c r="AC1480" s="221" t="s">
        <v>5068</v>
      </c>
      <c r="AD1480" s="10" t="s">
        <v>480</v>
      </c>
      <c r="AE1480" s="10"/>
      <c r="AF1480" s="10"/>
      <c r="AG1480" s="10"/>
      <c r="AH1480" s="10"/>
      <c r="AI1480" s="10"/>
      <c r="AJ1480" s="10"/>
      <c r="AK1480" s="10" t="s">
        <v>480</v>
      </c>
      <c r="AL1480" t="e">
        <f t="shared" si="46"/>
        <v>#VALUE!</v>
      </c>
      <c r="AM1480">
        <f t="shared" si="47"/>
        <v>46184</v>
      </c>
    </row>
    <row r="1481" spans="1:39" ht="21.6" customHeight="1">
      <c r="A1481" s="10">
        <v>62</v>
      </c>
      <c r="B1481" s="10" t="s">
        <v>471</v>
      </c>
      <c r="C1481" s="10">
        <v>2026061850</v>
      </c>
      <c r="D1481" s="10"/>
      <c r="E1481" s="10"/>
      <c r="F1481" s="10">
        <v>4422</v>
      </c>
      <c r="G1481" s="366" t="s">
        <v>697</v>
      </c>
      <c r="H1481" s="10" t="s">
        <v>543</v>
      </c>
      <c r="I1481" s="10"/>
      <c r="J1481" s="10"/>
      <c r="K1481" s="10"/>
      <c r="L1481" s="10"/>
      <c r="M1481" s="11"/>
      <c r="N1481" s="10"/>
      <c r="O1481" s="11"/>
      <c r="P1481" s="12"/>
      <c r="Q1481" s="10" t="s">
        <v>698</v>
      </c>
      <c r="R1481" s="10" t="s">
        <v>419</v>
      </c>
      <c r="S1481" s="367" t="s">
        <v>146</v>
      </c>
      <c r="T1481" s="10">
        <v>1</v>
      </c>
      <c r="U1481" s="10" t="s">
        <v>475</v>
      </c>
      <c r="V1481" s="10" t="s">
        <v>6602</v>
      </c>
      <c r="W1481" s="10" t="s">
        <v>6566</v>
      </c>
      <c r="X1481" s="569">
        <v>46184.552083333343</v>
      </c>
      <c r="Y1481" s="10"/>
      <c r="Z1481" s="10">
        <v>0.4</v>
      </c>
      <c r="AA1481" s="10"/>
      <c r="AB1481" s="10" t="s">
        <v>478</v>
      </c>
      <c r="AC1481" s="221" t="s">
        <v>5068</v>
      </c>
      <c r="AD1481" s="10" t="s">
        <v>480</v>
      </c>
      <c r="AE1481" s="10"/>
      <c r="AF1481" s="10"/>
      <c r="AG1481" s="10"/>
      <c r="AH1481" s="10"/>
      <c r="AI1481" s="10"/>
      <c r="AJ1481" s="10"/>
      <c r="AK1481" s="10" t="s">
        <v>480</v>
      </c>
      <c r="AL1481" t="e">
        <f t="shared" si="46"/>
        <v>#VALUE!</v>
      </c>
      <c r="AM1481">
        <f t="shared" si="47"/>
        <v>46184</v>
      </c>
    </row>
    <row r="1482" spans="1:39" ht="21.6" customHeight="1">
      <c r="A1482" s="10">
        <v>63</v>
      </c>
      <c r="B1482" s="10" t="s">
        <v>471</v>
      </c>
      <c r="C1482" s="10">
        <v>2026061879</v>
      </c>
      <c r="D1482" s="10"/>
      <c r="E1482" s="10"/>
      <c r="F1482" s="10">
        <v>4748</v>
      </c>
      <c r="G1482" s="366" t="s">
        <v>234</v>
      </c>
      <c r="H1482" s="10" t="s">
        <v>2452</v>
      </c>
      <c r="I1482" s="10"/>
      <c r="J1482" s="10"/>
      <c r="K1482" s="10"/>
      <c r="L1482" s="10"/>
      <c r="M1482" s="11"/>
      <c r="N1482" s="10"/>
      <c r="O1482" s="11"/>
      <c r="P1482" s="12"/>
      <c r="Q1482" s="10" t="s">
        <v>3375</v>
      </c>
      <c r="R1482" s="10" t="s">
        <v>419</v>
      </c>
      <c r="S1482" s="367" t="s">
        <v>145</v>
      </c>
      <c r="T1482" s="10">
        <v>1</v>
      </c>
      <c r="U1482" s="10" t="s">
        <v>475</v>
      </c>
      <c r="V1482" s="10" t="s">
        <v>6603</v>
      </c>
      <c r="W1482" s="10" t="s">
        <v>6604</v>
      </c>
      <c r="X1482" s="569">
        <v>46184.659722222219</v>
      </c>
      <c r="Y1482" s="10"/>
      <c r="Z1482" s="10">
        <v>2</v>
      </c>
      <c r="AA1482" s="10"/>
      <c r="AB1482" s="10" t="s">
        <v>478</v>
      </c>
      <c r="AC1482" s="221" t="s">
        <v>6006</v>
      </c>
      <c r="AD1482" s="10" t="s">
        <v>480</v>
      </c>
      <c r="AE1482" s="10"/>
      <c r="AF1482" s="10"/>
      <c r="AG1482" s="10"/>
      <c r="AH1482" s="10"/>
      <c r="AI1482" s="10"/>
      <c r="AJ1482" s="10" t="s">
        <v>480</v>
      </c>
      <c r="AK1482" s="10" t="s">
        <v>480</v>
      </c>
      <c r="AL1482" t="e">
        <f t="shared" si="46"/>
        <v>#VALUE!</v>
      </c>
      <c r="AM1482">
        <f t="shared" si="47"/>
        <v>46184</v>
      </c>
    </row>
    <row r="1483" spans="1:39" ht="21.6" customHeight="1">
      <c r="A1483" s="10">
        <v>171</v>
      </c>
      <c r="B1483" s="10" t="s">
        <v>471</v>
      </c>
      <c r="C1483" s="10">
        <v>2026060403</v>
      </c>
      <c r="D1483" s="10"/>
      <c r="E1483" s="10"/>
      <c r="F1483" s="10" t="s">
        <v>80</v>
      </c>
      <c r="G1483" s="366" t="s">
        <v>967</v>
      </c>
      <c r="H1483" s="10" t="s">
        <v>504</v>
      </c>
      <c r="I1483" s="10"/>
      <c r="J1483" s="10"/>
      <c r="K1483" s="10"/>
      <c r="L1483" s="10"/>
      <c r="M1483" s="11"/>
      <c r="N1483" s="10"/>
      <c r="O1483" s="11"/>
      <c r="P1483" s="12"/>
      <c r="Q1483" s="10" t="s">
        <v>968</v>
      </c>
      <c r="R1483" s="10" t="s">
        <v>419</v>
      </c>
      <c r="S1483" s="367" t="s">
        <v>145</v>
      </c>
      <c r="T1483" s="10">
        <v>1</v>
      </c>
      <c r="U1483" s="10" t="s">
        <v>475</v>
      </c>
      <c r="V1483" s="10" t="s">
        <v>6605</v>
      </c>
      <c r="W1483" s="10" t="s">
        <v>6606</v>
      </c>
      <c r="X1483" s="569">
        <v>46170.486111111109</v>
      </c>
      <c r="Y1483" s="10"/>
      <c r="Z1483" s="10">
        <v>0.4</v>
      </c>
      <c r="AA1483" s="10"/>
      <c r="AB1483" s="10" t="s">
        <v>478</v>
      </c>
      <c r="AC1483" s="221" t="s">
        <v>5068</v>
      </c>
      <c r="AD1483" s="10" t="s">
        <v>480</v>
      </c>
      <c r="AE1483" s="10"/>
      <c r="AF1483" s="10"/>
      <c r="AG1483" s="10"/>
      <c r="AH1483" s="10"/>
      <c r="AI1483" s="10"/>
      <c r="AJ1483" s="10" t="s">
        <v>480</v>
      </c>
      <c r="AK1483" s="10" t="s">
        <v>480</v>
      </c>
      <c r="AL1483" t="e">
        <f t="shared" si="46"/>
        <v>#VALUE!</v>
      </c>
      <c r="AM1483">
        <f t="shared" si="47"/>
        <v>46170</v>
      </c>
    </row>
    <row r="1484" spans="1:39" ht="21.6" customHeight="1">
      <c r="A1484" s="10">
        <v>46</v>
      </c>
      <c r="B1484" s="10" t="s">
        <v>509</v>
      </c>
      <c r="C1484" s="10">
        <v>2026061633</v>
      </c>
      <c r="D1484" s="10" t="s">
        <v>6607</v>
      </c>
      <c r="E1484" s="10" t="s">
        <v>511</v>
      </c>
      <c r="F1484" s="10" t="s">
        <v>56</v>
      </c>
      <c r="G1484" s="366" t="s">
        <v>232</v>
      </c>
      <c r="H1484" s="10" t="s">
        <v>504</v>
      </c>
      <c r="I1484" s="10" t="s">
        <v>6608</v>
      </c>
      <c r="J1484" s="10" t="s">
        <v>530</v>
      </c>
      <c r="K1484" s="10" t="s">
        <v>592</v>
      </c>
      <c r="L1484" s="10" t="s">
        <v>703</v>
      </c>
      <c r="M1484" s="11" t="s">
        <v>704</v>
      </c>
      <c r="N1484" s="10">
        <v>2405</v>
      </c>
      <c r="O1484" s="11" t="s">
        <v>705</v>
      </c>
      <c r="P1484" s="12" t="s">
        <v>6549</v>
      </c>
      <c r="Q1484" s="10" t="s">
        <v>653</v>
      </c>
      <c r="R1484" s="10" t="s">
        <v>419</v>
      </c>
      <c r="S1484" s="367" t="s">
        <v>145</v>
      </c>
      <c r="T1484" s="10">
        <v>1</v>
      </c>
      <c r="U1484" s="10" t="s">
        <v>475</v>
      </c>
      <c r="V1484" s="10" t="s">
        <v>6609</v>
      </c>
      <c r="W1484" s="10" t="s">
        <v>6610</v>
      </c>
      <c r="X1484" s="569">
        <v>46185.563888888893</v>
      </c>
      <c r="Y1484" s="10" t="s">
        <v>6611</v>
      </c>
      <c r="Z1484" s="10">
        <v>2</v>
      </c>
      <c r="AA1484" s="10" t="s">
        <v>6612</v>
      </c>
      <c r="AB1484" s="10" t="s">
        <v>478</v>
      </c>
      <c r="AC1484" s="221" t="s">
        <v>6613</v>
      </c>
      <c r="AD1484" s="10"/>
      <c r="AE1484" s="10"/>
      <c r="AF1484" s="10"/>
      <c r="AG1484" s="10"/>
      <c r="AH1484" s="10"/>
      <c r="AI1484" s="10"/>
      <c r="AJ1484" s="10"/>
      <c r="AK1484" s="10" t="s">
        <v>480</v>
      </c>
      <c r="AL1484">
        <f t="shared" si="46"/>
        <v>46183</v>
      </c>
      <c r="AM1484">
        <f t="shared" si="47"/>
        <v>46185</v>
      </c>
    </row>
    <row r="1485" spans="1:39" ht="21.6" customHeight="1">
      <c r="A1485" s="10">
        <v>48</v>
      </c>
      <c r="B1485" s="10" t="s">
        <v>509</v>
      </c>
      <c r="C1485" s="10">
        <v>2026061647</v>
      </c>
      <c r="D1485" s="10" t="s">
        <v>6614</v>
      </c>
      <c r="E1485" s="10" t="s">
        <v>511</v>
      </c>
      <c r="F1485" s="10">
        <v>4341</v>
      </c>
      <c r="G1485" s="366" t="s">
        <v>231</v>
      </c>
      <c r="H1485" s="10" t="s">
        <v>636</v>
      </c>
      <c r="I1485" s="10" t="s">
        <v>6615</v>
      </c>
      <c r="J1485" s="10" t="s">
        <v>530</v>
      </c>
      <c r="K1485" s="10" t="s">
        <v>592</v>
      </c>
      <c r="L1485" s="10" t="s">
        <v>703</v>
      </c>
      <c r="M1485" s="11" t="s">
        <v>704</v>
      </c>
      <c r="N1485" s="10">
        <v>2405</v>
      </c>
      <c r="O1485" s="11" t="s">
        <v>705</v>
      </c>
      <c r="P1485" s="12" t="s">
        <v>6549</v>
      </c>
      <c r="Q1485" s="10" t="s">
        <v>906</v>
      </c>
      <c r="R1485" s="10" t="s">
        <v>419</v>
      </c>
      <c r="S1485" s="367" t="s">
        <v>125</v>
      </c>
      <c r="T1485" s="10">
        <v>1</v>
      </c>
      <c r="U1485" s="10" t="s">
        <v>475</v>
      </c>
      <c r="V1485" s="10" t="s">
        <v>6616</v>
      </c>
      <c r="W1485" s="10" t="s">
        <v>6617</v>
      </c>
      <c r="X1485" s="569">
        <v>46185.635416666657</v>
      </c>
      <c r="Y1485" s="10" t="s">
        <v>6618</v>
      </c>
      <c r="Z1485" s="10">
        <v>1.8</v>
      </c>
      <c r="AA1485" s="10" t="s">
        <v>6619</v>
      </c>
      <c r="AB1485" s="10" t="s">
        <v>478</v>
      </c>
      <c r="AC1485" s="221" t="s">
        <v>5294</v>
      </c>
      <c r="AD1485" s="10"/>
      <c r="AE1485" s="10"/>
      <c r="AF1485" s="10"/>
      <c r="AG1485" s="10"/>
      <c r="AH1485" s="10"/>
      <c r="AI1485" s="10"/>
      <c r="AJ1485" s="10"/>
      <c r="AK1485" s="10" t="s">
        <v>480</v>
      </c>
      <c r="AL1485">
        <f t="shared" si="46"/>
        <v>46183</v>
      </c>
      <c r="AM1485">
        <f t="shared" si="47"/>
        <v>46185</v>
      </c>
    </row>
    <row r="1486" spans="1:39" ht="21.6" customHeight="1">
      <c r="A1486" s="10">
        <v>66</v>
      </c>
      <c r="B1486" s="10" t="s">
        <v>471</v>
      </c>
      <c r="C1486" s="10">
        <v>2026061916</v>
      </c>
      <c r="D1486" s="10"/>
      <c r="E1486" s="10"/>
      <c r="F1486" s="10" t="s">
        <v>85</v>
      </c>
      <c r="G1486" s="366" t="s">
        <v>170</v>
      </c>
      <c r="H1486" s="10" t="s">
        <v>504</v>
      </c>
      <c r="I1486" s="10"/>
      <c r="J1486" s="10"/>
      <c r="K1486" s="10"/>
      <c r="L1486" s="10"/>
      <c r="M1486" s="11"/>
      <c r="N1486" s="10"/>
      <c r="O1486" s="11"/>
      <c r="P1486" s="12"/>
      <c r="Q1486" s="10" t="s">
        <v>2170</v>
      </c>
      <c r="R1486" s="10" t="s">
        <v>419</v>
      </c>
      <c r="S1486" s="367" t="s">
        <v>145</v>
      </c>
      <c r="T1486" s="10">
        <v>1</v>
      </c>
      <c r="U1486" s="10" t="s">
        <v>475</v>
      </c>
      <c r="V1486" s="10" t="s">
        <v>6620</v>
      </c>
      <c r="W1486" s="10" t="s">
        <v>6621</v>
      </c>
      <c r="X1486" s="569">
        <v>46185.421527777777</v>
      </c>
      <c r="Y1486" s="10"/>
      <c r="Z1486" s="10">
        <v>0.4</v>
      </c>
      <c r="AA1486" s="10"/>
      <c r="AB1486" s="10" t="s">
        <v>478</v>
      </c>
      <c r="AC1486" s="221" t="s">
        <v>5068</v>
      </c>
      <c r="AD1486" s="10" t="s">
        <v>480</v>
      </c>
      <c r="AE1486" s="10"/>
      <c r="AF1486" s="10"/>
      <c r="AG1486" s="10"/>
      <c r="AH1486" s="10"/>
      <c r="AI1486" s="10"/>
      <c r="AJ1486" s="10" t="s">
        <v>480</v>
      </c>
      <c r="AK1486" s="10" t="s">
        <v>480</v>
      </c>
      <c r="AL1486" t="e">
        <f t="shared" si="46"/>
        <v>#VALUE!</v>
      </c>
      <c r="AM1486">
        <f t="shared" si="47"/>
        <v>46185</v>
      </c>
    </row>
    <row r="1487" spans="1:39" ht="21.6" customHeight="1">
      <c r="A1487" s="10">
        <v>67</v>
      </c>
      <c r="B1487" s="10" t="s">
        <v>471</v>
      </c>
      <c r="C1487" s="10">
        <v>2026061920</v>
      </c>
      <c r="D1487" s="10"/>
      <c r="E1487" s="10"/>
      <c r="F1487" s="10" t="s">
        <v>83</v>
      </c>
      <c r="G1487" s="366" t="s">
        <v>585</v>
      </c>
      <c r="H1487" s="10" t="s">
        <v>504</v>
      </c>
      <c r="I1487" s="10"/>
      <c r="J1487" s="10"/>
      <c r="K1487" s="10"/>
      <c r="L1487" s="10"/>
      <c r="M1487" s="11"/>
      <c r="N1487" s="10"/>
      <c r="O1487" s="11"/>
      <c r="P1487" s="12"/>
      <c r="Q1487" s="10" t="s">
        <v>586</v>
      </c>
      <c r="R1487" s="10" t="s">
        <v>419</v>
      </c>
      <c r="S1487" s="367" t="s">
        <v>145</v>
      </c>
      <c r="T1487" s="10">
        <v>1</v>
      </c>
      <c r="U1487" s="10" t="s">
        <v>475</v>
      </c>
      <c r="V1487" s="10" t="s">
        <v>6622</v>
      </c>
      <c r="W1487" s="10" t="s">
        <v>6623</v>
      </c>
      <c r="X1487" s="569">
        <v>46185.444444444453</v>
      </c>
      <c r="Y1487" s="10"/>
      <c r="Z1487" s="10">
        <v>0.4</v>
      </c>
      <c r="AA1487" s="10"/>
      <c r="AB1487" s="10" t="s">
        <v>478</v>
      </c>
      <c r="AC1487" s="221" t="s">
        <v>5068</v>
      </c>
      <c r="AD1487" s="10" t="s">
        <v>480</v>
      </c>
      <c r="AE1487" s="10"/>
      <c r="AF1487" s="10"/>
      <c r="AG1487" s="10"/>
      <c r="AH1487" s="10"/>
      <c r="AI1487" s="10"/>
      <c r="AJ1487" s="10" t="s">
        <v>480</v>
      </c>
      <c r="AK1487" s="10" t="s">
        <v>480</v>
      </c>
      <c r="AL1487" t="e">
        <f t="shared" si="46"/>
        <v>#VALUE!</v>
      </c>
      <c r="AM1487">
        <f t="shared" si="47"/>
        <v>46185</v>
      </c>
    </row>
    <row r="1488" spans="1:39" ht="21.6" customHeight="1">
      <c r="A1488" s="10">
        <v>68</v>
      </c>
      <c r="B1488" s="10" t="s">
        <v>471</v>
      </c>
      <c r="C1488" s="10">
        <v>2026061921</v>
      </c>
      <c r="D1488" s="10"/>
      <c r="E1488" s="10"/>
      <c r="F1488" s="10">
        <v>5197</v>
      </c>
      <c r="G1488" s="366" t="s">
        <v>1907</v>
      </c>
      <c r="H1488" s="10" t="s">
        <v>887</v>
      </c>
      <c r="I1488" s="10"/>
      <c r="J1488" s="10"/>
      <c r="K1488" s="10"/>
      <c r="L1488" s="10"/>
      <c r="M1488" s="11"/>
      <c r="N1488" s="10"/>
      <c r="O1488" s="11"/>
      <c r="P1488" s="12"/>
      <c r="Q1488" s="10" t="s">
        <v>1908</v>
      </c>
      <c r="R1488" s="10" t="s">
        <v>419</v>
      </c>
      <c r="S1488" s="367" t="s">
        <v>125</v>
      </c>
      <c r="T1488" s="10">
        <v>1</v>
      </c>
      <c r="U1488" s="10" t="s">
        <v>475</v>
      </c>
      <c r="V1488" s="10" t="s">
        <v>6624</v>
      </c>
      <c r="W1488" s="10" t="s">
        <v>6625</v>
      </c>
      <c r="X1488" s="569">
        <v>46185.451388888891</v>
      </c>
      <c r="Y1488" s="10"/>
      <c r="Z1488" s="10">
        <v>0.3</v>
      </c>
      <c r="AA1488" s="10"/>
      <c r="AB1488" s="10" t="s">
        <v>478</v>
      </c>
      <c r="AC1488" s="221" t="s">
        <v>5068</v>
      </c>
      <c r="AD1488" s="10" t="s">
        <v>480</v>
      </c>
      <c r="AE1488" s="10"/>
      <c r="AF1488" s="10"/>
      <c r="AG1488" s="10"/>
      <c r="AH1488" s="10"/>
      <c r="AI1488" s="10"/>
      <c r="AJ1488" s="10" t="s">
        <v>480</v>
      </c>
      <c r="AK1488" s="10" t="s">
        <v>480</v>
      </c>
      <c r="AL1488" t="e">
        <f t="shared" si="46"/>
        <v>#VALUE!</v>
      </c>
      <c r="AM1488">
        <f t="shared" si="47"/>
        <v>46185</v>
      </c>
    </row>
    <row r="1489" spans="1:39" ht="21.6" customHeight="1">
      <c r="A1489" s="10">
        <v>69</v>
      </c>
      <c r="B1489" s="10" t="s">
        <v>471</v>
      </c>
      <c r="C1489" s="10">
        <v>2026061926</v>
      </c>
      <c r="D1489" s="10"/>
      <c r="E1489" s="10"/>
      <c r="F1489" s="10">
        <v>2958</v>
      </c>
      <c r="G1489" s="366" t="s">
        <v>1896</v>
      </c>
      <c r="H1489" s="10" t="s">
        <v>887</v>
      </c>
      <c r="I1489" s="10"/>
      <c r="J1489" s="10"/>
      <c r="K1489" s="10"/>
      <c r="L1489" s="10"/>
      <c r="M1489" s="11"/>
      <c r="N1489" s="10"/>
      <c r="O1489" s="11"/>
      <c r="P1489" s="12"/>
      <c r="Q1489" s="10" t="s">
        <v>1897</v>
      </c>
      <c r="R1489" s="10" t="s">
        <v>419</v>
      </c>
      <c r="S1489" s="367" t="s">
        <v>125</v>
      </c>
      <c r="T1489" s="10">
        <v>1</v>
      </c>
      <c r="U1489" s="10" t="s">
        <v>475</v>
      </c>
      <c r="V1489" s="10" t="s">
        <v>6626</v>
      </c>
      <c r="W1489" s="10" t="s">
        <v>6627</v>
      </c>
      <c r="X1489" s="569">
        <v>46185.465277777781</v>
      </c>
      <c r="Y1489" s="10"/>
      <c r="Z1489" s="10">
        <v>0.3</v>
      </c>
      <c r="AA1489" s="10"/>
      <c r="AB1489" s="10" t="s">
        <v>478</v>
      </c>
      <c r="AC1489" s="221" t="s">
        <v>5068</v>
      </c>
      <c r="AD1489" s="10" t="s">
        <v>480</v>
      </c>
      <c r="AE1489" s="10"/>
      <c r="AF1489" s="10"/>
      <c r="AG1489" s="10"/>
      <c r="AH1489" s="10"/>
      <c r="AI1489" s="10"/>
      <c r="AJ1489" s="10" t="s">
        <v>480</v>
      </c>
      <c r="AK1489" s="10" t="s">
        <v>480</v>
      </c>
      <c r="AL1489" t="e">
        <f t="shared" si="46"/>
        <v>#VALUE!</v>
      </c>
      <c r="AM1489">
        <f t="shared" si="47"/>
        <v>46185</v>
      </c>
    </row>
    <row r="1490" spans="1:39" ht="21.6" customHeight="1">
      <c r="A1490" s="10">
        <v>70</v>
      </c>
      <c r="B1490" s="10" t="s">
        <v>471</v>
      </c>
      <c r="C1490" s="10">
        <v>2026061928</v>
      </c>
      <c r="D1490" s="10"/>
      <c r="E1490" s="10"/>
      <c r="F1490" s="10">
        <v>4098</v>
      </c>
      <c r="G1490" s="366" t="s">
        <v>177</v>
      </c>
      <c r="H1490" s="10" t="s">
        <v>504</v>
      </c>
      <c r="I1490" s="10"/>
      <c r="J1490" s="10"/>
      <c r="K1490" s="10"/>
      <c r="L1490" s="10"/>
      <c r="M1490" s="11"/>
      <c r="N1490" s="10"/>
      <c r="O1490" s="11"/>
      <c r="P1490" s="12"/>
      <c r="Q1490" s="10" t="s">
        <v>2256</v>
      </c>
      <c r="R1490" s="10" t="s">
        <v>419</v>
      </c>
      <c r="S1490" s="367" t="s">
        <v>145</v>
      </c>
      <c r="T1490" s="10">
        <v>1</v>
      </c>
      <c r="U1490" s="10" t="s">
        <v>475</v>
      </c>
      <c r="V1490" s="10" t="s">
        <v>6628</v>
      </c>
      <c r="W1490" s="10" t="s">
        <v>6629</v>
      </c>
      <c r="X1490" s="569">
        <v>46185.465277777781</v>
      </c>
      <c r="Y1490" s="10"/>
      <c r="Z1490" s="10">
        <v>0.4</v>
      </c>
      <c r="AA1490" s="10"/>
      <c r="AB1490" s="10" t="s">
        <v>478</v>
      </c>
      <c r="AC1490" s="221" t="s">
        <v>5068</v>
      </c>
      <c r="AD1490" s="10" t="s">
        <v>480</v>
      </c>
      <c r="AE1490" s="10"/>
      <c r="AF1490" s="10"/>
      <c r="AG1490" s="10"/>
      <c r="AH1490" s="10"/>
      <c r="AI1490" s="10"/>
      <c r="AJ1490" s="10" t="s">
        <v>480</v>
      </c>
      <c r="AK1490" s="10" t="s">
        <v>480</v>
      </c>
      <c r="AL1490" t="e">
        <f t="shared" si="46"/>
        <v>#VALUE!</v>
      </c>
      <c r="AM1490">
        <f t="shared" si="47"/>
        <v>46185</v>
      </c>
    </row>
    <row r="1491" spans="1:39" ht="21.6" customHeight="1">
      <c r="A1491" s="10">
        <v>71</v>
      </c>
      <c r="B1491" s="10" t="s">
        <v>471</v>
      </c>
      <c r="C1491" s="10">
        <v>2026061931</v>
      </c>
      <c r="D1491" s="10"/>
      <c r="E1491" s="10"/>
      <c r="F1491" s="10">
        <v>3853</v>
      </c>
      <c r="G1491" s="366" t="s">
        <v>766</v>
      </c>
      <c r="H1491" s="10" t="s">
        <v>543</v>
      </c>
      <c r="I1491" s="10"/>
      <c r="J1491" s="10"/>
      <c r="K1491" s="10"/>
      <c r="L1491" s="10"/>
      <c r="M1491" s="11"/>
      <c r="N1491" s="10"/>
      <c r="O1491" s="11"/>
      <c r="P1491" s="12"/>
      <c r="Q1491" s="10" t="s">
        <v>767</v>
      </c>
      <c r="R1491" s="10" t="s">
        <v>419</v>
      </c>
      <c r="S1491" s="367" t="s">
        <v>130</v>
      </c>
      <c r="T1491" s="10">
        <v>1</v>
      </c>
      <c r="U1491" s="10" t="s">
        <v>475</v>
      </c>
      <c r="V1491" s="10" t="s">
        <v>6630</v>
      </c>
      <c r="W1491" s="10" t="s">
        <v>6631</v>
      </c>
      <c r="X1491" s="569">
        <v>46185.458333333343</v>
      </c>
      <c r="Y1491" s="10"/>
      <c r="Z1491" s="10">
        <v>1</v>
      </c>
      <c r="AA1491" s="10"/>
      <c r="AB1491" s="10" t="s">
        <v>478</v>
      </c>
      <c r="AC1491" s="221" t="s">
        <v>5327</v>
      </c>
      <c r="AD1491" s="10" t="s">
        <v>480</v>
      </c>
      <c r="AE1491" s="10"/>
      <c r="AF1491" s="10"/>
      <c r="AG1491" s="10"/>
      <c r="AH1491" s="10"/>
      <c r="AI1491" s="10"/>
      <c r="AJ1491" s="10"/>
      <c r="AK1491" s="10" t="s">
        <v>480</v>
      </c>
      <c r="AL1491" t="e">
        <f t="shared" si="46"/>
        <v>#VALUE!</v>
      </c>
      <c r="AM1491">
        <f t="shared" si="47"/>
        <v>46185</v>
      </c>
    </row>
    <row r="1492" spans="1:39" ht="21.6" customHeight="1">
      <c r="A1492" s="10">
        <v>72</v>
      </c>
      <c r="B1492" s="10" t="s">
        <v>471</v>
      </c>
      <c r="C1492" s="10">
        <v>2026061963</v>
      </c>
      <c r="D1492" s="10"/>
      <c r="E1492" s="10"/>
      <c r="F1492" s="10">
        <v>5384</v>
      </c>
      <c r="G1492" s="366" t="s">
        <v>415</v>
      </c>
      <c r="H1492" s="10" t="s">
        <v>543</v>
      </c>
      <c r="I1492" s="10"/>
      <c r="J1492" s="10"/>
      <c r="K1492" s="10"/>
      <c r="L1492" s="10"/>
      <c r="M1492" s="11"/>
      <c r="N1492" s="10"/>
      <c r="O1492" s="11"/>
      <c r="P1492" s="12"/>
      <c r="Q1492" s="10" t="s">
        <v>843</v>
      </c>
      <c r="R1492" s="10" t="s">
        <v>419</v>
      </c>
      <c r="S1492" s="367" t="s">
        <v>130</v>
      </c>
      <c r="T1492" s="10">
        <v>1</v>
      </c>
      <c r="U1492" s="10" t="s">
        <v>475</v>
      </c>
      <c r="V1492" s="10" t="s">
        <v>6632</v>
      </c>
      <c r="W1492" s="10" t="s">
        <v>6633</v>
      </c>
      <c r="X1492" s="569">
        <v>46185.541666666657</v>
      </c>
      <c r="Y1492" s="10"/>
      <c r="Z1492" s="10">
        <v>1</v>
      </c>
      <c r="AA1492" s="10"/>
      <c r="AB1492" s="10" t="s">
        <v>478</v>
      </c>
      <c r="AC1492" s="221" t="s">
        <v>5327</v>
      </c>
      <c r="AD1492" s="10" t="s">
        <v>480</v>
      </c>
      <c r="AE1492" s="10"/>
      <c r="AF1492" s="10"/>
      <c r="AG1492" s="10"/>
      <c r="AH1492" s="10"/>
      <c r="AI1492" s="10"/>
      <c r="AJ1492" s="10"/>
      <c r="AK1492" s="10" t="s">
        <v>480</v>
      </c>
      <c r="AL1492" t="e">
        <f t="shared" si="46"/>
        <v>#VALUE!</v>
      </c>
      <c r="AM1492">
        <f t="shared" si="47"/>
        <v>46185</v>
      </c>
    </row>
    <row r="1493" spans="1:39" ht="21.6" customHeight="1">
      <c r="A1493" s="10">
        <v>73</v>
      </c>
      <c r="B1493" s="10" t="s">
        <v>471</v>
      </c>
      <c r="C1493" s="10">
        <v>2026061971</v>
      </c>
      <c r="D1493" s="10"/>
      <c r="E1493" s="10"/>
      <c r="F1493" s="10">
        <v>3957</v>
      </c>
      <c r="G1493" s="366" t="s">
        <v>662</v>
      </c>
      <c r="H1493" s="10" t="s">
        <v>504</v>
      </c>
      <c r="I1493" s="10"/>
      <c r="J1493" s="10"/>
      <c r="K1493" s="10"/>
      <c r="L1493" s="10"/>
      <c r="M1493" s="11"/>
      <c r="N1493" s="10"/>
      <c r="O1493" s="11"/>
      <c r="P1493" s="12"/>
      <c r="Q1493" s="10" t="s">
        <v>663</v>
      </c>
      <c r="R1493" s="10" t="s">
        <v>419</v>
      </c>
      <c r="S1493" s="367" t="s">
        <v>145</v>
      </c>
      <c r="T1493" s="10">
        <v>1</v>
      </c>
      <c r="U1493" s="10" t="s">
        <v>475</v>
      </c>
      <c r="V1493" s="10" t="s">
        <v>6634</v>
      </c>
      <c r="W1493" s="10" t="s">
        <v>6635</v>
      </c>
      <c r="X1493" s="569">
        <v>46185.607638888891</v>
      </c>
      <c r="Y1493" s="10"/>
      <c r="Z1493" s="10">
        <v>0.4</v>
      </c>
      <c r="AA1493" s="10"/>
      <c r="AB1493" s="10" t="s">
        <v>478</v>
      </c>
      <c r="AC1493" s="221" t="s">
        <v>5068</v>
      </c>
      <c r="AD1493" s="10" t="s">
        <v>480</v>
      </c>
      <c r="AE1493" s="10"/>
      <c r="AF1493" s="10"/>
      <c r="AG1493" s="10"/>
      <c r="AH1493" s="10"/>
      <c r="AI1493" s="10"/>
      <c r="AJ1493" s="10" t="s">
        <v>480</v>
      </c>
      <c r="AK1493" s="10" t="s">
        <v>480</v>
      </c>
      <c r="AL1493" t="e">
        <f t="shared" si="46"/>
        <v>#VALUE!</v>
      </c>
      <c r="AM1493">
        <f t="shared" si="47"/>
        <v>46185</v>
      </c>
    </row>
    <row r="1494" spans="1:39" ht="21.6" customHeight="1">
      <c r="A1494" s="10">
        <v>74</v>
      </c>
      <c r="B1494" s="10" t="s">
        <v>471</v>
      </c>
      <c r="C1494" s="10">
        <v>2026061977</v>
      </c>
      <c r="D1494" s="10"/>
      <c r="E1494" s="10"/>
      <c r="F1494" s="10">
        <v>3965</v>
      </c>
      <c r="G1494" s="366" t="s">
        <v>1170</v>
      </c>
      <c r="H1494" s="10" t="s">
        <v>543</v>
      </c>
      <c r="I1494" s="10"/>
      <c r="J1494" s="10"/>
      <c r="K1494" s="10"/>
      <c r="L1494" s="10"/>
      <c r="M1494" s="11"/>
      <c r="N1494" s="10"/>
      <c r="O1494" s="11"/>
      <c r="P1494" s="12"/>
      <c r="Q1494" s="10" t="s">
        <v>1171</v>
      </c>
      <c r="R1494" s="10" t="s">
        <v>419</v>
      </c>
      <c r="S1494" s="367" t="s">
        <v>130</v>
      </c>
      <c r="T1494" s="10">
        <v>1</v>
      </c>
      <c r="U1494" s="10" t="s">
        <v>475</v>
      </c>
      <c r="V1494" s="10" t="s">
        <v>6636</v>
      </c>
      <c r="W1494" s="10" t="s">
        <v>6637</v>
      </c>
      <c r="X1494" s="569">
        <v>46185.625</v>
      </c>
      <c r="Y1494" s="10"/>
      <c r="Z1494" s="10">
        <v>0.5</v>
      </c>
      <c r="AA1494" s="10"/>
      <c r="AB1494" s="10" t="s">
        <v>478</v>
      </c>
      <c r="AC1494" s="221" t="s">
        <v>5068</v>
      </c>
      <c r="AD1494" s="10" t="s">
        <v>480</v>
      </c>
      <c r="AE1494" s="10"/>
      <c r="AF1494" s="10"/>
      <c r="AG1494" s="10"/>
      <c r="AH1494" s="10"/>
      <c r="AI1494" s="10"/>
      <c r="AJ1494" s="10"/>
      <c r="AK1494" s="10" t="s">
        <v>480</v>
      </c>
      <c r="AL1494" t="e">
        <f t="shared" si="46"/>
        <v>#VALUE!</v>
      </c>
      <c r="AM1494">
        <f t="shared" si="47"/>
        <v>46185</v>
      </c>
    </row>
    <row r="1495" spans="1:39" ht="21.6" customHeight="1">
      <c r="A1495" s="10">
        <v>75</v>
      </c>
      <c r="B1495" s="10" t="s">
        <v>471</v>
      </c>
      <c r="C1495" s="10">
        <v>2026061983</v>
      </c>
      <c r="D1495" s="10"/>
      <c r="E1495" s="10"/>
      <c r="F1495" s="10" t="s">
        <v>84</v>
      </c>
      <c r="G1495" s="366" t="s">
        <v>352</v>
      </c>
      <c r="H1495" s="10" t="s">
        <v>504</v>
      </c>
      <c r="I1495" s="10"/>
      <c r="J1495" s="10"/>
      <c r="K1495" s="10"/>
      <c r="L1495" s="10"/>
      <c r="M1495" s="11"/>
      <c r="N1495" s="10"/>
      <c r="O1495" s="11"/>
      <c r="P1495" s="12"/>
      <c r="Q1495" s="10" t="s">
        <v>1379</v>
      </c>
      <c r="R1495" s="10" t="s">
        <v>419</v>
      </c>
      <c r="S1495" s="367" t="s">
        <v>145</v>
      </c>
      <c r="T1495" s="10">
        <v>1</v>
      </c>
      <c r="U1495" s="10" t="s">
        <v>475</v>
      </c>
      <c r="V1495" s="10" t="s">
        <v>6638</v>
      </c>
      <c r="W1495" s="10" t="s">
        <v>6639</v>
      </c>
      <c r="X1495" s="569">
        <v>46185.637499999997</v>
      </c>
      <c r="Y1495" s="10"/>
      <c r="Z1495" s="10">
        <v>0.5</v>
      </c>
      <c r="AA1495" s="10"/>
      <c r="AB1495" s="10" t="s">
        <v>478</v>
      </c>
      <c r="AC1495" s="221" t="s">
        <v>5068</v>
      </c>
      <c r="AD1495" s="10" t="s">
        <v>480</v>
      </c>
      <c r="AE1495" s="10"/>
      <c r="AF1495" s="10"/>
      <c r="AG1495" s="10"/>
      <c r="AH1495" s="10"/>
      <c r="AI1495" s="10"/>
      <c r="AJ1495" s="10" t="s">
        <v>480</v>
      </c>
      <c r="AK1495" s="10" t="s">
        <v>480</v>
      </c>
      <c r="AL1495" t="e">
        <f t="shared" si="46"/>
        <v>#VALUE!</v>
      </c>
      <c r="AM1495">
        <f t="shared" si="47"/>
        <v>46185</v>
      </c>
    </row>
    <row r="1496" spans="1:39" ht="21.6" customHeight="1">
      <c r="A1496" s="10">
        <v>76</v>
      </c>
      <c r="B1496" s="10" t="s">
        <v>471</v>
      </c>
      <c r="C1496" s="10">
        <v>2026061986</v>
      </c>
      <c r="D1496" s="10"/>
      <c r="E1496" s="10"/>
      <c r="F1496" s="10">
        <v>2154</v>
      </c>
      <c r="G1496" s="366" t="s">
        <v>878</v>
      </c>
      <c r="H1496" s="10" t="s">
        <v>543</v>
      </c>
      <c r="I1496" s="10"/>
      <c r="J1496" s="10"/>
      <c r="K1496" s="10"/>
      <c r="L1496" s="10"/>
      <c r="M1496" s="11"/>
      <c r="N1496" s="10"/>
      <c r="O1496" s="11"/>
      <c r="P1496" s="12"/>
      <c r="Q1496" s="10" t="s">
        <v>882</v>
      </c>
      <c r="R1496" s="10" t="s">
        <v>419</v>
      </c>
      <c r="S1496" s="367" t="s">
        <v>130</v>
      </c>
      <c r="T1496" s="10">
        <v>1</v>
      </c>
      <c r="U1496" s="10" t="s">
        <v>475</v>
      </c>
      <c r="V1496" s="10" t="s">
        <v>6640</v>
      </c>
      <c r="W1496" s="10" t="s">
        <v>6641</v>
      </c>
      <c r="X1496" s="569">
        <v>46185.645833333343</v>
      </c>
      <c r="Y1496" s="10"/>
      <c r="Z1496" s="10">
        <v>0.3</v>
      </c>
      <c r="AA1496" s="10"/>
      <c r="AB1496" s="10" t="s">
        <v>478</v>
      </c>
      <c r="AC1496" s="221" t="s">
        <v>5068</v>
      </c>
      <c r="AD1496" s="10" t="s">
        <v>480</v>
      </c>
      <c r="AE1496" s="10"/>
      <c r="AF1496" s="10"/>
      <c r="AG1496" s="10"/>
      <c r="AH1496" s="10"/>
      <c r="AI1496" s="10"/>
      <c r="AJ1496" s="10"/>
      <c r="AK1496" s="10" t="s">
        <v>480</v>
      </c>
      <c r="AL1496" t="e">
        <f t="shared" si="46"/>
        <v>#VALUE!</v>
      </c>
      <c r="AM1496">
        <f t="shared" si="47"/>
        <v>46185</v>
      </c>
    </row>
    <row r="1497" spans="1:39" ht="21.6" customHeight="1">
      <c r="A1497" s="10">
        <v>77</v>
      </c>
      <c r="B1497" s="10" t="s">
        <v>471</v>
      </c>
      <c r="C1497" s="10">
        <v>2026062001</v>
      </c>
      <c r="D1497" s="10"/>
      <c r="E1497" s="10"/>
      <c r="F1497" s="10">
        <v>5245</v>
      </c>
      <c r="G1497" s="366" t="s">
        <v>408</v>
      </c>
      <c r="H1497" s="10" t="s">
        <v>504</v>
      </c>
      <c r="I1497" s="10"/>
      <c r="J1497" s="10"/>
      <c r="K1497" s="10"/>
      <c r="L1497" s="10"/>
      <c r="M1497" s="11"/>
      <c r="N1497" s="10"/>
      <c r="O1497" s="11"/>
      <c r="P1497" s="12"/>
      <c r="Q1497" s="10" t="s">
        <v>962</v>
      </c>
      <c r="R1497" s="10" t="s">
        <v>419</v>
      </c>
      <c r="S1497" s="367" t="s">
        <v>145</v>
      </c>
      <c r="T1497" s="10">
        <v>1</v>
      </c>
      <c r="U1497" s="10" t="s">
        <v>475</v>
      </c>
      <c r="V1497" s="10" t="s">
        <v>6642</v>
      </c>
      <c r="W1497" s="10" t="s">
        <v>6643</v>
      </c>
      <c r="X1497" s="569">
        <v>46185.666666666657</v>
      </c>
      <c r="Y1497" s="10"/>
      <c r="Z1497" s="10">
        <v>0.4</v>
      </c>
      <c r="AA1497" s="10"/>
      <c r="AB1497" s="10" t="s">
        <v>478</v>
      </c>
      <c r="AC1497" s="221" t="s">
        <v>5068</v>
      </c>
      <c r="AD1497" s="10" t="s">
        <v>480</v>
      </c>
      <c r="AE1497" s="10"/>
      <c r="AF1497" s="10"/>
      <c r="AG1497" s="10"/>
      <c r="AH1497" s="10"/>
      <c r="AI1497" s="10"/>
      <c r="AJ1497" s="10" t="s">
        <v>480</v>
      </c>
      <c r="AK1497" s="10" t="s">
        <v>480</v>
      </c>
      <c r="AL1497" t="e">
        <f t="shared" si="46"/>
        <v>#VALUE!</v>
      </c>
      <c r="AM1497">
        <f t="shared" si="47"/>
        <v>46185</v>
      </c>
    </row>
    <row r="1498" spans="1:39" ht="21.6" customHeight="1">
      <c r="A1498" s="10">
        <v>78</v>
      </c>
      <c r="B1498" s="10" t="s">
        <v>471</v>
      </c>
      <c r="C1498" s="10">
        <v>2026062007</v>
      </c>
      <c r="D1498" s="10"/>
      <c r="E1498" s="10"/>
      <c r="F1498" s="10" t="s">
        <v>86</v>
      </c>
      <c r="G1498" s="366" t="s">
        <v>2299</v>
      </c>
      <c r="H1498" s="10" t="s">
        <v>543</v>
      </c>
      <c r="I1498" s="10"/>
      <c r="J1498" s="10"/>
      <c r="K1498" s="10"/>
      <c r="L1498" s="10"/>
      <c r="M1498" s="11"/>
      <c r="N1498" s="10"/>
      <c r="O1498" s="11"/>
      <c r="P1498" s="12"/>
      <c r="Q1498" s="10" t="s">
        <v>2302</v>
      </c>
      <c r="R1498" s="10" t="s">
        <v>419</v>
      </c>
      <c r="S1498" s="367" t="s">
        <v>130</v>
      </c>
      <c r="T1498" s="10">
        <v>1</v>
      </c>
      <c r="U1498" s="10" t="s">
        <v>475</v>
      </c>
      <c r="V1498" s="10" t="s">
        <v>6644</v>
      </c>
      <c r="W1498" s="10" t="s">
        <v>6645</v>
      </c>
      <c r="X1498" s="569">
        <v>46185.694444444453</v>
      </c>
      <c r="Y1498" s="10"/>
      <c r="Z1498" s="10">
        <v>12.5</v>
      </c>
      <c r="AA1498" s="10"/>
      <c r="AB1498" s="10" t="s">
        <v>478</v>
      </c>
      <c r="AC1498" s="221" t="s">
        <v>5068</v>
      </c>
      <c r="AD1498" s="10" t="s">
        <v>480</v>
      </c>
      <c r="AE1498" s="10"/>
      <c r="AF1498" s="10"/>
      <c r="AG1498" s="10"/>
      <c r="AH1498" s="10"/>
      <c r="AI1498" s="10"/>
      <c r="AJ1498" s="10"/>
      <c r="AK1498" s="10" t="s">
        <v>480</v>
      </c>
      <c r="AL1498" t="e">
        <f t="shared" si="46"/>
        <v>#VALUE!</v>
      </c>
      <c r="AM1498">
        <f t="shared" si="47"/>
        <v>46185</v>
      </c>
    </row>
    <row r="1499" spans="1:39" ht="21.6" customHeight="1">
      <c r="A1499" s="10">
        <v>47</v>
      </c>
      <c r="B1499" s="10" t="s">
        <v>509</v>
      </c>
      <c r="C1499" s="10">
        <v>2026061642</v>
      </c>
      <c r="D1499" s="10" t="s">
        <v>6646</v>
      </c>
      <c r="E1499" s="10" t="s">
        <v>511</v>
      </c>
      <c r="F1499" s="10">
        <v>2482</v>
      </c>
      <c r="G1499" s="366" t="s">
        <v>229</v>
      </c>
      <c r="H1499" s="10" t="s">
        <v>2440</v>
      </c>
      <c r="I1499" s="10" t="s">
        <v>6647</v>
      </c>
      <c r="J1499" s="10" t="s">
        <v>530</v>
      </c>
      <c r="K1499" s="10" t="s">
        <v>592</v>
      </c>
      <c r="L1499" s="10" t="s">
        <v>703</v>
      </c>
      <c r="M1499" s="11" t="s">
        <v>704</v>
      </c>
      <c r="N1499" s="10">
        <v>2405</v>
      </c>
      <c r="O1499" s="11" t="s">
        <v>705</v>
      </c>
      <c r="P1499" s="12" t="s">
        <v>6549</v>
      </c>
      <c r="Q1499" s="10" t="s">
        <v>4353</v>
      </c>
      <c r="R1499" s="10" t="s">
        <v>419</v>
      </c>
      <c r="S1499" s="367" t="s">
        <v>130</v>
      </c>
      <c r="T1499" s="10">
        <v>1</v>
      </c>
      <c r="U1499" s="10" t="s">
        <v>475</v>
      </c>
      <c r="V1499" s="10" t="s">
        <v>6648</v>
      </c>
      <c r="W1499" s="10" t="s">
        <v>6649</v>
      </c>
      <c r="X1499" s="569">
        <v>46188.51458333333</v>
      </c>
      <c r="Y1499" s="10" t="s">
        <v>6552</v>
      </c>
      <c r="Z1499" s="10">
        <v>1.9</v>
      </c>
      <c r="AA1499" s="10" t="s">
        <v>6650</v>
      </c>
      <c r="AB1499" s="10" t="s">
        <v>478</v>
      </c>
      <c r="AC1499" s="221" t="s">
        <v>780</v>
      </c>
      <c r="AD1499" s="10"/>
      <c r="AE1499" s="10"/>
      <c r="AF1499" s="10"/>
      <c r="AG1499" s="10"/>
      <c r="AH1499" s="10"/>
      <c r="AI1499" s="10"/>
      <c r="AJ1499" s="10"/>
      <c r="AK1499" s="10" t="s">
        <v>480</v>
      </c>
      <c r="AL1499">
        <f t="shared" si="46"/>
        <v>46183</v>
      </c>
      <c r="AM1499">
        <f t="shared" si="47"/>
        <v>46188</v>
      </c>
    </row>
    <row r="1500" spans="1:39" ht="21.6" customHeight="1">
      <c r="A1500" s="10">
        <v>49</v>
      </c>
      <c r="B1500" s="10" t="s">
        <v>509</v>
      </c>
      <c r="C1500" s="10">
        <v>2026061644</v>
      </c>
      <c r="D1500" s="10" t="s">
        <v>6651</v>
      </c>
      <c r="E1500" s="10" t="s">
        <v>511</v>
      </c>
      <c r="F1500" s="10">
        <v>5341</v>
      </c>
      <c r="G1500" s="366" t="s">
        <v>230</v>
      </c>
      <c r="H1500" s="10" t="s">
        <v>887</v>
      </c>
      <c r="I1500" s="10" t="s">
        <v>6652</v>
      </c>
      <c r="J1500" s="10" t="s">
        <v>530</v>
      </c>
      <c r="K1500" s="10" t="s">
        <v>592</v>
      </c>
      <c r="L1500" s="10" t="s">
        <v>703</v>
      </c>
      <c r="M1500" s="11" t="s">
        <v>704</v>
      </c>
      <c r="N1500" s="10">
        <v>2405</v>
      </c>
      <c r="O1500" s="11" t="s">
        <v>705</v>
      </c>
      <c r="P1500" s="12" t="s">
        <v>6653</v>
      </c>
      <c r="Q1500" s="10" t="s">
        <v>1890</v>
      </c>
      <c r="R1500" s="10" t="s">
        <v>419</v>
      </c>
      <c r="S1500" s="367" t="s">
        <v>125</v>
      </c>
      <c r="T1500" s="10">
        <v>1</v>
      </c>
      <c r="U1500" s="10" t="s">
        <v>475</v>
      </c>
      <c r="V1500" s="10" t="s">
        <v>6654</v>
      </c>
      <c r="W1500" s="10" t="s">
        <v>6655</v>
      </c>
      <c r="X1500" s="569">
        <v>46188.625</v>
      </c>
      <c r="Y1500" s="10" t="s">
        <v>6656</v>
      </c>
      <c r="Z1500" s="10">
        <v>2</v>
      </c>
      <c r="AA1500" s="10" t="s">
        <v>6657</v>
      </c>
      <c r="AB1500" s="10" t="s">
        <v>478</v>
      </c>
      <c r="AC1500" s="221" t="s">
        <v>6658</v>
      </c>
      <c r="AD1500" s="10"/>
      <c r="AE1500" s="10"/>
      <c r="AF1500" s="10"/>
      <c r="AG1500" s="10"/>
      <c r="AH1500" s="10"/>
      <c r="AI1500" s="10"/>
      <c r="AJ1500" s="10"/>
      <c r="AK1500" s="10" t="s">
        <v>480</v>
      </c>
      <c r="AL1500">
        <f t="shared" si="46"/>
        <v>46183</v>
      </c>
      <c r="AM1500">
        <f t="shared" si="47"/>
        <v>46188</v>
      </c>
    </row>
    <row r="1501" spans="1:39" ht="21.6" customHeight="1">
      <c r="A1501" s="10">
        <v>81</v>
      </c>
      <c r="B1501" s="10" t="s">
        <v>509</v>
      </c>
      <c r="C1501" s="10">
        <v>2026062020</v>
      </c>
      <c r="D1501" s="10" t="s">
        <v>6659</v>
      </c>
      <c r="E1501" s="10" t="s">
        <v>511</v>
      </c>
      <c r="F1501" s="10">
        <v>5430</v>
      </c>
      <c r="G1501" s="366" t="s">
        <v>337</v>
      </c>
      <c r="H1501" s="10" t="s">
        <v>887</v>
      </c>
      <c r="I1501" s="10" t="s">
        <v>6660</v>
      </c>
      <c r="J1501" s="10" t="s">
        <v>591</v>
      </c>
      <c r="K1501" s="10" t="s">
        <v>1037</v>
      </c>
      <c r="L1501" s="10" t="s">
        <v>1228</v>
      </c>
      <c r="M1501" s="11" t="s">
        <v>1229</v>
      </c>
      <c r="N1501" s="10" t="s">
        <v>1487</v>
      </c>
      <c r="O1501" s="11" t="s">
        <v>1488</v>
      </c>
      <c r="P1501" s="12" t="s">
        <v>6661</v>
      </c>
      <c r="Q1501" s="10" t="s">
        <v>888</v>
      </c>
      <c r="R1501" s="10" t="s">
        <v>419</v>
      </c>
      <c r="S1501" s="367" t="s">
        <v>125</v>
      </c>
      <c r="T1501" s="10">
        <v>1</v>
      </c>
      <c r="U1501" s="10" t="s">
        <v>475</v>
      </c>
      <c r="V1501" s="10" t="s">
        <v>6662</v>
      </c>
      <c r="W1501" s="10" t="s">
        <v>6663</v>
      </c>
      <c r="X1501" s="569">
        <v>46188.4375</v>
      </c>
      <c r="Y1501" s="10" t="s">
        <v>6664</v>
      </c>
      <c r="Z1501" s="10">
        <v>1</v>
      </c>
      <c r="AA1501" s="10"/>
      <c r="AB1501" s="10" t="s">
        <v>478</v>
      </c>
      <c r="AC1501" s="221" t="s">
        <v>6665</v>
      </c>
      <c r="AD1501" s="10"/>
      <c r="AE1501" s="10"/>
      <c r="AF1501" s="10"/>
      <c r="AG1501" s="10"/>
      <c r="AH1501" s="10"/>
      <c r="AI1501" s="10"/>
      <c r="AJ1501" s="10"/>
      <c r="AK1501" s="10" t="s">
        <v>480</v>
      </c>
      <c r="AL1501">
        <f t="shared" si="46"/>
        <v>46185</v>
      </c>
      <c r="AM1501">
        <f t="shared" si="47"/>
        <v>46188</v>
      </c>
    </row>
    <row r="1502" spans="1:39" ht="21.6" customHeight="1">
      <c r="A1502" s="10">
        <v>82</v>
      </c>
      <c r="B1502" s="10" t="s">
        <v>509</v>
      </c>
      <c r="C1502" s="10">
        <v>2026062032</v>
      </c>
      <c r="D1502" s="10" t="s">
        <v>6666</v>
      </c>
      <c r="E1502" s="10" t="s">
        <v>511</v>
      </c>
      <c r="F1502" s="10">
        <v>4035</v>
      </c>
      <c r="G1502" s="366" t="s">
        <v>3899</v>
      </c>
      <c r="H1502" s="10" t="s">
        <v>2561</v>
      </c>
      <c r="I1502" s="10" t="s">
        <v>6667</v>
      </c>
      <c r="J1502" s="10" t="s">
        <v>629</v>
      </c>
      <c r="K1502" s="10" t="s">
        <v>592</v>
      </c>
      <c r="L1502" s="10" t="s">
        <v>593</v>
      </c>
      <c r="M1502" s="11" t="s">
        <v>594</v>
      </c>
      <c r="N1502" s="10" t="s">
        <v>595</v>
      </c>
      <c r="O1502" s="11" t="s">
        <v>596</v>
      </c>
      <c r="P1502" s="12" t="s">
        <v>6668</v>
      </c>
      <c r="Q1502" s="10" t="s">
        <v>3900</v>
      </c>
      <c r="R1502" s="10" t="s">
        <v>419</v>
      </c>
      <c r="S1502" s="367" t="s">
        <v>130</v>
      </c>
      <c r="T1502" s="10">
        <v>1</v>
      </c>
      <c r="U1502" s="10" t="s">
        <v>475</v>
      </c>
      <c r="V1502" s="10" t="s">
        <v>6669</v>
      </c>
      <c r="W1502" s="10" t="s">
        <v>6670</v>
      </c>
      <c r="X1502" s="569">
        <v>46188.555555555547</v>
      </c>
      <c r="Y1502" s="10" t="s">
        <v>6664</v>
      </c>
      <c r="Z1502" s="10">
        <v>0.5</v>
      </c>
      <c r="AA1502" s="10"/>
      <c r="AB1502" s="10" t="s">
        <v>478</v>
      </c>
      <c r="AC1502" s="221" t="s">
        <v>6671</v>
      </c>
      <c r="AD1502" s="10"/>
      <c r="AE1502" s="10"/>
      <c r="AF1502" s="10"/>
      <c r="AG1502" s="10"/>
      <c r="AH1502" s="10"/>
      <c r="AI1502" s="10"/>
      <c r="AJ1502" s="10"/>
      <c r="AK1502" s="10" t="s">
        <v>480</v>
      </c>
      <c r="AL1502">
        <f t="shared" si="46"/>
        <v>46187</v>
      </c>
      <c r="AM1502">
        <f t="shared" si="47"/>
        <v>46188</v>
      </c>
    </row>
    <row r="1503" spans="1:39" ht="21.6" customHeight="1">
      <c r="A1503" s="10">
        <v>84</v>
      </c>
      <c r="B1503" s="10" t="s">
        <v>509</v>
      </c>
      <c r="C1503" s="10">
        <v>2026062033</v>
      </c>
      <c r="D1503" s="10" t="s">
        <v>6672</v>
      </c>
      <c r="E1503" s="10" t="s">
        <v>511</v>
      </c>
      <c r="F1503" s="10">
        <v>4035</v>
      </c>
      <c r="G1503" s="366" t="s">
        <v>3899</v>
      </c>
      <c r="H1503" s="10" t="s">
        <v>2561</v>
      </c>
      <c r="I1503" s="10" t="s">
        <v>6673</v>
      </c>
      <c r="J1503" s="10" t="s">
        <v>629</v>
      </c>
      <c r="K1503" s="10" t="s">
        <v>592</v>
      </c>
      <c r="L1503" s="10" t="s">
        <v>593</v>
      </c>
      <c r="M1503" s="11" t="s">
        <v>594</v>
      </c>
      <c r="N1503" s="10" t="s">
        <v>595</v>
      </c>
      <c r="O1503" s="11" t="s">
        <v>596</v>
      </c>
      <c r="P1503" s="12" t="s">
        <v>6674</v>
      </c>
      <c r="Q1503" s="10" t="s">
        <v>3900</v>
      </c>
      <c r="R1503" s="10" t="s">
        <v>419</v>
      </c>
      <c r="S1503" s="367" t="s">
        <v>130</v>
      </c>
      <c r="T1503" s="10">
        <v>1</v>
      </c>
      <c r="U1503" s="10" t="s">
        <v>475</v>
      </c>
      <c r="V1503" s="10" t="s">
        <v>6675</v>
      </c>
      <c r="W1503" s="10" t="s">
        <v>6670</v>
      </c>
      <c r="X1503" s="569">
        <v>46188.555555555547</v>
      </c>
      <c r="Y1503" s="10" t="s">
        <v>6664</v>
      </c>
      <c r="Z1503" s="10">
        <v>0.5</v>
      </c>
      <c r="AA1503" s="10"/>
      <c r="AB1503" s="10" t="s">
        <v>478</v>
      </c>
      <c r="AC1503" s="221" t="s">
        <v>6676</v>
      </c>
      <c r="AD1503" s="10"/>
      <c r="AE1503" s="10"/>
      <c r="AF1503" s="10"/>
      <c r="AG1503" s="10"/>
      <c r="AH1503" s="10"/>
      <c r="AI1503" s="10"/>
      <c r="AJ1503" s="10"/>
      <c r="AK1503" s="10" t="s">
        <v>480</v>
      </c>
      <c r="AL1503">
        <f t="shared" si="46"/>
        <v>46187</v>
      </c>
      <c r="AM1503">
        <f t="shared" si="47"/>
        <v>46188</v>
      </c>
    </row>
    <row r="1504" spans="1:39" ht="21.6" customHeight="1">
      <c r="A1504" s="10">
        <v>85</v>
      </c>
      <c r="B1504" s="10" t="s">
        <v>471</v>
      </c>
      <c r="C1504" s="10">
        <v>2026062058</v>
      </c>
      <c r="D1504" s="10"/>
      <c r="E1504" s="10"/>
      <c r="F1504" s="10">
        <v>4586</v>
      </c>
      <c r="G1504" s="366" t="s">
        <v>178</v>
      </c>
      <c r="H1504" s="10" t="s">
        <v>504</v>
      </c>
      <c r="I1504" s="10"/>
      <c r="J1504" s="10"/>
      <c r="K1504" s="10"/>
      <c r="L1504" s="10"/>
      <c r="M1504" s="11"/>
      <c r="N1504" s="10"/>
      <c r="O1504" s="11"/>
      <c r="P1504" s="12"/>
      <c r="Q1504" s="10" t="s">
        <v>819</v>
      </c>
      <c r="R1504" s="10" t="s">
        <v>419</v>
      </c>
      <c r="S1504" s="367" t="s">
        <v>145</v>
      </c>
      <c r="T1504" s="10">
        <v>1</v>
      </c>
      <c r="U1504" s="10" t="s">
        <v>475</v>
      </c>
      <c r="V1504" s="10" t="s">
        <v>6677</v>
      </c>
      <c r="W1504" s="10" t="s">
        <v>6678</v>
      </c>
      <c r="X1504" s="569">
        <v>46188.414583333331</v>
      </c>
      <c r="Y1504" s="10"/>
      <c r="Z1504" s="10">
        <v>0.4</v>
      </c>
      <c r="AA1504" s="10"/>
      <c r="AB1504" s="10" t="s">
        <v>478</v>
      </c>
      <c r="AC1504" s="221" t="s">
        <v>5068</v>
      </c>
      <c r="AD1504" s="10" t="s">
        <v>480</v>
      </c>
      <c r="AE1504" s="10"/>
      <c r="AF1504" s="10"/>
      <c r="AG1504" s="10"/>
      <c r="AH1504" s="10"/>
      <c r="AI1504" s="10"/>
      <c r="AJ1504" s="10" t="s">
        <v>480</v>
      </c>
      <c r="AK1504" s="10" t="s">
        <v>480</v>
      </c>
      <c r="AL1504" t="e">
        <f t="shared" si="46"/>
        <v>#VALUE!</v>
      </c>
      <c r="AM1504">
        <f t="shared" si="47"/>
        <v>46188</v>
      </c>
    </row>
    <row r="1505" spans="1:39" ht="21.6" customHeight="1">
      <c r="A1505" s="10">
        <v>86</v>
      </c>
      <c r="B1505" s="10" t="s">
        <v>471</v>
      </c>
      <c r="C1505" s="10">
        <v>2026062063</v>
      </c>
      <c r="D1505" s="10"/>
      <c r="E1505" s="10"/>
      <c r="F1505" s="10" t="s">
        <v>87</v>
      </c>
      <c r="G1505" s="366" t="s">
        <v>1675</v>
      </c>
      <c r="H1505" s="10" t="s">
        <v>504</v>
      </c>
      <c r="I1505" s="10"/>
      <c r="J1505" s="10"/>
      <c r="K1505" s="10"/>
      <c r="L1505" s="10"/>
      <c r="M1505" s="11"/>
      <c r="N1505" s="10"/>
      <c r="O1505" s="11"/>
      <c r="P1505" s="12"/>
      <c r="Q1505" s="10" t="s">
        <v>1676</v>
      </c>
      <c r="R1505" s="10" t="s">
        <v>419</v>
      </c>
      <c r="S1505" s="367" t="s">
        <v>145</v>
      </c>
      <c r="T1505" s="10">
        <v>1</v>
      </c>
      <c r="U1505" s="10" t="s">
        <v>475</v>
      </c>
      <c r="V1505" s="10" t="s">
        <v>6679</v>
      </c>
      <c r="W1505" s="10" t="s">
        <v>6680</v>
      </c>
      <c r="X1505" s="569">
        <v>46188.443055555559</v>
      </c>
      <c r="Y1505" s="10"/>
      <c r="Z1505" s="10">
        <v>0.4</v>
      </c>
      <c r="AA1505" s="10"/>
      <c r="AB1505" s="10" t="s">
        <v>478</v>
      </c>
      <c r="AC1505" s="221" t="s">
        <v>5068</v>
      </c>
      <c r="AD1505" s="10" t="s">
        <v>480</v>
      </c>
      <c r="AE1505" s="10"/>
      <c r="AF1505" s="10"/>
      <c r="AG1505" s="10"/>
      <c r="AH1505" s="10"/>
      <c r="AI1505" s="10"/>
      <c r="AJ1505" s="10" t="s">
        <v>480</v>
      </c>
      <c r="AK1505" s="10" t="s">
        <v>480</v>
      </c>
      <c r="AL1505" t="e">
        <f t="shared" si="46"/>
        <v>#VALUE!</v>
      </c>
      <c r="AM1505">
        <f t="shared" si="47"/>
        <v>46188</v>
      </c>
    </row>
    <row r="1506" spans="1:39" ht="21.6" customHeight="1">
      <c r="A1506" s="10">
        <v>87</v>
      </c>
      <c r="B1506" s="10" t="s">
        <v>471</v>
      </c>
      <c r="C1506" s="10">
        <v>2026062067</v>
      </c>
      <c r="D1506" s="10"/>
      <c r="E1506" s="10"/>
      <c r="F1506" s="10">
        <v>5430</v>
      </c>
      <c r="G1506" s="366" t="s">
        <v>337</v>
      </c>
      <c r="H1506" s="10" t="s">
        <v>887</v>
      </c>
      <c r="I1506" s="10"/>
      <c r="J1506" s="10"/>
      <c r="K1506" s="10"/>
      <c r="L1506" s="10"/>
      <c r="M1506" s="11"/>
      <c r="N1506" s="10"/>
      <c r="O1506" s="11"/>
      <c r="P1506" s="12"/>
      <c r="Q1506" s="10" t="s">
        <v>888</v>
      </c>
      <c r="R1506" s="10" t="s">
        <v>419</v>
      </c>
      <c r="S1506" s="367" t="s">
        <v>125</v>
      </c>
      <c r="T1506" s="10">
        <v>1</v>
      </c>
      <c r="U1506" s="10" t="s">
        <v>475</v>
      </c>
      <c r="V1506" s="10" t="s">
        <v>6681</v>
      </c>
      <c r="W1506" s="10" t="s">
        <v>6649</v>
      </c>
      <c r="X1506" s="569">
        <v>46188.458333333343</v>
      </c>
      <c r="Y1506" s="10"/>
      <c r="Z1506" s="10">
        <v>0.5</v>
      </c>
      <c r="AA1506" s="10"/>
      <c r="AB1506" s="10" t="s">
        <v>478</v>
      </c>
      <c r="AC1506" s="221" t="s">
        <v>5068</v>
      </c>
      <c r="AD1506" s="10" t="s">
        <v>480</v>
      </c>
      <c r="AE1506" s="10"/>
      <c r="AF1506" s="10"/>
      <c r="AG1506" s="10"/>
      <c r="AH1506" s="10"/>
      <c r="AI1506" s="10"/>
      <c r="AJ1506" s="10" t="s">
        <v>480</v>
      </c>
      <c r="AK1506" s="10" t="s">
        <v>480</v>
      </c>
      <c r="AL1506" t="e">
        <f t="shared" si="46"/>
        <v>#VALUE!</v>
      </c>
      <c r="AM1506">
        <f t="shared" si="47"/>
        <v>46188</v>
      </c>
    </row>
    <row r="1507" spans="1:39" ht="21.6" customHeight="1">
      <c r="A1507" s="10">
        <v>88</v>
      </c>
      <c r="B1507" s="10" t="s">
        <v>471</v>
      </c>
      <c r="C1507" s="10">
        <v>2026062072</v>
      </c>
      <c r="D1507" s="10"/>
      <c r="E1507" s="10"/>
      <c r="F1507" s="10">
        <v>5082</v>
      </c>
      <c r="G1507" s="366" t="s">
        <v>2325</v>
      </c>
      <c r="H1507" s="10" t="s">
        <v>887</v>
      </c>
      <c r="I1507" s="10"/>
      <c r="J1507" s="10"/>
      <c r="K1507" s="10"/>
      <c r="L1507" s="10"/>
      <c r="M1507" s="11"/>
      <c r="N1507" s="10"/>
      <c r="O1507" s="11"/>
      <c r="P1507" s="12"/>
      <c r="Q1507" s="10" t="s">
        <v>2326</v>
      </c>
      <c r="R1507" s="10" t="s">
        <v>419</v>
      </c>
      <c r="S1507" s="367" t="s">
        <v>125</v>
      </c>
      <c r="T1507" s="10">
        <v>1</v>
      </c>
      <c r="U1507" s="10" t="s">
        <v>475</v>
      </c>
      <c r="V1507" s="10" t="s">
        <v>6682</v>
      </c>
      <c r="W1507" s="10" t="s">
        <v>6683</v>
      </c>
      <c r="X1507" s="569">
        <v>46188.479166666657</v>
      </c>
      <c r="Y1507" s="10"/>
      <c r="Z1507" s="10">
        <v>0.5</v>
      </c>
      <c r="AA1507" s="10"/>
      <c r="AB1507" s="10" t="s">
        <v>478</v>
      </c>
      <c r="AC1507" s="221" t="s">
        <v>5068</v>
      </c>
      <c r="AD1507" s="10" t="s">
        <v>480</v>
      </c>
      <c r="AE1507" s="10"/>
      <c r="AF1507" s="10"/>
      <c r="AG1507" s="10"/>
      <c r="AH1507" s="10"/>
      <c r="AI1507" s="10"/>
      <c r="AJ1507" s="10" t="s">
        <v>480</v>
      </c>
      <c r="AK1507" s="10" t="s">
        <v>480</v>
      </c>
      <c r="AL1507" t="e">
        <f t="shared" si="46"/>
        <v>#VALUE!</v>
      </c>
      <c r="AM1507">
        <f t="shared" si="47"/>
        <v>46188</v>
      </c>
    </row>
    <row r="1508" spans="1:39" ht="21.6" customHeight="1">
      <c r="A1508" s="10">
        <v>89</v>
      </c>
      <c r="B1508" s="10" t="s">
        <v>471</v>
      </c>
      <c r="C1508" s="10">
        <v>2026062076</v>
      </c>
      <c r="D1508" s="10"/>
      <c r="E1508" s="10"/>
      <c r="F1508" s="10">
        <v>5352</v>
      </c>
      <c r="G1508" s="366" t="s">
        <v>2100</v>
      </c>
      <c r="H1508" s="10" t="s">
        <v>504</v>
      </c>
      <c r="I1508" s="10"/>
      <c r="J1508" s="10"/>
      <c r="K1508" s="10"/>
      <c r="L1508" s="10"/>
      <c r="M1508" s="11"/>
      <c r="N1508" s="10"/>
      <c r="O1508" s="11"/>
      <c r="P1508" s="12"/>
      <c r="Q1508" s="10" t="s">
        <v>2101</v>
      </c>
      <c r="R1508" s="10" t="s">
        <v>419</v>
      </c>
      <c r="S1508" s="367" t="s">
        <v>145</v>
      </c>
      <c r="T1508" s="10">
        <v>1</v>
      </c>
      <c r="U1508" s="10" t="s">
        <v>475</v>
      </c>
      <c r="V1508" s="10" t="s">
        <v>6684</v>
      </c>
      <c r="W1508" s="10" t="s">
        <v>6685</v>
      </c>
      <c r="X1508" s="569">
        <v>46188.472222222219</v>
      </c>
      <c r="Y1508" s="10"/>
      <c r="Z1508" s="10">
        <v>0.5</v>
      </c>
      <c r="AA1508" s="10"/>
      <c r="AB1508" s="10" t="s">
        <v>478</v>
      </c>
      <c r="AC1508" s="221" t="s">
        <v>5068</v>
      </c>
      <c r="AD1508" s="10" t="s">
        <v>480</v>
      </c>
      <c r="AE1508" s="10"/>
      <c r="AF1508" s="10"/>
      <c r="AG1508" s="10"/>
      <c r="AH1508" s="10"/>
      <c r="AI1508" s="10"/>
      <c r="AJ1508" s="10" t="s">
        <v>480</v>
      </c>
      <c r="AK1508" s="10" t="s">
        <v>480</v>
      </c>
      <c r="AL1508" t="e">
        <f t="shared" si="46"/>
        <v>#VALUE!</v>
      </c>
      <c r="AM1508">
        <f t="shared" si="47"/>
        <v>46188</v>
      </c>
    </row>
    <row r="1509" spans="1:39" ht="21.6" customHeight="1">
      <c r="A1509" s="10">
        <v>90</v>
      </c>
      <c r="B1509" s="10" t="s">
        <v>471</v>
      </c>
      <c r="C1509" s="10">
        <v>2026062082</v>
      </c>
      <c r="D1509" s="10"/>
      <c r="E1509" s="10"/>
      <c r="F1509" s="10">
        <v>3623</v>
      </c>
      <c r="G1509" s="366" t="s">
        <v>294</v>
      </c>
      <c r="H1509" s="10" t="s">
        <v>504</v>
      </c>
      <c r="I1509" s="10"/>
      <c r="J1509" s="10"/>
      <c r="K1509" s="10"/>
      <c r="L1509" s="10"/>
      <c r="M1509" s="11"/>
      <c r="N1509" s="10"/>
      <c r="O1509" s="11"/>
      <c r="P1509" s="12"/>
      <c r="Q1509" s="10" t="s">
        <v>1340</v>
      </c>
      <c r="R1509" s="10" t="s">
        <v>419</v>
      </c>
      <c r="S1509" s="367" t="s">
        <v>145</v>
      </c>
      <c r="T1509" s="10">
        <v>1</v>
      </c>
      <c r="U1509" s="10" t="s">
        <v>475</v>
      </c>
      <c r="V1509" s="10" t="s">
        <v>6686</v>
      </c>
      <c r="W1509" s="10" t="s">
        <v>6687</v>
      </c>
      <c r="X1509" s="569">
        <v>46188.496527777781</v>
      </c>
      <c r="Y1509" s="10"/>
      <c r="Z1509" s="10">
        <v>0.4</v>
      </c>
      <c r="AA1509" s="10"/>
      <c r="AB1509" s="10" t="s">
        <v>478</v>
      </c>
      <c r="AC1509" s="221" t="s">
        <v>5068</v>
      </c>
      <c r="AD1509" s="10" t="s">
        <v>480</v>
      </c>
      <c r="AE1509" s="10"/>
      <c r="AF1509" s="10"/>
      <c r="AG1509" s="10"/>
      <c r="AH1509" s="10"/>
      <c r="AI1509" s="10"/>
      <c r="AJ1509" s="10" t="s">
        <v>480</v>
      </c>
      <c r="AK1509" s="10" t="s">
        <v>480</v>
      </c>
      <c r="AL1509" t="e">
        <f t="shared" si="46"/>
        <v>#VALUE!</v>
      </c>
      <c r="AM1509">
        <f t="shared" si="47"/>
        <v>46188</v>
      </c>
    </row>
    <row r="1510" spans="1:39" ht="21.6" customHeight="1">
      <c r="A1510" s="10">
        <v>91</v>
      </c>
      <c r="B1510" s="10" t="s">
        <v>471</v>
      </c>
      <c r="C1510" s="10">
        <v>2026062105</v>
      </c>
      <c r="D1510" s="10"/>
      <c r="E1510" s="10"/>
      <c r="F1510" s="10">
        <v>5341</v>
      </c>
      <c r="G1510" s="366" t="s">
        <v>230</v>
      </c>
      <c r="H1510" s="10" t="s">
        <v>887</v>
      </c>
      <c r="I1510" s="10"/>
      <c r="J1510" s="10"/>
      <c r="K1510" s="10"/>
      <c r="L1510" s="10"/>
      <c r="M1510" s="11"/>
      <c r="N1510" s="10"/>
      <c r="O1510" s="11"/>
      <c r="P1510" s="12"/>
      <c r="Q1510" s="10" t="s">
        <v>1890</v>
      </c>
      <c r="R1510" s="10" t="s">
        <v>419</v>
      </c>
      <c r="S1510" s="367" t="s">
        <v>125</v>
      </c>
      <c r="T1510" s="10">
        <v>1</v>
      </c>
      <c r="U1510" s="10" t="s">
        <v>475</v>
      </c>
      <c r="V1510" s="10" t="s">
        <v>6688</v>
      </c>
      <c r="W1510" s="10" t="s">
        <v>6689</v>
      </c>
      <c r="X1510" s="569">
        <v>46188.645833333343</v>
      </c>
      <c r="Y1510" s="10"/>
      <c r="Z1510" s="10">
        <v>0.5</v>
      </c>
      <c r="AA1510" s="10"/>
      <c r="AB1510" s="10" t="s">
        <v>478</v>
      </c>
      <c r="AC1510" s="221" t="s">
        <v>5068</v>
      </c>
      <c r="AD1510" s="10" t="s">
        <v>480</v>
      </c>
      <c r="AE1510" s="10"/>
      <c r="AF1510" s="10"/>
      <c r="AG1510" s="10"/>
      <c r="AH1510" s="10"/>
      <c r="AI1510" s="10"/>
      <c r="AJ1510" s="10" t="s">
        <v>480</v>
      </c>
      <c r="AK1510" s="10" t="s">
        <v>480</v>
      </c>
      <c r="AL1510" t="e">
        <f t="shared" si="46"/>
        <v>#VALUE!</v>
      </c>
      <c r="AM1510">
        <f t="shared" si="47"/>
        <v>46188</v>
      </c>
    </row>
    <row r="1511" spans="1:39" ht="21.6" customHeight="1">
      <c r="A1511" s="10">
        <v>92</v>
      </c>
      <c r="B1511" s="10" t="s">
        <v>471</v>
      </c>
      <c r="C1511" s="10">
        <v>2026062115</v>
      </c>
      <c r="D1511" s="10"/>
      <c r="E1511" s="10"/>
      <c r="F1511" s="10" t="s">
        <v>74</v>
      </c>
      <c r="G1511" s="366" t="s">
        <v>183</v>
      </c>
      <c r="H1511" s="10" t="s">
        <v>2452</v>
      </c>
      <c r="I1511" s="10"/>
      <c r="J1511" s="10"/>
      <c r="K1511" s="10"/>
      <c r="L1511" s="10"/>
      <c r="M1511" s="11"/>
      <c r="N1511" s="10"/>
      <c r="O1511" s="11"/>
      <c r="P1511" s="12"/>
      <c r="Q1511" s="10" t="s">
        <v>3407</v>
      </c>
      <c r="R1511" s="10" t="s">
        <v>419</v>
      </c>
      <c r="S1511" s="367" t="s">
        <v>130</v>
      </c>
      <c r="T1511" s="10">
        <v>1</v>
      </c>
      <c r="U1511" s="10" t="s">
        <v>475</v>
      </c>
      <c r="V1511" s="10" t="s">
        <v>6690</v>
      </c>
      <c r="W1511" s="10" t="s">
        <v>6689</v>
      </c>
      <c r="X1511" s="569">
        <v>46188.654166666667</v>
      </c>
      <c r="Y1511" s="10"/>
      <c r="Z1511" s="10">
        <v>0.7</v>
      </c>
      <c r="AA1511" s="10"/>
      <c r="AB1511" s="10" t="s">
        <v>478</v>
      </c>
      <c r="AC1511" s="221" t="s">
        <v>841</v>
      </c>
      <c r="AD1511" s="10"/>
      <c r="AE1511" s="10" t="s">
        <v>480</v>
      </c>
      <c r="AF1511" s="10"/>
      <c r="AG1511" s="10"/>
      <c r="AH1511" s="10"/>
      <c r="AI1511" s="10"/>
      <c r="AJ1511" s="10"/>
      <c r="AK1511" s="10" t="s">
        <v>480</v>
      </c>
      <c r="AL1511" t="e">
        <f t="shared" si="46"/>
        <v>#VALUE!</v>
      </c>
      <c r="AM1511">
        <f t="shared" si="47"/>
        <v>46188</v>
      </c>
    </row>
    <row r="1512" spans="1:39" ht="21.6" customHeight="1">
      <c r="A1512" s="10">
        <v>93</v>
      </c>
      <c r="B1512" s="10" t="s">
        <v>471</v>
      </c>
      <c r="C1512" s="10">
        <v>2026062119</v>
      </c>
      <c r="D1512" s="10"/>
      <c r="E1512" s="10"/>
      <c r="F1512" s="10" t="s">
        <v>74</v>
      </c>
      <c r="G1512" s="366" t="s">
        <v>183</v>
      </c>
      <c r="H1512" s="10" t="s">
        <v>2452</v>
      </c>
      <c r="I1512" s="10"/>
      <c r="J1512" s="10"/>
      <c r="K1512" s="10"/>
      <c r="L1512" s="10"/>
      <c r="M1512" s="11"/>
      <c r="N1512" s="10"/>
      <c r="O1512" s="11"/>
      <c r="P1512" s="12"/>
      <c r="Q1512" s="10" t="s">
        <v>3407</v>
      </c>
      <c r="R1512" s="10" t="s">
        <v>419</v>
      </c>
      <c r="S1512" s="367" t="s">
        <v>145</v>
      </c>
      <c r="T1512" s="10">
        <v>1</v>
      </c>
      <c r="U1512" s="10" t="s">
        <v>475</v>
      </c>
      <c r="V1512" s="10" t="s">
        <v>6691</v>
      </c>
      <c r="W1512" s="10" t="s">
        <v>6689</v>
      </c>
      <c r="X1512" s="569">
        <v>46188.659722222219</v>
      </c>
      <c r="Y1512" s="10"/>
      <c r="Z1512" s="10">
        <v>0.8</v>
      </c>
      <c r="AA1512" s="10"/>
      <c r="AB1512" s="10" t="s">
        <v>478</v>
      </c>
      <c r="AC1512" s="221" t="s">
        <v>6692</v>
      </c>
      <c r="AD1512" s="10"/>
      <c r="AE1512" s="10" t="s">
        <v>480</v>
      </c>
      <c r="AF1512" s="10"/>
      <c r="AG1512" s="10"/>
      <c r="AH1512" s="10"/>
      <c r="AI1512" s="10"/>
      <c r="AJ1512" s="10"/>
      <c r="AK1512" s="10" t="s">
        <v>480</v>
      </c>
      <c r="AL1512" t="e">
        <f t="shared" si="46"/>
        <v>#VALUE!</v>
      </c>
      <c r="AM1512">
        <f t="shared" si="47"/>
        <v>46188</v>
      </c>
    </row>
    <row r="1513" spans="1:39" ht="21.6" customHeight="1">
      <c r="A1513" s="10">
        <v>46</v>
      </c>
      <c r="B1513" s="10" t="s">
        <v>509</v>
      </c>
      <c r="C1513" s="10">
        <v>2026061624</v>
      </c>
      <c r="D1513" s="10" t="s">
        <v>6693</v>
      </c>
      <c r="E1513" s="10" t="s">
        <v>511</v>
      </c>
      <c r="F1513" s="10">
        <v>3772</v>
      </c>
      <c r="G1513" s="366" t="s">
        <v>226</v>
      </c>
      <c r="H1513" s="10" t="s">
        <v>504</v>
      </c>
      <c r="I1513" s="10" t="s">
        <v>6694</v>
      </c>
      <c r="J1513" s="10" t="s">
        <v>530</v>
      </c>
      <c r="K1513" s="10" t="s">
        <v>592</v>
      </c>
      <c r="L1513" s="10" t="s">
        <v>703</v>
      </c>
      <c r="M1513" s="11" t="s">
        <v>704</v>
      </c>
      <c r="N1513" s="10">
        <v>2405</v>
      </c>
      <c r="O1513" s="11" t="s">
        <v>705</v>
      </c>
      <c r="P1513" s="12" t="s">
        <v>6549</v>
      </c>
      <c r="Q1513" s="10" t="s">
        <v>686</v>
      </c>
      <c r="R1513" s="10" t="s">
        <v>419</v>
      </c>
      <c r="S1513" s="367" t="s">
        <v>145</v>
      </c>
      <c r="T1513" s="10">
        <v>1</v>
      </c>
      <c r="U1513" s="10" t="s">
        <v>475</v>
      </c>
      <c r="V1513" s="10" t="s">
        <v>6695</v>
      </c>
      <c r="W1513" s="10" t="s">
        <v>6696</v>
      </c>
      <c r="X1513" s="569">
        <v>46189.486111111109</v>
      </c>
      <c r="Y1513" s="10" t="s">
        <v>6697</v>
      </c>
      <c r="Z1513" s="10">
        <v>1.7</v>
      </c>
      <c r="AA1513" s="10" t="s">
        <v>6698</v>
      </c>
      <c r="AB1513" s="10" t="s">
        <v>478</v>
      </c>
      <c r="AC1513" s="221" t="s">
        <v>6699</v>
      </c>
      <c r="AD1513" s="10"/>
      <c r="AE1513" s="10"/>
      <c r="AF1513" s="10"/>
      <c r="AG1513" s="10"/>
      <c r="AH1513" s="10"/>
      <c r="AI1513" s="10"/>
      <c r="AJ1513" s="10"/>
      <c r="AK1513" s="10" t="s">
        <v>480</v>
      </c>
      <c r="AL1513">
        <f t="shared" si="46"/>
        <v>46183</v>
      </c>
      <c r="AM1513">
        <f t="shared" si="47"/>
        <v>46189</v>
      </c>
    </row>
    <row r="1514" spans="1:39" ht="21.6" customHeight="1">
      <c r="A1514" s="10">
        <v>47</v>
      </c>
      <c r="B1514" s="10" t="s">
        <v>509</v>
      </c>
      <c r="C1514" s="10">
        <v>2026061625</v>
      </c>
      <c r="D1514" s="10" t="s">
        <v>6700</v>
      </c>
      <c r="E1514" s="10" t="s">
        <v>511</v>
      </c>
      <c r="F1514" s="10">
        <v>3929</v>
      </c>
      <c r="G1514" s="366" t="s">
        <v>224</v>
      </c>
      <c r="H1514" s="10" t="s">
        <v>887</v>
      </c>
      <c r="I1514" s="10" t="s">
        <v>6701</v>
      </c>
      <c r="J1514" s="10" t="s">
        <v>530</v>
      </c>
      <c r="K1514" s="10" t="s">
        <v>592</v>
      </c>
      <c r="L1514" s="10" t="s">
        <v>703</v>
      </c>
      <c r="M1514" s="11" t="s">
        <v>704</v>
      </c>
      <c r="N1514" s="10">
        <v>2405</v>
      </c>
      <c r="O1514" s="11" t="s">
        <v>705</v>
      </c>
      <c r="P1514" s="12" t="s">
        <v>6549</v>
      </c>
      <c r="Q1514" s="10" t="s">
        <v>1879</v>
      </c>
      <c r="R1514" s="10" t="s">
        <v>419</v>
      </c>
      <c r="S1514" s="367" t="s">
        <v>125</v>
      </c>
      <c r="T1514" s="10">
        <v>1</v>
      </c>
      <c r="U1514" s="10" t="s">
        <v>475</v>
      </c>
      <c r="V1514" s="10" t="s">
        <v>6702</v>
      </c>
      <c r="W1514" s="10" t="s">
        <v>6664</v>
      </c>
      <c r="X1514" s="569">
        <v>46189.625</v>
      </c>
      <c r="Y1514" s="10" t="s">
        <v>6697</v>
      </c>
      <c r="Z1514" s="10">
        <v>2</v>
      </c>
      <c r="AA1514" s="10" t="s">
        <v>6703</v>
      </c>
      <c r="AB1514" s="10" t="s">
        <v>478</v>
      </c>
      <c r="AC1514" s="221" t="s">
        <v>6704</v>
      </c>
      <c r="AD1514" s="10"/>
      <c r="AE1514" s="10"/>
      <c r="AF1514" s="10"/>
      <c r="AG1514" s="10"/>
      <c r="AH1514" s="10"/>
      <c r="AI1514" s="10"/>
      <c r="AJ1514" s="10"/>
      <c r="AK1514" s="10" t="s">
        <v>480</v>
      </c>
      <c r="AL1514">
        <f t="shared" si="46"/>
        <v>46183</v>
      </c>
      <c r="AM1514">
        <f t="shared" si="47"/>
        <v>46189</v>
      </c>
    </row>
    <row r="1515" spans="1:39" ht="21.6" customHeight="1">
      <c r="A1515" s="10">
        <v>93</v>
      </c>
      <c r="B1515" s="10" t="s">
        <v>509</v>
      </c>
      <c r="C1515" s="10">
        <v>2026062090</v>
      </c>
      <c r="D1515" s="10" t="s">
        <v>6705</v>
      </c>
      <c r="E1515" s="10" t="s">
        <v>511</v>
      </c>
      <c r="F1515" s="10" t="s">
        <v>64</v>
      </c>
      <c r="G1515" s="366" t="s">
        <v>3472</v>
      </c>
      <c r="H1515" s="10" t="s">
        <v>2452</v>
      </c>
      <c r="I1515" s="10" t="s">
        <v>6706</v>
      </c>
      <c r="J1515" s="10" t="s">
        <v>638</v>
      </c>
      <c r="K1515" s="10" t="s">
        <v>289</v>
      </c>
      <c r="L1515" s="10" t="s">
        <v>1228</v>
      </c>
      <c r="M1515" s="11" t="s">
        <v>1229</v>
      </c>
      <c r="N1515" s="10" t="s">
        <v>1487</v>
      </c>
      <c r="O1515" s="11" t="s">
        <v>1488</v>
      </c>
      <c r="P1515" s="12" t="s">
        <v>6707</v>
      </c>
      <c r="Q1515" s="10" t="s">
        <v>3473</v>
      </c>
      <c r="R1515" s="10" t="s">
        <v>419</v>
      </c>
      <c r="S1515" s="367" t="s">
        <v>145</v>
      </c>
      <c r="T1515" s="10">
        <v>1</v>
      </c>
      <c r="U1515" s="10" t="s">
        <v>475</v>
      </c>
      <c r="V1515" s="10" t="s">
        <v>6708</v>
      </c>
      <c r="W1515" s="10" t="s">
        <v>6709</v>
      </c>
      <c r="X1515" s="569">
        <v>46189.578472222223</v>
      </c>
      <c r="Y1515" s="10" t="s">
        <v>6710</v>
      </c>
      <c r="Z1515" s="10">
        <v>0.4</v>
      </c>
      <c r="AA1515" s="10"/>
      <c r="AB1515" s="10" t="s">
        <v>478</v>
      </c>
      <c r="AC1515" s="221" t="s">
        <v>6711</v>
      </c>
      <c r="AD1515" s="10"/>
      <c r="AE1515" s="10"/>
      <c r="AF1515" s="10"/>
      <c r="AG1515" s="10"/>
      <c r="AH1515" s="10"/>
      <c r="AI1515" s="10"/>
      <c r="AJ1515" s="10"/>
      <c r="AK1515" s="10" t="s">
        <v>480</v>
      </c>
      <c r="AL1515">
        <f t="shared" si="46"/>
        <v>46188</v>
      </c>
      <c r="AM1515">
        <f t="shared" si="47"/>
        <v>46189</v>
      </c>
    </row>
    <row r="1516" spans="1:39" ht="21.6" customHeight="1">
      <c r="A1516" s="10">
        <v>97</v>
      </c>
      <c r="B1516" s="10" t="s">
        <v>509</v>
      </c>
      <c r="C1516" s="10">
        <v>2026062151</v>
      </c>
      <c r="D1516" s="10" t="s">
        <v>6712</v>
      </c>
      <c r="E1516" s="10" t="s">
        <v>511</v>
      </c>
      <c r="F1516" s="10">
        <v>2746</v>
      </c>
      <c r="G1516" s="366" t="s">
        <v>781</v>
      </c>
      <c r="H1516" s="10" t="s">
        <v>543</v>
      </c>
      <c r="I1516" s="10" t="s">
        <v>6713</v>
      </c>
      <c r="J1516" s="10" t="s">
        <v>638</v>
      </c>
      <c r="K1516" s="10" t="s">
        <v>1037</v>
      </c>
      <c r="L1516" s="10" t="s">
        <v>1228</v>
      </c>
      <c r="M1516" s="11" t="s">
        <v>1229</v>
      </c>
      <c r="N1516" s="10" t="s">
        <v>1487</v>
      </c>
      <c r="O1516" s="11" t="s">
        <v>1488</v>
      </c>
      <c r="P1516" s="12" t="s">
        <v>6714</v>
      </c>
      <c r="Q1516" s="10" t="s">
        <v>782</v>
      </c>
      <c r="R1516" s="10" t="s">
        <v>419</v>
      </c>
      <c r="S1516" s="367" t="s">
        <v>146</v>
      </c>
      <c r="T1516" s="10">
        <v>1</v>
      </c>
      <c r="U1516" s="10" t="s">
        <v>475</v>
      </c>
      <c r="V1516" s="10" t="s">
        <v>6715</v>
      </c>
      <c r="W1516" s="10" t="s">
        <v>6716</v>
      </c>
      <c r="X1516" s="569">
        <v>46189.730555555558</v>
      </c>
      <c r="Y1516" s="10" t="s">
        <v>6717</v>
      </c>
      <c r="Z1516" s="10">
        <v>0.5</v>
      </c>
      <c r="AA1516" s="10"/>
      <c r="AB1516" s="10" t="s">
        <v>478</v>
      </c>
      <c r="AC1516" s="221" t="s">
        <v>6718</v>
      </c>
      <c r="AD1516" s="10"/>
      <c r="AE1516" s="10"/>
      <c r="AF1516" s="10"/>
      <c r="AG1516" s="10"/>
      <c r="AH1516" s="10"/>
      <c r="AI1516" s="10"/>
      <c r="AJ1516" s="10"/>
      <c r="AK1516" s="10" t="s">
        <v>480</v>
      </c>
      <c r="AL1516">
        <f t="shared" si="46"/>
        <v>46188</v>
      </c>
      <c r="AM1516">
        <f t="shared" si="47"/>
        <v>46189</v>
      </c>
    </row>
    <row r="1517" spans="1:39" ht="21.6" customHeight="1">
      <c r="A1517" s="10">
        <v>98</v>
      </c>
      <c r="B1517" s="10" t="s">
        <v>471</v>
      </c>
      <c r="C1517" s="10">
        <v>2026062192</v>
      </c>
      <c r="D1517" s="10"/>
      <c r="E1517" s="10"/>
      <c r="F1517" s="10">
        <v>3772</v>
      </c>
      <c r="G1517" s="366" t="s">
        <v>226</v>
      </c>
      <c r="H1517" s="10" t="s">
        <v>504</v>
      </c>
      <c r="I1517" s="10"/>
      <c r="J1517" s="10"/>
      <c r="K1517" s="10"/>
      <c r="L1517" s="10"/>
      <c r="M1517" s="11"/>
      <c r="N1517" s="10"/>
      <c r="O1517" s="11"/>
      <c r="P1517" s="12"/>
      <c r="Q1517" s="10" t="s">
        <v>686</v>
      </c>
      <c r="R1517" s="10" t="s">
        <v>419</v>
      </c>
      <c r="S1517" s="367" t="s">
        <v>145</v>
      </c>
      <c r="T1517" s="10">
        <v>1</v>
      </c>
      <c r="U1517" s="10" t="s">
        <v>475</v>
      </c>
      <c r="V1517" s="10" t="s">
        <v>6719</v>
      </c>
      <c r="W1517" s="10" t="s">
        <v>6720</v>
      </c>
      <c r="X1517" s="569">
        <v>46189.413194444453</v>
      </c>
      <c r="Y1517" s="10"/>
      <c r="Z1517" s="10">
        <v>0.4</v>
      </c>
      <c r="AA1517" s="10"/>
      <c r="AB1517" s="10" t="s">
        <v>478</v>
      </c>
      <c r="AC1517" s="221" t="s">
        <v>5068</v>
      </c>
      <c r="AD1517" s="10" t="s">
        <v>480</v>
      </c>
      <c r="AE1517" s="10"/>
      <c r="AF1517" s="10"/>
      <c r="AG1517" s="10"/>
      <c r="AH1517" s="10"/>
      <c r="AI1517" s="10"/>
      <c r="AJ1517" s="10" t="s">
        <v>480</v>
      </c>
      <c r="AK1517" s="10" t="s">
        <v>480</v>
      </c>
      <c r="AL1517" t="e">
        <f t="shared" si="46"/>
        <v>#VALUE!</v>
      </c>
      <c r="AM1517">
        <f t="shared" si="47"/>
        <v>46189</v>
      </c>
    </row>
    <row r="1518" spans="1:39" ht="21.6" customHeight="1">
      <c r="A1518" s="10">
        <v>99</v>
      </c>
      <c r="B1518" s="10" t="s">
        <v>509</v>
      </c>
      <c r="C1518" s="10">
        <v>2026062204</v>
      </c>
      <c r="D1518" s="10" t="s">
        <v>6721</v>
      </c>
      <c r="E1518" s="10" t="s">
        <v>511</v>
      </c>
      <c r="F1518" s="10">
        <v>4748</v>
      </c>
      <c r="G1518" s="366" t="s">
        <v>234</v>
      </c>
      <c r="H1518" s="10" t="s">
        <v>2452</v>
      </c>
      <c r="I1518" s="10" t="s">
        <v>6722</v>
      </c>
      <c r="J1518" s="10" t="s">
        <v>514</v>
      </c>
      <c r="K1518" s="10" t="s">
        <v>289</v>
      </c>
      <c r="L1518" s="10" t="s">
        <v>1228</v>
      </c>
      <c r="M1518" s="11" t="s">
        <v>1229</v>
      </c>
      <c r="N1518" s="10" t="s">
        <v>1230</v>
      </c>
      <c r="O1518" s="11" t="s">
        <v>1231</v>
      </c>
      <c r="P1518" s="12" t="s">
        <v>6723</v>
      </c>
      <c r="Q1518" s="10" t="s">
        <v>3375</v>
      </c>
      <c r="R1518" s="10" t="s">
        <v>419</v>
      </c>
      <c r="S1518" s="367" t="s">
        <v>145</v>
      </c>
      <c r="T1518" s="10">
        <v>1</v>
      </c>
      <c r="U1518" s="10" t="s">
        <v>475</v>
      </c>
      <c r="V1518" s="10" t="s">
        <v>6724</v>
      </c>
      <c r="W1518" s="10" t="s">
        <v>6725</v>
      </c>
      <c r="X1518" s="569">
        <v>46190.404166666667</v>
      </c>
      <c r="Y1518" s="10" t="s">
        <v>6726</v>
      </c>
      <c r="Z1518" s="10">
        <v>0.5</v>
      </c>
      <c r="AA1518" s="10"/>
      <c r="AB1518" s="10" t="s">
        <v>478</v>
      </c>
      <c r="AC1518" s="221" t="s">
        <v>6727</v>
      </c>
      <c r="AD1518" s="10"/>
      <c r="AE1518" s="10"/>
      <c r="AF1518" s="10"/>
      <c r="AG1518" s="10"/>
      <c r="AH1518" s="10"/>
      <c r="AI1518" s="10"/>
      <c r="AJ1518" s="10"/>
      <c r="AK1518" s="10" t="s">
        <v>480</v>
      </c>
      <c r="AL1518">
        <f t="shared" si="46"/>
        <v>46189</v>
      </c>
      <c r="AM1518">
        <f t="shared" si="47"/>
        <v>46190</v>
      </c>
    </row>
    <row r="1519" spans="1:39" ht="21.6" customHeight="1">
      <c r="A1519" s="10">
        <v>100</v>
      </c>
      <c r="B1519" s="10" t="s">
        <v>471</v>
      </c>
      <c r="C1519" s="10">
        <v>2026062208</v>
      </c>
      <c r="D1519" s="10"/>
      <c r="E1519" s="10"/>
      <c r="F1519" s="10">
        <v>3955</v>
      </c>
      <c r="G1519" s="366" t="s">
        <v>227</v>
      </c>
      <c r="H1519" s="10" t="s">
        <v>543</v>
      </c>
      <c r="I1519" s="10"/>
      <c r="J1519" s="10"/>
      <c r="K1519" s="10"/>
      <c r="L1519" s="10"/>
      <c r="M1519" s="11"/>
      <c r="N1519" s="10"/>
      <c r="O1519" s="11"/>
      <c r="P1519" s="12"/>
      <c r="Q1519" s="10" t="s">
        <v>770</v>
      </c>
      <c r="R1519" s="10" t="s">
        <v>419</v>
      </c>
      <c r="S1519" s="367" t="s">
        <v>146</v>
      </c>
      <c r="T1519" s="10">
        <v>1</v>
      </c>
      <c r="U1519" s="10" t="s">
        <v>475</v>
      </c>
      <c r="V1519" s="10" t="s">
        <v>6728</v>
      </c>
      <c r="W1519" s="10" t="s">
        <v>6729</v>
      </c>
      <c r="X1519" s="569">
        <v>46189.583333333343</v>
      </c>
      <c r="Y1519" s="10"/>
      <c r="Z1519" s="10">
        <v>3</v>
      </c>
      <c r="AA1519" s="10"/>
      <c r="AB1519" s="10" t="s">
        <v>478</v>
      </c>
      <c r="AC1519" s="221" t="s">
        <v>5432</v>
      </c>
      <c r="AD1519" s="10"/>
      <c r="AE1519" s="10" t="s">
        <v>480</v>
      </c>
      <c r="AF1519" s="10"/>
      <c r="AG1519" s="10"/>
      <c r="AH1519" s="10"/>
      <c r="AI1519" s="10"/>
      <c r="AJ1519" s="10"/>
      <c r="AK1519" s="10" t="s">
        <v>480</v>
      </c>
      <c r="AL1519" t="e">
        <f t="shared" si="46"/>
        <v>#VALUE!</v>
      </c>
      <c r="AM1519">
        <f t="shared" si="47"/>
        <v>46189</v>
      </c>
    </row>
    <row r="1520" spans="1:39" ht="21.6" customHeight="1">
      <c r="A1520" s="10">
        <v>101</v>
      </c>
      <c r="B1520" s="10" t="s">
        <v>471</v>
      </c>
      <c r="C1520" s="10">
        <v>2026062211</v>
      </c>
      <c r="D1520" s="10"/>
      <c r="E1520" s="10"/>
      <c r="F1520" s="10">
        <v>3955</v>
      </c>
      <c r="G1520" s="366" t="s">
        <v>227</v>
      </c>
      <c r="H1520" s="10" t="s">
        <v>543</v>
      </c>
      <c r="I1520" s="10"/>
      <c r="J1520" s="10"/>
      <c r="K1520" s="10"/>
      <c r="L1520" s="10"/>
      <c r="M1520" s="11"/>
      <c r="N1520" s="10"/>
      <c r="O1520" s="11"/>
      <c r="P1520" s="12"/>
      <c r="Q1520" s="10" t="s">
        <v>770</v>
      </c>
      <c r="R1520" s="10" t="s">
        <v>419</v>
      </c>
      <c r="S1520" s="367" t="s">
        <v>130</v>
      </c>
      <c r="T1520" s="10">
        <v>1</v>
      </c>
      <c r="U1520" s="10" t="s">
        <v>475</v>
      </c>
      <c r="V1520" s="10" t="s">
        <v>6730</v>
      </c>
      <c r="W1520" s="10" t="s">
        <v>6729</v>
      </c>
      <c r="X1520" s="569">
        <v>46189.587500000001</v>
      </c>
      <c r="Y1520" s="10"/>
      <c r="Z1520" s="10">
        <v>3.1</v>
      </c>
      <c r="AA1520" s="10"/>
      <c r="AB1520" s="10" t="s">
        <v>478</v>
      </c>
      <c r="AC1520" s="221" t="s">
        <v>5429</v>
      </c>
      <c r="AD1520" s="10"/>
      <c r="AE1520" s="10" t="s">
        <v>480</v>
      </c>
      <c r="AF1520" s="10"/>
      <c r="AG1520" s="10"/>
      <c r="AH1520" s="10"/>
      <c r="AI1520" s="10"/>
      <c r="AJ1520" s="10"/>
      <c r="AK1520" s="10" t="s">
        <v>480</v>
      </c>
      <c r="AL1520" t="e">
        <f t="shared" si="46"/>
        <v>#VALUE!</v>
      </c>
      <c r="AM1520">
        <f t="shared" si="47"/>
        <v>46189</v>
      </c>
    </row>
    <row r="1521" spans="1:39" ht="21.6" customHeight="1">
      <c r="A1521" s="10">
        <v>102</v>
      </c>
      <c r="B1521" s="10" t="s">
        <v>471</v>
      </c>
      <c r="C1521" s="10">
        <v>2026062222</v>
      </c>
      <c r="D1521" s="10"/>
      <c r="E1521" s="10"/>
      <c r="F1521" s="10">
        <v>3452</v>
      </c>
      <c r="G1521" s="366" t="s">
        <v>1886</v>
      </c>
      <c r="H1521" s="10" t="s">
        <v>887</v>
      </c>
      <c r="I1521" s="10"/>
      <c r="J1521" s="10"/>
      <c r="K1521" s="10"/>
      <c r="L1521" s="10"/>
      <c r="M1521" s="11"/>
      <c r="N1521" s="10"/>
      <c r="O1521" s="11"/>
      <c r="P1521" s="12"/>
      <c r="Q1521" s="10" t="s">
        <v>1887</v>
      </c>
      <c r="R1521" s="10" t="s">
        <v>419</v>
      </c>
      <c r="S1521" s="367" t="s">
        <v>125</v>
      </c>
      <c r="T1521" s="10">
        <v>1</v>
      </c>
      <c r="U1521" s="10" t="s">
        <v>475</v>
      </c>
      <c r="V1521" s="10" t="s">
        <v>6731</v>
      </c>
      <c r="W1521" s="10" t="s">
        <v>6732</v>
      </c>
      <c r="X1521" s="569">
        <v>46189.645833333343</v>
      </c>
      <c r="Y1521" s="10"/>
      <c r="Z1521" s="10">
        <v>0.5</v>
      </c>
      <c r="AA1521" s="10"/>
      <c r="AB1521" s="10" t="s">
        <v>478</v>
      </c>
      <c r="AC1521" s="221" t="s">
        <v>5068</v>
      </c>
      <c r="AD1521" s="10" t="s">
        <v>480</v>
      </c>
      <c r="AE1521" s="10"/>
      <c r="AF1521" s="10"/>
      <c r="AG1521" s="10"/>
      <c r="AH1521" s="10"/>
      <c r="AI1521" s="10"/>
      <c r="AJ1521" s="10" t="s">
        <v>480</v>
      </c>
      <c r="AK1521" s="10" t="s">
        <v>480</v>
      </c>
      <c r="AL1521" t="e">
        <f t="shared" si="46"/>
        <v>#VALUE!</v>
      </c>
      <c r="AM1521">
        <f t="shared" si="47"/>
        <v>46189</v>
      </c>
    </row>
    <row r="1522" spans="1:39" ht="21.6" customHeight="1">
      <c r="A1522" s="10">
        <v>103</v>
      </c>
      <c r="B1522" s="10" t="s">
        <v>471</v>
      </c>
      <c r="C1522" s="10">
        <v>2026062232</v>
      </c>
      <c r="D1522" s="10"/>
      <c r="E1522" s="10"/>
      <c r="F1522" s="10">
        <v>4770</v>
      </c>
      <c r="G1522" s="366" t="s">
        <v>228</v>
      </c>
      <c r="H1522" s="10" t="s">
        <v>2452</v>
      </c>
      <c r="I1522" s="10"/>
      <c r="J1522" s="10"/>
      <c r="K1522" s="10"/>
      <c r="L1522" s="10"/>
      <c r="M1522" s="11"/>
      <c r="N1522" s="10"/>
      <c r="O1522" s="11"/>
      <c r="P1522" s="12"/>
      <c r="Q1522" s="10" t="s">
        <v>3061</v>
      </c>
      <c r="R1522" s="10" t="s">
        <v>419</v>
      </c>
      <c r="S1522" s="367" t="s">
        <v>145</v>
      </c>
      <c r="T1522" s="10">
        <v>1</v>
      </c>
      <c r="U1522" s="10" t="s">
        <v>475</v>
      </c>
      <c r="V1522" s="10" t="s">
        <v>6733</v>
      </c>
      <c r="W1522" s="10" t="s">
        <v>6734</v>
      </c>
      <c r="X1522" s="569">
        <v>46189.666666666657</v>
      </c>
      <c r="Y1522" s="10"/>
      <c r="Z1522" s="10">
        <v>2.2000000000000002</v>
      </c>
      <c r="AA1522" s="10"/>
      <c r="AB1522" s="10" t="s">
        <v>478</v>
      </c>
      <c r="AC1522" s="221" t="s">
        <v>6006</v>
      </c>
      <c r="AD1522" s="10" t="s">
        <v>480</v>
      </c>
      <c r="AE1522" s="10"/>
      <c r="AF1522" s="10"/>
      <c r="AG1522" s="10"/>
      <c r="AH1522" s="10"/>
      <c r="AI1522" s="10"/>
      <c r="AJ1522" s="10" t="s">
        <v>480</v>
      </c>
      <c r="AK1522" s="10" t="s">
        <v>480</v>
      </c>
      <c r="AL1522" t="e">
        <f t="shared" si="46"/>
        <v>#VALUE!</v>
      </c>
      <c r="AM1522">
        <f t="shared" si="47"/>
        <v>46189</v>
      </c>
    </row>
    <row r="1523" spans="1:39" ht="21.6" customHeight="1">
      <c r="A1523" s="10">
        <v>104</v>
      </c>
      <c r="B1523" s="10" t="s">
        <v>509</v>
      </c>
      <c r="C1523" s="10">
        <v>2026062253</v>
      </c>
      <c r="D1523" s="10" t="s">
        <v>6735</v>
      </c>
      <c r="E1523" s="10" t="s">
        <v>511</v>
      </c>
      <c r="F1523" s="10">
        <v>2042</v>
      </c>
      <c r="G1523" s="366" t="s">
        <v>1698</v>
      </c>
      <c r="H1523" s="10" t="s">
        <v>504</v>
      </c>
      <c r="I1523" s="10" t="s">
        <v>6736</v>
      </c>
      <c r="J1523" s="10" t="s">
        <v>514</v>
      </c>
      <c r="K1523" s="10" t="s">
        <v>289</v>
      </c>
      <c r="L1523" s="10" t="s">
        <v>515</v>
      </c>
      <c r="M1523" s="11" t="s">
        <v>516</v>
      </c>
      <c r="N1523" s="10">
        <v>2301</v>
      </c>
      <c r="O1523" s="11" t="s">
        <v>880</v>
      </c>
      <c r="P1523" s="12" t="s">
        <v>6737</v>
      </c>
      <c r="Q1523" s="10" t="s">
        <v>1699</v>
      </c>
      <c r="R1523" s="10" t="s">
        <v>419</v>
      </c>
      <c r="S1523" s="367" t="s">
        <v>146</v>
      </c>
      <c r="T1523" s="10">
        <v>1</v>
      </c>
      <c r="U1523" s="10" t="s">
        <v>475</v>
      </c>
      <c r="V1523" s="10" t="s">
        <v>6738</v>
      </c>
      <c r="W1523" s="10" t="s">
        <v>6739</v>
      </c>
      <c r="X1523" s="569">
        <v>46190.593055555553</v>
      </c>
      <c r="Y1523" s="10" t="s">
        <v>6740</v>
      </c>
      <c r="Z1523" s="10">
        <v>1.5</v>
      </c>
      <c r="AA1523" s="10"/>
      <c r="AB1523" s="10" t="s">
        <v>478</v>
      </c>
      <c r="AC1523" s="221" t="s">
        <v>6741</v>
      </c>
      <c r="AD1523" s="10"/>
      <c r="AE1523" s="10"/>
      <c r="AF1523" s="10"/>
      <c r="AG1523" s="10"/>
      <c r="AH1523" s="10"/>
      <c r="AI1523" s="10"/>
      <c r="AJ1523" s="10"/>
      <c r="AK1523" s="10" t="s">
        <v>480</v>
      </c>
      <c r="AL1523">
        <f t="shared" si="46"/>
        <v>46189</v>
      </c>
      <c r="AM1523">
        <f t="shared" si="47"/>
        <v>46190</v>
      </c>
    </row>
    <row r="1524" spans="1:39" ht="21.6" customHeight="1">
      <c r="A1524" s="10">
        <v>105</v>
      </c>
      <c r="B1524" s="10" t="s">
        <v>471</v>
      </c>
      <c r="C1524" s="10">
        <v>2026062254</v>
      </c>
      <c r="D1524" s="10"/>
      <c r="E1524" s="10"/>
      <c r="F1524" s="10">
        <v>2746</v>
      </c>
      <c r="G1524" s="366" t="s">
        <v>781</v>
      </c>
      <c r="H1524" s="10" t="s">
        <v>543</v>
      </c>
      <c r="I1524" s="10"/>
      <c r="J1524" s="10"/>
      <c r="K1524" s="10"/>
      <c r="L1524" s="10"/>
      <c r="M1524" s="11"/>
      <c r="N1524" s="10"/>
      <c r="O1524" s="11"/>
      <c r="P1524" s="12"/>
      <c r="Q1524" s="10" t="s">
        <v>782</v>
      </c>
      <c r="R1524" s="10" t="s">
        <v>419</v>
      </c>
      <c r="S1524" s="367" t="s">
        <v>146</v>
      </c>
      <c r="T1524" s="10">
        <v>1</v>
      </c>
      <c r="U1524" s="10" t="s">
        <v>475</v>
      </c>
      <c r="V1524" s="10" t="s">
        <v>6742</v>
      </c>
      <c r="W1524" s="10" t="s">
        <v>6743</v>
      </c>
      <c r="X1524" s="569">
        <v>46189.729166666657</v>
      </c>
      <c r="Y1524" s="10"/>
      <c r="Z1524" s="10">
        <v>0.3</v>
      </c>
      <c r="AA1524" s="10"/>
      <c r="AB1524" s="10" t="s">
        <v>478</v>
      </c>
      <c r="AC1524" s="221" t="s">
        <v>5068</v>
      </c>
      <c r="AD1524" s="10" t="s">
        <v>480</v>
      </c>
      <c r="AE1524" s="10"/>
      <c r="AF1524" s="10"/>
      <c r="AG1524" s="10"/>
      <c r="AH1524" s="10"/>
      <c r="AI1524" s="10"/>
      <c r="AJ1524" s="10"/>
      <c r="AK1524" s="10" t="s">
        <v>480</v>
      </c>
      <c r="AL1524" t="e">
        <f t="shared" si="46"/>
        <v>#VALUE!</v>
      </c>
      <c r="AM1524">
        <f t="shared" si="47"/>
        <v>46189</v>
      </c>
    </row>
    <row r="1525" spans="1:39" ht="21.6" customHeight="1">
      <c r="A1525" s="10">
        <v>106</v>
      </c>
      <c r="B1525" s="10" t="s">
        <v>471</v>
      </c>
      <c r="C1525" s="10">
        <v>2026062255</v>
      </c>
      <c r="D1525" s="10"/>
      <c r="E1525" s="10"/>
      <c r="F1525" s="10">
        <v>2221</v>
      </c>
      <c r="G1525" s="366" t="s">
        <v>785</v>
      </c>
      <c r="H1525" s="10" t="s">
        <v>543</v>
      </c>
      <c r="I1525" s="10"/>
      <c r="J1525" s="10"/>
      <c r="K1525" s="10"/>
      <c r="L1525" s="10"/>
      <c r="M1525" s="11"/>
      <c r="N1525" s="10"/>
      <c r="O1525" s="11"/>
      <c r="P1525" s="12"/>
      <c r="Q1525" s="10" t="s">
        <v>786</v>
      </c>
      <c r="R1525" s="10" t="s">
        <v>419</v>
      </c>
      <c r="S1525" s="367" t="s">
        <v>146</v>
      </c>
      <c r="T1525" s="10">
        <v>1</v>
      </c>
      <c r="U1525" s="10" t="s">
        <v>475</v>
      </c>
      <c r="V1525" s="10" t="s">
        <v>6744</v>
      </c>
      <c r="W1525" s="10" t="s">
        <v>6745</v>
      </c>
      <c r="X1525" s="569">
        <v>46189.742361111108</v>
      </c>
      <c r="Y1525" s="10"/>
      <c r="Z1525" s="10">
        <v>0.2</v>
      </c>
      <c r="AA1525" s="10"/>
      <c r="AB1525" s="10" t="s">
        <v>478</v>
      </c>
      <c r="AC1525" s="221" t="s">
        <v>5068</v>
      </c>
      <c r="AD1525" s="10" t="s">
        <v>480</v>
      </c>
      <c r="AE1525" s="10"/>
      <c r="AF1525" s="10"/>
      <c r="AG1525" s="10"/>
      <c r="AH1525" s="10"/>
      <c r="AI1525" s="10"/>
      <c r="AJ1525" s="10"/>
      <c r="AK1525" s="10" t="s">
        <v>480</v>
      </c>
      <c r="AL1525" t="e">
        <f t="shared" si="46"/>
        <v>#VALUE!</v>
      </c>
      <c r="AM1525">
        <f t="shared" si="47"/>
        <v>46189</v>
      </c>
    </row>
    <row r="1526" spans="1:39" ht="21.6" customHeight="1">
      <c r="A1526" s="10">
        <v>107</v>
      </c>
      <c r="B1526" s="10" t="s">
        <v>509</v>
      </c>
      <c r="C1526" s="10">
        <v>2026062256</v>
      </c>
      <c r="D1526" s="10" t="s">
        <v>6746</v>
      </c>
      <c r="E1526" s="10" t="s">
        <v>511</v>
      </c>
      <c r="F1526" s="10">
        <v>3941</v>
      </c>
      <c r="G1526" s="366" t="s">
        <v>2550</v>
      </c>
      <c r="H1526" s="10" t="s">
        <v>2551</v>
      </c>
      <c r="I1526" s="10" t="s">
        <v>6747</v>
      </c>
      <c r="J1526" s="10" t="s">
        <v>514</v>
      </c>
      <c r="K1526" s="10" t="s">
        <v>289</v>
      </c>
      <c r="L1526" s="10" t="s">
        <v>703</v>
      </c>
      <c r="M1526" s="11" t="s">
        <v>704</v>
      </c>
      <c r="N1526" s="10">
        <v>2405</v>
      </c>
      <c r="O1526" s="11" t="s">
        <v>705</v>
      </c>
      <c r="P1526" s="12" t="s">
        <v>6748</v>
      </c>
      <c r="Q1526" s="10" t="s">
        <v>2554</v>
      </c>
      <c r="R1526" s="10" t="s">
        <v>419</v>
      </c>
      <c r="S1526" s="367" t="s">
        <v>145</v>
      </c>
      <c r="T1526" s="10">
        <v>1</v>
      </c>
      <c r="U1526" s="10" t="s">
        <v>3358</v>
      </c>
      <c r="V1526" s="10" t="s">
        <v>6749</v>
      </c>
      <c r="W1526" s="10" t="s">
        <v>6750</v>
      </c>
      <c r="X1526" s="569">
        <v>46190.523611111108</v>
      </c>
      <c r="Y1526" s="10" t="s">
        <v>6751</v>
      </c>
      <c r="Z1526" s="10">
        <v>0.5</v>
      </c>
      <c r="AA1526" s="10"/>
      <c r="AB1526" s="10" t="s">
        <v>478</v>
      </c>
      <c r="AC1526" s="221" t="s">
        <v>6752</v>
      </c>
      <c r="AD1526" s="10"/>
      <c r="AE1526" s="10"/>
      <c r="AF1526" s="10"/>
      <c r="AG1526" s="10"/>
      <c r="AH1526" s="10"/>
      <c r="AI1526" s="10"/>
      <c r="AJ1526" s="10"/>
      <c r="AK1526" s="10" t="s">
        <v>480</v>
      </c>
      <c r="AL1526">
        <f t="shared" si="46"/>
        <v>46189</v>
      </c>
      <c r="AM1526">
        <f t="shared" si="47"/>
        <v>46190</v>
      </c>
    </row>
    <row r="1527" spans="1:39" ht="21.6" customHeight="1">
      <c r="A1527" s="10">
        <v>109</v>
      </c>
      <c r="B1527" s="10" t="s">
        <v>509</v>
      </c>
      <c r="C1527" s="10">
        <v>2026062263</v>
      </c>
      <c r="D1527" s="10" t="s">
        <v>6753</v>
      </c>
      <c r="E1527" s="10" t="s">
        <v>511</v>
      </c>
      <c r="F1527" s="10">
        <v>3606</v>
      </c>
      <c r="G1527" s="366" t="s">
        <v>1664</v>
      </c>
      <c r="H1527" s="10" t="s">
        <v>1665</v>
      </c>
      <c r="I1527" s="10" t="s">
        <v>6754</v>
      </c>
      <c r="J1527" s="10" t="s">
        <v>530</v>
      </c>
      <c r="K1527" s="10" t="s">
        <v>592</v>
      </c>
      <c r="L1527" s="10" t="s">
        <v>515</v>
      </c>
      <c r="M1527" s="11" t="s">
        <v>516</v>
      </c>
      <c r="N1527" s="10">
        <v>2307</v>
      </c>
      <c r="O1527" s="11" t="s">
        <v>532</v>
      </c>
      <c r="P1527" s="12" t="s">
        <v>6755</v>
      </c>
      <c r="Q1527" s="10" t="s">
        <v>1666</v>
      </c>
      <c r="R1527" s="10" t="s">
        <v>419</v>
      </c>
      <c r="S1527" s="367" t="s">
        <v>130</v>
      </c>
      <c r="T1527" s="10">
        <v>1</v>
      </c>
      <c r="U1527" s="10" t="s">
        <v>475</v>
      </c>
      <c r="V1527" s="10" t="s">
        <v>6756</v>
      </c>
      <c r="W1527" s="10" t="s">
        <v>6757</v>
      </c>
      <c r="X1527" s="569">
        <v>46190.478472222218</v>
      </c>
      <c r="Y1527" s="10" t="s">
        <v>6758</v>
      </c>
      <c r="Z1527" s="10">
        <v>1</v>
      </c>
      <c r="AA1527" s="10"/>
      <c r="AB1527" s="10" t="s">
        <v>478</v>
      </c>
      <c r="AC1527" s="221" t="s">
        <v>6759</v>
      </c>
      <c r="AD1527" s="10"/>
      <c r="AE1527" s="10"/>
      <c r="AF1527" s="10"/>
      <c r="AG1527" s="10"/>
      <c r="AH1527" s="10"/>
      <c r="AI1527" s="10"/>
      <c r="AJ1527" s="10"/>
      <c r="AK1527" s="10" t="s">
        <v>480</v>
      </c>
      <c r="AL1527">
        <f t="shared" si="46"/>
        <v>46190</v>
      </c>
      <c r="AM1527">
        <f t="shared" si="47"/>
        <v>46190</v>
      </c>
    </row>
    <row r="1528" spans="1:39" ht="21.6" customHeight="1">
      <c r="A1528" s="10">
        <v>110</v>
      </c>
      <c r="B1528" s="10" t="s">
        <v>471</v>
      </c>
      <c r="C1528" s="10">
        <v>2026062310</v>
      </c>
      <c r="D1528" s="10"/>
      <c r="E1528" s="10"/>
      <c r="F1528" s="10" t="s">
        <v>89</v>
      </c>
      <c r="G1528" s="366" t="s">
        <v>1156</v>
      </c>
      <c r="H1528" s="10" t="s">
        <v>543</v>
      </c>
      <c r="I1528" s="10"/>
      <c r="J1528" s="10"/>
      <c r="K1528" s="10"/>
      <c r="L1528" s="10"/>
      <c r="M1528" s="11"/>
      <c r="N1528" s="10"/>
      <c r="O1528" s="11"/>
      <c r="P1528" s="12"/>
      <c r="Q1528" s="10" t="s">
        <v>1157</v>
      </c>
      <c r="R1528" s="10" t="s">
        <v>419</v>
      </c>
      <c r="S1528" s="367" t="s">
        <v>130</v>
      </c>
      <c r="T1528" s="10">
        <v>1</v>
      </c>
      <c r="U1528" s="10" t="s">
        <v>475</v>
      </c>
      <c r="V1528" s="10" t="s">
        <v>6760</v>
      </c>
      <c r="W1528" s="10" t="s">
        <v>6761</v>
      </c>
      <c r="X1528" s="569">
        <v>46190.506944444453</v>
      </c>
      <c r="Y1528" s="10"/>
      <c r="Z1528" s="10">
        <v>0.3</v>
      </c>
      <c r="AA1528" s="10"/>
      <c r="AB1528" s="10" t="s">
        <v>478</v>
      </c>
      <c r="AC1528" s="221" t="s">
        <v>108</v>
      </c>
      <c r="AD1528" s="10" t="s">
        <v>480</v>
      </c>
      <c r="AE1528" s="10"/>
      <c r="AF1528" s="10"/>
      <c r="AG1528" s="10"/>
      <c r="AH1528" s="10"/>
      <c r="AI1528" s="10"/>
      <c r="AJ1528" s="10"/>
      <c r="AK1528" s="10" t="s">
        <v>480</v>
      </c>
      <c r="AL1528" t="e">
        <f t="shared" si="46"/>
        <v>#VALUE!</v>
      </c>
      <c r="AM1528">
        <f t="shared" si="47"/>
        <v>46190</v>
      </c>
    </row>
    <row r="1529" spans="1:39" ht="21.6" customHeight="1">
      <c r="A1529" s="10">
        <v>111</v>
      </c>
      <c r="B1529" s="10" t="s">
        <v>471</v>
      </c>
      <c r="C1529" s="10">
        <v>2026062311</v>
      </c>
      <c r="D1529" s="10"/>
      <c r="E1529" s="10"/>
      <c r="F1529" s="10">
        <v>5496</v>
      </c>
      <c r="G1529" s="366" t="s">
        <v>2147</v>
      </c>
      <c r="H1529" s="10" t="s">
        <v>543</v>
      </c>
      <c r="I1529" s="10"/>
      <c r="J1529" s="10"/>
      <c r="K1529" s="10"/>
      <c r="L1529" s="10"/>
      <c r="M1529" s="11"/>
      <c r="N1529" s="10"/>
      <c r="O1529" s="11"/>
      <c r="P1529" s="12"/>
      <c r="Q1529" s="10" t="s">
        <v>1994</v>
      </c>
      <c r="R1529" s="10" t="s">
        <v>419</v>
      </c>
      <c r="S1529" s="367" t="s">
        <v>130</v>
      </c>
      <c r="T1529" s="10">
        <v>1</v>
      </c>
      <c r="U1529" s="10" t="s">
        <v>475</v>
      </c>
      <c r="V1529" s="10" t="s">
        <v>6762</v>
      </c>
      <c r="W1529" s="10" t="s">
        <v>6763</v>
      </c>
      <c r="X1529" s="569">
        <v>46190.537499999999</v>
      </c>
      <c r="Y1529" s="10"/>
      <c r="Z1529" s="10">
        <v>0.4</v>
      </c>
      <c r="AA1529" s="10"/>
      <c r="AB1529" s="10" t="s">
        <v>478</v>
      </c>
      <c r="AC1529" s="221" t="s">
        <v>5327</v>
      </c>
      <c r="AD1529" s="10" t="s">
        <v>480</v>
      </c>
      <c r="AE1529" s="10"/>
      <c r="AF1529" s="10"/>
      <c r="AG1529" s="10"/>
      <c r="AH1529" s="10"/>
      <c r="AI1529" s="10"/>
      <c r="AJ1529" s="10"/>
      <c r="AK1529" s="10" t="s">
        <v>480</v>
      </c>
      <c r="AL1529" t="e">
        <f t="shared" si="46"/>
        <v>#VALUE!</v>
      </c>
      <c r="AM1529">
        <f t="shared" si="47"/>
        <v>46190</v>
      </c>
    </row>
    <row r="1530" spans="1:39" ht="21.6" customHeight="1">
      <c r="A1530" s="10">
        <v>112</v>
      </c>
      <c r="B1530" s="10" t="s">
        <v>471</v>
      </c>
      <c r="C1530" s="10">
        <v>2026062314</v>
      </c>
      <c r="D1530" s="10"/>
      <c r="E1530" s="10"/>
      <c r="F1530" s="10" t="s">
        <v>88</v>
      </c>
      <c r="G1530" s="366" t="s">
        <v>1651</v>
      </c>
      <c r="H1530" s="10" t="s">
        <v>543</v>
      </c>
      <c r="I1530" s="10"/>
      <c r="J1530" s="10"/>
      <c r="K1530" s="10"/>
      <c r="L1530" s="10"/>
      <c r="M1530" s="11"/>
      <c r="N1530" s="10"/>
      <c r="O1530" s="11"/>
      <c r="P1530" s="12"/>
      <c r="Q1530" s="10" t="s">
        <v>1655</v>
      </c>
      <c r="R1530" s="10" t="s">
        <v>419</v>
      </c>
      <c r="S1530" s="367" t="s">
        <v>130</v>
      </c>
      <c r="T1530" s="10">
        <v>1</v>
      </c>
      <c r="U1530" s="10" t="s">
        <v>475</v>
      </c>
      <c r="V1530" s="10" t="s">
        <v>6764</v>
      </c>
      <c r="W1530" s="10" t="s">
        <v>6765</v>
      </c>
      <c r="X1530" s="569">
        <v>46190.568055555559</v>
      </c>
      <c r="Y1530" s="10"/>
      <c r="Z1530" s="10">
        <v>0.5</v>
      </c>
      <c r="AA1530" s="10"/>
      <c r="AB1530" s="10" t="s">
        <v>478</v>
      </c>
      <c r="AC1530" s="221" t="s">
        <v>5327</v>
      </c>
      <c r="AD1530" s="10" t="s">
        <v>480</v>
      </c>
      <c r="AE1530" s="10"/>
      <c r="AF1530" s="10"/>
      <c r="AG1530" s="10"/>
      <c r="AH1530" s="10"/>
      <c r="AI1530" s="10"/>
      <c r="AJ1530" s="10"/>
      <c r="AK1530" s="10" t="s">
        <v>480</v>
      </c>
      <c r="AL1530" t="e">
        <f t="shared" si="46"/>
        <v>#VALUE!</v>
      </c>
      <c r="AM1530">
        <f t="shared" si="47"/>
        <v>46190</v>
      </c>
    </row>
    <row r="1531" spans="1:39" ht="21.6" customHeight="1">
      <c r="A1531" s="10">
        <v>113</v>
      </c>
      <c r="B1531" s="10" t="s">
        <v>471</v>
      </c>
      <c r="C1531" s="10">
        <v>2026062317</v>
      </c>
      <c r="D1531" s="10"/>
      <c r="E1531" s="10"/>
      <c r="F1531" s="10">
        <v>2995</v>
      </c>
      <c r="G1531" s="366" t="s">
        <v>1149</v>
      </c>
      <c r="H1531" s="10" t="s">
        <v>543</v>
      </c>
      <c r="I1531" s="10"/>
      <c r="J1531" s="10"/>
      <c r="K1531" s="10"/>
      <c r="L1531" s="10"/>
      <c r="M1531" s="11"/>
      <c r="N1531" s="10"/>
      <c r="O1531" s="11"/>
      <c r="P1531" s="12"/>
      <c r="Q1531" s="10" t="s">
        <v>1150</v>
      </c>
      <c r="R1531" s="10" t="s">
        <v>419</v>
      </c>
      <c r="S1531" s="367" t="s">
        <v>130</v>
      </c>
      <c r="T1531" s="10">
        <v>1</v>
      </c>
      <c r="U1531" s="10" t="s">
        <v>475</v>
      </c>
      <c r="V1531" s="10" t="s">
        <v>6766</v>
      </c>
      <c r="W1531" s="10" t="s">
        <v>6767</v>
      </c>
      <c r="X1531" s="569">
        <v>46190.597916666673</v>
      </c>
      <c r="Y1531" s="10"/>
      <c r="Z1531" s="10">
        <v>0.4</v>
      </c>
      <c r="AA1531" s="10"/>
      <c r="AB1531" s="10" t="s">
        <v>478</v>
      </c>
      <c r="AC1531" s="221" t="s">
        <v>5068</v>
      </c>
      <c r="AD1531" s="10" t="s">
        <v>480</v>
      </c>
      <c r="AE1531" s="10"/>
      <c r="AF1531" s="10"/>
      <c r="AG1531" s="10"/>
      <c r="AH1531" s="10"/>
      <c r="AI1531" s="10"/>
      <c r="AJ1531" s="10"/>
      <c r="AK1531" s="10" t="s">
        <v>480</v>
      </c>
      <c r="AL1531" t="e">
        <f t="shared" si="46"/>
        <v>#VALUE!</v>
      </c>
      <c r="AM1531">
        <f t="shared" si="47"/>
        <v>46190</v>
      </c>
    </row>
    <row r="1532" spans="1:39" ht="21.6" customHeight="1">
      <c r="A1532" s="10">
        <v>114</v>
      </c>
      <c r="B1532" s="10" t="s">
        <v>471</v>
      </c>
      <c r="C1532" s="10">
        <v>2026062318</v>
      </c>
      <c r="D1532" s="10"/>
      <c r="E1532" s="10"/>
      <c r="F1532" s="10">
        <v>2422</v>
      </c>
      <c r="G1532" s="366" t="s">
        <v>689</v>
      </c>
      <c r="H1532" s="10" t="s">
        <v>543</v>
      </c>
      <c r="I1532" s="10"/>
      <c r="J1532" s="10"/>
      <c r="K1532" s="10"/>
      <c r="L1532" s="10"/>
      <c r="M1532" s="11"/>
      <c r="N1532" s="10"/>
      <c r="O1532" s="11"/>
      <c r="P1532" s="12"/>
      <c r="Q1532" s="10" t="s">
        <v>690</v>
      </c>
      <c r="R1532" s="10" t="s">
        <v>419</v>
      </c>
      <c r="S1532" s="367" t="s">
        <v>130</v>
      </c>
      <c r="T1532" s="10">
        <v>1</v>
      </c>
      <c r="U1532" s="10" t="s">
        <v>475</v>
      </c>
      <c r="V1532" s="10" t="s">
        <v>6768</v>
      </c>
      <c r="W1532" s="10" t="s">
        <v>6769</v>
      </c>
      <c r="X1532" s="569">
        <v>46190.618055555547</v>
      </c>
      <c r="Y1532" s="10"/>
      <c r="Z1532" s="10">
        <v>0.3</v>
      </c>
      <c r="AA1532" s="10"/>
      <c r="AB1532" s="10" t="s">
        <v>478</v>
      </c>
      <c r="AC1532" s="221" t="s">
        <v>5068</v>
      </c>
      <c r="AD1532" s="10" t="s">
        <v>480</v>
      </c>
      <c r="AE1532" s="10"/>
      <c r="AF1532" s="10"/>
      <c r="AG1532" s="10"/>
      <c r="AH1532" s="10"/>
      <c r="AI1532" s="10"/>
      <c r="AJ1532" s="10"/>
      <c r="AK1532" s="10" t="s">
        <v>480</v>
      </c>
      <c r="AL1532" t="e">
        <f t="shared" si="46"/>
        <v>#VALUE!</v>
      </c>
      <c r="AM1532">
        <f t="shared" si="47"/>
        <v>46190</v>
      </c>
    </row>
    <row r="1533" spans="1:39" ht="21.6" customHeight="1">
      <c r="A1533" s="10">
        <v>116</v>
      </c>
      <c r="B1533" s="10" t="s">
        <v>509</v>
      </c>
      <c r="C1533" s="10">
        <v>2026062346</v>
      </c>
      <c r="D1533" s="10" t="s">
        <v>6770</v>
      </c>
      <c r="E1533" s="10" t="s">
        <v>511</v>
      </c>
      <c r="F1533" s="10">
        <v>2222</v>
      </c>
      <c r="G1533" s="366" t="s">
        <v>319</v>
      </c>
      <c r="H1533" s="10" t="s">
        <v>504</v>
      </c>
      <c r="I1533" s="10" t="s">
        <v>6771</v>
      </c>
      <c r="J1533" s="10" t="s">
        <v>530</v>
      </c>
      <c r="K1533" s="10" t="s">
        <v>1037</v>
      </c>
      <c r="L1533" s="10" t="s">
        <v>1140</v>
      </c>
      <c r="M1533" s="11" t="s">
        <v>1141</v>
      </c>
      <c r="N1533" s="10">
        <v>5804</v>
      </c>
      <c r="O1533" s="11" t="s">
        <v>1488</v>
      </c>
      <c r="P1533" s="12" t="s">
        <v>6772</v>
      </c>
      <c r="Q1533" s="10" t="s">
        <v>671</v>
      </c>
      <c r="R1533" s="10" t="s">
        <v>419</v>
      </c>
      <c r="S1533" s="367" t="s">
        <v>145</v>
      </c>
      <c r="T1533" s="10">
        <v>1</v>
      </c>
      <c r="U1533" s="10" t="s">
        <v>475</v>
      </c>
      <c r="V1533" s="10" t="s">
        <v>6773</v>
      </c>
      <c r="W1533" s="10" t="s">
        <v>6774</v>
      </c>
      <c r="X1533" s="569">
        <v>46191.683333333327</v>
      </c>
      <c r="Y1533" s="10" t="s">
        <v>6775</v>
      </c>
      <c r="Z1533" s="10">
        <v>0.4</v>
      </c>
      <c r="AA1533" s="10"/>
      <c r="AB1533" s="10" t="s">
        <v>478</v>
      </c>
      <c r="AC1533" s="221" t="s">
        <v>6776</v>
      </c>
      <c r="AD1533" s="10"/>
      <c r="AE1533" s="10"/>
      <c r="AF1533" s="10"/>
      <c r="AG1533" s="10"/>
      <c r="AH1533" s="10"/>
      <c r="AI1533" s="10"/>
      <c r="AJ1533" s="10"/>
      <c r="AK1533" s="10" t="s">
        <v>480</v>
      </c>
      <c r="AL1533">
        <f t="shared" si="46"/>
        <v>46190</v>
      </c>
      <c r="AM1533">
        <f t="shared" si="47"/>
        <v>46191</v>
      </c>
    </row>
    <row r="1534" spans="1:39" ht="21.6" customHeight="1">
      <c r="A1534" s="10">
        <v>117</v>
      </c>
      <c r="B1534" s="10" t="s">
        <v>471</v>
      </c>
      <c r="C1534" s="10">
        <v>2026062387</v>
      </c>
      <c r="D1534" s="10"/>
      <c r="E1534" s="10"/>
      <c r="F1534" s="10">
        <v>5162</v>
      </c>
      <c r="G1534" s="366" t="s">
        <v>221</v>
      </c>
      <c r="H1534" s="10" t="s">
        <v>2561</v>
      </c>
      <c r="I1534" s="10"/>
      <c r="J1534" s="10"/>
      <c r="K1534" s="10"/>
      <c r="L1534" s="10"/>
      <c r="M1534" s="11"/>
      <c r="N1534" s="10"/>
      <c r="O1534" s="11"/>
      <c r="P1534" s="12"/>
      <c r="Q1534" s="10" t="s">
        <v>2568</v>
      </c>
      <c r="R1534" s="10" t="s">
        <v>419</v>
      </c>
      <c r="S1534" s="367" t="s">
        <v>125</v>
      </c>
      <c r="T1534" s="10">
        <v>1</v>
      </c>
      <c r="U1534" s="10" t="s">
        <v>475</v>
      </c>
      <c r="V1534" s="10" t="s">
        <v>6777</v>
      </c>
      <c r="W1534" s="10" t="s">
        <v>6778</v>
      </c>
      <c r="X1534" s="569">
        <v>46191.458333333343</v>
      </c>
      <c r="Y1534" s="10"/>
      <c r="Z1534" s="10">
        <v>1</v>
      </c>
      <c r="AA1534" s="10"/>
      <c r="AB1534" s="10" t="s">
        <v>478</v>
      </c>
      <c r="AC1534" s="221" t="s">
        <v>944</v>
      </c>
      <c r="AD1534" s="10"/>
      <c r="AE1534" s="10" t="s">
        <v>480</v>
      </c>
      <c r="AF1534" s="10"/>
      <c r="AG1534" s="10"/>
      <c r="AH1534" s="10"/>
      <c r="AI1534" s="10"/>
      <c r="AJ1534" s="10"/>
      <c r="AK1534" s="10" t="s">
        <v>480</v>
      </c>
      <c r="AL1534" t="e">
        <f t="shared" si="46"/>
        <v>#VALUE!</v>
      </c>
      <c r="AM1534">
        <f t="shared" si="47"/>
        <v>46191</v>
      </c>
    </row>
    <row r="1535" spans="1:39" ht="21.6" customHeight="1">
      <c r="A1535" s="10">
        <v>118</v>
      </c>
      <c r="B1535" s="10" t="s">
        <v>471</v>
      </c>
      <c r="C1535" s="10">
        <v>2026062388</v>
      </c>
      <c r="D1535" s="10"/>
      <c r="E1535" s="10"/>
      <c r="F1535" s="10">
        <v>5162</v>
      </c>
      <c r="G1535" s="366" t="s">
        <v>221</v>
      </c>
      <c r="H1535" s="10" t="s">
        <v>2561</v>
      </c>
      <c r="I1535" s="10"/>
      <c r="J1535" s="10"/>
      <c r="K1535" s="10"/>
      <c r="L1535" s="10"/>
      <c r="M1535" s="11"/>
      <c r="N1535" s="10"/>
      <c r="O1535" s="11"/>
      <c r="P1535" s="12"/>
      <c r="Q1535" s="10" t="s">
        <v>2568</v>
      </c>
      <c r="R1535" s="10" t="s">
        <v>419</v>
      </c>
      <c r="S1535" s="367" t="s">
        <v>130</v>
      </c>
      <c r="T1535" s="10">
        <v>1</v>
      </c>
      <c r="U1535" s="10" t="s">
        <v>475</v>
      </c>
      <c r="V1535" s="10" t="s">
        <v>6779</v>
      </c>
      <c r="W1535" s="10" t="s">
        <v>6778</v>
      </c>
      <c r="X1535" s="569">
        <v>46191.461111111108</v>
      </c>
      <c r="Y1535" s="10"/>
      <c r="Z1535" s="10">
        <v>1.1000000000000001</v>
      </c>
      <c r="AA1535" s="10"/>
      <c r="AB1535" s="10" t="s">
        <v>478</v>
      </c>
      <c r="AC1535" s="221" t="s">
        <v>6780</v>
      </c>
      <c r="AD1535" s="10"/>
      <c r="AE1535" s="10" t="s">
        <v>480</v>
      </c>
      <c r="AF1535" s="10"/>
      <c r="AG1535" s="10"/>
      <c r="AH1535" s="10"/>
      <c r="AI1535" s="10"/>
      <c r="AJ1535" s="10"/>
      <c r="AK1535" s="10" t="s">
        <v>480</v>
      </c>
      <c r="AL1535" t="e">
        <f t="shared" si="46"/>
        <v>#VALUE!</v>
      </c>
      <c r="AM1535">
        <f t="shared" si="47"/>
        <v>46191</v>
      </c>
    </row>
    <row r="1536" spans="1:39" ht="21.6" customHeight="1">
      <c r="A1536" s="10">
        <v>119</v>
      </c>
      <c r="B1536" s="10" t="s">
        <v>509</v>
      </c>
      <c r="C1536" s="10">
        <v>2026062443</v>
      </c>
      <c r="D1536" s="10" t="s">
        <v>6781</v>
      </c>
      <c r="E1536" s="10" t="s">
        <v>511</v>
      </c>
      <c r="F1536" s="10">
        <v>4856</v>
      </c>
      <c r="G1536" s="366" t="s">
        <v>1567</v>
      </c>
      <c r="H1536" s="10" t="s">
        <v>636</v>
      </c>
      <c r="I1536" s="10" t="s">
        <v>6782</v>
      </c>
      <c r="J1536" s="10" t="s">
        <v>571</v>
      </c>
      <c r="K1536" s="10" t="s">
        <v>289</v>
      </c>
      <c r="L1536" s="10" t="s">
        <v>515</v>
      </c>
      <c r="M1536" s="11" t="s">
        <v>516</v>
      </c>
      <c r="N1536" s="10">
        <v>2305</v>
      </c>
      <c r="O1536" s="11" t="s">
        <v>557</v>
      </c>
      <c r="P1536" s="12" t="s">
        <v>6783</v>
      </c>
      <c r="Q1536" s="10" t="s">
        <v>1570</v>
      </c>
      <c r="R1536" s="10" t="s">
        <v>419</v>
      </c>
      <c r="S1536" s="367" t="s">
        <v>125</v>
      </c>
      <c r="T1536" s="10">
        <v>1</v>
      </c>
      <c r="U1536" s="10" t="s">
        <v>475</v>
      </c>
      <c r="V1536" s="10" t="s">
        <v>6784</v>
      </c>
      <c r="W1536" s="10" t="s">
        <v>6785</v>
      </c>
      <c r="X1536" s="569">
        <v>46191.666666666657</v>
      </c>
      <c r="Y1536" s="10" t="s">
        <v>6786</v>
      </c>
      <c r="Z1536" s="10">
        <v>1</v>
      </c>
      <c r="AA1536" s="10"/>
      <c r="AB1536" s="10" t="s">
        <v>478</v>
      </c>
      <c r="AC1536" s="221" t="s">
        <v>6787</v>
      </c>
      <c r="AD1536" s="10"/>
      <c r="AE1536" s="10"/>
      <c r="AF1536" s="10"/>
      <c r="AG1536" s="10"/>
      <c r="AH1536" s="10"/>
      <c r="AI1536" s="10"/>
      <c r="AJ1536" s="10"/>
      <c r="AK1536" s="10" t="s">
        <v>480</v>
      </c>
      <c r="AL1536">
        <f t="shared" si="46"/>
        <v>46191</v>
      </c>
      <c r="AM1536">
        <f t="shared" si="47"/>
        <v>46191</v>
      </c>
    </row>
    <row r="1537" spans="1:39" ht="21.6" customHeight="1">
      <c r="A1537" s="10">
        <v>120</v>
      </c>
      <c r="B1537" s="10" t="s">
        <v>471</v>
      </c>
      <c r="C1537" s="10">
        <v>2026062505</v>
      </c>
      <c r="D1537" s="10"/>
      <c r="E1537" s="10"/>
      <c r="F1537" s="10">
        <v>2380</v>
      </c>
      <c r="G1537" s="366" t="s">
        <v>223</v>
      </c>
      <c r="H1537" s="10" t="s">
        <v>2551</v>
      </c>
      <c r="I1537" s="10"/>
      <c r="J1537" s="10"/>
      <c r="K1537" s="10"/>
      <c r="L1537" s="10"/>
      <c r="M1537" s="11"/>
      <c r="N1537" s="10"/>
      <c r="O1537" s="11"/>
      <c r="P1537" s="12"/>
      <c r="Q1537" s="10" t="s">
        <v>3919</v>
      </c>
      <c r="R1537" s="10" t="s">
        <v>419</v>
      </c>
      <c r="S1537" s="367" t="s">
        <v>145</v>
      </c>
      <c r="T1537" s="10">
        <v>1</v>
      </c>
      <c r="U1537" s="10" t="s">
        <v>475</v>
      </c>
      <c r="V1537" s="10" t="s">
        <v>6788</v>
      </c>
      <c r="W1537" s="10" t="s">
        <v>6789</v>
      </c>
      <c r="X1537" s="569">
        <v>46191.875</v>
      </c>
      <c r="Y1537" s="10"/>
      <c r="Z1537" s="10">
        <v>3.5</v>
      </c>
      <c r="AA1537" s="10"/>
      <c r="AB1537" s="10" t="s">
        <v>478</v>
      </c>
      <c r="AC1537" s="221" t="s">
        <v>6006</v>
      </c>
      <c r="AD1537" s="10" t="s">
        <v>480</v>
      </c>
      <c r="AE1537" s="10"/>
      <c r="AF1537" s="10"/>
      <c r="AG1537" s="10"/>
      <c r="AH1537" s="10"/>
      <c r="AI1537" s="10"/>
      <c r="AJ1537" s="10" t="s">
        <v>480</v>
      </c>
      <c r="AK1537" s="10" t="s">
        <v>480</v>
      </c>
      <c r="AL1537" t="e">
        <f t="shared" si="46"/>
        <v>#VALUE!</v>
      </c>
      <c r="AM1537">
        <f t="shared" si="47"/>
        <v>46191</v>
      </c>
    </row>
    <row r="1538" spans="1:39" ht="21.6" customHeight="1">
      <c r="A1538" s="10">
        <v>121</v>
      </c>
      <c r="B1538" s="10" t="s">
        <v>509</v>
      </c>
      <c r="C1538" s="10">
        <v>2026062506</v>
      </c>
      <c r="D1538" s="10" t="s">
        <v>6790</v>
      </c>
      <c r="E1538" s="10" t="s">
        <v>511</v>
      </c>
      <c r="F1538" s="10">
        <v>3458</v>
      </c>
      <c r="G1538" s="366" t="s">
        <v>1852</v>
      </c>
      <c r="H1538" s="10" t="s">
        <v>1208</v>
      </c>
      <c r="I1538" s="10" t="s">
        <v>6791</v>
      </c>
      <c r="J1538" s="10" t="s">
        <v>591</v>
      </c>
      <c r="K1538" s="10" t="s">
        <v>592</v>
      </c>
      <c r="L1538" s="10" t="s">
        <v>593</v>
      </c>
      <c r="M1538" s="11" t="s">
        <v>594</v>
      </c>
      <c r="N1538" s="10" t="s">
        <v>595</v>
      </c>
      <c r="O1538" s="11" t="s">
        <v>596</v>
      </c>
      <c r="P1538" s="12" t="s">
        <v>6792</v>
      </c>
      <c r="Q1538" s="10" t="s">
        <v>1853</v>
      </c>
      <c r="R1538" s="10" t="s">
        <v>419</v>
      </c>
      <c r="S1538" s="367" t="s">
        <v>130</v>
      </c>
      <c r="T1538" s="10">
        <v>1</v>
      </c>
      <c r="U1538" s="10" t="s">
        <v>475</v>
      </c>
      <c r="V1538" s="10" t="s">
        <v>6793</v>
      </c>
      <c r="W1538" s="10" t="s">
        <v>6794</v>
      </c>
      <c r="X1538" s="569">
        <v>46195.631944444453</v>
      </c>
      <c r="Y1538" s="10" t="s">
        <v>6795</v>
      </c>
      <c r="Z1538" s="10">
        <v>0.6</v>
      </c>
      <c r="AA1538" s="10"/>
      <c r="AB1538" s="10" t="s">
        <v>478</v>
      </c>
      <c r="AC1538" s="221" t="s">
        <v>6796</v>
      </c>
      <c r="AD1538" s="10"/>
      <c r="AE1538" s="10"/>
      <c r="AF1538" s="10"/>
      <c r="AG1538" s="10"/>
      <c r="AH1538" s="10"/>
      <c r="AI1538" s="10"/>
      <c r="AJ1538" s="10"/>
      <c r="AK1538" s="10" t="s">
        <v>480</v>
      </c>
      <c r="AL1538">
        <f t="shared" ref="AL1538:AL1601" si="48">DATEVALUE(TEXT(I1538, "yyyy/mm/dd"))</f>
        <v>46192</v>
      </c>
      <c r="AM1538">
        <f t="shared" ref="AM1538:AM1601" si="49">DATEVALUE(TEXT(X1538, "yyyy/mm/dd"))</f>
        <v>46195</v>
      </c>
    </row>
    <row r="1539" spans="1:39" ht="21.6" customHeight="1">
      <c r="A1539" s="10">
        <v>122</v>
      </c>
      <c r="B1539" s="10" t="s">
        <v>509</v>
      </c>
      <c r="C1539" s="10">
        <v>2026062514</v>
      </c>
      <c r="D1539" s="10" t="s">
        <v>6797</v>
      </c>
      <c r="E1539" s="10" t="s">
        <v>511</v>
      </c>
      <c r="F1539" s="10">
        <v>2380</v>
      </c>
      <c r="G1539" s="366" t="s">
        <v>223</v>
      </c>
      <c r="H1539" s="10" t="s">
        <v>2551</v>
      </c>
      <c r="I1539" s="10" t="s">
        <v>6798</v>
      </c>
      <c r="J1539" s="10" t="s">
        <v>604</v>
      </c>
      <c r="K1539" s="10" t="s">
        <v>289</v>
      </c>
      <c r="L1539" s="10" t="s">
        <v>703</v>
      </c>
      <c r="M1539" s="11" t="s">
        <v>704</v>
      </c>
      <c r="N1539" s="10">
        <v>2402</v>
      </c>
      <c r="O1539" s="11" t="s">
        <v>2087</v>
      </c>
      <c r="P1539" s="12" t="s">
        <v>6799</v>
      </c>
      <c r="Q1539" s="10" t="s">
        <v>3919</v>
      </c>
      <c r="R1539" s="10" t="s">
        <v>419</v>
      </c>
      <c r="S1539" s="367" t="s">
        <v>145</v>
      </c>
      <c r="T1539" s="10">
        <v>1</v>
      </c>
      <c r="U1539" s="10" t="s">
        <v>475</v>
      </c>
      <c r="V1539" s="10" t="s">
        <v>6800</v>
      </c>
      <c r="W1539" s="10" t="s">
        <v>6801</v>
      </c>
      <c r="X1539" s="569">
        <v>46195.465277777781</v>
      </c>
      <c r="Y1539" s="10" t="s">
        <v>6795</v>
      </c>
      <c r="Z1539" s="10">
        <v>0.3</v>
      </c>
      <c r="AA1539" s="10"/>
      <c r="AB1539" s="10" t="s">
        <v>478</v>
      </c>
      <c r="AC1539" s="221" t="s">
        <v>2092</v>
      </c>
      <c r="AD1539" s="10"/>
      <c r="AE1539" s="10"/>
      <c r="AF1539" s="10"/>
      <c r="AG1539" s="10"/>
      <c r="AH1539" s="10"/>
      <c r="AI1539" s="10"/>
      <c r="AJ1539" s="10"/>
      <c r="AK1539" s="10" t="s">
        <v>480</v>
      </c>
      <c r="AL1539">
        <f t="shared" si="48"/>
        <v>46193</v>
      </c>
      <c r="AM1539">
        <f t="shared" si="49"/>
        <v>46195</v>
      </c>
    </row>
    <row r="1540" spans="1:39" ht="21.6" customHeight="1">
      <c r="A1540" s="10">
        <v>123</v>
      </c>
      <c r="B1540" s="10" t="s">
        <v>509</v>
      </c>
      <c r="C1540" s="10">
        <v>2026062521</v>
      </c>
      <c r="D1540" s="10" t="s">
        <v>6802</v>
      </c>
      <c r="E1540" s="10" t="s">
        <v>511</v>
      </c>
      <c r="F1540" s="10" t="s">
        <v>90</v>
      </c>
      <c r="G1540" s="366" t="s">
        <v>1869</v>
      </c>
      <c r="H1540" s="10" t="s">
        <v>504</v>
      </c>
      <c r="I1540" s="10" t="s">
        <v>6803</v>
      </c>
      <c r="J1540" s="10" t="s">
        <v>629</v>
      </c>
      <c r="K1540" s="10" t="s">
        <v>592</v>
      </c>
      <c r="L1540" s="10" t="s">
        <v>639</v>
      </c>
      <c r="M1540" s="11" t="s">
        <v>640</v>
      </c>
      <c r="N1540" s="10">
        <v>2501</v>
      </c>
      <c r="O1540" s="11" t="s">
        <v>641</v>
      </c>
      <c r="P1540" s="12" t="s">
        <v>6804</v>
      </c>
      <c r="Q1540" s="10" t="s">
        <v>1870</v>
      </c>
      <c r="R1540" s="10" t="s">
        <v>419</v>
      </c>
      <c r="S1540" s="367" t="s">
        <v>145</v>
      </c>
      <c r="T1540" s="10">
        <v>1</v>
      </c>
      <c r="U1540" s="10" t="s">
        <v>475</v>
      </c>
      <c r="V1540" s="10" t="s">
        <v>6805</v>
      </c>
      <c r="W1540" s="10" t="s">
        <v>6806</v>
      </c>
      <c r="X1540" s="569">
        <v>46195.538194444453</v>
      </c>
      <c r="Y1540" s="10" t="s">
        <v>6795</v>
      </c>
      <c r="Z1540" s="10">
        <v>0.3</v>
      </c>
      <c r="AA1540" s="10"/>
      <c r="AB1540" s="10" t="s">
        <v>478</v>
      </c>
      <c r="AC1540" s="221" t="s">
        <v>6807</v>
      </c>
      <c r="AD1540" s="10"/>
      <c r="AE1540" s="10"/>
      <c r="AF1540" s="10"/>
      <c r="AG1540" s="10"/>
      <c r="AH1540" s="10"/>
      <c r="AI1540" s="10"/>
      <c r="AJ1540" s="10"/>
      <c r="AK1540" s="10" t="s">
        <v>480</v>
      </c>
      <c r="AL1540">
        <f t="shared" si="48"/>
        <v>46194</v>
      </c>
      <c r="AM1540">
        <f t="shared" si="49"/>
        <v>46195</v>
      </c>
    </row>
    <row r="1541" spans="1:39" ht="21.6" customHeight="1">
      <c r="A1541" s="10">
        <v>124</v>
      </c>
      <c r="B1541" s="10" t="s">
        <v>509</v>
      </c>
      <c r="C1541" s="10">
        <v>2026062525</v>
      </c>
      <c r="D1541" s="10" t="s">
        <v>6808</v>
      </c>
      <c r="E1541" s="10" t="s">
        <v>511</v>
      </c>
      <c r="F1541" s="10">
        <v>3929</v>
      </c>
      <c r="G1541" s="366" t="s">
        <v>224</v>
      </c>
      <c r="H1541" s="10" t="s">
        <v>887</v>
      </c>
      <c r="I1541" s="10" t="s">
        <v>6809</v>
      </c>
      <c r="J1541" s="10" t="s">
        <v>629</v>
      </c>
      <c r="K1541" s="10" t="s">
        <v>289</v>
      </c>
      <c r="L1541" s="10" t="s">
        <v>515</v>
      </c>
      <c r="M1541" s="11" t="s">
        <v>516</v>
      </c>
      <c r="N1541" s="10">
        <v>2304</v>
      </c>
      <c r="O1541" s="11" t="s">
        <v>517</v>
      </c>
      <c r="P1541" s="12" t="s">
        <v>6810</v>
      </c>
      <c r="Q1541" s="10" t="s">
        <v>1879</v>
      </c>
      <c r="R1541" s="10" t="s">
        <v>419</v>
      </c>
      <c r="S1541" s="367" t="s">
        <v>125</v>
      </c>
      <c r="T1541" s="10">
        <v>1</v>
      </c>
      <c r="U1541" s="10" t="s">
        <v>475</v>
      </c>
      <c r="V1541" s="10" t="s">
        <v>6811</v>
      </c>
      <c r="W1541" s="10" t="s">
        <v>6812</v>
      </c>
      <c r="X1541" s="569">
        <v>46195.5</v>
      </c>
      <c r="Y1541" s="10" t="s">
        <v>6795</v>
      </c>
      <c r="Z1541" s="10">
        <v>0.5</v>
      </c>
      <c r="AA1541" s="10"/>
      <c r="AB1541" s="10" t="s">
        <v>478</v>
      </c>
      <c r="AC1541" s="221" t="s">
        <v>4086</v>
      </c>
      <c r="AD1541" s="10"/>
      <c r="AE1541" s="10"/>
      <c r="AF1541" s="10"/>
      <c r="AG1541" s="10"/>
      <c r="AH1541" s="10"/>
      <c r="AI1541" s="10"/>
      <c r="AJ1541" s="10"/>
      <c r="AK1541" s="10" t="s">
        <v>480</v>
      </c>
      <c r="AL1541">
        <f t="shared" si="48"/>
        <v>46194</v>
      </c>
      <c r="AM1541">
        <f t="shared" si="49"/>
        <v>46195</v>
      </c>
    </row>
    <row r="1542" spans="1:39" ht="21.6" customHeight="1">
      <c r="A1542" s="10">
        <v>125</v>
      </c>
      <c r="B1542" s="10" t="s">
        <v>509</v>
      </c>
      <c r="C1542" s="10">
        <v>2026062535</v>
      </c>
      <c r="D1542" s="10" t="s">
        <v>6813</v>
      </c>
      <c r="E1542" s="10" t="s">
        <v>511</v>
      </c>
      <c r="F1542" s="10">
        <v>4529</v>
      </c>
      <c r="G1542" s="366" t="s">
        <v>184</v>
      </c>
      <c r="H1542" s="10" t="s">
        <v>712</v>
      </c>
      <c r="I1542" s="10" t="s">
        <v>6814</v>
      </c>
      <c r="J1542" s="10" t="s">
        <v>638</v>
      </c>
      <c r="K1542" s="10" t="s">
        <v>592</v>
      </c>
      <c r="L1542" s="10" t="s">
        <v>1228</v>
      </c>
      <c r="M1542" s="11" t="s">
        <v>1229</v>
      </c>
      <c r="N1542" s="10" t="s">
        <v>1230</v>
      </c>
      <c r="O1542" s="11" t="s">
        <v>1231</v>
      </c>
      <c r="P1542" s="12" t="s">
        <v>6815</v>
      </c>
      <c r="Q1542" s="10" t="s">
        <v>763</v>
      </c>
      <c r="R1542" s="10" t="s">
        <v>419</v>
      </c>
      <c r="S1542" s="367" t="s">
        <v>130</v>
      </c>
      <c r="T1542" s="10">
        <v>1</v>
      </c>
      <c r="U1542" s="10" t="s">
        <v>475</v>
      </c>
      <c r="V1542" s="10" t="s">
        <v>6816</v>
      </c>
      <c r="W1542" s="10" t="s">
        <v>6817</v>
      </c>
      <c r="X1542" s="569">
        <v>46195.507638888892</v>
      </c>
      <c r="Y1542" s="10" t="s">
        <v>6818</v>
      </c>
      <c r="Z1542" s="10">
        <v>0.5</v>
      </c>
      <c r="AA1542" s="10"/>
      <c r="AB1542" s="10" t="s">
        <v>1180</v>
      </c>
      <c r="AC1542" s="221" t="s">
        <v>1180</v>
      </c>
      <c r="AD1542" s="10"/>
      <c r="AE1542" s="10"/>
      <c r="AF1542" s="10"/>
      <c r="AG1542" s="10"/>
      <c r="AH1542" s="10"/>
      <c r="AI1542" s="10"/>
      <c r="AJ1542" s="10"/>
      <c r="AK1542" s="10" t="s">
        <v>480</v>
      </c>
      <c r="AL1542">
        <f t="shared" si="48"/>
        <v>46195</v>
      </c>
      <c r="AM1542">
        <f t="shared" si="49"/>
        <v>46195</v>
      </c>
    </row>
    <row r="1543" spans="1:39" ht="21.6" customHeight="1">
      <c r="A1543" s="10">
        <v>126</v>
      </c>
      <c r="B1543" s="10" t="s">
        <v>509</v>
      </c>
      <c r="C1543" s="10">
        <v>2026062538</v>
      </c>
      <c r="D1543" s="10" t="s">
        <v>6819</v>
      </c>
      <c r="E1543" s="10" t="s">
        <v>621</v>
      </c>
      <c r="F1543" s="10">
        <v>2995</v>
      </c>
      <c r="G1543" s="366" t="s">
        <v>1149</v>
      </c>
      <c r="H1543" s="10" t="s">
        <v>543</v>
      </c>
      <c r="I1543" s="10" t="s">
        <v>6820</v>
      </c>
      <c r="J1543" s="10" t="s">
        <v>638</v>
      </c>
      <c r="K1543" s="10" t="s">
        <v>592</v>
      </c>
      <c r="L1543" s="10" t="s">
        <v>1140</v>
      </c>
      <c r="M1543" s="11" t="s">
        <v>1141</v>
      </c>
      <c r="N1543" s="10">
        <v>5804</v>
      </c>
      <c r="O1543" s="11" t="s">
        <v>1488</v>
      </c>
      <c r="P1543" s="12" t="s">
        <v>6821</v>
      </c>
      <c r="Q1543" s="10" t="s">
        <v>1150</v>
      </c>
      <c r="R1543" s="10" t="s">
        <v>419</v>
      </c>
      <c r="S1543" s="367" t="s">
        <v>125</v>
      </c>
      <c r="T1543" s="10">
        <v>1</v>
      </c>
      <c r="U1543" s="10" t="s">
        <v>475</v>
      </c>
      <c r="V1543" s="10" t="s">
        <v>6822</v>
      </c>
      <c r="W1543" s="10" t="s">
        <v>6823</v>
      </c>
      <c r="X1543" s="569">
        <v>46195.53125</v>
      </c>
      <c r="Y1543" s="10" t="s">
        <v>6824</v>
      </c>
      <c r="Z1543" s="10">
        <v>0.8</v>
      </c>
      <c r="AA1543" s="10"/>
      <c r="AB1543" s="10" t="s">
        <v>478</v>
      </c>
      <c r="AC1543" s="221" t="s">
        <v>6825</v>
      </c>
      <c r="AD1543" s="10"/>
      <c r="AE1543" s="10"/>
      <c r="AF1543" s="10"/>
      <c r="AG1543" s="10"/>
      <c r="AH1543" s="10"/>
      <c r="AI1543" s="10"/>
      <c r="AJ1543" s="10"/>
      <c r="AK1543" s="10" t="s">
        <v>480</v>
      </c>
      <c r="AL1543">
        <f t="shared" si="48"/>
        <v>46195</v>
      </c>
      <c r="AM1543">
        <f t="shared" si="49"/>
        <v>46195</v>
      </c>
    </row>
    <row r="1544" spans="1:39" ht="21.6" customHeight="1">
      <c r="A1544" s="10">
        <v>127</v>
      </c>
      <c r="B1544" s="10" t="s">
        <v>509</v>
      </c>
      <c r="C1544" s="10">
        <v>2026062540</v>
      </c>
      <c r="D1544" s="10" t="s">
        <v>6826</v>
      </c>
      <c r="E1544" s="10" t="s">
        <v>511</v>
      </c>
      <c r="F1544" s="10">
        <v>4093</v>
      </c>
      <c r="G1544" s="366" t="s">
        <v>724</v>
      </c>
      <c r="H1544" s="10" t="s">
        <v>712</v>
      </c>
      <c r="I1544" s="10" t="s">
        <v>6827</v>
      </c>
      <c r="J1544" s="10" t="s">
        <v>638</v>
      </c>
      <c r="K1544" s="10" t="s">
        <v>592</v>
      </c>
      <c r="L1544" s="10" t="s">
        <v>1228</v>
      </c>
      <c r="M1544" s="11" t="s">
        <v>1229</v>
      </c>
      <c r="N1544" s="10" t="s">
        <v>1230</v>
      </c>
      <c r="O1544" s="11" t="s">
        <v>1231</v>
      </c>
      <c r="P1544" s="12" t="s">
        <v>6815</v>
      </c>
      <c r="Q1544" s="10" t="s">
        <v>725</v>
      </c>
      <c r="R1544" s="10" t="s">
        <v>419</v>
      </c>
      <c r="S1544" s="367" t="s">
        <v>130</v>
      </c>
      <c r="T1544" s="10">
        <v>1</v>
      </c>
      <c r="U1544" s="10" t="s">
        <v>475</v>
      </c>
      <c r="V1544" s="10" t="s">
        <v>6828</v>
      </c>
      <c r="W1544" s="10" t="s">
        <v>6829</v>
      </c>
      <c r="X1544" s="569">
        <v>46195.677777777782</v>
      </c>
      <c r="Y1544" s="10" t="s">
        <v>6830</v>
      </c>
      <c r="Z1544" s="10">
        <v>0.5</v>
      </c>
      <c r="AA1544" s="10"/>
      <c r="AB1544" s="10" t="s">
        <v>478</v>
      </c>
      <c r="AC1544" s="221" t="s">
        <v>6831</v>
      </c>
      <c r="AD1544" s="10"/>
      <c r="AE1544" s="10"/>
      <c r="AF1544" s="10"/>
      <c r="AG1544" s="10"/>
      <c r="AH1544" s="10"/>
      <c r="AI1544" s="10"/>
      <c r="AJ1544" s="10"/>
      <c r="AK1544" s="10" t="s">
        <v>480</v>
      </c>
      <c r="AL1544">
        <f t="shared" si="48"/>
        <v>46195</v>
      </c>
      <c r="AM1544">
        <f t="shared" si="49"/>
        <v>46195</v>
      </c>
    </row>
    <row r="1545" spans="1:39" ht="21.6" customHeight="1">
      <c r="A1545" s="10">
        <v>128</v>
      </c>
      <c r="B1545" s="10" t="s">
        <v>471</v>
      </c>
      <c r="C1545" s="10">
        <v>2026062580</v>
      </c>
      <c r="D1545" s="10"/>
      <c r="E1545" s="10"/>
      <c r="F1545" s="10">
        <v>5354</v>
      </c>
      <c r="G1545" s="366" t="s">
        <v>402</v>
      </c>
      <c r="H1545" s="10" t="s">
        <v>887</v>
      </c>
      <c r="I1545" s="10"/>
      <c r="J1545" s="10"/>
      <c r="K1545" s="10"/>
      <c r="L1545" s="10"/>
      <c r="M1545" s="11"/>
      <c r="N1545" s="10"/>
      <c r="O1545" s="11"/>
      <c r="P1545" s="12"/>
      <c r="Q1545" s="10" t="s">
        <v>2082</v>
      </c>
      <c r="R1545" s="10" t="s">
        <v>419</v>
      </c>
      <c r="S1545" s="367" t="s">
        <v>125</v>
      </c>
      <c r="T1545" s="10">
        <v>1</v>
      </c>
      <c r="U1545" s="10" t="s">
        <v>475</v>
      </c>
      <c r="V1545" s="10" t="s">
        <v>6832</v>
      </c>
      <c r="W1545" s="10" t="s">
        <v>6833</v>
      </c>
      <c r="X1545" s="569">
        <v>46195.475694444453</v>
      </c>
      <c r="Y1545" s="10"/>
      <c r="Z1545" s="10">
        <v>0.4</v>
      </c>
      <c r="AA1545" s="10"/>
      <c r="AB1545" s="10" t="s">
        <v>478</v>
      </c>
      <c r="AC1545" s="221" t="s">
        <v>5068</v>
      </c>
      <c r="AD1545" s="10" t="s">
        <v>480</v>
      </c>
      <c r="AE1545" s="10"/>
      <c r="AF1545" s="10"/>
      <c r="AG1545" s="10"/>
      <c r="AH1545" s="10"/>
      <c r="AI1545" s="10"/>
      <c r="AJ1545" s="10" t="s">
        <v>480</v>
      </c>
      <c r="AK1545" s="10" t="s">
        <v>480</v>
      </c>
      <c r="AL1545" t="e">
        <f t="shared" si="48"/>
        <v>#VALUE!</v>
      </c>
      <c r="AM1545">
        <f t="shared" si="49"/>
        <v>46195</v>
      </c>
    </row>
    <row r="1546" spans="1:39" ht="21.6" customHeight="1">
      <c r="A1546" s="10">
        <v>129</v>
      </c>
      <c r="B1546" s="10" t="s">
        <v>509</v>
      </c>
      <c r="C1546" s="10">
        <v>2026062589</v>
      </c>
      <c r="D1546" s="10" t="s">
        <v>6834</v>
      </c>
      <c r="E1546" s="10" t="s">
        <v>511</v>
      </c>
      <c r="F1546" s="10" t="s">
        <v>73</v>
      </c>
      <c r="G1546" s="366" t="s">
        <v>3540</v>
      </c>
      <c r="H1546" s="10" t="s">
        <v>2452</v>
      </c>
      <c r="I1546" s="10" t="s">
        <v>6835</v>
      </c>
      <c r="J1546" s="10" t="s">
        <v>638</v>
      </c>
      <c r="K1546" s="10" t="s">
        <v>592</v>
      </c>
      <c r="L1546" s="10" t="s">
        <v>593</v>
      </c>
      <c r="M1546" s="11" t="s">
        <v>594</v>
      </c>
      <c r="N1546" s="10" t="s">
        <v>595</v>
      </c>
      <c r="O1546" s="11" t="s">
        <v>596</v>
      </c>
      <c r="P1546" s="12" t="s">
        <v>6836</v>
      </c>
      <c r="Q1546" s="10" t="s">
        <v>3543</v>
      </c>
      <c r="R1546" s="10" t="s">
        <v>419</v>
      </c>
      <c r="S1546" s="367" t="s">
        <v>145</v>
      </c>
      <c r="T1546" s="10">
        <v>1</v>
      </c>
      <c r="U1546" s="10" t="s">
        <v>475</v>
      </c>
      <c r="V1546" s="10" t="s">
        <v>6837</v>
      </c>
      <c r="W1546" s="10" t="s">
        <v>6838</v>
      </c>
      <c r="X1546" s="569">
        <v>46196.677083333343</v>
      </c>
      <c r="Y1546" s="10" t="s">
        <v>6839</v>
      </c>
      <c r="Z1546" s="10">
        <v>0.4</v>
      </c>
      <c r="AA1546" s="10"/>
      <c r="AB1546" s="10" t="s">
        <v>478</v>
      </c>
      <c r="AC1546" s="221" t="s">
        <v>6840</v>
      </c>
      <c r="AD1546" s="10"/>
      <c r="AE1546" s="10"/>
      <c r="AF1546" s="10"/>
      <c r="AG1546" s="10"/>
      <c r="AH1546" s="10"/>
      <c r="AI1546" s="10"/>
      <c r="AJ1546" s="10"/>
      <c r="AK1546" s="10" t="s">
        <v>480</v>
      </c>
      <c r="AL1546">
        <f t="shared" si="48"/>
        <v>46195</v>
      </c>
      <c r="AM1546">
        <f t="shared" si="49"/>
        <v>46196</v>
      </c>
    </row>
    <row r="1547" spans="1:39" ht="21.6" customHeight="1">
      <c r="A1547" s="10">
        <v>130</v>
      </c>
      <c r="B1547" s="10" t="s">
        <v>471</v>
      </c>
      <c r="C1547" s="10">
        <v>2026062597</v>
      </c>
      <c r="D1547" s="10"/>
      <c r="E1547" s="10"/>
      <c r="F1547" s="10" t="s">
        <v>90</v>
      </c>
      <c r="G1547" s="366" t="s">
        <v>1869</v>
      </c>
      <c r="H1547" s="10" t="s">
        <v>504</v>
      </c>
      <c r="I1547" s="10"/>
      <c r="J1547" s="10"/>
      <c r="K1547" s="10"/>
      <c r="L1547" s="10"/>
      <c r="M1547" s="11"/>
      <c r="N1547" s="10"/>
      <c r="O1547" s="11"/>
      <c r="P1547" s="12"/>
      <c r="Q1547" s="10" t="s">
        <v>1870</v>
      </c>
      <c r="R1547" s="10" t="s">
        <v>419</v>
      </c>
      <c r="S1547" s="367" t="s">
        <v>145</v>
      </c>
      <c r="T1547" s="10">
        <v>1</v>
      </c>
      <c r="U1547" s="10" t="s">
        <v>475</v>
      </c>
      <c r="V1547" s="10" t="s">
        <v>6841</v>
      </c>
      <c r="W1547" s="10" t="s">
        <v>6842</v>
      </c>
      <c r="X1547" s="569">
        <v>46195.552083333343</v>
      </c>
      <c r="Y1547" s="10"/>
      <c r="Z1547" s="10">
        <v>0.4</v>
      </c>
      <c r="AA1547" s="10"/>
      <c r="AB1547" s="10" t="s">
        <v>478</v>
      </c>
      <c r="AC1547" s="221" t="s">
        <v>5068</v>
      </c>
      <c r="AD1547" s="10" t="s">
        <v>480</v>
      </c>
      <c r="AE1547" s="10"/>
      <c r="AF1547" s="10"/>
      <c r="AG1547" s="10"/>
      <c r="AH1547" s="10"/>
      <c r="AI1547" s="10"/>
      <c r="AJ1547" s="10" t="s">
        <v>480</v>
      </c>
      <c r="AK1547" s="10" t="s">
        <v>480</v>
      </c>
      <c r="AL1547" t="e">
        <f t="shared" si="48"/>
        <v>#VALUE!</v>
      </c>
      <c r="AM1547">
        <f t="shared" si="49"/>
        <v>46195</v>
      </c>
    </row>
    <row r="1548" spans="1:39" ht="21.6" customHeight="1">
      <c r="A1548" s="10">
        <v>131</v>
      </c>
      <c r="B1548" s="10" t="s">
        <v>471</v>
      </c>
      <c r="C1548" s="10">
        <v>2026062601</v>
      </c>
      <c r="D1548" s="10"/>
      <c r="E1548" s="10"/>
      <c r="F1548" s="10">
        <v>4241</v>
      </c>
      <c r="G1548" s="366" t="s">
        <v>834</v>
      </c>
      <c r="H1548" s="10" t="s">
        <v>504</v>
      </c>
      <c r="I1548" s="10"/>
      <c r="J1548" s="10"/>
      <c r="K1548" s="10"/>
      <c r="L1548" s="10"/>
      <c r="M1548" s="11"/>
      <c r="N1548" s="10"/>
      <c r="O1548" s="11"/>
      <c r="P1548" s="12"/>
      <c r="Q1548" s="10" t="s">
        <v>835</v>
      </c>
      <c r="R1548" s="10" t="s">
        <v>419</v>
      </c>
      <c r="S1548" s="367" t="s">
        <v>145</v>
      </c>
      <c r="T1548" s="10">
        <v>1</v>
      </c>
      <c r="U1548" s="10" t="s">
        <v>475</v>
      </c>
      <c r="V1548" s="10" t="s">
        <v>6843</v>
      </c>
      <c r="W1548" s="10" t="s">
        <v>6844</v>
      </c>
      <c r="X1548" s="569">
        <v>46195.577777777777</v>
      </c>
      <c r="Y1548" s="10"/>
      <c r="Z1548" s="10">
        <v>0.4</v>
      </c>
      <c r="AA1548" s="10"/>
      <c r="AB1548" s="10" t="s">
        <v>478</v>
      </c>
      <c r="AC1548" s="221" t="s">
        <v>5068</v>
      </c>
      <c r="AD1548" s="10" t="s">
        <v>480</v>
      </c>
      <c r="AE1548" s="10"/>
      <c r="AF1548" s="10"/>
      <c r="AG1548" s="10"/>
      <c r="AH1548" s="10"/>
      <c r="AI1548" s="10"/>
      <c r="AJ1548" s="10" t="s">
        <v>480</v>
      </c>
      <c r="AK1548" s="10" t="s">
        <v>480</v>
      </c>
      <c r="AL1548" t="e">
        <f t="shared" si="48"/>
        <v>#VALUE!</v>
      </c>
      <c r="AM1548">
        <f t="shared" si="49"/>
        <v>46195</v>
      </c>
    </row>
    <row r="1549" spans="1:39" ht="21.6" customHeight="1">
      <c r="A1549" s="10">
        <v>132</v>
      </c>
      <c r="B1549" s="10" t="s">
        <v>471</v>
      </c>
      <c r="C1549" s="10">
        <v>2026062608</v>
      </c>
      <c r="D1549" s="10"/>
      <c r="E1549" s="10"/>
      <c r="F1549" s="10">
        <v>2890</v>
      </c>
      <c r="G1549" s="366" t="s">
        <v>2333</v>
      </c>
      <c r="H1549" s="10" t="s">
        <v>887</v>
      </c>
      <c r="I1549" s="10"/>
      <c r="J1549" s="10"/>
      <c r="K1549" s="10"/>
      <c r="L1549" s="10"/>
      <c r="M1549" s="11"/>
      <c r="N1549" s="10"/>
      <c r="O1549" s="11"/>
      <c r="P1549" s="12"/>
      <c r="Q1549" s="10" t="s">
        <v>2334</v>
      </c>
      <c r="R1549" s="10" t="s">
        <v>419</v>
      </c>
      <c r="S1549" s="367" t="s">
        <v>125</v>
      </c>
      <c r="T1549" s="10">
        <v>1</v>
      </c>
      <c r="U1549" s="10" t="s">
        <v>475</v>
      </c>
      <c r="V1549" s="10" t="s">
        <v>6845</v>
      </c>
      <c r="W1549" s="10" t="s">
        <v>6846</v>
      </c>
      <c r="X1549" s="569">
        <v>46195.604166666657</v>
      </c>
      <c r="Y1549" s="10"/>
      <c r="Z1549" s="10">
        <v>0.5</v>
      </c>
      <c r="AA1549" s="10"/>
      <c r="AB1549" s="10" t="s">
        <v>478</v>
      </c>
      <c r="AC1549" s="221" t="s">
        <v>5068</v>
      </c>
      <c r="AD1549" s="10" t="s">
        <v>480</v>
      </c>
      <c r="AE1549" s="10"/>
      <c r="AF1549" s="10"/>
      <c r="AG1549" s="10"/>
      <c r="AH1549" s="10"/>
      <c r="AI1549" s="10"/>
      <c r="AJ1549" s="10" t="s">
        <v>480</v>
      </c>
      <c r="AK1549" s="10" t="s">
        <v>480</v>
      </c>
      <c r="AL1549" t="e">
        <f t="shared" si="48"/>
        <v>#VALUE!</v>
      </c>
      <c r="AM1549">
        <f t="shared" si="49"/>
        <v>46195</v>
      </c>
    </row>
    <row r="1550" spans="1:39" ht="21.6" customHeight="1">
      <c r="A1550" s="10">
        <v>133</v>
      </c>
      <c r="B1550" s="10" t="s">
        <v>471</v>
      </c>
      <c r="C1550" s="10">
        <v>2026062615</v>
      </c>
      <c r="D1550" s="10"/>
      <c r="E1550" s="10"/>
      <c r="F1550" s="10" t="s">
        <v>91</v>
      </c>
      <c r="G1550" s="366" t="s">
        <v>2352</v>
      </c>
      <c r="H1550" s="10" t="s">
        <v>887</v>
      </c>
      <c r="I1550" s="10"/>
      <c r="J1550" s="10"/>
      <c r="K1550" s="10"/>
      <c r="L1550" s="10"/>
      <c r="M1550" s="11"/>
      <c r="N1550" s="10"/>
      <c r="O1550" s="11"/>
      <c r="P1550" s="12"/>
      <c r="Q1550" s="10" t="s">
        <v>2353</v>
      </c>
      <c r="R1550" s="10" t="s">
        <v>419</v>
      </c>
      <c r="S1550" s="367" t="s">
        <v>125</v>
      </c>
      <c r="T1550" s="10">
        <v>1</v>
      </c>
      <c r="U1550" s="10" t="s">
        <v>475</v>
      </c>
      <c r="V1550" s="10" t="s">
        <v>6847</v>
      </c>
      <c r="W1550" s="10" t="s">
        <v>6848</v>
      </c>
      <c r="X1550" s="569">
        <v>46195.618055555547</v>
      </c>
      <c r="Y1550" s="10"/>
      <c r="Z1550" s="10">
        <v>0.3</v>
      </c>
      <c r="AA1550" s="10"/>
      <c r="AB1550" s="10" t="s">
        <v>478</v>
      </c>
      <c r="AC1550" s="221" t="s">
        <v>108</v>
      </c>
      <c r="AD1550" s="10" t="s">
        <v>480</v>
      </c>
      <c r="AE1550" s="10"/>
      <c r="AF1550" s="10"/>
      <c r="AG1550" s="10"/>
      <c r="AH1550" s="10"/>
      <c r="AI1550" s="10"/>
      <c r="AJ1550" s="10" t="s">
        <v>480</v>
      </c>
      <c r="AK1550" s="10" t="s">
        <v>480</v>
      </c>
      <c r="AL1550" t="e">
        <f t="shared" si="48"/>
        <v>#VALUE!</v>
      </c>
      <c r="AM1550">
        <f t="shared" si="49"/>
        <v>46195</v>
      </c>
    </row>
    <row r="1551" spans="1:39" ht="21.6" customHeight="1">
      <c r="A1551" s="10">
        <v>134</v>
      </c>
      <c r="B1551" s="10" t="s">
        <v>509</v>
      </c>
      <c r="C1551" s="10">
        <v>2026062626</v>
      </c>
      <c r="D1551" s="10" t="s">
        <v>6849</v>
      </c>
      <c r="E1551" s="10" t="s">
        <v>511</v>
      </c>
      <c r="F1551" s="10">
        <v>2349</v>
      </c>
      <c r="G1551" s="366" t="s">
        <v>667</v>
      </c>
      <c r="H1551" s="10" t="s">
        <v>504</v>
      </c>
      <c r="I1551" s="10" t="s">
        <v>6850</v>
      </c>
      <c r="J1551" s="10" t="s">
        <v>638</v>
      </c>
      <c r="K1551" s="10" t="s">
        <v>289</v>
      </c>
      <c r="L1551" s="10" t="s">
        <v>756</v>
      </c>
      <c r="M1551" s="11" t="s">
        <v>757</v>
      </c>
      <c r="N1551" s="10">
        <v>2902</v>
      </c>
      <c r="O1551" s="11" t="s">
        <v>3556</v>
      </c>
      <c r="P1551" s="12" t="s">
        <v>6851</v>
      </c>
      <c r="Q1551" s="10" t="s">
        <v>668</v>
      </c>
      <c r="R1551" s="10" t="s">
        <v>419</v>
      </c>
      <c r="S1551" s="367" t="s">
        <v>145</v>
      </c>
      <c r="T1551" s="10">
        <v>1</v>
      </c>
      <c r="U1551" s="10" t="s">
        <v>475</v>
      </c>
      <c r="V1551" s="10" t="s">
        <v>6852</v>
      </c>
      <c r="W1551" s="10" t="s">
        <v>6853</v>
      </c>
      <c r="X1551" s="569">
        <v>46196.572916666657</v>
      </c>
      <c r="Y1551" s="10" t="s">
        <v>6854</v>
      </c>
      <c r="Z1551" s="10">
        <v>0.3</v>
      </c>
      <c r="AA1551" s="10"/>
      <c r="AB1551" s="10" t="s">
        <v>478</v>
      </c>
      <c r="AC1551" s="221" t="s">
        <v>6855</v>
      </c>
      <c r="AD1551" s="10"/>
      <c r="AE1551" s="10"/>
      <c r="AF1551" s="10"/>
      <c r="AG1551" s="10"/>
      <c r="AH1551" s="10"/>
      <c r="AI1551" s="10"/>
      <c r="AJ1551" s="10"/>
      <c r="AK1551" s="10" t="s">
        <v>480</v>
      </c>
      <c r="AL1551">
        <f t="shared" si="48"/>
        <v>46195</v>
      </c>
      <c r="AM1551">
        <f t="shared" si="49"/>
        <v>46196</v>
      </c>
    </row>
    <row r="1552" spans="1:39" ht="21.6" customHeight="1">
      <c r="A1552" s="10">
        <v>135</v>
      </c>
      <c r="B1552" s="10" t="s">
        <v>509</v>
      </c>
      <c r="C1552" s="10">
        <v>2026062655</v>
      </c>
      <c r="D1552" s="10" t="s">
        <v>6856</v>
      </c>
      <c r="E1552" s="10" t="s">
        <v>511</v>
      </c>
      <c r="F1552" s="10">
        <v>2422</v>
      </c>
      <c r="G1552" s="366" t="s">
        <v>689</v>
      </c>
      <c r="H1552" s="10" t="s">
        <v>543</v>
      </c>
      <c r="I1552" s="10" t="s">
        <v>6857</v>
      </c>
      <c r="J1552" s="10" t="s">
        <v>638</v>
      </c>
      <c r="K1552" s="10" t="s">
        <v>289</v>
      </c>
      <c r="L1552" s="10" t="s">
        <v>545</v>
      </c>
      <c r="M1552" s="11" t="s">
        <v>546</v>
      </c>
      <c r="N1552" s="10" t="s">
        <v>1242</v>
      </c>
      <c r="O1552" s="11" t="s">
        <v>1243</v>
      </c>
      <c r="P1552" s="12" t="s">
        <v>6858</v>
      </c>
      <c r="Q1552" s="10" t="s">
        <v>690</v>
      </c>
      <c r="R1552" s="10" t="s">
        <v>419</v>
      </c>
      <c r="S1552" s="367" t="s">
        <v>146</v>
      </c>
      <c r="T1552" s="10">
        <v>1</v>
      </c>
      <c r="U1552" s="10" t="s">
        <v>475</v>
      </c>
      <c r="V1552" s="10" t="s">
        <v>6859</v>
      </c>
      <c r="W1552" s="10" t="s">
        <v>6860</v>
      </c>
      <c r="X1552" s="569">
        <v>46196.484027777777</v>
      </c>
      <c r="Y1552" s="10" t="s">
        <v>6861</v>
      </c>
      <c r="Z1552" s="10">
        <v>0.5</v>
      </c>
      <c r="AA1552" s="10"/>
      <c r="AB1552" s="10" t="s">
        <v>478</v>
      </c>
      <c r="AC1552" s="221" t="s">
        <v>6862</v>
      </c>
      <c r="AD1552" s="10"/>
      <c r="AE1552" s="10"/>
      <c r="AF1552" s="10"/>
      <c r="AG1552" s="10"/>
      <c r="AH1552" s="10"/>
      <c r="AI1552" s="10"/>
      <c r="AJ1552" s="10"/>
      <c r="AK1552" s="10" t="s">
        <v>480</v>
      </c>
      <c r="AL1552">
        <f t="shared" si="48"/>
        <v>46195</v>
      </c>
      <c r="AM1552">
        <f t="shared" si="49"/>
        <v>46196</v>
      </c>
    </row>
    <row r="1553" spans="1:39" ht="21.6" customHeight="1">
      <c r="A1553" s="10">
        <v>136</v>
      </c>
      <c r="B1553" s="10" t="s">
        <v>509</v>
      </c>
      <c r="C1553" s="10">
        <v>2026062684</v>
      </c>
      <c r="D1553" s="10" t="s">
        <v>6863</v>
      </c>
      <c r="E1553" s="10" t="s">
        <v>621</v>
      </c>
      <c r="F1553" s="10">
        <v>4025</v>
      </c>
      <c r="G1553" s="366" t="s">
        <v>275</v>
      </c>
      <c r="H1553" s="10" t="s">
        <v>636</v>
      </c>
      <c r="I1553" s="10" t="s">
        <v>6864</v>
      </c>
      <c r="J1553" s="10" t="s">
        <v>514</v>
      </c>
      <c r="K1553" s="10" t="s">
        <v>592</v>
      </c>
      <c r="L1553" s="10" t="s">
        <v>703</v>
      </c>
      <c r="M1553" s="11" t="s">
        <v>704</v>
      </c>
      <c r="N1553" s="10">
        <v>2405</v>
      </c>
      <c r="O1553" s="11" t="s">
        <v>705</v>
      </c>
      <c r="P1553" s="12" t="s">
        <v>6865</v>
      </c>
      <c r="Q1553" s="10" t="s">
        <v>2411</v>
      </c>
      <c r="R1553" s="10" t="s">
        <v>419</v>
      </c>
      <c r="S1553" s="367" t="s">
        <v>125</v>
      </c>
      <c r="T1553" s="10">
        <v>1</v>
      </c>
      <c r="U1553" s="10" t="s">
        <v>475</v>
      </c>
      <c r="V1553" s="10" t="s">
        <v>6866</v>
      </c>
      <c r="W1553" s="10" t="s">
        <v>6867</v>
      </c>
      <c r="X1553" s="569">
        <v>46196.447916666657</v>
      </c>
      <c r="Y1553" s="10" t="s">
        <v>6868</v>
      </c>
      <c r="Z1553" s="10">
        <v>1.3</v>
      </c>
      <c r="AA1553" s="10"/>
      <c r="AB1553" s="10" t="s">
        <v>478</v>
      </c>
      <c r="AC1553" s="221" t="s">
        <v>6869</v>
      </c>
      <c r="AD1553" s="10"/>
      <c r="AE1553" s="10"/>
      <c r="AF1553" s="10"/>
      <c r="AG1553" s="10"/>
      <c r="AH1553" s="10"/>
      <c r="AI1553" s="10"/>
      <c r="AJ1553" s="10"/>
      <c r="AK1553" s="10" t="s">
        <v>480</v>
      </c>
      <c r="AL1553">
        <f t="shared" si="48"/>
        <v>46196</v>
      </c>
      <c r="AM1553">
        <f t="shared" si="49"/>
        <v>46196</v>
      </c>
    </row>
    <row r="1554" spans="1:39" ht="21.6" customHeight="1">
      <c r="A1554" s="10">
        <v>137</v>
      </c>
      <c r="B1554" s="10" t="s">
        <v>509</v>
      </c>
      <c r="C1554" s="10">
        <v>2026062706</v>
      </c>
      <c r="D1554" s="10" t="s">
        <v>6870</v>
      </c>
      <c r="E1554" s="10" t="s">
        <v>511</v>
      </c>
      <c r="F1554" s="10">
        <v>4196</v>
      </c>
      <c r="G1554" s="366" t="s">
        <v>335</v>
      </c>
      <c r="H1554" s="10" t="s">
        <v>504</v>
      </c>
      <c r="I1554" s="10" t="s">
        <v>6871</v>
      </c>
      <c r="J1554" s="10" t="s">
        <v>514</v>
      </c>
      <c r="K1554" s="10" t="s">
        <v>592</v>
      </c>
      <c r="L1554" s="10" t="s">
        <v>515</v>
      </c>
      <c r="M1554" s="11" t="s">
        <v>516</v>
      </c>
      <c r="N1554" s="10">
        <v>2305</v>
      </c>
      <c r="O1554" s="11" t="s">
        <v>557</v>
      </c>
      <c r="P1554" s="12" t="s">
        <v>6872</v>
      </c>
      <c r="Q1554" s="10" t="s">
        <v>1050</v>
      </c>
      <c r="R1554" s="10" t="s">
        <v>419</v>
      </c>
      <c r="S1554" s="367" t="s">
        <v>145</v>
      </c>
      <c r="T1554" s="10">
        <v>1</v>
      </c>
      <c r="U1554" s="10" t="s">
        <v>475</v>
      </c>
      <c r="V1554" s="10" t="s">
        <v>6873</v>
      </c>
      <c r="W1554" s="10" t="s">
        <v>6874</v>
      </c>
      <c r="X1554" s="569">
        <v>46196.59375</v>
      </c>
      <c r="Y1554" s="10" t="s">
        <v>6875</v>
      </c>
      <c r="Z1554" s="10">
        <v>0.4</v>
      </c>
      <c r="AA1554" s="10"/>
      <c r="AB1554" s="10" t="s">
        <v>478</v>
      </c>
      <c r="AC1554" s="221" t="s">
        <v>6876</v>
      </c>
      <c r="AD1554" s="10"/>
      <c r="AE1554" s="10"/>
      <c r="AF1554" s="10"/>
      <c r="AG1554" s="10"/>
      <c r="AH1554" s="10"/>
      <c r="AI1554" s="10"/>
      <c r="AJ1554" s="10"/>
      <c r="AK1554" s="10" t="s">
        <v>480</v>
      </c>
      <c r="AL1554">
        <f t="shared" si="48"/>
        <v>46196</v>
      </c>
      <c r="AM1554">
        <f t="shared" si="49"/>
        <v>46196</v>
      </c>
    </row>
    <row r="1555" spans="1:39" ht="21.6" customHeight="1">
      <c r="A1555" s="10">
        <v>138</v>
      </c>
      <c r="B1555" s="10" t="s">
        <v>509</v>
      </c>
      <c r="C1555" s="10">
        <v>2026062707</v>
      </c>
      <c r="D1555" s="10" t="s">
        <v>6877</v>
      </c>
      <c r="E1555" s="10" t="s">
        <v>511</v>
      </c>
      <c r="F1555" s="10">
        <v>4196</v>
      </c>
      <c r="G1555" s="366" t="s">
        <v>335</v>
      </c>
      <c r="H1555" s="10" t="s">
        <v>504</v>
      </c>
      <c r="I1555" s="10" t="s">
        <v>6878</v>
      </c>
      <c r="J1555" s="10" t="s">
        <v>514</v>
      </c>
      <c r="K1555" s="10" t="s">
        <v>592</v>
      </c>
      <c r="L1555" s="10" t="s">
        <v>515</v>
      </c>
      <c r="M1555" s="11" t="s">
        <v>516</v>
      </c>
      <c r="N1555" s="10">
        <v>2305</v>
      </c>
      <c r="O1555" s="11" t="s">
        <v>557</v>
      </c>
      <c r="P1555" s="12" t="s">
        <v>6879</v>
      </c>
      <c r="Q1555" s="10" t="s">
        <v>1050</v>
      </c>
      <c r="R1555" s="10" t="s">
        <v>419</v>
      </c>
      <c r="S1555" s="367" t="s">
        <v>145</v>
      </c>
      <c r="T1555" s="10">
        <v>1</v>
      </c>
      <c r="U1555" s="10" t="s">
        <v>475</v>
      </c>
      <c r="V1555" s="10" t="s">
        <v>6880</v>
      </c>
      <c r="W1555" s="10" t="s">
        <v>6881</v>
      </c>
      <c r="X1555" s="569">
        <v>46196.611111111109</v>
      </c>
      <c r="Y1555" s="10" t="s">
        <v>6882</v>
      </c>
      <c r="Z1555" s="10">
        <v>0.4</v>
      </c>
      <c r="AA1555" s="10"/>
      <c r="AB1555" s="10" t="s">
        <v>478</v>
      </c>
      <c r="AC1555" s="221" t="s">
        <v>6883</v>
      </c>
      <c r="AD1555" s="10"/>
      <c r="AE1555" s="10"/>
      <c r="AF1555" s="10"/>
      <c r="AG1555" s="10"/>
      <c r="AH1555" s="10"/>
      <c r="AI1555" s="10"/>
      <c r="AJ1555" s="10"/>
      <c r="AK1555" s="10" t="s">
        <v>480</v>
      </c>
      <c r="AL1555">
        <f t="shared" si="48"/>
        <v>46196</v>
      </c>
      <c r="AM1555">
        <f t="shared" si="49"/>
        <v>46196</v>
      </c>
    </row>
    <row r="1556" spans="1:39" ht="21.6" customHeight="1">
      <c r="A1556" s="10">
        <v>139</v>
      </c>
      <c r="B1556" s="10" t="s">
        <v>471</v>
      </c>
      <c r="C1556" s="10">
        <v>2026062732</v>
      </c>
      <c r="D1556" s="10"/>
      <c r="E1556" s="10"/>
      <c r="F1556" s="10">
        <v>3243</v>
      </c>
      <c r="G1556" s="366" t="s">
        <v>213</v>
      </c>
      <c r="H1556" s="10" t="s">
        <v>473</v>
      </c>
      <c r="I1556" s="10"/>
      <c r="J1556" s="10"/>
      <c r="K1556" s="10"/>
      <c r="L1556" s="10"/>
      <c r="M1556" s="11"/>
      <c r="N1556" s="10"/>
      <c r="O1556" s="11"/>
      <c r="P1556" s="12"/>
      <c r="Q1556" s="10" t="s">
        <v>2111</v>
      </c>
      <c r="R1556" s="10" t="s">
        <v>419</v>
      </c>
      <c r="S1556" s="367" t="s">
        <v>130</v>
      </c>
      <c r="T1556" s="10">
        <v>1</v>
      </c>
      <c r="U1556" s="10" t="s">
        <v>475</v>
      </c>
      <c r="V1556" s="10" t="s">
        <v>6884</v>
      </c>
      <c r="W1556" s="10" t="s">
        <v>6885</v>
      </c>
      <c r="X1556" s="569">
        <v>46196.463194444441</v>
      </c>
      <c r="Y1556" s="10"/>
      <c r="Z1556" s="10">
        <v>1.1000000000000001</v>
      </c>
      <c r="AA1556" s="10"/>
      <c r="AB1556" s="10" t="s">
        <v>478</v>
      </c>
      <c r="AC1556" s="221" t="s">
        <v>2430</v>
      </c>
      <c r="AD1556" s="10"/>
      <c r="AE1556" s="10" t="s">
        <v>480</v>
      </c>
      <c r="AF1556" s="10"/>
      <c r="AG1556" s="10"/>
      <c r="AH1556" s="10"/>
      <c r="AI1556" s="10"/>
      <c r="AJ1556" s="10"/>
      <c r="AK1556" s="10" t="s">
        <v>480</v>
      </c>
      <c r="AL1556" t="e">
        <f t="shared" si="48"/>
        <v>#VALUE!</v>
      </c>
      <c r="AM1556">
        <f t="shared" si="49"/>
        <v>46196</v>
      </c>
    </row>
    <row r="1557" spans="1:39" ht="21.6" customHeight="1">
      <c r="A1557" s="10">
        <v>140</v>
      </c>
      <c r="B1557" s="10" t="s">
        <v>471</v>
      </c>
      <c r="C1557" s="10">
        <v>2026062748</v>
      </c>
      <c r="D1557" s="10"/>
      <c r="E1557" s="10"/>
      <c r="F1557" s="10">
        <v>3818</v>
      </c>
      <c r="G1557" s="366" t="s">
        <v>215</v>
      </c>
      <c r="H1557" s="10" t="s">
        <v>543</v>
      </c>
      <c r="I1557" s="10"/>
      <c r="J1557" s="10"/>
      <c r="K1557" s="10"/>
      <c r="L1557" s="10"/>
      <c r="M1557" s="11"/>
      <c r="N1557" s="10"/>
      <c r="O1557" s="11"/>
      <c r="P1557" s="12"/>
      <c r="Q1557" s="10" t="s">
        <v>846</v>
      </c>
      <c r="R1557" s="10" t="s">
        <v>419</v>
      </c>
      <c r="S1557" s="367" t="s">
        <v>146</v>
      </c>
      <c r="T1557" s="10">
        <v>1</v>
      </c>
      <c r="U1557" s="10" t="s">
        <v>475</v>
      </c>
      <c r="V1557" s="10" t="s">
        <v>6886</v>
      </c>
      <c r="W1557" s="10" t="s">
        <v>6887</v>
      </c>
      <c r="X1557" s="569">
        <v>46196.493055555547</v>
      </c>
      <c r="Y1557" s="10"/>
      <c r="Z1557" s="10">
        <v>1.3</v>
      </c>
      <c r="AA1557" s="10"/>
      <c r="AB1557" s="10" t="s">
        <v>478</v>
      </c>
      <c r="AC1557" s="221" t="s">
        <v>2875</v>
      </c>
      <c r="AD1557" s="10"/>
      <c r="AE1557" s="10" t="s">
        <v>480</v>
      </c>
      <c r="AF1557" s="10"/>
      <c r="AG1557" s="10"/>
      <c r="AH1557" s="10"/>
      <c r="AI1557" s="10"/>
      <c r="AJ1557" s="10"/>
      <c r="AK1557" s="10" t="s">
        <v>480</v>
      </c>
      <c r="AL1557" t="e">
        <f t="shared" si="48"/>
        <v>#VALUE!</v>
      </c>
      <c r="AM1557">
        <f t="shared" si="49"/>
        <v>46196</v>
      </c>
    </row>
    <row r="1558" spans="1:39" ht="21.6" customHeight="1">
      <c r="A1558" s="10">
        <v>141</v>
      </c>
      <c r="B1558" s="10" t="s">
        <v>471</v>
      </c>
      <c r="C1558" s="10">
        <v>2026062835</v>
      </c>
      <c r="D1558" s="10"/>
      <c r="E1558" s="10"/>
      <c r="F1558" s="10">
        <v>4715</v>
      </c>
      <c r="G1558" s="366" t="s">
        <v>216</v>
      </c>
      <c r="H1558" s="10" t="s">
        <v>473</v>
      </c>
      <c r="I1558" s="10"/>
      <c r="J1558" s="10"/>
      <c r="K1558" s="10"/>
      <c r="L1558" s="10"/>
      <c r="M1558" s="11"/>
      <c r="N1558" s="10"/>
      <c r="O1558" s="11"/>
      <c r="P1558" s="12"/>
      <c r="Q1558" s="10" t="s">
        <v>1695</v>
      </c>
      <c r="R1558" s="10" t="s">
        <v>419</v>
      </c>
      <c r="S1558" s="367" t="s">
        <v>130</v>
      </c>
      <c r="T1558" s="10">
        <v>1</v>
      </c>
      <c r="U1558" s="10" t="s">
        <v>475</v>
      </c>
      <c r="V1558" s="10" t="s">
        <v>6888</v>
      </c>
      <c r="W1558" s="10" t="s">
        <v>6889</v>
      </c>
      <c r="X1558" s="569">
        <v>46196.683333333327</v>
      </c>
      <c r="Y1558" s="10"/>
      <c r="Z1558" s="10">
        <v>2.4</v>
      </c>
      <c r="AA1558" s="10"/>
      <c r="AB1558" s="10" t="s">
        <v>478</v>
      </c>
      <c r="AC1558" s="221" t="s">
        <v>6890</v>
      </c>
      <c r="AD1558" s="10"/>
      <c r="AE1558" s="10"/>
      <c r="AF1558" s="10"/>
      <c r="AG1558" s="10"/>
      <c r="AH1558" s="10"/>
      <c r="AI1558" s="10"/>
      <c r="AJ1558" s="10" t="s">
        <v>480</v>
      </c>
      <c r="AK1558" s="10" t="s">
        <v>480</v>
      </c>
      <c r="AL1558" t="e">
        <f t="shared" si="48"/>
        <v>#VALUE!</v>
      </c>
      <c r="AM1558">
        <f t="shared" si="49"/>
        <v>46196</v>
      </c>
    </row>
    <row r="1559" spans="1:39" ht="21.6" customHeight="1">
      <c r="A1559" s="10">
        <v>142</v>
      </c>
      <c r="B1559" s="10" t="s">
        <v>471</v>
      </c>
      <c r="C1559" s="10">
        <v>2026062845</v>
      </c>
      <c r="D1559" s="10"/>
      <c r="E1559" s="10"/>
      <c r="F1559" s="10">
        <v>5399</v>
      </c>
      <c r="G1559" s="366" t="s">
        <v>4440</v>
      </c>
      <c r="H1559" s="10" t="s">
        <v>2452</v>
      </c>
      <c r="I1559" s="10"/>
      <c r="J1559" s="10"/>
      <c r="K1559" s="10"/>
      <c r="L1559" s="10"/>
      <c r="M1559" s="11"/>
      <c r="N1559" s="10"/>
      <c r="O1559" s="11"/>
      <c r="P1559" s="12"/>
      <c r="Q1559" s="10" t="s">
        <v>4441</v>
      </c>
      <c r="R1559" s="10" t="s">
        <v>419</v>
      </c>
      <c r="S1559" s="367" t="s">
        <v>145</v>
      </c>
      <c r="T1559" s="10">
        <v>1</v>
      </c>
      <c r="U1559" s="10" t="s">
        <v>475</v>
      </c>
      <c r="V1559" s="10" t="s">
        <v>6891</v>
      </c>
      <c r="W1559" s="10" t="s">
        <v>6892</v>
      </c>
      <c r="X1559" s="569">
        <v>46196.694444444453</v>
      </c>
      <c r="Y1559" s="10"/>
      <c r="Z1559" s="10">
        <v>0.3</v>
      </c>
      <c r="AA1559" s="10"/>
      <c r="AB1559" s="10" t="s">
        <v>478</v>
      </c>
      <c r="AC1559" s="221" t="s">
        <v>5068</v>
      </c>
      <c r="AD1559" s="10" t="s">
        <v>480</v>
      </c>
      <c r="AE1559" s="10"/>
      <c r="AF1559" s="10"/>
      <c r="AG1559" s="10"/>
      <c r="AH1559" s="10"/>
      <c r="AI1559" s="10"/>
      <c r="AJ1559" s="10" t="s">
        <v>480</v>
      </c>
      <c r="AK1559" s="10" t="s">
        <v>480</v>
      </c>
      <c r="AL1559" t="e">
        <f t="shared" si="48"/>
        <v>#VALUE!</v>
      </c>
      <c r="AM1559">
        <f t="shared" si="49"/>
        <v>46196</v>
      </c>
    </row>
    <row r="1560" spans="1:39" ht="21.6" customHeight="1">
      <c r="A1560" s="10">
        <v>136</v>
      </c>
      <c r="B1560" s="10" t="s">
        <v>509</v>
      </c>
      <c r="C1560" s="10">
        <v>2026062673</v>
      </c>
      <c r="D1560" s="10" t="s">
        <v>6893</v>
      </c>
      <c r="E1560" s="10" t="s">
        <v>511</v>
      </c>
      <c r="F1560" s="10" t="s">
        <v>51</v>
      </c>
      <c r="G1560" s="366" t="s">
        <v>3411</v>
      </c>
      <c r="H1560" s="10" t="s">
        <v>2452</v>
      </c>
      <c r="I1560" s="10" t="s">
        <v>6894</v>
      </c>
      <c r="J1560" s="10" t="s">
        <v>638</v>
      </c>
      <c r="K1560" s="10" t="s">
        <v>1037</v>
      </c>
      <c r="L1560" s="10" t="s">
        <v>515</v>
      </c>
      <c r="M1560" s="11" t="s">
        <v>516</v>
      </c>
      <c r="N1560" s="10">
        <v>2307</v>
      </c>
      <c r="O1560" s="11" t="s">
        <v>532</v>
      </c>
      <c r="P1560" s="12" t="s">
        <v>6895</v>
      </c>
      <c r="Q1560" s="10" t="s">
        <v>3412</v>
      </c>
      <c r="R1560" s="10" t="s">
        <v>419</v>
      </c>
      <c r="S1560" s="367" t="s">
        <v>145</v>
      </c>
      <c r="T1560" s="10">
        <v>1</v>
      </c>
      <c r="U1560" s="10" t="s">
        <v>475</v>
      </c>
      <c r="V1560" s="10" t="s">
        <v>6896</v>
      </c>
      <c r="W1560" s="10" t="s">
        <v>6897</v>
      </c>
      <c r="X1560" s="569">
        <v>46196.732638888891</v>
      </c>
      <c r="Y1560" s="10" t="s">
        <v>6898</v>
      </c>
      <c r="Z1560" s="10">
        <v>0.6</v>
      </c>
      <c r="AA1560" s="10"/>
      <c r="AB1560" s="10" t="s">
        <v>478</v>
      </c>
      <c r="AC1560" s="221" t="s">
        <v>6899</v>
      </c>
      <c r="AD1560" s="10"/>
      <c r="AE1560" s="10"/>
      <c r="AF1560" s="10"/>
      <c r="AG1560" s="10"/>
      <c r="AH1560" s="10"/>
      <c r="AI1560" s="10"/>
      <c r="AJ1560" s="10"/>
      <c r="AK1560" s="10" t="s">
        <v>480</v>
      </c>
      <c r="AL1560">
        <f t="shared" si="48"/>
        <v>46195</v>
      </c>
      <c r="AM1560">
        <f t="shared" si="49"/>
        <v>46196</v>
      </c>
    </row>
    <row r="1561" spans="1:39" ht="21.6" customHeight="1">
      <c r="A1561" s="10">
        <v>144</v>
      </c>
      <c r="B1561" s="10" t="s">
        <v>509</v>
      </c>
      <c r="C1561" s="10">
        <v>2026063114</v>
      </c>
      <c r="D1561" s="10" t="s">
        <v>6900</v>
      </c>
      <c r="E1561" s="10" t="s">
        <v>511</v>
      </c>
      <c r="F1561" s="10">
        <v>5428</v>
      </c>
      <c r="G1561" s="366" t="s">
        <v>345</v>
      </c>
      <c r="H1561" s="10" t="s">
        <v>504</v>
      </c>
      <c r="I1561" s="10" t="s">
        <v>6901</v>
      </c>
      <c r="J1561" s="10" t="s">
        <v>530</v>
      </c>
      <c r="K1561" s="10" t="s">
        <v>289</v>
      </c>
      <c r="L1561" s="10" t="s">
        <v>1140</v>
      </c>
      <c r="M1561" s="11" t="s">
        <v>1141</v>
      </c>
      <c r="N1561" s="10">
        <v>5804</v>
      </c>
      <c r="O1561" s="11" t="s">
        <v>1488</v>
      </c>
      <c r="P1561" s="12" t="s">
        <v>6902</v>
      </c>
      <c r="Q1561" s="10" t="s">
        <v>776</v>
      </c>
      <c r="R1561" s="10" t="s">
        <v>419</v>
      </c>
      <c r="S1561" s="367" t="s">
        <v>145</v>
      </c>
      <c r="T1561" s="10">
        <v>1</v>
      </c>
      <c r="U1561" s="10" t="s">
        <v>475</v>
      </c>
      <c r="V1561" s="10" t="s">
        <v>6903</v>
      </c>
      <c r="W1561" s="10" t="s">
        <v>6904</v>
      </c>
      <c r="X1561" s="569">
        <v>46197.64166666667</v>
      </c>
      <c r="Y1561" s="10" t="s">
        <v>6905</v>
      </c>
      <c r="Z1561" s="10">
        <v>0.4</v>
      </c>
      <c r="AA1561" s="10"/>
      <c r="AB1561" s="10" t="s">
        <v>478</v>
      </c>
      <c r="AC1561" s="221" t="s">
        <v>6906</v>
      </c>
      <c r="AD1561" s="10"/>
      <c r="AE1561" s="10"/>
      <c r="AF1561" s="10"/>
      <c r="AG1561" s="10"/>
      <c r="AH1561" s="10"/>
      <c r="AI1561" s="10"/>
      <c r="AJ1561" s="10"/>
      <c r="AK1561" s="10" t="s">
        <v>480</v>
      </c>
      <c r="AL1561">
        <f t="shared" si="48"/>
        <v>46197</v>
      </c>
      <c r="AM1561">
        <f t="shared" si="49"/>
        <v>46197</v>
      </c>
    </row>
    <row r="1562" spans="1:39" ht="21.6" customHeight="1">
      <c r="A1562" s="10">
        <v>145</v>
      </c>
      <c r="B1562" s="10" t="s">
        <v>471</v>
      </c>
      <c r="C1562" s="10">
        <v>2026063128</v>
      </c>
      <c r="D1562" s="10"/>
      <c r="E1562" s="10"/>
      <c r="F1562" s="10">
        <v>5457</v>
      </c>
      <c r="G1562" s="366" t="s">
        <v>354</v>
      </c>
      <c r="H1562" s="10" t="s">
        <v>504</v>
      </c>
      <c r="I1562" s="10"/>
      <c r="J1562" s="10"/>
      <c r="K1562" s="10"/>
      <c r="L1562" s="10"/>
      <c r="M1562" s="11"/>
      <c r="N1562" s="10"/>
      <c r="O1562" s="11"/>
      <c r="P1562" s="12"/>
      <c r="Q1562" s="10" t="s">
        <v>1747</v>
      </c>
      <c r="R1562" s="10" t="s">
        <v>419</v>
      </c>
      <c r="S1562" s="367" t="s">
        <v>145</v>
      </c>
      <c r="T1562" s="10">
        <v>1</v>
      </c>
      <c r="U1562" s="10" t="s">
        <v>475</v>
      </c>
      <c r="V1562" s="10" t="s">
        <v>6907</v>
      </c>
      <c r="W1562" s="10" t="s">
        <v>6908</v>
      </c>
      <c r="X1562" s="569">
        <v>46197.57916666667</v>
      </c>
      <c r="Y1562" s="10"/>
      <c r="Z1562" s="10">
        <v>0.4</v>
      </c>
      <c r="AA1562" s="10"/>
      <c r="AB1562" s="10" t="s">
        <v>478</v>
      </c>
      <c r="AC1562" s="221" t="s">
        <v>5068</v>
      </c>
      <c r="AD1562" s="10" t="s">
        <v>480</v>
      </c>
      <c r="AE1562" s="10"/>
      <c r="AF1562" s="10"/>
      <c r="AG1562" s="10"/>
      <c r="AH1562" s="10"/>
      <c r="AI1562" s="10"/>
      <c r="AJ1562" s="10" t="s">
        <v>480</v>
      </c>
      <c r="AK1562" s="10" t="s">
        <v>480</v>
      </c>
      <c r="AL1562" t="e">
        <f t="shared" si="48"/>
        <v>#VALUE!</v>
      </c>
      <c r="AM1562">
        <f t="shared" si="49"/>
        <v>46197</v>
      </c>
    </row>
    <row r="1563" spans="1:39" ht="21.6" customHeight="1">
      <c r="A1563" s="10">
        <v>146</v>
      </c>
      <c r="B1563" s="10" t="s">
        <v>471</v>
      </c>
      <c r="C1563" s="10">
        <v>2026063145</v>
      </c>
      <c r="D1563" s="10"/>
      <c r="E1563" s="10"/>
      <c r="F1563" s="10">
        <v>3796</v>
      </c>
      <c r="G1563" s="366" t="s">
        <v>528</v>
      </c>
      <c r="H1563" s="10" t="s">
        <v>504</v>
      </c>
      <c r="I1563" s="10"/>
      <c r="J1563" s="10"/>
      <c r="K1563" s="10"/>
      <c r="L1563" s="10"/>
      <c r="M1563" s="11"/>
      <c r="N1563" s="10"/>
      <c r="O1563" s="11"/>
      <c r="P1563" s="12"/>
      <c r="Q1563" s="10" t="s">
        <v>534</v>
      </c>
      <c r="R1563" s="10" t="s">
        <v>419</v>
      </c>
      <c r="S1563" s="367" t="s">
        <v>145</v>
      </c>
      <c r="T1563" s="10">
        <v>1</v>
      </c>
      <c r="U1563" s="10" t="s">
        <v>475</v>
      </c>
      <c r="V1563" s="10" t="s">
        <v>6909</v>
      </c>
      <c r="W1563" s="10" t="s">
        <v>6910</v>
      </c>
      <c r="X1563" s="569">
        <v>46197.604166666657</v>
      </c>
      <c r="Y1563" s="10"/>
      <c r="Z1563" s="10">
        <v>0.4</v>
      </c>
      <c r="AA1563" s="10"/>
      <c r="AB1563" s="10" t="s">
        <v>478</v>
      </c>
      <c r="AC1563" s="221" t="s">
        <v>5068</v>
      </c>
      <c r="AD1563" s="10" t="s">
        <v>480</v>
      </c>
      <c r="AE1563" s="10"/>
      <c r="AF1563" s="10"/>
      <c r="AG1563" s="10"/>
      <c r="AH1563" s="10"/>
      <c r="AI1563" s="10"/>
      <c r="AJ1563" s="10" t="s">
        <v>480</v>
      </c>
      <c r="AK1563" s="10" t="s">
        <v>480</v>
      </c>
      <c r="AL1563" t="e">
        <f t="shared" si="48"/>
        <v>#VALUE!</v>
      </c>
      <c r="AM1563">
        <f t="shared" si="49"/>
        <v>46197</v>
      </c>
    </row>
    <row r="1564" spans="1:39" ht="21.6" customHeight="1">
      <c r="A1564" s="10">
        <v>147</v>
      </c>
      <c r="B1564" s="10" t="s">
        <v>471</v>
      </c>
      <c r="C1564" s="10">
        <v>2026063152</v>
      </c>
      <c r="D1564" s="10"/>
      <c r="E1564" s="10"/>
      <c r="F1564" s="10">
        <v>4191</v>
      </c>
      <c r="G1564" s="366" t="s">
        <v>989</v>
      </c>
      <c r="H1564" s="10" t="s">
        <v>504</v>
      </c>
      <c r="I1564" s="10"/>
      <c r="J1564" s="10"/>
      <c r="K1564" s="10"/>
      <c r="L1564" s="10"/>
      <c r="M1564" s="11"/>
      <c r="N1564" s="10"/>
      <c r="O1564" s="11"/>
      <c r="P1564" s="12"/>
      <c r="Q1564" s="10" t="s">
        <v>990</v>
      </c>
      <c r="R1564" s="10" t="s">
        <v>419</v>
      </c>
      <c r="S1564" s="367" t="s">
        <v>145</v>
      </c>
      <c r="T1564" s="10">
        <v>1</v>
      </c>
      <c r="U1564" s="10" t="s">
        <v>475</v>
      </c>
      <c r="V1564" s="10" t="s">
        <v>6911</v>
      </c>
      <c r="W1564" s="10" t="s">
        <v>6912</v>
      </c>
      <c r="X1564" s="569">
        <v>46197.629166666673</v>
      </c>
      <c r="Y1564" s="10"/>
      <c r="Z1564" s="10">
        <v>0.4</v>
      </c>
      <c r="AA1564" s="10"/>
      <c r="AB1564" s="10" t="s">
        <v>478</v>
      </c>
      <c r="AC1564" s="221" t="s">
        <v>5068</v>
      </c>
      <c r="AD1564" s="10" t="s">
        <v>480</v>
      </c>
      <c r="AE1564" s="10"/>
      <c r="AF1564" s="10"/>
      <c r="AG1564" s="10"/>
      <c r="AH1564" s="10"/>
      <c r="AI1564" s="10"/>
      <c r="AJ1564" s="10" t="s">
        <v>480</v>
      </c>
      <c r="AK1564" s="10" t="s">
        <v>480</v>
      </c>
      <c r="AL1564" t="e">
        <f t="shared" si="48"/>
        <v>#VALUE!</v>
      </c>
      <c r="AM1564">
        <f t="shared" si="49"/>
        <v>46197</v>
      </c>
    </row>
    <row r="1565" spans="1:39" ht="21.6" customHeight="1">
      <c r="A1565" s="10">
        <v>148</v>
      </c>
      <c r="B1565" s="10" t="s">
        <v>509</v>
      </c>
      <c r="C1565" s="10">
        <v>2026063278</v>
      </c>
      <c r="D1565" s="10" t="s">
        <v>6913</v>
      </c>
      <c r="E1565" s="10" t="s">
        <v>511</v>
      </c>
      <c r="F1565" s="10" t="s">
        <v>6914</v>
      </c>
      <c r="G1565" s="366" t="s">
        <v>1384</v>
      </c>
      <c r="H1565" s="10" t="s">
        <v>902</v>
      </c>
      <c r="I1565" s="10" t="s">
        <v>6915</v>
      </c>
      <c r="J1565" s="10" t="s">
        <v>571</v>
      </c>
      <c r="K1565" s="10" t="s">
        <v>289</v>
      </c>
      <c r="L1565" s="10" t="s">
        <v>703</v>
      </c>
      <c r="M1565" s="11" t="s">
        <v>704</v>
      </c>
      <c r="N1565" s="10">
        <v>2405</v>
      </c>
      <c r="O1565" s="11" t="s">
        <v>705</v>
      </c>
      <c r="P1565" s="12" t="s">
        <v>6916</v>
      </c>
      <c r="Q1565" s="10" t="s">
        <v>6917</v>
      </c>
      <c r="R1565" s="10" t="s">
        <v>419</v>
      </c>
      <c r="S1565" s="367" t="s">
        <v>125</v>
      </c>
      <c r="T1565" s="10">
        <v>1</v>
      </c>
      <c r="U1565" s="10" t="s">
        <v>475</v>
      </c>
      <c r="V1565" s="10" t="s">
        <v>6918</v>
      </c>
      <c r="W1565" s="10" t="s">
        <v>6919</v>
      </c>
      <c r="X1565" s="569">
        <v>46198.638888888891</v>
      </c>
      <c r="Y1565" s="10" t="s">
        <v>6920</v>
      </c>
      <c r="Z1565" s="10">
        <v>0.3</v>
      </c>
      <c r="AA1565" s="10"/>
      <c r="AB1565" s="10" t="s">
        <v>478</v>
      </c>
      <c r="AC1565" s="221" t="s">
        <v>6921</v>
      </c>
      <c r="AD1565" s="10"/>
      <c r="AE1565" s="10"/>
      <c r="AF1565" s="10"/>
      <c r="AG1565" s="10"/>
      <c r="AH1565" s="10"/>
      <c r="AI1565" s="10"/>
      <c r="AJ1565" s="10"/>
      <c r="AK1565" s="10" t="s">
        <v>480</v>
      </c>
      <c r="AL1565">
        <f t="shared" si="48"/>
        <v>46198</v>
      </c>
      <c r="AM1565">
        <f t="shared" si="49"/>
        <v>46198</v>
      </c>
    </row>
    <row r="1566" spans="1:39" ht="21.6" customHeight="1">
      <c r="A1566" s="10">
        <v>149</v>
      </c>
      <c r="B1566" s="10" t="s">
        <v>471</v>
      </c>
      <c r="C1566" s="10">
        <v>2026063281</v>
      </c>
      <c r="D1566" s="10"/>
      <c r="E1566" s="10"/>
      <c r="F1566" s="10">
        <v>2255</v>
      </c>
      <c r="G1566" s="366" t="s">
        <v>209</v>
      </c>
      <c r="H1566" s="10" t="s">
        <v>2440</v>
      </c>
      <c r="I1566" s="10"/>
      <c r="J1566" s="10"/>
      <c r="K1566" s="10"/>
      <c r="L1566" s="10"/>
      <c r="M1566" s="11"/>
      <c r="N1566" s="10"/>
      <c r="O1566" s="11"/>
      <c r="P1566" s="12"/>
      <c r="Q1566" s="10" t="s">
        <v>4538</v>
      </c>
      <c r="R1566" s="10" t="s">
        <v>419</v>
      </c>
      <c r="S1566" s="367" t="s">
        <v>130</v>
      </c>
      <c r="T1566" s="10">
        <v>1</v>
      </c>
      <c r="U1566" s="10" t="s">
        <v>475</v>
      </c>
      <c r="V1566" s="10" t="s">
        <v>6922</v>
      </c>
      <c r="W1566" s="10" t="s">
        <v>6923</v>
      </c>
      <c r="X1566" s="569">
        <v>46198.583333333343</v>
      </c>
      <c r="Y1566" s="10"/>
      <c r="Z1566" s="10">
        <v>3</v>
      </c>
      <c r="AA1566" s="10"/>
      <c r="AB1566" s="10" t="s">
        <v>478</v>
      </c>
      <c r="AC1566" s="221" t="s">
        <v>5429</v>
      </c>
      <c r="AD1566" s="10"/>
      <c r="AE1566" s="10" t="s">
        <v>480</v>
      </c>
      <c r="AF1566" s="10"/>
      <c r="AG1566" s="10"/>
      <c r="AH1566" s="10"/>
      <c r="AI1566" s="10"/>
      <c r="AJ1566" s="10"/>
      <c r="AK1566" s="10" t="s">
        <v>480</v>
      </c>
      <c r="AL1566" t="e">
        <f t="shared" si="48"/>
        <v>#VALUE!</v>
      </c>
      <c r="AM1566">
        <f t="shared" si="49"/>
        <v>46198</v>
      </c>
    </row>
    <row r="1567" spans="1:39" ht="21.6" customHeight="1">
      <c r="A1567" s="10">
        <v>150</v>
      </c>
      <c r="B1567" s="10" t="s">
        <v>471</v>
      </c>
      <c r="C1567" s="10">
        <v>2026063282</v>
      </c>
      <c r="D1567" s="10"/>
      <c r="E1567" s="10"/>
      <c r="F1567" s="10">
        <v>2255</v>
      </c>
      <c r="G1567" s="366" t="s">
        <v>209</v>
      </c>
      <c r="H1567" s="10" t="s">
        <v>2440</v>
      </c>
      <c r="I1567" s="10"/>
      <c r="J1567" s="10"/>
      <c r="K1567" s="10"/>
      <c r="L1567" s="10"/>
      <c r="M1567" s="11"/>
      <c r="N1567" s="10"/>
      <c r="O1567" s="11"/>
      <c r="P1567" s="12"/>
      <c r="Q1567" s="10" t="s">
        <v>4538</v>
      </c>
      <c r="R1567" s="10" t="s">
        <v>419</v>
      </c>
      <c r="S1567" s="367" t="s">
        <v>130</v>
      </c>
      <c r="T1567" s="10">
        <v>1</v>
      </c>
      <c r="U1567" s="10" t="s">
        <v>475</v>
      </c>
      <c r="V1567" s="10" t="s">
        <v>6924</v>
      </c>
      <c r="W1567" s="10" t="s">
        <v>6925</v>
      </c>
      <c r="X1567" s="569">
        <v>46198.618055555547</v>
      </c>
      <c r="Y1567" s="10"/>
      <c r="Z1567" s="10">
        <v>0.5</v>
      </c>
      <c r="AA1567" s="10"/>
      <c r="AB1567" s="10" t="s">
        <v>478</v>
      </c>
      <c r="AC1567" s="221" t="s">
        <v>5068</v>
      </c>
      <c r="AD1567" s="10" t="s">
        <v>480</v>
      </c>
      <c r="AE1567" s="10"/>
      <c r="AF1567" s="10"/>
      <c r="AG1567" s="10"/>
      <c r="AH1567" s="10"/>
      <c r="AI1567" s="10"/>
      <c r="AJ1567" s="10"/>
      <c r="AK1567" s="10" t="s">
        <v>480</v>
      </c>
      <c r="AL1567" t="e">
        <f t="shared" si="48"/>
        <v>#VALUE!</v>
      </c>
      <c r="AM1567">
        <f t="shared" si="49"/>
        <v>46198</v>
      </c>
    </row>
    <row r="1568" spans="1:39" ht="21.6" customHeight="1">
      <c r="A1568" s="10">
        <v>151</v>
      </c>
      <c r="B1568" s="10" t="s">
        <v>471</v>
      </c>
      <c r="C1568" s="10">
        <v>2026063301</v>
      </c>
      <c r="D1568" s="10"/>
      <c r="E1568" s="10"/>
      <c r="F1568" s="10">
        <v>2255</v>
      </c>
      <c r="G1568" s="366" t="s">
        <v>209</v>
      </c>
      <c r="H1568" s="10" t="s">
        <v>2440</v>
      </c>
      <c r="I1568" s="10"/>
      <c r="J1568" s="10"/>
      <c r="K1568" s="10"/>
      <c r="L1568" s="10"/>
      <c r="M1568" s="11"/>
      <c r="N1568" s="10"/>
      <c r="O1568" s="11"/>
      <c r="P1568" s="12"/>
      <c r="Q1568" s="10" t="s">
        <v>4538</v>
      </c>
      <c r="R1568" s="10" t="s">
        <v>419</v>
      </c>
      <c r="S1568" s="367" t="s">
        <v>145</v>
      </c>
      <c r="T1568" s="10">
        <v>1</v>
      </c>
      <c r="U1568" s="10" t="s">
        <v>475</v>
      </c>
      <c r="V1568" s="10" t="s">
        <v>6926</v>
      </c>
      <c r="W1568" s="10" t="s">
        <v>6923</v>
      </c>
      <c r="X1568" s="569">
        <v>46198.583333333343</v>
      </c>
      <c r="Y1568" s="10"/>
      <c r="Z1568" s="10">
        <v>3</v>
      </c>
      <c r="AA1568" s="10"/>
      <c r="AB1568" s="10" t="s">
        <v>478</v>
      </c>
      <c r="AC1568" s="221" t="s">
        <v>6927</v>
      </c>
      <c r="AD1568" s="10"/>
      <c r="AE1568" s="10"/>
      <c r="AF1568" s="10" t="s">
        <v>480</v>
      </c>
      <c r="AG1568" s="10"/>
      <c r="AH1568" s="10"/>
      <c r="AI1568" s="10"/>
      <c r="AJ1568" s="10"/>
      <c r="AK1568" s="10" t="s">
        <v>480</v>
      </c>
      <c r="AL1568" t="e">
        <f t="shared" si="48"/>
        <v>#VALUE!</v>
      </c>
      <c r="AM1568">
        <f t="shared" si="49"/>
        <v>46198</v>
      </c>
    </row>
    <row r="1569" spans="1:39" ht="21.6" customHeight="1">
      <c r="A1569" s="10">
        <v>152</v>
      </c>
      <c r="B1569" s="10" t="s">
        <v>471</v>
      </c>
      <c r="C1569" s="10">
        <v>2026063311</v>
      </c>
      <c r="D1569" s="10"/>
      <c r="E1569" s="10"/>
      <c r="F1569" s="10">
        <v>3359</v>
      </c>
      <c r="G1569" s="366" t="s">
        <v>1856</v>
      </c>
      <c r="H1569" s="10" t="s">
        <v>504</v>
      </c>
      <c r="I1569" s="10"/>
      <c r="J1569" s="10"/>
      <c r="K1569" s="10"/>
      <c r="L1569" s="10"/>
      <c r="M1569" s="11"/>
      <c r="N1569" s="10"/>
      <c r="O1569" s="11"/>
      <c r="P1569" s="12"/>
      <c r="Q1569" s="10" t="s">
        <v>1857</v>
      </c>
      <c r="R1569" s="10" t="s">
        <v>419</v>
      </c>
      <c r="S1569" s="367" t="s">
        <v>145</v>
      </c>
      <c r="T1569" s="10">
        <v>1</v>
      </c>
      <c r="U1569" s="10" t="s">
        <v>475</v>
      </c>
      <c r="V1569" s="10" t="s">
        <v>6928</v>
      </c>
      <c r="W1569" s="10" t="s">
        <v>6929</v>
      </c>
      <c r="X1569" s="569">
        <v>46198.684027777781</v>
      </c>
      <c r="Y1569" s="10"/>
      <c r="Z1569" s="10">
        <v>0.3</v>
      </c>
      <c r="AA1569" s="10"/>
      <c r="AB1569" s="10" t="s">
        <v>478</v>
      </c>
      <c r="AC1569" s="221" t="s">
        <v>5068</v>
      </c>
      <c r="AD1569" s="10" t="s">
        <v>480</v>
      </c>
      <c r="AE1569" s="10"/>
      <c r="AF1569" s="10"/>
      <c r="AG1569" s="10"/>
      <c r="AH1569" s="10"/>
      <c r="AI1569" s="10"/>
      <c r="AJ1569" s="10" t="s">
        <v>480</v>
      </c>
      <c r="AK1569" s="10" t="s">
        <v>480</v>
      </c>
      <c r="AL1569" t="e">
        <f t="shared" si="48"/>
        <v>#VALUE!</v>
      </c>
      <c r="AM1569">
        <f t="shared" si="49"/>
        <v>46198</v>
      </c>
    </row>
    <row r="1570" spans="1:39" ht="21.6" customHeight="1">
      <c r="A1570" s="10">
        <v>153</v>
      </c>
      <c r="B1570" s="10" t="s">
        <v>471</v>
      </c>
      <c r="C1570" s="10">
        <v>2026063315</v>
      </c>
      <c r="D1570" s="10"/>
      <c r="E1570" s="10"/>
      <c r="F1570" s="10" t="s">
        <v>92</v>
      </c>
      <c r="G1570" s="366" t="s">
        <v>358</v>
      </c>
      <c r="H1570" s="10" t="s">
        <v>902</v>
      </c>
      <c r="I1570" s="10"/>
      <c r="J1570" s="10"/>
      <c r="K1570" s="10"/>
      <c r="L1570" s="10"/>
      <c r="M1570" s="11"/>
      <c r="N1570" s="10"/>
      <c r="O1570" s="11"/>
      <c r="P1570" s="12"/>
      <c r="Q1570" s="10" t="s">
        <v>1104</v>
      </c>
      <c r="R1570" s="10" t="s">
        <v>419</v>
      </c>
      <c r="S1570" s="367" t="s">
        <v>125</v>
      </c>
      <c r="T1570" s="10">
        <v>1</v>
      </c>
      <c r="U1570" s="10" t="s">
        <v>475</v>
      </c>
      <c r="V1570" s="10" t="s">
        <v>6930</v>
      </c>
      <c r="W1570" s="10" t="s">
        <v>6931</v>
      </c>
      <c r="X1570" s="569">
        <v>46198.625</v>
      </c>
      <c r="Y1570" s="10"/>
      <c r="Z1570" s="10">
        <v>1</v>
      </c>
      <c r="AA1570" s="10"/>
      <c r="AB1570" s="10" t="s">
        <v>478</v>
      </c>
      <c r="AC1570" s="221" t="s">
        <v>5068</v>
      </c>
      <c r="AD1570" s="10" t="s">
        <v>480</v>
      </c>
      <c r="AE1570" s="10"/>
      <c r="AF1570" s="10"/>
      <c r="AG1570" s="10"/>
      <c r="AH1570" s="10"/>
      <c r="AI1570" s="10"/>
      <c r="AJ1570" s="10" t="s">
        <v>480</v>
      </c>
      <c r="AK1570" s="10" t="s">
        <v>480</v>
      </c>
      <c r="AL1570" t="e">
        <f t="shared" si="48"/>
        <v>#VALUE!</v>
      </c>
      <c r="AM1570">
        <f t="shared" si="49"/>
        <v>46198</v>
      </c>
    </row>
    <row r="1571" spans="1:39" ht="21.6" customHeight="1">
      <c r="A1571" s="10">
        <v>154</v>
      </c>
      <c r="B1571" s="10" t="s">
        <v>509</v>
      </c>
      <c r="C1571" s="10">
        <v>2026063334</v>
      </c>
      <c r="D1571" s="10" t="s">
        <v>6932</v>
      </c>
      <c r="E1571" s="10" t="s">
        <v>621</v>
      </c>
      <c r="F1571" s="10">
        <v>4528</v>
      </c>
      <c r="G1571" s="366" t="s">
        <v>1844</v>
      </c>
      <c r="H1571" s="10" t="s">
        <v>1208</v>
      </c>
      <c r="I1571" s="10" t="s">
        <v>6933</v>
      </c>
      <c r="J1571" s="10" t="s">
        <v>591</v>
      </c>
      <c r="K1571" s="10" t="s">
        <v>592</v>
      </c>
      <c r="L1571" s="10" t="s">
        <v>703</v>
      </c>
      <c r="M1571" s="11" t="s">
        <v>704</v>
      </c>
      <c r="N1571" s="10">
        <v>2405</v>
      </c>
      <c r="O1571" s="11" t="s">
        <v>705</v>
      </c>
      <c r="P1571" s="12" t="s">
        <v>6934</v>
      </c>
      <c r="Q1571" s="10" t="s">
        <v>1845</v>
      </c>
      <c r="R1571" s="10" t="s">
        <v>419</v>
      </c>
      <c r="S1571" s="367" t="s">
        <v>130</v>
      </c>
      <c r="T1571" s="10">
        <v>1</v>
      </c>
      <c r="U1571" s="10" t="s">
        <v>475</v>
      </c>
      <c r="V1571" s="10" t="s">
        <v>6935</v>
      </c>
      <c r="W1571" s="10" t="s">
        <v>6936</v>
      </c>
      <c r="X1571" s="569">
        <v>46199.522916666669</v>
      </c>
      <c r="Y1571" s="10" t="s">
        <v>6937</v>
      </c>
      <c r="Z1571" s="10">
        <v>2.1</v>
      </c>
      <c r="AA1571" s="10"/>
      <c r="AB1571" s="10" t="s">
        <v>478</v>
      </c>
      <c r="AC1571" s="221" t="s">
        <v>2039</v>
      </c>
      <c r="AD1571" s="10"/>
      <c r="AE1571" s="10"/>
      <c r="AF1571" s="10"/>
      <c r="AG1571" s="10"/>
      <c r="AH1571" s="10"/>
      <c r="AI1571" s="10"/>
      <c r="AJ1571" s="10"/>
      <c r="AK1571" s="10" t="s">
        <v>480</v>
      </c>
      <c r="AL1571">
        <f t="shared" si="48"/>
        <v>46199</v>
      </c>
      <c r="AM1571">
        <f t="shared" si="49"/>
        <v>46199</v>
      </c>
    </row>
    <row r="1572" spans="1:39" ht="21.6" customHeight="1">
      <c r="A1572" s="10">
        <v>155</v>
      </c>
      <c r="B1572" s="10" t="s">
        <v>509</v>
      </c>
      <c r="C1572" s="10">
        <v>2026063335</v>
      </c>
      <c r="D1572" s="10" t="s">
        <v>6938</v>
      </c>
      <c r="E1572" s="10" t="s">
        <v>511</v>
      </c>
      <c r="F1572" s="10">
        <v>2540</v>
      </c>
      <c r="G1572" s="366" t="s">
        <v>2643</v>
      </c>
      <c r="H1572" s="10" t="s">
        <v>2440</v>
      </c>
      <c r="I1572" s="10" t="s">
        <v>6939</v>
      </c>
      <c r="J1572" s="10" t="s">
        <v>591</v>
      </c>
      <c r="K1572" s="10" t="s">
        <v>592</v>
      </c>
      <c r="L1572" s="10" t="s">
        <v>1140</v>
      </c>
      <c r="M1572" s="11" t="s">
        <v>1141</v>
      </c>
      <c r="N1572" s="10">
        <v>5801</v>
      </c>
      <c r="O1572" s="11" t="s">
        <v>1142</v>
      </c>
      <c r="P1572" s="12" t="s">
        <v>6940</v>
      </c>
      <c r="Q1572" s="10" t="s">
        <v>2646</v>
      </c>
      <c r="R1572" s="10" t="s">
        <v>419</v>
      </c>
      <c r="S1572" s="367" t="s">
        <v>130</v>
      </c>
      <c r="T1572" s="10">
        <v>1</v>
      </c>
      <c r="U1572" s="10" t="s">
        <v>475</v>
      </c>
      <c r="V1572" s="10" t="s">
        <v>6941</v>
      </c>
      <c r="W1572" s="10" t="s">
        <v>6942</v>
      </c>
      <c r="X1572" s="569">
        <v>46199.571527777778</v>
      </c>
      <c r="Y1572" s="10" t="s">
        <v>6943</v>
      </c>
      <c r="Z1572" s="10">
        <v>0.5</v>
      </c>
      <c r="AA1572" s="10"/>
      <c r="AB1572" s="10" t="s">
        <v>478</v>
      </c>
      <c r="AC1572" s="221" t="s">
        <v>6944</v>
      </c>
      <c r="AD1572" s="10"/>
      <c r="AE1572" s="10"/>
      <c r="AF1572" s="10"/>
      <c r="AG1572" s="10"/>
      <c r="AH1572" s="10"/>
      <c r="AI1572" s="10"/>
      <c r="AJ1572" s="10"/>
      <c r="AK1572" s="10" t="s">
        <v>480</v>
      </c>
      <c r="AL1572">
        <f t="shared" si="48"/>
        <v>46199</v>
      </c>
      <c r="AM1572">
        <f t="shared" si="49"/>
        <v>46199</v>
      </c>
    </row>
    <row r="1573" spans="1:39" ht="21.6" customHeight="1">
      <c r="A1573" s="10">
        <v>156</v>
      </c>
      <c r="B1573" s="10" t="s">
        <v>471</v>
      </c>
      <c r="C1573" s="10">
        <v>2026063339</v>
      </c>
      <c r="D1573" s="10"/>
      <c r="E1573" s="10"/>
      <c r="F1573" s="10">
        <v>2535</v>
      </c>
      <c r="G1573" s="366" t="s">
        <v>1107</v>
      </c>
      <c r="H1573" s="10" t="s">
        <v>902</v>
      </c>
      <c r="I1573" s="10"/>
      <c r="J1573" s="10"/>
      <c r="K1573" s="10"/>
      <c r="L1573" s="10"/>
      <c r="M1573" s="11"/>
      <c r="N1573" s="10"/>
      <c r="O1573" s="11"/>
      <c r="P1573" s="12"/>
      <c r="Q1573" s="10" t="s">
        <v>1108</v>
      </c>
      <c r="R1573" s="10" t="s">
        <v>419</v>
      </c>
      <c r="S1573" s="367" t="s">
        <v>125</v>
      </c>
      <c r="T1573" s="10">
        <v>1</v>
      </c>
      <c r="U1573" s="10" t="s">
        <v>475</v>
      </c>
      <c r="V1573" s="10" t="s">
        <v>6945</v>
      </c>
      <c r="W1573" s="10" t="s">
        <v>6946</v>
      </c>
      <c r="X1573" s="569">
        <v>46199.444444444453</v>
      </c>
      <c r="Y1573" s="10"/>
      <c r="Z1573" s="10">
        <v>0.5</v>
      </c>
      <c r="AA1573" s="10"/>
      <c r="AB1573" s="10" t="s">
        <v>478</v>
      </c>
      <c r="AC1573" s="221" t="s">
        <v>5068</v>
      </c>
      <c r="AD1573" s="10" t="s">
        <v>480</v>
      </c>
      <c r="AE1573" s="10"/>
      <c r="AF1573" s="10"/>
      <c r="AG1573" s="10"/>
      <c r="AH1573" s="10"/>
      <c r="AI1573" s="10"/>
      <c r="AJ1573" s="10" t="s">
        <v>480</v>
      </c>
      <c r="AK1573" s="10" t="s">
        <v>480</v>
      </c>
      <c r="AL1573" t="e">
        <f t="shared" si="48"/>
        <v>#VALUE!</v>
      </c>
      <c r="AM1573">
        <f t="shared" si="49"/>
        <v>46199</v>
      </c>
    </row>
    <row r="1574" spans="1:39" ht="21.6" customHeight="1">
      <c r="A1574" s="10">
        <v>157</v>
      </c>
      <c r="B1574" s="10" t="s">
        <v>509</v>
      </c>
      <c r="C1574" s="10">
        <v>2026063341</v>
      </c>
      <c r="D1574" s="10" t="s">
        <v>6947</v>
      </c>
      <c r="E1574" s="10" t="s">
        <v>511</v>
      </c>
      <c r="F1574" s="10">
        <v>2535</v>
      </c>
      <c r="G1574" s="366" t="s">
        <v>1107</v>
      </c>
      <c r="H1574" s="10" t="s">
        <v>902</v>
      </c>
      <c r="I1574" s="10" t="s">
        <v>6948</v>
      </c>
      <c r="J1574" s="10" t="s">
        <v>591</v>
      </c>
      <c r="K1574" s="10" t="s">
        <v>592</v>
      </c>
      <c r="L1574" s="10" t="s">
        <v>593</v>
      </c>
      <c r="M1574" s="11" t="s">
        <v>594</v>
      </c>
      <c r="N1574" s="10" t="s">
        <v>595</v>
      </c>
      <c r="O1574" s="11" t="s">
        <v>596</v>
      </c>
      <c r="P1574" s="12" t="s">
        <v>6949</v>
      </c>
      <c r="Q1574" s="10" t="s">
        <v>1108</v>
      </c>
      <c r="R1574" s="10" t="s">
        <v>419</v>
      </c>
      <c r="S1574" s="367" t="s">
        <v>125</v>
      </c>
      <c r="T1574" s="10">
        <v>1</v>
      </c>
      <c r="U1574" s="10" t="s">
        <v>475</v>
      </c>
      <c r="V1574" s="10" t="s">
        <v>6950</v>
      </c>
      <c r="W1574" s="10" t="s">
        <v>6951</v>
      </c>
      <c r="X1574" s="569">
        <v>46199.555555555547</v>
      </c>
      <c r="Y1574" s="10" t="s">
        <v>6952</v>
      </c>
      <c r="Z1574" s="10">
        <v>0.3</v>
      </c>
      <c r="AA1574" s="10"/>
      <c r="AB1574" s="10" t="s">
        <v>478</v>
      </c>
      <c r="AC1574" s="221" t="s">
        <v>6953</v>
      </c>
      <c r="AD1574" s="10"/>
      <c r="AE1574" s="10"/>
      <c r="AF1574" s="10"/>
      <c r="AG1574" s="10"/>
      <c r="AH1574" s="10"/>
      <c r="AI1574" s="10"/>
      <c r="AJ1574" s="10"/>
      <c r="AK1574" s="10" t="s">
        <v>480</v>
      </c>
      <c r="AL1574">
        <f t="shared" si="48"/>
        <v>46199</v>
      </c>
      <c r="AM1574">
        <f t="shared" si="49"/>
        <v>46199</v>
      </c>
    </row>
    <row r="1575" spans="1:39" ht="21.6" customHeight="1">
      <c r="A1575" s="10">
        <v>158</v>
      </c>
      <c r="B1575" s="10" t="s">
        <v>509</v>
      </c>
      <c r="C1575" s="10">
        <v>2026063342</v>
      </c>
      <c r="D1575" s="10" t="s">
        <v>6954</v>
      </c>
      <c r="E1575" s="10" t="s">
        <v>511</v>
      </c>
      <c r="F1575" s="10">
        <v>2535</v>
      </c>
      <c r="G1575" s="366" t="s">
        <v>1107</v>
      </c>
      <c r="H1575" s="10" t="s">
        <v>902</v>
      </c>
      <c r="I1575" s="10" t="s">
        <v>6955</v>
      </c>
      <c r="J1575" s="10" t="s">
        <v>591</v>
      </c>
      <c r="K1575" s="10" t="s">
        <v>592</v>
      </c>
      <c r="L1575" s="10" t="s">
        <v>593</v>
      </c>
      <c r="M1575" s="11" t="s">
        <v>594</v>
      </c>
      <c r="N1575" s="10" t="s">
        <v>595</v>
      </c>
      <c r="O1575" s="11" t="s">
        <v>596</v>
      </c>
      <c r="P1575" s="12" t="s">
        <v>6956</v>
      </c>
      <c r="Q1575" s="10" t="s">
        <v>1108</v>
      </c>
      <c r="R1575" s="10" t="s">
        <v>419</v>
      </c>
      <c r="S1575" s="367" t="s">
        <v>125</v>
      </c>
      <c r="T1575" s="10">
        <v>1</v>
      </c>
      <c r="U1575" s="10" t="s">
        <v>475</v>
      </c>
      <c r="V1575" s="10" t="s">
        <v>6957</v>
      </c>
      <c r="W1575" s="10" t="s">
        <v>6958</v>
      </c>
      <c r="X1575" s="569">
        <v>46199.569444444453</v>
      </c>
      <c r="Y1575" s="10" t="s">
        <v>6952</v>
      </c>
      <c r="Z1575" s="10">
        <v>0.3</v>
      </c>
      <c r="AA1575" s="10"/>
      <c r="AB1575" s="10" t="s">
        <v>478</v>
      </c>
      <c r="AC1575" s="221" t="s">
        <v>6953</v>
      </c>
      <c r="AD1575" s="10"/>
      <c r="AE1575" s="10"/>
      <c r="AF1575" s="10"/>
      <c r="AG1575" s="10"/>
      <c r="AH1575" s="10"/>
      <c r="AI1575" s="10"/>
      <c r="AJ1575" s="10"/>
      <c r="AK1575" s="10" t="s">
        <v>480</v>
      </c>
      <c r="AL1575">
        <f t="shared" si="48"/>
        <v>46199</v>
      </c>
      <c r="AM1575">
        <f t="shared" si="49"/>
        <v>46199</v>
      </c>
    </row>
    <row r="1576" spans="1:39" ht="21.6" customHeight="1">
      <c r="A1576" s="10">
        <v>159</v>
      </c>
      <c r="B1576" s="10" t="s">
        <v>509</v>
      </c>
      <c r="C1576" s="10">
        <v>2026063343</v>
      </c>
      <c r="D1576" s="10" t="s">
        <v>6959</v>
      </c>
      <c r="E1576" s="10" t="s">
        <v>511</v>
      </c>
      <c r="F1576" s="10">
        <v>2535</v>
      </c>
      <c r="G1576" s="366" t="s">
        <v>1107</v>
      </c>
      <c r="H1576" s="10" t="s">
        <v>902</v>
      </c>
      <c r="I1576" s="10" t="s">
        <v>6960</v>
      </c>
      <c r="J1576" s="10" t="s">
        <v>591</v>
      </c>
      <c r="K1576" s="10" t="s">
        <v>592</v>
      </c>
      <c r="L1576" s="10" t="s">
        <v>593</v>
      </c>
      <c r="M1576" s="11" t="s">
        <v>594</v>
      </c>
      <c r="N1576" s="10" t="s">
        <v>595</v>
      </c>
      <c r="O1576" s="11" t="s">
        <v>596</v>
      </c>
      <c r="P1576" s="12" t="s">
        <v>6961</v>
      </c>
      <c r="Q1576" s="10" t="s">
        <v>1108</v>
      </c>
      <c r="R1576" s="10" t="s">
        <v>419</v>
      </c>
      <c r="S1576" s="367" t="s">
        <v>125</v>
      </c>
      <c r="T1576" s="10">
        <v>1</v>
      </c>
      <c r="U1576" s="10" t="s">
        <v>475</v>
      </c>
      <c r="V1576" s="10" t="s">
        <v>6962</v>
      </c>
      <c r="W1576" s="10" t="s">
        <v>6963</v>
      </c>
      <c r="X1576" s="569">
        <v>46199.583333333343</v>
      </c>
      <c r="Y1576" s="10" t="s">
        <v>6952</v>
      </c>
      <c r="Z1576" s="10">
        <v>0.3</v>
      </c>
      <c r="AA1576" s="10"/>
      <c r="AB1576" s="10" t="s">
        <v>478</v>
      </c>
      <c r="AC1576" s="221" t="s">
        <v>6953</v>
      </c>
      <c r="AD1576" s="10"/>
      <c r="AE1576" s="10"/>
      <c r="AF1576" s="10"/>
      <c r="AG1576" s="10"/>
      <c r="AH1576" s="10"/>
      <c r="AI1576" s="10"/>
      <c r="AJ1576" s="10"/>
      <c r="AK1576" s="10" t="s">
        <v>480</v>
      </c>
      <c r="AL1576">
        <f t="shared" si="48"/>
        <v>46199</v>
      </c>
      <c r="AM1576">
        <f t="shared" si="49"/>
        <v>46199</v>
      </c>
    </row>
    <row r="1577" spans="1:39" ht="21.6" customHeight="1">
      <c r="A1577" s="10">
        <v>160</v>
      </c>
      <c r="B1577" s="10" t="s">
        <v>471</v>
      </c>
      <c r="C1577" s="10">
        <v>2026063344</v>
      </c>
      <c r="D1577" s="10"/>
      <c r="E1577" s="10"/>
      <c r="F1577" s="10" t="s">
        <v>97</v>
      </c>
      <c r="G1577" s="366" t="s">
        <v>5015</v>
      </c>
      <c r="H1577" s="10" t="s">
        <v>636</v>
      </c>
      <c r="I1577" s="10"/>
      <c r="J1577" s="10"/>
      <c r="K1577" s="10"/>
      <c r="L1577" s="10"/>
      <c r="M1577" s="11"/>
      <c r="N1577" s="10"/>
      <c r="O1577" s="11"/>
      <c r="P1577" s="12"/>
      <c r="Q1577" s="10" t="s">
        <v>5016</v>
      </c>
      <c r="R1577" s="10" t="s">
        <v>419</v>
      </c>
      <c r="S1577" s="367" t="s">
        <v>125</v>
      </c>
      <c r="T1577" s="10">
        <v>1</v>
      </c>
      <c r="U1577" s="10" t="s">
        <v>475</v>
      </c>
      <c r="V1577" s="10" t="s">
        <v>6964</v>
      </c>
      <c r="W1577" s="10" t="s">
        <v>6965</v>
      </c>
      <c r="X1577" s="569">
        <v>46199.458333333343</v>
      </c>
      <c r="Y1577" s="10"/>
      <c r="Z1577" s="10">
        <v>0.3</v>
      </c>
      <c r="AA1577" s="10"/>
      <c r="AB1577" s="10" t="s">
        <v>478</v>
      </c>
      <c r="AC1577" s="221" t="s">
        <v>108</v>
      </c>
      <c r="AD1577" s="10" t="s">
        <v>480</v>
      </c>
      <c r="AE1577" s="10"/>
      <c r="AF1577" s="10"/>
      <c r="AG1577" s="10"/>
      <c r="AH1577" s="10"/>
      <c r="AI1577" s="10"/>
      <c r="AJ1577" s="10" t="s">
        <v>480</v>
      </c>
      <c r="AK1577" s="10" t="s">
        <v>480</v>
      </c>
      <c r="AL1577" t="e">
        <f t="shared" si="48"/>
        <v>#VALUE!</v>
      </c>
      <c r="AM1577">
        <f t="shared" si="49"/>
        <v>46199</v>
      </c>
    </row>
    <row r="1578" spans="1:39" ht="21.6" customHeight="1">
      <c r="A1578" s="10">
        <v>161</v>
      </c>
      <c r="B1578" s="10" t="s">
        <v>471</v>
      </c>
      <c r="C1578" s="10">
        <v>2026063378</v>
      </c>
      <c r="D1578" s="10"/>
      <c r="E1578" s="10"/>
      <c r="F1578" s="10">
        <v>4046</v>
      </c>
      <c r="G1578" s="366" t="s">
        <v>1507</v>
      </c>
      <c r="H1578" s="10" t="s">
        <v>543</v>
      </c>
      <c r="I1578" s="10"/>
      <c r="J1578" s="10"/>
      <c r="K1578" s="10"/>
      <c r="L1578" s="10"/>
      <c r="M1578" s="11"/>
      <c r="N1578" s="10"/>
      <c r="O1578" s="11"/>
      <c r="P1578" s="12"/>
      <c r="Q1578" s="10" t="s">
        <v>1510</v>
      </c>
      <c r="R1578" s="10" t="s">
        <v>419</v>
      </c>
      <c r="S1578" s="367" t="s">
        <v>146</v>
      </c>
      <c r="T1578" s="10">
        <v>1</v>
      </c>
      <c r="U1578" s="10" t="s">
        <v>475</v>
      </c>
      <c r="V1578" s="10" t="s">
        <v>6966</v>
      </c>
      <c r="W1578" s="10" t="s">
        <v>6967</v>
      </c>
      <c r="X1578" s="569">
        <v>46199.540277777778</v>
      </c>
      <c r="Y1578" s="10"/>
      <c r="Z1578" s="10">
        <v>0.4</v>
      </c>
      <c r="AA1578" s="10"/>
      <c r="AB1578" s="10" t="s">
        <v>478</v>
      </c>
      <c r="AC1578" s="221" t="s">
        <v>5068</v>
      </c>
      <c r="AD1578" s="10" t="s">
        <v>480</v>
      </c>
      <c r="AE1578" s="10"/>
      <c r="AF1578" s="10"/>
      <c r="AG1578" s="10"/>
      <c r="AH1578" s="10"/>
      <c r="AI1578" s="10"/>
      <c r="AJ1578" s="10"/>
      <c r="AK1578" s="10" t="s">
        <v>480</v>
      </c>
      <c r="AL1578" t="e">
        <f t="shared" si="48"/>
        <v>#VALUE!</v>
      </c>
      <c r="AM1578">
        <f t="shared" si="49"/>
        <v>46199</v>
      </c>
    </row>
    <row r="1579" spans="1:39" ht="21.6" customHeight="1">
      <c r="A1579" s="10">
        <v>162</v>
      </c>
      <c r="B1579" s="10" t="s">
        <v>471</v>
      </c>
      <c r="C1579" s="10">
        <v>2026063379</v>
      </c>
      <c r="D1579" s="10"/>
      <c r="E1579" s="10"/>
      <c r="F1579" s="10" t="s">
        <v>96</v>
      </c>
      <c r="G1579" s="366" t="s">
        <v>542</v>
      </c>
      <c r="H1579" s="10" t="s">
        <v>543</v>
      </c>
      <c r="I1579" s="10"/>
      <c r="J1579" s="10"/>
      <c r="K1579" s="10"/>
      <c r="L1579" s="10"/>
      <c r="M1579" s="11"/>
      <c r="N1579" s="10"/>
      <c r="O1579" s="11"/>
      <c r="P1579" s="12"/>
      <c r="Q1579" s="10" t="s">
        <v>550</v>
      </c>
      <c r="R1579" s="10" t="s">
        <v>419</v>
      </c>
      <c r="S1579" s="367" t="s">
        <v>146</v>
      </c>
      <c r="T1579" s="10">
        <v>1</v>
      </c>
      <c r="U1579" s="10" t="s">
        <v>475</v>
      </c>
      <c r="V1579" s="10" t="s">
        <v>6968</v>
      </c>
      <c r="W1579" s="10" t="s">
        <v>6951</v>
      </c>
      <c r="X1579" s="569">
        <v>46199.554166666669</v>
      </c>
      <c r="Y1579" s="10"/>
      <c r="Z1579" s="10">
        <v>0.3</v>
      </c>
      <c r="AA1579" s="10"/>
      <c r="AB1579" s="10" t="s">
        <v>478</v>
      </c>
      <c r="AC1579" s="221" t="s">
        <v>5068</v>
      </c>
      <c r="AD1579" s="10" t="s">
        <v>480</v>
      </c>
      <c r="AE1579" s="10"/>
      <c r="AF1579" s="10"/>
      <c r="AG1579" s="10"/>
      <c r="AH1579" s="10"/>
      <c r="AI1579" s="10"/>
      <c r="AJ1579" s="10"/>
      <c r="AK1579" s="10" t="s">
        <v>480</v>
      </c>
      <c r="AL1579" t="e">
        <f t="shared" si="48"/>
        <v>#VALUE!</v>
      </c>
      <c r="AM1579">
        <f t="shared" si="49"/>
        <v>46199</v>
      </c>
    </row>
    <row r="1580" spans="1:39" ht="21.6" customHeight="1">
      <c r="A1580" s="10">
        <v>163</v>
      </c>
      <c r="B1580" s="10" t="s">
        <v>471</v>
      </c>
      <c r="C1580" s="10">
        <v>2026063380</v>
      </c>
      <c r="D1580" s="10"/>
      <c r="E1580" s="10"/>
      <c r="F1580" s="10">
        <v>4145</v>
      </c>
      <c r="G1580" s="366" t="s">
        <v>674</v>
      </c>
      <c r="H1580" s="10" t="s">
        <v>543</v>
      </c>
      <c r="I1580" s="10"/>
      <c r="J1580" s="10"/>
      <c r="K1580" s="10"/>
      <c r="L1580" s="10"/>
      <c r="M1580" s="11"/>
      <c r="N1580" s="10"/>
      <c r="O1580" s="11"/>
      <c r="P1580" s="12"/>
      <c r="Q1580" s="10" t="s">
        <v>675</v>
      </c>
      <c r="R1580" s="10" t="s">
        <v>419</v>
      </c>
      <c r="S1580" s="367" t="s">
        <v>146</v>
      </c>
      <c r="T1580" s="10">
        <v>1</v>
      </c>
      <c r="U1580" s="10" t="s">
        <v>475</v>
      </c>
      <c r="V1580" s="10" t="s">
        <v>6969</v>
      </c>
      <c r="W1580" s="10" t="s">
        <v>6970</v>
      </c>
      <c r="X1580" s="569">
        <v>46199.568055555559</v>
      </c>
      <c r="Y1580" s="10"/>
      <c r="Z1580" s="10">
        <v>0.3</v>
      </c>
      <c r="AA1580" s="10"/>
      <c r="AB1580" s="10" t="s">
        <v>478</v>
      </c>
      <c r="AC1580" s="221" t="s">
        <v>5068</v>
      </c>
      <c r="AD1580" s="10" t="s">
        <v>480</v>
      </c>
      <c r="AE1580" s="10"/>
      <c r="AF1580" s="10"/>
      <c r="AG1580" s="10"/>
      <c r="AH1580" s="10"/>
      <c r="AI1580" s="10"/>
      <c r="AJ1580" s="10"/>
      <c r="AK1580" s="10" t="s">
        <v>480</v>
      </c>
      <c r="AL1580" t="e">
        <f t="shared" si="48"/>
        <v>#VALUE!</v>
      </c>
      <c r="AM1580">
        <f t="shared" si="49"/>
        <v>46199</v>
      </c>
    </row>
    <row r="1581" spans="1:39" ht="21.6" customHeight="1">
      <c r="A1581" s="10">
        <v>164</v>
      </c>
      <c r="B1581" s="10" t="s">
        <v>471</v>
      </c>
      <c r="C1581" s="10">
        <v>2026063381</v>
      </c>
      <c r="D1581" s="10"/>
      <c r="E1581" s="10"/>
      <c r="F1581" s="10">
        <v>2403</v>
      </c>
      <c r="G1581" s="366" t="s">
        <v>678</v>
      </c>
      <c r="H1581" s="10" t="s">
        <v>543</v>
      </c>
      <c r="I1581" s="10"/>
      <c r="J1581" s="10"/>
      <c r="K1581" s="10"/>
      <c r="L1581" s="10"/>
      <c r="M1581" s="11"/>
      <c r="N1581" s="10"/>
      <c r="O1581" s="11"/>
      <c r="P1581" s="12"/>
      <c r="Q1581" s="10" t="s">
        <v>679</v>
      </c>
      <c r="R1581" s="10" t="s">
        <v>419</v>
      </c>
      <c r="S1581" s="367" t="s">
        <v>146</v>
      </c>
      <c r="T1581" s="10">
        <v>1</v>
      </c>
      <c r="U1581" s="10" t="s">
        <v>475</v>
      </c>
      <c r="V1581" s="10" t="s">
        <v>6971</v>
      </c>
      <c r="W1581" s="10" t="s">
        <v>6963</v>
      </c>
      <c r="X1581" s="569">
        <v>46199.578472222223</v>
      </c>
      <c r="Y1581" s="10"/>
      <c r="Z1581" s="10">
        <v>0.2</v>
      </c>
      <c r="AA1581" s="10"/>
      <c r="AB1581" s="10" t="s">
        <v>478</v>
      </c>
      <c r="AC1581" s="221" t="s">
        <v>5068</v>
      </c>
      <c r="AD1581" s="10" t="s">
        <v>480</v>
      </c>
      <c r="AE1581" s="10"/>
      <c r="AF1581" s="10"/>
      <c r="AG1581" s="10"/>
      <c r="AH1581" s="10"/>
      <c r="AI1581" s="10"/>
      <c r="AJ1581" s="10"/>
      <c r="AK1581" s="10" t="s">
        <v>480</v>
      </c>
      <c r="AL1581" t="e">
        <f t="shared" si="48"/>
        <v>#VALUE!</v>
      </c>
      <c r="AM1581">
        <f t="shared" si="49"/>
        <v>46199</v>
      </c>
    </row>
    <row r="1582" spans="1:39" ht="21.6" customHeight="1">
      <c r="A1582" s="10">
        <v>165</v>
      </c>
      <c r="B1582" s="10" t="s">
        <v>509</v>
      </c>
      <c r="C1582" s="10">
        <v>2026063387</v>
      </c>
      <c r="D1582" s="10" t="s">
        <v>6972</v>
      </c>
      <c r="E1582" s="10" t="s">
        <v>511</v>
      </c>
      <c r="F1582" s="10">
        <v>2535</v>
      </c>
      <c r="G1582" s="366" t="s">
        <v>1107</v>
      </c>
      <c r="H1582" s="10" t="s">
        <v>902</v>
      </c>
      <c r="I1582" s="10" t="s">
        <v>6973</v>
      </c>
      <c r="J1582" s="10" t="s">
        <v>591</v>
      </c>
      <c r="K1582" s="10" t="s">
        <v>289</v>
      </c>
      <c r="L1582" s="10" t="s">
        <v>593</v>
      </c>
      <c r="M1582" s="11" t="s">
        <v>594</v>
      </c>
      <c r="N1582" s="10" t="s">
        <v>595</v>
      </c>
      <c r="O1582" s="11" t="s">
        <v>596</v>
      </c>
      <c r="P1582" s="12" t="s">
        <v>6949</v>
      </c>
      <c r="Q1582" s="10" t="s">
        <v>1108</v>
      </c>
      <c r="R1582" s="10" t="s">
        <v>419</v>
      </c>
      <c r="S1582" s="367" t="s">
        <v>125</v>
      </c>
      <c r="T1582" s="10">
        <v>1</v>
      </c>
      <c r="U1582" s="10" t="s">
        <v>475</v>
      </c>
      <c r="V1582" s="10" t="s">
        <v>6974</v>
      </c>
      <c r="W1582" s="10" t="s">
        <v>6975</v>
      </c>
      <c r="X1582" s="569">
        <v>46199.586805555547</v>
      </c>
      <c r="Y1582" s="10" t="s">
        <v>6976</v>
      </c>
      <c r="Z1582" s="10">
        <v>0.1</v>
      </c>
      <c r="AA1582" s="10"/>
      <c r="AB1582" s="10" t="s">
        <v>1180</v>
      </c>
      <c r="AC1582" s="221" t="s">
        <v>601</v>
      </c>
      <c r="AD1582" s="10"/>
      <c r="AE1582" s="10"/>
      <c r="AF1582" s="10"/>
      <c r="AG1582" s="10"/>
      <c r="AH1582" s="10"/>
      <c r="AI1582" s="10"/>
      <c r="AJ1582" s="10"/>
      <c r="AK1582" s="10"/>
      <c r="AL1582">
        <f t="shared" si="48"/>
        <v>46199</v>
      </c>
      <c r="AM1582">
        <f t="shared" si="49"/>
        <v>46199</v>
      </c>
    </row>
    <row r="1583" spans="1:39" ht="21.6" customHeight="1">
      <c r="A1583" s="10">
        <v>166</v>
      </c>
      <c r="B1583" s="10" t="s">
        <v>509</v>
      </c>
      <c r="C1583" s="10">
        <v>2026063388</v>
      </c>
      <c r="D1583" s="10" t="s">
        <v>6977</v>
      </c>
      <c r="E1583" s="10" t="s">
        <v>511</v>
      </c>
      <c r="F1583" s="10">
        <v>2535</v>
      </c>
      <c r="G1583" s="366" t="s">
        <v>1107</v>
      </c>
      <c r="H1583" s="10" t="s">
        <v>902</v>
      </c>
      <c r="I1583" s="10" t="s">
        <v>6978</v>
      </c>
      <c r="J1583" s="10" t="s">
        <v>591</v>
      </c>
      <c r="K1583" s="10" t="s">
        <v>289</v>
      </c>
      <c r="L1583" s="10" t="s">
        <v>593</v>
      </c>
      <c r="M1583" s="11" t="s">
        <v>594</v>
      </c>
      <c r="N1583" s="10" t="s">
        <v>595</v>
      </c>
      <c r="O1583" s="11" t="s">
        <v>596</v>
      </c>
      <c r="P1583" s="12" t="s">
        <v>6956</v>
      </c>
      <c r="Q1583" s="10" t="s">
        <v>1108</v>
      </c>
      <c r="R1583" s="10" t="s">
        <v>419</v>
      </c>
      <c r="S1583" s="367" t="s">
        <v>125</v>
      </c>
      <c r="T1583" s="10">
        <v>1</v>
      </c>
      <c r="U1583" s="10" t="s">
        <v>475</v>
      </c>
      <c r="V1583" s="10" t="s">
        <v>6979</v>
      </c>
      <c r="W1583" s="10" t="s">
        <v>6980</v>
      </c>
      <c r="X1583" s="569">
        <v>46199.590277777781</v>
      </c>
      <c r="Y1583" s="10" t="s">
        <v>6981</v>
      </c>
      <c r="Z1583" s="10">
        <v>0.1</v>
      </c>
      <c r="AA1583" s="10"/>
      <c r="AB1583" s="10" t="s">
        <v>1180</v>
      </c>
      <c r="AC1583" s="221" t="s">
        <v>601</v>
      </c>
      <c r="AD1583" s="10"/>
      <c r="AE1583" s="10"/>
      <c r="AF1583" s="10"/>
      <c r="AG1583" s="10"/>
      <c r="AH1583" s="10"/>
      <c r="AI1583" s="10"/>
      <c r="AJ1583" s="10"/>
      <c r="AK1583" s="10"/>
      <c r="AL1583">
        <f t="shared" si="48"/>
        <v>46199</v>
      </c>
      <c r="AM1583">
        <f t="shared" si="49"/>
        <v>46199</v>
      </c>
    </row>
    <row r="1584" spans="1:39" ht="21.6" customHeight="1">
      <c r="A1584" s="10">
        <v>167</v>
      </c>
      <c r="B1584" s="10" t="s">
        <v>509</v>
      </c>
      <c r="C1584" s="10">
        <v>2026063389</v>
      </c>
      <c r="D1584" s="10" t="s">
        <v>6982</v>
      </c>
      <c r="E1584" s="10" t="s">
        <v>511</v>
      </c>
      <c r="F1584" s="10">
        <v>2535</v>
      </c>
      <c r="G1584" s="366" t="s">
        <v>1107</v>
      </c>
      <c r="H1584" s="10" t="s">
        <v>902</v>
      </c>
      <c r="I1584" s="10" t="s">
        <v>6983</v>
      </c>
      <c r="J1584" s="10" t="s">
        <v>591</v>
      </c>
      <c r="K1584" s="10" t="s">
        <v>289</v>
      </c>
      <c r="L1584" s="10" t="s">
        <v>593</v>
      </c>
      <c r="M1584" s="11" t="s">
        <v>594</v>
      </c>
      <c r="N1584" s="10" t="s">
        <v>595</v>
      </c>
      <c r="O1584" s="11" t="s">
        <v>596</v>
      </c>
      <c r="P1584" s="12" t="s">
        <v>6961</v>
      </c>
      <c r="Q1584" s="10" t="s">
        <v>1108</v>
      </c>
      <c r="R1584" s="10" t="s">
        <v>419</v>
      </c>
      <c r="S1584" s="367" t="s">
        <v>125</v>
      </c>
      <c r="T1584" s="10">
        <v>1</v>
      </c>
      <c r="U1584" s="10" t="s">
        <v>475</v>
      </c>
      <c r="V1584" s="10" t="s">
        <v>6984</v>
      </c>
      <c r="W1584" s="10" t="s">
        <v>6985</v>
      </c>
      <c r="X1584" s="569">
        <v>46199.59375</v>
      </c>
      <c r="Y1584" s="10" t="s">
        <v>6986</v>
      </c>
      <c r="Z1584" s="10">
        <v>0.1</v>
      </c>
      <c r="AA1584" s="10"/>
      <c r="AB1584" s="10" t="s">
        <v>1180</v>
      </c>
      <c r="AC1584" s="221" t="s">
        <v>601</v>
      </c>
      <c r="AD1584" s="10"/>
      <c r="AE1584" s="10"/>
      <c r="AF1584" s="10"/>
      <c r="AG1584" s="10"/>
      <c r="AH1584" s="10"/>
      <c r="AI1584" s="10"/>
      <c r="AJ1584" s="10"/>
      <c r="AK1584" s="10"/>
      <c r="AL1584">
        <f t="shared" si="48"/>
        <v>46199</v>
      </c>
      <c r="AM1584">
        <f t="shared" si="49"/>
        <v>46199</v>
      </c>
    </row>
    <row r="1585" spans="1:39" ht="21.6" customHeight="1">
      <c r="A1585" s="10">
        <v>168</v>
      </c>
      <c r="B1585" s="10" t="s">
        <v>471</v>
      </c>
      <c r="C1585" s="10">
        <v>2026063390</v>
      </c>
      <c r="D1585" s="10"/>
      <c r="E1585" s="10"/>
      <c r="F1585" s="10" t="s">
        <v>95</v>
      </c>
      <c r="G1585" s="366" t="s">
        <v>682</v>
      </c>
      <c r="H1585" s="10" t="s">
        <v>543</v>
      </c>
      <c r="I1585" s="10"/>
      <c r="J1585" s="10"/>
      <c r="K1585" s="10"/>
      <c r="L1585" s="10"/>
      <c r="M1585" s="11"/>
      <c r="N1585" s="10"/>
      <c r="O1585" s="11"/>
      <c r="P1585" s="12"/>
      <c r="Q1585" s="10" t="s">
        <v>683</v>
      </c>
      <c r="R1585" s="10" t="s">
        <v>419</v>
      </c>
      <c r="S1585" s="367" t="s">
        <v>146</v>
      </c>
      <c r="T1585" s="10">
        <v>1</v>
      </c>
      <c r="U1585" s="10" t="s">
        <v>475</v>
      </c>
      <c r="V1585" s="10" t="s">
        <v>6987</v>
      </c>
      <c r="W1585" s="10" t="s">
        <v>6988</v>
      </c>
      <c r="X1585" s="569">
        <v>46199.591666666667</v>
      </c>
      <c r="Y1585" s="10"/>
      <c r="Z1585" s="10">
        <v>0.3</v>
      </c>
      <c r="AA1585" s="10"/>
      <c r="AB1585" s="10" t="s">
        <v>478</v>
      </c>
      <c r="AC1585" s="221" t="s">
        <v>5068</v>
      </c>
      <c r="AD1585" s="10" t="s">
        <v>480</v>
      </c>
      <c r="AE1585" s="10"/>
      <c r="AF1585" s="10"/>
      <c r="AG1585" s="10"/>
      <c r="AH1585" s="10"/>
      <c r="AI1585" s="10"/>
      <c r="AJ1585" s="10"/>
      <c r="AK1585" s="10" t="s">
        <v>480</v>
      </c>
      <c r="AL1585" t="e">
        <f t="shared" si="48"/>
        <v>#VALUE!</v>
      </c>
      <c r="AM1585">
        <f t="shared" si="49"/>
        <v>46199</v>
      </c>
    </row>
    <row r="1586" spans="1:39" ht="21.6" customHeight="1">
      <c r="A1586" s="10">
        <v>169</v>
      </c>
      <c r="B1586" s="10" t="s">
        <v>471</v>
      </c>
      <c r="C1586" s="10">
        <v>2026063394</v>
      </c>
      <c r="D1586" s="10"/>
      <c r="E1586" s="10"/>
      <c r="F1586" s="10">
        <v>4083</v>
      </c>
      <c r="G1586" s="366" t="s">
        <v>340</v>
      </c>
      <c r="H1586" s="10" t="s">
        <v>504</v>
      </c>
      <c r="I1586" s="10"/>
      <c r="J1586" s="10"/>
      <c r="K1586" s="10"/>
      <c r="L1586" s="10"/>
      <c r="M1586" s="11"/>
      <c r="N1586" s="10"/>
      <c r="O1586" s="11"/>
      <c r="P1586" s="12"/>
      <c r="Q1586" s="10" t="s">
        <v>563</v>
      </c>
      <c r="R1586" s="10" t="s">
        <v>419</v>
      </c>
      <c r="S1586" s="367" t="s">
        <v>145</v>
      </c>
      <c r="T1586" s="10">
        <v>1</v>
      </c>
      <c r="U1586" s="10" t="s">
        <v>475</v>
      </c>
      <c r="V1586" s="10" t="s">
        <v>6989</v>
      </c>
      <c r="W1586" s="10" t="s">
        <v>6990</v>
      </c>
      <c r="X1586" s="569">
        <v>46199.620138888888</v>
      </c>
      <c r="Y1586" s="10"/>
      <c r="Z1586" s="10">
        <v>0.4</v>
      </c>
      <c r="AA1586" s="10"/>
      <c r="AB1586" s="10" t="s">
        <v>478</v>
      </c>
      <c r="AC1586" s="221" t="s">
        <v>5068</v>
      </c>
      <c r="AD1586" s="10" t="s">
        <v>480</v>
      </c>
      <c r="AE1586" s="10"/>
      <c r="AF1586" s="10"/>
      <c r="AG1586" s="10"/>
      <c r="AH1586" s="10"/>
      <c r="AI1586" s="10"/>
      <c r="AJ1586" s="10" t="s">
        <v>480</v>
      </c>
      <c r="AK1586" s="10" t="s">
        <v>480</v>
      </c>
      <c r="AL1586" t="e">
        <f t="shared" si="48"/>
        <v>#VALUE!</v>
      </c>
      <c r="AM1586">
        <f t="shared" si="49"/>
        <v>46199</v>
      </c>
    </row>
    <row r="1587" spans="1:39" ht="21.6" customHeight="1">
      <c r="A1587" s="10">
        <v>170</v>
      </c>
      <c r="B1587" s="10" t="s">
        <v>471</v>
      </c>
      <c r="C1587" s="10">
        <v>2026063398</v>
      </c>
      <c r="D1587" s="10"/>
      <c r="E1587" s="10"/>
      <c r="F1587" s="10">
        <v>2303</v>
      </c>
      <c r="G1587" s="366" t="s">
        <v>1725</v>
      </c>
      <c r="H1587" s="10" t="s">
        <v>504</v>
      </c>
      <c r="I1587" s="10"/>
      <c r="J1587" s="10"/>
      <c r="K1587" s="10"/>
      <c r="L1587" s="10"/>
      <c r="M1587" s="11"/>
      <c r="N1587" s="10"/>
      <c r="O1587" s="11"/>
      <c r="P1587" s="12"/>
      <c r="Q1587" s="10" t="s">
        <v>1726</v>
      </c>
      <c r="R1587" s="10" t="s">
        <v>419</v>
      </c>
      <c r="S1587" s="367" t="s">
        <v>145</v>
      </c>
      <c r="T1587" s="10">
        <v>1</v>
      </c>
      <c r="U1587" s="10" t="s">
        <v>475</v>
      </c>
      <c r="V1587" s="10" t="s">
        <v>6991</v>
      </c>
      <c r="W1587" s="10" t="s">
        <v>6992</v>
      </c>
      <c r="X1587" s="569">
        <v>46199.638888888891</v>
      </c>
      <c r="Y1587" s="10"/>
      <c r="Z1587" s="10">
        <v>0.4</v>
      </c>
      <c r="AA1587" s="10"/>
      <c r="AB1587" s="10" t="s">
        <v>478</v>
      </c>
      <c r="AC1587" s="221" t="s">
        <v>5068</v>
      </c>
      <c r="AD1587" s="10" t="s">
        <v>480</v>
      </c>
      <c r="AE1587" s="10"/>
      <c r="AF1587" s="10"/>
      <c r="AG1587" s="10"/>
      <c r="AH1587" s="10"/>
      <c r="AI1587" s="10"/>
      <c r="AJ1587" s="10" t="s">
        <v>480</v>
      </c>
      <c r="AK1587" s="10" t="s">
        <v>480</v>
      </c>
      <c r="AL1587" t="e">
        <f t="shared" si="48"/>
        <v>#VALUE!</v>
      </c>
      <c r="AM1587">
        <f t="shared" si="49"/>
        <v>46199</v>
      </c>
    </row>
    <row r="1588" spans="1:39" ht="21.6" customHeight="1">
      <c r="A1588" s="10">
        <v>171</v>
      </c>
      <c r="B1588" s="10" t="s">
        <v>471</v>
      </c>
      <c r="C1588" s="10">
        <v>2026063401</v>
      </c>
      <c r="D1588" s="10"/>
      <c r="E1588" s="10"/>
      <c r="F1588" s="10">
        <v>4312</v>
      </c>
      <c r="G1588" s="366" t="s">
        <v>1035</v>
      </c>
      <c r="H1588" s="10" t="s">
        <v>504</v>
      </c>
      <c r="I1588" s="10"/>
      <c r="J1588" s="10"/>
      <c r="K1588" s="10"/>
      <c r="L1588" s="10"/>
      <c r="M1588" s="11"/>
      <c r="N1588" s="10"/>
      <c r="O1588" s="11"/>
      <c r="P1588" s="12"/>
      <c r="Q1588" s="10" t="s">
        <v>1039</v>
      </c>
      <c r="R1588" s="10" t="s">
        <v>419</v>
      </c>
      <c r="S1588" s="367" t="s">
        <v>145</v>
      </c>
      <c r="T1588" s="10">
        <v>1</v>
      </c>
      <c r="U1588" s="10" t="s">
        <v>475</v>
      </c>
      <c r="V1588" s="10" t="s">
        <v>6993</v>
      </c>
      <c r="W1588" s="10" t="s">
        <v>6994</v>
      </c>
      <c r="X1588" s="569">
        <v>46199.654861111107</v>
      </c>
      <c r="Y1588" s="10"/>
      <c r="Z1588" s="10">
        <v>0.3</v>
      </c>
      <c r="AA1588" s="10"/>
      <c r="AB1588" s="10" t="s">
        <v>478</v>
      </c>
      <c r="AC1588" s="221" t="s">
        <v>5068</v>
      </c>
      <c r="AD1588" s="10" t="s">
        <v>480</v>
      </c>
      <c r="AE1588" s="10"/>
      <c r="AF1588" s="10"/>
      <c r="AG1588" s="10"/>
      <c r="AH1588" s="10"/>
      <c r="AI1588" s="10"/>
      <c r="AJ1588" s="10" t="s">
        <v>480</v>
      </c>
      <c r="AK1588" s="10" t="s">
        <v>480</v>
      </c>
      <c r="AL1588" t="e">
        <f t="shared" si="48"/>
        <v>#VALUE!</v>
      </c>
      <c r="AM1588">
        <f t="shared" si="49"/>
        <v>46199</v>
      </c>
    </row>
    <row r="1589" spans="1:39" ht="21.6" customHeight="1">
      <c r="A1589" s="10">
        <v>172</v>
      </c>
      <c r="B1589" s="10" t="s">
        <v>471</v>
      </c>
      <c r="C1589" s="10">
        <v>2026063403</v>
      </c>
      <c r="D1589" s="10"/>
      <c r="E1589" s="10"/>
      <c r="F1589" s="10" t="s">
        <v>98</v>
      </c>
      <c r="G1589" s="366" t="s">
        <v>693</v>
      </c>
      <c r="H1589" s="10" t="s">
        <v>504</v>
      </c>
      <c r="I1589" s="10"/>
      <c r="J1589" s="10"/>
      <c r="K1589" s="10"/>
      <c r="L1589" s="10"/>
      <c r="M1589" s="11"/>
      <c r="N1589" s="10"/>
      <c r="O1589" s="11"/>
      <c r="P1589" s="12"/>
      <c r="Q1589" s="10" t="s">
        <v>694</v>
      </c>
      <c r="R1589" s="10" t="s">
        <v>419</v>
      </c>
      <c r="S1589" s="367" t="s">
        <v>145</v>
      </c>
      <c r="T1589" s="10">
        <v>1</v>
      </c>
      <c r="U1589" s="10" t="s">
        <v>475</v>
      </c>
      <c r="V1589" s="10" t="s">
        <v>6995</v>
      </c>
      <c r="W1589" s="10" t="s">
        <v>6996</v>
      </c>
      <c r="X1589" s="569">
        <v>46199.67083333333</v>
      </c>
      <c r="Y1589" s="10"/>
      <c r="Z1589" s="10">
        <v>0.3</v>
      </c>
      <c r="AA1589" s="10"/>
      <c r="AB1589" s="10" t="s">
        <v>478</v>
      </c>
      <c r="AC1589" s="221" t="s">
        <v>5068</v>
      </c>
      <c r="AD1589" s="10" t="s">
        <v>480</v>
      </c>
      <c r="AE1589" s="10"/>
      <c r="AF1589" s="10"/>
      <c r="AG1589" s="10"/>
      <c r="AH1589" s="10"/>
      <c r="AI1589" s="10"/>
      <c r="AJ1589" s="10" t="s">
        <v>480</v>
      </c>
      <c r="AK1589" s="10" t="s">
        <v>480</v>
      </c>
      <c r="AL1589" t="e">
        <f t="shared" si="48"/>
        <v>#VALUE!</v>
      </c>
      <c r="AM1589">
        <f t="shared" si="49"/>
        <v>46199</v>
      </c>
    </row>
    <row r="1590" spans="1:39" ht="21.6" customHeight="1">
      <c r="A1590" s="10">
        <v>173</v>
      </c>
      <c r="B1590" s="10" t="s">
        <v>509</v>
      </c>
      <c r="C1590" s="10">
        <v>2026063463</v>
      </c>
      <c r="D1590" s="10" t="s">
        <v>6997</v>
      </c>
      <c r="E1590" s="10" t="s">
        <v>511</v>
      </c>
      <c r="F1590" s="10">
        <v>2749</v>
      </c>
      <c r="G1590" s="366" t="s">
        <v>2143</v>
      </c>
      <c r="H1590" s="10" t="s">
        <v>712</v>
      </c>
      <c r="I1590" s="10" t="s">
        <v>6998</v>
      </c>
      <c r="J1590" s="10" t="s">
        <v>604</v>
      </c>
      <c r="K1590" s="10" t="s">
        <v>289</v>
      </c>
      <c r="L1590" s="10" t="s">
        <v>1228</v>
      </c>
      <c r="M1590" s="11" t="s">
        <v>1229</v>
      </c>
      <c r="N1590" s="10" t="s">
        <v>1487</v>
      </c>
      <c r="O1590" s="11" t="s">
        <v>1488</v>
      </c>
      <c r="P1590" s="12" t="s">
        <v>6999</v>
      </c>
      <c r="Q1590" s="10" t="s">
        <v>2144</v>
      </c>
      <c r="R1590" s="10" t="s">
        <v>419</v>
      </c>
      <c r="S1590" s="367" t="s">
        <v>130</v>
      </c>
      <c r="T1590" s="10">
        <v>1</v>
      </c>
      <c r="U1590" s="10" t="s">
        <v>475</v>
      </c>
      <c r="V1590" s="10" t="s">
        <v>7000</v>
      </c>
      <c r="W1590" s="10" t="s">
        <v>7001</v>
      </c>
      <c r="X1590" s="571">
        <v>46203.512499999997</v>
      </c>
      <c r="Y1590" s="10" t="s">
        <v>7002</v>
      </c>
      <c r="Z1590" s="10">
        <v>0.6</v>
      </c>
      <c r="AA1590" s="10"/>
      <c r="AB1590" s="10" t="s">
        <v>478</v>
      </c>
      <c r="AC1590" s="221" t="s">
        <v>7003</v>
      </c>
      <c r="AD1590" s="10"/>
      <c r="AE1590" s="10"/>
      <c r="AF1590" s="10"/>
      <c r="AG1590" s="10"/>
      <c r="AH1590" s="10"/>
      <c r="AI1590" s="10"/>
      <c r="AJ1590" s="10"/>
      <c r="AK1590" s="10" t="s">
        <v>480</v>
      </c>
      <c r="AL1590">
        <f t="shared" si="48"/>
        <v>46200</v>
      </c>
      <c r="AM1590">
        <f t="shared" si="49"/>
        <v>46203</v>
      </c>
    </row>
    <row r="1591" spans="1:39" ht="21.6" customHeight="1">
      <c r="A1591" s="10">
        <v>174</v>
      </c>
      <c r="B1591" s="10" t="s">
        <v>509</v>
      </c>
      <c r="C1591" s="10">
        <v>2026063464</v>
      </c>
      <c r="D1591" s="10" t="s">
        <v>7004</v>
      </c>
      <c r="E1591" s="10" t="s">
        <v>511</v>
      </c>
      <c r="F1591" s="10">
        <v>2749</v>
      </c>
      <c r="G1591" s="366" t="s">
        <v>2143</v>
      </c>
      <c r="H1591" s="10" t="s">
        <v>712</v>
      </c>
      <c r="I1591" s="10" t="s">
        <v>7005</v>
      </c>
      <c r="J1591" s="10" t="s">
        <v>604</v>
      </c>
      <c r="K1591" s="10" t="s">
        <v>289</v>
      </c>
      <c r="L1591" s="10" t="s">
        <v>1228</v>
      </c>
      <c r="M1591" s="11" t="s">
        <v>1229</v>
      </c>
      <c r="N1591" s="10" t="s">
        <v>1487</v>
      </c>
      <c r="O1591" s="11" t="s">
        <v>1488</v>
      </c>
      <c r="P1591" s="12" t="s">
        <v>7006</v>
      </c>
      <c r="Q1591" s="10" t="s">
        <v>2144</v>
      </c>
      <c r="R1591" s="10" t="s">
        <v>419</v>
      </c>
      <c r="S1591" s="367" t="s">
        <v>130</v>
      </c>
      <c r="T1591" s="10">
        <v>1</v>
      </c>
      <c r="U1591" s="10" t="s">
        <v>475</v>
      </c>
      <c r="V1591" s="10" t="s">
        <v>7007</v>
      </c>
      <c r="W1591" s="10" t="s">
        <v>7008</v>
      </c>
      <c r="X1591" s="571">
        <v>46203.489583333343</v>
      </c>
      <c r="Y1591" s="10" t="s">
        <v>7002</v>
      </c>
      <c r="Z1591" s="10">
        <v>0.3</v>
      </c>
      <c r="AA1591" s="10"/>
      <c r="AB1591" s="10" t="s">
        <v>478</v>
      </c>
      <c r="AC1591" s="221" t="s">
        <v>7003</v>
      </c>
      <c r="AD1591" s="10"/>
      <c r="AE1591" s="10"/>
      <c r="AF1591" s="10"/>
      <c r="AG1591" s="10"/>
      <c r="AH1591" s="10"/>
      <c r="AI1591" s="10"/>
      <c r="AJ1591" s="10"/>
      <c r="AK1591" s="10" t="s">
        <v>480</v>
      </c>
      <c r="AL1591">
        <f t="shared" si="48"/>
        <v>46200</v>
      </c>
      <c r="AM1591">
        <f t="shared" si="49"/>
        <v>46203</v>
      </c>
    </row>
    <row r="1592" spans="1:39" ht="21.6" customHeight="1">
      <c r="A1592" s="10">
        <v>175</v>
      </c>
      <c r="B1592" s="10" t="s">
        <v>509</v>
      </c>
      <c r="C1592" s="10">
        <v>2026063468</v>
      </c>
      <c r="D1592" s="10" t="s">
        <v>7009</v>
      </c>
      <c r="E1592" s="10" t="s">
        <v>511</v>
      </c>
      <c r="F1592" s="10">
        <v>4197</v>
      </c>
      <c r="G1592" s="366" t="s">
        <v>3662</v>
      </c>
      <c r="H1592" s="10" t="s">
        <v>2561</v>
      </c>
      <c r="I1592" s="10" t="s">
        <v>7010</v>
      </c>
      <c r="J1592" s="10" t="s">
        <v>629</v>
      </c>
      <c r="K1592" s="10" t="s">
        <v>592</v>
      </c>
      <c r="L1592" s="10" t="s">
        <v>545</v>
      </c>
      <c r="M1592" s="11" t="s">
        <v>546</v>
      </c>
      <c r="N1592" s="10" t="s">
        <v>547</v>
      </c>
      <c r="O1592" s="11" t="s">
        <v>548</v>
      </c>
      <c r="P1592" s="12" t="s">
        <v>7011</v>
      </c>
      <c r="Q1592" s="10" t="s">
        <v>3663</v>
      </c>
      <c r="R1592" s="10" t="s">
        <v>419</v>
      </c>
      <c r="S1592" s="367" t="s">
        <v>130</v>
      </c>
      <c r="T1592" s="10">
        <v>1</v>
      </c>
      <c r="U1592" s="10" t="s">
        <v>475</v>
      </c>
      <c r="V1592" s="10" t="s">
        <v>7012</v>
      </c>
      <c r="W1592" s="10" t="s">
        <v>7013</v>
      </c>
      <c r="X1592" s="571">
        <v>46202.545138888891</v>
      </c>
      <c r="Y1592" s="10" t="s">
        <v>7002</v>
      </c>
      <c r="Z1592" s="10">
        <v>0.5</v>
      </c>
      <c r="AA1592" s="10"/>
      <c r="AB1592" s="10" t="s">
        <v>478</v>
      </c>
      <c r="AC1592" s="221" t="s">
        <v>7014</v>
      </c>
      <c r="AD1592" s="10"/>
      <c r="AE1592" s="10"/>
      <c r="AF1592" s="10"/>
      <c r="AG1592" s="10"/>
      <c r="AH1592" s="10"/>
      <c r="AI1592" s="10"/>
      <c r="AJ1592" s="10"/>
      <c r="AK1592" s="10" t="s">
        <v>480</v>
      </c>
      <c r="AL1592">
        <f t="shared" si="48"/>
        <v>46201</v>
      </c>
      <c r="AM1592">
        <f t="shared" si="49"/>
        <v>46202</v>
      </c>
    </row>
    <row r="1593" spans="1:39" ht="21.6" customHeight="1">
      <c r="A1593" s="10">
        <v>176</v>
      </c>
      <c r="B1593" s="10" t="s">
        <v>509</v>
      </c>
      <c r="C1593" s="10">
        <v>2026063480</v>
      </c>
      <c r="D1593" s="10" t="s">
        <v>7015</v>
      </c>
      <c r="E1593" s="10" t="s">
        <v>621</v>
      </c>
      <c r="F1593" s="10">
        <v>2222</v>
      </c>
      <c r="G1593" s="366" t="s">
        <v>319</v>
      </c>
      <c r="H1593" s="10" t="s">
        <v>504</v>
      </c>
      <c r="I1593" s="10" t="s">
        <v>7016</v>
      </c>
      <c r="J1593" s="10" t="s">
        <v>638</v>
      </c>
      <c r="K1593" s="10" t="s">
        <v>592</v>
      </c>
      <c r="L1593" s="10" t="s">
        <v>703</v>
      </c>
      <c r="M1593" s="11" t="s">
        <v>704</v>
      </c>
      <c r="N1593" s="10">
        <v>2405</v>
      </c>
      <c r="O1593" s="11" t="s">
        <v>705</v>
      </c>
      <c r="P1593" s="12" t="s">
        <v>7017</v>
      </c>
      <c r="Q1593" s="10" t="s">
        <v>671</v>
      </c>
      <c r="R1593" s="10" t="s">
        <v>419</v>
      </c>
      <c r="S1593" s="367" t="s">
        <v>146</v>
      </c>
      <c r="T1593" s="10">
        <v>1</v>
      </c>
      <c r="U1593" s="10" t="s">
        <v>475</v>
      </c>
      <c r="V1593" s="10" t="s">
        <v>7018</v>
      </c>
      <c r="W1593" s="10" t="s">
        <v>7019</v>
      </c>
      <c r="X1593" s="571">
        <v>46202.604166666657</v>
      </c>
      <c r="Y1593" s="10" t="s">
        <v>7020</v>
      </c>
      <c r="Z1593" s="10">
        <v>2</v>
      </c>
      <c r="AA1593" s="10"/>
      <c r="AB1593" s="10" t="s">
        <v>478</v>
      </c>
      <c r="AC1593" s="221" t="s">
        <v>7021</v>
      </c>
      <c r="AD1593" s="10"/>
      <c r="AE1593" s="10"/>
      <c r="AF1593" s="10"/>
      <c r="AG1593" s="10"/>
      <c r="AH1593" s="10"/>
      <c r="AI1593" s="10"/>
      <c r="AJ1593" s="10"/>
      <c r="AK1593" s="10" t="s">
        <v>480</v>
      </c>
      <c r="AL1593">
        <f t="shared" si="48"/>
        <v>46202</v>
      </c>
      <c r="AM1593">
        <f t="shared" si="49"/>
        <v>46202</v>
      </c>
    </row>
    <row r="1594" spans="1:39" ht="21.6" customHeight="1">
      <c r="A1594" s="10">
        <v>177</v>
      </c>
      <c r="B1594" s="10" t="s">
        <v>509</v>
      </c>
      <c r="C1594" s="10">
        <v>2026063481</v>
      </c>
      <c r="D1594" s="10" t="s">
        <v>7022</v>
      </c>
      <c r="E1594" s="10" t="s">
        <v>511</v>
      </c>
      <c r="F1594" s="10">
        <v>2746</v>
      </c>
      <c r="G1594" s="366" t="s">
        <v>781</v>
      </c>
      <c r="H1594" s="10" t="s">
        <v>543</v>
      </c>
      <c r="I1594" s="10" t="s">
        <v>7023</v>
      </c>
      <c r="J1594" s="10" t="s">
        <v>638</v>
      </c>
      <c r="K1594" s="10" t="s">
        <v>592</v>
      </c>
      <c r="L1594" s="10" t="s">
        <v>515</v>
      </c>
      <c r="M1594" s="11" t="s">
        <v>516</v>
      </c>
      <c r="N1594" s="10">
        <v>2305</v>
      </c>
      <c r="O1594" s="11" t="s">
        <v>557</v>
      </c>
      <c r="P1594" s="12" t="s">
        <v>7024</v>
      </c>
      <c r="Q1594" s="10" t="s">
        <v>782</v>
      </c>
      <c r="R1594" s="10" t="s">
        <v>419</v>
      </c>
      <c r="S1594" s="367" t="s">
        <v>146</v>
      </c>
      <c r="T1594" s="10">
        <v>1</v>
      </c>
      <c r="U1594" s="10" t="s">
        <v>475</v>
      </c>
      <c r="V1594" s="10" t="s">
        <v>7025</v>
      </c>
      <c r="W1594" s="10" t="s">
        <v>7026</v>
      </c>
      <c r="X1594" s="571">
        <v>46203.519444444442</v>
      </c>
      <c r="Y1594" s="10" t="s">
        <v>7027</v>
      </c>
      <c r="Z1594" s="10">
        <v>0.5</v>
      </c>
      <c r="AA1594" s="10"/>
      <c r="AB1594" s="10" t="s">
        <v>1180</v>
      </c>
      <c r="AC1594" s="221" t="s">
        <v>601</v>
      </c>
      <c r="AD1594" s="10"/>
      <c r="AE1594" s="10"/>
      <c r="AF1594" s="10"/>
      <c r="AG1594" s="10"/>
      <c r="AH1594" s="10"/>
      <c r="AI1594" s="10"/>
      <c r="AJ1594" s="10"/>
      <c r="AK1594" s="10" t="s">
        <v>480</v>
      </c>
      <c r="AL1594">
        <f t="shared" si="48"/>
        <v>46202</v>
      </c>
      <c r="AM1594">
        <f t="shared" si="49"/>
        <v>46203</v>
      </c>
    </row>
    <row r="1595" spans="1:39" ht="21.6" customHeight="1">
      <c r="A1595" s="10">
        <v>178</v>
      </c>
      <c r="B1595" s="10" t="s">
        <v>509</v>
      </c>
      <c r="C1595" s="10">
        <v>2026063482</v>
      </c>
      <c r="D1595" s="10" t="s">
        <v>7028</v>
      </c>
      <c r="E1595" s="10" t="s">
        <v>511</v>
      </c>
      <c r="F1595" s="10">
        <v>4658</v>
      </c>
      <c r="G1595" s="366" t="s">
        <v>711</v>
      </c>
      <c r="H1595" s="10" t="s">
        <v>712</v>
      </c>
      <c r="I1595" s="10" t="s">
        <v>7029</v>
      </c>
      <c r="J1595" s="10" t="s">
        <v>629</v>
      </c>
      <c r="K1595" s="10" t="s">
        <v>1037</v>
      </c>
      <c r="L1595" s="10" t="s">
        <v>545</v>
      </c>
      <c r="M1595" s="11" t="s">
        <v>546</v>
      </c>
      <c r="N1595" s="10" t="s">
        <v>1307</v>
      </c>
      <c r="O1595" s="11" t="s">
        <v>1308</v>
      </c>
      <c r="P1595" s="12" t="s">
        <v>7030</v>
      </c>
      <c r="Q1595" s="10" t="s">
        <v>713</v>
      </c>
      <c r="R1595" s="10" t="s">
        <v>419</v>
      </c>
      <c r="S1595" s="367" t="s">
        <v>130</v>
      </c>
      <c r="T1595" s="10">
        <v>1</v>
      </c>
      <c r="U1595" s="10" t="s">
        <v>475</v>
      </c>
      <c r="V1595" s="10" t="s">
        <v>7031</v>
      </c>
      <c r="W1595" s="10" t="s">
        <v>7032</v>
      </c>
      <c r="X1595" s="571">
        <v>46203.465277777781</v>
      </c>
      <c r="Y1595" s="10" t="s">
        <v>7033</v>
      </c>
      <c r="Z1595" s="10">
        <v>0.7</v>
      </c>
      <c r="AA1595" s="10"/>
      <c r="AB1595" s="10" t="s">
        <v>478</v>
      </c>
      <c r="AC1595" s="221" t="s">
        <v>7034</v>
      </c>
      <c r="AD1595" s="10"/>
      <c r="AE1595" s="10"/>
      <c r="AF1595" s="10"/>
      <c r="AG1595" s="10"/>
      <c r="AH1595" s="10"/>
      <c r="AI1595" s="10"/>
      <c r="AJ1595" s="10"/>
      <c r="AK1595" s="10" t="s">
        <v>480</v>
      </c>
      <c r="AL1595">
        <f t="shared" si="48"/>
        <v>46201</v>
      </c>
      <c r="AM1595">
        <f t="shared" si="49"/>
        <v>46203</v>
      </c>
    </row>
    <row r="1596" spans="1:39" ht="21.6" customHeight="1">
      <c r="A1596" s="10">
        <v>179</v>
      </c>
      <c r="B1596" s="10" t="s">
        <v>509</v>
      </c>
      <c r="C1596" s="10">
        <v>2026063487</v>
      </c>
      <c r="D1596" s="10" t="s">
        <v>7035</v>
      </c>
      <c r="E1596" s="10" t="s">
        <v>511</v>
      </c>
      <c r="F1596" s="10" t="s">
        <v>7036</v>
      </c>
      <c r="G1596" s="366" t="s">
        <v>1384</v>
      </c>
      <c r="H1596" s="10" t="s">
        <v>902</v>
      </c>
      <c r="I1596" s="10" t="s">
        <v>7037</v>
      </c>
      <c r="J1596" s="10" t="s">
        <v>638</v>
      </c>
      <c r="K1596" s="10" t="s">
        <v>592</v>
      </c>
      <c r="L1596" s="10" t="s">
        <v>515</v>
      </c>
      <c r="M1596" s="11" t="s">
        <v>516</v>
      </c>
      <c r="N1596" s="10">
        <v>2306</v>
      </c>
      <c r="O1596" s="11" t="s">
        <v>572</v>
      </c>
      <c r="P1596" s="12" t="s">
        <v>7038</v>
      </c>
      <c r="Q1596" s="10" t="s">
        <v>7039</v>
      </c>
      <c r="R1596" s="10" t="s">
        <v>419</v>
      </c>
      <c r="S1596" s="367" t="s">
        <v>125</v>
      </c>
      <c r="T1596" s="10">
        <v>1</v>
      </c>
      <c r="U1596" s="10" t="s">
        <v>475</v>
      </c>
      <c r="V1596" s="10" t="s">
        <v>7040</v>
      </c>
      <c r="W1596" s="10" t="s">
        <v>7041</v>
      </c>
      <c r="X1596" s="571">
        <v>46203.395833333343</v>
      </c>
      <c r="Y1596" s="10" t="s">
        <v>7042</v>
      </c>
      <c r="Z1596" s="10">
        <v>0.5</v>
      </c>
      <c r="AA1596" s="10"/>
      <c r="AB1596" s="10" t="s">
        <v>478</v>
      </c>
      <c r="AC1596" s="221" t="s">
        <v>7043</v>
      </c>
      <c r="AD1596" s="10"/>
      <c r="AE1596" s="10"/>
      <c r="AF1596" s="10"/>
      <c r="AG1596" s="10"/>
      <c r="AH1596" s="10"/>
      <c r="AI1596" s="10"/>
      <c r="AJ1596" s="10"/>
      <c r="AK1596" s="10" t="s">
        <v>480</v>
      </c>
      <c r="AL1596">
        <f t="shared" si="48"/>
        <v>46202</v>
      </c>
      <c r="AM1596">
        <f t="shared" si="49"/>
        <v>46203</v>
      </c>
    </row>
    <row r="1597" spans="1:39" ht="21.6" customHeight="1">
      <c r="A1597" s="10">
        <v>180</v>
      </c>
      <c r="B1597" s="10" t="s">
        <v>471</v>
      </c>
      <c r="C1597" s="10">
        <v>2026063489</v>
      </c>
      <c r="D1597" s="10"/>
      <c r="E1597" s="10"/>
      <c r="F1597" s="10" t="s">
        <v>99</v>
      </c>
      <c r="G1597" s="366" t="s">
        <v>1660</v>
      </c>
      <c r="H1597" s="10" t="s">
        <v>504</v>
      </c>
      <c r="I1597" s="10"/>
      <c r="J1597" s="10"/>
      <c r="K1597" s="10"/>
      <c r="L1597" s="10"/>
      <c r="M1597" s="11"/>
      <c r="N1597" s="10"/>
      <c r="O1597" s="11"/>
      <c r="P1597" s="12"/>
      <c r="Q1597" s="10" t="s">
        <v>1661</v>
      </c>
      <c r="R1597" s="10" t="s">
        <v>419</v>
      </c>
      <c r="S1597" s="367" t="s">
        <v>145</v>
      </c>
      <c r="T1597" s="10">
        <v>1</v>
      </c>
      <c r="U1597" s="10" t="s">
        <v>475</v>
      </c>
      <c r="V1597" s="10" t="s">
        <v>7044</v>
      </c>
      <c r="W1597" s="10" t="s">
        <v>7045</v>
      </c>
      <c r="X1597" s="571">
        <v>46202.392361111109</v>
      </c>
      <c r="Y1597" s="10"/>
      <c r="Z1597" s="10">
        <v>0.3</v>
      </c>
      <c r="AA1597" s="10"/>
      <c r="AB1597" s="10" t="s">
        <v>478</v>
      </c>
      <c r="AC1597" s="221" t="s">
        <v>5068</v>
      </c>
      <c r="AD1597" s="10" t="s">
        <v>480</v>
      </c>
      <c r="AE1597" s="10"/>
      <c r="AF1597" s="10"/>
      <c r="AG1597" s="10"/>
      <c r="AH1597" s="10"/>
      <c r="AI1597" s="10"/>
      <c r="AJ1597" s="10" t="s">
        <v>480</v>
      </c>
      <c r="AK1597" s="10" t="s">
        <v>480</v>
      </c>
      <c r="AL1597" t="e">
        <f t="shared" si="48"/>
        <v>#VALUE!</v>
      </c>
      <c r="AM1597">
        <f t="shared" si="49"/>
        <v>46202</v>
      </c>
    </row>
    <row r="1598" spans="1:39" ht="21.6" customHeight="1">
      <c r="A1598" s="10">
        <v>181</v>
      </c>
      <c r="B1598" s="10" t="s">
        <v>471</v>
      </c>
      <c r="C1598" s="10">
        <v>2026063492</v>
      </c>
      <c r="D1598" s="10"/>
      <c r="E1598" s="10"/>
      <c r="F1598" s="10">
        <v>2014</v>
      </c>
      <c r="G1598" s="366" t="s">
        <v>850</v>
      </c>
      <c r="H1598" s="10" t="s">
        <v>504</v>
      </c>
      <c r="I1598" s="10"/>
      <c r="J1598" s="10"/>
      <c r="K1598" s="10"/>
      <c r="L1598" s="10"/>
      <c r="M1598" s="11"/>
      <c r="N1598" s="10"/>
      <c r="O1598" s="11"/>
      <c r="P1598" s="12"/>
      <c r="Q1598" s="10" t="s">
        <v>854</v>
      </c>
      <c r="R1598" s="10" t="s">
        <v>419</v>
      </c>
      <c r="S1598" s="367" t="s">
        <v>145</v>
      </c>
      <c r="T1598" s="10">
        <v>1</v>
      </c>
      <c r="U1598" s="10" t="s">
        <v>475</v>
      </c>
      <c r="V1598" s="10" t="s">
        <v>7046</v>
      </c>
      <c r="W1598" s="10" t="s">
        <v>7047</v>
      </c>
      <c r="X1598" s="571">
        <v>46202.413194444453</v>
      </c>
      <c r="Y1598" s="10"/>
      <c r="Z1598" s="10">
        <v>0.4</v>
      </c>
      <c r="AA1598" s="10"/>
      <c r="AB1598" s="10" t="s">
        <v>478</v>
      </c>
      <c r="AC1598" s="221" t="s">
        <v>5068</v>
      </c>
      <c r="AD1598" s="10" t="s">
        <v>480</v>
      </c>
      <c r="AE1598" s="10"/>
      <c r="AF1598" s="10"/>
      <c r="AG1598" s="10"/>
      <c r="AH1598" s="10"/>
      <c r="AI1598" s="10"/>
      <c r="AJ1598" s="10" t="s">
        <v>480</v>
      </c>
      <c r="AK1598" s="10" t="s">
        <v>480</v>
      </c>
      <c r="AL1598" t="e">
        <f t="shared" si="48"/>
        <v>#VALUE!</v>
      </c>
      <c r="AM1598">
        <f t="shared" si="49"/>
        <v>46202</v>
      </c>
    </row>
    <row r="1599" spans="1:39" ht="21.6" customHeight="1">
      <c r="A1599" s="10">
        <v>182</v>
      </c>
      <c r="B1599" s="10" t="s">
        <v>509</v>
      </c>
      <c r="C1599" s="10">
        <v>2026063501</v>
      </c>
      <c r="D1599" s="10" t="s">
        <v>7048</v>
      </c>
      <c r="E1599" s="10" t="s">
        <v>511</v>
      </c>
      <c r="F1599" s="10" t="s">
        <v>86</v>
      </c>
      <c r="G1599" s="366" t="s">
        <v>2299</v>
      </c>
      <c r="H1599" s="10" t="s">
        <v>543</v>
      </c>
      <c r="I1599" s="10" t="s">
        <v>7049</v>
      </c>
      <c r="J1599" s="10" t="s">
        <v>638</v>
      </c>
      <c r="K1599" s="10" t="s">
        <v>592</v>
      </c>
      <c r="L1599" s="10" t="s">
        <v>515</v>
      </c>
      <c r="M1599" s="11" t="s">
        <v>516</v>
      </c>
      <c r="N1599" s="10">
        <v>2305</v>
      </c>
      <c r="O1599" s="11" t="s">
        <v>557</v>
      </c>
      <c r="P1599" s="12" t="s">
        <v>7050</v>
      </c>
      <c r="Q1599" s="10" t="s">
        <v>2302</v>
      </c>
      <c r="R1599" s="10" t="s">
        <v>419</v>
      </c>
      <c r="S1599" s="367" t="s">
        <v>146</v>
      </c>
      <c r="T1599" s="10">
        <v>1</v>
      </c>
      <c r="U1599" s="10" t="s">
        <v>475</v>
      </c>
      <c r="V1599" s="10" t="s">
        <v>7051</v>
      </c>
      <c r="W1599" s="10" t="s">
        <v>7052</v>
      </c>
      <c r="X1599" s="571">
        <v>46202.776388888888</v>
      </c>
      <c r="Y1599" s="10" t="s">
        <v>7053</v>
      </c>
      <c r="Z1599" s="10">
        <v>0.5</v>
      </c>
      <c r="AA1599" s="10"/>
      <c r="AB1599" s="10" t="s">
        <v>478</v>
      </c>
      <c r="AC1599" s="221" t="s">
        <v>7054</v>
      </c>
      <c r="AD1599" s="10"/>
      <c r="AE1599" s="10"/>
      <c r="AF1599" s="10"/>
      <c r="AG1599" s="10"/>
      <c r="AH1599" s="10"/>
      <c r="AI1599" s="10"/>
      <c r="AJ1599" s="10"/>
      <c r="AK1599" s="10" t="s">
        <v>480</v>
      </c>
      <c r="AL1599">
        <f t="shared" si="48"/>
        <v>46202</v>
      </c>
      <c r="AM1599">
        <f t="shared" si="49"/>
        <v>46202</v>
      </c>
    </row>
    <row r="1600" spans="1:39" ht="21.6" customHeight="1">
      <c r="A1600" s="10">
        <v>183</v>
      </c>
      <c r="B1600" s="10" t="s">
        <v>509</v>
      </c>
      <c r="C1600" s="10">
        <v>2026063502</v>
      </c>
      <c r="D1600" s="10" t="s">
        <v>7055</v>
      </c>
      <c r="E1600" s="10" t="s">
        <v>511</v>
      </c>
      <c r="F1600" s="10" t="s">
        <v>86</v>
      </c>
      <c r="G1600" s="366" t="s">
        <v>2299</v>
      </c>
      <c r="H1600" s="10" t="s">
        <v>543</v>
      </c>
      <c r="I1600" s="10" t="s">
        <v>7056</v>
      </c>
      <c r="J1600" s="10" t="s">
        <v>638</v>
      </c>
      <c r="K1600" s="10" t="s">
        <v>592</v>
      </c>
      <c r="L1600" s="10" t="s">
        <v>515</v>
      </c>
      <c r="M1600" s="11" t="s">
        <v>516</v>
      </c>
      <c r="N1600" s="10">
        <v>2305</v>
      </c>
      <c r="O1600" s="11" t="s">
        <v>557</v>
      </c>
      <c r="P1600" s="12" t="s">
        <v>7057</v>
      </c>
      <c r="Q1600" s="10" t="s">
        <v>2302</v>
      </c>
      <c r="R1600" s="10" t="s">
        <v>419</v>
      </c>
      <c r="S1600" s="367" t="s">
        <v>146</v>
      </c>
      <c r="T1600" s="10">
        <v>1</v>
      </c>
      <c r="U1600" s="10" t="s">
        <v>475</v>
      </c>
      <c r="V1600" s="10" t="s">
        <v>7058</v>
      </c>
      <c r="W1600" s="10" t="s">
        <v>7052</v>
      </c>
      <c r="X1600" s="571">
        <v>46202.777083333327</v>
      </c>
      <c r="Y1600" s="10" t="s">
        <v>7059</v>
      </c>
      <c r="Z1600" s="10">
        <v>0.5</v>
      </c>
      <c r="AA1600" s="10"/>
      <c r="AB1600" s="10" t="s">
        <v>478</v>
      </c>
      <c r="AC1600" s="221" t="s">
        <v>7060</v>
      </c>
      <c r="AD1600" s="10"/>
      <c r="AE1600" s="10"/>
      <c r="AF1600" s="10"/>
      <c r="AG1600" s="10"/>
      <c r="AH1600" s="10"/>
      <c r="AI1600" s="10"/>
      <c r="AJ1600" s="10"/>
      <c r="AK1600" s="10" t="s">
        <v>480</v>
      </c>
      <c r="AL1600">
        <f t="shared" si="48"/>
        <v>46202</v>
      </c>
      <c r="AM1600">
        <f t="shared" si="49"/>
        <v>46202</v>
      </c>
    </row>
    <row r="1601" spans="1:39" ht="21.6" customHeight="1">
      <c r="A1601" s="10">
        <v>184</v>
      </c>
      <c r="B1601" s="10" t="s">
        <v>471</v>
      </c>
      <c r="C1601" s="10">
        <v>2026063522</v>
      </c>
      <c r="D1601" s="10"/>
      <c r="E1601" s="10"/>
      <c r="F1601" s="10">
        <v>5075</v>
      </c>
      <c r="G1601" s="366" t="s">
        <v>208</v>
      </c>
      <c r="H1601" s="10" t="s">
        <v>2561</v>
      </c>
      <c r="I1601" s="10"/>
      <c r="J1601" s="10"/>
      <c r="K1601" s="10"/>
      <c r="L1601" s="10"/>
      <c r="M1601" s="11"/>
      <c r="N1601" s="10"/>
      <c r="O1601" s="11"/>
      <c r="P1601" s="12"/>
      <c r="Q1601" s="10" t="s">
        <v>3684</v>
      </c>
      <c r="R1601" s="10" t="s">
        <v>419</v>
      </c>
      <c r="S1601" s="367" t="s">
        <v>130</v>
      </c>
      <c r="T1601" s="10">
        <v>1</v>
      </c>
      <c r="U1601" s="10" t="s">
        <v>475</v>
      </c>
      <c r="V1601" s="10" t="s">
        <v>7061</v>
      </c>
      <c r="W1601" s="10" t="s">
        <v>7062</v>
      </c>
      <c r="X1601" s="571">
        <v>46202.479166666657</v>
      </c>
      <c r="Y1601" s="10"/>
      <c r="Z1601" s="10">
        <v>0.5</v>
      </c>
      <c r="AA1601" s="10"/>
      <c r="AB1601" s="10" t="s">
        <v>478</v>
      </c>
      <c r="AC1601" s="221" t="s">
        <v>5068</v>
      </c>
      <c r="AD1601" s="10" t="s">
        <v>480</v>
      </c>
      <c r="AE1601" s="10"/>
      <c r="AF1601" s="10"/>
      <c r="AG1601" s="10"/>
      <c r="AH1601" s="10"/>
      <c r="AI1601" s="10"/>
      <c r="AJ1601" s="10"/>
      <c r="AK1601" s="10" t="s">
        <v>480</v>
      </c>
      <c r="AL1601" t="e">
        <f t="shared" si="48"/>
        <v>#VALUE!</v>
      </c>
      <c r="AM1601">
        <f t="shared" si="49"/>
        <v>46202</v>
      </c>
    </row>
    <row r="1602" spans="1:39" ht="21.6" customHeight="1">
      <c r="A1602" s="10">
        <v>185</v>
      </c>
      <c r="B1602" s="10" t="s">
        <v>471</v>
      </c>
      <c r="C1602" s="10">
        <v>2026063567</v>
      </c>
      <c r="D1602" s="10"/>
      <c r="E1602" s="10"/>
      <c r="F1602" s="10">
        <v>4601</v>
      </c>
      <c r="G1602" s="366" t="s">
        <v>3590</v>
      </c>
      <c r="H1602" s="10" t="s">
        <v>2440</v>
      </c>
      <c r="I1602" s="10"/>
      <c r="J1602" s="10"/>
      <c r="K1602" s="10"/>
      <c r="L1602" s="10"/>
      <c r="M1602" s="11"/>
      <c r="N1602" s="10"/>
      <c r="O1602" s="11"/>
      <c r="P1602" s="12"/>
      <c r="Q1602" s="10" t="s">
        <v>3911</v>
      </c>
      <c r="R1602" s="10" t="s">
        <v>419</v>
      </c>
      <c r="S1602" s="367" t="s">
        <v>130</v>
      </c>
      <c r="T1602" s="10">
        <v>1</v>
      </c>
      <c r="U1602" s="10" t="s">
        <v>475</v>
      </c>
      <c r="V1602" s="10" t="s">
        <v>7063</v>
      </c>
      <c r="W1602" s="10" t="s">
        <v>7064</v>
      </c>
      <c r="X1602" s="571">
        <v>46202.572916666657</v>
      </c>
      <c r="Y1602" s="10"/>
      <c r="Z1602" s="10">
        <v>0.4</v>
      </c>
      <c r="AA1602" s="10"/>
      <c r="AB1602" s="10" t="s">
        <v>478</v>
      </c>
      <c r="AC1602" s="221" t="s">
        <v>5068</v>
      </c>
      <c r="AD1602" s="10" t="s">
        <v>480</v>
      </c>
      <c r="AE1602" s="10"/>
      <c r="AF1602" s="10"/>
      <c r="AG1602" s="10"/>
      <c r="AH1602" s="10"/>
      <c r="AI1602" s="10"/>
      <c r="AJ1602" s="10"/>
      <c r="AK1602" s="10" t="s">
        <v>480</v>
      </c>
      <c r="AL1602" t="e">
        <f t="shared" ref="AL1602:AL1615" si="50">DATEVALUE(TEXT(I1602, "yyyy/mm/dd"))</f>
        <v>#VALUE!</v>
      </c>
      <c r="AM1602">
        <f t="shared" ref="AM1602:AM1615" si="51">DATEVALUE(TEXT(X1602, "yyyy/mm/dd"))</f>
        <v>46202</v>
      </c>
    </row>
    <row r="1603" spans="1:39" ht="21.6" customHeight="1">
      <c r="A1603" s="10">
        <v>186</v>
      </c>
      <c r="B1603" s="10" t="s">
        <v>471</v>
      </c>
      <c r="C1603" s="10">
        <v>2026063579</v>
      </c>
      <c r="D1603" s="10"/>
      <c r="E1603" s="10"/>
      <c r="F1603" s="10">
        <v>4572</v>
      </c>
      <c r="G1603" s="366" t="s">
        <v>192</v>
      </c>
      <c r="H1603" s="10" t="s">
        <v>2440</v>
      </c>
      <c r="I1603" s="10"/>
      <c r="J1603" s="10"/>
      <c r="K1603" s="10"/>
      <c r="L1603" s="10"/>
      <c r="M1603" s="11"/>
      <c r="N1603" s="10"/>
      <c r="O1603" s="11"/>
      <c r="P1603" s="12"/>
      <c r="Q1603" s="10" t="s">
        <v>3170</v>
      </c>
      <c r="R1603" s="10" t="s">
        <v>419</v>
      </c>
      <c r="S1603" s="367" t="s">
        <v>130</v>
      </c>
      <c r="T1603" s="10">
        <v>1</v>
      </c>
      <c r="U1603" s="10" t="s">
        <v>475</v>
      </c>
      <c r="V1603" s="10" t="s">
        <v>7065</v>
      </c>
      <c r="W1603" s="10" t="s">
        <v>7066</v>
      </c>
      <c r="X1603" s="571">
        <v>46202.603472222218</v>
      </c>
      <c r="Y1603" s="10"/>
      <c r="Z1603" s="10">
        <v>0.5</v>
      </c>
      <c r="AA1603" s="10"/>
      <c r="AB1603" s="10" t="s">
        <v>478</v>
      </c>
      <c r="AC1603" s="221" t="s">
        <v>5068</v>
      </c>
      <c r="AD1603" s="10" t="s">
        <v>480</v>
      </c>
      <c r="AE1603" s="10"/>
      <c r="AF1603" s="10"/>
      <c r="AG1603" s="10"/>
      <c r="AH1603" s="10"/>
      <c r="AI1603" s="10"/>
      <c r="AJ1603" s="10"/>
      <c r="AK1603" s="10" t="s">
        <v>480</v>
      </c>
      <c r="AL1603" t="e">
        <f t="shared" si="50"/>
        <v>#VALUE!</v>
      </c>
      <c r="AM1603">
        <f t="shared" si="51"/>
        <v>46202</v>
      </c>
    </row>
    <row r="1604" spans="1:39" ht="21.6" customHeight="1">
      <c r="A1604" s="10">
        <v>187</v>
      </c>
      <c r="B1604" s="10" t="s">
        <v>471</v>
      </c>
      <c r="C1604" s="10">
        <v>2026063588</v>
      </c>
      <c r="D1604" s="10"/>
      <c r="E1604" s="10"/>
      <c r="F1604" s="10">
        <v>4036</v>
      </c>
      <c r="G1604" s="366" t="s">
        <v>206</v>
      </c>
      <c r="H1604" s="10" t="s">
        <v>887</v>
      </c>
      <c r="I1604" s="10"/>
      <c r="J1604" s="10"/>
      <c r="K1604" s="10"/>
      <c r="L1604" s="10"/>
      <c r="M1604" s="11"/>
      <c r="N1604" s="10"/>
      <c r="O1604" s="11"/>
      <c r="P1604" s="12"/>
      <c r="Q1604" s="10" t="s">
        <v>2068</v>
      </c>
      <c r="R1604" s="10" t="s">
        <v>419</v>
      </c>
      <c r="S1604" s="367" t="s">
        <v>125</v>
      </c>
      <c r="T1604" s="10">
        <v>1</v>
      </c>
      <c r="U1604" s="10" t="s">
        <v>475</v>
      </c>
      <c r="V1604" s="10" t="s">
        <v>7067</v>
      </c>
      <c r="W1604" s="10" t="s">
        <v>7062</v>
      </c>
      <c r="X1604" s="571">
        <v>46202.625</v>
      </c>
      <c r="Y1604" s="10"/>
      <c r="Z1604" s="10">
        <v>4</v>
      </c>
      <c r="AA1604" s="10"/>
      <c r="AB1604" s="10" t="s">
        <v>478</v>
      </c>
      <c r="AC1604" s="221" t="s">
        <v>3169</v>
      </c>
      <c r="AD1604" s="10"/>
      <c r="AE1604" s="10" t="s">
        <v>480</v>
      </c>
      <c r="AF1604" s="10"/>
      <c r="AG1604" s="10"/>
      <c r="AH1604" s="10"/>
      <c r="AI1604" s="10"/>
      <c r="AJ1604" s="10"/>
      <c r="AK1604" s="10" t="s">
        <v>480</v>
      </c>
      <c r="AL1604" t="e">
        <f t="shared" si="50"/>
        <v>#VALUE!</v>
      </c>
      <c r="AM1604">
        <f t="shared" si="51"/>
        <v>46202</v>
      </c>
    </row>
    <row r="1605" spans="1:39" ht="21.6" customHeight="1">
      <c r="A1605" s="10">
        <v>188</v>
      </c>
      <c r="B1605" s="10" t="s">
        <v>471</v>
      </c>
      <c r="C1605" s="10">
        <v>2026063589</v>
      </c>
      <c r="D1605" s="10"/>
      <c r="E1605" s="10"/>
      <c r="F1605" s="10">
        <v>4573</v>
      </c>
      <c r="G1605" s="366" t="s">
        <v>173</v>
      </c>
      <c r="H1605" s="10" t="s">
        <v>2452</v>
      </c>
      <c r="I1605" s="10"/>
      <c r="J1605" s="10"/>
      <c r="K1605" s="10"/>
      <c r="L1605" s="10"/>
      <c r="M1605" s="11"/>
      <c r="N1605" s="10"/>
      <c r="O1605" s="11"/>
      <c r="P1605" s="12"/>
      <c r="Q1605" s="10" t="s">
        <v>3041</v>
      </c>
      <c r="R1605" s="10" t="s">
        <v>419</v>
      </c>
      <c r="S1605" s="367" t="s">
        <v>145</v>
      </c>
      <c r="T1605" s="10">
        <v>1</v>
      </c>
      <c r="U1605" s="10" t="s">
        <v>475</v>
      </c>
      <c r="V1605" s="10" t="s">
        <v>7068</v>
      </c>
      <c r="W1605" s="10" t="s">
        <v>7069</v>
      </c>
      <c r="X1605" s="571">
        <v>46202.652777777781</v>
      </c>
      <c r="Y1605" s="10"/>
      <c r="Z1605" s="10">
        <v>0.7</v>
      </c>
      <c r="AA1605" s="10"/>
      <c r="AB1605" s="10" t="s">
        <v>478</v>
      </c>
      <c r="AC1605" s="221" t="s">
        <v>187</v>
      </c>
      <c r="AD1605" s="10"/>
      <c r="AE1605" s="10" t="s">
        <v>480</v>
      </c>
      <c r="AF1605" s="10"/>
      <c r="AG1605" s="10"/>
      <c r="AH1605" s="10"/>
      <c r="AI1605" s="10"/>
      <c r="AJ1605" s="10"/>
      <c r="AK1605" s="10" t="s">
        <v>480</v>
      </c>
      <c r="AL1605" t="e">
        <f t="shared" si="50"/>
        <v>#VALUE!</v>
      </c>
      <c r="AM1605">
        <f t="shared" si="51"/>
        <v>46202</v>
      </c>
    </row>
    <row r="1606" spans="1:39" ht="21.6" customHeight="1">
      <c r="A1606" s="10">
        <v>189</v>
      </c>
      <c r="B1606" s="10" t="s">
        <v>471</v>
      </c>
      <c r="C1606" s="10">
        <v>2026063590</v>
      </c>
      <c r="D1606" s="10"/>
      <c r="E1606" s="10"/>
      <c r="F1606" s="10">
        <v>4573</v>
      </c>
      <c r="G1606" s="366" t="s">
        <v>173</v>
      </c>
      <c r="H1606" s="10" t="s">
        <v>2452</v>
      </c>
      <c r="I1606" s="10"/>
      <c r="J1606" s="10"/>
      <c r="K1606" s="10"/>
      <c r="L1606" s="10"/>
      <c r="M1606" s="11"/>
      <c r="N1606" s="10"/>
      <c r="O1606" s="11"/>
      <c r="P1606" s="12"/>
      <c r="Q1606" s="10" t="s">
        <v>3041</v>
      </c>
      <c r="R1606" s="10" t="s">
        <v>419</v>
      </c>
      <c r="S1606" s="367" t="s">
        <v>125</v>
      </c>
      <c r="T1606" s="10">
        <v>1</v>
      </c>
      <c r="U1606" s="10" t="s">
        <v>475</v>
      </c>
      <c r="V1606" s="10" t="s">
        <v>7070</v>
      </c>
      <c r="W1606" s="10" t="s">
        <v>7069</v>
      </c>
      <c r="X1606" s="571">
        <v>46202.652777777781</v>
      </c>
      <c r="Y1606" s="10"/>
      <c r="Z1606" s="10">
        <v>0.7</v>
      </c>
      <c r="AA1606" s="10"/>
      <c r="AB1606" s="10" t="s">
        <v>478</v>
      </c>
      <c r="AC1606" s="221" t="s">
        <v>25</v>
      </c>
      <c r="AD1606" s="10"/>
      <c r="AE1606" s="10" t="s">
        <v>480</v>
      </c>
      <c r="AF1606" s="10"/>
      <c r="AG1606" s="10"/>
      <c r="AH1606" s="10"/>
      <c r="AI1606" s="10"/>
      <c r="AJ1606" s="10"/>
      <c r="AK1606" s="10" t="s">
        <v>480</v>
      </c>
      <c r="AL1606" t="e">
        <f t="shared" si="50"/>
        <v>#VALUE!</v>
      </c>
      <c r="AM1606">
        <f t="shared" si="51"/>
        <v>46202</v>
      </c>
    </row>
    <row r="1607" spans="1:39" ht="21.6" customHeight="1">
      <c r="A1607" s="10">
        <v>190</v>
      </c>
      <c r="B1607" s="10" t="s">
        <v>471</v>
      </c>
      <c r="C1607" s="10">
        <v>2026063594</v>
      </c>
      <c r="D1607" s="10"/>
      <c r="E1607" s="10"/>
      <c r="F1607" s="10">
        <v>4036</v>
      </c>
      <c r="G1607" s="366" t="s">
        <v>206</v>
      </c>
      <c r="H1607" s="10" t="s">
        <v>887</v>
      </c>
      <c r="I1607" s="10"/>
      <c r="J1607" s="10"/>
      <c r="K1607" s="10"/>
      <c r="L1607" s="10"/>
      <c r="M1607" s="11"/>
      <c r="N1607" s="10"/>
      <c r="O1607" s="11"/>
      <c r="P1607" s="12"/>
      <c r="Q1607" s="10" t="s">
        <v>2068</v>
      </c>
      <c r="R1607" s="10" t="s">
        <v>419</v>
      </c>
      <c r="S1607" s="367" t="s">
        <v>146</v>
      </c>
      <c r="T1607" s="10">
        <v>1</v>
      </c>
      <c r="U1607" s="10" t="s">
        <v>475</v>
      </c>
      <c r="V1607" s="10" t="s">
        <v>7071</v>
      </c>
      <c r="W1607" s="10" t="s">
        <v>7072</v>
      </c>
      <c r="X1607" s="571">
        <v>46202.659722222219</v>
      </c>
      <c r="Y1607" s="10"/>
      <c r="Z1607" s="10">
        <v>4.7</v>
      </c>
      <c r="AA1607" s="10"/>
      <c r="AB1607" s="10" t="s">
        <v>478</v>
      </c>
      <c r="AC1607" s="221" t="s">
        <v>7073</v>
      </c>
      <c r="AD1607" s="10"/>
      <c r="AE1607" s="10"/>
      <c r="AF1607" s="10" t="s">
        <v>480</v>
      </c>
      <c r="AG1607" s="10"/>
      <c r="AH1607" s="10"/>
      <c r="AI1607" s="10"/>
      <c r="AJ1607" s="10"/>
      <c r="AK1607" s="10" t="s">
        <v>480</v>
      </c>
      <c r="AL1607" t="e">
        <f t="shared" si="50"/>
        <v>#VALUE!</v>
      </c>
      <c r="AM1607">
        <f t="shared" si="51"/>
        <v>46202</v>
      </c>
    </row>
    <row r="1608" spans="1:39" ht="21.6" customHeight="1">
      <c r="A1608" s="10">
        <v>191</v>
      </c>
      <c r="B1608" s="10" t="s">
        <v>509</v>
      </c>
      <c r="C1608" s="10">
        <v>2026063640</v>
      </c>
      <c r="D1608" s="10" t="s">
        <v>7074</v>
      </c>
      <c r="E1608" s="10" t="s">
        <v>511</v>
      </c>
      <c r="F1608" s="10">
        <v>4036</v>
      </c>
      <c r="G1608" s="366" t="s">
        <v>206</v>
      </c>
      <c r="H1608" s="10" t="s">
        <v>887</v>
      </c>
      <c r="I1608" s="10" t="s">
        <v>7075</v>
      </c>
      <c r="J1608" s="10" t="s">
        <v>638</v>
      </c>
      <c r="K1608" s="10" t="s">
        <v>289</v>
      </c>
      <c r="L1608" s="10" t="s">
        <v>1875</v>
      </c>
      <c r="M1608" s="11" t="s">
        <v>1876</v>
      </c>
      <c r="N1608" s="10">
        <v>3402</v>
      </c>
      <c r="O1608" s="11" t="s">
        <v>3013</v>
      </c>
      <c r="P1608" s="12" t="s">
        <v>7076</v>
      </c>
      <c r="Q1608" s="10" t="s">
        <v>2068</v>
      </c>
      <c r="R1608" s="10" t="s">
        <v>419</v>
      </c>
      <c r="S1608" s="367" t="s">
        <v>146</v>
      </c>
      <c r="T1608" s="10">
        <v>1</v>
      </c>
      <c r="U1608" s="10" t="s">
        <v>475</v>
      </c>
      <c r="V1608" s="10" t="s">
        <v>7077</v>
      </c>
      <c r="W1608" s="10" t="s">
        <v>7078</v>
      </c>
      <c r="X1608" s="571">
        <v>46202.833333333343</v>
      </c>
      <c r="Y1608" s="10" t="s">
        <v>7079</v>
      </c>
      <c r="Z1608" s="10">
        <v>0.5</v>
      </c>
      <c r="AA1608" s="10"/>
      <c r="AB1608" s="10" t="s">
        <v>478</v>
      </c>
      <c r="AC1608" s="221" t="s">
        <v>7080</v>
      </c>
      <c r="AD1608" s="10"/>
      <c r="AE1608" s="10"/>
      <c r="AF1608" s="10"/>
      <c r="AG1608" s="10"/>
      <c r="AH1608" s="10"/>
      <c r="AI1608" s="10"/>
      <c r="AJ1608" s="10"/>
      <c r="AK1608" s="10" t="s">
        <v>480</v>
      </c>
      <c r="AL1608">
        <f t="shared" si="50"/>
        <v>46202</v>
      </c>
      <c r="AM1608">
        <f t="shared" si="51"/>
        <v>46202</v>
      </c>
    </row>
    <row r="1609" spans="1:39" ht="21.6" customHeight="1">
      <c r="A1609" s="10">
        <v>192</v>
      </c>
      <c r="B1609" s="10" t="s">
        <v>509</v>
      </c>
      <c r="C1609" s="10">
        <v>2026063650</v>
      </c>
      <c r="D1609" s="10" t="s">
        <v>7081</v>
      </c>
      <c r="E1609" s="10" t="s">
        <v>511</v>
      </c>
      <c r="F1609" s="10" t="s">
        <v>7082</v>
      </c>
      <c r="G1609" s="366" t="s">
        <v>1384</v>
      </c>
      <c r="H1609" s="10" t="s">
        <v>902</v>
      </c>
      <c r="I1609" s="10" t="s">
        <v>7083</v>
      </c>
      <c r="J1609" s="10" t="s">
        <v>514</v>
      </c>
      <c r="K1609" s="10" t="s">
        <v>592</v>
      </c>
      <c r="L1609" s="10" t="s">
        <v>703</v>
      </c>
      <c r="M1609" s="11" t="s">
        <v>704</v>
      </c>
      <c r="N1609" s="10">
        <v>2401</v>
      </c>
      <c r="O1609" s="11" t="s">
        <v>852</v>
      </c>
      <c r="P1609" s="12" t="s">
        <v>7084</v>
      </c>
      <c r="Q1609" s="10" t="s">
        <v>7085</v>
      </c>
      <c r="R1609" s="10" t="s">
        <v>419</v>
      </c>
      <c r="S1609" s="367" t="s">
        <v>125</v>
      </c>
      <c r="T1609" s="10">
        <v>1</v>
      </c>
      <c r="U1609" s="10" t="s">
        <v>475</v>
      </c>
      <c r="V1609" s="10" t="s">
        <v>7086</v>
      </c>
      <c r="W1609" s="10" t="s">
        <v>7087</v>
      </c>
      <c r="X1609" s="571">
        <v>46203.416666666657</v>
      </c>
      <c r="Y1609" s="10" t="s">
        <v>7088</v>
      </c>
      <c r="Z1609" s="10">
        <v>0.5</v>
      </c>
      <c r="AA1609" s="10"/>
      <c r="AB1609" s="10" t="s">
        <v>478</v>
      </c>
      <c r="AC1609" s="221" t="s">
        <v>7089</v>
      </c>
      <c r="AD1609" s="10"/>
      <c r="AE1609" s="10"/>
      <c r="AF1609" s="10"/>
      <c r="AG1609" s="10"/>
      <c r="AH1609" s="10"/>
      <c r="AI1609" s="10"/>
      <c r="AJ1609" s="10"/>
      <c r="AK1609" s="10" t="s">
        <v>480</v>
      </c>
      <c r="AL1609">
        <f t="shared" si="50"/>
        <v>46203</v>
      </c>
      <c r="AM1609">
        <f t="shared" si="51"/>
        <v>46203</v>
      </c>
    </row>
    <row r="1610" spans="1:39" ht="21.6" customHeight="1">
      <c r="A1610" s="10">
        <v>193</v>
      </c>
      <c r="B1610" s="10" t="s">
        <v>471</v>
      </c>
      <c r="C1610" s="10">
        <v>2026063676</v>
      </c>
      <c r="D1610" s="10"/>
      <c r="E1610" s="10"/>
      <c r="F1610" s="10" t="s">
        <v>80</v>
      </c>
      <c r="G1610" s="366" t="s">
        <v>967</v>
      </c>
      <c r="H1610" s="10" t="s">
        <v>504</v>
      </c>
      <c r="I1610" s="10"/>
      <c r="J1610" s="10"/>
      <c r="K1610" s="10"/>
      <c r="L1610" s="10"/>
      <c r="M1610" s="11"/>
      <c r="N1610" s="10"/>
      <c r="O1610" s="11"/>
      <c r="P1610" s="12"/>
      <c r="Q1610" s="10" t="s">
        <v>968</v>
      </c>
      <c r="R1610" s="10" t="s">
        <v>419</v>
      </c>
      <c r="S1610" s="367" t="s">
        <v>145</v>
      </c>
      <c r="T1610" s="10">
        <v>1</v>
      </c>
      <c r="U1610" s="10" t="s">
        <v>475</v>
      </c>
      <c r="V1610" s="10" t="s">
        <v>7090</v>
      </c>
      <c r="W1610" s="10" t="s">
        <v>7091</v>
      </c>
      <c r="X1610" s="571">
        <v>46203.472222222219</v>
      </c>
      <c r="Y1610" s="10"/>
      <c r="Z1610" s="10">
        <v>0.4</v>
      </c>
      <c r="AA1610" s="10"/>
      <c r="AB1610" s="10" t="s">
        <v>478</v>
      </c>
      <c r="AC1610" s="221" t="s">
        <v>5068</v>
      </c>
      <c r="AD1610" s="10" t="s">
        <v>480</v>
      </c>
      <c r="AE1610" s="10"/>
      <c r="AF1610" s="10"/>
      <c r="AG1610" s="10"/>
      <c r="AH1610" s="10"/>
      <c r="AI1610" s="10"/>
      <c r="AJ1610" s="10" t="s">
        <v>480</v>
      </c>
      <c r="AK1610" s="10" t="s">
        <v>480</v>
      </c>
      <c r="AL1610" t="e">
        <f t="shared" si="50"/>
        <v>#VALUE!</v>
      </c>
      <c r="AM1610">
        <f t="shared" si="51"/>
        <v>46203</v>
      </c>
    </row>
    <row r="1611" spans="1:39" ht="21.6" customHeight="1">
      <c r="A1611" s="10">
        <v>194</v>
      </c>
      <c r="B1611" s="10" t="s">
        <v>471</v>
      </c>
      <c r="C1611" s="10">
        <v>2026063680</v>
      </c>
      <c r="D1611" s="10"/>
      <c r="E1611" s="10"/>
      <c r="F1611" s="10">
        <v>5410</v>
      </c>
      <c r="G1611" s="366" t="s">
        <v>342</v>
      </c>
      <c r="H1611" s="10" t="s">
        <v>504</v>
      </c>
      <c r="I1611" s="10"/>
      <c r="J1611" s="10"/>
      <c r="K1611" s="10"/>
      <c r="L1611" s="10"/>
      <c r="M1611" s="11"/>
      <c r="N1611" s="10"/>
      <c r="O1611" s="11"/>
      <c r="P1611" s="12"/>
      <c r="Q1611" s="10" t="s">
        <v>505</v>
      </c>
      <c r="R1611" s="10" t="s">
        <v>419</v>
      </c>
      <c r="S1611" s="367" t="s">
        <v>145</v>
      </c>
      <c r="T1611" s="10">
        <v>1</v>
      </c>
      <c r="U1611" s="10" t="s">
        <v>475</v>
      </c>
      <c r="V1611" s="10" t="s">
        <v>7092</v>
      </c>
      <c r="W1611" s="10" t="s">
        <v>7093</v>
      </c>
      <c r="X1611" s="571">
        <v>46203.5</v>
      </c>
      <c r="Y1611" s="10"/>
      <c r="Z1611" s="10">
        <v>0.4</v>
      </c>
      <c r="AA1611" s="10"/>
      <c r="AB1611" s="10" t="s">
        <v>478</v>
      </c>
      <c r="AC1611" s="221" t="s">
        <v>5068</v>
      </c>
      <c r="AD1611" s="10" t="s">
        <v>480</v>
      </c>
      <c r="AE1611" s="10"/>
      <c r="AF1611" s="10"/>
      <c r="AG1611" s="10"/>
      <c r="AH1611" s="10"/>
      <c r="AI1611" s="10"/>
      <c r="AJ1611" s="10" t="s">
        <v>480</v>
      </c>
      <c r="AK1611" s="10" t="s">
        <v>480</v>
      </c>
      <c r="AL1611" t="e">
        <f t="shared" si="50"/>
        <v>#VALUE!</v>
      </c>
      <c r="AM1611">
        <f t="shared" si="51"/>
        <v>46203</v>
      </c>
    </row>
    <row r="1612" spans="1:39" ht="21.6" customHeight="1">
      <c r="A1612" s="10">
        <v>195</v>
      </c>
      <c r="B1612" s="10" t="s">
        <v>509</v>
      </c>
      <c r="C1612" s="10">
        <v>2026063682</v>
      </c>
      <c r="D1612" s="10" t="s">
        <v>7094</v>
      </c>
      <c r="E1612" s="10" t="s">
        <v>511</v>
      </c>
      <c r="F1612" s="10">
        <v>2746</v>
      </c>
      <c r="G1612" s="366" t="s">
        <v>781</v>
      </c>
      <c r="H1612" s="10" t="s">
        <v>543</v>
      </c>
      <c r="I1612" s="10" t="s">
        <v>7095</v>
      </c>
      <c r="J1612" s="10" t="s">
        <v>514</v>
      </c>
      <c r="K1612" s="10" t="s">
        <v>289</v>
      </c>
      <c r="L1612" s="10" t="s">
        <v>515</v>
      </c>
      <c r="M1612" s="11" t="s">
        <v>516</v>
      </c>
      <c r="N1612" s="10">
        <v>2305</v>
      </c>
      <c r="O1612" s="11" t="s">
        <v>557</v>
      </c>
      <c r="P1612" s="12" t="s">
        <v>7096</v>
      </c>
      <c r="Q1612" s="10" t="s">
        <v>782</v>
      </c>
      <c r="R1612" s="10" t="s">
        <v>419</v>
      </c>
      <c r="S1612" s="367" t="s">
        <v>146</v>
      </c>
      <c r="T1612" s="10">
        <v>1</v>
      </c>
      <c r="U1612" s="10" t="s">
        <v>475</v>
      </c>
      <c r="V1612" s="10" t="s">
        <v>7097</v>
      </c>
      <c r="W1612" s="10" t="s">
        <v>7098</v>
      </c>
      <c r="X1612" s="571">
        <v>46203.520833333343</v>
      </c>
      <c r="Y1612" s="10" t="s">
        <v>7099</v>
      </c>
      <c r="Z1612" s="10">
        <v>0.5</v>
      </c>
      <c r="AA1612" s="10"/>
      <c r="AB1612" s="10" t="s">
        <v>478</v>
      </c>
      <c r="AC1612" s="221" t="s">
        <v>7100</v>
      </c>
      <c r="AD1612" s="10"/>
      <c r="AE1612" s="10"/>
      <c r="AF1612" s="10"/>
      <c r="AG1612" s="10"/>
      <c r="AH1612" s="10"/>
      <c r="AI1612" s="10"/>
      <c r="AJ1612" s="10"/>
      <c r="AK1612" s="10" t="s">
        <v>480</v>
      </c>
      <c r="AL1612">
        <f t="shared" si="50"/>
        <v>46203</v>
      </c>
      <c r="AM1612">
        <f t="shared" si="51"/>
        <v>46203</v>
      </c>
    </row>
    <row r="1613" spans="1:39" ht="21.6" customHeight="1">
      <c r="A1613" s="10">
        <v>196</v>
      </c>
      <c r="B1613" s="10" t="s">
        <v>471</v>
      </c>
      <c r="C1613" s="10">
        <v>2026063683</v>
      </c>
      <c r="D1613" s="10"/>
      <c r="E1613" s="10"/>
      <c r="F1613" s="10">
        <v>3890</v>
      </c>
      <c r="G1613" s="366" t="s">
        <v>958</v>
      </c>
      <c r="H1613" s="10" t="s">
        <v>504</v>
      </c>
      <c r="I1613" s="10"/>
      <c r="J1613" s="10"/>
      <c r="K1613" s="10"/>
      <c r="L1613" s="10"/>
      <c r="M1613" s="11"/>
      <c r="N1613" s="10"/>
      <c r="O1613" s="11"/>
      <c r="P1613" s="12"/>
      <c r="Q1613" s="10" t="s">
        <v>959</v>
      </c>
      <c r="R1613" s="10" t="s">
        <v>419</v>
      </c>
      <c r="S1613" s="367" t="s">
        <v>145</v>
      </c>
      <c r="T1613" s="10">
        <v>1</v>
      </c>
      <c r="U1613" s="10" t="s">
        <v>475</v>
      </c>
      <c r="V1613" s="10" t="s">
        <v>7101</v>
      </c>
      <c r="W1613" s="10" t="s">
        <v>7102</v>
      </c>
      <c r="X1613" s="571">
        <v>46203.527777777781</v>
      </c>
      <c r="Y1613" s="10"/>
      <c r="Z1613" s="10">
        <v>0.3</v>
      </c>
      <c r="AA1613" s="10"/>
      <c r="AB1613" s="10" t="s">
        <v>478</v>
      </c>
      <c r="AC1613" s="221" t="s">
        <v>5068</v>
      </c>
      <c r="AD1613" s="10" t="s">
        <v>480</v>
      </c>
      <c r="AE1613" s="10"/>
      <c r="AF1613" s="10"/>
      <c r="AG1613" s="10"/>
      <c r="AH1613" s="10"/>
      <c r="AI1613" s="10"/>
      <c r="AJ1613" s="10" t="s">
        <v>480</v>
      </c>
      <c r="AK1613" s="10" t="s">
        <v>480</v>
      </c>
      <c r="AL1613" t="e">
        <f t="shared" si="50"/>
        <v>#VALUE!</v>
      </c>
      <c r="AM1613">
        <f t="shared" si="51"/>
        <v>46203</v>
      </c>
    </row>
    <row r="1614" spans="1:39" ht="21.6" customHeight="1">
      <c r="A1614" s="10">
        <v>197</v>
      </c>
      <c r="B1614" s="10" t="s">
        <v>471</v>
      </c>
      <c r="C1614" s="10">
        <v>2026063685</v>
      </c>
      <c r="D1614" s="10"/>
      <c r="E1614" s="10"/>
      <c r="F1614" s="10">
        <v>2069</v>
      </c>
      <c r="G1614" s="366" t="s">
        <v>2188</v>
      </c>
      <c r="H1614" s="10" t="s">
        <v>543</v>
      </c>
      <c r="I1614" s="10"/>
      <c r="J1614" s="10"/>
      <c r="K1614" s="10"/>
      <c r="L1614" s="10"/>
      <c r="M1614" s="11"/>
      <c r="N1614" s="10"/>
      <c r="O1614" s="11"/>
      <c r="P1614" s="12"/>
      <c r="Q1614" s="10" t="s">
        <v>2191</v>
      </c>
      <c r="R1614" s="10" t="s">
        <v>419</v>
      </c>
      <c r="S1614" s="367" t="s">
        <v>146</v>
      </c>
      <c r="T1614" s="10">
        <v>1</v>
      </c>
      <c r="U1614" s="10" t="s">
        <v>475</v>
      </c>
      <c r="V1614" s="10" t="s">
        <v>7103</v>
      </c>
      <c r="W1614" s="10" t="s">
        <v>7104</v>
      </c>
      <c r="X1614" s="571">
        <v>46203.541666666657</v>
      </c>
      <c r="Y1614" s="10"/>
      <c r="Z1614" s="10">
        <v>0.3</v>
      </c>
      <c r="AA1614" s="10"/>
      <c r="AB1614" s="10" t="s">
        <v>478</v>
      </c>
      <c r="AC1614" s="221" t="s">
        <v>5068</v>
      </c>
      <c r="AD1614" s="10" t="s">
        <v>480</v>
      </c>
      <c r="AE1614" s="10"/>
      <c r="AF1614" s="10"/>
      <c r="AG1614" s="10"/>
      <c r="AH1614" s="10"/>
      <c r="AI1614" s="10"/>
      <c r="AJ1614" s="10"/>
      <c r="AK1614" s="10" t="s">
        <v>480</v>
      </c>
      <c r="AL1614" t="e">
        <f t="shared" si="50"/>
        <v>#VALUE!</v>
      </c>
      <c r="AM1614">
        <f t="shared" si="51"/>
        <v>46203</v>
      </c>
    </row>
    <row r="1615" spans="1:39" ht="21.6" customHeight="1">
      <c r="A1615" s="10">
        <v>198</v>
      </c>
      <c r="B1615" s="10" t="s">
        <v>471</v>
      </c>
      <c r="C1615" s="10">
        <v>2026063686</v>
      </c>
      <c r="D1615" s="10"/>
      <c r="E1615" s="10"/>
      <c r="F1615" s="10">
        <v>4698</v>
      </c>
      <c r="G1615" s="366" t="s">
        <v>1970</v>
      </c>
      <c r="H1615" s="10" t="s">
        <v>504</v>
      </c>
      <c r="I1615" s="10"/>
      <c r="J1615" s="10"/>
      <c r="K1615" s="10"/>
      <c r="L1615" s="10"/>
      <c r="M1615" s="11"/>
      <c r="N1615" s="10"/>
      <c r="O1615" s="11"/>
      <c r="P1615" s="12"/>
      <c r="Q1615" s="10" t="s">
        <v>1971</v>
      </c>
      <c r="R1615" s="10" t="s">
        <v>419</v>
      </c>
      <c r="S1615" s="367" t="s">
        <v>145</v>
      </c>
      <c r="T1615" s="10">
        <v>1</v>
      </c>
      <c r="U1615" s="10" t="s">
        <v>475</v>
      </c>
      <c r="V1615" s="10" t="s">
        <v>7105</v>
      </c>
      <c r="W1615" s="10" t="s">
        <v>7106</v>
      </c>
      <c r="X1615" s="571">
        <v>46203.548611111109</v>
      </c>
      <c r="Y1615" s="10"/>
      <c r="Z1615" s="10">
        <v>0.4</v>
      </c>
      <c r="AA1615" s="10"/>
      <c r="AB1615" s="10" t="s">
        <v>478</v>
      </c>
      <c r="AC1615" s="221" t="s">
        <v>5068</v>
      </c>
      <c r="AD1615" s="10" t="s">
        <v>480</v>
      </c>
      <c r="AE1615" s="10"/>
      <c r="AF1615" s="10"/>
      <c r="AG1615" s="10"/>
      <c r="AH1615" s="10"/>
      <c r="AI1615" s="10"/>
      <c r="AJ1615" s="10" t="s">
        <v>480</v>
      </c>
      <c r="AK1615" s="10" t="s">
        <v>480</v>
      </c>
      <c r="AL1615" t="e">
        <f t="shared" si="50"/>
        <v>#VALUE!</v>
      </c>
      <c r="AM1615">
        <f t="shared" si="51"/>
        <v>46203</v>
      </c>
    </row>
  </sheetData>
  <autoFilter ref="A1:AM1462" xr:uid="{00000000-0009-0000-0000-000004000000}"/>
  <phoneticPr fontId="123" type="noConversion"/>
  <conditionalFormatting sqref="C1">
    <cfRule type="duplicateValues" dxfId="429" priority="70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2437"/>
  <sheetViews>
    <sheetView workbookViewId="0">
      <selection activeCell="D14" sqref="D14"/>
    </sheetView>
  </sheetViews>
  <sheetFormatPr defaultRowHeight="15.6"/>
  <cols>
    <col min="2" max="2" width="11.69921875" style="99" bestFit="1" customWidth="1"/>
    <col min="6" max="7" width="11.69921875" style="99" bestFit="1" customWidth="1"/>
  </cols>
  <sheetData>
    <row r="1" spans="1:28" ht="32.4" customHeight="1">
      <c r="A1" s="6" t="s">
        <v>433</v>
      </c>
      <c r="B1" s="6" t="s">
        <v>7107</v>
      </c>
      <c r="C1" s="6" t="s">
        <v>7108</v>
      </c>
      <c r="D1" s="6" t="s">
        <v>450</v>
      </c>
      <c r="E1" s="6" t="s">
        <v>451</v>
      </c>
      <c r="F1" s="6" t="s">
        <v>7109</v>
      </c>
      <c r="G1" s="6" t="s">
        <v>7110</v>
      </c>
      <c r="H1" s="6" t="s">
        <v>7111</v>
      </c>
      <c r="I1" s="6" t="s">
        <v>449</v>
      </c>
      <c r="J1" s="6" t="s">
        <v>7112</v>
      </c>
      <c r="K1" s="6" t="s">
        <v>7113</v>
      </c>
      <c r="L1" s="6" t="s">
        <v>7114</v>
      </c>
      <c r="M1" s="6" t="s">
        <v>7115</v>
      </c>
      <c r="N1" s="6" t="s">
        <v>7116</v>
      </c>
      <c r="O1" s="6" t="s">
        <v>7117</v>
      </c>
      <c r="P1" s="6" t="s">
        <v>7118</v>
      </c>
      <c r="Q1" s="6" t="s">
        <v>7119</v>
      </c>
      <c r="R1" s="6" t="s">
        <v>7120</v>
      </c>
      <c r="S1" s="6" t="s">
        <v>462</v>
      </c>
      <c r="T1" s="6" t="s">
        <v>463</v>
      </c>
      <c r="U1" s="6" t="s">
        <v>464</v>
      </c>
      <c r="V1" s="6" t="s">
        <v>465</v>
      </c>
      <c r="W1" s="6" t="s">
        <v>466</v>
      </c>
      <c r="X1" s="6" t="s">
        <v>467</v>
      </c>
      <c r="Y1" s="6" t="s">
        <v>468</v>
      </c>
      <c r="Z1" s="6" t="s">
        <v>7121</v>
      </c>
      <c r="AA1" s="6" t="s">
        <v>469</v>
      </c>
      <c r="AB1" s="6" t="s">
        <v>7122</v>
      </c>
    </row>
    <row r="2" spans="1:28" ht="62.4" customHeight="1">
      <c r="A2" s="7">
        <v>1</v>
      </c>
      <c r="B2" s="7">
        <v>2025062289</v>
      </c>
      <c r="C2" s="7">
        <v>1</v>
      </c>
      <c r="D2" s="7" t="s">
        <v>7123</v>
      </c>
      <c r="E2" s="7" t="s">
        <v>130</v>
      </c>
      <c r="F2" s="7" t="s">
        <v>7124</v>
      </c>
      <c r="G2" s="7" t="s">
        <v>7125</v>
      </c>
      <c r="H2" s="7" t="s">
        <v>7126</v>
      </c>
      <c r="I2" s="7" t="s">
        <v>7127</v>
      </c>
      <c r="J2" s="7" t="s">
        <v>7128</v>
      </c>
      <c r="K2" s="7" t="s">
        <v>7129</v>
      </c>
      <c r="L2" s="9" t="s">
        <v>7130</v>
      </c>
      <c r="M2" s="9" t="s">
        <v>7131</v>
      </c>
      <c r="N2" s="9" t="s">
        <v>130</v>
      </c>
      <c r="O2" s="7" t="s">
        <v>471</v>
      </c>
      <c r="P2" s="7"/>
      <c r="Q2" s="7">
        <v>4675</v>
      </c>
      <c r="R2" s="7">
        <v>32432</v>
      </c>
      <c r="S2" s="7" t="s">
        <v>480</v>
      </c>
      <c r="T2" s="7"/>
      <c r="U2" s="7"/>
      <c r="V2" s="7"/>
      <c r="W2" s="7"/>
      <c r="X2" s="7"/>
      <c r="Y2" s="7"/>
      <c r="Z2" s="9" t="s">
        <v>7132</v>
      </c>
      <c r="AA2" s="7" t="s">
        <v>480</v>
      </c>
      <c r="AB2" s="7">
        <v>1</v>
      </c>
    </row>
    <row r="3" spans="1:28" ht="21.6" customHeight="1">
      <c r="A3" s="7">
        <v>1</v>
      </c>
      <c r="B3" s="7">
        <v>2025012661</v>
      </c>
      <c r="C3" s="7">
        <v>1</v>
      </c>
      <c r="D3" s="7" t="s">
        <v>7123</v>
      </c>
      <c r="E3" s="7" t="s">
        <v>130</v>
      </c>
      <c r="F3" s="7" t="s">
        <v>7133</v>
      </c>
      <c r="G3" s="7" t="s">
        <v>7134</v>
      </c>
      <c r="H3" s="7" t="s">
        <v>7135</v>
      </c>
      <c r="I3" s="7" t="s">
        <v>7127</v>
      </c>
      <c r="J3" s="7" t="s">
        <v>7128</v>
      </c>
      <c r="K3" s="7" t="s">
        <v>7129</v>
      </c>
      <c r="L3" s="9" t="s">
        <v>7130</v>
      </c>
      <c r="M3" s="9" t="s">
        <v>7131</v>
      </c>
      <c r="N3" s="9" t="s">
        <v>130</v>
      </c>
      <c r="O3" s="7" t="s">
        <v>7136</v>
      </c>
      <c r="P3" s="7"/>
      <c r="Q3" s="7">
        <v>3699</v>
      </c>
      <c r="R3" s="7">
        <v>27266</v>
      </c>
      <c r="S3" s="7"/>
      <c r="T3" s="7"/>
      <c r="U3" s="7"/>
      <c r="V3" s="7"/>
      <c r="W3" s="7"/>
      <c r="X3" s="7"/>
      <c r="Y3" s="7"/>
      <c r="Z3" s="9" t="s">
        <v>7132</v>
      </c>
      <c r="AA3" s="7" t="s">
        <v>480</v>
      </c>
      <c r="AB3" s="7">
        <v>1</v>
      </c>
    </row>
    <row r="4" spans="1:28" ht="21.6" customHeight="1">
      <c r="A4" s="7">
        <v>3</v>
      </c>
      <c r="B4" s="7">
        <v>2025012216</v>
      </c>
      <c r="C4" s="7">
        <v>1</v>
      </c>
      <c r="D4" s="7" t="s">
        <v>7123</v>
      </c>
      <c r="E4" s="7" t="s">
        <v>130</v>
      </c>
      <c r="F4" s="7" t="s">
        <v>7137</v>
      </c>
      <c r="G4" s="7" t="s">
        <v>7138</v>
      </c>
      <c r="H4" s="7" t="s">
        <v>7139</v>
      </c>
      <c r="I4" s="7" t="s">
        <v>7140</v>
      </c>
      <c r="J4" s="7" t="s">
        <v>7141</v>
      </c>
      <c r="K4" s="7" t="s">
        <v>7129</v>
      </c>
      <c r="L4" s="9" t="s">
        <v>7142</v>
      </c>
      <c r="M4" s="9" t="s">
        <v>7143</v>
      </c>
      <c r="N4" s="9" t="s">
        <v>130</v>
      </c>
      <c r="O4" s="7" t="s">
        <v>7136</v>
      </c>
      <c r="P4" s="7"/>
      <c r="Q4" s="7">
        <v>76</v>
      </c>
      <c r="R4" s="7">
        <v>2881</v>
      </c>
      <c r="S4" s="7"/>
      <c r="T4" s="7"/>
      <c r="U4" s="7"/>
      <c r="V4" s="7"/>
      <c r="W4" s="7"/>
      <c r="X4" s="7"/>
      <c r="Y4" s="7"/>
      <c r="Z4" s="9" t="s">
        <v>7136</v>
      </c>
      <c r="AA4" s="7" t="s">
        <v>480</v>
      </c>
      <c r="AB4" s="7">
        <v>1</v>
      </c>
    </row>
    <row r="5" spans="1:28" ht="21.6" customHeight="1">
      <c r="A5" s="7">
        <v>4</v>
      </c>
      <c r="B5" s="7">
        <v>2025012207</v>
      </c>
      <c r="C5" s="7">
        <v>1</v>
      </c>
      <c r="D5" s="7" t="s">
        <v>7123</v>
      </c>
      <c r="E5" s="7" t="s">
        <v>130</v>
      </c>
      <c r="F5" s="7" t="s">
        <v>7137</v>
      </c>
      <c r="G5" s="7" t="s">
        <v>7144</v>
      </c>
      <c r="H5" s="7" t="s">
        <v>7145</v>
      </c>
      <c r="I5" s="7" t="s">
        <v>7146</v>
      </c>
      <c r="J5" s="7" t="s">
        <v>7141</v>
      </c>
      <c r="K5" s="7" t="s">
        <v>7129</v>
      </c>
      <c r="L5" s="9" t="s">
        <v>7147</v>
      </c>
      <c r="M5" s="9" t="s">
        <v>7148</v>
      </c>
      <c r="N5" s="9"/>
      <c r="O5" s="7" t="s">
        <v>7136</v>
      </c>
      <c r="P5" s="7"/>
      <c r="Q5" s="7">
        <v>2055</v>
      </c>
      <c r="R5" s="7">
        <v>16182</v>
      </c>
      <c r="S5" s="7"/>
      <c r="T5" s="7"/>
      <c r="U5" s="7"/>
      <c r="V5" s="7"/>
      <c r="W5" s="7"/>
      <c r="X5" s="7"/>
      <c r="Y5" s="7"/>
      <c r="Z5" s="9" t="s">
        <v>7136</v>
      </c>
      <c r="AA5" s="7" t="s">
        <v>480</v>
      </c>
      <c r="AB5" s="7">
        <v>1</v>
      </c>
    </row>
    <row r="6" spans="1:28" ht="21.6" customHeight="1">
      <c r="A6" s="7">
        <v>5</v>
      </c>
      <c r="B6" s="7">
        <v>2025011780</v>
      </c>
      <c r="C6" s="7">
        <v>1</v>
      </c>
      <c r="D6" s="7" t="s">
        <v>7123</v>
      </c>
      <c r="E6" s="7" t="s">
        <v>130</v>
      </c>
      <c r="F6" s="7" t="s">
        <v>7149</v>
      </c>
      <c r="G6" s="7" t="s">
        <v>7150</v>
      </c>
      <c r="H6" s="7" t="s">
        <v>7151</v>
      </c>
      <c r="I6" s="7" t="s">
        <v>7152</v>
      </c>
      <c r="J6" s="7" t="s">
        <v>7141</v>
      </c>
      <c r="K6" s="7" t="s">
        <v>7129</v>
      </c>
      <c r="L6" s="9" t="s">
        <v>7153</v>
      </c>
      <c r="M6" s="9" t="s">
        <v>7154</v>
      </c>
      <c r="N6" s="9" t="s">
        <v>7155</v>
      </c>
      <c r="O6" s="7" t="s">
        <v>471</v>
      </c>
      <c r="P6" s="7"/>
      <c r="Q6" s="7">
        <v>20460</v>
      </c>
      <c r="R6" s="7">
        <v>55673</v>
      </c>
      <c r="S6" s="7" t="s">
        <v>480</v>
      </c>
      <c r="T6" s="7"/>
      <c r="U6" s="7"/>
      <c r="V6" s="7"/>
      <c r="W6" s="7"/>
      <c r="X6" s="7"/>
      <c r="Y6" s="7"/>
      <c r="Z6" s="9" t="s">
        <v>7132</v>
      </c>
      <c r="AA6" s="7" t="s">
        <v>480</v>
      </c>
      <c r="AB6" s="7">
        <v>1</v>
      </c>
    </row>
    <row r="7" spans="1:28" ht="21.6" customHeight="1">
      <c r="A7" s="7">
        <v>7</v>
      </c>
      <c r="B7" s="7">
        <v>2025012206</v>
      </c>
      <c r="C7" s="7">
        <v>1</v>
      </c>
      <c r="D7" s="7" t="s">
        <v>7123</v>
      </c>
      <c r="E7" s="7" t="s">
        <v>130</v>
      </c>
      <c r="F7" s="7" t="s">
        <v>7137</v>
      </c>
      <c r="G7" s="7" t="s">
        <v>7156</v>
      </c>
      <c r="H7" s="7" t="s">
        <v>7157</v>
      </c>
      <c r="I7" s="7" t="s">
        <v>7158</v>
      </c>
      <c r="J7" s="7" t="s">
        <v>7141</v>
      </c>
      <c r="K7" s="7" t="s">
        <v>7129</v>
      </c>
      <c r="L7" s="9" t="s">
        <v>7159</v>
      </c>
      <c r="M7" s="9" t="s">
        <v>7160</v>
      </c>
      <c r="N7" s="9" t="s">
        <v>7161</v>
      </c>
      <c r="O7" s="7" t="s">
        <v>7136</v>
      </c>
      <c r="P7" s="7"/>
      <c r="Q7" s="7">
        <v>116</v>
      </c>
      <c r="R7" s="7">
        <v>680</v>
      </c>
      <c r="S7" s="7"/>
      <c r="T7" s="7"/>
      <c r="U7" s="7"/>
      <c r="V7" s="7"/>
      <c r="W7" s="7"/>
      <c r="X7" s="7"/>
      <c r="Y7" s="7"/>
      <c r="Z7" s="9" t="s">
        <v>7136</v>
      </c>
      <c r="AA7" s="7" t="s">
        <v>480</v>
      </c>
      <c r="AB7" s="7">
        <v>1</v>
      </c>
    </row>
    <row r="8" spans="1:28" ht="21.6" customHeight="1">
      <c r="A8" s="7">
        <v>8</v>
      </c>
      <c r="B8" s="7">
        <v>2025012681</v>
      </c>
      <c r="C8" s="7">
        <v>1</v>
      </c>
      <c r="D8" s="7" t="s">
        <v>7123</v>
      </c>
      <c r="E8" s="7" t="s">
        <v>130</v>
      </c>
      <c r="F8" s="7" t="s">
        <v>7133</v>
      </c>
      <c r="G8" s="7" t="s">
        <v>7162</v>
      </c>
      <c r="H8" s="7" t="s">
        <v>7163</v>
      </c>
      <c r="I8" s="7" t="s">
        <v>7164</v>
      </c>
      <c r="J8" s="7" t="s">
        <v>7141</v>
      </c>
      <c r="K8" s="7" t="s">
        <v>7129</v>
      </c>
      <c r="L8" s="9" t="s">
        <v>7165</v>
      </c>
      <c r="M8" s="9" t="s">
        <v>7166</v>
      </c>
      <c r="N8" s="9" t="s">
        <v>130</v>
      </c>
      <c r="O8" s="7" t="s">
        <v>471</v>
      </c>
      <c r="P8" s="7"/>
      <c r="Q8" s="7">
        <v>118</v>
      </c>
      <c r="R8" s="7">
        <v>5316</v>
      </c>
      <c r="S8" s="7" t="s">
        <v>480</v>
      </c>
      <c r="T8" s="7"/>
      <c r="U8" s="7"/>
      <c r="V8" s="7"/>
      <c r="W8" s="7"/>
      <c r="X8" s="7"/>
      <c r="Y8" s="7"/>
      <c r="Z8" s="9" t="s">
        <v>7132</v>
      </c>
      <c r="AA8" s="7" t="s">
        <v>480</v>
      </c>
      <c r="AB8" s="7">
        <v>1</v>
      </c>
    </row>
    <row r="9" spans="1:28" ht="21.6" customHeight="1">
      <c r="A9" s="7">
        <v>10</v>
      </c>
      <c r="B9" s="7">
        <v>2025012689</v>
      </c>
      <c r="C9" s="7">
        <v>1</v>
      </c>
      <c r="D9" s="7" t="s">
        <v>7123</v>
      </c>
      <c r="E9" s="7" t="s">
        <v>130</v>
      </c>
      <c r="F9" s="7" t="s">
        <v>7133</v>
      </c>
      <c r="G9" s="7" t="s">
        <v>7167</v>
      </c>
      <c r="H9" s="7" t="s">
        <v>7168</v>
      </c>
      <c r="I9" s="7" t="s">
        <v>7169</v>
      </c>
      <c r="J9" s="7" t="s">
        <v>7170</v>
      </c>
      <c r="K9" s="7" t="s">
        <v>7129</v>
      </c>
      <c r="L9" s="9" t="s">
        <v>7171</v>
      </c>
      <c r="M9" s="9" t="s">
        <v>7172</v>
      </c>
      <c r="N9" s="9" t="s">
        <v>7173</v>
      </c>
      <c r="O9" s="7" t="s">
        <v>471</v>
      </c>
      <c r="P9" s="7"/>
      <c r="Q9" s="7">
        <v>316</v>
      </c>
      <c r="R9" s="7">
        <v>1524</v>
      </c>
      <c r="S9" s="7" t="s">
        <v>480</v>
      </c>
      <c r="T9" s="7"/>
      <c r="U9" s="7"/>
      <c r="V9" s="7"/>
      <c r="W9" s="7"/>
      <c r="X9" s="7"/>
      <c r="Y9" s="7"/>
      <c r="Z9" s="9" t="s">
        <v>7132</v>
      </c>
      <c r="AA9" s="7" t="s">
        <v>480</v>
      </c>
      <c r="AB9" s="7">
        <v>1</v>
      </c>
    </row>
    <row r="10" spans="1:28" ht="21.6" customHeight="1">
      <c r="A10" s="7">
        <v>12</v>
      </c>
      <c r="B10" s="7">
        <v>2025012217</v>
      </c>
      <c r="C10" s="7">
        <v>1</v>
      </c>
      <c r="D10" s="7" t="s">
        <v>7123</v>
      </c>
      <c r="E10" s="7" t="s">
        <v>130</v>
      </c>
      <c r="F10" s="7" t="s">
        <v>7137</v>
      </c>
      <c r="G10" s="7" t="s">
        <v>7139</v>
      </c>
      <c r="H10" s="7" t="s">
        <v>7174</v>
      </c>
      <c r="I10" s="7" t="s">
        <v>7175</v>
      </c>
      <c r="J10" s="7" t="s">
        <v>7170</v>
      </c>
      <c r="K10" s="7" t="s">
        <v>7129</v>
      </c>
      <c r="L10" s="9" t="s">
        <v>7176</v>
      </c>
      <c r="M10" s="9" t="s">
        <v>7177</v>
      </c>
      <c r="N10" s="9" t="s">
        <v>7161</v>
      </c>
      <c r="O10" s="7" t="s">
        <v>7136</v>
      </c>
      <c r="P10" s="7"/>
      <c r="Q10" s="7">
        <v>1815</v>
      </c>
      <c r="R10" s="7">
        <v>2450</v>
      </c>
      <c r="S10" s="7"/>
      <c r="T10" s="7"/>
      <c r="U10" s="7"/>
      <c r="V10" s="7"/>
      <c r="W10" s="7"/>
      <c r="X10" s="7"/>
      <c r="Y10" s="7"/>
      <c r="Z10" s="9" t="s">
        <v>7136</v>
      </c>
      <c r="AA10" s="7" t="s">
        <v>480</v>
      </c>
      <c r="AB10" s="7">
        <v>1</v>
      </c>
    </row>
    <row r="11" spans="1:28" ht="21.6" customHeight="1">
      <c r="A11" s="7">
        <v>13</v>
      </c>
      <c r="B11" s="7">
        <v>2025012213</v>
      </c>
      <c r="C11" s="7">
        <v>1</v>
      </c>
      <c r="D11" s="7" t="s">
        <v>7123</v>
      </c>
      <c r="E11" s="7" t="s">
        <v>130</v>
      </c>
      <c r="F11" s="7" t="s">
        <v>7137</v>
      </c>
      <c r="G11" s="7" t="s">
        <v>7178</v>
      </c>
      <c r="H11" s="7" t="s">
        <v>7179</v>
      </c>
      <c r="I11" s="7" t="s">
        <v>7180</v>
      </c>
      <c r="J11" s="7" t="s">
        <v>7170</v>
      </c>
      <c r="K11" s="7" t="s">
        <v>7129</v>
      </c>
      <c r="L11" s="9" t="s">
        <v>7181</v>
      </c>
      <c r="M11" s="9" t="s">
        <v>7182</v>
      </c>
      <c r="N11" s="9" t="s">
        <v>7183</v>
      </c>
      <c r="O11" s="7" t="s">
        <v>471</v>
      </c>
      <c r="P11" s="7"/>
      <c r="Q11" s="7">
        <v>863</v>
      </c>
      <c r="R11" s="7">
        <v>42948</v>
      </c>
      <c r="S11" s="7" t="s">
        <v>480</v>
      </c>
      <c r="T11" s="7"/>
      <c r="U11" s="7"/>
      <c r="V11" s="7"/>
      <c r="W11" s="7"/>
      <c r="X11" s="7"/>
      <c r="Y11" s="7"/>
      <c r="Z11" s="9" t="s">
        <v>7132</v>
      </c>
      <c r="AA11" s="7" t="s">
        <v>480</v>
      </c>
      <c r="AB11" s="7">
        <v>1</v>
      </c>
    </row>
    <row r="12" spans="1:28" ht="21.6" customHeight="1">
      <c r="A12" s="7">
        <v>15</v>
      </c>
      <c r="B12" s="7">
        <v>2025012902</v>
      </c>
      <c r="C12" s="7">
        <v>1</v>
      </c>
      <c r="D12" s="7" t="s">
        <v>7123</v>
      </c>
      <c r="E12" s="7" t="s">
        <v>130</v>
      </c>
      <c r="F12" s="7" t="s">
        <v>7184</v>
      </c>
      <c r="G12" s="7" t="s">
        <v>7179</v>
      </c>
      <c r="H12" s="7" t="s">
        <v>7185</v>
      </c>
      <c r="I12" s="7" t="s">
        <v>7186</v>
      </c>
      <c r="J12" s="7" t="s">
        <v>7170</v>
      </c>
      <c r="K12" s="7" t="s">
        <v>7129</v>
      </c>
      <c r="L12" s="9" t="s">
        <v>7187</v>
      </c>
      <c r="M12" s="9" t="s">
        <v>7188</v>
      </c>
      <c r="N12" s="9" t="s">
        <v>130</v>
      </c>
      <c r="O12" s="7" t="s">
        <v>471</v>
      </c>
      <c r="P12" s="7"/>
      <c r="Q12" s="7">
        <v>284</v>
      </c>
      <c r="R12" s="7">
        <v>208</v>
      </c>
      <c r="S12" s="7" t="s">
        <v>480</v>
      </c>
      <c r="T12" s="7"/>
      <c r="U12" s="7"/>
      <c r="V12" s="7"/>
      <c r="W12" s="7"/>
      <c r="X12" s="7"/>
      <c r="Y12" s="7"/>
      <c r="Z12" s="9" t="s">
        <v>7189</v>
      </c>
      <c r="AA12" s="7" t="s">
        <v>480</v>
      </c>
      <c r="AB12" s="7">
        <v>1</v>
      </c>
    </row>
    <row r="13" spans="1:28" ht="21.6" customHeight="1">
      <c r="A13" s="7">
        <v>17</v>
      </c>
      <c r="B13" s="7">
        <v>2025012196</v>
      </c>
      <c r="C13" s="7">
        <v>1</v>
      </c>
      <c r="D13" s="7" t="s">
        <v>7123</v>
      </c>
      <c r="E13" s="7" t="s">
        <v>130</v>
      </c>
      <c r="F13" s="7" t="s">
        <v>7137</v>
      </c>
      <c r="G13" s="7" t="s">
        <v>7190</v>
      </c>
      <c r="H13" s="7" t="s">
        <v>7191</v>
      </c>
      <c r="I13" s="7" t="s">
        <v>7192</v>
      </c>
      <c r="J13" s="7" t="s">
        <v>7170</v>
      </c>
      <c r="K13" s="7" t="s">
        <v>7129</v>
      </c>
      <c r="L13" s="9" t="s">
        <v>7193</v>
      </c>
      <c r="M13" s="9" t="s">
        <v>7194</v>
      </c>
      <c r="N13" s="9" t="s">
        <v>7161</v>
      </c>
      <c r="O13" s="7" t="s">
        <v>7136</v>
      </c>
      <c r="P13" s="7"/>
      <c r="Q13" s="7">
        <v>315</v>
      </c>
      <c r="R13" s="7">
        <v>1057</v>
      </c>
      <c r="S13" s="7"/>
      <c r="T13" s="7"/>
      <c r="U13" s="7"/>
      <c r="V13" s="7"/>
      <c r="W13" s="7"/>
      <c r="X13" s="7"/>
      <c r="Y13" s="7"/>
      <c r="Z13" s="9" t="s">
        <v>7136</v>
      </c>
      <c r="AA13" s="7" t="s">
        <v>480</v>
      </c>
      <c r="AB13" s="7">
        <v>1</v>
      </c>
    </row>
    <row r="14" spans="1:28" ht="21.6" customHeight="1">
      <c r="A14" s="7">
        <v>20</v>
      </c>
      <c r="B14" s="7">
        <v>2025012554</v>
      </c>
      <c r="C14" s="7">
        <v>1</v>
      </c>
      <c r="D14" s="7" t="s">
        <v>7123</v>
      </c>
      <c r="E14" s="7" t="s">
        <v>130</v>
      </c>
      <c r="F14" s="7" t="s">
        <v>7195</v>
      </c>
      <c r="G14" s="7" t="s">
        <v>7196</v>
      </c>
      <c r="H14" s="7" t="s">
        <v>7197</v>
      </c>
      <c r="I14" s="7" t="s">
        <v>7198</v>
      </c>
      <c r="J14" s="7" t="s">
        <v>7199</v>
      </c>
      <c r="K14" s="7" t="s">
        <v>7129</v>
      </c>
      <c r="L14" s="9" t="s">
        <v>7200</v>
      </c>
      <c r="M14" s="9" t="s">
        <v>7201</v>
      </c>
      <c r="N14" s="9" t="s">
        <v>7202</v>
      </c>
      <c r="O14" s="7" t="s">
        <v>471</v>
      </c>
      <c r="P14" s="7"/>
      <c r="Q14" s="7"/>
      <c r="R14" s="7">
        <v>1475</v>
      </c>
      <c r="S14" s="7" t="s">
        <v>480</v>
      </c>
      <c r="T14" s="7" t="s">
        <v>480</v>
      </c>
      <c r="U14" s="7"/>
      <c r="V14" s="7"/>
      <c r="W14" s="7"/>
      <c r="X14" s="7"/>
      <c r="Y14" s="7"/>
      <c r="Z14" s="9" t="s">
        <v>7203</v>
      </c>
      <c r="AA14" s="7" t="s">
        <v>480</v>
      </c>
      <c r="AB14" s="7">
        <v>1</v>
      </c>
    </row>
    <row r="15" spans="1:28" ht="21.6" customHeight="1">
      <c r="A15" s="7">
        <v>21</v>
      </c>
      <c r="B15" s="7">
        <v>2025011782</v>
      </c>
      <c r="C15" s="7">
        <v>1</v>
      </c>
      <c r="D15" s="7" t="s">
        <v>7123</v>
      </c>
      <c r="E15" s="7" t="s">
        <v>130</v>
      </c>
      <c r="F15" s="7" t="s">
        <v>7149</v>
      </c>
      <c r="G15" s="7" t="s">
        <v>7150</v>
      </c>
      <c r="H15" s="7" t="s">
        <v>7204</v>
      </c>
      <c r="I15" s="7" t="s">
        <v>7205</v>
      </c>
      <c r="J15" s="7" t="s">
        <v>7199</v>
      </c>
      <c r="K15" s="7" t="s">
        <v>7129</v>
      </c>
      <c r="L15" s="9" t="s">
        <v>7153</v>
      </c>
      <c r="M15" s="9" t="s">
        <v>7154</v>
      </c>
      <c r="N15" s="9" t="s">
        <v>7206</v>
      </c>
      <c r="O15" s="7" t="s">
        <v>471</v>
      </c>
      <c r="P15" s="7"/>
      <c r="Q15" s="7"/>
      <c r="R15" s="7">
        <v>74663</v>
      </c>
      <c r="S15" s="7" t="s">
        <v>480</v>
      </c>
      <c r="T15" s="7"/>
      <c r="U15" s="7"/>
      <c r="V15" s="7"/>
      <c r="W15" s="7"/>
      <c r="X15" s="7"/>
      <c r="Y15" s="7"/>
      <c r="Z15" s="9" t="s">
        <v>7132</v>
      </c>
      <c r="AA15" s="7" t="s">
        <v>480</v>
      </c>
      <c r="AB15" s="7">
        <v>1</v>
      </c>
    </row>
    <row r="16" spans="1:28" ht="21.6" customHeight="1">
      <c r="A16" s="7">
        <v>25</v>
      </c>
      <c r="B16" s="7">
        <v>2025013036</v>
      </c>
      <c r="C16" s="7">
        <v>1</v>
      </c>
      <c r="D16" s="7" t="s">
        <v>7123</v>
      </c>
      <c r="E16" s="7" t="s">
        <v>130</v>
      </c>
      <c r="F16" s="7" t="s">
        <v>7184</v>
      </c>
      <c r="G16" s="7" t="s">
        <v>7207</v>
      </c>
      <c r="H16" s="7" t="s">
        <v>7208</v>
      </c>
      <c r="I16" s="7" t="s">
        <v>7209</v>
      </c>
      <c r="J16" s="7" t="s">
        <v>7199</v>
      </c>
      <c r="K16" s="7" t="s">
        <v>7129</v>
      </c>
      <c r="L16" s="9" t="s">
        <v>7210</v>
      </c>
      <c r="M16" s="9" t="s">
        <v>7211</v>
      </c>
      <c r="N16" s="9" t="s">
        <v>130</v>
      </c>
      <c r="O16" s="7" t="s">
        <v>7136</v>
      </c>
      <c r="P16" s="7"/>
      <c r="Q16" s="7"/>
      <c r="R16" s="7">
        <v>43805</v>
      </c>
      <c r="S16" s="7"/>
      <c r="T16" s="7"/>
      <c r="U16" s="7"/>
      <c r="V16" s="7"/>
      <c r="W16" s="7"/>
      <c r="X16" s="7"/>
      <c r="Y16" s="7"/>
      <c r="Z16" s="9" t="s">
        <v>7132</v>
      </c>
      <c r="AA16" s="7" t="s">
        <v>480</v>
      </c>
      <c r="AB16" s="7">
        <v>1</v>
      </c>
    </row>
    <row r="17" spans="1:28" ht="21.6" customHeight="1">
      <c r="A17" s="7">
        <v>28</v>
      </c>
      <c r="B17" s="7">
        <v>2025010766</v>
      </c>
      <c r="C17" s="7">
        <v>1</v>
      </c>
      <c r="D17" s="7" t="s">
        <v>7123</v>
      </c>
      <c r="E17" s="7" t="s">
        <v>130</v>
      </c>
      <c r="F17" s="7" t="s">
        <v>7212</v>
      </c>
      <c r="G17" s="7" t="s">
        <v>7213</v>
      </c>
      <c r="H17" s="7" t="s">
        <v>7214</v>
      </c>
      <c r="I17" s="7" t="s">
        <v>7215</v>
      </c>
      <c r="J17" s="7" t="s">
        <v>7199</v>
      </c>
      <c r="K17" s="7" t="s">
        <v>7129</v>
      </c>
      <c r="L17" s="9" t="s">
        <v>7216</v>
      </c>
      <c r="M17" s="9" t="s">
        <v>7217</v>
      </c>
      <c r="N17" s="9" t="s">
        <v>7218</v>
      </c>
      <c r="O17" s="7" t="s">
        <v>471</v>
      </c>
      <c r="P17" s="7"/>
      <c r="Q17" s="7"/>
      <c r="R17" s="7">
        <v>19974</v>
      </c>
      <c r="S17" s="7" t="s">
        <v>480</v>
      </c>
      <c r="T17" s="7"/>
      <c r="U17" s="7"/>
      <c r="V17" s="7"/>
      <c r="W17" s="7"/>
      <c r="X17" s="7"/>
      <c r="Y17" s="7"/>
      <c r="Z17" s="9" t="s">
        <v>7132</v>
      </c>
      <c r="AA17" s="7" t="s">
        <v>480</v>
      </c>
      <c r="AB17" s="7">
        <v>1</v>
      </c>
    </row>
    <row r="18" spans="1:28" ht="21.6" customHeight="1">
      <c r="A18" s="7">
        <v>32</v>
      </c>
      <c r="B18" s="7">
        <v>2025010878</v>
      </c>
      <c r="C18" s="7">
        <v>1</v>
      </c>
      <c r="D18" s="7" t="s">
        <v>7123</v>
      </c>
      <c r="E18" s="7" t="s">
        <v>130</v>
      </c>
      <c r="F18" s="7" t="s">
        <v>7219</v>
      </c>
      <c r="G18" s="7" t="s">
        <v>7220</v>
      </c>
      <c r="H18" s="7" t="s">
        <v>7221</v>
      </c>
      <c r="I18" s="7" t="s">
        <v>7222</v>
      </c>
      <c r="J18" s="7" t="s">
        <v>7223</v>
      </c>
      <c r="K18" s="7" t="s">
        <v>7129</v>
      </c>
      <c r="L18" s="9" t="s">
        <v>7224</v>
      </c>
      <c r="M18" s="9" t="s">
        <v>7225</v>
      </c>
      <c r="N18" s="9" t="s">
        <v>130</v>
      </c>
      <c r="O18" s="7" t="s">
        <v>471</v>
      </c>
      <c r="P18" s="7"/>
      <c r="Q18" s="7"/>
      <c r="R18" s="7">
        <v>47062</v>
      </c>
      <c r="S18" s="7" t="s">
        <v>480</v>
      </c>
      <c r="T18" s="7"/>
      <c r="U18" s="7"/>
      <c r="V18" s="7"/>
      <c r="W18" s="7"/>
      <c r="X18" s="7"/>
      <c r="Y18" s="7"/>
      <c r="Z18" s="9" t="s">
        <v>7132</v>
      </c>
      <c r="AA18" s="7" t="s">
        <v>480</v>
      </c>
      <c r="AB18" s="7">
        <v>1</v>
      </c>
    </row>
    <row r="19" spans="1:28" ht="21.6" customHeight="1">
      <c r="A19" s="7">
        <v>34</v>
      </c>
      <c r="B19" s="7">
        <v>2025010877</v>
      </c>
      <c r="C19" s="7">
        <v>1</v>
      </c>
      <c r="D19" s="7" t="s">
        <v>7123</v>
      </c>
      <c r="E19" s="7" t="s">
        <v>130</v>
      </c>
      <c r="F19" s="7" t="s">
        <v>7219</v>
      </c>
      <c r="G19" s="7" t="s">
        <v>7226</v>
      </c>
      <c r="H19" s="7" t="s">
        <v>7227</v>
      </c>
      <c r="I19" s="7" t="s">
        <v>7228</v>
      </c>
      <c r="J19" s="7" t="s">
        <v>7223</v>
      </c>
      <c r="K19" s="7" t="s">
        <v>7129</v>
      </c>
      <c r="L19" s="9" t="s">
        <v>7229</v>
      </c>
      <c r="M19" s="9" t="s">
        <v>7230</v>
      </c>
      <c r="N19" s="9"/>
      <c r="O19" s="7" t="s">
        <v>7136</v>
      </c>
      <c r="P19" s="7"/>
      <c r="Q19" s="7"/>
      <c r="R19" s="7">
        <v>19400</v>
      </c>
      <c r="S19" s="7"/>
      <c r="T19" s="7"/>
      <c r="U19" s="7"/>
      <c r="V19" s="7"/>
      <c r="W19" s="7"/>
      <c r="X19" s="7"/>
      <c r="Y19" s="7"/>
      <c r="Z19" s="9" t="s">
        <v>7132</v>
      </c>
      <c r="AA19" s="7" t="s">
        <v>480</v>
      </c>
      <c r="AB19" s="7">
        <v>1</v>
      </c>
    </row>
    <row r="20" spans="1:28" ht="21.6" customHeight="1">
      <c r="A20" s="7">
        <v>36</v>
      </c>
      <c r="B20" s="7">
        <v>2025012710</v>
      </c>
      <c r="C20" s="7">
        <v>1</v>
      </c>
      <c r="D20" s="7" t="s">
        <v>7123</v>
      </c>
      <c r="E20" s="7" t="s">
        <v>130</v>
      </c>
      <c r="F20" s="7" t="s">
        <v>7133</v>
      </c>
      <c r="G20" s="7" t="s">
        <v>7231</v>
      </c>
      <c r="H20" s="7" t="s">
        <v>7232</v>
      </c>
      <c r="I20" s="7" t="s">
        <v>7233</v>
      </c>
      <c r="J20" s="7" t="s">
        <v>7234</v>
      </c>
      <c r="K20" s="7" t="s">
        <v>7129</v>
      </c>
      <c r="L20" s="9" t="s">
        <v>7235</v>
      </c>
      <c r="M20" s="9" t="s">
        <v>7236</v>
      </c>
      <c r="N20" s="9" t="s">
        <v>130</v>
      </c>
      <c r="O20" s="7" t="s">
        <v>471</v>
      </c>
      <c r="P20" s="7"/>
      <c r="Q20" s="7">
        <v>10939</v>
      </c>
      <c r="R20" s="7">
        <v>142908</v>
      </c>
      <c r="S20" s="7" t="s">
        <v>480</v>
      </c>
      <c r="T20" s="7"/>
      <c r="U20" s="7"/>
      <c r="V20" s="7"/>
      <c r="W20" s="7"/>
      <c r="X20" s="7"/>
      <c r="Y20" s="7"/>
      <c r="Z20" s="9" t="s">
        <v>7132</v>
      </c>
      <c r="AA20" s="7" t="s">
        <v>480</v>
      </c>
      <c r="AB20" s="7">
        <v>1</v>
      </c>
    </row>
    <row r="21" spans="1:28" ht="21.6" customHeight="1">
      <c r="A21" s="7">
        <v>38</v>
      </c>
      <c r="B21" s="7">
        <v>2025010750</v>
      </c>
      <c r="C21" s="7">
        <v>1</v>
      </c>
      <c r="D21" s="7" t="s">
        <v>7123</v>
      </c>
      <c r="E21" s="7" t="s">
        <v>130</v>
      </c>
      <c r="F21" s="7" t="s">
        <v>7212</v>
      </c>
      <c r="G21" s="7" t="s">
        <v>7237</v>
      </c>
      <c r="H21" s="7" t="s">
        <v>7238</v>
      </c>
      <c r="I21" s="7" t="s">
        <v>7239</v>
      </c>
      <c r="J21" s="7" t="s">
        <v>7234</v>
      </c>
      <c r="K21" s="7" t="s">
        <v>7129</v>
      </c>
      <c r="L21" s="9" t="s">
        <v>7240</v>
      </c>
      <c r="M21" s="9" t="s">
        <v>7241</v>
      </c>
      <c r="N21" s="9" t="s">
        <v>7218</v>
      </c>
      <c r="O21" s="7" t="s">
        <v>471</v>
      </c>
      <c r="P21" s="7"/>
      <c r="Q21" s="7">
        <v>1476</v>
      </c>
      <c r="R21" s="7">
        <v>227221</v>
      </c>
      <c r="S21" s="7" t="s">
        <v>480</v>
      </c>
      <c r="T21" s="7"/>
      <c r="U21" s="7" t="s">
        <v>480</v>
      </c>
      <c r="V21" s="7"/>
      <c r="W21" s="7"/>
      <c r="X21" s="7"/>
      <c r="Y21" s="7"/>
      <c r="Z21" s="9" t="s">
        <v>7242</v>
      </c>
      <c r="AA21" s="7" t="s">
        <v>480</v>
      </c>
      <c r="AB21" s="7">
        <v>1</v>
      </c>
    </row>
    <row r="22" spans="1:28" ht="21.6" customHeight="1">
      <c r="A22" s="7">
        <v>40</v>
      </c>
      <c r="B22" s="7">
        <v>2025011784</v>
      </c>
      <c r="C22" s="7">
        <v>1</v>
      </c>
      <c r="D22" s="7" t="s">
        <v>7123</v>
      </c>
      <c r="E22" s="7" t="s">
        <v>130</v>
      </c>
      <c r="F22" s="7" t="s">
        <v>7149</v>
      </c>
      <c r="G22" s="7" t="s">
        <v>7150</v>
      </c>
      <c r="H22" s="7" t="s">
        <v>7204</v>
      </c>
      <c r="I22" s="7" t="s">
        <v>7243</v>
      </c>
      <c r="J22" s="7" t="s">
        <v>7244</v>
      </c>
      <c r="K22" s="7" t="s">
        <v>7129</v>
      </c>
      <c r="L22" s="9" t="s">
        <v>7153</v>
      </c>
      <c r="M22" s="9" t="s">
        <v>7154</v>
      </c>
      <c r="N22" s="9" t="s">
        <v>7245</v>
      </c>
      <c r="O22" s="7" t="s">
        <v>471</v>
      </c>
      <c r="P22" s="7"/>
      <c r="Q22" s="7"/>
      <c r="R22" s="7">
        <v>99261</v>
      </c>
      <c r="S22" s="7" t="s">
        <v>480</v>
      </c>
      <c r="T22" s="7"/>
      <c r="U22" s="7"/>
      <c r="V22" s="7"/>
      <c r="W22" s="7"/>
      <c r="X22" s="7"/>
      <c r="Y22" s="7"/>
      <c r="Z22" s="9" t="s">
        <v>7132</v>
      </c>
      <c r="AA22" s="7" t="s">
        <v>480</v>
      </c>
      <c r="AB22" s="7">
        <v>1</v>
      </c>
    </row>
    <row r="23" spans="1:28" ht="21.6" customHeight="1">
      <c r="A23" s="7">
        <v>42</v>
      </c>
      <c r="B23" s="7">
        <v>2025012203</v>
      </c>
      <c r="C23" s="7">
        <v>1</v>
      </c>
      <c r="D23" s="7" t="s">
        <v>7123</v>
      </c>
      <c r="E23" s="7" t="s">
        <v>130</v>
      </c>
      <c r="F23" s="7" t="s">
        <v>7137</v>
      </c>
      <c r="G23" s="7" t="s">
        <v>7226</v>
      </c>
      <c r="H23" s="7" t="s">
        <v>7227</v>
      </c>
      <c r="I23" s="7" t="s">
        <v>7246</v>
      </c>
      <c r="J23" s="7" t="s">
        <v>7247</v>
      </c>
      <c r="K23" s="7" t="s">
        <v>7129</v>
      </c>
      <c r="L23" s="9" t="s">
        <v>7248</v>
      </c>
      <c r="M23" s="9" t="s">
        <v>7249</v>
      </c>
      <c r="N23" s="9" t="s">
        <v>7250</v>
      </c>
      <c r="O23" s="7" t="s">
        <v>471</v>
      </c>
      <c r="P23" s="7"/>
      <c r="Q23" s="7">
        <v>27873</v>
      </c>
      <c r="R23" s="7">
        <v>25109</v>
      </c>
      <c r="S23" s="7" t="s">
        <v>480</v>
      </c>
      <c r="T23" s="7"/>
      <c r="U23" s="7"/>
      <c r="V23" s="7"/>
      <c r="W23" s="7"/>
      <c r="X23" s="7"/>
      <c r="Y23" s="7"/>
      <c r="Z23" s="9" t="s">
        <v>7132</v>
      </c>
      <c r="AA23" s="7" t="s">
        <v>480</v>
      </c>
      <c r="AB23" s="7">
        <v>1</v>
      </c>
    </row>
    <row r="24" spans="1:28" ht="21.6" customHeight="1">
      <c r="A24" s="7">
        <v>44</v>
      </c>
      <c r="B24" s="7">
        <v>2025012198</v>
      </c>
      <c r="C24" s="7">
        <v>1</v>
      </c>
      <c r="D24" s="7" t="s">
        <v>7123</v>
      </c>
      <c r="E24" s="7" t="s">
        <v>130</v>
      </c>
      <c r="F24" s="7" t="s">
        <v>7137</v>
      </c>
      <c r="G24" s="7" t="s">
        <v>7251</v>
      </c>
      <c r="H24" s="7" t="s">
        <v>7252</v>
      </c>
      <c r="I24" s="7" t="s">
        <v>7253</v>
      </c>
      <c r="J24" s="7" t="s">
        <v>7247</v>
      </c>
      <c r="K24" s="7" t="s">
        <v>7129</v>
      </c>
      <c r="L24" s="9" t="s">
        <v>7254</v>
      </c>
      <c r="M24" s="9" t="s">
        <v>7255</v>
      </c>
      <c r="N24" s="9" t="s">
        <v>7256</v>
      </c>
      <c r="O24" s="7" t="s">
        <v>471</v>
      </c>
      <c r="P24" s="7"/>
      <c r="Q24" s="7">
        <v>3743</v>
      </c>
      <c r="R24" s="7">
        <v>32238</v>
      </c>
      <c r="S24" s="7" t="s">
        <v>480</v>
      </c>
      <c r="T24" s="7"/>
      <c r="U24" s="7"/>
      <c r="V24" s="7"/>
      <c r="W24" s="7"/>
      <c r="X24" s="7"/>
      <c r="Y24" s="7"/>
      <c r="Z24" s="9" t="s">
        <v>7132</v>
      </c>
      <c r="AA24" s="7" t="s">
        <v>480</v>
      </c>
      <c r="AB24" s="7">
        <v>1</v>
      </c>
    </row>
    <row r="25" spans="1:28" ht="21.6" customHeight="1">
      <c r="A25" s="7">
        <v>46</v>
      </c>
      <c r="B25" s="7">
        <v>2025012729</v>
      </c>
      <c r="C25" s="7">
        <v>1</v>
      </c>
      <c r="D25" s="7" t="s">
        <v>7123</v>
      </c>
      <c r="E25" s="7" t="s">
        <v>130</v>
      </c>
      <c r="F25" s="7" t="s">
        <v>7133</v>
      </c>
      <c r="G25" s="7" t="s">
        <v>7257</v>
      </c>
      <c r="H25" s="7" t="s">
        <v>7258</v>
      </c>
      <c r="I25" s="7" t="s">
        <v>7259</v>
      </c>
      <c r="J25" s="7" t="s">
        <v>7247</v>
      </c>
      <c r="K25" s="7" t="s">
        <v>7129</v>
      </c>
      <c r="L25" s="9" t="s">
        <v>7260</v>
      </c>
      <c r="M25" s="9" t="s">
        <v>7261</v>
      </c>
      <c r="N25" s="9" t="s">
        <v>130</v>
      </c>
      <c r="O25" s="7" t="s">
        <v>471</v>
      </c>
      <c r="P25" s="7"/>
      <c r="Q25" s="7">
        <v>11945</v>
      </c>
      <c r="R25" s="7">
        <v>16829</v>
      </c>
      <c r="S25" s="7" t="s">
        <v>480</v>
      </c>
      <c r="T25" s="7"/>
      <c r="U25" s="7"/>
      <c r="V25" s="7"/>
      <c r="W25" s="7"/>
      <c r="X25" s="7"/>
      <c r="Y25" s="7"/>
      <c r="Z25" s="9" t="s">
        <v>7132</v>
      </c>
      <c r="AA25" s="7" t="s">
        <v>480</v>
      </c>
      <c r="AB25" s="7">
        <v>1</v>
      </c>
    </row>
    <row r="26" spans="1:28" ht="21.6" customHeight="1">
      <c r="A26" s="7">
        <v>48</v>
      </c>
      <c r="B26" s="7">
        <v>2025010437</v>
      </c>
      <c r="C26" s="7">
        <v>1</v>
      </c>
      <c r="D26" s="7" t="s">
        <v>7123</v>
      </c>
      <c r="E26" s="7" t="s">
        <v>130</v>
      </c>
      <c r="F26" s="7" t="s">
        <v>7262</v>
      </c>
      <c r="G26" s="7" t="s">
        <v>7196</v>
      </c>
      <c r="H26" s="7" t="s">
        <v>7263</v>
      </c>
      <c r="I26" s="7" t="s">
        <v>7264</v>
      </c>
      <c r="J26" s="7" t="s">
        <v>7265</v>
      </c>
      <c r="K26" s="7" t="s">
        <v>7129</v>
      </c>
      <c r="L26" s="9" t="s">
        <v>7266</v>
      </c>
      <c r="M26" s="9" t="s">
        <v>7267</v>
      </c>
      <c r="N26" s="9" t="s">
        <v>7268</v>
      </c>
      <c r="O26" s="7" t="s">
        <v>471</v>
      </c>
      <c r="P26" s="7"/>
      <c r="Q26" s="7">
        <v>4057</v>
      </c>
      <c r="R26" s="7">
        <v>212621</v>
      </c>
      <c r="S26" s="7"/>
      <c r="T26" s="7" t="s">
        <v>480</v>
      </c>
      <c r="U26" s="7"/>
      <c r="V26" s="7"/>
      <c r="W26" s="7"/>
      <c r="X26" s="7"/>
      <c r="Y26" s="7"/>
      <c r="Z26" s="9" t="s">
        <v>7269</v>
      </c>
      <c r="AA26" s="7" t="s">
        <v>480</v>
      </c>
      <c r="AB26" s="7">
        <v>1</v>
      </c>
    </row>
    <row r="27" spans="1:28" ht="21.6" customHeight="1">
      <c r="A27" s="7">
        <v>49</v>
      </c>
      <c r="B27" s="7">
        <v>2025013362</v>
      </c>
      <c r="C27" s="7">
        <v>1</v>
      </c>
      <c r="D27" s="7" t="s">
        <v>7123</v>
      </c>
      <c r="E27" s="7" t="s">
        <v>130</v>
      </c>
      <c r="F27" s="7" t="s">
        <v>7270</v>
      </c>
      <c r="G27" s="7" t="s">
        <v>7271</v>
      </c>
      <c r="H27" s="7" t="s">
        <v>7272</v>
      </c>
      <c r="I27" s="7" t="s">
        <v>7273</v>
      </c>
      <c r="J27" s="7" t="s">
        <v>7274</v>
      </c>
      <c r="K27" s="7" t="s">
        <v>7129</v>
      </c>
      <c r="L27" s="9" t="s">
        <v>7266</v>
      </c>
      <c r="M27" s="9" t="s">
        <v>7267</v>
      </c>
      <c r="N27" s="9" t="s">
        <v>7268</v>
      </c>
      <c r="O27" s="7" t="s">
        <v>471</v>
      </c>
      <c r="P27" s="7"/>
      <c r="Q27" s="7">
        <v>28</v>
      </c>
      <c r="R27" s="7">
        <v>1605</v>
      </c>
      <c r="S27" s="7" t="s">
        <v>480</v>
      </c>
      <c r="T27" s="7"/>
      <c r="U27" s="7"/>
      <c r="V27" s="7"/>
      <c r="W27" s="7"/>
      <c r="X27" s="7"/>
      <c r="Y27" s="7"/>
      <c r="Z27" s="9" t="s">
        <v>7132</v>
      </c>
      <c r="AA27" s="7" t="s">
        <v>480</v>
      </c>
      <c r="AB27" s="7">
        <v>1</v>
      </c>
    </row>
    <row r="28" spans="1:28" ht="21.6" customHeight="1">
      <c r="A28" s="7">
        <v>51</v>
      </c>
      <c r="B28" s="7">
        <v>2025012740</v>
      </c>
      <c r="C28" s="7">
        <v>1</v>
      </c>
      <c r="D28" s="7" t="s">
        <v>7123</v>
      </c>
      <c r="E28" s="7" t="s">
        <v>130</v>
      </c>
      <c r="F28" s="7" t="s">
        <v>7133</v>
      </c>
      <c r="G28" s="7" t="s">
        <v>7275</v>
      </c>
      <c r="H28" s="7" t="s">
        <v>7276</v>
      </c>
      <c r="I28" s="7" t="s">
        <v>7277</v>
      </c>
      <c r="J28" s="7" t="s">
        <v>7278</v>
      </c>
      <c r="K28" s="7" t="s">
        <v>7129</v>
      </c>
      <c r="L28" s="9" t="s">
        <v>7279</v>
      </c>
      <c r="M28" s="9" t="s">
        <v>7280</v>
      </c>
      <c r="N28" s="9"/>
      <c r="O28" s="7" t="s">
        <v>7136</v>
      </c>
      <c r="P28" s="7"/>
      <c r="Q28" s="7"/>
      <c r="R28" s="7">
        <v>308663</v>
      </c>
      <c r="S28" s="7"/>
      <c r="T28" s="7"/>
      <c r="U28" s="7"/>
      <c r="V28" s="7"/>
      <c r="W28" s="7"/>
      <c r="X28" s="7"/>
      <c r="Y28" s="7"/>
      <c r="Z28" s="9" t="s">
        <v>7132</v>
      </c>
      <c r="AA28" s="7" t="s">
        <v>480</v>
      </c>
      <c r="AB28" s="7">
        <v>1</v>
      </c>
    </row>
    <row r="29" spans="1:28" ht="21.6" customHeight="1">
      <c r="A29" s="7">
        <v>53</v>
      </c>
      <c r="B29" s="7">
        <v>2025013358</v>
      </c>
      <c r="C29" s="7">
        <v>1</v>
      </c>
      <c r="D29" s="7" t="s">
        <v>7123</v>
      </c>
      <c r="E29" s="7" t="s">
        <v>130</v>
      </c>
      <c r="F29" s="7" t="s">
        <v>7270</v>
      </c>
      <c r="G29" s="7" t="s">
        <v>7167</v>
      </c>
      <c r="H29" s="7" t="s">
        <v>7168</v>
      </c>
      <c r="I29" s="7" t="s">
        <v>7281</v>
      </c>
      <c r="J29" s="7" t="s">
        <v>7282</v>
      </c>
      <c r="K29" s="7" t="s">
        <v>7129</v>
      </c>
      <c r="L29" s="9" t="s">
        <v>7266</v>
      </c>
      <c r="M29" s="9" t="s">
        <v>7267</v>
      </c>
      <c r="N29" s="9" t="s">
        <v>7283</v>
      </c>
      <c r="O29" s="7" t="s">
        <v>471</v>
      </c>
      <c r="P29" s="7"/>
      <c r="Q29" s="7"/>
      <c r="R29" s="7">
        <v>84189</v>
      </c>
      <c r="S29" s="7" t="s">
        <v>480</v>
      </c>
      <c r="T29" s="7"/>
      <c r="U29" s="7"/>
      <c r="V29" s="7"/>
      <c r="W29" s="7"/>
      <c r="X29" s="7"/>
      <c r="Y29" s="7"/>
      <c r="Z29" s="9" t="s">
        <v>7132</v>
      </c>
      <c r="AA29" s="7" t="s">
        <v>480</v>
      </c>
      <c r="AB29" s="7">
        <v>1</v>
      </c>
    </row>
    <row r="30" spans="1:28" ht="21.6" customHeight="1">
      <c r="A30" s="7">
        <v>55</v>
      </c>
      <c r="B30" s="7">
        <v>2025013360</v>
      </c>
      <c r="C30" s="7">
        <v>1</v>
      </c>
      <c r="D30" s="7" t="s">
        <v>7123</v>
      </c>
      <c r="E30" s="7" t="s">
        <v>130</v>
      </c>
      <c r="F30" s="7" t="s">
        <v>7270</v>
      </c>
      <c r="G30" s="7" t="s">
        <v>7284</v>
      </c>
      <c r="H30" s="7" t="s">
        <v>7285</v>
      </c>
      <c r="I30" s="7" t="s">
        <v>7286</v>
      </c>
      <c r="J30" s="7" t="s">
        <v>7282</v>
      </c>
      <c r="K30" s="7" t="s">
        <v>7129</v>
      </c>
      <c r="L30" s="9" t="s">
        <v>7266</v>
      </c>
      <c r="M30" s="9" t="s">
        <v>7267</v>
      </c>
      <c r="N30" s="9" t="s">
        <v>7287</v>
      </c>
      <c r="O30" s="7" t="s">
        <v>471</v>
      </c>
      <c r="P30" s="7"/>
      <c r="Q30" s="7"/>
      <c r="R30" s="7">
        <v>42897</v>
      </c>
      <c r="S30" s="7" t="s">
        <v>480</v>
      </c>
      <c r="T30" s="7"/>
      <c r="U30" s="7"/>
      <c r="V30" s="7"/>
      <c r="W30" s="7"/>
      <c r="X30" s="7"/>
      <c r="Y30" s="7"/>
      <c r="Z30" s="9" t="s">
        <v>7132</v>
      </c>
      <c r="AA30" s="7" t="s">
        <v>480</v>
      </c>
      <c r="AB30" s="7">
        <v>1</v>
      </c>
    </row>
    <row r="31" spans="1:28" ht="21.6" customHeight="1">
      <c r="A31" s="7">
        <v>129</v>
      </c>
      <c r="B31" s="7">
        <v>2025010950</v>
      </c>
      <c r="C31" s="7">
        <v>1</v>
      </c>
      <c r="D31" s="7" t="s">
        <v>7123</v>
      </c>
      <c r="E31" s="7" t="s">
        <v>125</v>
      </c>
      <c r="F31" s="7" t="s">
        <v>7219</v>
      </c>
      <c r="G31" s="7" t="s">
        <v>7179</v>
      </c>
      <c r="H31" s="7" t="s">
        <v>7288</v>
      </c>
      <c r="I31" s="7" t="s">
        <v>7289</v>
      </c>
      <c r="J31" s="7" t="s">
        <v>7128</v>
      </c>
      <c r="K31" s="7" t="s">
        <v>7129</v>
      </c>
      <c r="L31" s="9" t="s">
        <v>7290</v>
      </c>
      <c r="M31" s="9" t="s">
        <v>7291</v>
      </c>
      <c r="N31" s="9"/>
      <c r="O31" s="7" t="s">
        <v>471</v>
      </c>
      <c r="P31" s="7"/>
      <c r="Q31" s="7">
        <v>3300</v>
      </c>
      <c r="R31" s="7">
        <v>49500</v>
      </c>
      <c r="S31" s="7"/>
      <c r="T31" s="7"/>
      <c r="U31" s="7"/>
      <c r="V31" s="7"/>
      <c r="W31" s="7"/>
      <c r="X31" s="7"/>
      <c r="Y31" s="7" t="s">
        <v>480</v>
      </c>
      <c r="Z31" s="9" t="s">
        <v>7292</v>
      </c>
      <c r="AA31" s="7" t="s">
        <v>480</v>
      </c>
      <c r="AB31" s="7">
        <v>1</v>
      </c>
    </row>
    <row r="32" spans="1:28" ht="21.6" customHeight="1">
      <c r="A32" s="7">
        <v>130</v>
      </c>
      <c r="B32" s="7">
        <v>2025012098</v>
      </c>
      <c r="C32" s="7">
        <v>1</v>
      </c>
      <c r="D32" s="7" t="s">
        <v>7123</v>
      </c>
      <c r="E32" s="7" t="s">
        <v>125</v>
      </c>
      <c r="F32" s="7" t="s">
        <v>7293</v>
      </c>
      <c r="G32" s="7" t="s">
        <v>7150</v>
      </c>
      <c r="H32" s="7" t="s">
        <v>7275</v>
      </c>
      <c r="I32" s="7" t="s">
        <v>7289</v>
      </c>
      <c r="J32" s="7" t="s">
        <v>7128</v>
      </c>
      <c r="K32" s="7" t="s">
        <v>7129</v>
      </c>
      <c r="L32" s="9" t="s">
        <v>7290</v>
      </c>
      <c r="M32" s="9" t="s">
        <v>7291</v>
      </c>
      <c r="N32" s="9"/>
      <c r="O32" s="7" t="s">
        <v>471</v>
      </c>
      <c r="P32" s="7"/>
      <c r="Q32" s="7">
        <v>3400</v>
      </c>
      <c r="R32" s="7">
        <v>51000</v>
      </c>
      <c r="S32" s="7" t="s">
        <v>480</v>
      </c>
      <c r="T32" s="7"/>
      <c r="U32" s="7"/>
      <c r="V32" s="7"/>
      <c r="W32" s="7"/>
      <c r="X32" s="7"/>
      <c r="Y32" s="7"/>
      <c r="Z32" s="9" t="s">
        <v>7294</v>
      </c>
      <c r="AA32" s="7" t="s">
        <v>480</v>
      </c>
      <c r="AB32" s="7">
        <v>1</v>
      </c>
    </row>
    <row r="33" spans="1:28" ht="21.6" customHeight="1">
      <c r="A33" s="7">
        <v>133</v>
      </c>
      <c r="B33" s="7">
        <v>2025011102</v>
      </c>
      <c r="C33" s="7">
        <v>1</v>
      </c>
      <c r="D33" s="7" t="s">
        <v>7123</v>
      </c>
      <c r="E33" s="7" t="s">
        <v>125</v>
      </c>
      <c r="F33" s="7" t="s">
        <v>7295</v>
      </c>
      <c r="G33" s="7" t="s">
        <v>7296</v>
      </c>
      <c r="H33" s="7" t="s">
        <v>7226</v>
      </c>
      <c r="I33" s="7" t="s">
        <v>7297</v>
      </c>
      <c r="J33" s="7" t="s">
        <v>7141</v>
      </c>
      <c r="K33" s="7" t="s">
        <v>7129</v>
      </c>
      <c r="L33" s="9" t="s">
        <v>7298</v>
      </c>
      <c r="M33" s="9" t="s">
        <v>7299</v>
      </c>
      <c r="N33" s="9"/>
      <c r="O33" s="7" t="s">
        <v>471</v>
      </c>
      <c r="P33" s="7"/>
      <c r="Q33" s="7">
        <v>8070</v>
      </c>
      <c r="R33" s="7">
        <v>54722</v>
      </c>
      <c r="S33" s="7" t="s">
        <v>480</v>
      </c>
      <c r="T33" s="7"/>
      <c r="U33" s="7"/>
      <c r="V33" s="7"/>
      <c r="W33" s="7"/>
      <c r="X33" s="7"/>
      <c r="Y33" s="7"/>
      <c r="Z33" s="9" t="s">
        <v>7294</v>
      </c>
      <c r="AA33" s="7" t="s">
        <v>480</v>
      </c>
      <c r="AB33" s="7">
        <v>1</v>
      </c>
    </row>
    <row r="34" spans="1:28" ht="21.6" customHeight="1">
      <c r="A34" s="7">
        <v>135</v>
      </c>
      <c r="B34" s="7">
        <v>2025012362</v>
      </c>
      <c r="C34" s="7">
        <v>1</v>
      </c>
      <c r="D34" s="7" t="s">
        <v>7123</v>
      </c>
      <c r="E34" s="7" t="s">
        <v>125</v>
      </c>
      <c r="F34" s="7" t="s">
        <v>7195</v>
      </c>
      <c r="G34" s="7" t="s">
        <v>7179</v>
      </c>
      <c r="H34" s="7" t="s">
        <v>7300</v>
      </c>
      <c r="I34" s="7" t="s">
        <v>7297</v>
      </c>
      <c r="J34" s="7" t="s">
        <v>7141</v>
      </c>
      <c r="K34" s="7" t="s">
        <v>7129</v>
      </c>
      <c r="L34" s="9" t="s">
        <v>7298</v>
      </c>
      <c r="M34" s="9" t="s">
        <v>7299</v>
      </c>
      <c r="N34" s="9"/>
      <c r="O34" s="7" t="s">
        <v>509</v>
      </c>
      <c r="P34" s="7"/>
      <c r="Q34" s="7">
        <v>8070</v>
      </c>
      <c r="R34" s="7">
        <v>54722</v>
      </c>
      <c r="S34" s="7"/>
      <c r="T34" s="7"/>
      <c r="U34" s="7"/>
      <c r="V34" s="7"/>
      <c r="W34" s="7"/>
      <c r="X34" s="7"/>
      <c r="Y34" s="7"/>
      <c r="Z34" s="9" t="s">
        <v>7301</v>
      </c>
      <c r="AA34" s="7" t="s">
        <v>480</v>
      </c>
      <c r="AB34" s="7">
        <v>1</v>
      </c>
    </row>
    <row r="35" spans="1:28" ht="21.6" customHeight="1">
      <c r="A35" s="7">
        <v>136</v>
      </c>
      <c r="B35" s="7">
        <v>2025011528</v>
      </c>
      <c r="C35" s="7">
        <v>1</v>
      </c>
      <c r="D35" s="7" t="s">
        <v>7123</v>
      </c>
      <c r="E35" s="7" t="s">
        <v>125</v>
      </c>
      <c r="F35" s="7" t="s">
        <v>7302</v>
      </c>
      <c r="G35" s="7" t="s">
        <v>7303</v>
      </c>
      <c r="H35" s="7" t="s">
        <v>7288</v>
      </c>
      <c r="I35" s="7" t="s">
        <v>7304</v>
      </c>
      <c r="J35" s="7" t="s">
        <v>7141</v>
      </c>
      <c r="K35" s="7" t="s">
        <v>7129</v>
      </c>
      <c r="L35" s="9" t="s">
        <v>7305</v>
      </c>
      <c r="M35" s="9" t="s">
        <v>7306</v>
      </c>
      <c r="N35" s="9" t="s">
        <v>7307</v>
      </c>
      <c r="O35" s="7" t="s">
        <v>471</v>
      </c>
      <c r="P35" s="7"/>
      <c r="Q35" s="7">
        <v>15006</v>
      </c>
      <c r="R35" s="7">
        <v>74119</v>
      </c>
      <c r="S35" s="7"/>
      <c r="T35" s="7"/>
      <c r="U35" s="7" t="s">
        <v>480</v>
      </c>
      <c r="V35" s="7"/>
      <c r="W35" s="7"/>
      <c r="X35" s="7"/>
      <c r="Y35" s="7"/>
      <c r="Z35" s="9" t="s">
        <v>7308</v>
      </c>
      <c r="AA35" s="7" t="s">
        <v>480</v>
      </c>
      <c r="AB35" s="7">
        <v>1</v>
      </c>
    </row>
    <row r="36" spans="1:28" ht="21.6" customHeight="1">
      <c r="A36" s="7">
        <v>137</v>
      </c>
      <c r="B36" s="7">
        <v>2025012186</v>
      </c>
      <c r="C36" s="7">
        <v>1</v>
      </c>
      <c r="D36" s="7" t="s">
        <v>7123</v>
      </c>
      <c r="E36" s="7" t="s">
        <v>125</v>
      </c>
      <c r="F36" s="7" t="s">
        <v>7137</v>
      </c>
      <c r="G36" s="7" t="s">
        <v>7309</v>
      </c>
      <c r="H36" s="7" t="s">
        <v>7179</v>
      </c>
      <c r="I36" s="7" t="s">
        <v>7304</v>
      </c>
      <c r="J36" s="7" t="s">
        <v>7141</v>
      </c>
      <c r="K36" s="7" t="s">
        <v>7129</v>
      </c>
      <c r="L36" s="9" t="s">
        <v>7305</v>
      </c>
      <c r="M36" s="9" t="s">
        <v>7306</v>
      </c>
      <c r="N36" s="9" t="s">
        <v>7307</v>
      </c>
      <c r="O36" s="7" t="s">
        <v>471</v>
      </c>
      <c r="P36" s="7"/>
      <c r="Q36" s="7">
        <v>15589</v>
      </c>
      <c r="R36" s="7">
        <v>75964</v>
      </c>
      <c r="S36" s="7" t="s">
        <v>480</v>
      </c>
      <c r="T36" s="7"/>
      <c r="U36" s="7"/>
      <c r="V36" s="7"/>
      <c r="W36" s="7"/>
      <c r="X36" s="7"/>
      <c r="Y36" s="7"/>
      <c r="Z36" s="9" t="s">
        <v>7294</v>
      </c>
      <c r="AA36" s="7" t="s">
        <v>480</v>
      </c>
      <c r="AB36" s="7">
        <v>1</v>
      </c>
    </row>
    <row r="37" spans="1:28" ht="21.6" customHeight="1">
      <c r="A37" s="7">
        <v>139</v>
      </c>
      <c r="B37" s="7">
        <v>2025011383</v>
      </c>
      <c r="C37" s="7">
        <v>1</v>
      </c>
      <c r="D37" s="7" t="s">
        <v>7123</v>
      </c>
      <c r="E37" s="7" t="s">
        <v>125</v>
      </c>
      <c r="F37" s="7" t="s">
        <v>7310</v>
      </c>
      <c r="G37" s="7" t="s">
        <v>7296</v>
      </c>
      <c r="H37" s="7" t="s">
        <v>7226</v>
      </c>
      <c r="I37" s="7" t="s">
        <v>7311</v>
      </c>
      <c r="J37" s="7" t="s">
        <v>7141</v>
      </c>
      <c r="K37" s="7" t="s">
        <v>7129</v>
      </c>
      <c r="L37" s="9" t="s">
        <v>7312</v>
      </c>
      <c r="M37" s="9" t="s">
        <v>7313</v>
      </c>
      <c r="N37" s="9"/>
      <c r="O37" s="7" t="s">
        <v>471</v>
      </c>
      <c r="P37" s="7"/>
      <c r="Q37" s="7">
        <v>1700</v>
      </c>
      <c r="R37" s="7">
        <v>34000</v>
      </c>
      <c r="S37" s="7" t="s">
        <v>480</v>
      </c>
      <c r="T37" s="7"/>
      <c r="U37" s="7"/>
      <c r="V37" s="7"/>
      <c r="W37" s="7"/>
      <c r="X37" s="7"/>
      <c r="Y37" s="7"/>
      <c r="Z37" s="9" t="s">
        <v>7294</v>
      </c>
      <c r="AA37" s="7" t="s">
        <v>480</v>
      </c>
      <c r="AB37" s="7">
        <v>1</v>
      </c>
    </row>
    <row r="38" spans="1:28" ht="21.6" customHeight="1">
      <c r="A38" s="7">
        <v>141</v>
      </c>
      <c r="B38" s="7">
        <v>2025011410</v>
      </c>
      <c r="C38" s="7">
        <v>1</v>
      </c>
      <c r="D38" s="7" t="s">
        <v>7123</v>
      </c>
      <c r="E38" s="7" t="s">
        <v>125</v>
      </c>
      <c r="F38" s="7" t="s">
        <v>7310</v>
      </c>
      <c r="G38" s="7" t="s">
        <v>7288</v>
      </c>
      <c r="H38" s="7" t="s">
        <v>7314</v>
      </c>
      <c r="I38" s="7" t="s">
        <v>7311</v>
      </c>
      <c r="J38" s="7" t="s">
        <v>7141</v>
      </c>
      <c r="K38" s="7" t="s">
        <v>7129</v>
      </c>
      <c r="L38" s="9" t="s">
        <v>7312</v>
      </c>
      <c r="M38" s="9" t="s">
        <v>7313</v>
      </c>
      <c r="N38" s="9"/>
      <c r="O38" s="7" t="s">
        <v>471</v>
      </c>
      <c r="P38" s="7"/>
      <c r="Q38" s="7">
        <v>1700</v>
      </c>
      <c r="R38" s="7">
        <v>34000</v>
      </c>
      <c r="S38" s="7"/>
      <c r="T38" s="7"/>
      <c r="U38" s="7"/>
      <c r="V38" s="7"/>
      <c r="W38" s="7"/>
      <c r="X38" s="7"/>
      <c r="Y38" s="7" t="s">
        <v>480</v>
      </c>
      <c r="Z38" s="9" t="s">
        <v>7315</v>
      </c>
      <c r="AA38" s="7" t="s">
        <v>480</v>
      </c>
      <c r="AB38" s="7">
        <v>1</v>
      </c>
    </row>
    <row r="39" spans="1:28" ht="21.6" customHeight="1">
      <c r="A39" s="7">
        <v>142</v>
      </c>
      <c r="B39" s="7">
        <v>2025011705</v>
      </c>
      <c r="C39" s="7">
        <v>1</v>
      </c>
      <c r="D39" s="7" t="s">
        <v>7123</v>
      </c>
      <c r="E39" s="7" t="s">
        <v>125</v>
      </c>
      <c r="F39" s="7" t="s">
        <v>7149</v>
      </c>
      <c r="G39" s="7" t="s">
        <v>7226</v>
      </c>
      <c r="H39" s="7" t="s">
        <v>7309</v>
      </c>
      <c r="I39" s="7" t="s">
        <v>7316</v>
      </c>
      <c r="J39" s="7" t="s">
        <v>7141</v>
      </c>
      <c r="K39" s="7" t="s">
        <v>7129</v>
      </c>
      <c r="L39" s="9" t="s">
        <v>7317</v>
      </c>
      <c r="M39" s="9" t="s">
        <v>7318</v>
      </c>
      <c r="N39" s="9" t="s">
        <v>7319</v>
      </c>
      <c r="O39" s="7" t="s">
        <v>471</v>
      </c>
      <c r="P39" s="7"/>
      <c r="Q39" s="7">
        <v>13200</v>
      </c>
      <c r="R39" s="7">
        <v>113539</v>
      </c>
      <c r="S39" s="7" t="s">
        <v>480</v>
      </c>
      <c r="T39" s="7"/>
      <c r="U39" s="7"/>
      <c r="V39" s="7"/>
      <c r="W39" s="7"/>
      <c r="X39" s="7"/>
      <c r="Y39" s="7"/>
      <c r="Z39" s="9" t="s">
        <v>7294</v>
      </c>
      <c r="AA39" s="7" t="s">
        <v>480</v>
      </c>
      <c r="AB39" s="7">
        <v>1</v>
      </c>
    </row>
    <row r="40" spans="1:28" ht="21.6" customHeight="1">
      <c r="A40" s="7">
        <v>146</v>
      </c>
      <c r="B40" s="7">
        <v>2025012312</v>
      </c>
      <c r="C40" s="7">
        <v>1</v>
      </c>
      <c r="D40" s="7" t="s">
        <v>7123</v>
      </c>
      <c r="E40" s="7" t="s">
        <v>125</v>
      </c>
      <c r="F40" s="7" t="s">
        <v>7137</v>
      </c>
      <c r="G40" s="7" t="s">
        <v>7320</v>
      </c>
      <c r="H40" s="7" t="s">
        <v>7321</v>
      </c>
      <c r="I40" s="7" t="s">
        <v>7322</v>
      </c>
      <c r="J40" s="7" t="s">
        <v>7141</v>
      </c>
      <c r="K40" s="7" t="s">
        <v>7129</v>
      </c>
      <c r="L40" s="9" t="s">
        <v>7323</v>
      </c>
      <c r="M40" s="9" t="s">
        <v>7324</v>
      </c>
      <c r="N40" s="9" t="s">
        <v>7325</v>
      </c>
      <c r="O40" s="7" t="s">
        <v>471</v>
      </c>
      <c r="P40" s="7"/>
      <c r="Q40" s="7">
        <v>21984</v>
      </c>
      <c r="R40" s="7">
        <v>65417</v>
      </c>
      <c r="S40" s="7"/>
      <c r="T40" s="7"/>
      <c r="U40" s="7"/>
      <c r="V40" s="7"/>
      <c r="W40" s="7"/>
      <c r="X40" s="7"/>
      <c r="Y40" s="7" t="s">
        <v>480</v>
      </c>
      <c r="Z40" s="9" t="s">
        <v>7326</v>
      </c>
      <c r="AA40" s="7" t="s">
        <v>480</v>
      </c>
      <c r="AB40" s="7">
        <v>1</v>
      </c>
    </row>
    <row r="41" spans="1:28" ht="21.6" customHeight="1">
      <c r="A41" s="7">
        <v>159</v>
      </c>
      <c r="B41" s="7">
        <v>2025011527</v>
      </c>
      <c r="C41" s="7">
        <v>1</v>
      </c>
      <c r="D41" s="7" t="s">
        <v>7123</v>
      </c>
      <c r="E41" s="7" t="s">
        <v>125</v>
      </c>
      <c r="F41" s="7" t="s">
        <v>7302</v>
      </c>
      <c r="G41" s="7" t="s">
        <v>7179</v>
      </c>
      <c r="H41" s="7" t="s">
        <v>7327</v>
      </c>
      <c r="I41" s="7" t="s">
        <v>7328</v>
      </c>
      <c r="J41" s="7" t="s">
        <v>7170</v>
      </c>
      <c r="K41" s="7" t="s">
        <v>7129</v>
      </c>
      <c r="L41" s="9" t="s">
        <v>7329</v>
      </c>
      <c r="M41" s="9" t="s">
        <v>7330</v>
      </c>
      <c r="N41" s="9" t="s">
        <v>7331</v>
      </c>
      <c r="O41" s="7" t="s">
        <v>471</v>
      </c>
      <c r="P41" s="7">
        <v>5464</v>
      </c>
      <c r="Q41" s="7">
        <v>12466</v>
      </c>
      <c r="R41" s="7">
        <v>16973</v>
      </c>
      <c r="S41" s="7"/>
      <c r="T41" s="7"/>
      <c r="U41" s="7" t="s">
        <v>480</v>
      </c>
      <c r="V41" s="7"/>
      <c r="W41" s="7"/>
      <c r="X41" s="7"/>
      <c r="Y41" s="7"/>
      <c r="Z41" s="9" t="s">
        <v>7308</v>
      </c>
      <c r="AA41" s="7" t="s">
        <v>480</v>
      </c>
      <c r="AB41" s="7">
        <v>1</v>
      </c>
    </row>
    <row r="42" spans="1:28" ht="21.6" customHeight="1">
      <c r="A42" s="7">
        <v>162</v>
      </c>
      <c r="B42" s="7">
        <v>2025012609</v>
      </c>
      <c r="C42" s="7">
        <v>1</v>
      </c>
      <c r="D42" s="7" t="s">
        <v>7123</v>
      </c>
      <c r="E42" s="7" t="s">
        <v>125</v>
      </c>
      <c r="F42" s="7" t="s">
        <v>7195</v>
      </c>
      <c r="G42" s="7" t="s">
        <v>7332</v>
      </c>
      <c r="H42" s="7" t="s">
        <v>7333</v>
      </c>
      <c r="I42" s="7" t="s">
        <v>7198</v>
      </c>
      <c r="J42" s="7" t="s">
        <v>7199</v>
      </c>
      <c r="K42" s="7" t="s">
        <v>7129</v>
      </c>
      <c r="L42" s="9" t="s">
        <v>7200</v>
      </c>
      <c r="M42" s="9" t="s">
        <v>7201</v>
      </c>
      <c r="N42" s="9" t="s">
        <v>7202</v>
      </c>
      <c r="O42" s="7" t="s">
        <v>7136</v>
      </c>
      <c r="P42" s="7"/>
      <c r="Q42" s="7"/>
      <c r="R42" s="7">
        <v>1494</v>
      </c>
      <c r="S42" s="7"/>
      <c r="T42" s="7"/>
      <c r="U42" s="7"/>
      <c r="V42" s="7"/>
      <c r="W42" s="7"/>
      <c r="X42" s="7"/>
      <c r="Y42" s="7"/>
      <c r="Z42" s="9" t="s">
        <v>281</v>
      </c>
      <c r="AA42" s="7" t="s">
        <v>480</v>
      </c>
      <c r="AB42" s="7">
        <v>1</v>
      </c>
    </row>
    <row r="43" spans="1:28" ht="21.6" customHeight="1">
      <c r="A43" s="7">
        <v>163</v>
      </c>
      <c r="B43" s="7">
        <v>2025012606</v>
      </c>
      <c r="C43" s="7">
        <v>1</v>
      </c>
      <c r="D43" s="7" t="s">
        <v>7123</v>
      </c>
      <c r="E43" s="7" t="s">
        <v>125</v>
      </c>
      <c r="F43" s="7" t="s">
        <v>7195</v>
      </c>
      <c r="G43" s="7" t="s">
        <v>7196</v>
      </c>
      <c r="H43" s="7" t="s">
        <v>7150</v>
      </c>
      <c r="I43" s="7" t="s">
        <v>7334</v>
      </c>
      <c r="J43" s="7" t="s">
        <v>7199</v>
      </c>
      <c r="K43" s="7" t="s">
        <v>7129</v>
      </c>
      <c r="L43" s="9" t="s">
        <v>7335</v>
      </c>
      <c r="M43" s="9" t="s">
        <v>7336</v>
      </c>
      <c r="N43" s="9" t="s">
        <v>7337</v>
      </c>
      <c r="O43" s="7" t="s">
        <v>7136</v>
      </c>
      <c r="P43" s="7"/>
      <c r="Q43" s="7"/>
      <c r="R43" s="7">
        <v>39862</v>
      </c>
      <c r="S43" s="7"/>
      <c r="T43" s="7"/>
      <c r="U43" s="7"/>
      <c r="V43" s="7"/>
      <c r="W43" s="7"/>
      <c r="X43" s="7"/>
      <c r="Y43" s="7"/>
      <c r="Z43" s="9" t="s">
        <v>281</v>
      </c>
      <c r="AA43" s="7" t="s">
        <v>480</v>
      </c>
      <c r="AB43" s="7">
        <v>1</v>
      </c>
    </row>
    <row r="44" spans="1:28" ht="21.6" customHeight="1">
      <c r="A44" s="7">
        <v>166</v>
      </c>
      <c r="B44" s="7">
        <v>2025011904</v>
      </c>
      <c r="C44" s="7">
        <v>1</v>
      </c>
      <c r="D44" s="7" t="s">
        <v>7123</v>
      </c>
      <c r="E44" s="7" t="s">
        <v>125</v>
      </c>
      <c r="F44" s="7" t="s">
        <v>7293</v>
      </c>
      <c r="G44" s="7" t="s">
        <v>7179</v>
      </c>
      <c r="H44" s="7" t="s">
        <v>7237</v>
      </c>
      <c r="I44" s="7" t="s">
        <v>7338</v>
      </c>
      <c r="J44" s="7" t="s">
        <v>7199</v>
      </c>
      <c r="K44" s="7" t="s">
        <v>7129</v>
      </c>
      <c r="L44" s="9" t="s">
        <v>7200</v>
      </c>
      <c r="M44" s="9" t="s">
        <v>7339</v>
      </c>
      <c r="N44" s="9" t="s">
        <v>7340</v>
      </c>
      <c r="O44" s="7" t="s">
        <v>471</v>
      </c>
      <c r="P44" s="7"/>
      <c r="Q44" s="7"/>
      <c r="R44" s="7">
        <v>1293</v>
      </c>
      <c r="S44" s="7"/>
      <c r="T44" s="7"/>
      <c r="U44" s="7"/>
      <c r="V44" s="7"/>
      <c r="W44" s="7"/>
      <c r="X44" s="7"/>
      <c r="Y44" s="7" t="s">
        <v>480</v>
      </c>
      <c r="Z44" s="9" t="s">
        <v>7341</v>
      </c>
      <c r="AA44" s="7" t="s">
        <v>480</v>
      </c>
      <c r="AB44" s="7">
        <v>1</v>
      </c>
    </row>
    <row r="45" spans="1:28" ht="21.6" customHeight="1">
      <c r="A45" s="7">
        <v>167</v>
      </c>
      <c r="B45" s="7">
        <v>2025010692</v>
      </c>
      <c r="C45" s="7">
        <v>1</v>
      </c>
      <c r="D45" s="7" t="s">
        <v>7123</v>
      </c>
      <c r="E45" s="7" t="s">
        <v>125</v>
      </c>
      <c r="F45" s="7" t="s">
        <v>7212</v>
      </c>
      <c r="G45" s="7" t="s">
        <v>7342</v>
      </c>
      <c r="H45" s="7" t="s">
        <v>7226</v>
      </c>
      <c r="I45" s="7" t="s">
        <v>7343</v>
      </c>
      <c r="J45" s="7" t="s">
        <v>7199</v>
      </c>
      <c r="K45" s="7" t="s">
        <v>7129</v>
      </c>
      <c r="L45" s="9" t="s">
        <v>7344</v>
      </c>
      <c r="M45" s="9" t="s">
        <v>7345</v>
      </c>
      <c r="N45" s="9" t="s">
        <v>7346</v>
      </c>
      <c r="O45" s="7" t="s">
        <v>471</v>
      </c>
      <c r="P45" s="7"/>
      <c r="Q45" s="7"/>
      <c r="R45" s="7">
        <v>368083</v>
      </c>
      <c r="S45" s="7" t="s">
        <v>480</v>
      </c>
      <c r="T45" s="7"/>
      <c r="U45" s="7"/>
      <c r="V45" s="7"/>
      <c r="W45" s="7"/>
      <c r="X45" s="7"/>
      <c r="Y45" s="7"/>
      <c r="Z45" s="9" t="s">
        <v>7294</v>
      </c>
      <c r="AA45" s="7" t="s">
        <v>480</v>
      </c>
      <c r="AB45" s="7">
        <v>1</v>
      </c>
    </row>
    <row r="46" spans="1:28" ht="21.6" customHeight="1">
      <c r="A46" s="7">
        <v>169</v>
      </c>
      <c r="B46" s="7">
        <v>2025012697</v>
      </c>
      <c r="C46" s="7">
        <v>1</v>
      </c>
      <c r="D46" s="7" t="s">
        <v>7123</v>
      </c>
      <c r="E46" s="7" t="s">
        <v>125</v>
      </c>
      <c r="F46" s="7" t="s">
        <v>7133</v>
      </c>
      <c r="G46" s="7" t="s">
        <v>7347</v>
      </c>
      <c r="H46" s="7" t="s">
        <v>7348</v>
      </c>
      <c r="I46" s="7" t="s">
        <v>7343</v>
      </c>
      <c r="J46" s="7" t="s">
        <v>7199</v>
      </c>
      <c r="K46" s="7" t="s">
        <v>7129</v>
      </c>
      <c r="L46" s="9" t="s">
        <v>7344</v>
      </c>
      <c r="M46" s="9" t="s">
        <v>7345</v>
      </c>
      <c r="N46" s="9" t="s">
        <v>7346</v>
      </c>
      <c r="O46" s="7" t="s">
        <v>471</v>
      </c>
      <c r="P46" s="7"/>
      <c r="Q46" s="7"/>
      <c r="R46" s="7">
        <v>368083</v>
      </c>
      <c r="S46" s="7"/>
      <c r="T46" s="7"/>
      <c r="U46" s="7"/>
      <c r="V46" s="7"/>
      <c r="W46" s="7"/>
      <c r="X46" s="7"/>
      <c r="Y46" s="7" t="s">
        <v>480</v>
      </c>
      <c r="Z46" s="9" t="s">
        <v>7349</v>
      </c>
      <c r="AA46" s="7" t="s">
        <v>480</v>
      </c>
      <c r="AB46" s="7">
        <v>1</v>
      </c>
    </row>
    <row r="47" spans="1:28" ht="21.6" customHeight="1">
      <c r="A47" s="7">
        <v>170</v>
      </c>
      <c r="B47" s="7">
        <v>2025010696</v>
      </c>
      <c r="C47" s="7">
        <v>1</v>
      </c>
      <c r="D47" s="7" t="s">
        <v>7123</v>
      </c>
      <c r="E47" s="7" t="s">
        <v>125</v>
      </c>
      <c r="F47" s="7" t="s">
        <v>7212</v>
      </c>
      <c r="G47" s="7" t="s">
        <v>7226</v>
      </c>
      <c r="H47" s="7" t="s">
        <v>7227</v>
      </c>
      <c r="I47" s="7" t="s">
        <v>7350</v>
      </c>
      <c r="J47" s="7" t="s">
        <v>7199</v>
      </c>
      <c r="K47" s="7" t="s">
        <v>7129</v>
      </c>
      <c r="L47" s="9" t="s">
        <v>7344</v>
      </c>
      <c r="M47" s="9" t="s">
        <v>7351</v>
      </c>
      <c r="N47" s="9" t="s">
        <v>7352</v>
      </c>
      <c r="O47" s="7" t="s">
        <v>471</v>
      </c>
      <c r="P47" s="7"/>
      <c r="Q47" s="7"/>
      <c r="R47" s="7">
        <v>161922</v>
      </c>
      <c r="S47" s="7" t="s">
        <v>480</v>
      </c>
      <c r="T47" s="7"/>
      <c r="U47" s="7"/>
      <c r="V47" s="7"/>
      <c r="W47" s="7"/>
      <c r="X47" s="7"/>
      <c r="Y47" s="7"/>
      <c r="Z47" s="9" t="s">
        <v>7294</v>
      </c>
      <c r="AA47" s="7" t="s">
        <v>480</v>
      </c>
      <c r="AB47" s="7">
        <v>1</v>
      </c>
    </row>
    <row r="48" spans="1:28" ht="21.6" customHeight="1">
      <c r="A48" s="7">
        <v>172</v>
      </c>
      <c r="B48" s="7">
        <v>2025013085</v>
      </c>
      <c r="C48" s="7">
        <v>1</v>
      </c>
      <c r="D48" s="7" t="s">
        <v>7123</v>
      </c>
      <c r="E48" s="7" t="s">
        <v>125</v>
      </c>
      <c r="F48" s="7" t="s">
        <v>7353</v>
      </c>
      <c r="G48" s="7" t="s">
        <v>7296</v>
      </c>
      <c r="H48" s="7" t="s">
        <v>7226</v>
      </c>
      <c r="I48" s="7" t="s">
        <v>7354</v>
      </c>
      <c r="J48" s="7" t="s">
        <v>7199</v>
      </c>
      <c r="K48" s="7" t="s">
        <v>7129</v>
      </c>
      <c r="L48" s="9" t="s">
        <v>7355</v>
      </c>
      <c r="M48" s="9" t="s">
        <v>7356</v>
      </c>
      <c r="N48" s="9"/>
      <c r="O48" s="7" t="s">
        <v>471</v>
      </c>
      <c r="P48" s="7"/>
      <c r="Q48" s="7"/>
      <c r="R48" s="7">
        <v>294493</v>
      </c>
      <c r="S48" s="7" t="s">
        <v>480</v>
      </c>
      <c r="T48" s="7"/>
      <c r="U48" s="7"/>
      <c r="V48" s="7"/>
      <c r="W48" s="7"/>
      <c r="X48" s="7"/>
      <c r="Y48" s="7"/>
      <c r="Z48" s="9" t="s">
        <v>7357</v>
      </c>
      <c r="AA48" s="7" t="s">
        <v>480</v>
      </c>
      <c r="AB48" s="7">
        <v>1</v>
      </c>
    </row>
    <row r="49" spans="1:28" ht="21.6" customHeight="1">
      <c r="A49" s="7">
        <v>176</v>
      </c>
      <c r="B49" s="7">
        <v>2025011549</v>
      </c>
      <c r="C49" s="7">
        <v>1</v>
      </c>
      <c r="D49" s="7" t="s">
        <v>7123</v>
      </c>
      <c r="E49" s="7" t="s">
        <v>125</v>
      </c>
      <c r="F49" s="7" t="s">
        <v>7302</v>
      </c>
      <c r="G49" s="7" t="s">
        <v>7196</v>
      </c>
      <c r="H49" s="7" t="s">
        <v>7358</v>
      </c>
      <c r="I49" s="7" t="s">
        <v>7359</v>
      </c>
      <c r="J49" s="7" t="s">
        <v>7199</v>
      </c>
      <c r="K49" s="7" t="s">
        <v>7129</v>
      </c>
      <c r="L49" s="9" t="s">
        <v>7360</v>
      </c>
      <c r="M49" s="9" t="s">
        <v>7361</v>
      </c>
      <c r="N49" s="9"/>
      <c r="O49" s="7" t="s">
        <v>509</v>
      </c>
      <c r="P49" s="7"/>
      <c r="Q49" s="7"/>
      <c r="R49" s="7">
        <v>67200</v>
      </c>
      <c r="S49" s="7"/>
      <c r="T49" s="7"/>
      <c r="U49" s="7"/>
      <c r="V49" s="7"/>
      <c r="W49" s="7"/>
      <c r="X49" s="7"/>
      <c r="Y49" s="7"/>
      <c r="Z49" s="9" t="s">
        <v>7362</v>
      </c>
      <c r="AA49" s="7" t="s">
        <v>480</v>
      </c>
      <c r="AB49" s="7">
        <v>1</v>
      </c>
    </row>
    <row r="50" spans="1:28" ht="21.6" customHeight="1">
      <c r="A50" s="7">
        <v>177</v>
      </c>
      <c r="B50" s="7">
        <v>2025013200</v>
      </c>
      <c r="C50" s="7">
        <v>1</v>
      </c>
      <c r="D50" s="7" t="s">
        <v>7123</v>
      </c>
      <c r="E50" s="7" t="s">
        <v>125</v>
      </c>
      <c r="F50" s="7" t="s">
        <v>7353</v>
      </c>
      <c r="G50" s="7" t="s">
        <v>7332</v>
      </c>
      <c r="H50" s="7" t="s">
        <v>7333</v>
      </c>
      <c r="I50" s="7" t="s">
        <v>7359</v>
      </c>
      <c r="J50" s="7" t="s">
        <v>7199</v>
      </c>
      <c r="K50" s="7" t="s">
        <v>7129</v>
      </c>
      <c r="L50" s="9" t="s">
        <v>7360</v>
      </c>
      <c r="M50" s="9" t="s">
        <v>7361</v>
      </c>
      <c r="N50" s="9"/>
      <c r="O50" s="7" t="s">
        <v>471</v>
      </c>
      <c r="P50" s="7"/>
      <c r="Q50" s="7"/>
      <c r="R50" s="7">
        <v>71400</v>
      </c>
      <c r="S50" s="7" t="s">
        <v>480</v>
      </c>
      <c r="T50" s="7"/>
      <c r="U50" s="7"/>
      <c r="V50" s="7"/>
      <c r="W50" s="7"/>
      <c r="X50" s="7"/>
      <c r="Y50" s="7"/>
      <c r="Z50" s="9" t="s">
        <v>7132</v>
      </c>
      <c r="AA50" s="7" t="s">
        <v>480</v>
      </c>
      <c r="AB50" s="7">
        <v>1</v>
      </c>
    </row>
    <row r="51" spans="1:28" ht="21.6" customHeight="1">
      <c r="A51" s="7">
        <v>181</v>
      </c>
      <c r="B51" s="7">
        <v>2025011861</v>
      </c>
      <c r="C51" s="7">
        <v>1</v>
      </c>
      <c r="D51" s="7" t="s">
        <v>7123</v>
      </c>
      <c r="E51" s="7" t="s">
        <v>125</v>
      </c>
      <c r="F51" s="7" t="s">
        <v>7293</v>
      </c>
      <c r="G51" s="7" t="s">
        <v>7333</v>
      </c>
      <c r="H51" s="7" t="s">
        <v>7363</v>
      </c>
      <c r="I51" s="7" t="s">
        <v>7364</v>
      </c>
      <c r="J51" s="7" t="s">
        <v>7199</v>
      </c>
      <c r="K51" s="7" t="s">
        <v>7129</v>
      </c>
      <c r="L51" s="9" t="s">
        <v>7200</v>
      </c>
      <c r="M51" s="9" t="s">
        <v>7365</v>
      </c>
      <c r="N51" s="9" t="s">
        <v>7366</v>
      </c>
      <c r="O51" s="7" t="s">
        <v>509</v>
      </c>
      <c r="P51" s="7"/>
      <c r="Q51" s="7"/>
      <c r="R51" s="7">
        <v>58705</v>
      </c>
      <c r="S51" s="7"/>
      <c r="T51" s="7"/>
      <c r="U51" s="7"/>
      <c r="V51" s="7"/>
      <c r="W51" s="7"/>
      <c r="X51" s="7"/>
      <c r="Y51" s="7"/>
      <c r="Z51" s="9" t="s">
        <v>7367</v>
      </c>
      <c r="AA51" s="7" t="s">
        <v>480</v>
      </c>
      <c r="AB51" s="7">
        <v>1</v>
      </c>
    </row>
    <row r="52" spans="1:28" ht="21.6" customHeight="1">
      <c r="A52" s="7">
        <v>182</v>
      </c>
      <c r="B52" s="7">
        <v>2025010962</v>
      </c>
      <c r="C52" s="7">
        <v>1</v>
      </c>
      <c r="D52" s="7" t="s">
        <v>7123</v>
      </c>
      <c r="E52" s="7" t="s">
        <v>125</v>
      </c>
      <c r="F52" s="7" t="s">
        <v>7219</v>
      </c>
      <c r="G52" s="7" t="s">
        <v>7314</v>
      </c>
      <c r="H52" s="7" t="s">
        <v>7196</v>
      </c>
      <c r="I52" s="7" t="s">
        <v>7368</v>
      </c>
      <c r="J52" s="7" t="s">
        <v>7199</v>
      </c>
      <c r="K52" s="7" t="s">
        <v>7129</v>
      </c>
      <c r="L52" s="9" t="s">
        <v>7216</v>
      </c>
      <c r="M52" s="9" t="s">
        <v>7369</v>
      </c>
      <c r="N52" s="9" t="s">
        <v>7370</v>
      </c>
      <c r="O52" s="7" t="s">
        <v>7136</v>
      </c>
      <c r="P52" s="7"/>
      <c r="Q52" s="7"/>
      <c r="R52" s="7">
        <v>35888</v>
      </c>
      <c r="S52" s="7"/>
      <c r="T52" s="7"/>
      <c r="U52" s="7"/>
      <c r="V52" s="7"/>
      <c r="W52" s="7"/>
      <c r="X52" s="7"/>
      <c r="Y52" s="7"/>
      <c r="Z52" s="9" t="s">
        <v>7294</v>
      </c>
      <c r="AA52" s="7" t="s">
        <v>480</v>
      </c>
      <c r="AB52" s="7">
        <v>1</v>
      </c>
    </row>
    <row r="53" spans="1:28" ht="21.6" customHeight="1">
      <c r="A53" s="7">
        <v>184</v>
      </c>
      <c r="B53" s="7">
        <v>2025011452</v>
      </c>
      <c r="C53" s="7">
        <v>1</v>
      </c>
      <c r="D53" s="7" t="s">
        <v>7123</v>
      </c>
      <c r="E53" s="7" t="s">
        <v>125</v>
      </c>
      <c r="F53" s="7" t="s">
        <v>7310</v>
      </c>
      <c r="G53" s="7" t="s">
        <v>7371</v>
      </c>
      <c r="H53" s="7" t="s">
        <v>7372</v>
      </c>
      <c r="I53" s="7" t="s">
        <v>7368</v>
      </c>
      <c r="J53" s="7" t="s">
        <v>7199</v>
      </c>
      <c r="K53" s="7" t="s">
        <v>7129</v>
      </c>
      <c r="L53" s="9" t="s">
        <v>7216</v>
      </c>
      <c r="M53" s="9" t="s">
        <v>7369</v>
      </c>
      <c r="N53" s="9" t="s">
        <v>7370</v>
      </c>
      <c r="O53" s="7" t="s">
        <v>471</v>
      </c>
      <c r="P53" s="7"/>
      <c r="Q53" s="7"/>
      <c r="R53" s="7">
        <v>35888</v>
      </c>
      <c r="S53" s="7"/>
      <c r="T53" s="7"/>
      <c r="U53" s="7" t="s">
        <v>480</v>
      </c>
      <c r="V53" s="7"/>
      <c r="W53" s="7"/>
      <c r="X53" s="7"/>
      <c r="Y53" s="7"/>
      <c r="Z53" s="9" t="s">
        <v>7308</v>
      </c>
      <c r="AA53" s="7" t="s">
        <v>480</v>
      </c>
      <c r="AB53" s="7">
        <v>1</v>
      </c>
    </row>
    <row r="54" spans="1:28" ht="21.6" customHeight="1">
      <c r="A54" s="7">
        <v>185</v>
      </c>
      <c r="B54" s="7">
        <v>2025010965</v>
      </c>
      <c r="C54" s="7">
        <v>1</v>
      </c>
      <c r="D54" s="7" t="s">
        <v>7123</v>
      </c>
      <c r="E54" s="7" t="s">
        <v>125</v>
      </c>
      <c r="F54" s="7" t="s">
        <v>7219</v>
      </c>
      <c r="G54" s="7" t="s">
        <v>7150</v>
      </c>
      <c r="H54" s="7" t="s">
        <v>7373</v>
      </c>
      <c r="I54" s="7" t="s">
        <v>7374</v>
      </c>
      <c r="J54" s="7" t="s">
        <v>7199</v>
      </c>
      <c r="K54" s="7" t="s">
        <v>7129</v>
      </c>
      <c r="L54" s="9" t="s">
        <v>7216</v>
      </c>
      <c r="M54" s="9" t="s">
        <v>7375</v>
      </c>
      <c r="N54" s="9" t="s">
        <v>7376</v>
      </c>
      <c r="O54" s="7" t="s">
        <v>471</v>
      </c>
      <c r="P54" s="7"/>
      <c r="Q54" s="7"/>
      <c r="R54" s="7">
        <v>62731</v>
      </c>
      <c r="S54" s="7" t="s">
        <v>480</v>
      </c>
      <c r="T54" s="7"/>
      <c r="U54" s="7"/>
      <c r="V54" s="7"/>
      <c r="W54" s="7"/>
      <c r="X54" s="7"/>
      <c r="Y54" s="7"/>
      <c r="Z54" s="9" t="s">
        <v>7294</v>
      </c>
      <c r="AA54" s="7" t="s">
        <v>480</v>
      </c>
      <c r="AB54" s="7">
        <v>1</v>
      </c>
    </row>
    <row r="55" spans="1:28" ht="21.6" customHeight="1">
      <c r="A55" s="7">
        <v>187</v>
      </c>
      <c r="B55" s="7">
        <v>2025011481</v>
      </c>
      <c r="C55" s="7">
        <v>1</v>
      </c>
      <c r="D55" s="7" t="s">
        <v>7123</v>
      </c>
      <c r="E55" s="7" t="s">
        <v>125</v>
      </c>
      <c r="F55" s="7" t="s">
        <v>7310</v>
      </c>
      <c r="G55" s="7" t="s">
        <v>7377</v>
      </c>
      <c r="H55" s="7" t="s">
        <v>7378</v>
      </c>
      <c r="I55" s="7" t="s">
        <v>7374</v>
      </c>
      <c r="J55" s="7" t="s">
        <v>7199</v>
      </c>
      <c r="K55" s="7" t="s">
        <v>7129</v>
      </c>
      <c r="L55" s="9" t="s">
        <v>7216</v>
      </c>
      <c r="M55" s="9" t="s">
        <v>7375</v>
      </c>
      <c r="N55" s="9" t="s">
        <v>7376</v>
      </c>
      <c r="O55" s="7" t="s">
        <v>471</v>
      </c>
      <c r="P55" s="7"/>
      <c r="Q55" s="7"/>
      <c r="R55" s="7">
        <v>62731</v>
      </c>
      <c r="S55" s="7"/>
      <c r="T55" s="7"/>
      <c r="U55" s="7" t="s">
        <v>480</v>
      </c>
      <c r="V55" s="7"/>
      <c r="W55" s="7"/>
      <c r="X55" s="7"/>
      <c r="Y55" s="7"/>
      <c r="Z55" s="9" t="s">
        <v>7308</v>
      </c>
      <c r="AA55" s="7" t="s">
        <v>480</v>
      </c>
      <c r="AB55" s="7">
        <v>1</v>
      </c>
    </row>
    <row r="56" spans="1:28" ht="21.6" customHeight="1">
      <c r="A56" s="7">
        <v>188</v>
      </c>
      <c r="B56" s="7">
        <v>2025010991</v>
      </c>
      <c r="C56" s="7">
        <v>1</v>
      </c>
      <c r="D56" s="7" t="s">
        <v>7123</v>
      </c>
      <c r="E56" s="7" t="s">
        <v>125</v>
      </c>
      <c r="F56" s="7" t="s">
        <v>7219</v>
      </c>
      <c r="G56" s="7" t="s">
        <v>7373</v>
      </c>
      <c r="H56" s="7" t="s">
        <v>7332</v>
      </c>
      <c r="I56" s="7" t="s">
        <v>7379</v>
      </c>
      <c r="J56" s="7" t="s">
        <v>7223</v>
      </c>
      <c r="K56" s="7" t="s">
        <v>7129</v>
      </c>
      <c r="L56" s="9" t="s">
        <v>7380</v>
      </c>
      <c r="M56" s="9" t="s">
        <v>7381</v>
      </c>
      <c r="N56" s="9" t="s">
        <v>7382</v>
      </c>
      <c r="O56" s="7" t="s">
        <v>471</v>
      </c>
      <c r="P56" s="7"/>
      <c r="Q56" s="7"/>
      <c r="R56" s="7">
        <v>111205</v>
      </c>
      <c r="S56" s="7" t="s">
        <v>480</v>
      </c>
      <c r="T56" s="7"/>
      <c r="U56" s="7"/>
      <c r="V56" s="7"/>
      <c r="W56" s="7"/>
      <c r="X56" s="7"/>
      <c r="Y56" s="7"/>
      <c r="Z56" s="9" t="s">
        <v>7294</v>
      </c>
      <c r="AA56" s="7" t="s">
        <v>480</v>
      </c>
      <c r="AB56" s="7">
        <v>1</v>
      </c>
    </row>
    <row r="57" spans="1:28" ht="21.6" customHeight="1">
      <c r="A57" s="7">
        <v>190</v>
      </c>
      <c r="B57" s="7">
        <v>2025011327</v>
      </c>
      <c r="C57" s="7">
        <v>1</v>
      </c>
      <c r="D57" s="7" t="s">
        <v>7123</v>
      </c>
      <c r="E57" s="7" t="s">
        <v>125</v>
      </c>
      <c r="F57" s="7" t="s">
        <v>7295</v>
      </c>
      <c r="G57" s="7" t="s">
        <v>7383</v>
      </c>
      <c r="H57" s="7" t="s">
        <v>7384</v>
      </c>
      <c r="I57" s="7" t="s">
        <v>7379</v>
      </c>
      <c r="J57" s="7" t="s">
        <v>7223</v>
      </c>
      <c r="K57" s="7" t="s">
        <v>7129</v>
      </c>
      <c r="L57" s="9" t="s">
        <v>7380</v>
      </c>
      <c r="M57" s="9" t="s">
        <v>7381</v>
      </c>
      <c r="N57" s="9" t="s">
        <v>7382</v>
      </c>
      <c r="O57" s="7" t="s">
        <v>471</v>
      </c>
      <c r="P57" s="7"/>
      <c r="Q57" s="7"/>
      <c r="R57" s="7">
        <v>111205</v>
      </c>
      <c r="S57" s="7"/>
      <c r="T57" s="7"/>
      <c r="U57" s="7"/>
      <c r="V57" s="7"/>
      <c r="W57" s="7"/>
      <c r="X57" s="7"/>
      <c r="Y57" s="7" t="s">
        <v>480</v>
      </c>
      <c r="Z57" s="9" t="s">
        <v>7385</v>
      </c>
      <c r="AA57" s="7" t="s">
        <v>480</v>
      </c>
      <c r="AB57" s="7">
        <v>1</v>
      </c>
    </row>
    <row r="58" spans="1:28" ht="21.6" customHeight="1">
      <c r="A58" s="7">
        <v>191</v>
      </c>
      <c r="B58" s="7">
        <v>2025011525</v>
      </c>
      <c r="C58" s="7">
        <v>1</v>
      </c>
      <c r="D58" s="7" t="s">
        <v>7123</v>
      </c>
      <c r="E58" s="7" t="s">
        <v>125</v>
      </c>
      <c r="F58" s="7" t="s">
        <v>7302</v>
      </c>
      <c r="G58" s="7" t="s">
        <v>7296</v>
      </c>
      <c r="H58" s="7" t="s">
        <v>7226</v>
      </c>
      <c r="I58" s="7" t="s">
        <v>7379</v>
      </c>
      <c r="J58" s="7" t="s">
        <v>7223</v>
      </c>
      <c r="K58" s="7" t="s">
        <v>7129</v>
      </c>
      <c r="L58" s="9" t="s">
        <v>7380</v>
      </c>
      <c r="M58" s="9" t="s">
        <v>7381</v>
      </c>
      <c r="N58" s="9" t="s">
        <v>7382</v>
      </c>
      <c r="O58" s="7" t="s">
        <v>471</v>
      </c>
      <c r="P58" s="7"/>
      <c r="Q58" s="7"/>
      <c r="R58" s="7">
        <v>111205</v>
      </c>
      <c r="S58" s="7"/>
      <c r="T58" s="7"/>
      <c r="U58" s="7" t="s">
        <v>480</v>
      </c>
      <c r="V58" s="7"/>
      <c r="W58" s="7"/>
      <c r="X58" s="7"/>
      <c r="Y58" s="7"/>
      <c r="Z58" s="9" t="s">
        <v>7308</v>
      </c>
      <c r="AA58" s="7" t="s">
        <v>480</v>
      </c>
      <c r="AB58" s="7">
        <v>1</v>
      </c>
    </row>
    <row r="59" spans="1:28" ht="21.6" customHeight="1">
      <c r="A59" s="7">
        <v>192</v>
      </c>
      <c r="B59" s="7">
        <v>2025010809</v>
      </c>
      <c r="C59" s="7">
        <v>1</v>
      </c>
      <c r="D59" s="7" t="s">
        <v>7123</v>
      </c>
      <c r="E59" s="7" t="s">
        <v>125</v>
      </c>
      <c r="F59" s="7" t="s">
        <v>7212</v>
      </c>
      <c r="G59" s="7" t="s">
        <v>7196</v>
      </c>
      <c r="H59" s="7" t="s">
        <v>7373</v>
      </c>
      <c r="I59" s="7" t="s">
        <v>7386</v>
      </c>
      <c r="J59" s="7" t="s">
        <v>7223</v>
      </c>
      <c r="K59" s="7" t="s">
        <v>7129</v>
      </c>
      <c r="L59" s="9" t="s">
        <v>7380</v>
      </c>
      <c r="M59" s="9" t="s">
        <v>7387</v>
      </c>
      <c r="N59" s="9" t="s">
        <v>7388</v>
      </c>
      <c r="O59" s="7" t="s">
        <v>471</v>
      </c>
      <c r="P59" s="7"/>
      <c r="Q59" s="7"/>
      <c r="R59" s="7">
        <v>87536</v>
      </c>
      <c r="S59" s="7"/>
      <c r="T59" s="7"/>
      <c r="U59" s="7"/>
      <c r="V59" s="7"/>
      <c r="W59" s="7"/>
      <c r="X59" s="7"/>
      <c r="Y59" s="7" t="s">
        <v>480</v>
      </c>
      <c r="Z59" s="9" t="s">
        <v>7389</v>
      </c>
      <c r="AA59" s="7" t="s">
        <v>480</v>
      </c>
      <c r="AB59" s="7">
        <v>1</v>
      </c>
    </row>
    <row r="60" spans="1:28" ht="21.6" customHeight="1">
      <c r="A60" s="7">
        <v>193</v>
      </c>
      <c r="B60" s="7">
        <v>2025010993</v>
      </c>
      <c r="C60" s="7">
        <v>1</v>
      </c>
      <c r="D60" s="7" t="s">
        <v>7123</v>
      </c>
      <c r="E60" s="7" t="s">
        <v>125</v>
      </c>
      <c r="F60" s="7" t="s">
        <v>7219</v>
      </c>
      <c r="G60" s="7" t="s">
        <v>7332</v>
      </c>
      <c r="H60" s="7" t="s">
        <v>7333</v>
      </c>
      <c r="I60" s="7" t="s">
        <v>7386</v>
      </c>
      <c r="J60" s="7" t="s">
        <v>7223</v>
      </c>
      <c r="K60" s="7" t="s">
        <v>7129</v>
      </c>
      <c r="L60" s="9" t="s">
        <v>7380</v>
      </c>
      <c r="M60" s="9" t="s">
        <v>7387</v>
      </c>
      <c r="N60" s="9" t="s">
        <v>7388</v>
      </c>
      <c r="O60" s="7" t="s">
        <v>471</v>
      </c>
      <c r="P60" s="7"/>
      <c r="Q60" s="7"/>
      <c r="R60" s="7">
        <v>93091</v>
      </c>
      <c r="S60" s="7" t="s">
        <v>480</v>
      </c>
      <c r="T60" s="7"/>
      <c r="U60" s="7"/>
      <c r="V60" s="7"/>
      <c r="W60" s="7"/>
      <c r="X60" s="7"/>
      <c r="Y60" s="7"/>
      <c r="Z60" s="9" t="s">
        <v>7390</v>
      </c>
      <c r="AA60" s="7" t="s">
        <v>480</v>
      </c>
      <c r="AB60" s="7">
        <v>1</v>
      </c>
    </row>
    <row r="61" spans="1:28" ht="21.6" customHeight="1">
      <c r="A61" s="7">
        <v>195</v>
      </c>
      <c r="B61" s="7">
        <v>2025011526</v>
      </c>
      <c r="C61" s="7">
        <v>1</v>
      </c>
      <c r="D61" s="7" t="s">
        <v>7123</v>
      </c>
      <c r="E61" s="7" t="s">
        <v>125</v>
      </c>
      <c r="F61" s="7" t="s">
        <v>7302</v>
      </c>
      <c r="G61" s="7" t="s">
        <v>7226</v>
      </c>
      <c r="H61" s="7" t="s">
        <v>7309</v>
      </c>
      <c r="I61" s="7" t="s">
        <v>7386</v>
      </c>
      <c r="J61" s="7" t="s">
        <v>7223</v>
      </c>
      <c r="K61" s="7" t="s">
        <v>7129</v>
      </c>
      <c r="L61" s="9" t="s">
        <v>7380</v>
      </c>
      <c r="M61" s="9" t="s">
        <v>7387</v>
      </c>
      <c r="N61" s="9" t="s">
        <v>7388</v>
      </c>
      <c r="O61" s="7" t="s">
        <v>471</v>
      </c>
      <c r="P61" s="7"/>
      <c r="Q61" s="7"/>
      <c r="R61" s="7">
        <v>93091</v>
      </c>
      <c r="S61" s="7"/>
      <c r="T61" s="7"/>
      <c r="U61" s="7" t="s">
        <v>480</v>
      </c>
      <c r="V61" s="7"/>
      <c r="W61" s="7"/>
      <c r="X61" s="7"/>
      <c r="Y61" s="7"/>
      <c r="Z61" s="9" t="s">
        <v>7308</v>
      </c>
      <c r="AA61" s="7" t="s">
        <v>480</v>
      </c>
      <c r="AB61" s="7">
        <v>1</v>
      </c>
    </row>
    <row r="62" spans="1:28" ht="21.6" customHeight="1">
      <c r="A62" s="7">
        <v>196</v>
      </c>
      <c r="B62" s="7">
        <v>2025013218</v>
      </c>
      <c r="C62" s="7">
        <v>1</v>
      </c>
      <c r="D62" s="7" t="s">
        <v>7123</v>
      </c>
      <c r="E62" s="7" t="s">
        <v>125</v>
      </c>
      <c r="F62" s="7" t="s">
        <v>7353</v>
      </c>
      <c r="G62" s="7" t="s">
        <v>7371</v>
      </c>
      <c r="H62" s="7" t="s">
        <v>7391</v>
      </c>
      <c r="I62" s="7" t="s">
        <v>7386</v>
      </c>
      <c r="J62" s="7" t="s">
        <v>7223</v>
      </c>
      <c r="K62" s="7" t="s">
        <v>7129</v>
      </c>
      <c r="L62" s="9" t="s">
        <v>7380</v>
      </c>
      <c r="M62" s="9" t="s">
        <v>7387</v>
      </c>
      <c r="N62" s="9" t="s">
        <v>7388</v>
      </c>
      <c r="O62" s="7" t="s">
        <v>471</v>
      </c>
      <c r="P62" s="7"/>
      <c r="Q62" s="7"/>
      <c r="R62" s="7">
        <v>93091</v>
      </c>
      <c r="S62" s="7"/>
      <c r="T62" s="7"/>
      <c r="U62" s="7"/>
      <c r="V62" s="7"/>
      <c r="W62" s="7"/>
      <c r="X62" s="7"/>
      <c r="Y62" s="7" t="s">
        <v>480</v>
      </c>
      <c r="Z62" s="9" t="s">
        <v>7392</v>
      </c>
      <c r="AA62" s="7" t="s">
        <v>480</v>
      </c>
      <c r="AB62" s="7">
        <v>1</v>
      </c>
    </row>
    <row r="63" spans="1:28" ht="21.6" customHeight="1">
      <c r="A63" s="7">
        <v>197</v>
      </c>
      <c r="B63" s="7">
        <v>2025011595</v>
      </c>
      <c r="C63" s="7">
        <v>1</v>
      </c>
      <c r="D63" s="7" t="s">
        <v>7123</v>
      </c>
      <c r="E63" s="7" t="s">
        <v>125</v>
      </c>
      <c r="F63" s="7" t="s">
        <v>7302</v>
      </c>
      <c r="G63" s="7" t="s">
        <v>7332</v>
      </c>
      <c r="H63" s="7" t="s">
        <v>7333</v>
      </c>
      <c r="I63" s="7" t="s">
        <v>7393</v>
      </c>
      <c r="J63" s="7" t="s">
        <v>7223</v>
      </c>
      <c r="K63" s="7" t="s">
        <v>7129</v>
      </c>
      <c r="L63" s="9" t="s">
        <v>7394</v>
      </c>
      <c r="M63" s="9" t="s">
        <v>7395</v>
      </c>
      <c r="N63" s="9"/>
      <c r="O63" s="7" t="s">
        <v>471</v>
      </c>
      <c r="P63" s="7"/>
      <c r="Q63" s="7"/>
      <c r="R63" s="7">
        <v>32000</v>
      </c>
      <c r="S63" s="7" t="s">
        <v>480</v>
      </c>
      <c r="T63" s="7"/>
      <c r="U63" s="7"/>
      <c r="V63" s="7"/>
      <c r="W63" s="7"/>
      <c r="X63" s="7"/>
      <c r="Y63" s="7"/>
      <c r="Z63" s="9" t="s">
        <v>7294</v>
      </c>
      <c r="AA63" s="7" t="s">
        <v>480</v>
      </c>
      <c r="AB63" s="7">
        <v>1</v>
      </c>
    </row>
    <row r="64" spans="1:28" ht="21.6" customHeight="1">
      <c r="A64" s="7">
        <v>199</v>
      </c>
      <c r="B64" s="7">
        <v>2025013493</v>
      </c>
      <c r="C64" s="7">
        <v>1</v>
      </c>
      <c r="D64" s="7" t="s">
        <v>7123</v>
      </c>
      <c r="E64" s="7" t="s">
        <v>125</v>
      </c>
      <c r="F64" s="7" t="s">
        <v>7396</v>
      </c>
      <c r="G64" s="7" t="s">
        <v>7226</v>
      </c>
      <c r="H64" s="7" t="s">
        <v>7397</v>
      </c>
      <c r="I64" s="7" t="s">
        <v>7398</v>
      </c>
      <c r="J64" s="7" t="s">
        <v>7223</v>
      </c>
      <c r="K64" s="7" t="s">
        <v>7129</v>
      </c>
      <c r="L64" s="9" t="s">
        <v>7200</v>
      </c>
      <c r="M64" s="9" t="s">
        <v>7399</v>
      </c>
      <c r="N64" s="9" t="s">
        <v>7400</v>
      </c>
      <c r="O64" s="7" t="s">
        <v>471</v>
      </c>
      <c r="P64" s="7"/>
      <c r="Q64" s="7"/>
      <c r="R64" s="7">
        <v>308</v>
      </c>
      <c r="S64" s="7"/>
      <c r="T64" s="7" t="s">
        <v>480</v>
      </c>
      <c r="U64" s="7"/>
      <c r="V64" s="7"/>
      <c r="W64" s="7"/>
      <c r="X64" s="7"/>
      <c r="Y64" s="7"/>
      <c r="Z64" s="9" t="s">
        <v>7401</v>
      </c>
      <c r="AA64" s="7" t="s">
        <v>480</v>
      </c>
      <c r="AB64" s="7">
        <v>1</v>
      </c>
    </row>
    <row r="65" spans="1:28" ht="21.6" customHeight="1">
      <c r="A65" s="7">
        <v>202</v>
      </c>
      <c r="B65" s="7">
        <v>2025013381</v>
      </c>
      <c r="C65" s="7">
        <v>1</v>
      </c>
      <c r="D65" s="7" t="s">
        <v>7123</v>
      </c>
      <c r="E65" s="7" t="s">
        <v>125</v>
      </c>
      <c r="F65" s="7" t="s">
        <v>7270</v>
      </c>
      <c r="G65" s="7" t="s">
        <v>7257</v>
      </c>
      <c r="H65" s="7" t="s">
        <v>7402</v>
      </c>
      <c r="I65" s="7" t="s">
        <v>7403</v>
      </c>
      <c r="J65" s="7" t="s">
        <v>7223</v>
      </c>
      <c r="K65" s="7" t="s">
        <v>7129</v>
      </c>
      <c r="L65" s="9" t="s">
        <v>7323</v>
      </c>
      <c r="M65" s="9" t="s">
        <v>7404</v>
      </c>
      <c r="N65" s="9" t="s">
        <v>7405</v>
      </c>
      <c r="O65" s="7" t="s">
        <v>471</v>
      </c>
      <c r="P65" s="7"/>
      <c r="Q65" s="7"/>
      <c r="R65" s="7">
        <v>14721</v>
      </c>
      <c r="S65" s="7"/>
      <c r="T65" s="7"/>
      <c r="U65" s="7" t="s">
        <v>480</v>
      </c>
      <c r="V65" s="7"/>
      <c r="W65" s="7"/>
      <c r="X65" s="7"/>
      <c r="Y65" s="7"/>
      <c r="Z65" s="9" t="s">
        <v>7308</v>
      </c>
      <c r="AA65" s="7" t="s">
        <v>480</v>
      </c>
      <c r="AB65" s="7">
        <v>1</v>
      </c>
    </row>
    <row r="66" spans="1:28" ht="21.6" customHeight="1">
      <c r="A66" s="7">
        <v>203</v>
      </c>
      <c r="B66" s="7">
        <v>2025010648</v>
      </c>
      <c r="C66" s="7">
        <v>1</v>
      </c>
      <c r="D66" s="7" t="s">
        <v>7123</v>
      </c>
      <c r="E66" s="7" t="s">
        <v>125</v>
      </c>
      <c r="F66" s="7" t="s">
        <v>7406</v>
      </c>
      <c r="G66" s="7" t="s">
        <v>7372</v>
      </c>
      <c r="H66" s="7" t="s">
        <v>7377</v>
      </c>
      <c r="I66" s="7" t="s">
        <v>7407</v>
      </c>
      <c r="J66" s="7" t="s">
        <v>7223</v>
      </c>
      <c r="K66" s="7" t="s">
        <v>7129</v>
      </c>
      <c r="L66" s="9" t="s">
        <v>7408</v>
      </c>
      <c r="M66" s="9" t="s">
        <v>7409</v>
      </c>
      <c r="N66" s="9" t="s">
        <v>7410</v>
      </c>
      <c r="O66" s="7" t="s">
        <v>7136</v>
      </c>
      <c r="P66" s="7"/>
      <c r="Q66" s="7"/>
      <c r="R66" s="7">
        <v>92944</v>
      </c>
      <c r="S66" s="7"/>
      <c r="T66" s="7"/>
      <c r="U66" s="7"/>
      <c r="V66" s="7"/>
      <c r="W66" s="7"/>
      <c r="X66" s="7"/>
      <c r="Y66" s="7"/>
      <c r="Z66" s="9" t="s">
        <v>7294</v>
      </c>
      <c r="AA66" s="7" t="s">
        <v>480</v>
      </c>
      <c r="AB66" s="7">
        <v>1</v>
      </c>
    </row>
    <row r="67" spans="1:28" ht="21.6" customHeight="1">
      <c r="A67" s="7">
        <v>204</v>
      </c>
      <c r="B67" s="7">
        <v>2025012814</v>
      </c>
      <c r="C67" s="7">
        <v>1</v>
      </c>
      <c r="D67" s="7" t="s">
        <v>7123</v>
      </c>
      <c r="E67" s="7" t="s">
        <v>125</v>
      </c>
      <c r="F67" s="7" t="s">
        <v>7133</v>
      </c>
      <c r="G67" s="7" t="s">
        <v>7377</v>
      </c>
      <c r="H67" s="7" t="s">
        <v>7411</v>
      </c>
      <c r="I67" s="7" t="s">
        <v>7407</v>
      </c>
      <c r="J67" s="7" t="s">
        <v>7223</v>
      </c>
      <c r="K67" s="7" t="s">
        <v>7129</v>
      </c>
      <c r="L67" s="9" t="s">
        <v>7408</v>
      </c>
      <c r="M67" s="9" t="s">
        <v>7409</v>
      </c>
      <c r="N67" s="9" t="s">
        <v>7410</v>
      </c>
      <c r="O67" s="7" t="s">
        <v>471</v>
      </c>
      <c r="P67" s="7"/>
      <c r="Q67" s="7"/>
      <c r="R67" s="7">
        <v>92944</v>
      </c>
      <c r="S67" s="7"/>
      <c r="T67" s="7"/>
      <c r="U67" s="7"/>
      <c r="V67" s="7"/>
      <c r="W67" s="7"/>
      <c r="X67" s="7"/>
      <c r="Y67" s="7" t="s">
        <v>480</v>
      </c>
      <c r="Z67" s="9" t="s">
        <v>7412</v>
      </c>
      <c r="AA67" s="7" t="s">
        <v>480</v>
      </c>
      <c r="AB67" s="7">
        <v>1</v>
      </c>
    </row>
    <row r="68" spans="1:28" ht="21.6" customHeight="1">
      <c r="A68" s="7">
        <v>205</v>
      </c>
      <c r="B68" s="7">
        <v>2025013704</v>
      </c>
      <c r="C68" s="7">
        <v>1</v>
      </c>
      <c r="D68" s="7" t="s">
        <v>7123</v>
      </c>
      <c r="E68" s="7" t="s">
        <v>125</v>
      </c>
      <c r="F68" s="7" t="s">
        <v>7413</v>
      </c>
      <c r="G68" s="7" t="s">
        <v>7414</v>
      </c>
      <c r="H68" s="7" t="s">
        <v>7415</v>
      </c>
      <c r="I68" s="7" t="s">
        <v>7407</v>
      </c>
      <c r="J68" s="7" t="s">
        <v>7223</v>
      </c>
      <c r="K68" s="7" t="s">
        <v>7129</v>
      </c>
      <c r="L68" s="9" t="s">
        <v>7408</v>
      </c>
      <c r="M68" s="9" t="s">
        <v>7409</v>
      </c>
      <c r="N68" s="9" t="s">
        <v>7410</v>
      </c>
      <c r="O68" s="7" t="s">
        <v>509</v>
      </c>
      <c r="P68" s="7"/>
      <c r="Q68" s="7"/>
      <c r="R68" s="7">
        <v>92944</v>
      </c>
      <c r="S68" s="7"/>
      <c r="T68" s="7"/>
      <c r="U68" s="7"/>
      <c r="V68" s="7"/>
      <c r="W68" s="7"/>
      <c r="X68" s="7"/>
      <c r="Y68" s="7"/>
      <c r="Z68" s="9" t="s">
        <v>7385</v>
      </c>
      <c r="AA68" s="7" t="s">
        <v>480</v>
      </c>
      <c r="AB68" s="7">
        <v>1</v>
      </c>
    </row>
    <row r="69" spans="1:28" ht="21.6" customHeight="1">
      <c r="A69" s="7">
        <v>208</v>
      </c>
      <c r="B69" s="7">
        <v>2025013087</v>
      </c>
      <c r="C69" s="7">
        <v>1</v>
      </c>
      <c r="D69" s="7" t="s">
        <v>7123</v>
      </c>
      <c r="E69" s="7" t="s">
        <v>125</v>
      </c>
      <c r="F69" s="7" t="s">
        <v>7353</v>
      </c>
      <c r="G69" s="7" t="s">
        <v>7226</v>
      </c>
      <c r="H69" s="7" t="s">
        <v>7309</v>
      </c>
      <c r="I69" s="7" t="s">
        <v>7416</v>
      </c>
      <c r="J69" s="7" t="s">
        <v>7417</v>
      </c>
      <c r="K69" s="7" t="s">
        <v>7129</v>
      </c>
      <c r="L69" s="9" t="s">
        <v>7418</v>
      </c>
      <c r="M69" s="9" t="s">
        <v>7356</v>
      </c>
      <c r="N69" s="9" t="s">
        <v>7388</v>
      </c>
      <c r="O69" s="7" t="s">
        <v>471</v>
      </c>
      <c r="P69" s="7"/>
      <c r="Q69" s="7"/>
      <c r="R69" s="7">
        <v>67594</v>
      </c>
      <c r="S69" s="7" t="s">
        <v>480</v>
      </c>
      <c r="T69" s="7"/>
      <c r="U69" s="7"/>
      <c r="V69" s="7"/>
      <c r="W69" s="7"/>
      <c r="X69" s="7"/>
      <c r="Y69" s="7"/>
      <c r="Z69" s="9" t="s">
        <v>7357</v>
      </c>
      <c r="AA69" s="7" t="s">
        <v>480</v>
      </c>
      <c r="AB69" s="7">
        <v>1</v>
      </c>
    </row>
    <row r="70" spans="1:28" ht="21.6" customHeight="1">
      <c r="A70" s="7">
        <v>210</v>
      </c>
      <c r="B70" s="7">
        <v>2025013511</v>
      </c>
      <c r="C70" s="7">
        <v>1</v>
      </c>
      <c r="D70" s="7" t="s">
        <v>7123</v>
      </c>
      <c r="E70" s="7" t="s">
        <v>125</v>
      </c>
      <c r="F70" s="7" t="s">
        <v>7396</v>
      </c>
      <c r="G70" s="7" t="s">
        <v>7333</v>
      </c>
      <c r="H70" s="7" t="s">
        <v>7419</v>
      </c>
      <c r="I70" s="7" t="s">
        <v>7420</v>
      </c>
      <c r="J70" s="7" t="s">
        <v>7234</v>
      </c>
      <c r="K70" s="7" t="s">
        <v>7129</v>
      </c>
      <c r="L70" s="9" t="s">
        <v>7335</v>
      </c>
      <c r="M70" s="9" t="s">
        <v>7421</v>
      </c>
      <c r="N70" s="9" t="s">
        <v>7422</v>
      </c>
      <c r="O70" s="7" t="s">
        <v>471</v>
      </c>
      <c r="P70" s="7"/>
      <c r="Q70" s="7">
        <v>894</v>
      </c>
      <c r="R70" s="7">
        <v>3677</v>
      </c>
      <c r="S70" s="7"/>
      <c r="T70" s="7"/>
      <c r="U70" s="7"/>
      <c r="V70" s="7"/>
      <c r="W70" s="7"/>
      <c r="X70" s="7"/>
      <c r="Y70" s="7" t="s">
        <v>480</v>
      </c>
      <c r="Z70" s="9" t="s">
        <v>7423</v>
      </c>
      <c r="AA70" s="7" t="s">
        <v>480</v>
      </c>
      <c r="AB70" s="7">
        <v>1</v>
      </c>
    </row>
    <row r="71" spans="1:28" ht="21.6" customHeight="1">
      <c r="A71" s="7">
        <v>211</v>
      </c>
      <c r="B71" s="7">
        <v>2025013374</v>
      </c>
      <c r="C71" s="7">
        <v>1</v>
      </c>
      <c r="D71" s="7" t="s">
        <v>7123</v>
      </c>
      <c r="E71" s="7" t="s">
        <v>125</v>
      </c>
      <c r="F71" s="7" t="s">
        <v>7270</v>
      </c>
      <c r="G71" s="7" t="s">
        <v>7150</v>
      </c>
      <c r="H71" s="7" t="s">
        <v>7332</v>
      </c>
      <c r="I71" s="7" t="s">
        <v>7424</v>
      </c>
      <c r="J71" s="7" t="s">
        <v>7234</v>
      </c>
      <c r="K71" s="7" t="s">
        <v>7129</v>
      </c>
      <c r="L71" s="9" t="s">
        <v>7200</v>
      </c>
      <c r="M71" s="9" t="s">
        <v>7425</v>
      </c>
      <c r="N71" s="9" t="s">
        <v>7426</v>
      </c>
      <c r="O71" s="7" t="s">
        <v>509</v>
      </c>
      <c r="P71" s="7"/>
      <c r="Q71" s="7">
        <v>20256</v>
      </c>
      <c r="R71" s="7">
        <v>106161</v>
      </c>
      <c r="S71" s="7"/>
      <c r="T71" s="7"/>
      <c r="U71" s="7"/>
      <c r="V71" s="7"/>
      <c r="W71" s="7"/>
      <c r="X71" s="7"/>
      <c r="Y71" s="7"/>
      <c r="Z71" s="9" t="s">
        <v>7427</v>
      </c>
      <c r="AA71" s="7" t="s">
        <v>480</v>
      </c>
      <c r="AB71" s="7">
        <v>1</v>
      </c>
    </row>
    <row r="72" spans="1:28" ht="21.6" customHeight="1">
      <c r="A72" s="7">
        <v>212</v>
      </c>
      <c r="B72" s="7">
        <v>2025013423</v>
      </c>
      <c r="C72" s="7">
        <v>1</v>
      </c>
      <c r="D72" s="7" t="s">
        <v>7123</v>
      </c>
      <c r="E72" s="7" t="s">
        <v>125</v>
      </c>
      <c r="F72" s="7" t="s">
        <v>7270</v>
      </c>
      <c r="G72" s="7" t="s">
        <v>7332</v>
      </c>
      <c r="H72" s="7" t="s">
        <v>7333</v>
      </c>
      <c r="I72" s="7" t="s">
        <v>7424</v>
      </c>
      <c r="J72" s="7" t="s">
        <v>7234</v>
      </c>
      <c r="K72" s="7" t="s">
        <v>7129</v>
      </c>
      <c r="L72" s="9" t="s">
        <v>7200</v>
      </c>
      <c r="M72" s="9" t="s">
        <v>7425</v>
      </c>
      <c r="N72" s="9" t="s">
        <v>7426</v>
      </c>
      <c r="O72" s="7" t="s">
        <v>471</v>
      </c>
      <c r="P72" s="7"/>
      <c r="Q72" s="7">
        <v>20256</v>
      </c>
      <c r="R72" s="7">
        <v>106161</v>
      </c>
      <c r="S72" s="7"/>
      <c r="T72" s="7"/>
      <c r="U72" s="7" t="s">
        <v>480</v>
      </c>
      <c r="V72" s="7"/>
      <c r="W72" s="7"/>
      <c r="X72" s="7"/>
      <c r="Y72" s="7"/>
      <c r="Z72" s="9" t="s">
        <v>7308</v>
      </c>
      <c r="AA72" s="7" t="s">
        <v>480</v>
      </c>
      <c r="AB72" s="7">
        <v>1</v>
      </c>
    </row>
    <row r="73" spans="1:28" ht="21.6" customHeight="1">
      <c r="A73" s="7">
        <v>213</v>
      </c>
      <c r="B73" s="7">
        <v>2025012182</v>
      </c>
      <c r="C73" s="7">
        <v>1</v>
      </c>
      <c r="D73" s="7" t="s">
        <v>7123</v>
      </c>
      <c r="E73" s="7" t="s">
        <v>125</v>
      </c>
      <c r="F73" s="7" t="s">
        <v>7137</v>
      </c>
      <c r="G73" s="7" t="s">
        <v>7296</v>
      </c>
      <c r="H73" s="7" t="s">
        <v>7226</v>
      </c>
      <c r="I73" s="7" t="s">
        <v>7428</v>
      </c>
      <c r="J73" s="7" t="s">
        <v>7234</v>
      </c>
      <c r="K73" s="7" t="s">
        <v>7129</v>
      </c>
      <c r="L73" s="9" t="s">
        <v>7429</v>
      </c>
      <c r="M73" s="9" t="s">
        <v>7430</v>
      </c>
      <c r="N73" s="9" t="s">
        <v>7431</v>
      </c>
      <c r="O73" s="7" t="s">
        <v>471</v>
      </c>
      <c r="P73" s="7">
        <v>1564</v>
      </c>
      <c r="Q73" s="7">
        <v>3945</v>
      </c>
      <c r="R73" s="7">
        <v>26482</v>
      </c>
      <c r="S73" s="7" t="s">
        <v>480</v>
      </c>
      <c r="T73" s="7"/>
      <c r="U73" s="7"/>
      <c r="V73" s="7"/>
      <c r="W73" s="7"/>
      <c r="X73" s="7"/>
      <c r="Y73" s="7"/>
      <c r="Z73" s="9" t="s">
        <v>7294</v>
      </c>
      <c r="AA73" s="7" t="s">
        <v>480</v>
      </c>
      <c r="AB73" s="7">
        <v>1</v>
      </c>
    </row>
    <row r="74" spans="1:28" ht="21.6" customHeight="1">
      <c r="A74" s="7">
        <v>217</v>
      </c>
      <c r="B74" s="7">
        <v>2025012225</v>
      </c>
      <c r="C74" s="7">
        <v>1</v>
      </c>
      <c r="D74" s="7" t="s">
        <v>7123</v>
      </c>
      <c r="E74" s="7" t="s">
        <v>125</v>
      </c>
      <c r="F74" s="7" t="s">
        <v>7137</v>
      </c>
      <c r="G74" s="7" t="s">
        <v>7347</v>
      </c>
      <c r="H74" s="7" t="s">
        <v>7432</v>
      </c>
      <c r="I74" s="7" t="s">
        <v>7433</v>
      </c>
      <c r="J74" s="7" t="s">
        <v>7234</v>
      </c>
      <c r="K74" s="7" t="s">
        <v>7129</v>
      </c>
      <c r="L74" s="9" t="s">
        <v>7434</v>
      </c>
      <c r="M74" s="9" t="s">
        <v>7435</v>
      </c>
      <c r="N74" s="9" t="s">
        <v>7436</v>
      </c>
      <c r="O74" s="7" t="s">
        <v>471</v>
      </c>
      <c r="P74" s="7"/>
      <c r="Q74" s="7">
        <v>15934</v>
      </c>
      <c r="R74" s="7">
        <v>22454</v>
      </c>
      <c r="S74" s="7"/>
      <c r="T74" s="7"/>
      <c r="U74" s="7"/>
      <c r="V74" s="7"/>
      <c r="W74" s="7"/>
      <c r="X74" s="7"/>
      <c r="Y74" s="7" t="s">
        <v>480</v>
      </c>
      <c r="Z74" s="9" t="s">
        <v>7437</v>
      </c>
      <c r="AA74" s="7" t="s">
        <v>480</v>
      </c>
      <c r="AB74" s="7">
        <v>1</v>
      </c>
    </row>
    <row r="75" spans="1:28" ht="21.6" customHeight="1">
      <c r="A75" s="7">
        <v>220</v>
      </c>
      <c r="B75" s="7">
        <v>2025013006</v>
      </c>
      <c r="C75" s="7">
        <v>1</v>
      </c>
      <c r="D75" s="7" t="s">
        <v>7123</v>
      </c>
      <c r="E75" s="7" t="s">
        <v>125</v>
      </c>
      <c r="F75" s="7" t="s">
        <v>7184</v>
      </c>
      <c r="G75" s="7" t="s">
        <v>7196</v>
      </c>
      <c r="H75" s="7" t="s">
        <v>7150</v>
      </c>
      <c r="I75" s="7" t="s">
        <v>7438</v>
      </c>
      <c r="J75" s="7" t="s">
        <v>7234</v>
      </c>
      <c r="K75" s="7" t="s">
        <v>7129</v>
      </c>
      <c r="L75" s="9" t="s">
        <v>7323</v>
      </c>
      <c r="M75" s="9" t="s">
        <v>7439</v>
      </c>
      <c r="N75" s="9" t="s">
        <v>7440</v>
      </c>
      <c r="O75" s="7" t="s">
        <v>7136</v>
      </c>
      <c r="P75" s="7"/>
      <c r="Q75" s="7">
        <v>1032</v>
      </c>
      <c r="R75" s="7">
        <v>8836</v>
      </c>
      <c r="S75" s="7"/>
      <c r="T75" s="7"/>
      <c r="U75" s="7"/>
      <c r="V75" s="7"/>
      <c r="W75" s="7"/>
      <c r="X75" s="7"/>
      <c r="Y75" s="7"/>
      <c r="Z75" s="9" t="s">
        <v>7357</v>
      </c>
      <c r="AA75" s="7" t="s">
        <v>480</v>
      </c>
      <c r="AB75" s="7">
        <v>1</v>
      </c>
    </row>
    <row r="76" spans="1:28" ht="21.6" customHeight="1">
      <c r="A76" s="7">
        <v>222</v>
      </c>
      <c r="B76" s="7">
        <v>2025010963</v>
      </c>
      <c r="C76" s="7">
        <v>1</v>
      </c>
      <c r="D76" s="7" t="s">
        <v>7123</v>
      </c>
      <c r="E76" s="7" t="s">
        <v>125</v>
      </c>
      <c r="F76" s="7" t="s">
        <v>7219</v>
      </c>
      <c r="G76" s="7" t="s">
        <v>7196</v>
      </c>
      <c r="H76" s="7" t="s">
        <v>7150</v>
      </c>
      <c r="I76" s="7" t="s">
        <v>7441</v>
      </c>
      <c r="J76" s="7" t="s">
        <v>7244</v>
      </c>
      <c r="K76" s="7" t="s">
        <v>7129</v>
      </c>
      <c r="L76" s="9" t="s">
        <v>7216</v>
      </c>
      <c r="M76" s="9" t="s">
        <v>7442</v>
      </c>
      <c r="N76" s="9" t="s">
        <v>7443</v>
      </c>
      <c r="O76" s="7" t="s">
        <v>471</v>
      </c>
      <c r="P76" s="7"/>
      <c r="Q76" s="7"/>
      <c r="R76" s="7">
        <v>25863</v>
      </c>
      <c r="S76" s="7" t="s">
        <v>480</v>
      </c>
      <c r="T76" s="7"/>
      <c r="U76" s="7"/>
      <c r="V76" s="7"/>
      <c r="W76" s="7"/>
      <c r="X76" s="7"/>
      <c r="Y76" s="7"/>
      <c r="Z76" s="9" t="s">
        <v>7294</v>
      </c>
      <c r="AA76" s="7" t="s">
        <v>480</v>
      </c>
      <c r="AB76" s="7">
        <v>1</v>
      </c>
    </row>
    <row r="77" spans="1:28" ht="21.6" customHeight="1">
      <c r="A77" s="7">
        <v>224</v>
      </c>
      <c r="B77" s="7">
        <v>2025011876</v>
      </c>
      <c r="C77" s="7">
        <v>1</v>
      </c>
      <c r="D77" s="7" t="s">
        <v>7123</v>
      </c>
      <c r="E77" s="7" t="s">
        <v>125</v>
      </c>
      <c r="F77" s="7" t="s">
        <v>7293</v>
      </c>
      <c r="G77" s="7" t="s">
        <v>7444</v>
      </c>
      <c r="H77" s="7" t="s">
        <v>7445</v>
      </c>
      <c r="I77" s="7" t="s">
        <v>7441</v>
      </c>
      <c r="J77" s="7" t="s">
        <v>7244</v>
      </c>
      <c r="K77" s="7" t="s">
        <v>7129</v>
      </c>
      <c r="L77" s="9" t="s">
        <v>7216</v>
      </c>
      <c r="M77" s="9" t="s">
        <v>7442</v>
      </c>
      <c r="N77" s="9" t="s">
        <v>7443</v>
      </c>
      <c r="O77" s="7" t="s">
        <v>509</v>
      </c>
      <c r="P77" s="7"/>
      <c r="Q77" s="7"/>
      <c r="R77" s="7">
        <v>25863</v>
      </c>
      <c r="S77" s="7"/>
      <c r="T77" s="7"/>
      <c r="U77" s="7"/>
      <c r="V77" s="7"/>
      <c r="W77" s="7"/>
      <c r="X77" s="7"/>
      <c r="Y77" s="7"/>
      <c r="Z77" s="9" t="s">
        <v>7446</v>
      </c>
      <c r="AA77" s="7" t="s">
        <v>480</v>
      </c>
      <c r="AB77" s="7">
        <v>1</v>
      </c>
    </row>
    <row r="78" spans="1:28" ht="21.6" customHeight="1">
      <c r="A78" s="7">
        <v>227</v>
      </c>
      <c r="B78" s="7">
        <v>2025012271</v>
      </c>
      <c r="C78" s="7">
        <v>1</v>
      </c>
      <c r="D78" s="7" t="s">
        <v>7123</v>
      </c>
      <c r="E78" s="7" t="s">
        <v>125</v>
      </c>
      <c r="F78" s="7" t="s">
        <v>7137</v>
      </c>
      <c r="G78" s="7" t="s">
        <v>7196</v>
      </c>
      <c r="H78" s="7" t="s">
        <v>7447</v>
      </c>
      <c r="I78" s="7" t="s">
        <v>7448</v>
      </c>
      <c r="J78" s="7" t="s">
        <v>7244</v>
      </c>
      <c r="K78" s="7" t="s">
        <v>7129</v>
      </c>
      <c r="L78" s="9" t="s">
        <v>7449</v>
      </c>
      <c r="M78" s="9" t="s">
        <v>7450</v>
      </c>
      <c r="N78" s="9" t="s">
        <v>371</v>
      </c>
      <c r="O78" s="7" t="s">
        <v>509</v>
      </c>
      <c r="P78" s="7"/>
      <c r="Q78" s="7"/>
      <c r="R78" s="7">
        <v>256154</v>
      </c>
      <c r="S78" s="7"/>
      <c r="T78" s="7"/>
      <c r="U78" s="7"/>
      <c r="V78" s="7"/>
      <c r="W78" s="7"/>
      <c r="X78" s="7"/>
      <c r="Y78" s="7"/>
      <c r="Z78" s="9" t="s">
        <v>7451</v>
      </c>
      <c r="AA78" s="7" t="s">
        <v>480</v>
      </c>
      <c r="AB78" s="7">
        <v>1</v>
      </c>
    </row>
    <row r="79" spans="1:28" ht="21.6" customHeight="1">
      <c r="A79" s="7">
        <v>228</v>
      </c>
      <c r="B79" s="7">
        <v>2025010645</v>
      </c>
      <c r="C79" s="7">
        <v>1</v>
      </c>
      <c r="D79" s="7" t="s">
        <v>7123</v>
      </c>
      <c r="E79" s="7" t="s">
        <v>125</v>
      </c>
      <c r="F79" s="7" t="s">
        <v>7406</v>
      </c>
      <c r="G79" s="7" t="s">
        <v>7373</v>
      </c>
      <c r="H79" s="7" t="s">
        <v>7332</v>
      </c>
      <c r="I79" s="7" t="s">
        <v>7452</v>
      </c>
      <c r="J79" s="7" t="s">
        <v>7244</v>
      </c>
      <c r="K79" s="7" t="s">
        <v>7129</v>
      </c>
      <c r="L79" s="9" t="s">
        <v>7408</v>
      </c>
      <c r="M79" s="9" t="s">
        <v>7453</v>
      </c>
      <c r="N79" s="9" t="s">
        <v>7454</v>
      </c>
      <c r="O79" s="7" t="s">
        <v>7136</v>
      </c>
      <c r="P79" s="7"/>
      <c r="Q79" s="7"/>
      <c r="R79" s="7">
        <v>111973</v>
      </c>
      <c r="S79" s="7"/>
      <c r="T79" s="7"/>
      <c r="U79" s="7"/>
      <c r="V79" s="7"/>
      <c r="W79" s="7"/>
      <c r="X79" s="7"/>
      <c r="Y79" s="7"/>
      <c r="Z79" s="9" t="s">
        <v>7294</v>
      </c>
      <c r="AA79" s="7" t="s">
        <v>480</v>
      </c>
      <c r="AB79" s="7">
        <v>1</v>
      </c>
    </row>
    <row r="80" spans="1:28" ht="21.6" customHeight="1">
      <c r="A80" s="7">
        <v>232</v>
      </c>
      <c r="B80" s="7">
        <v>2025010720</v>
      </c>
      <c r="C80" s="7">
        <v>1</v>
      </c>
      <c r="D80" s="7" t="s">
        <v>7123</v>
      </c>
      <c r="E80" s="7" t="s">
        <v>125</v>
      </c>
      <c r="F80" s="7" t="s">
        <v>7212</v>
      </c>
      <c r="G80" s="7" t="s">
        <v>7179</v>
      </c>
      <c r="H80" s="7" t="s">
        <v>7455</v>
      </c>
      <c r="I80" s="7" t="s">
        <v>7456</v>
      </c>
      <c r="J80" s="7" t="s">
        <v>7244</v>
      </c>
      <c r="K80" s="7" t="s">
        <v>7129</v>
      </c>
      <c r="L80" s="9" t="s">
        <v>7344</v>
      </c>
      <c r="M80" s="9" t="s">
        <v>7457</v>
      </c>
      <c r="N80" s="9" t="s">
        <v>7458</v>
      </c>
      <c r="O80" s="7" t="s">
        <v>471</v>
      </c>
      <c r="P80" s="7"/>
      <c r="Q80" s="7"/>
      <c r="R80" s="7">
        <v>10649</v>
      </c>
      <c r="S80" s="7" t="s">
        <v>480</v>
      </c>
      <c r="T80" s="7"/>
      <c r="U80" s="7"/>
      <c r="V80" s="7"/>
      <c r="W80" s="7"/>
      <c r="X80" s="7"/>
      <c r="Y80" s="7"/>
      <c r="Z80" s="9" t="s">
        <v>7294</v>
      </c>
      <c r="AA80" s="7" t="s">
        <v>480</v>
      </c>
      <c r="AB80" s="7">
        <v>1</v>
      </c>
    </row>
    <row r="81" spans="1:28" ht="21.6" customHeight="1">
      <c r="A81" s="7">
        <v>234</v>
      </c>
      <c r="B81" s="7">
        <v>2025010690</v>
      </c>
      <c r="C81" s="7">
        <v>1</v>
      </c>
      <c r="D81" s="7" t="s">
        <v>7123</v>
      </c>
      <c r="E81" s="7" t="s">
        <v>125</v>
      </c>
      <c r="F81" s="7" t="s">
        <v>7212</v>
      </c>
      <c r="G81" s="7" t="s">
        <v>7296</v>
      </c>
      <c r="H81" s="7" t="s">
        <v>7342</v>
      </c>
      <c r="I81" s="7" t="s">
        <v>7459</v>
      </c>
      <c r="J81" s="7" t="s">
        <v>7244</v>
      </c>
      <c r="K81" s="7" t="s">
        <v>7129</v>
      </c>
      <c r="L81" s="9" t="s">
        <v>7344</v>
      </c>
      <c r="M81" s="9" t="s">
        <v>7460</v>
      </c>
      <c r="N81" s="9" t="s">
        <v>7325</v>
      </c>
      <c r="O81" s="7" t="s">
        <v>471</v>
      </c>
      <c r="P81" s="7"/>
      <c r="Q81" s="7"/>
      <c r="R81" s="7">
        <v>125941</v>
      </c>
      <c r="S81" s="7" t="s">
        <v>480</v>
      </c>
      <c r="T81" s="7"/>
      <c r="U81" s="7"/>
      <c r="V81" s="7"/>
      <c r="W81" s="7"/>
      <c r="X81" s="7"/>
      <c r="Y81" s="7"/>
      <c r="Z81" s="9" t="s">
        <v>7294</v>
      </c>
      <c r="AA81" s="7" t="s">
        <v>480</v>
      </c>
      <c r="AB81" s="7">
        <v>1</v>
      </c>
    </row>
    <row r="82" spans="1:28" ht="21.6" customHeight="1">
      <c r="A82" s="7">
        <v>236</v>
      </c>
      <c r="B82" s="7">
        <v>2025012662</v>
      </c>
      <c r="C82" s="7">
        <v>1</v>
      </c>
      <c r="D82" s="7" t="s">
        <v>7123</v>
      </c>
      <c r="E82" s="7" t="s">
        <v>125</v>
      </c>
      <c r="F82" s="7" t="s">
        <v>7133</v>
      </c>
      <c r="G82" s="7" t="s">
        <v>7309</v>
      </c>
      <c r="H82" s="7" t="s">
        <v>7461</v>
      </c>
      <c r="I82" s="7" t="s">
        <v>7459</v>
      </c>
      <c r="J82" s="7" t="s">
        <v>7244</v>
      </c>
      <c r="K82" s="7" t="s">
        <v>7129</v>
      </c>
      <c r="L82" s="9" t="s">
        <v>7344</v>
      </c>
      <c r="M82" s="9" t="s">
        <v>7460</v>
      </c>
      <c r="N82" s="9" t="s">
        <v>7325</v>
      </c>
      <c r="O82" s="7" t="s">
        <v>471</v>
      </c>
      <c r="P82" s="7"/>
      <c r="Q82" s="7"/>
      <c r="R82" s="7">
        <v>125941</v>
      </c>
      <c r="S82" s="7"/>
      <c r="T82" s="7"/>
      <c r="U82" s="7"/>
      <c r="V82" s="7"/>
      <c r="W82" s="7"/>
      <c r="X82" s="7"/>
      <c r="Y82" s="7" t="s">
        <v>480</v>
      </c>
      <c r="Z82" s="9" t="s">
        <v>7367</v>
      </c>
      <c r="AA82" s="7" t="s">
        <v>480</v>
      </c>
      <c r="AB82" s="7">
        <v>1</v>
      </c>
    </row>
    <row r="83" spans="1:28" ht="21.6" customHeight="1">
      <c r="A83" s="7">
        <v>237</v>
      </c>
      <c r="B83" s="7">
        <v>2025013720</v>
      </c>
      <c r="C83" s="7">
        <v>1</v>
      </c>
      <c r="D83" s="7" t="s">
        <v>7123</v>
      </c>
      <c r="E83" s="7" t="s">
        <v>125</v>
      </c>
      <c r="F83" s="7" t="s">
        <v>7413</v>
      </c>
      <c r="G83" s="7" t="s">
        <v>7150</v>
      </c>
      <c r="H83" s="7" t="s">
        <v>7462</v>
      </c>
      <c r="I83" s="7" t="s">
        <v>7459</v>
      </c>
      <c r="J83" s="7" t="s">
        <v>7244</v>
      </c>
      <c r="K83" s="7" t="s">
        <v>7129</v>
      </c>
      <c r="L83" s="9" t="s">
        <v>7344</v>
      </c>
      <c r="M83" s="9" t="s">
        <v>7460</v>
      </c>
      <c r="N83" s="9" t="s">
        <v>7325</v>
      </c>
      <c r="O83" s="7" t="s">
        <v>471</v>
      </c>
      <c r="P83" s="7"/>
      <c r="Q83" s="7"/>
      <c r="R83" s="7">
        <v>125941</v>
      </c>
      <c r="S83" s="7"/>
      <c r="T83" s="7"/>
      <c r="U83" s="7"/>
      <c r="V83" s="7"/>
      <c r="W83" s="7"/>
      <c r="X83" s="7"/>
      <c r="Y83" s="7" t="s">
        <v>480</v>
      </c>
      <c r="Z83" s="9" t="s">
        <v>7463</v>
      </c>
      <c r="AA83" s="7" t="s">
        <v>480</v>
      </c>
      <c r="AB83" s="7">
        <v>1</v>
      </c>
    </row>
    <row r="84" spans="1:28" ht="21.6" customHeight="1">
      <c r="A84" s="7">
        <v>238</v>
      </c>
      <c r="B84" s="7">
        <v>2025010704</v>
      </c>
      <c r="C84" s="7">
        <v>1</v>
      </c>
      <c r="D84" s="7" t="s">
        <v>7123</v>
      </c>
      <c r="E84" s="7" t="s">
        <v>125</v>
      </c>
      <c r="F84" s="7" t="s">
        <v>7212</v>
      </c>
      <c r="G84" s="7" t="s">
        <v>7309</v>
      </c>
      <c r="H84" s="7" t="s">
        <v>7178</v>
      </c>
      <c r="I84" s="7" t="s">
        <v>7464</v>
      </c>
      <c r="J84" s="7" t="s">
        <v>7244</v>
      </c>
      <c r="K84" s="7" t="s">
        <v>7129</v>
      </c>
      <c r="L84" s="9" t="s">
        <v>7344</v>
      </c>
      <c r="M84" s="9" t="s">
        <v>7465</v>
      </c>
      <c r="N84" s="9" t="s">
        <v>7466</v>
      </c>
      <c r="O84" s="7" t="s">
        <v>471</v>
      </c>
      <c r="P84" s="7"/>
      <c r="Q84" s="7"/>
      <c r="R84" s="7">
        <v>205657</v>
      </c>
      <c r="S84" s="7" t="s">
        <v>480</v>
      </c>
      <c r="T84" s="7"/>
      <c r="U84" s="7"/>
      <c r="V84" s="7"/>
      <c r="W84" s="7"/>
      <c r="X84" s="7"/>
      <c r="Y84" s="7"/>
      <c r="Z84" s="9" t="s">
        <v>7294</v>
      </c>
      <c r="AA84" s="7" t="s">
        <v>480</v>
      </c>
      <c r="AB84" s="7">
        <v>1</v>
      </c>
    </row>
    <row r="85" spans="1:28" ht="21.6" customHeight="1">
      <c r="A85" s="7">
        <v>240</v>
      </c>
      <c r="B85" s="7">
        <v>2025010706</v>
      </c>
      <c r="C85" s="7">
        <v>1</v>
      </c>
      <c r="D85" s="7" t="s">
        <v>7123</v>
      </c>
      <c r="E85" s="7" t="s">
        <v>125</v>
      </c>
      <c r="F85" s="7" t="s">
        <v>7212</v>
      </c>
      <c r="G85" s="7" t="s">
        <v>7178</v>
      </c>
      <c r="H85" s="7" t="s">
        <v>7179</v>
      </c>
      <c r="I85" s="7" t="s">
        <v>7467</v>
      </c>
      <c r="J85" s="7" t="s">
        <v>7244</v>
      </c>
      <c r="K85" s="7" t="s">
        <v>7129</v>
      </c>
      <c r="L85" s="9" t="s">
        <v>7344</v>
      </c>
      <c r="M85" s="9" t="s">
        <v>7468</v>
      </c>
      <c r="N85" s="9" t="s">
        <v>7469</v>
      </c>
      <c r="O85" s="7" t="s">
        <v>471</v>
      </c>
      <c r="P85" s="7"/>
      <c r="Q85" s="7"/>
      <c r="R85" s="7">
        <v>97619</v>
      </c>
      <c r="S85" s="7" t="s">
        <v>480</v>
      </c>
      <c r="T85" s="7"/>
      <c r="U85" s="7"/>
      <c r="V85" s="7"/>
      <c r="W85" s="7"/>
      <c r="X85" s="7"/>
      <c r="Y85" s="7"/>
      <c r="Z85" s="9" t="s">
        <v>7294</v>
      </c>
      <c r="AA85" s="7" t="s">
        <v>480</v>
      </c>
      <c r="AB85" s="7">
        <v>1</v>
      </c>
    </row>
    <row r="86" spans="1:28" ht="21.6" customHeight="1">
      <c r="A86" s="7">
        <v>244</v>
      </c>
      <c r="B86" s="7">
        <v>2025013315</v>
      </c>
      <c r="C86" s="7">
        <v>1</v>
      </c>
      <c r="D86" s="7" t="s">
        <v>7123</v>
      </c>
      <c r="E86" s="7" t="s">
        <v>125</v>
      </c>
      <c r="F86" s="7" t="s">
        <v>7270</v>
      </c>
      <c r="G86" s="7" t="s">
        <v>7470</v>
      </c>
      <c r="H86" s="7" t="s">
        <v>7288</v>
      </c>
      <c r="I86" s="7" t="s">
        <v>7471</v>
      </c>
      <c r="J86" s="7" t="s">
        <v>7244</v>
      </c>
      <c r="K86" s="7" t="s">
        <v>7129</v>
      </c>
      <c r="L86" s="9" t="s">
        <v>7408</v>
      </c>
      <c r="M86" s="9" t="s">
        <v>7472</v>
      </c>
      <c r="N86" s="9" t="s">
        <v>7454</v>
      </c>
      <c r="O86" s="7" t="s">
        <v>509</v>
      </c>
      <c r="P86" s="7"/>
      <c r="Q86" s="7"/>
      <c r="R86" s="7">
        <v>151804</v>
      </c>
      <c r="S86" s="7"/>
      <c r="T86" s="7"/>
      <c r="U86" s="7"/>
      <c r="V86" s="7"/>
      <c r="W86" s="7"/>
      <c r="X86" s="7"/>
      <c r="Y86" s="7"/>
      <c r="Z86" s="9" t="s">
        <v>7473</v>
      </c>
      <c r="AA86" s="7" t="s">
        <v>480</v>
      </c>
      <c r="AB86" s="7">
        <v>1</v>
      </c>
    </row>
    <row r="87" spans="1:28" ht="21.6" customHeight="1">
      <c r="A87" s="7">
        <v>245</v>
      </c>
      <c r="B87" s="7">
        <v>2025013380</v>
      </c>
      <c r="C87" s="7">
        <v>1</v>
      </c>
      <c r="D87" s="7" t="s">
        <v>7123</v>
      </c>
      <c r="E87" s="7" t="s">
        <v>125</v>
      </c>
      <c r="F87" s="7" t="s">
        <v>7270</v>
      </c>
      <c r="G87" s="7" t="s">
        <v>7314</v>
      </c>
      <c r="H87" s="7" t="s">
        <v>7196</v>
      </c>
      <c r="I87" s="7" t="s">
        <v>7471</v>
      </c>
      <c r="J87" s="7" t="s">
        <v>7244</v>
      </c>
      <c r="K87" s="7" t="s">
        <v>7129</v>
      </c>
      <c r="L87" s="9" t="s">
        <v>7408</v>
      </c>
      <c r="M87" s="9" t="s">
        <v>7472</v>
      </c>
      <c r="N87" s="9" t="s">
        <v>7454</v>
      </c>
      <c r="O87" s="7" t="s">
        <v>471</v>
      </c>
      <c r="P87" s="7"/>
      <c r="Q87" s="7"/>
      <c r="R87" s="7">
        <v>151804</v>
      </c>
      <c r="S87" s="7"/>
      <c r="T87" s="7"/>
      <c r="U87" s="7"/>
      <c r="V87" s="7"/>
      <c r="W87" s="7"/>
      <c r="X87" s="7"/>
      <c r="Y87" s="7" t="s">
        <v>480</v>
      </c>
      <c r="Z87" s="9" t="s">
        <v>7474</v>
      </c>
      <c r="AA87" s="7" t="s">
        <v>480</v>
      </c>
      <c r="AB87" s="7">
        <v>1</v>
      </c>
    </row>
    <row r="88" spans="1:28" ht="21.6" customHeight="1">
      <c r="A88" s="7">
        <v>248</v>
      </c>
      <c r="B88" s="7">
        <v>2025012877</v>
      </c>
      <c r="C88" s="7">
        <v>1</v>
      </c>
      <c r="D88" s="7" t="s">
        <v>7123</v>
      </c>
      <c r="E88" s="7" t="s">
        <v>125</v>
      </c>
      <c r="F88" s="7" t="s">
        <v>7184</v>
      </c>
      <c r="G88" s="7" t="s">
        <v>7296</v>
      </c>
      <c r="H88" s="7" t="s">
        <v>7475</v>
      </c>
      <c r="I88" s="7" t="s">
        <v>7476</v>
      </c>
      <c r="J88" s="7" t="s">
        <v>7244</v>
      </c>
      <c r="K88" s="7" t="s">
        <v>7129</v>
      </c>
      <c r="L88" s="9" t="s">
        <v>7408</v>
      </c>
      <c r="M88" s="9" t="s">
        <v>7477</v>
      </c>
      <c r="N88" s="9" t="s">
        <v>7478</v>
      </c>
      <c r="O88" s="7" t="s">
        <v>509</v>
      </c>
      <c r="P88" s="7"/>
      <c r="Q88" s="7"/>
      <c r="R88" s="7">
        <v>271296</v>
      </c>
      <c r="S88" s="7"/>
      <c r="T88" s="7"/>
      <c r="U88" s="7"/>
      <c r="V88" s="7"/>
      <c r="W88" s="7"/>
      <c r="X88" s="7"/>
      <c r="Y88" s="7"/>
      <c r="Z88" s="9" t="s">
        <v>7479</v>
      </c>
      <c r="AA88" s="7" t="s">
        <v>480</v>
      </c>
      <c r="AB88" s="7">
        <v>1</v>
      </c>
    </row>
    <row r="89" spans="1:28" ht="21.6" customHeight="1">
      <c r="A89" s="7">
        <v>249</v>
      </c>
      <c r="B89" s="7">
        <v>2025010701</v>
      </c>
      <c r="C89" s="7">
        <v>1</v>
      </c>
      <c r="D89" s="7" t="s">
        <v>7123</v>
      </c>
      <c r="E89" s="7" t="s">
        <v>125</v>
      </c>
      <c r="F89" s="7" t="s">
        <v>7212</v>
      </c>
      <c r="G89" s="7" t="s">
        <v>7227</v>
      </c>
      <c r="H89" s="7" t="s">
        <v>7309</v>
      </c>
      <c r="I89" s="7" t="s">
        <v>7480</v>
      </c>
      <c r="J89" s="7" t="s">
        <v>7244</v>
      </c>
      <c r="K89" s="7" t="s">
        <v>7129</v>
      </c>
      <c r="L89" s="9" t="s">
        <v>7344</v>
      </c>
      <c r="M89" s="9" t="s">
        <v>7481</v>
      </c>
      <c r="N89" s="9" t="s">
        <v>7440</v>
      </c>
      <c r="O89" s="7" t="s">
        <v>471</v>
      </c>
      <c r="P89" s="7"/>
      <c r="Q89" s="7"/>
      <c r="R89" s="7">
        <v>164111</v>
      </c>
      <c r="S89" s="7" t="s">
        <v>480</v>
      </c>
      <c r="T89" s="7"/>
      <c r="U89" s="7"/>
      <c r="V89" s="7"/>
      <c r="W89" s="7"/>
      <c r="X89" s="7"/>
      <c r="Y89" s="7"/>
      <c r="Z89" s="9" t="s">
        <v>7294</v>
      </c>
      <c r="AA89" s="7" t="s">
        <v>480</v>
      </c>
      <c r="AB89" s="7">
        <v>1</v>
      </c>
    </row>
    <row r="90" spans="1:28" ht="21.6" customHeight="1">
      <c r="A90" s="7">
        <v>251</v>
      </c>
      <c r="B90" s="7">
        <v>2025011028</v>
      </c>
      <c r="C90" s="7">
        <v>1</v>
      </c>
      <c r="D90" s="7" t="s">
        <v>7123</v>
      </c>
      <c r="E90" s="7" t="s">
        <v>125</v>
      </c>
      <c r="F90" s="7" t="s">
        <v>7219</v>
      </c>
      <c r="G90" s="7" t="s">
        <v>7333</v>
      </c>
      <c r="H90" s="7" t="s">
        <v>7372</v>
      </c>
      <c r="I90" s="7" t="s">
        <v>7482</v>
      </c>
      <c r="J90" s="7" t="s">
        <v>7244</v>
      </c>
      <c r="K90" s="7" t="s">
        <v>7129</v>
      </c>
      <c r="L90" s="9" t="s">
        <v>7483</v>
      </c>
      <c r="M90" s="9" t="s">
        <v>7484</v>
      </c>
      <c r="N90" s="9"/>
      <c r="O90" s="7" t="s">
        <v>7136</v>
      </c>
      <c r="P90" s="7"/>
      <c r="Q90" s="7"/>
      <c r="R90" s="7">
        <v>104316</v>
      </c>
      <c r="S90" s="7"/>
      <c r="T90" s="7"/>
      <c r="U90" s="7"/>
      <c r="V90" s="7"/>
      <c r="W90" s="7"/>
      <c r="X90" s="7"/>
      <c r="Y90" s="7"/>
      <c r="Z90" s="9" t="s">
        <v>7294</v>
      </c>
      <c r="AA90" s="7" t="s">
        <v>480</v>
      </c>
      <c r="AB90" s="7">
        <v>1</v>
      </c>
    </row>
    <row r="91" spans="1:28" ht="21.6" customHeight="1">
      <c r="A91" s="7">
        <v>253</v>
      </c>
      <c r="B91" s="7">
        <v>2025012184</v>
      </c>
      <c r="C91" s="7">
        <v>1</v>
      </c>
      <c r="D91" s="7" t="s">
        <v>7123</v>
      </c>
      <c r="E91" s="7" t="s">
        <v>125</v>
      </c>
      <c r="F91" s="7" t="s">
        <v>7137</v>
      </c>
      <c r="G91" s="7" t="s">
        <v>7226</v>
      </c>
      <c r="H91" s="7" t="s">
        <v>7309</v>
      </c>
      <c r="I91" s="7" t="s">
        <v>7485</v>
      </c>
      <c r="J91" s="7" t="s">
        <v>7244</v>
      </c>
      <c r="K91" s="7" t="s">
        <v>7129</v>
      </c>
      <c r="L91" s="9" t="s">
        <v>7486</v>
      </c>
      <c r="M91" s="9" t="s">
        <v>7487</v>
      </c>
      <c r="N91" s="9"/>
      <c r="O91" s="7" t="s">
        <v>471</v>
      </c>
      <c r="P91" s="7"/>
      <c r="Q91" s="7"/>
      <c r="R91" s="7">
        <v>60015</v>
      </c>
      <c r="S91" s="7" t="s">
        <v>480</v>
      </c>
      <c r="T91" s="7"/>
      <c r="U91" s="7"/>
      <c r="V91" s="7"/>
      <c r="W91" s="7"/>
      <c r="X91" s="7"/>
      <c r="Y91" s="7"/>
      <c r="Z91" s="9" t="s">
        <v>7294</v>
      </c>
      <c r="AA91" s="7" t="s">
        <v>480</v>
      </c>
      <c r="AB91" s="7">
        <v>1</v>
      </c>
    </row>
    <row r="92" spans="1:28" ht="21.6" customHeight="1">
      <c r="A92" s="7">
        <v>255</v>
      </c>
      <c r="B92" s="7">
        <v>2025010435</v>
      </c>
      <c r="C92" s="7">
        <v>1</v>
      </c>
      <c r="D92" s="7" t="s">
        <v>7123</v>
      </c>
      <c r="E92" s="7" t="s">
        <v>125</v>
      </c>
      <c r="F92" s="7" t="s">
        <v>7262</v>
      </c>
      <c r="G92" s="7" t="s">
        <v>7314</v>
      </c>
      <c r="H92" s="7" t="s">
        <v>7263</v>
      </c>
      <c r="I92" s="7" t="s">
        <v>7264</v>
      </c>
      <c r="J92" s="7" t="s">
        <v>7265</v>
      </c>
      <c r="K92" s="7" t="s">
        <v>7129</v>
      </c>
      <c r="L92" s="9" t="s">
        <v>7266</v>
      </c>
      <c r="M92" s="9" t="s">
        <v>7267</v>
      </c>
      <c r="N92" s="9" t="s">
        <v>7268</v>
      </c>
      <c r="O92" s="7" t="s">
        <v>471</v>
      </c>
      <c r="P92" s="7"/>
      <c r="Q92" s="7">
        <v>4057</v>
      </c>
      <c r="R92" s="7">
        <v>212621</v>
      </c>
      <c r="S92" s="7"/>
      <c r="T92" s="7" t="s">
        <v>480</v>
      </c>
      <c r="U92" s="7"/>
      <c r="V92" s="7"/>
      <c r="W92" s="7"/>
      <c r="X92" s="7" t="s">
        <v>480</v>
      </c>
      <c r="Y92" s="7"/>
      <c r="Z92" s="9" t="s">
        <v>7269</v>
      </c>
      <c r="AA92" s="7" t="s">
        <v>480</v>
      </c>
      <c r="AB92" s="7">
        <v>1</v>
      </c>
    </row>
    <row r="93" spans="1:28" ht="21.6" customHeight="1">
      <c r="A93" s="7">
        <v>258</v>
      </c>
      <c r="B93" s="7">
        <v>2025012610</v>
      </c>
      <c r="C93" s="7">
        <v>1</v>
      </c>
      <c r="D93" s="7" t="s">
        <v>7123</v>
      </c>
      <c r="E93" s="7" t="s">
        <v>125</v>
      </c>
      <c r="F93" s="7" t="s">
        <v>7195</v>
      </c>
      <c r="G93" s="7" t="s">
        <v>7333</v>
      </c>
      <c r="H93" s="7" t="s">
        <v>7372</v>
      </c>
      <c r="I93" s="7" t="s">
        <v>7488</v>
      </c>
      <c r="J93" s="7" t="s">
        <v>7489</v>
      </c>
      <c r="K93" s="7" t="s">
        <v>7129</v>
      </c>
      <c r="L93" s="9" t="s">
        <v>7200</v>
      </c>
      <c r="M93" s="9" t="s">
        <v>7490</v>
      </c>
      <c r="N93" s="9" t="s">
        <v>7491</v>
      </c>
      <c r="O93" s="7" t="s">
        <v>7136</v>
      </c>
      <c r="P93" s="7"/>
      <c r="Q93" s="7"/>
      <c r="R93" s="7">
        <v>6756</v>
      </c>
      <c r="S93" s="7"/>
      <c r="T93" s="7"/>
      <c r="U93" s="7"/>
      <c r="V93" s="7"/>
      <c r="W93" s="7"/>
      <c r="X93" s="7"/>
      <c r="Y93" s="7"/>
      <c r="Z93" s="9" t="s">
        <v>281</v>
      </c>
      <c r="AA93" s="7" t="s">
        <v>480</v>
      </c>
      <c r="AB93" s="7">
        <v>1</v>
      </c>
    </row>
    <row r="94" spans="1:28" ht="21.6" customHeight="1">
      <c r="A94" s="7">
        <v>259</v>
      </c>
      <c r="B94" s="7">
        <v>2025012608</v>
      </c>
      <c r="C94" s="7">
        <v>1</v>
      </c>
      <c r="D94" s="7" t="s">
        <v>7123</v>
      </c>
      <c r="E94" s="7" t="s">
        <v>125</v>
      </c>
      <c r="F94" s="7" t="s">
        <v>7195</v>
      </c>
      <c r="G94" s="7" t="s">
        <v>7373</v>
      </c>
      <c r="H94" s="7" t="s">
        <v>7332</v>
      </c>
      <c r="I94" s="7" t="s">
        <v>7492</v>
      </c>
      <c r="J94" s="7" t="s">
        <v>7489</v>
      </c>
      <c r="K94" s="7" t="s">
        <v>7129</v>
      </c>
      <c r="L94" s="9" t="s">
        <v>7200</v>
      </c>
      <c r="M94" s="9" t="s">
        <v>7493</v>
      </c>
      <c r="N94" s="9" t="s">
        <v>7494</v>
      </c>
      <c r="O94" s="7" t="s">
        <v>7136</v>
      </c>
      <c r="P94" s="7"/>
      <c r="Q94" s="7"/>
      <c r="R94" s="7">
        <v>75942</v>
      </c>
      <c r="S94" s="7"/>
      <c r="T94" s="7"/>
      <c r="U94" s="7"/>
      <c r="V94" s="7"/>
      <c r="W94" s="7"/>
      <c r="X94" s="7"/>
      <c r="Y94" s="7"/>
      <c r="Z94" s="9" t="s">
        <v>281</v>
      </c>
      <c r="AA94" s="7" t="s">
        <v>480</v>
      </c>
      <c r="AB94" s="7">
        <v>1</v>
      </c>
    </row>
    <row r="95" spans="1:28" ht="21.6" customHeight="1">
      <c r="A95" s="7">
        <v>264</v>
      </c>
      <c r="B95" s="7">
        <v>2025010744</v>
      </c>
      <c r="C95" s="7">
        <v>1</v>
      </c>
      <c r="D95" s="7" t="s">
        <v>7123</v>
      </c>
      <c r="E95" s="7" t="s">
        <v>125</v>
      </c>
      <c r="F95" s="7" t="s">
        <v>7212</v>
      </c>
      <c r="G95" s="7" t="s">
        <v>7327</v>
      </c>
      <c r="H95" s="7" t="s">
        <v>7303</v>
      </c>
      <c r="I95" s="7" t="s">
        <v>7495</v>
      </c>
      <c r="J95" s="7" t="s">
        <v>7489</v>
      </c>
      <c r="K95" s="7" t="s">
        <v>7129</v>
      </c>
      <c r="L95" s="9" t="s">
        <v>7496</v>
      </c>
      <c r="M95" s="9" t="s">
        <v>7497</v>
      </c>
      <c r="N95" s="9" t="s">
        <v>7498</v>
      </c>
      <c r="O95" s="7" t="s">
        <v>471</v>
      </c>
      <c r="P95" s="7"/>
      <c r="Q95" s="7"/>
      <c r="R95" s="7">
        <v>588197</v>
      </c>
      <c r="S95" s="7"/>
      <c r="T95" s="7"/>
      <c r="U95" s="7"/>
      <c r="V95" s="7"/>
      <c r="W95" s="7"/>
      <c r="X95" s="7"/>
      <c r="Y95" s="7" t="s">
        <v>480</v>
      </c>
      <c r="Z95" s="9" t="s">
        <v>7499</v>
      </c>
      <c r="AA95" s="7" t="s">
        <v>480</v>
      </c>
      <c r="AB95" s="7">
        <v>1</v>
      </c>
    </row>
    <row r="96" spans="1:28" ht="21.6" customHeight="1">
      <c r="A96" s="7">
        <v>267</v>
      </c>
      <c r="B96" s="7">
        <v>2025012607</v>
      </c>
      <c r="C96" s="7">
        <v>1</v>
      </c>
      <c r="D96" s="7" t="s">
        <v>7123</v>
      </c>
      <c r="E96" s="7" t="s">
        <v>125</v>
      </c>
      <c r="F96" s="7" t="s">
        <v>7195</v>
      </c>
      <c r="G96" s="7" t="s">
        <v>7150</v>
      </c>
      <c r="H96" s="7" t="s">
        <v>7373</v>
      </c>
      <c r="I96" s="7" t="s">
        <v>7500</v>
      </c>
      <c r="J96" s="7" t="s">
        <v>7489</v>
      </c>
      <c r="K96" s="7" t="s">
        <v>7129</v>
      </c>
      <c r="L96" s="9" t="s">
        <v>7200</v>
      </c>
      <c r="M96" s="9" t="s">
        <v>7493</v>
      </c>
      <c r="N96" s="9" t="s">
        <v>7501</v>
      </c>
      <c r="O96" s="7" t="s">
        <v>7136</v>
      </c>
      <c r="P96" s="7"/>
      <c r="Q96" s="7"/>
      <c r="R96" s="7">
        <v>122431</v>
      </c>
      <c r="S96" s="7"/>
      <c r="T96" s="7"/>
      <c r="U96" s="7"/>
      <c r="V96" s="7"/>
      <c r="W96" s="7"/>
      <c r="X96" s="7"/>
      <c r="Y96" s="7"/>
      <c r="Z96" s="9" t="s">
        <v>281</v>
      </c>
      <c r="AA96" s="7" t="s">
        <v>480</v>
      </c>
      <c r="AB96" s="7">
        <v>1</v>
      </c>
    </row>
    <row r="97" spans="1:28" ht="21.6" customHeight="1">
      <c r="A97" s="7">
        <v>268</v>
      </c>
      <c r="B97" s="7">
        <v>2025013510</v>
      </c>
      <c r="C97" s="7">
        <v>1</v>
      </c>
      <c r="D97" s="7" t="s">
        <v>7123</v>
      </c>
      <c r="E97" s="7" t="s">
        <v>125</v>
      </c>
      <c r="F97" s="7" t="s">
        <v>7396</v>
      </c>
      <c r="G97" s="7" t="s">
        <v>7373</v>
      </c>
      <c r="H97" s="7" t="s">
        <v>7332</v>
      </c>
      <c r="I97" s="7" t="s">
        <v>7500</v>
      </c>
      <c r="J97" s="7" t="s">
        <v>7489</v>
      </c>
      <c r="K97" s="7" t="s">
        <v>7129</v>
      </c>
      <c r="L97" s="9" t="s">
        <v>7200</v>
      </c>
      <c r="M97" s="9" t="s">
        <v>7493</v>
      </c>
      <c r="N97" s="9" t="s">
        <v>7501</v>
      </c>
      <c r="O97" s="7" t="s">
        <v>471</v>
      </c>
      <c r="P97" s="7"/>
      <c r="Q97" s="7"/>
      <c r="R97" s="7">
        <v>122431</v>
      </c>
      <c r="S97" s="7"/>
      <c r="T97" s="7"/>
      <c r="U97" s="7" t="s">
        <v>480</v>
      </c>
      <c r="V97" s="7"/>
      <c r="W97" s="7"/>
      <c r="X97" s="7"/>
      <c r="Y97" s="7"/>
      <c r="Z97" s="9" t="s">
        <v>7308</v>
      </c>
      <c r="AA97" s="7" t="s">
        <v>480</v>
      </c>
      <c r="AB97" s="7">
        <v>1</v>
      </c>
    </row>
    <row r="98" spans="1:28" ht="21.6" customHeight="1">
      <c r="A98" s="7">
        <v>269</v>
      </c>
      <c r="B98" s="7">
        <v>2025012894</v>
      </c>
      <c r="C98" s="7">
        <v>1</v>
      </c>
      <c r="D98" s="7" t="s">
        <v>7123</v>
      </c>
      <c r="E98" s="7" t="s">
        <v>125</v>
      </c>
      <c r="F98" s="7" t="s">
        <v>7184</v>
      </c>
      <c r="G98" s="7" t="s">
        <v>7178</v>
      </c>
      <c r="H98" s="7" t="s">
        <v>7502</v>
      </c>
      <c r="I98" s="7" t="s">
        <v>7503</v>
      </c>
      <c r="J98" s="7" t="s">
        <v>7274</v>
      </c>
      <c r="K98" s="7" t="s">
        <v>7129</v>
      </c>
      <c r="L98" s="9" t="s">
        <v>7504</v>
      </c>
      <c r="M98" s="9" t="s">
        <v>7505</v>
      </c>
      <c r="N98" s="9" t="s">
        <v>7454</v>
      </c>
      <c r="O98" s="7" t="s">
        <v>471</v>
      </c>
      <c r="P98" s="7"/>
      <c r="Q98" s="7">
        <v>1758</v>
      </c>
      <c r="R98" s="7">
        <v>701</v>
      </c>
      <c r="S98" s="7" t="s">
        <v>480</v>
      </c>
      <c r="T98" s="7"/>
      <c r="U98" s="7"/>
      <c r="V98" s="7"/>
      <c r="W98" s="7"/>
      <c r="X98" s="7"/>
      <c r="Y98" s="7"/>
      <c r="Z98" s="9" t="s">
        <v>7294</v>
      </c>
      <c r="AA98" s="7" t="s">
        <v>480</v>
      </c>
      <c r="AB98" s="7">
        <v>1</v>
      </c>
    </row>
    <row r="99" spans="1:28" ht="21.6" customHeight="1">
      <c r="A99" s="7">
        <v>271</v>
      </c>
      <c r="B99" s="7">
        <v>2025011832</v>
      </c>
      <c r="C99" s="7">
        <v>1</v>
      </c>
      <c r="D99" s="7" t="s">
        <v>7123</v>
      </c>
      <c r="E99" s="7" t="s">
        <v>125</v>
      </c>
      <c r="F99" s="7" t="s">
        <v>7149</v>
      </c>
      <c r="G99" s="7" t="s">
        <v>7506</v>
      </c>
      <c r="H99" s="7" t="s">
        <v>7507</v>
      </c>
      <c r="I99" s="7" t="s">
        <v>7508</v>
      </c>
      <c r="J99" s="7" t="s">
        <v>1843</v>
      </c>
      <c r="K99" s="7" t="s">
        <v>7129</v>
      </c>
      <c r="L99" s="9" t="s">
        <v>7509</v>
      </c>
      <c r="M99" s="9" t="s">
        <v>7510</v>
      </c>
      <c r="N99" s="9" t="s">
        <v>7511</v>
      </c>
      <c r="O99" s="7" t="s">
        <v>509</v>
      </c>
      <c r="P99" s="7"/>
      <c r="Q99" s="7"/>
      <c r="R99" s="7">
        <v>9817</v>
      </c>
      <c r="S99" s="7"/>
      <c r="T99" s="7"/>
      <c r="U99" s="7"/>
      <c r="V99" s="7"/>
      <c r="W99" s="7"/>
      <c r="X99" s="7"/>
      <c r="Y99" s="7"/>
      <c r="Z99" s="9" t="s">
        <v>7512</v>
      </c>
      <c r="AA99" s="7" t="s">
        <v>480</v>
      </c>
      <c r="AB99" s="7">
        <v>1</v>
      </c>
    </row>
    <row r="100" spans="1:28" ht="21.6" customHeight="1">
      <c r="A100" s="7">
        <v>272</v>
      </c>
      <c r="B100" s="7">
        <v>2025011877</v>
      </c>
      <c r="C100" s="7">
        <v>1</v>
      </c>
      <c r="D100" s="7" t="s">
        <v>7123</v>
      </c>
      <c r="E100" s="7" t="s">
        <v>125</v>
      </c>
      <c r="F100" s="7" t="s">
        <v>7293</v>
      </c>
      <c r="G100" s="7" t="s">
        <v>7226</v>
      </c>
      <c r="H100" s="7" t="s">
        <v>7309</v>
      </c>
      <c r="I100" s="7" t="s">
        <v>7508</v>
      </c>
      <c r="J100" s="7" t="s">
        <v>1843</v>
      </c>
      <c r="K100" s="7" t="s">
        <v>7129</v>
      </c>
      <c r="L100" s="9" t="s">
        <v>7509</v>
      </c>
      <c r="M100" s="9" t="s">
        <v>7510</v>
      </c>
      <c r="N100" s="9" t="s">
        <v>7511</v>
      </c>
      <c r="O100" s="7" t="s">
        <v>471</v>
      </c>
      <c r="P100" s="7"/>
      <c r="Q100" s="7"/>
      <c r="R100" s="7">
        <v>9817</v>
      </c>
      <c r="S100" s="7"/>
      <c r="T100" s="7"/>
      <c r="U100" s="7" t="s">
        <v>480</v>
      </c>
      <c r="V100" s="7"/>
      <c r="W100" s="7"/>
      <c r="X100" s="7"/>
      <c r="Y100" s="7"/>
      <c r="Z100" s="9" t="s">
        <v>7308</v>
      </c>
      <c r="AA100" s="7" t="s">
        <v>480</v>
      </c>
      <c r="AB100" s="7">
        <v>1</v>
      </c>
    </row>
    <row r="101" spans="1:28" ht="21.6" customHeight="1">
      <c r="A101" s="7">
        <v>274</v>
      </c>
      <c r="B101" s="7">
        <v>2025010543</v>
      </c>
      <c r="C101" s="7">
        <v>1</v>
      </c>
      <c r="D101" s="7" t="s">
        <v>7123</v>
      </c>
      <c r="E101" s="7" t="s">
        <v>125</v>
      </c>
      <c r="F101" s="7" t="s">
        <v>7406</v>
      </c>
      <c r="G101" s="7" t="s">
        <v>7296</v>
      </c>
      <c r="H101" s="7" t="s">
        <v>7309</v>
      </c>
      <c r="I101" s="7" t="s">
        <v>7513</v>
      </c>
      <c r="J101" s="7" t="s">
        <v>1843</v>
      </c>
      <c r="K101" s="7" t="s">
        <v>7129</v>
      </c>
      <c r="L101" s="9" t="s">
        <v>7200</v>
      </c>
      <c r="M101" s="9" t="s">
        <v>7493</v>
      </c>
      <c r="N101" s="9" t="s">
        <v>7514</v>
      </c>
      <c r="O101" s="7" t="s">
        <v>509</v>
      </c>
      <c r="P101" s="7"/>
      <c r="Q101" s="7"/>
      <c r="R101" s="7">
        <v>45041</v>
      </c>
      <c r="S101" s="7"/>
      <c r="T101" s="7"/>
      <c r="U101" s="7"/>
      <c r="V101" s="7"/>
      <c r="W101" s="7"/>
      <c r="X101" s="7"/>
      <c r="Y101" s="7"/>
      <c r="Z101" s="9" t="s">
        <v>7515</v>
      </c>
      <c r="AA101" s="7" t="s">
        <v>480</v>
      </c>
      <c r="AB101" s="7">
        <v>1</v>
      </c>
    </row>
    <row r="102" spans="1:28" ht="21.6" customHeight="1">
      <c r="A102" s="7">
        <v>275</v>
      </c>
      <c r="B102" s="7">
        <v>2025010544</v>
      </c>
      <c r="C102" s="7">
        <v>1</v>
      </c>
      <c r="D102" s="7" t="s">
        <v>7123</v>
      </c>
      <c r="E102" s="7" t="s">
        <v>125</v>
      </c>
      <c r="F102" s="7" t="s">
        <v>7406</v>
      </c>
      <c r="G102" s="7" t="s">
        <v>7309</v>
      </c>
      <c r="H102" s="7" t="s">
        <v>7327</v>
      </c>
      <c r="I102" s="7" t="s">
        <v>7516</v>
      </c>
      <c r="J102" s="7" t="s">
        <v>1843</v>
      </c>
      <c r="K102" s="7" t="s">
        <v>7129</v>
      </c>
      <c r="L102" s="9" t="s">
        <v>7200</v>
      </c>
      <c r="M102" s="9" t="s">
        <v>7493</v>
      </c>
      <c r="N102" s="9" t="s">
        <v>7517</v>
      </c>
      <c r="O102" s="7" t="s">
        <v>509</v>
      </c>
      <c r="P102" s="7"/>
      <c r="Q102" s="7"/>
      <c r="R102" s="7">
        <v>50907</v>
      </c>
      <c r="S102" s="7"/>
      <c r="T102" s="7"/>
      <c r="U102" s="7"/>
      <c r="V102" s="7"/>
      <c r="W102" s="7"/>
      <c r="X102" s="7"/>
      <c r="Y102" s="7"/>
      <c r="Z102" s="9" t="s">
        <v>7515</v>
      </c>
      <c r="AA102" s="7" t="s">
        <v>480</v>
      </c>
      <c r="AB102" s="7">
        <v>1</v>
      </c>
    </row>
    <row r="103" spans="1:28" ht="21.6" customHeight="1">
      <c r="A103" s="7">
        <v>276</v>
      </c>
      <c r="B103" s="7">
        <v>2025013509</v>
      </c>
      <c r="C103" s="7">
        <v>1</v>
      </c>
      <c r="D103" s="7" t="s">
        <v>7123</v>
      </c>
      <c r="E103" s="7" t="s">
        <v>125</v>
      </c>
      <c r="F103" s="7" t="s">
        <v>7396</v>
      </c>
      <c r="G103" s="7" t="s">
        <v>7150</v>
      </c>
      <c r="H103" s="7" t="s">
        <v>7373</v>
      </c>
      <c r="I103" s="7" t="s">
        <v>7516</v>
      </c>
      <c r="J103" s="7" t="s">
        <v>1843</v>
      </c>
      <c r="K103" s="7" t="s">
        <v>7129</v>
      </c>
      <c r="L103" s="9" t="s">
        <v>7200</v>
      </c>
      <c r="M103" s="9" t="s">
        <v>7493</v>
      </c>
      <c r="N103" s="9" t="s">
        <v>7517</v>
      </c>
      <c r="O103" s="7" t="s">
        <v>471</v>
      </c>
      <c r="P103" s="7"/>
      <c r="Q103" s="7"/>
      <c r="R103" s="7">
        <v>50907</v>
      </c>
      <c r="S103" s="7"/>
      <c r="T103" s="7"/>
      <c r="U103" s="7" t="s">
        <v>480</v>
      </c>
      <c r="V103" s="7"/>
      <c r="W103" s="7"/>
      <c r="X103" s="7"/>
      <c r="Y103" s="7"/>
      <c r="Z103" s="9" t="s">
        <v>7308</v>
      </c>
      <c r="AA103" s="7" t="s">
        <v>480</v>
      </c>
      <c r="AB103" s="7">
        <v>1</v>
      </c>
    </row>
    <row r="104" spans="1:28" ht="21.6" customHeight="1">
      <c r="A104" s="7">
        <v>277</v>
      </c>
      <c r="B104" s="7">
        <v>2025013089</v>
      </c>
      <c r="C104" s="7">
        <v>1</v>
      </c>
      <c r="D104" s="7" t="s">
        <v>7123</v>
      </c>
      <c r="E104" s="7" t="s">
        <v>125</v>
      </c>
      <c r="F104" s="7" t="s">
        <v>7353</v>
      </c>
      <c r="G104" s="7" t="s">
        <v>7309</v>
      </c>
      <c r="H104" s="7" t="s">
        <v>7179</v>
      </c>
      <c r="I104" s="7" t="s">
        <v>7518</v>
      </c>
      <c r="J104" s="7" t="s">
        <v>1843</v>
      </c>
      <c r="K104" s="7" t="s">
        <v>7129</v>
      </c>
      <c r="L104" s="9" t="s">
        <v>7418</v>
      </c>
      <c r="M104" s="9" t="s">
        <v>7356</v>
      </c>
      <c r="N104" s="9" t="s">
        <v>7388</v>
      </c>
      <c r="O104" s="7" t="s">
        <v>471</v>
      </c>
      <c r="P104" s="7"/>
      <c r="Q104" s="7"/>
      <c r="R104" s="7">
        <v>21343</v>
      </c>
      <c r="S104" s="7" t="s">
        <v>480</v>
      </c>
      <c r="T104" s="7"/>
      <c r="U104" s="7"/>
      <c r="V104" s="7"/>
      <c r="W104" s="7"/>
      <c r="X104" s="7"/>
      <c r="Y104" s="7"/>
      <c r="Z104" s="9" t="s">
        <v>7357</v>
      </c>
      <c r="AA104" s="7" t="s">
        <v>480</v>
      </c>
      <c r="AB104" s="7">
        <v>1</v>
      </c>
    </row>
    <row r="105" spans="1:28" ht="21.6" customHeight="1">
      <c r="A105" s="7">
        <v>283</v>
      </c>
      <c r="B105" s="7">
        <v>2025010722</v>
      </c>
      <c r="C105" s="7">
        <v>1</v>
      </c>
      <c r="D105" s="7" t="s">
        <v>7123</v>
      </c>
      <c r="E105" s="7" t="s">
        <v>125</v>
      </c>
      <c r="F105" s="7" t="s">
        <v>7212</v>
      </c>
      <c r="G105" s="7" t="s">
        <v>7455</v>
      </c>
      <c r="H105" s="7" t="s">
        <v>7327</v>
      </c>
      <c r="I105" s="7" t="s">
        <v>7519</v>
      </c>
      <c r="J105" s="7" t="s">
        <v>7520</v>
      </c>
      <c r="K105" s="7" t="s">
        <v>7129</v>
      </c>
      <c r="L105" s="9" t="s">
        <v>7344</v>
      </c>
      <c r="M105" s="9" t="s">
        <v>7521</v>
      </c>
      <c r="N105" s="9" t="s">
        <v>7522</v>
      </c>
      <c r="O105" s="7" t="s">
        <v>471</v>
      </c>
      <c r="P105" s="7"/>
      <c r="Q105" s="7"/>
      <c r="R105" s="7">
        <v>22712</v>
      </c>
      <c r="S105" s="7" t="s">
        <v>480</v>
      </c>
      <c r="T105" s="7"/>
      <c r="U105" s="7"/>
      <c r="V105" s="7"/>
      <c r="W105" s="7"/>
      <c r="X105" s="7"/>
      <c r="Y105" s="7"/>
      <c r="Z105" s="9" t="s">
        <v>7294</v>
      </c>
      <c r="AA105" s="7" t="s">
        <v>480</v>
      </c>
      <c r="AB105" s="7">
        <v>1</v>
      </c>
    </row>
    <row r="106" spans="1:28" ht="21.6" customHeight="1">
      <c r="A106" s="7">
        <v>310</v>
      </c>
      <c r="B106" s="7">
        <v>2025013690</v>
      </c>
      <c r="C106" s="7">
        <v>1</v>
      </c>
      <c r="D106" s="7" t="s">
        <v>7123</v>
      </c>
      <c r="E106" s="7" t="s">
        <v>125</v>
      </c>
      <c r="F106" s="7" t="s">
        <v>7413</v>
      </c>
      <c r="G106" s="7" t="s">
        <v>7179</v>
      </c>
      <c r="H106" s="7" t="s">
        <v>7523</v>
      </c>
      <c r="I106" s="7" t="s">
        <v>7524</v>
      </c>
      <c r="J106" s="7"/>
      <c r="K106" s="7" t="s">
        <v>7525</v>
      </c>
      <c r="L106" s="9" t="s">
        <v>7526</v>
      </c>
      <c r="M106" s="9" t="s">
        <v>7527</v>
      </c>
      <c r="N106" s="9" t="s">
        <v>165</v>
      </c>
      <c r="O106" s="7" t="s">
        <v>471</v>
      </c>
      <c r="P106" s="7"/>
      <c r="Q106" s="7"/>
      <c r="R106" s="7">
        <v>0</v>
      </c>
      <c r="S106" s="7" t="s">
        <v>480</v>
      </c>
      <c r="T106" s="7"/>
      <c r="U106" s="7"/>
      <c r="V106" s="7"/>
      <c r="W106" s="7"/>
      <c r="X106" s="7"/>
      <c r="Y106" s="7"/>
      <c r="Z106" s="9" t="s">
        <v>7528</v>
      </c>
      <c r="AA106" s="7" t="s">
        <v>480</v>
      </c>
      <c r="AB106" s="7">
        <v>1</v>
      </c>
    </row>
    <row r="107" spans="1:28" ht="21.6" customHeight="1">
      <c r="A107" s="7">
        <v>311</v>
      </c>
      <c r="B107" s="7">
        <v>2025010618</v>
      </c>
      <c r="C107" s="7">
        <v>1</v>
      </c>
      <c r="D107" s="7" t="s">
        <v>7123</v>
      </c>
      <c r="E107" s="7" t="s">
        <v>146</v>
      </c>
      <c r="F107" s="7" t="s">
        <v>7406</v>
      </c>
      <c r="G107" s="7" t="s">
        <v>7445</v>
      </c>
      <c r="H107" s="7" t="s">
        <v>7529</v>
      </c>
      <c r="I107" s="7" t="s">
        <v>7530</v>
      </c>
      <c r="J107" s="7" t="s">
        <v>7247</v>
      </c>
      <c r="K107" s="7" t="s">
        <v>7129</v>
      </c>
      <c r="L107" s="9" t="s">
        <v>7531</v>
      </c>
      <c r="M107" s="9" t="s">
        <v>7532</v>
      </c>
      <c r="N107" s="9" t="s">
        <v>7376</v>
      </c>
      <c r="O107" s="7" t="s">
        <v>471</v>
      </c>
      <c r="P107" s="7"/>
      <c r="Q107" s="7">
        <v>1256</v>
      </c>
      <c r="R107" s="7">
        <v>21126</v>
      </c>
      <c r="S107" s="7" t="s">
        <v>480</v>
      </c>
      <c r="T107" s="7"/>
      <c r="U107" s="7" t="s">
        <v>480</v>
      </c>
      <c r="V107" s="7"/>
      <c r="W107" s="7"/>
      <c r="X107" s="7"/>
      <c r="Y107" s="7"/>
      <c r="Z107" s="9" t="s">
        <v>118</v>
      </c>
      <c r="AA107" s="7" t="s">
        <v>480</v>
      </c>
      <c r="AB107" s="7">
        <v>1</v>
      </c>
    </row>
    <row r="108" spans="1:28" ht="21.6" customHeight="1">
      <c r="A108" s="7">
        <v>312</v>
      </c>
      <c r="B108" s="7">
        <v>2025010817</v>
      </c>
      <c r="C108" s="7">
        <v>1</v>
      </c>
      <c r="D108" s="7" t="s">
        <v>7123</v>
      </c>
      <c r="E108" s="7" t="s">
        <v>146</v>
      </c>
      <c r="F108" s="7" t="s">
        <v>7212</v>
      </c>
      <c r="G108" s="7" t="s">
        <v>7533</v>
      </c>
      <c r="H108" s="7" t="s">
        <v>7506</v>
      </c>
      <c r="I108" s="7" t="s">
        <v>7530</v>
      </c>
      <c r="J108" s="7" t="s">
        <v>7247</v>
      </c>
      <c r="K108" s="7" t="s">
        <v>7129</v>
      </c>
      <c r="L108" s="9" t="s">
        <v>7531</v>
      </c>
      <c r="M108" s="9" t="s">
        <v>7532</v>
      </c>
      <c r="N108" s="9" t="s">
        <v>7376</v>
      </c>
      <c r="O108" s="7" t="s">
        <v>471</v>
      </c>
      <c r="P108" s="7"/>
      <c r="Q108" s="7">
        <v>1256</v>
      </c>
      <c r="R108" s="7">
        <v>21125</v>
      </c>
      <c r="S108" s="7" t="s">
        <v>480</v>
      </c>
      <c r="T108" s="7"/>
      <c r="U108" s="7" t="s">
        <v>480</v>
      </c>
      <c r="V108" s="7"/>
      <c r="W108" s="7"/>
      <c r="X108" s="7"/>
      <c r="Y108" s="7"/>
      <c r="Z108" s="9" t="s">
        <v>7534</v>
      </c>
      <c r="AA108" s="7" t="s">
        <v>480</v>
      </c>
      <c r="AB108" s="7">
        <v>1</v>
      </c>
    </row>
    <row r="109" spans="1:28" ht="21.6" customHeight="1">
      <c r="A109" s="7">
        <v>313</v>
      </c>
      <c r="B109" s="7">
        <v>2025012122</v>
      </c>
      <c r="C109" s="7">
        <v>1</v>
      </c>
      <c r="D109" s="7" t="s">
        <v>7123</v>
      </c>
      <c r="E109" s="7" t="s">
        <v>146</v>
      </c>
      <c r="F109" s="7" t="s">
        <v>7293</v>
      </c>
      <c r="G109" s="7" t="s">
        <v>7535</v>
      </c>
      <c r="H109" s="7" t="s">
        <v>7536</v>
      </c>
      <c r="I109" s="7" t="s">
        <v>7530</v>
      </c>
      <c r="J109" s="7" t="s">
        <v>7247</v>
      </c>
      <c r="K109" s="7" t="s">
        <v>7129</v>
      </c>
      <c r="L109" s="9" t="s">
        <v>7531</v>
      </c>
      <c r="M109" s="9" t="s">
        <v>7532</v>
      </c>
      <c r="N109" s="9" t="s">
        <v>7376</v>
      </c>
      <c r="O109" s="7" t="s">
        <v>7136</v>
      </c>
      <c r="P109" s="7"/>
      <c r="Q109" s="7">
        <v>1330</v>
      </c>
      <c r="R109" s="7">
        <v>23357</v>
      </c>
      <c r="S109" s="7"/>
      <c r="T109" s="7"/>
      <c r="U109" s="7"/>
      <c r="V109" s="7"/>
      <c r="W109" s="7"/>
      <c r="X109" s="7"/>
      <c r="Y109" s="7"/>
      <c r="Z109" s="9"/>
      <c r="AA109" s="7" t="s">
        <v>480</v>
      </c>
      <c r="AB109" s="7">
        <v>1</v>
      </c>
    </row>
    <row r="110" spans="1:28" ht="21.6" customHeight="1">
      <c r="A110" s="7">
        <v>314</v>
      </c>
      <c r="B110" s="7">
        <v>2025010617</v>
      </c>
      <c r="C110" s="7">
        <v>1</v>
      </c>
      <c r="D110" s="7" t="s">
        <v>7123</v>
      </c>
      <c r="E110" s="7" t="s">
        <v>146</v>
      </c>
      <c r="F110" s="7" t="s">
        <v>7406</v>
      </c>
      <c r="G110" s="7" t="s">
        <v>7445</v>
      </c>
      <c r="H110" s="7" t="s">
        <v>7529</v>
      </c>
      <c r="I110" s="7" t="s">
        <v>7537</v>
      </c>
      <c r="J110" s="7" t="s">
        <v>7247</v>
      </c>
      <c r="K110" s="7" t="s">
        <v>7129</v>
      </c>
      <c r="L110" s="9" t="s">
        <v>7531</v>
      </c>
      <c r="M110" s="9" t="s">
        <v>7532</v>
      </c>
      <c r="N110" s="9" t="s">
        <v>7376</v>
      </c>
      <c r="O110" s="7" t="s">
        <v>471</v>
      </c>
      <c r="P110" s="7"/>
      <c r="Q110" s="7">
        <v>2648</v>
      </c>
      <c r="R110" s="7">
        <v>37321</v>
      </c>
      <c r="S110" s="7" t="s">
        <v>480</v>
      </c>
      <c r="T110" s="7"/>
      <c r="U110" s="7" t="s">
        <v>480</v>
      </c>
      <c r="V110" s="7"/>
      <c r="W110" s="7"/>
      <c r="X110" s="7"/>
      <c r="Y110" s="7"/>
      <c r="Z110" s="9" t="s">
        <v>7538</v>
      </c>
      <c r="AA110" s="7" t="s">
        <v>480</v>
      </c>
      <c r="AB110" s="7">
        <v>1</v>
      </c>
    </row>
    <row r="111" spans="1:28" ht="21.6" customHeight="1">
      <c r="A111" s="7">
        <v>315</v>
      </c>
      <c r="B111" s="7">
        <v>2025012123</v>
      </c>
      <c r="C111" s="7">
        <v>1</v>
      </c>
      <c r="D111" s="7" t="s">
        <v>7123</v>
      </c>
      <c r="E111" s="7" t="s">
        <v>146</v>
      </c>
      <c r="F111" s="7" t="s">
        <v>7293</v>
      </c>
      <c r="G111" s="7" t="s">
        <v>7535</v>
      </c>
      <c r="H111" s="7" t="s">
        <v>7536</v>
      </c>
      <c r="I111" s="7" t="s">
        <v>7537</v>
      </c>
      <c r="J111" s="7" t="s">
        <v>7247</v>
      </c>
      <c r="K111" s="7" t="s">
        <v>7129</v>
      </c>
      <c r="L111" s="9" t="s">
        <v>7531</v>
      </c>
      <c r="M111" s="9" t="s">
        <v>7532</v>
      </c>
      <c r="N111" s="9" t="s">
        <v>7376</v>
      </c>
      <c r="O111" s="7" t="s">
        <v>7136</v>
      </c>
      <c r="P111" s="7"/>
      <c r="Q111" s="7">
        <v>2734</v>
      </c>
      <c r="R111" s="7">
        <v>39512</v>
      </c>
      <c r="S111" s="7"/>
      <c r="T111" s="7"/>
      <c r="U111" s="7"/>
      <c r="V111" s="7"/>
      <c r="W111" s="7"/>
      <c r="X111" s="7"/>
      <c r="Y111" s="7"/>
      <c r="Z111" s="9"/>
      <c r="AA111" s="7" t="s">
        <v>480</v>
      </c>
      <c r="AB111" s="7">
        <v>1</v>
      </c>
    </row>
    <row r="112" spans="1:28" ht="21.6" customHeight="1">
      <c r="A112" s="7">
        <v>343</v>
      </c>
      <c r="B112" s="7">
        <v>2025010431</v>
      </c>
      <c r="C112" s="7">
        <v>1</v>
      </c>
      <c r="D112" s="7" t="s">
        <v>7123</v>
      </c>
      <c r="E112" s="7" t="s">
        <v>146</v>
      </c>
      <c r="F112" s="7" t="s">
        <v>7262</v>
      </c>
      <c r="G112" s="7" t="s">
        <v>7539</v>
      </c>
      <c r="H112" s="7" t="s">
        <v>7540</v>
      </c>
      <c r="I112" s="7" t="s">
        <v>7541</v>
      </c>
      <c r="J112" s="7" t="s">
        <v>7542</v>
      </c>
      <c r="K112" s="7" t="s">
        <v>7525</v>
      </c>
      <c r="L112" s="9" t="s">
        <v>7543</v>
      </c>
      <c r="M112" s="9" t="s">
        <v>7544</v>
      </c>
      <c r="N112" s="9">
        <v>24</v>
      </c>
      <c r="O112" s="7" t="s">
        <v>471</v>
      </c>
      <c r="P112" s="7"/>
      <c r="Q112" s="7"/>
      <c r="R112" s="7">
        <v>0</v>
      </c>
      <c r="S112" s="7"/>
      <c r="T112" s="7" t="s">
        <v>480</v>
      </c>
      <c r="U112" s="7"/>
      <c r="V112" s="7"/>
      <c r="W112" s="7"/>
      <c r="X112" s="7"/>
      <c r="Y112" s="7" t="s">
        <v>480</v>
      </c>
      <c r="Z112" s="9" t="s">
        <v>7545</v>
      </c>
      <c r="AA112" s="7" t="s">
        <v>480</v>
      </c>
      <c r="AB112" s="7">
        <v>1</v>
      </c>
    </row>
    <row r="113" spans="1:28" ht="21.6" customHeight="1">
      <c r="A113" s="7">
        <v>344</v>
      </c>
      <c r="B113" s="7">
        <v>2025010430</v>
      </c>
      <c r="C113" s="7">
        <v>1</v>
      </c>
      <c r="D113" s="7" t="s">
        <v>7123</v>
      </c>
      <c r="E113" s="7" t="s">
        <v>146</v>
      </c>
      <c r="F113" s="7" t="s">
        <v>7262</v>
      </c>
      <c r="G113" s="7" t="s">
        <v>7546</v>
      </c>
      <c r="H113" s="7" t="s">
        <v>7540</v>
      </c>
      <c r="I113" s="7" t="s">
        <v>7547</v>
      </c>
      <c r="J113" s="7" t="s">
        <v>7542</v>
      </c>
      <c r="K113" s="7" t="s">
        <v>7525</v>
      </c>
      <c r="L113" s="9" t="s">
        <v>7543</v>
      </c>
      <c r="M113" s="9" t="s">
        <v>7544</v>
      </c>
      <c r="N113" s="9">
        <v>31</v>
      </c>
      <c r="O113" s="7" t="s">
        <v>509</v>
      </c>
      <c r="P113" s="7"/>
      <c r="Q113" s="7"/>
      <c r="R113" s="7">
        <v>0</v>
      </c>
      <c r="S113" s="7"/>
      <c r="T113" s="7"/>
      <c r="U113" s="7"/>
      <c r="V113" s="7"/>
      <c r="W113" s="7"/>
      <c r="X113" s="7"/>
      <c r="Y113" s="7"/>
      <c r="Z113" s="9" t="s">
        <v>7548</v>
      </c>
      <c r="AA113" s="7" t="s">
        <v>480</v>
      </c>
      <c r="AB113" s="7">
        <v>1</v>
      </c>
    </row>
    <row r="114" spans="1:28" ht="21.6" customHeight="1">
      <c r="A114" s="7">
        <v>1</v>
      </c>
      <c r="B114" s="7">
        <v>2025022047</v>
      </c>
      <c r="C114" s="7">
        <v>1</v>
      </c>
      <c r="D114" s="7" t="s">
        <v>7123</v>
      </c>
      <c r="E114" s="7" t="s">
        <v>130</v>
      </c>
      <c r="F114" s="7" t="s">
        <v>7549</v>
      </c>
      <c r="G114" s="7" t="s">
        <v>7470</v>
      </c>
      <c r="H114" s="7" t="s">
        <v>7550</v>
      </c>
      <c r="I114" s="7" t="s">
        <v>7127</v>
      </c>
      <c r="J114" s="7" t="s">
        <v>7128</v>
      </c>
      <c r="K114" s="7" t="s">
        <v>7129</v>
      </c>
      <c r="L114" s="9" t="s">
        <v>7130</v>
      </c>
      <c r="M114" s="9" t="s">
        <v>7131</v>
      </c>
      <c r="N114" s="9" t="s">
        <v>130</v>
      </c>
      <c r="O114" s="7" t="s">
        <v>471</v>
      </c>
      <c r="P114" s="7"/>
      <c r="Q114" s="7">
        <v>3837</v>
      </c>
      <c r="R114" s="7">
        <v>28357</v>
      </c>
      <c r="S114" s="7" t="s">
        <v>480</v>
      </c>
      <c r="T114" s="7"/>
      <c r="U114" s="7"/>
      <c r="V114" s="7"/>
      <c r="W114" s="7"/>
      <c r="X114" s="7"/>
      <c r="Y114" s="7"/>
      <c r="Z114" s="9" t="s">
        <v>7132</v>
      </c>
      <c r="AA114" s="7" t="s">
        <v>480</v>
      </c>
      <c r="AB114" s="7">
        <v>1</v>
      </c>
    </row>
    <row r="115" spans="1:28" ht="21.6" customHeight="1">
      <c r="A115" s="7">
        <v>3</v>
      </c>
      <c r="B115" s="7">
        <v>2025021970</v>
      </c>
      <c r="C115" s="7">
        <v>1</v>
      </c>
      <c r="D115" s="7" t="s">
        <v>7123</v>
      </c>
      <c r="E115" s="7" t="s">
        <v>130</v>
      </c>
      <c r="F115" s="7" t="s">
        <v>7551</v>
      </c>
      <c r="G115" s="7" t="s">
        <v>7125</v>
      </c>
      <c r="H115" s="7" t="s">
        <v>7552</v>
      </c>
      <c r="I115" s="7" t="s">
        <v>7140</v>
      </c>
      <c r="J115" s="7" t="s">
        <v>7141</v>
      </c>
      <c r="K115" s="7" t="s">
        <v>7129</v>
      </c>
      <c r="L115" s="9" t="s">
        <v>7142</v>
      </c>
      <c r="M115" s="9" t="s">
        <v>7143</v>
      </c>
      <c r="N115" s="9" t="s">
        <v>130</v>
      </c>
      <c r="O115" s="7" t="s">
        <v>7136</v>
      </c>
      <c r="P115" s="7"/>
      <c r="Q115" s="7">
        <v>80</v>
      </c>
      <c r="R115" s="7">
        <v>2918</v>
      </c>
      <c r="S115" s="7"/>
      <c r="T115" s="7"/>
      <c r="U115" s="7"/>
      <c r="V115" s="7"/>
      <c r="W115" s="7"/>
      <c r="X115" s="7"/>
      <c r="Y115" s="7"/>
      <c r="Z115" s="9" t="s">
        <v>7136</v>
      </c>
      <c r="AA115" s="7" t="s">
        <v>480</v>
      </c>
      <c r="AB115" s="7">
        <v>1</v>
      </c>
    </row>
    <row r="116" spans="1:28" ht="21.6" customHeight="1">
      <c r="A116" s="7">
        <v>4</v>
      </c>
      <c r="B116" s="7">
        <v>2025021947</v>
      </c>
      <c r="C116" s="7">
        <v>1</v>
      </c>
      <c r="D116" s="7" t="s">
        <v>7123</v>
      </c>
      <c r="E116" s="7" t="s">
        <v>130</v>
      </c>
      <c r="F116" s="7" t="s">
        <v>7551</v>
      </c>
      <c r="G116" s="7" t="s">
        <v>7553</v>
      </c>
      <c r="H116" s="7" t="s">
        <v>7554</v>
      </c>
      <c r="I116" s="7" t="s">
        <v>7146</v>
      </c>
      <c r="J116" s="7" t="s">
        <v>7141</v>
      </c>
      <c r="K116" s="7" t="s">
        <v>7129</v>
      </c>
      <c r="L116" s="9" t="s">
        <v>7147</v>
      </c>
      <c r="M116" s="9" t="s">
        <v>7148</v>
      </c>
      <c r="N116" s="9"/>
      <c r="O116" s="7" t="s">
        <v>7136</v>
      </c>
      <c r="P116" s="7"/>
      <c r="Q116" s="7">
        <v>2059</v>
      </c>
      <c r="R116" s="7">
        <v>16284</v>
      </c>
      <c r="S116" s="7"/>
      <c r="T116" s="7"/>
      <c r="U116" s="7"/>
      <c r="V116" s="7"/>
      <c r="W116" s="7"/>
      <c r="X116" s="7"/>
      <c r="Y116" s="7"/>
      <c r="Z116" s="9" t="s">
        <v>7136</v>
      </c>
      <c r="AA116" s="7" t="s">
        <v>480</v>
      </c>
      <c r="AB116" s="7">
        <v>1</v>
      </c>
    </row>
    <row r="117" spans="1:28" ht="21.6" customHeight="1">
      <c r="A117" s="7">
        <v>5</v>
      </c>
      <c r="B117" s="7">
        <v>2025022062</v>
      </c>
      <c r="C117" s="7">
        <v>1</v>
      </c>
      <c r="D117" s="7" t="s">
        <v>7123</v>
      </c>
      <c r="E117" s="7" t="s">
        <v>130</v>
      </c>
      <c r="F117" s="7" t="s">
        <v>7549</v>
      </c>
      <c r="G117" s="7" t="s">
        <v>7555</v>
      </c>
      <c r="H117" s="7" t="s">
        <v>7556</v>
      </c>
      <c r="I117" s="7" t="s">
        <v>7146</v>
      </c>
      <c r="J117" s="7" t="s">
        <v>7141</v>
      </c>
      <c r="K117" s="7" t="s">
        <v>7129</v>
      </c>
      <c r="L117" s="9" t="s">
        <v>7147</v>
      </c>
      <c r="M117" s="9" t="s">
        <v>7148</v>
      </c>
      <c r="N117" s="9"/>
      <c r="O117" s="7" t="s">
        <v>471</v>
      </c>
      <c r="P117" s="7"/>
      <c r="Q117" s="7">
        <v>2059</v>
      </c>
      <c r="R117" s="7">
        <v>16284</v>
      </c>
      <c r="S117" s="7" t="s">
        <v>480</v>
      </c>
      <c r="T117" s="7"/>
      <c r="U117" s="7"/>
      <c r="V117" s="7"/>
      <c r="W117" s="7"/>
      <c r="X117" s="7"/>
      <c r="Y117" s="7"/>
      <c r="Z117" s="9" t="s">
        <v>118</v>
      </c>
      <c r="AA117" s="7" t="s">
        <v>480</v>
      </c>
      <c r="AB117" s="7">
        <v>1</v>
      </c>
    </row>
    <row r="118" spans="1:28" ht="21.6" customHeight="1">
      <c r="A118" s="7">
        <v>6</v>
      </c>
      <c r="B118" s="7">
        <v>2025021351</v>
      </c>
      <c r="C118" s="7">
        <v>1</v>
      </c>
      <c r="D118" s="7" t="s">
        <v>7123</v>
      </c>
      <c r="E118" s="7" t="s">
        <v>130</v>
      </c>
      <c r="F118" s="7" t="s">
        <v>7557</v>
      </c>
      <c r="G118" s="7" t="s">
        <v>7558</v>
      </c>
      <c r="H118" s="7" t="s">
        <v>7559</v>
      </c>
      <c r="I118" s="7" t="s">
        <v>7152</v>
      </c>
      <c r="J118" s="7" t="s">
        <v>7141</v>
      </c>
      <c r="K118" s="7" t="s">
        <v>7129</v>
      </c>
      <c r="L118" s="9" t="s">
        <v>7153</v>
      </c>
      <c r="M118" s="9" t="s">
        <v>7154</v>
      </c>
      <c r="N118" s="9" t="s">
        <v>7155</v>
      </c>
      <c r="O118" s="7" t="s">
        <v>471</v>
      </c>
      <c r="P118" s="7"/>
      <c r="Q118" s="7">
        <v>21482</v>
      </c>
      <c r="R118" s="7">
        <v>57086</v>
      </c>
      <c r="S118" s="7" t="s">
        <v>480</v>
      </c>
      <c r="T118" s="7"/>
      <c r="U118" s="7"/>
      <c r="V118" s="7"/>
      <c r="W118" s="7"/>
      <c r="X118" s="7"/>
      <c r="Y118" s="7"/>
      <c r="Z118" s="9" t="s">
        <v>7132</v>
      </c>
      <c r="AA118" s="7" t="s">
        <v>480</v>
      </c>
      <c r="AB118" s="7">
        <v>1</v>
      </c>
    </row>
    <row r="119" spans="1:28" ht="21.6" customHeight="1">
      <c r="A119" s="7">
        <v>8</v>
      </c>
      <c r="B119" s="7">
        <v>2025021973</v>
      </c>
      <c r="C119" s="7">
        <v>1</v>
      </c>
      <c r="D119" s="7" t="s">
        <v>7123</v>
      </c>
      <c r="E119" s="7" t="s">
        <v>130</v>
      </c>
      <c r="F119" s="7" t="s">
        <v>7551</v>
      </c>
      <c r="G119" s="7" t="s">
        <v>7560</v>
      </c>
      <c r="H119" s="7" t="s">
        <v>7561</v>
      </c>
      <c r="I119" s="7" t="s">
        <v>7158</v>
      </c>
      <c r="J119" s="7" t="s">
        <v>7141</v>
      </c>
      <c r="K119" s="7" t="s">
        <v>7129</v>
      </c>
      <c r="L119" s="9" t="s">
        <v>7159</v>
      </c>
      <c r="M119" s="9" t="s">
        <v>7160</v>
      </c>
      <c r="N119" s="9" t="s">
        <v>7161</v>
      </c>
      <c r="O119" s="7" t="s">
        <v>7136</v>
      </c>
      <c r="P119" s="7"/>
      <c r="Q119" s="7">
        <v>116</v>
      </c>
      <c r="R119" s="7">
        <v>698</v>
      </c>
      <c r="S119" s="7"/>
      <c r="T119" s="7"/>
      <c r="U119" s="7"/>
      <c r="V119" s="7"/>
      <c r="W119" s="7"/>
      <c r="X119" s="7"/>
      <c r="Y119" s="7"/>
      <c r="Z119" s="9" t="s">
        <v>7136</v>
      </c>
      <c r="AA119" s="7" t="s">
        <v>480</v>
      </c>
      <c r="AB119" s="7">
        <v>1</v>
      </c>
    </row>
    <row r="120" spans="1:28" ht="21.6" customHeight="1">
      <c r="A120" s="7">
        <v>9</v>
      </c>
      <c r="B120" s="7">
        <v>2025021944</v>
      </c>
      <c r="C120" s="7">
        <v>1</v>
      </c>
      <c r="D120" s="7" t="s">
        <v>7123</v>
      </c>
      <c r="E120" s="7" t="s">
        <v>130</v>
      </c>
      <c r="F120" s="7" t="s">
        <v>7551</v>
      </c>
      <c r="G120" s="7" t="s">
        <v>7332</v>
      </c>
      <c r="H120" s="7" t="s">
        <v>7562</v>
      </c>
      <c r="I120" s="7" t="s">
        <v>7164</v>
      </c>
      <c r="J120" s="7" t="s">
        <v>7141</v>
      </c>
      <c r="K120" s="7" t="s">
        <v>7129</v>
      </c>
      <c r="L120" s="9" t="s">
        <v>7165</v>
      </c>
      <c r="M120" s="9" t="s">
        <v>7166</v>
      </c>
      <c r="N120" s="9" t="s">
        <v>130</v>
      </c>
      <c r="O120" s="7" t="s">
        <v>7136</v>
      </c>
      <c r="P120" s="7"/>
      <c r="Q120" s="7">
        <v>119</v>
      </c>
      <c r="R120" s="7">
        <v>5660</v>
      </c>
      <c r="S120" s="7"/>
      <c r="T120" s="7"/>
      <c r="U120" s="7"/>
      <c r="V120" s="7"/>
      <c r="W120" s="7"/>
      <c r="X120" s="7"/>
      <c r="Y120" s="7"/>
      <c r="Z120" s="9" t="s">
        <v>7136</v>
      </c>
      <c r="AA120" s="7" t="s">
        <v>480</v>
      </c>
      <c r="AB120" s="7">
        <v>1</v>
      </c>
    </row>
    <row r="121" spans="1:28" ht="21.6" customHeight="1">
      <c r="A121" s="7">
        <v>10</v>
      </c>
      <c r="B121" s="7">
        <v>2025021946</v>
      </c>
      <c r="C121" s="7">
        <v>1</v>
      </c>
      <c r="D121" s="7" t="s">
        <v>7123</v>
      </c>
      <c r="E121" s="7" t="s">
        <v>130</v>
      </c>
      <c r="F121" s="7" t="s">
        <v>7551</v>
      </c>
      <c r="G121" s="7" t="s">
        <v>7563</v>
      </c>
      <c r="H121" s="7" t="s">
        <v>7553</v>
      </c>
      <c r="I121" s="7" t="s">
        <v>7169</v>
      </c>
      <c r="J121" s="7" t="s">
        <v>7170</v>
      </c>
      <c r="K121" s="7" t="s">
        <v>7129</v>
      </c>
      <c r="L121" s="9" t="s">
        <v>7171</v>
      </c>
      <c r="M121" s="9" t="s">
        <v>7172</v>
      </c>
      <c r="N121" s="9" t="s">
        <v>7173</v>
      </c>
      <c r="O121" s="7" t="s">
        <v>7136</v>
      </c>
      <c r="P121" s="7"/>
      <c r="Q121" s="7">
        <v>329</v>
      </c>
      <c r="R121" s="7">
        <v>1536</v>
      </c>
      <c r="S121" s="7"/>
      <c r="T121" s="7"/>
      <c r="U121" s="7"/>
      <c r="V121" s="7"/>
      <c r="W121" s="7"/>
      <c r="X121" s="7"/>
      <c r="Y121" s="7"/>
      <c r="Z121" s="9" t="s">
        <v>7136</v>
      </c>
      <c r="AA121" s="7" t="s">
        <v>480</v>
      </c>
      <c r="AB121" s="7">
        <v>1</v>
      </c>
    </row>
    <row r="122" spans="1:28" ht="21.6" customHeight="1">
      <c r="A122" s="7">
        <v>11</v>
      </c>
      <c r="B122" s="7">
        <v>2025021969</v>
      </c>
      <c r="C122" s="7">
        <v>1</v>
      </c>
      <c r="D122" s="7" t="s">
        <v>7123</v>
      </c>
      <c r="E122" s="7" t="s">
        <v>130</v>
      </c>
      <c r="F122" s="7" t="s">
        <v>7551</v>
      </c>
      <c r="G122" s="7" t="s">
        <v>7564</v>
      </c>
      <c r="H122" s="7" t="s">
        <v>7546</v>
      </c>
      <c r="I122" s="7" t="s">
        <v>7175</v>
      </c>
      <c r="J122" s="7" t="s">
        <v>7170</v>
      </c>
      <c r="K122" s="7" t="s">
        <v>7129</v>
      </c>
      <c r="L122" s="9" t="s">
        <v>7176</v>
      </c>
      <c r="M122" s="9" t="s">
        <v>7177</v>
      </c>
      <c r="N122" s="9" t="s">
        <v>7161</v>
      </c>
      <c r="O122" s="7" t="s">
        <v>7136</v>
      </c>
      <c r="P122" s="7"/>
      <c r="Q122" s="7">
        <v>2180</v>
      </c>
      <c r="R122" s="7">
        <v>2657</v>
      </c>
      <c r="S122" s="7"/>
      <c r="T122" s="7"/>
      <c r="U122" s="7"/>
      <c r="V122" s="7"/>
      <c r="W122" s="7"/>
      <c r="X122" s="7"/>
      <c r="Y122" s="7"/>
      <c r="Z122" s="9" t="s">
        <v>7136</v>
      </c>
      <c r="AA122" s="7" t="s">
        <v>480</v>
      </c>
      <c r="AB122" s="7">
        <v>1</v>
      </c>
    </row>
    <row r="123" spans="1:28" ht="21.6" customHeight="1">
      <c r="A123" s="7">
        <v>12</v>
      </c>
      <c r="B123" s="7">
        <v>2025021968</v>
      </c>
      <c r="C123" s="7">
        <v>1</v>
      </c>
      <c r="D123" s="7" t="s">
        <v>7123</v>
      </c>
      <c r="E123" s="7" t="s">
        <v>130</v>
      </c>
      <c r="F123" s="7" t="s">
        <v>7551</v>
      </c>
      <c r="G123" s="7" t="s">
        <v>7554</v>
      </c>
      <c r="H123" s="7" t="s">
        <v>7565</v>
      </c>
      <c r="I123" s="7" t="s">
        <v>7180</v>
      </c>
      <c r="J123" s="7" t="s">
        <v>7170</v>
      </c>
      <c r="K123" s="7" t="s">
        <v>7129</v>
      </c>
      <c r="L123" s="9" t="s">
        <v>7181</v>
      </c>
      <c r="M123" s="9" t="s">
        <v>7182</v>
      </c>
      <c r="N123" s="9" t="s">
        <v>7183</v>
      </c>
      <c r="O123" s="7" t="s">
        <v>7136</v>
      </c>
      <c r="P123" s="7"/>
      <c r="Q123" s="7">
        <v>878</v>
      </c>
      <c r="R123" s="7">
        <v>45244</v>
      </c>
      <c r="S123" s="7"/>
      <c r="T123" s="7"/>
      <c r="U123" s="7"/>
      <c r="V123" s="7"/>
      <c r="W123" s="7"/>
      <c r="X123" s="7"/>
      <c r="Y123" s="7"/>
      <c r="Z123" s="9" t="s">
        <v>7136</v>
      </c>
      <c r="AA123" s="7" t="s">
        <v>480</v>
      </c>
      <c r="AB123" s="7">
        <v>1</v>
      </c>
    </row>
    <row r="124" spans="1:28" ht="21.6" customHeight="1">
      <c r="A124" s="7">
        <v>13</v>
      </c>
      <c r="B124" s="7">
        <v>2025022053</v>
      </c>
      <c r="C124" s="7">
        <v>1</v>
      </c>
      <c r="D124" s="7" t="s">
        <v>7123</v>
      </c>
      <c r="E124" s="7" t="s">
        <v>130</v>
      </c>
      <c r="F124" s="7" t="s">
        <v>7549</v>
      </c>
      <c r="G124" s="7" t="s">
        <v>7566</v>
      </c>
      <c r="H124" s="7" t="s">
        <v>7567</v>
      </c>
      <c r="I124" s="7" t="s">
        <v>7186</v>
      </c>
      <c r="J124" s="7" t="s">
        <v>7170</v>
      </c>
      <c r="K124" s="7" t="s">
        <v>7129</v>
      </c>
      <c r="L124" s="9" t="s">
        <v>7187</v>
      </c>
      <c r="M124" s="9" t="s">
        <v>7188</v>
      </c>
      <c r="N124" s="9"/>
      <c r="O124" s="7" t="s">
        <v>471</v>
      </c>
      <c r="P124" s="7"/>
      <c r="Q124" s="7">
        <v>296</v>
      </c>
      <c r="R124" s="7">
        <v>331</v>
      </c>
      <c r="S124" s="7" t="s">
        <v>480</v>
      </c>
      <c r="T124" s="7"/>
      <c r="U124" s="7"/>
      <c r="V124" s="7"/>
      <c r="W124" s="7"/>
      <c r="X124" s="7"/>
      <c r="Y124" s="7"/>
      <c r="Z124" s="9" t="s">
        <v>7132</v>
      </c>
      <c r="AA124" s="7" t="s">
        <v>480</v>
      </c>
      <c r="AB124" s="7">
        <v>1</v>
      </c>
    </row>
    <row r="125" spans="1:28" ht="21.6" customHeight="1">
      <c r="A125" s="7">
        <v>15</v>
      </c>
      <c r="B125" s="7">
        <v>2025022265</v>
      </c>
      <c r="C125" s="7">
        <v>1</v>
      </c>
      <c r="D125" s="7" t="s">
        <v>7123</v>
      </c>
      <c r="E125" s="7" t="s">
        <v>130</v>
      </c>
      <c r="F125" s="7" t="s">
        <v>7568</v>
      </c>
      <c r="G125" s="7" t="s">
        <v>7569</v>
      </c>
      <c r="H125" s="7" t="s">
        <v>7570</v>
      </c>
      <c r="I125" s="7" t="s">
        <v>7192</v>
      </c>
      <c r="J125" s="7" t="s">
        <v>7170</v>
      </c>
      <c r="K125" s="7" t="s">
        <v>7129</v>
      </c>
      <c r="L125" s="9" t="s">
        <v>7193</v>
      </c>
      <c r="M125" s="9" t="s">
        <v>7194</v>
      </c>
      <c r="N125" s="9" t="s">
        <v>7161</v>
      </c>
      <c r="O125" s="7" t="s">
        <v>471</v>
      </c>
      <c r="P125" s="7"/>
      <c r="Q125" s="7">
        <v>416</v>
      </c>
      <c r="R125" s="7">
        <v>1248</v>
      </c>
      <c r="S125" s="7" t="s">
        <v>480</v>
      </c>
      <c r="T125" s="7"/>
      <c r="U125" s="7"/>
      <c r="V125" s="7"/>
      <c r="W125" s="7"/>
      <c r="X125" s="7"/>
      <c r="Y125" s="7"/>
      <c r="Z125" s="9" t="s">
        <v>7132</v>
      </c>
      <c r="AA125" s="7" t="s">
        <v>480</v>
      </c>
      <c r="AB125" s="7">
        <v>1</v>
      </c>
    </row>
    <row r="126" spans="1:28" ht="21.6" customHeight="1">
      <c r="A126" s="7">
        <v>19</v>
      </c>
      <c r="B126" s="7">
        <v>2025021349</v>
      </c>
      <c r="C126" s="7">
        <v>1</v>
      </c>
      <c r="D126" s="7" t="s">
        <v>7123</v>
      </c>
      <c r="E126" s="7" t="s">
        <v>130</v>
      </c>
      <c r="F126" s="7" t="s">
        <v>7557</v>
      </c>
      <c r="G126" s="7" t="s">
        <v>7167</v>
      </c>
      <c r="H126" s="7" t="s">
        <v>7168</v>
      </c>
      <c r="I126" s="7" t="s">
        <v>7205</v>
      </c>
      <c r="J126" s="7" t="s">
        <v>7199</v>
      </c>
      <c r="K126" s="7" t="s">
        <v>7129</v>
      </c>
      <c r="L126" s="9" t="s">
        <v>7153</v>
      </c>
      <c r="M126" s="9" t="s">
        <v>7154</v>
      </c>
      <c r="N126" s="9" t="s">
        <v>7206</v>
      </c>
      <c r="O126" s="7" t="s">
        <v>471</v>
      </c>
      <c r="P126" s="7"/>
      <c r="Q126" s="7"/>
      <c r="R126" s="7">
        <v>76260</v>
      </c>
      <c r="S126" s="7" t="s">
        <v>480</v>
      </c>
      <c r="T126" s="7"/>
      <c r="U126" s="7"/>
      <c r="V126" s="7"/>
      <c r="W126" s="7"/>
      <c r="X126" s="7"/>
      <c r="Y126" s="7"/>
      <c r="Z126" s="9" t="s">
        <v>7132</v>
      </c>
      <c r="AA126" s="7" t="s">
        <v>480</v>
      </c>
      <c r="AB126" s="7">
        <v>1</v>
      </c>
    </row>
    <row r="127" spans="1:28" ht="21.6" customHeight="1">
      <c r="A127" s="7">
        <v>21</v>
      </c>
      <c r="B127" s="7">
        <v>2025021235</v>
      </c>
      <c r="C127" s="7">
        <v>1</v>
      </c>
      <c r="D127" s="7" t="s">
        <v>7123</v>
      </c>
      <c r="E127" s="7" t="s">
        <v>130</v>
      </c>
      <c r="F127" s="7" t="s">
        <v>7571</v>
      </c>
      <c r="G127" s="7" t="s">
        <v>7347</v>
      </c>
      <c r="H127" s="7" t="s">
        <v>7572</v>
      </c>
      <c r="I127" s="7" t="s">
        <v>7573</v>
      </c>
      <c r="J127" s="7" t="s">
        <v>7199</v>
      </c>
      <c r="K127" s="7" t="s">
        <v>7129</v>
      </c>
      <c r="L127" s="9" t="s">
        <v>7574</v>
      </c>
      <c r="M127" s="9" t="s">
        <v>7575</v>
      </c>
      <c r="N127" s="9" t="s">
        <v>130</v>
      </c>
      <c r="O127" s="7" t="s">
        <v>509</v>
      </c>
      <c r="P127" s="7"/>
      <c r="Q127" s="7"/>
      <c r="R127" s="7">
        <v>52073</v>
      </c>
      <c r="S127" s="7"/>
      <c r="T127" s="7"/>
      <c r="U127" s="7"/>
      <c r="V127" s="7"/>
      <c r="W127" s="7"/>
      <c r="X127" s="7"/>
      <c r="Y127" s="7"/>
      <c r="Z127" s="9" t="s">
        <v>7576</v>
      </c>
      <c r="AA127" s="7" t="s">
        <v>480</v>
      </c>
      <c r="AB127" s="7">
        <v>1</v>
      </c>
    </row>
    <row r="128" spans="1:28" ht="21.6" customHeight="1">
      <c r="A128" s="7">
        <v>24</v>
      </c>
      <c r="B128" s="7">
        <v>2025021972</v>
      </c>
      <c r="C128" s="7">
        <v>1</v>
      </c>
      <c r="D128" s="7" t="s">
        <v>7123</v>
      </c>
      <c r="E128" s="7" t="s">
        <v>130</v>
      </c>
      <c r="F128" s="7" t="s">
        <v>7551</v>
      </c>
      <c r="G128" s="7" t="s">
        <v>7577</v>
      </c>
      <c r="H128" s="7" t="s">
        <v>7578</v>
      </c>
      <c r="I128" s="7" t="s">
        <v>7209</v>
      </c>
      <c r="J128" s="7" t="s">
        <v>7199</v>
      </c>
      <c r="K128" s="7" t="s">
        <v>7129</v>
      </c>
      <c r="L128" s="9" t="s">
        <v>7210</v>
      </c>
      <c r="M128" s="9" t="s">
        <v>7211</v>
      </c>
      <c r="N128" s="9" t="s">
        <v>130</v>
      </c>
      <c r="O128" s="7" t="s">
        <v>7136</v>
      </c>
      <c r="P128" s="7"/>
      <c r="Q128" s="7"/>
      <c r="R128" s="7">
        <v>44274</v>
      </c>
      <c r="S128" s="7"/>
      <c r="T128" s="7"/>
      <c r="U128" s="7"/>
      <c r="V128" s="7"/>
      <c r="W128" s="7"/>
      <c r="X128" s="7"/>
      <c r="Y128" s="7"/>
      <c r="Z128" s="9" t="s">
        <v>7136</v>
      </c>
      <c r="AA128" s="7" t="s">
        <v>480</v>
      </c>
      <c r="AB128" s="7">
        <v>1</v>
      </c>
    </row>
    <row r="129" spans="1:28" ht="21.6" customHeight="1">
      <c r="A129" s="7">
        <v>27</v>
      </c>
      <c r="B129" s="7">
        <v>2025020552</v>
      </c>
      <c r="C129" s="7">
        <v>1</v>
      </c>
      <c r="D129" s="7" t="s">
        <v>7123</v>
      </c>
      <c r="E129" s="7" t="s">
        <v>130</v>
      </c>
      <c r="F129" s="7" t="s">
        <v>7579</v>
      </c>
      <c r="G129" s="7" t="s">
        <v>7580</v>
      </c>
      <c r="H129" s="7" t="s">
        <v>7581</v>
      </c>
      <c r="I129" s="7" t="s">
        <v>7215</v>
      </c>
      <c r="J129" s="7" t="s">
        <v>7199</v>
      </c>
      <c r="K129" s="7" t="s">
        <v>7129</v>
      </c>
      <c r="L129" s="9" t="s">
        <v>7216</v>
      </c>
      <c r="M129" s="9" t="s">
        <v>7217</v>
      </c>
      <c r="N129" s="9" t="s">
        <v>7218</v>
      </c>
      <c r="O129" s="7" t="s">
        <v>7136</v>
      </c>
      <c r="P129" s="7"/>
      <c r="Q129" s="7"/>
      <c r="R129" s="7">
        <v>20227</v>
      </c>
      <c r="S129" s="7"/>
      <c r="T129" s="7"/>
      <c r="U129" s="7"/>
      <c r="V129" s="7"/>
      <c r="W129" s="7"/>
      <c r="X129" s="7"/>
      <c r="Y129" s="7"/>
      <c r="Z129" s="9" t="s">
        <v>7132</v>
      </c>
      <c r="AA129" s="7" t="s">
        <v>480</v>
      </c>
      <c r="AB129" s="7">
        <v>1</v>
      </c>
    </row>
    <row r="130" spans="1:28" ht="21.6" customHeight="1">
      <c r="A130" s="7">
        <v>31</v>
      </c>
      <c r="B130" s="7">
        <v>2025020937</v>
      </c>
      <c r="C130" s="7">
        <v>1</v>
      </c>
      <c r="D130" s="7" t="s">
        <v>7123</v>
      </c>
      <c r="E130" s="7" t="s">
        <v>130</v>
      </c>
      <c r="F130" s="7" t="s">
        <v>7582</v>
      </c>
      <c r="G130" s="7" t="s">
        <v>7583</v>
      </c>
      <c r="H130" s="7" t="s">
        <v>7300</v>
      </c>
      <c r="I130" s="7" t="s">
        <v>7222</v>
      </c>
      <c r="J130" s="7" t="s">
        <v>7223</v>
      </c>
      <c r="K130" s="7" t="s">
        <v>7129</v>
      </c>
      <c r="L130" s="9" t="s">
        <v>7224</v>
      </c>
      <c r="M130" s="9" t="s">
        <v>7225</v>
      </c>
      <c r="N130" s="9" t="s">
        <v>130</v>
      </c>
      <c r="O130" s="7" t="s">
        <v>7136</v>
      </c>
      <c r="P130" s="7"/>
      <c r="Q130" s="7"/>
      <c r="R130" s="7">
        <v>49177</v>
      </c>
      <c r="S130" s="7"/>
      <c r="T130" s="7"/>
      <c r="U130" s="7"/>
      <c r="V130" s="7"/>
      <c r="W130" s="7"/>
      <c r="X130" s="7"/>
      <c r="Y130" s="7"/>
      <c r="Z130" s="9" t="s">
        <v>7136</v>
      </c>
      <c r="AA130" s="7" t="s">
        <v>480</v>
      </c>
      <c r="AB130" s="7">
        <v>1</v>
      </c>
    </row>
    <row r="131" spans="1:28" ht="21.6" customHeight="1">
      <c r="A131" s="7">
        <v>32</v>
      </c>
      <c r="B131" s="7">
        <v>2025020550</v>
      </c>
      <c r="C131" s="7">
        <v>1</v>
      </c>
      <c r="D131" s="7" t="s">
        <v>7123</v>
      </c>
      <c r="E131" s="7" t="s">
        <v>130</v>
      </c>
      <c r="F131" s="7" t="s">
        <v>7579</v>
      </c>
      <c r="G131" s="7" t="s">
        <v>7584</v>
      </c>
      <c r="H131" s="7" t="s">
        <v>7288</v>
      </c>
      <c r="I131" s="7" t="s">
        <v>7228</v>
      </c>
      <c r="J131" s="7" t="s">
        <v>7223</v>
      </c>
      <c r="K131" s="7" t="s">
        <v>7129</v>
      </c>
      <c r="L131" s="9" t="s">
        <v>7229</v>
      </c>
      <c r="M131" s="9" t="s">
        <v>7230</v>
      </c>
      <c r="N131" s="9"/>
      <c r="O131" s="7" t="s">
        <v>7136</v>
      </c>
      <c r="P131" s="7"/>
      <c r="Q131" s="7"/>
      <c r="R131" s="7">
        <v>20400</v>
      </c>
      <c r="S131" s="7"/>
      <c r="T131" s="7"/>
      <c r="U131" s="7"/>
      <c r="V131" s="7"/>
      <c r="W131" s="7"/>
      <c r="X131" s="7"/>
      <c r="Y131" s="7"/>
      <c r="Z131" s="9" t="s">
        <v>7136</v>
      </c>
      <c r="AA131" s="7" t="s">
        <v>480</v>
      </c>
      <c r="AB131" s="7">
        <v>1</v>
      </c>
    </row>
    <row r="132" spans="1:28" ht="21.6" customHeight="1">
      <c r="A132" s="7">
        <v>33</v>
      </c>
      <c r="B132" s="7">
        <v>2025021242</v>
      </c>
      <c r="C132" s="7">
        <v>1</v>
      </c>
      <c r="D132" s="7" t="s">
        <v>7123</v>
      </c>
      <c r="E132" s="7" t="s">
        <v>130</v>
      </c>
      <c r="F132" s="7" t="s">
        <v>7571</v>
      </c>
      <c r="G132" s="7" t="s">
        <v>7275</v>
      </c>
      <c r="H132" s="7" t="s">
        <v>7125</v>
      </c>
      <c r="I132" s="7" t="s">
        <v>7228</v>
      </c>
      <c r="J132" s="7" t="s">
        <v>7223</v>
      </c>
      <c r="K132" s="7" t="s">
        <v>7129</v>
      </c>
      <c r="L132" s="9" t="s">
        <v>7229</v>
      </c>
      <c r="M132" s="9" t="s">
        <v>7230</v>
      </c>
      <c r="N132" s="9"/>
      <c r="O132" s="7" t="s">
        <v>509</v>
      </c>
      <c r="P132" s="7"/>
      <c r="Q132" s="7"/>
      <c r="R132" s="7">
        <v>20400</v>
      </c>
      <c r="S132" s="7"/>
      <c r="T132" s="7"/>
      <c r="U132" s="7"/>
      <c r="V132" s="7"/>
      <c r="W132" s="7"/>
      <c r="X132" s="7"/>
      <c r="Y132" s="7"/>
      <c r="Z132" s="9" t="s">
        <v>7585</v>
      </c>
      <c r="AA132" s="7" t="s">
        <v>480</v>
      </c>
      <c r="AB132" s="7">
        <v>1</v>
      </c>
    </row>
    <row r="133" spans="1:28" ht="21.6" customHeight="1">
      <c r="A133" s="7">
        <v>34</v>
      </c>
      <c r="B133" s="7">
        <v>2025021338</v>
      </c>
      <c r="C133" s="7">
        <v>1</v>
      </c>
      <c r="D133" s="7" t="s">
        <v>7123</v>
      </c>
      <c r="E133" s="7" t="s">
        <v>130</v>
      </c>
      <c r="F133" s="7" t="s">
        <v>7557</v>
      </c>
      <c r="G133" s="7" t="s">
        <v>7190</v>
      </c>
      <c r="H133" s="7" t="s">
        <v>7586</v>
      </c>
      <c r="I133" s="7" t="s">
        <v>7228</v>
      </c>
      <c r="J133" s="7" t="s">
        <v>7223</v>
      </c>
      <c r="K133" s="7" t="s">
        <v>7129</v>
      </c>
      <c r="L133" s="9" t="s">
        <v>7229</v>
      </c>
      <c r="M133" s="9" t="s">
        <v>7230</v>
      </c>
      <c r="N133" s="9"/>
      <c r="O133" s="7" t="s">
        <v>509</v>
      </c>
      <c r="P133" s="7"/>
      <c r="Q133" s="7"/>
      <c r="R133" s="7">
        <v>20400</v>
      </c>
      <c r="S133" s="7"/>
      <c r="T133" s="7"/>
      <c r="U133" s="7"/>
      <c r="V133" s="7"/>
      <c r="W133" s="7"/>
      <c r="X133" s="7"/>
      <c r="Y133" s="7"/>
      <c r="Z133" s="9" t="s">
        <v>7587</v>
      </c>
      <c r="AA133" s="7" t="s">
        <v>480</v>
      </c>
      <c r="AB133" s="7">
        <v>1</v>
      </c>
    </row>
    <row r="134" spans="1:28" ht="21.6" customHeight="1">
      <c r="A134" s="7">
        <v>35</v>
      </c>
      <c r="B134" s="7">
        <v>2025022832</v>
      </c>
      <c r="C134" s="7">
        <v>1</v>
      </c>
      <c r="D134" s="7" t="s">
        <v>7123</v>
      </c>
      <c r="E134" s="7" t="s">
        <v>130</v>
      </c>
      <c r="F134" s="7" t="s">
        <v>7588</v>
      </c>
      <c r="G134" s="7" t="s">
        <v>7589</v>
      </c>
      <c r="H134" s="7" t="s">
        <v>7590</v>
      </c>
      <c r="I134" s="7" t="s">
        <v>7228</v>
      </c>
      <c r="J134" s="7" t="s">
        <v>7223</v>
      </c>
      <c r="K134" s="7" t="s">
        <v>7129</v>
      </c>
      <c r="L134" s="9" t="s">
        <v>7229</v>
      </c>
      <c r="M134" s="9" t="s">
        <v>7230</v>
      </c>
      <c r="N134" s="9"/>
      <c r="O134" s="7" t="s">
        <v>509</v>
      </c>
      <c r="P134" s="7"/>
      <c r="Q134" s="7"/>
      <c r="R134" s="7">
        <v>20400</v>
      </c>
      <c r="S134" s="7"/>
      <c r="T134" s="7"/>
      <c r="U134" s="7"/>
      <c r="V134" s="7"/>
      <c r="W134" s="7"/>
      <c r="X134" s="7"/>
      <c r="Y134" s="7"/>
      <c r="Z134" s="9" t="s">
        <v>7591</v>
      </c>
      <c r="AA134" s="7" t="s">
        <v>480</v>
      </c>
      <c r="AB134" s="7">
        <v>1</v>
      </c>
    </row>
    <row r="135" spans="1:28" ht="21.6" customHeight="1">
      <c r="A135" s="7">
        <v>36</v>
      </c>
      <c r="B135" s="7">
        <v>2025022232</v>
      </c>
      <c r="C135" s="7">
        <v>1</v>
      </c>
      <c r="D135" s="7" t="s">
        <v>7123</v>
      </c>
      <c r="E135" s="7" t="s">
        <v>130</v>
      </c>
      <c r="F135" s="7" t="s">
        <v>7568</v>
      </c>
      <c r="G135" s="7" t="s">
        <v>7558</v>
      </c>
      <c r="H135" s="7" t="s">
        <v>7559</v>
      </c>
      <c r="I135" s="7" t="s">
        <v>7233</v>
      </c>
      <c r="J135" s="7" t="s">
        <v>7234</v>
      </c>
      <c r="K135" s="7" t="s">
        <v>7129</v>
      </c>
      <c r="L135" s="9" t="s">
        <v>7235</v>
      </c>
      <c r="M135" s="9" t="s">
        <v>7236</v>
      </c>
      <c r="N135" s="9" t="s">
        <v>130</v>
      </c>
      <c r="O135" s="7" t="s">
        <v>471</v>
      </c>
      <c r="P135" s="7"/>
      <c r="Q135" s="7">
        <v>11088</v>
      </c>
      <c r="R135" s="7">
        <v>145362</v>
      </c>
      <c r="S135" s="7" t="s">
        <v>480</v>
      </c>
      <c r="T135" s="7"/>
      <c r="U135" s="7"/>
      <c r="V135" s="7"/>
      <c r="W135" s="7"/>
      <c r="X135" s="7"/>
      <c r="Y135" s="7"/>
      <c r="Z135" s="9" t="s">
        <v>7132</v>
      </c>
      <c r="AA135" s="7" t="s">
        <v>480</v>
      </c>
      <c r="AB135" s="7">
        <v>1</v>
      </c>
    </row>
    <row r="136" spans="1:28" ht="21.6" customHeight="1">
      <c r="A136" s="7">
        <v>38</v>
      </c>
      <c r="B136" s="7">
        <v>2025020567</v>
      </c>
      <c r="C136" s="7">
        <v>1</v>
      </c>
      <c r="D136" s="7" t="s">
        <v>7123</v>
      </c>
      <c r="E136" s="7" t="s">
        <v>130</v>
      </c>
      <c r="F136" s="7" t="s">
        <v>7579</v>
      </c>
      <c r="G136" s="7" t="s">
        <v>7592</v>
      </c>
      <c r="H136" s="7" t="s">
        <v>7593</v>
      </c>
      <c r="I136" s="7" t="s">
        <v>7239</v>
      </c>
      <c r="J136" s="7" t="s">
        <v>7234</v>
      </c>
      <c r="K136" s="7" t="s">
        <v>7129</v>
      </c>
      <c r="L136" s="9" t="s">
        <v>7240</v>
      </c>
      <c r="M136" s="9" t="s">
        <v>7241</v>
      </c>
      <c r="N136" s="9" t="s">
        <v>7218</v>
      </c>
      <c r="O136" s="7" t="s">
        <v>471</v>
      </c>
      <c r="P136" s="7"/>
      <c r="Q136" s="7">
        <v>1526</v>
      </c>
      <c r="R136" s="7">
        <v>234464</v>
      </c>
      <c r="S136" s="7" t="s">
        <v>480</v>
      </c>
      <c r="T136" s="7"/>
      <c r="U136" s="7"/>
      <c r="V136" s="7"/>
      <c r="W136" s="7"/>
      <c r="X136" s="7"/>
      <c r="Y136" s="7"/>
      <c r="Z136" s="9" t="s">
        <v>7132</v>
      </c>
      <c r="AA136" s="7" t="s">
        <v>480</v>
      </c>
      <c r="AB136" s="7">
        <v>1</v>
      </c>
    </row>
    <row r="137" spans="1:28" ht="21.6" customHeight="1">
      <c r="A137" s="7">
        <v>40</v>
      </c>
      <c r="B137" s="7">
        <v>2025021353</v>
      </c>
      <c r="C137" s="7">
        <v>1</v>
      </c>
      <c r="D137" s="7" t="s">
        <v>7123</v>
      </c>
      <c r="E137" s="7" t="s">
        <v>130</v>
      </c>
      <c r="F137" s="7" t="s">
        <v>7557</v>
      </c>
      <c r="G137" s="7" t="s">
        <v>7594</v>
      </c>
      <c r="H137" s="7" t="s">
        <v>7595</v>
      </c>
      <c r="I137" s="7" t="s">
        <v>7243</v>
      </c>
      <c r="J137" s="7" t="s">
        <v>7244</v>
      </c>
      <c r="K137" s="7" t="s">
        <v>7129</v>
      </c>
      <c r="L137" s="9" t="s">
        <v>7153</v>
      </c>
      <c r="M137" s="9" t="s">
        <v>7154</v>
      </c>
      <c r="N137" s="9" t="s">
        <v>7245</v>
      </c>
      <c r="O137" s="7" t="s">
        <v>471</v>
      </c>
      <c r="P137" s="7"/>
      <c r="Q137" s="7"/>
      <c r="R137" s="7">
        <v>102415</v>
      </c>
      <c r="S137" s="7" t="s">
        <v>480</v>
      </c>
      <c r="T137" s="7"/>
      <c r="U137" s="7"/>
      <c r="V137" s="7"/>
      <c r="W137" s="7"/>
      <c r="X137" s="7"/>
      <c r="Y137" s="7"/>
      <c r="Z137" s="9" t="s">
        <v>7132</v>
      </c>
      <c r="AA137" s="7" t="s">
        <v>480</v>
      </c>
      <c r="AB137" s="7">
        <v>1</v>
      </c>
    </row>
    <row r="138" spans="1:28" ht="21.6" customHeight="1">
      <c r="A138" s="7">
        <v>42</v>
      </c>
      <c r="B138" s="7">
        <v>2025022128</v>
      </c>
      <c r="C138" s="7">
        <v>1</v>
      </c>
      <c r="D138" s="7" t="s">
        <v>7123</v>
      </c>
      <c r="E138" s="7" t="s">
        <v>130</v>
      </c>
      <c r="F138" s="7" t="s">
        <v>7549</v>
      </c>
      <c r="G138" s="7" t="s">
        <v>7564</v>
      </c>
      <c r="H138" s="7" t="s">
        <v>7596</v>
      </c>
      <c r="I138" s="7" t="s">
        <v>7246</v>
      </c>
      <c r="J138" s="7" t="s">
        <v>7247</v>
      </c>
      <c r="K138" s="7" t="s">
        <v>7129</v>
      </c>
      <c r="L138" s="9" t="s">
        <v>7248</v>
      </c>
      <c r="M138" s="9" t="s">
        <v>7249</v>
      </c>
      <c r="N138" s="9" t="s">
        <v>7250</v>
      </c>
      <c r="O138" s="7" t="s">
        <v>471</v>
      </c>
      <c r="P138" s="7"/>
      <c r="Q138" s="7">
        <v>29263</v>
      </c>
      <c r="R138" s="7">
        <v>25842</v>
      </c>
      <c r="S138" s="7" t="s">
        <v>480</v>
      </c>
      <c r="T138" s="7"/>
      <c r="U138" s="7" t="s">
        <v>480</v>
      </c>
      <c r="V138" s="7"/>
      <c r="W138" s="7"/>
      <c r="X138" s="7"/>
      <c r="Y138" s="7"/>
      <c r="Z138" s="9" t="s">
        <v>7597</v>
      </c>
      <c r="AA138" s="7" t="s">
        <v>480</v>
      </c>
      <c r="AB138" s="7">
        <v>1</v>
      </c>
    </row>
    <row r="139" spans="1:28" ht="21.6" customHeight="1">
      <c r="A139" s="7">
        <v>44</v>
      </c>
      <c r="B139" s="7">
        <v>2025021938</v>
      </c>
      <c r="C139" s="7">
        <v>1</v>
      </c>
      <c r="D139" s="7" t="s">
        <v>7123</v>
      </c>
      <c r="E139" s="7" t="s">
        <v>130</v>
      </c>
      <c r="F139" s="7" t="s">
        <v>7551</v>
      </c>
      <c r="G139" s="7" t="s">
        <v>7204</v>
      </c>
      <c r="H139" s="7" t="s">
        <v>7332</v>
      </c>
      <c r="I139" s="7" t="s">
        <v>7253</v>
      </c>
      <c r="J139" s="7" t="s">
        <v>7247</v>
      </c>
      <c r="K139" s="7" t="s">
        <v>7129</v>
      </c>
      <c r="L139" s="9" t="s">
        <v>7254</v>
      </c>
      <c r="M139" s="9" t="s">
        <v>7255</v>
      </c>
      <c r="N139" s="9" t="s">
        <v>7256</v>
      </c>
      <c r="O139" s="7" t="s">
        <v>471</v>
      </c>
      <c r="P139" s="7"/>
      <c r="Q139" s="7">
        <v>4345</v>
      </c>
      <c r="R139" s="7">
        <v>34130</v>
      </c>
      <c r="S139" s="7" t="s">
        <v>480</v>
      </c>
      <c r="T139" s="7"/>
      <c r="U139" s="7"/>
      <c r="V139" s="7"/>
      <c r="W139" s="7"/>
      <c r="X139" s="7"/>
      <c r="Y139" s="7"/>
      <c r="Z139" s="9" t="s">
        <v>7132</v>
      </c>
      <c r="AA139" s="7" t="s">
        <v>480</v>
      </c>
      <c r="AB139" s="7">
        <v>1</v>
      </c>
    </row>
    <row r="140" spans="1:28" ht="21.6" customHeight="1">
      <c r="A140" s="7">
        <v>46</v>
      </c>
      <c r="B140" s="7">
        <v>2025022096</v>
      </c>
      <c r="C140" s="7">
        <v>1</v>
      </c>
      <c r="D140" s="7" t="s">
        <v>7123</v>
      </c>
      <c r="E140" s="7" t="s">
        <v>130</v>
      </c>
      <c r="F140" s="7" t="s">
        <v>7549</v>
      </c>
      <c r="G140" s="7" t="s">
        <v>7358</v>
      </c>
      <c r="H140" s="7" t="s">
        <v>7598</v>
      </c>
      <c r="I140" s="7" t="s">
        <v>7253</v>
      </c>
      <c r="J140" s="7" t="s">
        <v>7247</v>
      </c>
      <c r="K140" s="7" t="s">
        <v>7129</v>
      </c>
      <c r="L140" s="9" t="s">
        <v>7254</v>
      </c>
      <c r="M140" s="9" t="s">
        <v>7255</v>
      </c>
      <c r="N140" s="9" t="s">
        <v>7256</v>
      </c>
      <c r="O140" s="7" t="s">
        <v>471</v>
      </c>
      <c r="P140" s="7"/>
      <c r="Q140" s="7">
        <v>4337</v>
      </c>
      <c r="R140" s="7">
        <v>34138</v>
      </c>
      <c r="S140" s="7" t="s">
        <v>480</v>
      </c>
      <c r="T140" s="7"/>
      <c r="U140" s="7"/>
      <c r="V140" s="7"/>
      <c r="W140" s="7"/>
      <c r="X140" s="7"/>
      <c r="Y140" s="7"/>
      <c r="Z140" s="9" t="s">
        <v>7132</v>
      </c>
      <c r="AA140" s="7" t="s">
        <v>480</v>
      </c>
      <c r="AB140" s="7">
        <v>1</v>
      </c>
    </row>
    <row r="141" spans="1:28" ht="21.6" customHeight="1">
      <c r="A141" s="7">
        <v>48</v>
      </c>
      <c r="B141" s="7">
        <v>2025022273</v>
      </c>
      <c r="C141" s="7">
        <v>1</v>
      </c>
      <c r="D141" s="7" t="s">
        <v>7123</v>
      </c>
      <c r="E141" s="7" t="s">
        <v>130</v>
      </c>
      <c r="F141" s="7" t="s">
        <v>7568</v>
      </c>
      <c r="G141" s="7" t="s">
        <v>7599</v>
      </c>
      <c r="H141" s="7" t="s">
        <v>7600</v>
      </c>
      <c r="I141" s="7" t="s">
        <v>7259</v>
      </c>
      <c r="J141" s="7" t="s">
        <v>7247</v>
      </c>
      <c r="K141" s="7" t="s">
        <v>7129</v>
      </c>
      <c r="L141" s="9" t="s">
        <v>7260</v>
      </c>
      <c r="M141" s="9" t="s">
        <v>7261</v>
      </c>
      <c r="N141" s="9" t="s">
        <v>130</v>
      </c>
      <c r="O141" s="7" t="s">
        <v>471</v>
      </c>
      <c r="P141" s="7"/>
      <c r="Q141" s="7">
        <v>13007</v>
      </c>
      <c r="R141" s="7">
        <v>18600</v>
      </c>
      <c r="S141" s="7" t="s">
        <v>480</v>
      </c>
      <c r="T141" s="7"/>
      <c r="U141" s="7"/>
      <c r="V141" s="7"/>
      <c r="W141" s="7"/>
      <c r="X141" s="7"/>
      <c r="Y141" s="7"/>
      <c r="Z141" s="9" t="s">
        <v>7132</v>
      </c>
      <c r="AA141" s="7" t="s">
        <v>480</v>
      </c>
      <c r="AB141" s="7">
        <v>1</v>
      </c>
    </row>
    <row r="142" spans="1:28" ht="21.6" customHeight="1">
      <c r="A142" s="7">
        <v>50</v>
      </c>
      <c r="B142" s="7">
        <v>2025020867</v>
      </c>
      <c r="C142" s="7">
        <v>1</v>
      </c>
      <c r="D142" s="7" t="s">
        <v>7123</v>
      </c>
      <c r="E142" s="7" t="s">
        <v>130</v>
      </c>
      <c r="F142" s="7" t="s">
        <v>7601</v>
      </c>
      <c r="G142" s="7" t="s">
        <v>7332</v>
      </c>
      <c r="H142" s="7" t="s">
        <v>7602</v>
      </c>
      <c r="I142" s="7" t="s">
        <v>7273</v>
      </c>
      <c r="J142" s="7" t="s">
        <v>7274</v>
      </c>
      <c r="K142" s="7" t="s">
        <v>7129</v>
      </c>
      <c r="L142" s="9" t="s">
        <v>7266</v>
      </c>
      <c r="M142" s="9" t="s">
        <v>7267</v>
      </c>
      <c r="N142" s="9" t="s">
        <v>7268</v>
      </c>
      <c r="O142" s="7" t="s">
        <v>509</v>
      </c>
      <c r="P142" s="7"/>
      <c r="Q142" s="7">
        <v>44</v>
      </c>
      <c r="R142" s="7">
        <v>2201</v>
      </c>
      <c r="S142" s="7"/>
      <c r="T142" s="7"/>
      <c r="U142" s="7"/>
      <c r="V142" s="7"/>
      <c r="W142" s="7"/>
      <c r="X142" s="7"/>
      <c r="Y142" s="7"/>
      <c r="Z142" s="9" t="s">
        <v>7603</v>
      </c>
      <c r="AA142" s="7" t="s">
        <v>480</v>
      </c>
      <c r="AB142" s="7">
        <v>1</v>
      </c>
    </row>
    <row r="143" spans="1:28" ht="21.6" customHeight="1">
      <c r="A143" s="7">
        <v>52</v>
      </c>
      <c r="B143" s="7">
        <v>2025023138</v>
      </c>
      <c r="C143" s="7">
        <v>1</v>
      </c>
      <c r="D143" s="7" t="s">
        <v>7123</v>
      </c>
      <c r="E143" s="7" t="s">
        <v>130</v>
      </c>
      <c r="F143" s="7" t="s">
        <v>7604</v>
      </c>
      <c r="G143" s="7" t="s">
        <v>7605</v>
      </c>
      <c r="H143" s="7" t="s">
        <v>7606</v>
      </c>
      <c r="I143" s="7" t="s">
        <v>7273</v>
      </c>
      <c r="J143" s="7" t="s">
        <v>7274</v>
      </c>
      <c r="K143" s="7" t="s">
        <v>7129</v>
      </c>
      <c r="L143" s="9" t="s">
        <v>7266</v>
      </c>
      <c r="M143" s="9" t="s">
        <v>7267</v>
      </c>
      <c r="N143" s="9" t="s">
        <v>7268</v>
      </c>
      <c r="O143" s="7" t="s">
        <v>7136</v>
      </c>
      <c r="P143" s="7"/>
      <c r="Q143" s="7">
        <v>137</v>
      </c>
      <c r="R143" s="7">
        <v>3329</v>
      </c>
      <c r="S143" s="7"/>
      <c r="T143" s="7"/>
      <c r="U143" s="7"/>
      <c r="V143" s="7"/>
      <c r="W143" s="7"/>
      <c r="X143" s="7"/>
      <c r="Y143" s="7"/>
      <c r="Z143" s="9" t="s">
        <v>7132</v>
      </c>
      <c r="AA143" s="7" t="s">
        <v>480</v>
      </c>
      <c r="AB143" s="7">
        <v>1</v>
      </c>
    </row>
    <row r="144" spans="1:28" ht="21.6" customHeight="1">
      <c r="A144" s="7">
        <v>54</v>
      </c>
      <c r="B144" s="7">
        <v>2025022303</v>
      </c>
      <c r="C144" s="7">
        <v>1</v>
      </c>
      <c r="D144" s="7" t="s">
        <v>7123</v>
      </c>
      <c r="E144" s="7" t="s">
        <v>130</v>
      </c>
      <c r="F144" s="7" t="s">
        <v>7568</v>
      </c>
      <c r="G144" s="7" t="s">
        <v>7445</v>
      </c>
      <c r="H144" s="7" t="s">
        <v>7607</v>
      </c>
      <c r="I144" s="7" t="s">
        <v>7277</v>
      </c>
      <c r="J144" s="7" t="s">
        <v>7278</v>
      </c>
      <c r="K144" s="7" t="s">
        <v>7129</v>
      </c>
      <c r="L144" s="9" t="s">
        <v>7279</v>
      </c>
      <c r="M144" s="9" t="s">
        <v>7280</v>
      </c>
      <c r="N144" s="9"/>
      <c r="O144" s="7" t="s">
        <v>471</v>
      </c>
      <c r="P144" s="7"/>
      <c r="Q144" s="7"/>
      <c r="R144" s="7">
        <v>312259</v>
      </c>
      <c r="S144" s="7" t="s">
        <v>480</v>
      </c>
      <c r="T144" s="7"/>
      <c r="U144" s="7"/>
      <c r="V144" s="7"/>
      <c r="W144" s="7"/>
      <c r="X144" s="7"/>
      <c r="Y144" s="7"/>
      <c r="Z144" s="9" t="s">
        <v>7132</v>
      </c>
      <c r="AA144" s="7" t="s">
        <v>480</v>
      </c>
      <c r="AB144" s="7">
        <v>1</v>
      </c>
    </row>
    <row r="145" spans="1:28" ht="21.6" customHeight="1">
      <c r="A145" s="7">
        <v>56</v>
      </c>
      <c r="B145" s="7">
        <v>2025023134</v>
      </c>
      <c r="C145" s="7">
        <v>1</v>
      </c>
      <c r="D145" s="7" t="s">
        <v>7123</v>
      </c>
      <c r="E145" s="7" t="s">
        <v>130</v>
      </c>
      <c r="F145" s="7" t="s">
        <v>7604</v>
      </c>
      <c r="G145" s="7" t="s">
        <v>7608</v>
      </c>
      <c r="H145" s="7" t="s">
        <v>7609</v>
      </c>
      <c r="I145" s="7" t="s">
        <v>7281</v>
      </c>
      <c r="J145" s="7" t="s">
        <v>7282</v>
      </c>
      <c r="K145" s="7" t="s">
        <v>7129</v>
      </c>
      <c r="L145" s="9" t="s">
        <v>7266</v>
      </c>
      <c r="M145" s="9" t="s">
        <v>7267</v>
      </c>
      <c r="N145" s="9" t="s">
        <v>7283</v>
      </c>
      <c r="O145" s="7" t="s">
        <v>7136</v>
      </c>
      <c r="P145" s="7"/>
      <c r="Q145" s="7"/>
      <c r="R145" s="7">
        <v>90324</v>
      </c>
      <c r="S145" s="7"/>
      <c r="T145" s="7"/>
      <c r="U145" s="7"/>
      <c r="V145" s="7"/>
      <c r="W145" s="7"/>
      <c r="X145" s="7"/>
      <c r="Y145" s="7"/>
      <c r="Z145" s="9" t="s">
        <v>7132</v>
      </c>
      <c r="AA145" s="7" t="s">
        <v>480</v>
      </c>
      <c r="AB145" s="7">
        <v>1</v>
      </c>
    </row>
    <row r="146" spans="1:28" ht="21.6" customHeight="1">
      <c r="A146" s="7">
        <v>58</v>
      </c>
      <c r="B146" s="7">
        <v>2025023135</v>
      </c>
      <c r="C146" s="7">
        <v>1</v>
      </c>
      <c r="D146" s="7" t="s">
        <v>7123</v>
      </c>
      <c r="E146" s="7" t="s">
        <v>130</v>
      </c>
      <c r="F146" s="7" t="s">
        <v>7604</v>
      </c>
      <c r="G146" s="7" t="s">
        <v>7610</v>
      </c>
      <c r="H146" s="7" t="s">
        <v>7611</v>
      </c>
      <c r="I146" s="7" t="s">
        <v>7286</v>
      </c>
      <c r="J146" s="7" t="s">
        <v>7282</v>
      </c>
      <c r="K146" s="7" t="s">
        <v>7129</v>
      </c>
      <c r="L146" s="9" t="s">
        <v>7266</v>
      </c>
      <c r="M146" s="9" t="s">
        <v>7267</v>
      </c>
      <c r="N146" s="9" t="s">
        <v>7287</v>
      </c>
      <c r="O146" s="7" t="s">
        <v>471</v>
      </c>
      <c r="P146" s="7"/>
      <c r="Q146" s="7"/>
      <c r="R146" s="7">
        <v>44478</v>
      </c>
      <c r="S146" s="7" t="s">
        <v>480</v>
      </c>
      <c r="T146" s="7"/>
      <c r="U146" s="7"/>
      <c r="V146" s="7"/>
      <c r="W146" s="7"/>
      <c r="X146" s="7"/>
      <c r="Y146" s="7"/>
      <c r="Z146" s="9" t="s">
        <v>7132</v>
      </c>
      <c r="AA146" s="7" t="s">
        <v>480</v>
      </c>
      <c r="AB146" s="7">
        <v>1</v>
      </c>
    </row>
    <row r="147" spans="1:28" ht="21.6" customHeight="1">
      <c r="A147" s="7">
        <v>123</v>
      </c>
      <c r="B147" s="7">
        <v>2025020701</v>
      </c>
      <c r="C147" s="7">
        <v>1</v>
      </c>
      <c r="D147" s="7" t="s">
        <v>7123</v>
      </c>
      <c r="E147" s="7" t="s">
        <v>125</v>
      </c>
      <c r="F147" s="7" t="s">
        <v>7601</v>
      </c>
      <c r="G147" s="7" t="s">
        <v>7327</v>
      </c>
      <c r="H147" s="7" t="s">
        <v>7347</v>
      </c>
      <c r="I147" s="7" t="s">
        <v>7297</v>
      </c>
      <c r="J147" s="7" t="s">
        <v>7141</v>
      </c>
      <c r="K147" s="7" t="s">
        <v>7129</v>
      </c>
      <c r="L147" s="9" t="s">
        <v>7298</v>
      </c>
      <c r="M147" s="9" t="s">
        <v>7299</v>
      </c>
      <c r="N147" s="9" t="s">
        <v>7612</v>
      </c>
      <c r="O147" s="7" t="s">
        <v>471</v>
      </c>
      <c r="P147" s="7"/>
      <c r="Q147" s="7">
        <v>8151</v>
      </c>
      <c r="R147" s="7">
        <v>55869</v>
      </c>
      <c r="S147" s="7" t="s">
        <v>480</v>
      </c>
      <c r="T147" s="7"/>
      <c r="U147" s="7"/>
      <c r="V147" s="7"/>
      <c r="W147" s="7"/>
      <c r="X147" s="7"/>
      <c r="Y147" s="7"/>
      <c r="Z147" s="9" t="s">
        <v>7613</v>
      </c>
      <c r="AA147" s="7" t="s">
        <v>480</v>
      </c>
      <c r="AB147" s="7">
        <v>1</v>
      </c>
    </row>
    <row r="148" spans="1:28" ht="21.6" customHeight="1">
      <c r="A148" s="7">
        <v>125</v>
      </c>
      <c r="B148" s="7">
        <v>2025021949</v>
      </c>
      <c r="C148" s="7">
        <v>1</v>
      </c>
      <c r="D148" s="7" t="s">
        <v>7123</v>
      </c>
      <c r="E148" s="7" t="s">
        <v>125</v>
      </c>
      <c r="F148" s="7" t="s">
        <v>7551</v>
      </c>
      <c r="G148" s="7" t="s">
        <v>7196</v>
      </c>
      <c r="H148" s="7" t="s">
        <v>7150</v>
      </c>
      <c r="I148" s="7" t="s">
        <v>7304</v>
      </c>
      <c r="J148" s="7" t="s">
        <v>7141</v>
      </c>
      <c r="K148" s="7" t="s">
        <v>7129</v>
      </c>
      <c r="L148" s="9" t="s">
        <v>7305</v>
      </c>
      <c r="M148" s="9" t="s">
        <v>7306</v>
      </c>
      <c r="N148" s="9" t="s">
        <v>7307</v>
      </c>
      <c r="O148" s="7" t="s">
        <v>471</v>
      </c>
      <c r="P148" s="7"/>
      <c r="Q148" s="7">
        <v>16019</v>
      </c>
      <c r="R148" s="7">
        <v>77263</v>
      </c>
      <c r="S148" s="7" t="s">
        <v>480</v>
      </c>
      <c r="T148" s="7"/>
      <c r="U148" s="7"/>
      <c r="V148" s="7"/>
      <c r="W148" s="7"/>
      <c r="X148" s="7"/>
      <c r="Y148" s="7"/>
      <c r="Z148" s="9" t="s">
        <v>7132</v>
      </c>
      <c r="AA148" s="7" t="s">
        <v>480</v>
      </c>
      <c r="AB148" s="7">
        <v>1</v>
      </c>
    </row>
    <row r="149" spans="1:28" ht="21.6" customHeight="1">
      <c r="A149" s="7">
        <v>127</v>
      </c>
      <c r="B149" s="7">
        <v>2025022073</v>
      </c>
      <c r="C149" s="7">
        <v>1</v>
      </c>
      <c r="D149" s="7" t="s">
        <v>7123</v>
      </c>
      <c r="E149" s="7" t="s">
        <v>125</v>
      </c>
      <c r="F149" s="7" t="s">
        <v>7549</v>
      </c>
      <c r="G149" s="7" t="s">
        <v>7303</v>
      </c>
      <c r="H149" s="7" t="s">
        <v>7288</v>
      </c>
      <c r="I149" s="7" t="s">
        <v>7304</v>
      </c>
      <c r="J149" s="7" t="s">
        <v>7141</v>
      </c>
      <c r="K149" s="7" t="s">
        <v>7129</v>
      </c>
      <c r="L149" s="9" t="s">
        <v>7305</v>
      </c>
      <c r="M149" s="9" t="s">
        <v>7306</v>
      </c>
      <c r="N149" s="9" t="s">
        <v>7307</v>
      </c>
      <c r="O149" s="7" t="s">
        <v>471</v>
      </c>
      <c r="P149" s="7"/>
      <c r="Q149" s="7">
        <v>16019</v>
      </c>
      <c r="R149" s="7">
        <v>77263</v>
      </c>
      <c r="S149" s="7"/>
      <c r="T149" s="7"/>
      <c r="U149" s="7"/>
      <c r="V149" s="7"/>
      <c r="W149" s="7"/>
      <c r="X149" s="7"/>
      <c r="Y149" s="7" t="s">
        <v>480</v>
      </c>
      <c r="Z149" s="9" t="s">
        <v>7614</v>
      </c>
      <c r="AA149" s="7" t="s">
        <v>480</v>
      </c>
      <c r="AB149" s="7">
        <v>1</v>
      </c>
    </row>
    <row r="150" spans="1:28" ht="21.6" customHeight="1">
      <c r="A150" s="7">
        <v>128</v>
      </c>
      <c r="B150" s="7">
        <v>2025020664</v>
      </c>
      <c r="C150" s="7">
        <v>1</v>
      </c>
      <c r="D150" s="7" t="s">
        <v>7123</v>
      </c>
      <c r="E150" s="7" t="s">
        <v>125</v>
      </c>
      <c r="F150" s="7" t="s">
        <v>7601</v>
      </c>
      <c r="G150" s="7" t="s">
        <v>7309</v>
      </c>
      <c r="H150" s="7" t="s">
        <v>7179</v>
      </c>
      <c r="I150" s="7" t="s">
        <v>7311</v>
      </c>
      <c r="J150" s="7" t="s">
        <v>7141</v>
      </c>
      <c r="K150" s="7" t="s">
        <v>7129</v>
      </c>
      <c r="L150" s="9" t="s">
        <v>7312</v>
      </c>
      <c r="M150" s="9" t="s">
        <v>7313</v>
      </c>
      <c r="N150" s="9"/>
      <c r="O150" s="7" t="s">
        <v>471</v>
      </c>
      <c r="P150" s="7"/>
      <c r="Q150" s="7">
        <v>1750</v>
      </c>
      <c r="R150" s="7">
        <v>35000</v>
      </c>
      <c r="S150" s="7" t="s">
        <v>480</v>
      </c>
      <c r="T150" s="7"/>
      <c r="U150" s="7"/>
      <c r="V150" s="7"/>
      <c r="W150" s="7"/>
      <c r="X150" s="7"/>
      <c r="Y150" s="7"/>
      <c r="Z150" s="9" t="s">
        <v>7294</v>
      </c>
      <c r="AA150" s="7" t="s">
        <v>480</v>
      </c>
      <c r="AB150" s="7">
        <v>1</v>
      </c>
    </row>
    <row r="151" spans="1:28" ht="21.6" customHeight="1">
      <c r="A151" s="7">
        <v>130</v>
      </c>
      <c r="B151" s="7">
        <v>2025022209</v>
      </c>
      <c r="C151" s="7">
        <v>1</v>
      </c>
      <c r="D151" s="7" t="s">
        <v>7123</v>
      </c>
      <c r="E151" s="7" t="s">
        <v>125</v>
      </c>
      <c r="F151" s="7" t="s">
        <v>7568</v>
      </c>
      <c r="G151" s="7" t="s">
        <v>7296</v>
      </c>
      <c r="H151" s="7" t="s">
        <v>7226</v>
      </c>
      <c r="I151" s="7" t="s">
        <v>7316</v>
      </c>
      <c r="J151" s="7" t="s">
        <v>7141</v>
      </c>
      <c r="K151" s="7" t="s">
        <v>7129</v>
      </c>
      <c r="L151" s="9" t="s">
        <v>7317</v>
      </c>
      <c r="M151" s="9" t="s">
        <v>7318</v>
      </c>
      <c r="N151" s="9" t="s">
        <v>7319</v>
      </c>
      <c r="O151" s="7" t="s">
        <v>471</v>
      </c>
      <c r="P151" s="7"/>
      <c r="Q151" s="7">
        <v>13504</v>
      </c>
      <c r="R151" s="7">
        <v>118205</v>
      </c>
      <c r="S151" s="7" t="s">
        <v>480</v>
      </c>
      <c r="T151" s="7"/>
      <c r="U151" s="7"/>
      <c r="V151" s="7"/>
      <c r="W151" s="7"/>
      <c r="X151" s="7"/>
      <c r="Y151" s="7"/>
      <c r="Z151" s="9" t="s">
        <v>7294</v>
      </c>
      <c r="AA151" s="7" t="s">
        <v>480</v>
      </c>
      <c r="AB151" s="7">
        <v>1</v>
      </c>
    </row>
    <row r="152" spans="1:28" ht="21.6" customHeight="1">
      <c r="A152" s="7">
        <v>136</v>
      </c>
      <c r="B152" s="7">
        <v>2025022688</v>
      </c>
      <c r="C152" s="7">
        <v>1</v>
      </c>
      <c r="D152" s="7" t="s">
        <v>7123</v>
      </c>
      <c r="E152" s="7" t="s">
        <v>125</v>
      </c>
      <c r="F152" s="7" t="s">
        <v>7615</v>
      </c>
      <c r="G152" s="7" t="s">
        <v>7226</v>
      </c>
      <c r="H152" s="7" t="s">
        <v>7616</v>
      </c>
      <c r="I152" s="7" t="s">
        <v>7322</v>
      </c>
      <c r="J152" s="7" t="s">
        <v>7141</v>
      </c>
      <c r="K152" s="7" t="s">
        <v>7129</v>
      </c>
      <c r="L152" s="9" t="s">
        <v>7323</v>
      </c>
      <c r="M152" s="9" t="s">
        <v>7324</v>
      </c>
      <c r="N152" s="9" t="s">
        <v>7325</v>
      </c>
      <c r="O152" s="7" t="s">
        <v>471</v>
      </c>
      <c r="P152" s="7"/>
      <c r="Q152" s="7">
        <v>25028</v>
      </c>
      <c r="R152" s="7">
        <v>70832</v>
      </c>
      <c r="S152" s="7"/>
      <c r="T152" s="7"/>
      <c r="U152" s="7"/>
      <c r="V152" s="7"/>
      <c r="W152" s="7"/>
      <c r="X152" s="7"/>
      <c r="Y152" s="7" t="s">
        <v>480</v>
      </c>
      <c r="Z152" s="9" t="s">
        <v>7617</v>
      </c>
      <c r="AA152" s="7" t="s">
        <v>480</v>
      </c>
      <c r="AB152" s="7">
        <v>1</v>
      </c>
    </row>
    <row r="153" spans="1:28" ht="21.6" customHeight="1">
      <c r="A153" s="7">
        <v>139</v>
      </c>
      <c r="B153" s="7">
        <v>2025021522</v>
      </c>
      <c r="C153" s="7">
        <v>1</v>
      </c>
      <c r="D153" s="7" t="s">
        <v>7123</v>
      </c>
      <c r="E153" s="7" t="s">
        <v>125</v>
      </c>
      <c r="F153" s="7" t="s">
        <v>7618</v>
      </c>
      <c r="G153" s="7" t="s">
        <v>7373</v>
      </c>
      <c r="H153" s="7" t="s">
        <v>7619</v>
      </c>
      <c r="I153" s="7" t="s">
        <v>7620</v>
      </c>
      <c r="J153" s="7" t="s">
        <v>7141</v>
      </c>
      <c r="K153" s="7" t="s">
        <v>7129</v>
      </c>
      <c r="L153" s="9" t="s">
        <v>7323</v>
      </c>
      <c r="M153" s="9" t="s">
        <v>7621</v>
      </c>
      <c r="N153" s="9" t="s">
        <v>7622</v>
      </c>
      <c r="O153" s="7" t="s">
        <v>471</v>
      </c>
      <c r="P153" s="7"/>
      <c r="Q153" s="7">
        <v>10508</v>
      </c>
      <c r="R153" s="7">
        <v>14571</v>
      </c>
      <c r="S153" s="7"/>
      <c r="T153" s="7"/>
      <c r="U153" s="7"/>
      <c r="V153" s="7"/>
      <c r="W153" s="7"/>
      <c r="X153" s="7"/>
      <c r="Y153" s="7" t="s">
        <v>480</v>
      </c>
      <c r="Z153" s="9" t="s">
        <v>7623</v>
      </c>
      <c r="AA153" s="7" t="s">
        <v>480</v>
      </c>
      <c r="AB153" s="7">
        <v>1</v>
      </c>
    </row>
    <row r="154" spans="1:28" ht="21.6" customHeight="1">
      <c r="A154" s="7">
        <v>142</v>
      </c>
      <c r="B154" s="7">
        <v>2025022516</v>
      </c>
      <c r="C154" s="7">
        <v>1</v>
      </c>
      <c r="D154" s="7" t="s">
        <v>7123</v>
      </c>
      <c r="E154" s="7" t="s">
        <v>125</v>
      </c>
      <c r="F154" s="7" t="s">
        <v>7624</v>
      </c>
      <c r="G154" s="7" t="s">
        <v>7314</v>
      </c>
      <c r="H154" s="7" t="s">
        <v>7196</v>
      </c>
      <c r="I154" s="7" t="s">
        <v>7620</v>
      </c>
      <c r="J154" s="7" t="s">
        <v>7141</v>
      </c>
      <c r="K154" s="7" t="s">
        <v>7129</v>
      </c>
      <c r="L154" s="9" t="s">
        <v>7323</v>
      </c>
      <c r="M154" s="9" t="s">
        <v>7621</v>
      </c>
      <c r="N154" s="9" t="s">
        <v>7622</v>
      </c>
      <c r="O154" s="7" t="s">
        <v>471</v>
      </c>
      <c r="P154" s="7"/>
      <c r="Q154" s="7">
        <v>11288</v>
      </c>
      <c r="R154" s="7">
        <v>15133</v>
      </c>
      <c r="S154" s="7"/>
      <c r="T154" s="7"/>
      <c r="U154" s="7" t="s">
        <v>480</v>
      </c>
      <c r="V154" s="7"/>
      <c r="W154" s="7"/>
      <c r="X154" s="7"/>
      <c r="Y154" s="7"/>
      <c r="Z154" s="9" t="s">
        <v>7308</v>
      </c>
      <c r="AA154" s="7" t="s">
        <v>480</v>
      </c>
      <c r="AB154" s="7">
        <v>1</v>
      </c>
    </row>
    <row r="155" spans="1:28" ht="21.6" customHeight="1">
      <c r="A155" s="7">
        <v>143</v>
      </c>
      <c r="B155" s="7">
        <v>2025022302</v>
      </c>
      <c r="C155" s="7">
        <v>1</v>
      </c>
      <c r="D155" s="7" t="s">
        <v>7123</v>
      </c>
      <c r="E155" s="7" t="s">
        <v>125</v>
      </c>
      <c r="F155" s="7" t="s">
        <v>7568</v>
      </c>
      <c r="G155" s="7" t="s">
        <v>7332</v>
      </c>
      <c r="H155" s="7" t="s">
        <v>7333</v>
      </c>
      <c r="I155" s="7" t="s">
        <v>7625</v>
      </c>
      <c r="J155" s="7" t="s">
        <v>7141</v>
      </c>
      <c r="K155" s="7" t="s">
        <v>7129</v>
      </c>
      <c r="L155" s="9" t="s">
        <v>7323</v>
      </c>
      <c r="M155" s="9" t="s">
        <v>7626</v>
      </c>
      <c r="N155" s="9" t="s">
        <v>7627</v>
      </c>
      <c r="O155" s="7" t="s">
        <v>7136</v>
      </c>
      <c r="P155" s="7"/>
      <c r="Q155" s="7">
        <v>1928</v>
      </c>
      <c r="R155" s="7">
        <v>22078</v>
      </c>
      <c r="S155" s="7"/>
      <c r="T155" s="7"/>
      <c r="U155" s="7"/>
      <c r="V155" s="7"/>
      <c r="W155" s="7"/>
      <c r="X155" s="7"/>
      <c r="Y155" s="7"/>
      <c r="Z155" s="9" t="s">
        <v>7357</v>
      </c>
      <c r="AA155" s="7" t="s">
        <v>480</v>
      </c>
      <c r="AB155" s="7">
        <v>1</v>
      </c>
    </row>
    <row r="156" spans="1:28" ht="21.6" customHeight="1">
      <c r="A156" s="7">
        <v>147</v>
      </c>
      <c r="B156" s="7">
        <v>2025020488</v>
      </c>
      <c r="C156" s="7">
        <v>1</v>
      </c>
      <c r="D156" s="7" t="s">
        <v>7123</v>
      </c>
      <c r="E156" s="7" t="s">
        <v>125</v>
      </c>
      <c r="F156" s="7" t="s">
        <v>7579</v>
      </c>
      <c r="G156" s="7" t="s">
        <v>7296</v>
      </c>
      <c r="H156" s="7" t="s">
        <v>7226</v>
      </c>
      <c r="I156" s="7" t="s">
        <v>7328</v>
      </c>
      <c r="J156" s="7" t="s">
        <v>7170</v>
      </c>
      <c r="K156" s="7" t="s">
        <v>7129</v>
      </c>
      <c r="L156" s="9" t="s">
        <v>7329</v>
      </c>
      <c r="M156" s="9" t="s">
        <v>7330</v>
      </c>
      <c r="N156" s="9" t="s">
        <v>7331</v>
      </c>
      <c r="O156" s="7" t="s">
        <v>471</v>
      </c>
      <c r="P156" s="7">
        <v>5595</v>
      </c>
      <c r="Q156" s="7">
        <v>12658</v>
      </c>
      <c r="R156" s="7">
        <v>17123</v>
      </c>
      <c r="S156" s="7" t="s">
        <v>480</v>
      </c>
      <c r="T156" s="7"/>
      <c r="U156" s="7"/>
      <c r="V156" s="7"/>
      <c r="W156" s="7"/>
      <c r="X156" s="7"/>
      <c r="Y156" s="7"/>
      <c r="Z156" s="9" t="s">
        <v>7294</v>
      </c>
      <c r="AA156" s="7" t="s">
        <v>480</v>
      </c>
      <c r="AB156" s="7">
        <v>1</v>
      </c>
    </row>
    <row r="157" spans="1:28" ht="21.6" customHeight="1">
      <c r="A157" s="7">
        <v>149</v>
      </c>
      <c r="B157" s="7">
        <v>2025020490</v>
      </c>
      <c r="C157" s="7">
        <v>1</v>
      </c>
      <c r="D157" s="7" t="s">
        <v>7123</v>
      </c>
      <c r="E157" s="7" t="s">
        <v>125</v>
      </c>
      <c r="F157" s="7" t="s">
        <v>7579</v>
      </c>
      <c r="G157" s="7" t="s">
        <v>7226</v>
      </c>
      <c r="H157" s="7" t="s">
        <v>7309</v>
      </c>
      <c r="I157" s="7" t="s">
        <v>7628</v>
      </c>
      <c r="J157" s="7" t="s">
        <v>7170</v>
      </c>
      <c r="K157" s="7" t="s">
        <v>7129</v>
      </c>
      <c r="L157" s="9" t="s">
        <v>7329</v>
      </c>
      <c r="M157" s="9" t="s">
        <v>7629</v>
      </c>
      <c r="N157" s="9" t="s">
        <v>7630</v>
      </c>
      <c r="O157" s="7" t="s">
        <v>471</v>
      </c>
      <c r="P157" s="7">
        <v>235</v>
      </c>
      <c r="Q157" s="7">
        <v>434</v>
      </c>
      <c r="R157" s="7">
        <v>2106</v>
      </c>
      <c r="S157" s="7" t="s">
        <v>480</v>
      </c>
      <c r="T157" s="7"/>
      <c r="U157" s="7"/>
      <c r="V157" s="7"/>
      <c r="W157" s="7"/>
      <c r="X157" s="7"/>
      <c r="Y157" s="7"/>
      <c r="Z157" s="9" t="s">
        <v>7294</v>
      </c>
      <c r="AA157" s="7" t="s">
        <v>480</v>
      </c>
      <c r="AB157" s="7">
        <v>1</v>
      </c>
    </row>
    <row r="158" spans="1:28" ht="21.6" customHeight="1">
      <c r="A158" s="7">
        <v>151</v>
      </c>
      <c r="B158" s="7">
        <v>2025021589</v>
      </c>
      <c r="C158" s="7">
        <v>1</v>
      </c>
      <c r="D158" s="7" t="s">
        <v>7123</v>
      </c>
      <c r="E158" s="7" t="s">
        <v>125</v>
      </c>
      <c r="F158" s="7" t="s">
        <v>7631</v>
      </c>
      <c r="G158" s="7" t="s">
        <v>7179</v>
      </c>
      <c r="H158" s="7" t="s">
        <v>7632</v>
      </c>
      <c r="I158" s="7" t="s">
        <v>7628</v>
      </c>
      <c r="J158" s="7" t="s">
        <v>7170</v>
      </c>
      <c r="K158" s="7" t="s">
        <v>7129</v>
      </c>
      <c r="L158" s="9" t="s">
        <v>7329</v>
      </c>
      <c r="M158" s="9" t="s">
        <v>7629</v>
      </c>
      <c r="N158" s="9" t="s">
        <v>7630</v>
      </c>
      <c r="O158" s="7" t="s">
        <v>471</v>
      </c>
      <c r="P158" s="7">
        <v>235</v>
      </c>
      <c r="Q158" s="7">
        <v>434</v>
      </c>
      <c r="R158" s="7">
        <v>2106</v>
      </c>
      <c r="S158" s="7"/>
      <c r="T158" s="7"/>
      <c r="U158" s="7"/>
      <c r="V158" s="7"/>
      <c r="W158" s="7"/>
      <c r="X158" s="7"/>
      <c r="Y158" s="7" t="s">
        <v>480</v>
      </c>
      <c r="Z158" s="9" t="s">
        <v>7633</v>
      </c>
      <c r="AA158" s="7" t="s">
        <v>480</v>
      </c>
      <c r="AB158" s="7">
        <v>1</v>
      </c>
    </row>
    <row r="159" spans="1:28" ht="21.6" customHeight="1">
      <c r="A159" s="7">
        <v>152</v>
      </c>
      <c r="B159" s="7">
        <v>2025021164</v>
      </c>
      <c r="C159" s="7">
        <v>1</v>
      </c>
      <c r="D159" s="7" t="s">
        <v>7123</v>
      </c>
      <c r="E159" s="7" t="s">
        <v>125</v>
      </c>
      <c r="F159" s="7" t="s">
        <v>7571</v>
      </c>
      <c r="G159" s="7" t="s">
        <v>7226</v>
      </c>
      <c r="H159" s="7" t="s">
        <v>7309</v>
      </c>
      <c r="I159" s="7" t="s">
        <v>7634</v>
      </c>
      <c r="J159" s="7" t="s">
        <v>7170</v>
      </c>
      <c r="K159" s="7" t="s">
        <v>7129</v>
      </c>
      <c r="L159" s="9" t="s">
        <v>7290</v>
      </c>
      <c r="M159" s="9" t="s">
        <v>7291</v>
      </c>
      <c r="N159" s="9" t="s">
        <v>7443</v>
      </c>
      <c r="O159" s="7" t="s">
        <v>7136</v>
      </c>
      <c r="P159" s="7"/>
      <c r="Q159" s="7">
        <v>100</v>
      </c>
      <c r="R159" s="7">
        <v>1500</v>
      </c>
      <c r="S159" s="7"/>
      <c r="T159" s="7"/>
      <c r="U159" s="7"/>
      <c r="V159" s="7"/>
      <c r="W159" s="7"/>
      <c r="X159" s="7"/>
      <c r="Y159" s="7"/>
      <c r="Z159" s="9" t="s">
        <v>7294</v>
      </c>
      <c r="AA159" s="7" t="s">
        <v>480</v>
      </c>
      <c r="AB159" s="7">
        <v>1</v>
      </c>
    </row>
    <row r="160" spans="1:28" ht="21.6" customHeight="1">
      <c r="A160" s="7">
        <v>155</v>
      </c>
      <c r="B160" s="7">
        <v>2025020894</v>
      </c>
      <c r="C160" s="7">
        <v>1</v>
      </c>
      <c r="D160" s="7" t="s">
        <v>7123</v>
      </c>
      <c r="E160" s="7" t="s">
        <v>125</v>
      </c>
      <c r="F160" s="7" t="s">
        <v>7601</v>
      </c>
      <c r="G160" s="7" t="s">
        <v>7333</v>
      </c>
      <c r="H160" s="7" t="s">
        <v>7635</v>
      </c>
      <c r="I160" s="7" t="s">
        <v>7338</v>
      </c>
      <c r="J160" s="7" t="s">
        <v>7199</v>
      </c>
      <c r="K160" s="7" t="s">
        <v>7129</v>
      </c>
      <c r="L160" s="9" t="s">
        <v>7200</v>
      </c>
      <c r="M160" s="9" t="s">
        <v>7339</v>
      </c>
      <c r="N160" s="9" t="s">
        <v>7340</v>
      </c>
      <c r="O160" s="7" t="s">
        <v>471</v>
      </c>
      <c r="P160" s="7"/>
      <c r="Q160" s="7"/>
      <c r="R160" s="7">
        <v>1314</v>
      </c>
      <c r="S160" s="7"/>
      <c r="T160" s="7"/>
      <c r="U160" s="7"/>
      <c r="V160" s="7"/>
      <c r="W160" s="7"/>
      <c r="X160" s="7"/>
      <c r="Y160" s="7" t="s">
        <v>480</v>
      </c>
      <c r="Z160" s="9" t="s">
        <v>7341</v>
      </c>
      <c r="AA160" s="7" t="s">
        <v>480</v>
      </c>
      <c r="AB160" s="7">
        <v>1</v>
      </c>
    </row>
    <row r="161" spans="1:28" ht="21.6" customHeight="1">
      <c r="A161" s="7">
        <v>156</v>
      </c>
      <c r="B161" s="7">
        <v>2025021678</v>
      </c>
      <c r="C161" s="7">
        <v>1</v>
      </c>
      <c r="D161" s="7" t="s">
        <v>7123</v>
      </c>
      <c r="E161" s="7" t="s">
        <v>125</v>
      </c>
      <c r="F161" s="7" t="s">
        <v>7631</v>
      </c>
      <c r="G161" s="7" t="s">
        <v>7314</v>
      </c>
      <c r="H161" s="7" t="s">
        <v>7636</v>
      </c>
      <c r="I161" s="7" t="s">
        <v>7338</v>
      </c>
      <c r="J161" s="7" t="s">
        <v>7199</v>
      </c>
      <c r="K161" s="7" t="s">
        <v>7129</v>
      </c>
      <c r="L161" s="9" t="s">
        <v>7200</v>
      </c>
      <c r="M161" s="9" t="s">
        <v>7339</v>
      </c>
      <c r="N161" s="9" t="s">
        <v>7340</v>
      </c>
      <c r="O161" s="7" t="s">
        <v>471</v>
      </c>
      <c r="P161" s="7"/>
      <c r="Q161" s="7"/>
      <c r="R161" s="7">
        <v>1314</v>
      </c>
      <c r="S161" s="7"/>
      <c r="T161" s="7"/>
      <c r="U161" s="7"/>
      <c r="V161" s="7"/>
      <c r="W161" s="7"/>
      <c r="X161" s="7"/>
      <c r="Y161" s="7" t="s">
        <v>480</v>
      </c>
      <c r="Z161" s="9" t="s">
        <v>7637</v>
      </c>
      <c r="AA161" s="7" t="s">
        <v>480</v>
      </c>
      <c r="AB161" s="7">
        <v>1</v>
      </c>
    </row>
    <row r="162" spans="1:28" ht="21.6" customHeight="1">
      <c r="A162" s="7">
        <v>157</v>
      </c>
      <c r="B162" s="7">
        <v>2025022164</v>
      </c>
      <c r="C162" s="7">
        <v>1</v>
      </c>
      <c r="D162" s="7" t="s">
        <v>7123</v>
      </c>
      <c r="E162" s="7" t="s">
        <v>125</v>
      </c>
      <c r="F162" s="7" t="s">
        <v>7549</v>
      </c>
      <c r="G162" s="7" t="s">
        <v>7196</v>
      </c>
      <c r="H162" s="7" t="s">
        <v>7638</v>
      </c>
      <c r="I162" s="7" t="s">
        <v>7338</v>
      </c>
      <c r="J162" s="7" t="s">
        <v>7199</v>
      </c>
      <c r="K162" s="7" t="s">
        <v>7129</v>
      </c>
      <c r="L162" s="9" t="s">
        <v>7200</v>
      </c>
      <c r="M162" s="9" t="s">
        <v>7339</v>
      </c>
      <c r="N162" s="9" t="s">
        <v>7340</v>
      </c>
      <c r="O162" s="7" t="s">
        <v>509</v>
      </c>
      <c r="P162" s="7"/>
      <c r="Q162" s="7"/>
      <c r="R162" s="7">
        <v>1314</v>
      </c>
      <c r="S162" s="7"/>
      <c r="T162" s="7"/>
      <c r="U162" s="7"/>
      <c r="V162" s="7"/>
      <c r="W162" s="7"/>
      <c r="X162" s="7"/>
      <c r="Y162" s="7"/>
      <c r="Z162" s="9" t="s">
        <v>7639</v>
      </c>
      <c r="AA162" s="7" t="s">
        <v>480</v>
      </c>
      <c r="AB162" s="7">
        <v>1</v>
      </c>
    </row>
    <row r="163" spans="1:28" ht="21.6" customHeight="1">
      <c r="A163" s="7">
        <v>158</v>
      </c>
      <c r="B163" s="7">
        <v>2025020315</v>
      </c>
      <c r="C163" s="7">
        <v>1</v>
      </c>
      <c r="D163" s="7" t="s">
        <v>7123</v>
      </c>
      <c r="E163" s="7" t="s">
        <v>125</v>
      </c>
      <c r="F163" s="7" t="s">
        <v>7640</v>
      </c>
      <c r="G163" s="7" t="s">
        <v>7226</v>
      </c>
      <c r="H163" s="7" t="s">
        <v>7309</v>
      </c>
      <c r="I163" s="7" t="s">
        <v>7343</v>
      </c>
      <c r="J163" s="7" t="s">
        <v>7199</v>
      </c>
      <c r="K163" s="7" t="s">
        <v>7129</v>
      </c>
      <c r="L163" s="9" t="s">
        <v>7344</v>
      </c>
      <c r="M163" s="9" t="s">
        <v>7345</v>
      </c>
      <c r="N163" s="9" t="s">
        <v>7346</v>
      </c>
      <c r="O163" s="7" t="s">
        <v>471</v>
      </c>
      <c r="P163" s="7"/>
      <c r="Q163" s="7"/>
      <c r="R163" s="7">
        <v>371713</v>
      </c>
      <c r="S163" s="7" t="s">
        <v>480</v>
      </c>
      <c r="T163" s="7"/>
      <c r="U163" s="7"/>
      <c r="V163" s="7"/>
      <c r="W163" s="7"/>
      <c r="X163" s="7"/>
      <c r="Y163" s="7"/>
      <c r="Z163" s="9" t="s">
        <v>7294</v>
      </c>
      <c r="AA163" s="7" t="s">
        <v>480</v>
      </c>
      <c r="AB163" s="7">
        <v>1</v>
      </c>
    </row>
    <row r="164" spans="1:28" ht="21.6" customHeight="1">
      <c r="A164" s="7">
        <v>160</v>
      </c>
      <c r="B164" s="7">
        <v>2025020319</v>
      </c>
      <c r="C164" s="7">
        <v>1</v>
      </c>
      <c r="D164" s="7" t="s">
        <v>7123</v>
      </c>
      <c r="E164" s="7" t="s">
        <v>125</v>
      </c>
      <c r="F164" s="7" t="s">
        <v>7640</v>
      </c>
      <c r="G164" s="7" t="s">
        <v>7309</v>
      </c>
      <c r="H164" s="7" t="s">
        <v>7179</v>
      </c>
      <c r="I164" s="7" t="s">
        <v>7350</v>
      </c>
      <c r="J164" s="7" t="s">
        <v>7199</v>
      </c>
      <c r="K164" s="7" t="s">
        <v>7129</v>
      </c>
      <c r="L164" s="9" t="s">
        <v>7344</v>
      </c>
      <c r="M164" s="9" t="s">
        <v>7351</v>
      </c>
      <c r="N164" s="9" t="s">
        <v>7352</v>
      </c>
      <c r="O164" s="7" t="s">
        <v>471</v>
      </c>
      <c r="P164" s="7"/>
      <c r="Q164" s="7"/>
      <c r="R164" s="7">
        <v>162178</v>
      </c>
      <c r="S164" s="7" t="s">
        <v>480</v>
      </c>
      <c r="T164" s="7"/>
      <c r="U164" s="7"/>
      <c r="V164" s="7"/>
      <c r="W164" s="7"/>
      <c r="X164" s="7"/>
      <c r="Y164" s="7"/>
      <c r="Z164" s="9" t="s">
        <v>7294</v>
      </c>
      <c r="AA164" s="7" t="s">
        <v>480</v>
      </c>
      <c r="AB164" s="7">
        <v>1</v>
      </c>
    </row>
    <row r="165" spans="1:28" ht="21.6" customHeight="1">
      <c r="A165" s="7">
        <v>162</v>
      </c>
      <c r="B165" s="7">
        <v>2025023092</v>
      </c>
      <c r="C165" s="7">
        <v>1</v>
      </c>
      <c r="D165" s="7" t="s">
        <v>7123</v>
      </c>
      <c r="E165" s="7" t="s">
        <v>125</v>
      </c>
      <c r="F165" s="7" t="s">
        <v>7604</v>
      </c>
      <c r="G165" s="7" t="s">
        <v>7327</v>
      </c>
      <c r="H165" s="7" t="s">
        <v>7347</v>
      </c>
      <c r="I165" s="7" t="s">
        <v>7354</v>
      </c>
      <c r="J165" s="7" t="s">
        <v>7199</v>
      </c>
      <c r="K165" s="7" t="s">
        <v>7129</v>
      </c>
      <c r="L165" s="9" t="s">
        <v>7355</v>
      </c>
      <c r="M165" s="9" t="s">
        <v>7356</v>
      </c>
      <c r="N165" s="9"/>
      <c r="O165" s="7" t="s">
        <v>471</v>
      </c>
      <c r="P165" s="7"/>
      <c r="Q165" s="7"/>
      <c r="R165" s="7">
        <v>300153</v>
      </c>
      <c r="S165" s="7" t="s">
        <v>480</v>
      </c>
      <c r="T165" s="7"/>
      <c r="U165" s="7"/>
      <c r="V165" s="7"/>
      <c r="W165" s="7"/>
      <c r="X165" s="7"/>
      <c r="Y165" s="7"/>
      <c r="Z165" s="9" t="s">
        <v>7641</v>
      </c>
      <c r="AA165" s="7" t="s">
        <v>480</v>
      </c>
      <c r="AB165" s="7">
        <v>1</v>
      </c>
    </row>
    <row r="166" spans="1:28" ht="21.6" customHeight="1">
      <c r="A166" s="7">
        <v>166</v>
      </c>
      <c r="B166" s="7">
        <v>2025023218</v>
      </c>
      <c r="C166" s="7">
        <v>1</v>
      </c>
      <c r="D166" s="7" t="s">
        <v>7123</v>
      </c>
      <c r="E166" s="7" t="s">
        <v>125</v>
      </c>
      <c r="F166" s="7" t="s">
        <v>7642</v>
      </c>
      <c r="G166" s="7" t="s">
        <v>7347</v>
      </c>
      <c r="H166" s="7" t="s">
        <v>7643</v>
      </c>
      <c r="I166" s="7" t="s">
        <v>7644</v>
      </c>
      <c r="J166" s="7" t="s">
        <v>7199</v>
      </c>
      <c r="K166" s="7" t="s">
        <v>7129</v>
      </c>
      <c r="L166" s="9" t="s">
        <v>7496</v>
      </c>
      <c r="M166" s="9" t="s">
        <v>7645</v>
      </c>
      <c r="N166" s="9" t="s">
        <v>7646</v>
      </c>
      <c r="O166" s="7" t="s">
        <v>509</v>
      </c>
      <c r="P166" s="7"/>
      <c r="Q166" s="7"/>
      <c r="R166" s="7">
        <v>472488</v>
      </c>
      <c r="S166" s="7"/>
      <c r="T166" s="7"/>
      <c r="U166" s="7"/>
      <c r="V166" s="7"/>
      <c r="W166" s="7"/>
      <c r="X166" s="7"/>
      <c r="Y166" s="7"/>
      <c r="Z166" s="9" t="s">
        <v>7647</v>
      </c>
      <c r="AA166" s="7" t="s">
        <v>480</v>
      </c>
      <c r="AB166" s="7">
        <v>1</v>
      </c>
    </row>
    <row r="167" spans="1:28" ht="21.6" customHeight="1">
      <c r="A167" s="7">
        <v>167</v>
      </c>
      <c r="B167" s="7">
        <v>2025023098</v>
      </c>
      <c r="C167" s="7">
        <v>1</v>
      </c>
      <c r="D167" s="7" t="s">
        <v>7123</v>
      </c>
      <c r="E167" s="7" t="s">
        <v>125</v>
      </c>
      <c r="F167" s="7" t="s">
        <v>7604</v>
      </c>
      <c r="G167" s="7" t="s">
        <v>7150</v>
      </c>
      <c r="H167" s="7" t="s">
        <v>7373</v>
      </c>
      <c r="I167" s="7" t="s">
        <v>7359</v>
      </c>
      <c r="J167" s="7" t="s">
        <v>7199</v>
      </c>
      <c r="K167" s="7" t="s">
        <v>7129</v>
      </c>
      <c r="L167" s="9" t="s">
        <v>7360</v>
      </c>
      <c r="M167" s="9" t="s">
        <v>7361</v>
      </c>
      <c r="N167" s="9"/>
      <c r="O167" s="7" t="s">
        <v>471</v>
      </c>
      <c r="P167" s="7"/>
      <c r="Q167" s="7"/>
      <c r="R167" s="7">
        <v>75600</v>
      </c>
      <c r="S167" s="7" t="s">
        <v>480</v>
      </c>
      <c r="T167" s="7"/>
      <c r="U167" s="7"/>
      <c r="V167" s="7"/>
      <c r="W167" s="7"/>
      <c r="X167" s="7"/>
      <c r="Y167" s="7"/>
      <c r="Z167" s="9" t="s">
        <v>7641</v>
      </c>
      <c r="AA167" s="7" t="s">
        <v>480</v>
      </c>
      <c r="AB167" s="7">
        <v>1</v>
      </c>
    </row>
    <row r="168" spans="1:28" ht="21.6" customHeight="1">
      <c r="A168" s="7">
        <v>169</v>
      </c>
      <c r="B168" s="7">
        <v>2025023485</v>
      </c>
      <c r="C168" s="7">
        <v>1</v>
      </c>
      <c r="D168" s="7" t="s">
        <v>7123</v>
      </c>
      <c r="E168" s="7" t="s">
        <v>125</v>
      </c>
      <c r="F168" s="7" t="s">
        <v>7648</v>
      </c>
      <c r="G168" s="7" t="s">
        <v>7332</v>
      </c>
      <c r="H168" s="7" t="s">
        <v>7649</v>
      </c>
      <c r="I168" s="7" t="s">
        <v>7359</v>
      </c>
      <c r="J168" s="7" t="s">
        <v>7199</v>
      </c>
      <c r="K168" s="7" t="s">
        <v>7129</v>
      </c>
      <c r="L168" s="9" t="s">
        <v>7360</v>
      </c>
      <c r="M168" s="9" t="s">
        <v>7361</v>
      </c>
      <c r="N168" s="9"/>
      <c r="O168" s="7" t="s">
        <v>471</v>
      </c>
      <c r="P168" s="7"/>
      <c r="Q168" s="7"/>
      <c r="R168" s="7">
        <v>75600</v>
      </c>
      <c r="S168" s="7"/>
      <c r="T168" s="7"/>
      <c r="U168" s="7"/>
      <c r="V168" s="7"/>
      <c r="W168" s="7"/>
      <c r="X168" s="7"/>
      <c r="Y168" s="7" t="s">
        <v>480</v>
      </c>
      <c r="Z168" s="9" t="s">
        <v>7650</v>
      </c>
      <c r="AA168" s="7" t="s">
        <v>480</v>
      </c>
      <c r="AB168" s="7">
        <v>1</v>
      </c>
    </row>
    <row r="169" spans="1:28" ht="21.6" customHeight="1">
      <c r="A169" s="7">
        <v>171</v>
      </c>
      <c r="B169" s="7">
        <v>2025021588</v>
      </c>
      <c r="C169" s="7">
        <v>1</v>
      </c>
      <c r="D169" s="7" t="s">
        <v>7123</v>
      </c>
      <c r="E169" s="7" t="s">
        <v>125</v>
      </c>
      <c r="F169" s="7" t="s">
        <v>7631</v>
      </c>
      <c r="G169" s="7" t="s">
        <v>7296</v>
      </c>
      <c r="H169" s="7" t="s">
        <v>7226</v>
      </c>
      <c r="I169" s="7" t="s">
        <v>7651</v>
      </c>
      <c r="J169" s="7" t="s">
        <v>7199</v>
      </c>
      <c r="K169" s="7" t="s">
        <v>7129</v>
      </c>
      <c r="L169" s="9" t="s">
        <v>7652</v>
      </c>
      <c r="M169" s="9" t="s">
        <v>7653</v>
      </c>
      <c r="N169" s="9" t="s">
        <v>7370</v>
      </c>
      <c r="O169" s="7" t="s">
        <v>7136</v>
      </c>
      <c r="P169" s="7"/>
      <c r="Q169" s="7"/>
      <c r="R169" s="7">
        <v>167304</v>
      </c>
      <c r="S169" s="7"/>
      <c r="T169" s="7"/>
      <c r="U169" s="7"/>
      <c r="V169" s="7"/>
      <c r="W169" s="7"/>
      <c r="X169" s="7"/>
      <c r="Y169" s="7"/>
      <c r="Z169" s="9" t="s">
        <v>7294</v>
      </c>
      <c r="AA169" s="7" t="s">
        <v>480</v>
      </c>
      <c r="AB169" s="7">
        <v>1</v>
      </c>
    </row>
    <row r="170" spans="1:28" ht="21.6" customHeight="1">
      <c r="A170" s="7">
        <v>173</v>
      </c>
      <c r="B170" s="7">
        <v>2025020999</v>
      </c>
      <c r="C170" s="7">
        <v>1</v>
      </c>
      <c r="D170" s="7" t="s">
        <v>7123</v>
      </c>
      <c r="E170" s="7" t="s">
        <v>125</v>
      </c>
      <c r="F170" s="7" t="s">
        <v>7654</v>
      </c>
      <c r="G170" s="7" t="s">
        <v>7314</v>
      </c>
      <c r="H170" s="7" t="s">
        <v>7655</v>
      </c>
      <c r="I170" s="7" t="s">
        <v>7364</v>
      </c>
      <c r="J170" s="7" t="s">
        <v>7199</v>
      </c>
      <c r="K170" s="7" t="s">
        <v>7129</v>
      </c>
      <c r="L170" s="9" t="s">
        <v>7200</v>
      </c>
      <c r="M170" s="9" t="s">
        <v>7365</v>
      </c>
      <c r="N170" s="9" t="s">
        <v>7366</v>
      </c>
      <c r="O170" s="7" t="s">
        <v>509</v>
      </c>
      <c r="P170" s="7"/>
      <c r="Q170" s="7"/>
      <c r="R170" s="7">
        <v>59547</v>
      </c>
      <c r="S170" s="7"/>
      <c r="T170" s="7"/>
      <c r="U170" s="7"/>
      <c r="V170" s="7"/>
      <c r="W170" s="7"/>
      <c r="X170" s="7"/>
      <c r="Y170" s="7"/>
      <c r="Z170" s="9" t="s">
        <v>7423</v>
      </c>
      <c r="AA170" s="7" t="s">
        <v>480</v>
      </c>
      <c r="AB170" s="7">
        <v>1</v>
      </c>
    </row>
    <row r="171" spans="1:28" ht="21.6" customHeight="1">
      <c r="A171" s="7">
        <v>174</v>
      </c>
      <c r="B171" s="7">
        <v>2025020820</v>
      </c>
      <c r="C171" s="7">
        <v>1</v>
      </c>
      <c r="D171" s="7" t="s">
        <v>7123</v>
      </c>
      <c r="E171" s="7" t="s">
        <v>125</v>
      </c>
      <c r="F171" s="7" t="s">
        <v>7601</v>
      </c>
      <c r="G171" s="7" t="s">
        <v>7314</v>
      </c>
      <c r="H171" s="7" t="s">
        <v>7196</v>
      </c>
      <c r="I171" s="7" t="s">
        <v>7368</v>
      </c>
      <c r="J171" s="7" t="s">
        <v>7199</v>
      </c>
      <c r="K171" s="7" t="s">
        <v>7129</v>
      </c>
      <c r="L171" s="9" t="s">
        <v>7216</v>
      </c>
      <c r="M171" s="9" t="s">
        <v>7369</v>
      </c>
      <c r="N171" s="9" t="s">
        <v>7370</v>
      </c>
      <c r="O171" s="7" t="s">
        <v>471</v>
      </c>
      <c r="P171" s="7"/>
      <c r="Q171" s="7"/>
      <c r="R171" s="7">
        <v>37303</v>
      </c>
      <c r="S171" s="7" t="s">
        <v>480</v>
      </c>
      <c r="T171" s="7"/>
      <c r="U171" s="7"/>
      <c r="V171" s="7"/>
      <c r="W171" s="7"/>
      <c r="X171" s="7"/>
      <c r="Y171" s="7"/>
      <c r="Z171" s="9" t="s">
        <v>7294</v>
      </c>
      <c r="AA171" s="7" t="s">
        <v>480</v>
      </c>
      <c r="AB171" s="7">
        <v>1</v>
      </c>
    </row>
    <row r="172" spans="1:28" ht="21.6" customHeight="1">
      <c r="A172" s="7">
        <v>176</v>
      </c>
      <c r="B172" s="7">
        <v>2025020826</v>
      </c>
      <c r="C172" s="7">
        <v>1</v>
      </c>
      <c r="D172" s="7" t="s">
        <v>7123</v>
      </c>
      <c r="E172" s="7" t="s">
        <v>125</v>
      </c>
      <c r="F172" s="7" t="s">
        <v>7601</v>
      </c>
      <c r="G172" s="7" t="s">
        <v>7150</v>
      </c>
      <c r="H172" s="7" t="s">
        <v>7373</v>
      </c>
      <c r="I172" s="7" t="s">
        <v>7374</v>
      </c>
      <c r="J172" s="7" t="s">
        <v>7199</v>
      </c>
      <c r="K172" s="7" t="s">
        <v>7129</v>
      </c>
      <c r="L172" s="9" t="s">
        <v>7216</v>
      </c>
      <c r="M172" s="9" t="s">
        <v>7375</v>
      </c>
      <c r="N172" s="9" t="s">
        <v>7376</v>
      </c>
      <c r="O172" s="7" t="s">
        <v>471</v>
      </c>
      <c r="P172" s="7"/>
      <c r="Q172" s="7"/>
      <c r="R172" s="7">
        <v>64071</v>
      </c>
      <c r="S172" s="7" t="s">
        <v>480</v>
      </c>
      <c r="T172" s="7"/>
      <c r="U172" s="7"/>
      <c r="V172" s="7"/>
      <c r="W172" s="7"/>
      <c r="X172" s="7"/>
      <c r="Y172" s="7"/>
      <c r="Z172" s="9" t="s">
        <v>7294</v>
      </c>
      <c r="AA172" s="7" t="s">
        <v>480</v>
      </c>
      <c r="AB172" s="7">
        <v>1</v>
      </c>
    </row>
    <row r="173" spans="1:28" ht="21.6" customHeight="1">
      <c r="A173" s="7">
        <v>178</v>
      </c>
      <c r="B173" s="7">
        <v>2025022220</v>
      </c>
      <c r="C173" s="7">
        <v>1</v>
      </c>
      <c r="D173" s="7" t="s">
        <v>7123</v>
      </c>
      <c r="E173" s="7" t="s">
        <v>125</v>
      </c>
      <c r="F173" s="7" t="s">
        <v>7568</v>
      </c>
      <c r="G173" s="7" t="s">
        <v>7179</v>
      </c>
      <c r="H173" s="7" t="s">
        <v>7347</v>
      </c>
      <c r="I173" s="7" t="s">
        <v>7374</v>
      </c>
      <c r="J173" s="7" t="s">
        <v>7199</v>
      </c>
      <c r="K173" s="7" t="s">
        <v>7129</v>
      </c>
      <c r="L173" s="9" t="s">
        <v>7216</v>
      </c>
      <c r="M173" s="9" t="s">
        <v>7375</v>
      </c>
      <c r="N173" s="9" t="s">
        <v>7376</v>
      </c>
      <c r="O173" s="7" t="s">
        <v>471</v>
      </c>
      <c r="P173" s="7"/>
      <c r="Q173" s="7"/>
      <c r="R173" s="7">
        <v>64071</v>
      </c>
      <c r="S173" s="7"/>
      <c r="T173" s="7"/>
      <c r="U173" s="7"/>
      <c r="V173" s="7"/>
      <c r="W173" s="7"/>
      <c r="X173" s="7"/>
      <c r="Y173" s="7" t="s">
        <v>480</v>
      </c>
      <c r="Z173" s="9" t="s">
        <v>7463</v>
      </c>
      <c r="AA173" s="7" t="s">
        <v>480</v>
      </c>
      <c r="AB173" s="7">
        <v>1</v>
      </c>
    </row>
    <row r="174" spans="1:28" ht="21.6" customHeight="1">
      <c r="A174" s="7">
        <v>179</v>
      </c>
      <c r="B174" s="7">
        <v>2025020660</v>
      </c>
      <c r="C174" s="7">
        <v>1</v>
      </c>
      <c r="D174" s="7" t="s">
        <v>7123</v>
      </c>
      <c r="E174" s="7" t="s">
        <v>125</v>
      </c>
      <c r="F174" s="7" t="s">
        <v>7601</v>
      </c>
      <c r="G174" s="7" t="s">
        <v>7296</v>
      </c>
      <c r="H174" s="7" t="s">
        <v>7226</v>
      </c>
      <c r="I174" s="7" t="s">
        <v>7379</v>
      </c>
      <c r="J174" s="7" t="s">
        <v>7223</v>
      </c>
      <c r="K174" s="7" t="s">
        <v>7129</v>
      </c>
      <c r="L174" s="9" t="s">
        <v>7380</v>
      </c>
      <c r="M174" s="9" t="s">
        <v>7381</v>
      </c>
      <c r="N174" s="9" t="s">
        <v>7382</v>
      </c>
      <c r="O174" s="7" t="s">
        <v>471</v>
      </c>
      <c r="P174" s="7"/>
      <c r="Q174" s="7"/>
      <c r="R174" s="7">
        <v>114048</v>
      </c>
      <c r="S174" s="7" t="s">
        <v>480</v>
      </c>
      <c r="T174" s="7"/>
      <c r="U174" s="7"/>
      <c r="V174" s="7"/>
      <c r="W174" s="7"/>
      <c r="X174" s="7"/>
      <c r="Y174" s="7"/>
      <c r="Z174" s="9" t="s">
        <v>7294</v>
      </c>
      <c r="AA174" s="7" t="s">
        <v>480</v>
      </c>
      <c r="AB174" s="7">
        <v>1</v>
      </c>
    </row>
    <row r="175" spans="1:28" ht="21.6" customHeight="1">
      <c r="A175" s="7">
        <v>181</v>
      </c>
      <c r="B175" s="7">
        <v>2025022508</v>
      </c>
      <c r="C175" s="7">
        <v>1</v>
      </c>
      <c r="D175" s="7" t="s">
        <v>7123</v>
      </c>
      <c r="E175" s="7" t="s">
        <v>125</v>
      </c>
      <c r="F175" s="7" t="s">
        <v>7624</v>
      </c>
      <c r="G175" s="7" t="s">
        <v>7296</v>
      </c>
      <c r="H175" s="7" t="s">
        <v>7309</v>
      </c>
      <c r="I175" s="7" t="s">
        <v>7379</v>
      </c>
      <c r="J175" s="7" t="s">
        <v>7223</v>
      </c>
      <c r="K175" s="7" t="s">
        <v>7129</v>
      </c>
      <c r="L175" s="9" t="s">
        <v>7380</v>
      </c>
      <c r="M175" s="9" t="s">
        <v>7381</v>
      </c>
      <c r="N175" s="9" t="s">
        <v>7382</v>
      </c>
      <c r="O175" s="7" t="s">
        <v>471</v>
      </c>
      <c r="P175" s="7"/>
      <c r="Q175" s="7"/>
      <c r="R175" s="7">
        <v>114048</v>
      </c>
      <c r="S175" s="7"/>
      <c r="T175" s="7"/>
      <c r="U175" s="7"/>
      <c r="V175" s="7"/>
      <c r="W175" s="7"/>
      <c r="X175" s="7"/>
      <c r="Y175" s="7" t="s">
        <v>480</v>
      </c>
      <c r="Z175" s="9" t="s">
        <v>7463</v>
      </c>
      <c r="AA175" s="7" t="s">
        <v>480</v>
      </c>
      <c r="AB175" s="7">
        <v>1</v>
      </c>
    </row>
    <row r="176" spans="1:28" ht="21.6" customHeight="1">
      <c r="A176" s="7">
        <v>182</v>
      </c>
      <c r="B176" s="7">
        <v>2025020662</v>
      </c>
      <c r="C176" s="7">
        <v>1</v>
      </c>
      <c r="D176" s="7" t="s">
        <v>7123</v>
      </c>
      <c r="E176" s="7" t="s">
        <v>125</v>
      </c>
      <c r="F176" s="7" t="s">
        <v>7601</v>
      </c>
      <c r="G176" s="7" t="s">
        <v>7226</v>
      </c>
      <c r="H176" s="7" t="s">
        <v>7309</v>
      </c>
      <c r="I176" s="7" t="s">
        <v>7386</v>
      </c>
      <c r="J176" s="7" t="s">
        <v>7223</v>
      </c>
      <c r="K176" s="7" t="s">
        <v>7129</v>
      </c>
      <c r="L176" s="9" t="s">
        <v>7380</v>
      </c>
      <c r="M176" s="9" t="s">
        <v>7387</v>
      </c>
      <c r="N176" s="9" t="s">
        <v>7388</v>
      </c>
      <c r="O176" s="7" t="s">
        <v>471</v>
      </c>
      <c r="P176" s="7"/>
      <c r="Q176" s="7"/>
      <c r="R176" s="7">
        <v>98978</v>
      </c>
      <c r="S176" s="7" t="s">
        <v>480</v>
      </c>
      <c r="T176" s="7"/>
      <c r="U176" s="7"/>
      <c r="V176" s="7"/>
      <c r="W176" s="7"/>
      <c r="X176" s="7"/>
      <c r="Y176" s="7"/>
      <c r="Z176" s="9" t="s">
        <v>7294</v>
      </c>
      <c r="AA176" s="7" t="s">
        <v>480</v>
      </c>
      <c r="AB176" s="7">
        <v>1</v>
      </c>
    </row>
    <row r="177" spans="1:28" ht="21.6" customHeight="1">
      <c r="A177" s="7">
        <v>184</v>
      </c>
      <c r="B177" s="7">
        <v>2025022509</v>
      </c>
      <c r="C177" s="7">
        <v>1</v>
      </c>
      <c r="D177" s="7" t="s">
        <v>7123</v>
      </c>
      <c r="E177" s="7" t="s">
        <v>125</v>
      </c>
      <c r="F177" s="7" t="s">
        <v>7624</v>
      </c>
      <c r="G177" s="7" t="s">
        <v>7309</v>
      </c>
      <c r="H177" s="7" t="s">
        <v>7656</v>
      </c>
      <c r="I177" s="7" t="s">
        <v>7386</v>
      </c>
      <c r="J177" s="7" t="s">
        <v>7223</v>
      </c>
      <c r="K177" s="7" t="s">
        <v>7129</v>
      </c>
      <c r="L177" s="9" t="s">
        <v>7380</v>
      </c>
      <c r="M177" s="9" t="s">
        <v>7387</v>
      </c>
      <c r="N177" s="9" t="s">
        <v>7388</v>
      </c>
      <c r="O177" s="7" t="s">
        <v>471</v>
      </c>
      <c r="P177" s="7"/>
      <c r="Q177" s="7"/>
      <c r="R177" s="7">
        <v>98978</v>
      </c>
      <c r="S177" s="7"/>
      <c r="T177" s="7"/>
      <c r="U177" s="7"/>
      <c r="V177" s="7"/>
      <c r="W177" s="7"/>
      <c r="X177" s="7"/>
      <c r="Y177" s="7" t="s">
        <v>480</v>
      </c>
      <c r="Z177" s="9" t="s">
        <v>7657</v>
      </c>
      <c r="AA177" s="7" t="s">
        <v>480</v>
      </c>
      <c r="AB177" s="7">
        <v>1</v>
      </c>
    </row>
    <row r="178" spans="1:28" ht="21.6" customHeight="1">
      <c r="A178" s="7">
        <v>185</v>
      </c>
      <c r="B178" s="7">
        <v>2025021161</v>
      </c>
      <c r="C178" s="7">
        <v>1</v>
      </c>
      <c r="D178" s="7" t="s">
        <v>7123</v>
      </c>
      <c r="E178" s="7" t="s">
        <v>125</v>
      </c>
      <c r="F178" s="7" t="s">
        <v>7571</v>
      </c>
      <c r="G178" s="7" t="s">
        <v>7296</v>
      </c>
      <c r="H178" s="7" t="s">
        <v>7226</v>
      </c>
      <c r="I178" s="7" t="s">
        <v>7393</v>
      </c>
      <c r="J178" s="7" t="s">
        <v>7223</v>
      </c>
      <c r="K178" s="7" t="s">
        <v>7129</v>
      </c>
      <c r="L178" s="9" t="s">
        <v>7394</v>
      </c>
      <c r="M178" s="9" t="s">
        <v>7395</v>
      </c>
      <c r="N178" s="9"/>
      <c r="O178" s="7" t="s">
        <v>7136</v>
      </c>
      <c r="P178" s="7"/>
      <c r="Q178" s="7"/>
      <c r="R178" s="7">
        <v>34000</v>
      </c>
      <c r="S178" s="7"/>
      <c r="T178" s="7"/>
      <c r="U178" s="7"/>
      <c r="V178" s="7"/>
      <c r="W178" s="7"/>
      <c r="X178" s="7"/>
      <c r="Y178" s="7"/>
      <c r="Z178" s="9" t="s">
        <v>7294</v>
      </c>
      <c r="AA178" s="7" t="s">
        <v>480</v>
      </c>
      <c r="AB178" s="7">
        <v>1</v>
      </c>
    </row>
    <row r="179" spans="1:28" ht="21.6" customHeight="1">
      <c r="A179" s="7">
        <v>194</v>
      </c>
      <c r="B179" s="7">
        <v>2025020591</v>
      </c>
      <c r="C179" s="7">
        <v>1</v>
      </c>
      <c r="D179" s="7" t="s">
        <v>7123</v>
      </c>
      <c r="E179" s="7" t="s">
        <v>125</v>
      </c>
      <c r="F179" s="7" t="s">
        <v>7579</v>
      </c>
      <c r="G179" s="7" t="s">
        <v>7373</v>
      </c>
      <c r="H179" s="7" t="s">
        <v>7332</v>
      </c>
      <c r="I179" s="7" t="s">
        <v>7658</v>
      </c>
      <c r="J179" s="7" t="s">
        <v>7223</v>
      </c>
      <c r="K179" s="7" t="s">
        <v>7129</v>
      </c>
      <c r="L179" s="9" t="s">
        <v>7408</v>
      </c>
      <c r="M179" s="9" t="s">
        <v>7659</v>
      </c>
      <c r="N179" s="9" t="s">
        <v>7660</v>
      </c>
      <c r="O179" s="7" t="s">
        <v>471</v>
      </c>
      <c r="P179" s="7"/>
      <c r="Q179" s="7"/>
      <c r="R179" s="7">
        <v>102241</v>
      </c>
      <c r="S179" s="7"/>
      <c r="T179" s="7"/>
      <c r="U179" s="7" t="s">
        <v>480</v>
      </c>
      <c r="V179" s="7"/>
      <c r="W179" s="7"/>
      <c r="X179" s="7"/>
      <c r="Y179" s="7"/>
      <c r="Z179" s="9" t="s">
        <v>7308</v>
      </c>
      <c r="AA179" s="7" t="s">
        <v>480</v>
      </c>
      <c r="AB179" s="7">
        <v>1</v>
      </c>
    </row>
    <row r="180" spans="1:28" ht="21.6" customHeight="1">
      <c r="A180" s="7">
        <v>195</v>
      </c>
      <c r="B180" s="7">
        <v>2025021468</v>
      </c>
      <c r="C180" s="7">
        <v>1</v>
      </c>
      <c r="D180" s="7" t="s">
        <v>7123</v>
      </c>
      <c r="E180" s="7" t="s">
        <v>125</v>
      </c>
      <c r="F180" s="7" t="s">
        <v>7618</v>
      </c>
      <c r="G180" s="7" t="s">
        <v>7309</v>
      </c>
      <c r="H180" s="7" t="s">
        <v>7661</v>
      </c>
      <c r="I180" s="7" t="s">
        <v>7662</v>
      </c>
      <c r="J180" s="7" t="s">
        <v>7223</v>
      </c>
      <c r="K180" s="7" t="s">
        <v>7129</v>
      </c>
      <c r="L180" s="9" t="s">
        <v>7663</v>
      </c>
      <c r="M180" s="9" t="s">
        <v>7664</v>
      </c>
      <c r="N180" s="9" t="s">
        <v>7443</v>
      </c>
      <c r="O180" s="7" t="s">
        <v>471</v>
      </c>
      <c r="P180" s="7"/>
      <c r="Q180" s="7"/>
      <c r="R180" s="7">
        <v>0</v>
      </c>
      <c r="S180" s="7"/>
      <c r="T180" s="7"/>
      <c r="U180" s="7"/>
      <c r="V180" s="7"/>
      <c r="W180" s="7"/>
      <c r="X180" s="7"/>
      <c r="Y180" s="7" t="s">
        <v>480</v>
      </c>
      <c r="Z180" s="9" t="s">
        <v>7301</v>
      </c>
      <c r="AA180" s="7" t="s">
        <v>480</v>
      </c>
      <c r="AB180" s="7">
        <v>1</v>
      </c>
    </row>
    <row r="181" spans="1:28" ht="21.6" customHeight="1">
      <c r="A181" s="7">
        <v>196</v>
      </c>
      <c r="B181" s="7">
        <v>2025023094</v>
      </c>
      <c r="C181" s="7">
        <v>1</v>
      </c>
      <c r="D181" s="7" t="s">
        <v>7123</v>
      </c>
      <c r="E181" s="7" t="s">
        <v>125</v>
      </c>
      <c r="F181" s="7" t="s">
        <v>7604</v>
      </c>
      <c r="G181" s="7" t="s">
        <v>7347</v>
      </c>
      <c r="H181" s="7" t="s">
        <v>7303</v>
      </c>
      <c r="I181" s="7" t="s">
        <v>7416</v>
      </c>
      <c r="J181" s="7" t="s">
        <v>7417</v>
      </c>
      <c r="K181" s="7" t="s">
        <v>7129</v>
      </c>
      <c r="L181" s="9" t="s">
        <v>7418</v>
      </c>
      <c r="M181" s="9" t="s">
        <v>7356</v>
      </c>
      <c r="N181" s="9" t="s">
        <v>7388</v>
      </c>
      <c r="O181" s="7" t="s">
        <v>471</v>
      </c>
      <c r="P181" s="7"/>
      <c r="Q181" s="7"/>
      <c r="R181" s="7">
        <v>68891</v>
      </c>
      <c r="S181" s="7" t="s">
        <v>480</v>
      </c>
      <c r="T181" s="7"/>
      <c r="U181" s="7"/>
      <c r="V181" s="7"/>
      <c r="W181" s="7"/>
      <c r="X181" s="7"/>
      <c r="Y181" s="7"/>
      <c r="Z181" s="9" t="s">
        <v>7641</v>
      </c>
      <c r="AA181" s="7" t="s">
        <v>480</v>
      </c>
      <c r="AB181" s="7">
        <v>1</v>
      </c>
    </row>
    <row r="182" spans="1:28" ht="21.6" customHeight="1">
      <c r="A182" s="7">
        <v>198</v>
      </c>
      <c r="B182" s="7">
        <v>2025020200</v>
      </c>
      <c r="C182" s="7">
        <v>1</v>
      </c>
      <c r="D182" s="7" t="s">
        <v>7123</v>
      </c>
      <c r="E182" s="7" t="s">
        <v>125</v>
      </c>
      <c r="F182" s="7" t="s">
        <v>7665</v>
      </c>
      <c r="G182" s="7" t="s">
        <v>7196</v>
      </c>
      <c r="H182" s="7" t="s">
        <v>7666</v>
      </c>
      <c r="I182" s="7" t="s">
        <v>7424</v>
      </c>
      <c r="J182" s="7" t="s">
        <v>7234</v>
      </c>
      <c r="K182" s="7" t="s">
        <v>7129</v>
      </c>
      <c r="L182" s="9" t="s">
        <v>7200</v>
      </c>
      <c r="M182" s="9" t="s">
        <v>7425</v>
      </c>
      <c r="N182" s="9" t="s">
        <v>7426</v>
      </c>
      <c r="O182" s="7" t="s">
        <v>471</v>
      </c>
      <c r="P182" s="7"/>
      <c r="Q182" s="7">
        <v>20633</v>
      </c>
      <c r="R182" s="7">
        <v>108229</v>
      </c>
      <c r="S182" s="7"/>
      <c r="T182" s="7"/>
      <c r="U182" s="7"/>
      <c r="V182" s="7"/>
      <c r="W182" s="7"/>
      <c r="X182" s="7"/>
      <c r="Y182" s="7" t="s">
        <v>480</v>
      </c>
      <c r="Z182" s="9" t="s">
        <v>7667</v>
      </c>
      <c r="AA182" s="7" t="s">
        <v>480</v>
      </c>
      <c r="AB182" s="7">
        <v>1</v>
      </c>
    </row>
    <row r="183" spans="1:28" ht="21.6" customHeight="1">
      <c r="A183" s="7">
        <v>199</v>
      </c>
      <c r="B183" s="7">
        <v>2025022829</v>
      </c>
      <c r="C183" s="7">
        <v>1</v>
      </c>
      <c r="D183" s="7" t="s">
        <v>7123</v>
      </c>
      <c r="E183" s="7" t="s">
        <v>125</v>
      </c>
      <c r="F183" s="7" t="s">
        <v>7615</v>
      </c>
      <c r="G183" s="7" t="s">
        <v>7196</v>
      </c>
      <c r="H183" s="7" t="s">
        <v>7333</v>
      </c>
      <c r="I183" s="7" t="s">
        <v>7424</v>
      </c>
      <c r="J183" s="7" t="s">
        <v>7234</v>
      </c>
      <c r="K183" s="7" t="s">
        <v>7129</v>
      </c>
      <c r="L183" s="9" t="s">
        <v>7200</v>
      </c>
      <c r="M183" s="9" t="s">
        <v>7425</v>
      </c>
      <c r="N183" s="9" t="s">
        <v>7426</v>
      </c>
      <c r="O183" s="7" t="s">
        <v>471</v>
      </c>
      <c r="P183" s="7"/>
      <c r="Q183" s="7">
        <v>20633</v>
      </c>
      <c r="R183" s="7">
        <v>108215</v>
      </c>
      <c r="S183" s="7"/>
      <c r="T183" s="7"/>
      <c r="U183" s="7"/>
      <c r="V183" s="7"/>
      <c r="W183" s="7"/>
      <c r="X183" s="7"/>
      <c r="Y183" s="7" t="s">
        <v>480</v>
      </c>
      <c r="Z183" s="9" t="s">
        <v>7668</v>
      </c>
      <c r="AA183" s="7" t="s">
        <v>480</v>
      </c>
      <c r="AB183" s="7">
        <v>1</v>
      </c>
    </row>
    <row r="184" spans="1:28" ht="21.6" customHeight="1">
      <c r="A184" s="7">
        <v>200</v>
      </c>
      <c r="B184" s="7">
        <v>2025021962</v>
      </c>
      <c r="C184" s="7">
        <v>1</v>
      </c>
      <c r="D184" s="7" t="s">
        <v>7123</v>
      </c>
      <c r="E184" s="7" t="s">
        <v>125</v>
      </c>
      <c r="F184" s="7" t="s">
        <v>7551</v>
      </c>
      <c r="G184" s="7" t="s">
        <v>7373</v>
      </c>
      <c r="H184" s="7" t="s">
        <v>7332</v>
      </c>
      <c r="I184" s="7" t="s">
        <v>7428</v>
      </c>
      <c r="J184" s="7" t="s">
        <v>7234</v>
      </c>
      <c r="K184" s="7" t="s">
        <v>7129</v>
      </c>
      <c r="L184" s="9" t="s">
        <v>7429</v>
      </c>
      <c r="M184" s="9" t="s">
        <v>7430</v>
      </c>
      <c r="N184" s="9" t="s">
        <v>7431</v>
      </c>
      <c r="O184" s="7" t="s">
        <v>471</v>
      </c>
      <c r="P184" s="7">
        <v>1567</v>
      </c>
      <c r="Q184" s="7">
        <v>3990</v>
      </c>
      <c r="R184" s="7">
        <v>27083</v>
      </c>
      <c r="S184" s="7" t="s">
        <v>480</v>
      </c>
      <c r="T184" s="7"/>
      <c r="U184" s="7"/>
      <c r="V184" s="7"/>
      <c r="W184" s="7"/>
      <c r="X184" s="7"/>
      <c r="Y184" s="7"/>
      <c r="Z184" s="9" t="s">
        <v>7132</v>
      </c>
      <c r="AA184" s="7" t="s">
        <v>480</v>
      </c>
      <c r="AB184" s="7">
        <v>1</v>
      </c>
    </row>
    <row r="185" spans="1:28" ht="21.6" customHeight="1">
      <c r="A185" s="7">
        <v>208</v>
      </c>
      <c r="B185" s="7">
        <v>2025020824</v>
      </c>
      <c r="C185" s="7">
        <v>1</v>
      </c>
      <c r="D185" s="7" t="s">
        <v>7123</v>
      </c>
      <c r="E185" s="7" t="s">
        <v>125</v>
      </c>
      <c r="F185" s="7" t="s">
        <v>7601</v>
      </c>
      <c r="G185" s="7" t="s">
        <v>7196</v>
      </c>
      <c r="H185" s="7" t="s">
        <v>7150</v>
      </c>
      <c r="I185" s="7" t="s">
        <v>7441</v>
      </c>
      <c r="J185" s="7" t="s">
        <v>7244</v>
      </c>
      <c r="K185" s="7" t="s">
        <v>7129</v>
      </c>
      <c r="L185" s="9" t="s">
        <v>7216</v>
      </c>
      <c r="M185" s="9" t="s">
        <v>7442</v>
      </c>
      <c r="N185" s="9" t="s">
        <v>7443</v>
      </c>
      <c r="O185" s="7" t="s">
        <v>471</v>
      </c>
      <c r="P185" s="7"/>
      <c r="Q185" s="7"/>
      <c r="R185" s="7">
        <v>26418</v>
      </c>
      <c r="S185" s="7" t="s">
        <v>480</v>
      </c>
      <c r="T185" s="7"/>
      <c r="U185" s="7"/>
      <c r="V185" s="7"/>
      <c r="W185" s="7"/>
      <c r="X185" s="7"/>
      <c r="Y185" s="7"/>
      <c r="Z185" s="9" t="s">
        <v>7294</v>
      </c>
      <c r="AA185" s="7" t="s">
        <v>480</v>
      </c>
      <c r="AB185" s="7">
        <v>1</v>
      </c>
    </row>
    <row r="186" spans="1:28" ht="21.6" customHeight="1">
      <c r="A186" s="7">
        <v>210</v>
      </c>
      <c r="B186" s="7">
        <v>2025021236</v>
      </c>
      <c r="C186" s="7">
        <v>1</v>
      </c>
      <c r="D186" s="7" t="s">
        <v>7123</v>
      </c>
      <c r="E186" s="7" t="s">
        <v>125</v>
      </c>
      <c r="F186" s="7" t="s">
        <v>7557</v>
      </c>
      <c r="G186" s="7" t="s">
        <v>7309</v>
      </c>
      <c r="H186" s="7" t="s">
        <v>7669</v>
      </c>
      <c r="I186" s="7" t="s">
        <v>7441</v>
      </c>
      <c r="J186" s="7" t="s">
        <v>7244</v>
      </c>
      <c r="K186" s="7" t="s">
        <v>7129</v>
      </c>
      <c r="L186" s="9" t="s">
        <v>7216</v>
      </c>
      <c r="M186" s="9" t="s">
        <v>7442</v>
      </c>
      <c r="N186" s="9" t="s">
        <v>7443</v>
      </c>
      <c r="O186" s="7" t="s">
        <v>509</v>
      </c>
      <c r="P186" s="7"/>
      <c r="Q186" s="7"/>
      <c r="R186" s="7">
        <v>26418</v>
      </c>
      <c r="S186" s="7"/>
      <c r="T186" s="7"/>
      <c r="U186" s="7"/>
      <c r="V186" s="7"/>
      <c r="W186" s="7"/>
      <c r="X186" s="7"/>
      <c r="Y186" s="7"/>
      <c r="Z186" s="9" t="s">
        <v>7670</v>
      </c>
      <c r="AA186" s="7" t="s">
        <v>480</v>
      </c>
      <c r="AB186" s="7">
        <v>1</v>
      </c>
    </row>
    <row r="187" spans="1:28" ht="21.6" customHeight="1">
      <c r="A187" s="7">
        <v>217</v>
      </c>
      <c r="B187" s="7">
        <v>2025020328</v>
      </c>
      <c r="C187" s="7">
        <v>1</v>
      </c>
      <c r="D187" s="7" t="s">
        <v>7123</v>
      </c>
      <c r="E187" s="7" t="s">
        <v>125</v>
      </c>
      <c r="F187" s="7" t="s">
        <v>7640</v>
      </c>
      <c r="G187" s="7" t="s">
        <v>7303</v>
      </c>
      <c r="H187" s="7" t="s">
        <v>7288</v>
      </c>
      <c r="I187" s="7" t="s">
        <v>7456</v>
      </c>
      <c r="J187" s="7" t="s">
        <v>7244</v>
      </c>
      <c r="K187" s="7" t="s">
        <v>7129</v>
      </c>
      <c r="L187" s="9" t="s">
        <v>7344</v>
      </c>
      <c r="M187" s="9" t="s">
        <v>7457</v>
      </c>
      <c r="N187" s="9" t="s">
        <v>7458</v>
      </c>
      <c r="O187" s="7" t="s">
        <v>471</v>
      </c>
      <c r="P187" s="7"/>
      <c r="Q187" s="7"/>
      <c r="R187" s="7">
        <v>10679</v>
      </c>
      <c r="S187" s="7" t="s">
        <v>480</v>
      </c>
      <c r="T187" s="7"/>
      <c r="U187" s="7"/>
      <c r="V187" s="7"/>
      <c r="W187" s="7"/>
      <c r="X187" s="7"/>
      <c r="Y187" s="7"/>
      <c r="Z187" s="9" t="s">
        <v>7294</v>
      </c>
      <c r="AA187" s="7" t="s">
        <v>480</v>
      </c>
      <c r="AB187" s="7">
        <v>1</v>
      </c>
    </row>
    <row r="188" spans="1:28" ht="21.6" customHeight="1">
      <c r="A188" s="7">
        <v>219</v>
      </c>
      <c r="B188" s="7">
        <v>2025020313</v>
      </c>
      <c r="C188" s="7">
        <v>1</v>
      </c>
      <c r="D188" s="7" t="s">
        <v>7123</v>
      </c>
      <c r="E188" s="7" t="s">
        <v>125</v>
      </c>
      <c r="F188" s="7" t="s">
        <v>7640</v>
      </c>
      <c r="G188" s="7" t="s">
        <v>7296</v>
      </c>
      <c r="H188" s="7" t="s">
        <v>7226</v>
      </c>
      <c r="I188" s="7" t="s">
        <v>7459</v>
      </c>
      <c r="J188" s="7" t="s">
        <v>7244</v>
      </c>
      <c r="K188" s="7" t="s">
        <v>7129</v>
      </c>
      <c r="L188" s="9" t="s">
        <v>7344</v>
      </c>
      <c r="M188" s="9" t="s">
        <v>7460</v>
      </c>
      <c r="N188" s="9" t="s">
        <v>7325</v>
      </c>
      <c r="O188" s="7" t="s">
        <v>471</v>
      </c>
      <c r="P188" s="7"/>
      <c r="Q188" s="7"/>
      <c r="R188" s="7">
        <v>129289</v>
      </c>
      <c r="S188" s="7" t="s">
        <v>480</v>
      </c>
      <c r="T188" s="7"/>
      <c r="U188" s="7"/>
      <c r="V188" s="7"/>
      <c r="W188" s="7"/>
      <c r="X188" s="7"/>
      <c r="Y188" s="7"/>
      <c r="Z188" s="9" t="s">
        <v>7294</v>
      </c>
      <c r="AA188" s="7" t="s">
        <v>480</v>
      </c>
      <c r="AB188" s="7">
        <v>1</v>
      </c>
    </row>
    <row r="189" spans="1:28" ht="21.6" customHeight="1">
      <c r="A189" s="7">
        <v>221</v>
      </c>
      <c r="B189" s="7">
        <v>2025020324</v>
      </c>
      <c r="C189" s="7">
        <v>1</v>
      </c>
      <c r="D189" s="7" t="s">
        <v>7123</v>
      </c>
      <c r="E189" s="7" t="s">
        <v>125</v>
      </c>
      <c r="F189" s="7" t="s">
        <v>7640</v>
      </c>
      <c r="G189" s="7" t="s">
        <v>7327</v>
      </c>
      <c r="H189" s="7" t="s">
        <v>7347</v>
      </c>
      <c r="I189" s="7" t="s">
        <v>7464</v>
      </c>
      <c r="J189" s="7" t="s">
        <v>7244</v>
      </c>
      <c r="K189" s="7" t="s">
        <v>7129</v>
      </c>
      <c r="L189" s="9" t="s">
        <v>7344</v>
      </c>
      <c r="M189" s="9" t="s">
        <v>7465</v>
      </c>
      <c r="N189" s="9" t="s">
        <v>7466</v>
      </c>
      <c r="O189" s="7" t="s">
        <v>471</v>
      </c>
      <c r="P189" s="7"/>
      <c r="Q189" s="7"/>
      <c r="R189" s="7">
        <v>212469</v>
      </c>
      <c r="S189" s="7" t="s">
        <v>480</v>
      </c>
      <c r="T189" s="7"/>
      <c r="U189" s="7"/>
      <c r="V189" s="7"/>
      <c r="W189" s="7"/>
      <c r="X189" s="7"/>
      <c r="Y189" s="7"/>
      <c r="Z189" s="9" t="s">
        <v>7294</v>
      </c>
      <c r="AA189" s="7" t="s">
        <v>480</v>
      </c>
      <c r="AB189" s="7">
        <v>1</v>
      </c>
    </row>
    <row r="190" spans="1:28" ht="21.6" customHeight="1">
      <c r="A190" s="7">
        <v>223</v>
      </c>
      <c r="B190" s="7">
        <v>2025020326</v>
      </c>
      <c r="C190" s="7">
        <v>1</v>
      </c>
      <c r="D190" s="7" t="s">
        <v>7123</v>
      </c>
      <c r="E190" s="7" t="s">
        <v>125</v>
      </c>
      <c r="F190" s="7" t="s">
        <v>7640</v>
      </c>
      <c r="G190" s="7" t="s">
        <v>7347</v>
      </c>
      <c r="H190" s="7" t="s">
        <v>7303</v>
      </c>
      <c r="I190" s="7" t="s">
        <v>7467</v>
      </c>
      <c r="J190" s="7" t="s">
        <v>7244</v>
      </c>
      <c r="K190" s="7" t="s">
        <v>7129</v>
      </c>
      <c r="L190" s="9" t="s">
        <v>7344</v>
      </c>
      <c r="M190" s="9" t="s">
        <v>7468</v>
      </c>
      <c r="N190" s="9" t="s">
        <v>7469</v>
      </c>
      <c r="O190" s="7" t="s">
        <v>471</v>
      </c>
      <c r="P190" s="7"/>
      <c r="Q190" s="7"/>
      <c r="R190" s="7">
        <v>101372</v>
      </c>
      <c r="S190" s="7" t="s">
        <v>480</v>
      </c>
      <c r="T190" s="7"/>
      <c r="U190" s="7"/>
      <c r="V190" s="7"/>
      <c r="W190" s="7"/>
      <c r="X190" s="7"/>
      <c r="Y190" s="7"/>
      <c r="Z190" s="9" t="s">
        <v>7294</v>
      </c>
      <c r="AA190" s="7" t="s">
        <v>480</v>
      </c>
      <c r="AB190" s="7">
        <v>1</v>
      </c>
    </row>
    <row r="191" spans="1:28" ht="21.6" customHeight="1">
      <c r="A191" s="7">
        <v>229</v>
      </c>
      <c r="B191" s="7">
        <v>2025020945</v>
      </c>
      <c r="C191" s="7">
        <v>1</v>
      </c>
      <c r="D191" s="7" t="s">
        <v>7123</v>
      </c>
      <c r="E191" s="7" t="s">
        <v>125</v>
      </c>
      <c r="F191" s="7" t="s">
        <v>7582</v>
      </c>
      <c r="G191" s="7" t="s">
        <v>7309</v>
      </c>
      <c r="H191" s="7" t="s">
        <v>7671</v>
      </c>
      <c r="I191" s="7" t="s">
        <v>7476</v>
      </c>
      <c r="J191" s="7" t="s">
        <v>7244</v>
      </c>
      <c r="K191" s="7" t="s">
        <v>7129</v>
      </c>
      <c r="L191" s="9" t="s">
        <v>7408</v>
      </c>
      <c r="M191" s="9" t="s">
        <v>7477</v>
      </c>
      <c r="N191" s="9" t="s">
        <v>7478</v>
      </c>
      <c r="O191" s="7" t="s">
        <v>471</v>
      </c>
      <c r="P191" s="7"/>
      <c r="Q191" s="7"/>
      <c r="R191" s="7">
        <v>286226</v>
      </c>
      <c r="S191" s="7"/>
      <c r="T191" s="7"/>
      <c r="U191" s="7"/>
      <c r="V191" s="7"/>
      <c r="W191" s="7"/>
      <c r="X191" s="7"/>
      <c r="Y191" s="7" t="s">
        <v>480</v>
      </c>
      <c r="Z191" s="9" t="s">
        <v>7672</v>
      </c>
      <c r="AA191" s="7" t="s">
        <v>480</v>
      </c>
      <c r="AB191" s="7">
        <v>1</v>
      </c>
    </row>
    <row r="192" spans="1:28" ht="21.6" customHeight="1">
      <c r="A192" s="7">
        <v>230</v>
      </c>
      <c r="B192" s="7">
        <v>2025020323</v>
      </c>
      <c r="C192" s="7">
        <v>1</v>
      </c>
      <c r="D192" s="7" t="s">
        <v>7123</v>
      </c>
      <c r="E192" s="7" t="s">
        <v>125</v>
      </c>
      <c r="F192" s="7" t="s">
        <v>7640</v>
      </c>
      <c r="G192" s="7" t="s">
        <v>7179</v>
      </c>
      <c r="H192" s="7" t="s">
        <v>7327</v>
      </c>
      <c r="I192" s="7" t="s">
        <v>7480</v>
      </c>
      <c r="J192" s="7" t="s">
        <v>7244</v>
      </c>
      <c r="K192" s="7" t="s">
        <v>7129</v>
      </c>
      <c r="L192" s="9" t="s">
        <v>7344</v>
      </c>
      <c r="M192" s="9" t="s">
        <v>7481</v>
      </c>
      <c r="N192" s="9" t="s">
        <v>7440</v>
      </c>
      <c r="O192" s="7" t="s">
        <v>7136</v>
      </c>
      <c r="P192" s="7"/>
      <c r="Q192" s="7"/>
      <c r="R192" s="7">
        <v>169105</v>
      </c>
      <c r="S192" s="7"/>
      <c r="T192" s="7"/>
      <c r="U192" s="7"/>
      <c r="V192" s="7"/>
      <c r="W192" s="7"/>
      <c r="X192" s="7"/>
      <c r="Y192" s="7"/>
      <c r="Z192" s="9" t="s">
        <v>7294</v>
      </c>
      <c r="AA192" s="7" t="s">
        <v>480</v>
      </c>
      <c r="AB192" s="7">
        <v>1</v>
      </c>
    </row>
    <row r="193" spans="1:28" ht="21.6" customHeight="1">
      <c r="A193" s="7">
        <v>232</v>
      </c>
      <c r="B193" s="7">
        <v>2025020666</v>
      </c>
      <c r="C193" s="7">
        <v>1</v>
      </c>
      <c r="D193" s="7" t="s">
        <v>7123</v>
      </c>
      <c r="E193" s="7" t="s">
        <v>125</v>
      </c>
      <c r="F193" s="7" t="s">
        <v>7601</v>
      </c>
      <c r="G193" s="7" t="s">
        <v>7673</v>
      </c>
      <c r="H193" s="7" t="s">
        <v>7327</v>
      </c>
      <c r="I193" s="7" t="s">
        <v>7482</v>
      </c>
      <c r="J193" s="7" t="s">
        <v>7244</v>
      </c>
      <c r="K193" s="7" t="s">
        <v>7129</v>
      </c>
      <c r="L193" s="9" t="s">
        <v>7483</v>
      </c>
      <c r="M193" s="9" t="s">
        <v>7484</v>
      </c>
      <c r="N193" s="9"/>
      <c r="O193" s="7" t="s">
        <v>471</v>
      </c>
      <c r="P193" s="7"/>
      <c r="Q193" s="7"/>
      <c r="R193" s="7">
        <v>109056</v>
      </c>
      <c r="S193" s="7" t="s">
        <v>480</v>
      </c>
      <c r="T193" s="7"/>
      <c r="U193" s="7"/>
      <c r="V193" s="7"/>
      <c r="W193" s="7"/>
      <c r="X193" s="7"/>
      <c r="Y193" s="7"/>
      <c r="Z193" s="9" t="s">
        <v>7294</v>
      </c>
      <c r="AA193" s="7" t="s">
        <v>480</v>
      </c>
      <c r="AB193" s="7">
        <v>1</v>
      </c>
    </row>
    <row r="194" spans="1:28" ht="21.6" customHeight="1">
      <c r="A194" s="7">
        <v>234</v>
      </c>
      <c r="B194" s="7">
        <v>2025021186</v>
      </c>
      <c r="C194" s="7">
        <v>1</v>
      </c>
      <c r="D194" s="7" t="s">
        <v>7123</v>
      </c>
      <c r="E194" s="7" t="s">
        <v>125</v>
      </c>
      <c r="F194" s="7" t="s">
        <v>7571</v>
      </c>
      <c r="G194" s="7" t="s">
        <v>7179</v>
      </c>
      <c r="H194" s="7" t="s">
        <v>7674</v>
      </c>
      <c r="I194" s="7" t="s">
        <v>7482</v>
      </c>
      <c r="J194" s="7" t="s">
        <v>7244</v>
      </c>
      <c r="K194" s="7" t="s">
        <v>7129</v>
      </c>
      <c r="L194" s="9" t="s">
        <v>7483</v>
      </c>
      <c r="M194" s="9" t="s">
        <v>7484</v>
      </c>
      <c r="N194" s="9"/>
      <c r="O194" s="7" t="s">
        <v>471</v>
      </c>
      <c r="P194" s="7"/>
      <c r="Q194" s="7"/>
      <c r="R194" s="7">
        <v>109056</v>
      </c>
      <c r="S194" s="7"/>
      <c r="T194" s="7"/>
      <c r="U194" s="7"/>
      <c r="V194" s="7"/>
      <c r="W194" s="7"/>
      <c r="X194" s="7"/>
      <c r="Y194" s="7" t="s">
        <v>480</v>
      </c>
      <c r="Z194" s="9" t="s">
        <v>7675</v>
      </c>
      <c r="AA194" s="7" t="s">
        <v>480</v>
      </c>
      <c r="AB194" s="7">
        <v>1</v>
      </c>
    </row>
    <row r="195" spans="1:28" ht="21.6" customHeight="1">
      <c r="A195" s="7">
        <v>235</v>
      </c>
      <c r="B195" s="7">
        <v>2025021957</v>
      </c>
      <c r="C195" s="7">
        <v>1</v>
      </c>
      <c r="D195" s="7" t="s">
        <v>7123</v>
      </c>
      <c r="E195" s="7" t="s">
        <v>125</v>
      </c>
      <c r="F195" s="7" t="s">
        <v>7551</v>
      </c>
      <c r="G195" s="7" t="s">
        <v>7150</v>
      </c>
      <c r="H195" s="7" t="s">
        <v>7373</v>
      </c>
      <c r="I195" s="7" t="s">
        <v>7485</v>
      </c>
      <c r="J195" s="7" t="s">
        <v>7244</v>
      </c>
      <c r="K195" s="7" t="s">
        <v>7129</v>
      </c>
      <c r="L195" s="9" t="s">
        <v>7486</v>
      </c>
      <c r="M195" s="9" t="s">
        <v>7487</v>
      </c>
      <c r="N195" s="9"/>
      <c r="O195" s="7" t="s">
        <v>471</v>
      </c>
      <c r="P195" s="7"/>
      <c r="Q195" s="7"/>
      <c r="R195" s="7">
        <v>62743</v>
      </c>
      <c r="S195" s="7" t="s">
        <v>480</v>
      </c>
      <c r="T195" s="7"/>
      <c r="U195" s="7"/>
      <c r="V195" s="7"/>
      <c r="W195" s="7"/>
      <c r="X195" s="7"/>
      <c r="Y195" s="7"/>
      <c r="Z195" s="9" t="s">
        <v>7132</v>
      </c>
      <c r="AA195" s="7" t="s">
        <v>480</v>
      </c>
      <c r="AB195" s="7">
        <v>1</v>
      </c>
    </row>
    <row r="196" spans="1:28" ht="21.6" customHeight="1">
      <c r="A196" s="7">
        <v>237</v>
      </c>
      <c r="B196" s="7">
        <v>2025022029</v>
      </c>
      <c r="C196" s="7">
        <v>1</v>
      </c>
      <c r="D196" s="7" t="s">
        <v>7123</v>
      </c>
      <c r="E196" s="7" t="s">
        <v>125</v>
      </c>
      <c r="F196" s="7" t="s">
        <v>7549</v>
      </c>
      <c r="G196" s="7" t="s">
        <v>7296</v>
      </c>
      <c r="H196" s="7" t="s">
        <v>7309</v>
      </c>
      <c r="I196" s="7" t="s">
        <v>7485</v>
      </c>
      <c r="J196" s="7" t="s">
        <v>7244</v>
      </c>
      <c r="K196" s="7" t="s">
        <v>7129</v>
      </c>
      <c r="L196" s="9" t="s">
        <v>7486</v>
      </c>
      <c r="M196" s="9" t="s">
        <v>7487</v>
      </c>
      <c r="N196" s="9"/>
      <c r="O196" s="7" t="s">
        <v>471</v>
      </c>
      <c r="P196" s="7"/>
      <c r="Q196" s="7"/>
      <c r="R196" s="7">
        <v>62743</v>
      </c>
      <c r="S196" s="7"/>
      <c r="T196" s="7"/>
      <c r="U196" s="7"/>
      <c r="V196" s="7"/>
      <c r="W196" s="7"/>
      <c r="X196" s="7"/>
      <c r="Y196" s="7" t="s">
        <v>480</v>
      </c>
      <c r="Z196" s="9" t="s">
        <v>7676</v>
      </c>
      <c r="AA196" s="7" t="s">
        <v>480</v>
      </c>
      <c r="AB196" s="7">
        <v>1</v>
      </c>
    </row>
    <row r="197" spans="1:28" ht="21.6" customHeight="1">
      <c r="A197" s="7">
        <v>238</v>
      </c>
      <c r="B197" s="7">
        <v>2025022921</v>
      </c>
      <c r="C197" s="7">
        <v>1</v>
      </c>
      <c r="D197" s="7" t="s">
        <v>7123</v>
      </c>
      <c r="E197" s="7" t="s">
        <v>125</v>
      </c>
      <c r="F197" s="7" t="s">
        <v>7588</v>
      </c>
      <c r="G197" s="7" t="s">
        <v>7296</v>
      </c>
      <c r="H197" s="7" t="s">
        <v>7226</v>
      </c>
      <c r="I197" s="7" t="s">
        <v>7677</v>
      </c>
      <c r="J197" s="7" t="s">
        <v>7678</v>
      </c>
      <c r="K197" s="7" t="s">
        <v>7129</v>
      </c>
      <c r="L197" s="9" t="s">
        <v>7200</v>
      </c>
      <c r="M197" s="9" t="s">
        <v>7679</v>
      </c>
      <c r="N197" s="9" t="s">
        <v>7680</v>
      </c>
      <c r="O197" s="7" t="s">
        <v>471</v>
      </c>
      <c r="P197" s="7"/>
      <c r="Q197" s="7">
        <v>1691</v>
      </c>
      <c r="R197" s="7">
        <v>109210</v>
      </c>
      <c r="S197" s="7"/>
      <c r="T197" s="7"/>
      <c r="U197" s="7" t="s">
        <v>480</v>
      </c>
      <c r="V197" s="7"/>
      <c r="W197" s="7"/>
      <c r="X197" s="7"/>
      <c r="Y197" s="7"/>
      <c r="Z197" s="9" t="s">
        <v>7308</v>
      </c>
      <c r="AA197" s="7" t="s">
        <v>480</v>
      </c>
      <c r="AB197" s="7">
        <v>1</v>
      </c>
    </row>
    <row r="198" spans="1:28" ht="21.6" customHeight="1">
      <c r="A198" s="7">
        <v>239</v>
      </c>
      <c r="B198" s="7">
        <v>2025023447</v>
      </c>
      <c r="C198" s="7">
        <v>1</v>
      </c>
      <c r="D198" s="7" t="s">
        <v>7123</v>
      </c>
      <c r="E198" s="7" t="s">
        <v>125</v>
      </c>
      <c r="F198" s="7" t="s">
        <v>7648</v>
      </c>
      <c r="G198" s="7" t="s">
        <v>7314</v>
      </c>
      <c r="H198" s="7" t="s">
        <v>7681</v>
      </c>
      <c r="I198" s="7" t="s">
        <v>7682</v>
      </c>
      <c r="J198" s="7" t="s">
        <v>7678</v>
      </c>
      <c r="K198" s="7" t="s">
        <v>7129</v>
      </c>
      <c r="L198" s="9" t="s">
        <v>7683</v>
      </c>
      <c r="M198" s="9" t="s">
        <v>7684</v>
      </c>
      <c r="N198" s="9" t="s">
        <v>7443</v>
      </c>
      <c r="O198" s="7" t="s">
        <v>471</v>
      </c>
      <c r="P198" s="7"/>
      <c r="Q198" s="7">
        <v>3880</v>
      </c>
      <c r="R198" s="7">
        <v>1538</v>
      </c>
      <c r="S198" s="7" t="s">
        <v>480</v>
      </c>
      <c r="T198" s="7"/>
      <c r="U198" s="7"/>
      <c r="V198" s="7"/>
      <c r="W198" s="7"/>
      <c r="X198" s="7"/>
      <c r="Y198" s="7" t="s">
        <v>480</v>
      </c>
      <c r="Z198" s="9" t="s">
        <v>7685</v>
      </c>
      <c r="AA198" s="7" t="s">
        <v>480</v>
      </c>
      <c r="AB198" s="7">
        <v>1</v>
      </c>
    </row>
    <row r="199" spans="1:28" ht="21.6" customHeight="1">
      <c r="A199" s="7">
        <v>242</v>
      </c>
      <c r="B199" s="7">
        <v>2025021471</v>
      </c>
      <c r="C199" s="7">
        <v>1</v>
      </c>
      <c r="D199" s="7" t="s">
        <v>7123</v>
      </c>
      <c r="E199" s="7" t="s">
        <v>125</v>
      </c>
      <c r="F199" s="7" t="s">
        <v>7618</v>
      </c>
      <c r="G199" s="7" t="s">
        <v>7296</v>
      </c>
      <c r="H199" s="7" t="s">
        <v>7226</v>
      </c>
      <c r="I199" s="7" t="s">
        <v>7686</v>
      </c>
      <c r="J199" s="7" t="s">
        <v>7489</v>
      </c>
      <c r="K199" s="7" t="s">
        <v>7129</v>
      </c>
      <c r="L199" s="9" t="s">
        <v>7200</v>
      </c>
      <c r="M199" s="9" t="s">
        <v>7687</v>
      </c>
      <c r="N199" s="9" t="s">
        <v>7688</v>
      </c>
      <c r="O199" s="7" t="s">
        <v>7136</v>
      </c>
      <c r="P199" s="7"/>
      <c r="Q199" s="7"/>
      <c r="R199" s="7">
        <v>44738</v>
      </c>
      <c r="S199" s="7"/>
      <c r="T199" s="7"/>
      <c r="U199" s="7"/>
      <c r="V199" s="7"/>
      <c r="W199" s="7"/>
      <c r="X199" s="7"/>
      <c r="Y199" s="7"/>
      <c r="Z199" s="9" t="s">
        <v>7641</v>
      </c>
      <c r="AA199" s="7" t="s">
        <v>480</v>
      </c>
      <c r="AB199" s="7">
        <v>1</v>
      </c>
    </row>
    <row r="200" spans="1:28" ht="21.6" customHeight="1">
      <c r="A200" s="7">
        <v>243</v>
      </c>
      <c r="B200" s="7">
        <v>2025022857</v>
      </c>
      <c r="C200" s="7">
        <v>1</v>
      </c>
      <c r="D200" s="7" t="s">
        <v>7123</v>
      </c>
      <c r="E200" s="7" t="s">
        <v>125</v>
      </c>
      <c r="F200" s="7" t="s">
        <v>7615</v>
      </c>
      <c r="G200" s="7" t="s">
        <v>7333</v>
      </c>
      <c r="H200" s="7" t="s">
        <v>7689</v>
      </c>
      <c r="I200" s="7" t="s">
        <v>7686</v>
      </c>
      <c r="J200" s="7" t="s">
        <v>7489</v>
      </c>
      <c r="K200" s="7" t="s">
        <v>7129</v>
      </c>
      <c r="L200" s="9" t="s">
        <v>7200</v>
      </c>
      <c r="M200" s="9" t="s">
        <v>7687</v>
      </c>
      <c r="N200" s="9" t="s">
        <v>7688</v>
      </c>
      <c r="O200" s="7" t="s">
        <v>471</v>
      </c>
      <c r="P200" s="7"/>
      <c r="Q200" s="7"/>
      <c r="R200" s="7">
        <v>44738</v>
      </c>
      <c r="S200" s="7"/>
      <c r="T200" s="7"/>
      <c r="U200" s="7"/>
      <c r="V200" s="7"/>
      <c r="W200" s="7"/>
      <c r="X200" s="7"/>
      <c r="Y200" s="7" t="s">
        <v>480</v>
      </c>
      <c r="Z200" s="9" t="s">
        <v>7463</v>
      </c>
      <c r="AA200" s="7" t="s">
        <v>480</v>
      </c>
      <c r="AB200" s="7">
        <v>1</v>
      </c>
    </row>
    <row r="201" spans="1:28" ht="21.6" customHeight="1">
      <c r="A201" s="7">
        <v>250</v>
      </c>
      <c r="B201" s="7">
        <v>2025023177</v>
      </c>
      <c r="C201" s="7">
        <v>1</v>
      </c>
      <c r="D201" s="7" t="s">
        <v>7123</v>
      </c>
      <c r="E201" s="7" t="s">
        <v>125</v>
      </c>
      <c r="F201" s="7" t="s">
        <v>7642</v>
      </c>
      <c r="G201" s="7" t="s">
        <v>7309</v>
      </c>
      <c r="H201" s="7" t="s">
        <v>7156</v>
      </c>
      <c r="I201" s="7" t="s">
        <v>7495</v>
      </c>
      <c r="J201" s="7" t="s">
        <v>7489</v>
      </c>
      <c r="K201" s="7" t="s">
        <v>7129</v>
      </c>
      <c r="L201" s="9" t="s">
        <v>7496</v>
      </c>
      <c r="M201" s="9" t="s">
        <v>7497</v>
      </c>
      <c r="N201" s="9" t="s">
        <v>7498</v>
      </c>
      <c r="O201" s="7" t="s">
        <v>509</v>
      </c>
      <c r="P201" s="7"/>
      <c r="Q201" s="7"/>
      <c r="R201" s="7">
        <v>620157</v>
      </c>
      <c r="S201" s="7"/>
      <c r="T201" s="7"/>
      <c r="U201" s="7"/>
      <c r="V201" s="7"/>
      <c r="W201" s="7"/>
      <c r="X201" s="7"/>
      <c r="Y201" s="7"/>
      <c r="Z201" s="9" t="s">
        <v>7690</v>
      </c>
      <c r="AA201" s="7" t="s">
        <v>480</v>
      </c>
      <c r="AB201" s="7">
        <v>1</v>
      </c>
    </row>
    <row r="202" spans="1:28" ht="21.6" customHeight="1">
      <c r="A202" s="7">
        <v>251</v>
      </c>
      <c r="B202" s="7">
        <v>2025022922</v>
      </c>
      <c r="C202" s="7">
        <v>1</v>
      </c>
      <c r="D202" s="7" t="s">
        <v>7123</v>
      </c>
      <c r="E202" s="7" t="s">
        <v>125</v>
      </c>
      <c r="F202" s="7" t="s">
        <v>7588</v>
      </c>
      <c r="G202" s="7" t="s">
        <v>7226</v>
      </c>
      <c r="H202" s="7" t="s">
        <v>7327</v>
      </c>
      <c r="I202" s="7" t="s">
        <v>7691</v>
      </c>
      <c r="J202" s="7" t="s">
        <v>7489</v>
      </c>
      <c r="K202" s="7" t="s">
        <v>7129</v>
      </c>
      <c r="L202" s="9" t="s">
        <v>7200</v>
      </c>
      <c r="M202" s="9" t="s">
        <v>7493</v>
      </c>
      <c r="N202" s="9" t="s">
        <v>7692</v>
      </c>
      <c r="O202" s="7" t="s">
        <v>509</v>
      </c>
      <c r="P202" s="7"/>
      <c r="Q202" s="7"/>
      <c r="R202" s="7">
        <v>891967</v>
      </c>
      <c r="S202" s="7"/>
      <c r="T202" s="7"/>
      <c r="U202" s="7"/>
      <c r="V202" s="7"/>
      <c r="W202" s="7"/>
      <c r="X202" s="7"/>
      <c r="Y202" s="7"/>
      <c r="Z202" s="9" t="s">
        <v>7693</v>
      </c>
      <c r="AA202" s="7" t="s">
        <v>480</v>
      </c>
      <c r="AB202" s="7">
        <v>1</v>
      </c>
    </row>
    <row r="203" spans="1:28" ht="21.6" customHeight="1">
      <c r="A203" s="7">
        <v>252</v>
      </c>
      <c r="B203" s="7">
        <v>2025023020</v>
      </c>
      <c r="C203" s="7">
        <v>1</v>
      </c>
      <c r="D203" s="7" t="s">
        <v>7123</v>
      </c>
      <c r="E203" s="7" t="s">
        <v>125</v>
      </c>
      <c r="F203" s="7" t="s">
        <v>7588</v>
      </c>
      <c r="G203" s="7" t="s">
        <v>7377</v>
      </c>
      <c r="H203" s="7" t="s">
        <v>7694</v>
      </c>
      <c r="I203" s="7" t="s">
        <v>7691</v>
      </c>
      <c r="J203" s="7" t="s">
        <v>7489</v>
      </c>
      <c r="K203" s="7" t="s">
        <v>7129</v>
      </c>
      <c r="L203" s="9" t="s">
        <v>7200</v>
      </c>
      <c r="M203" s="9" t="s">
        <v>7493</v>
      </c>
      <c r="N203" s="9" t="s">
        <v>7692</v>
      </c>
      <c r="O203" s="7" t="s">
        <v>471</v>
      </c>
      <c r="P203" s="7"/>
      <c r="Q203" s="7"/>
      <c r="R203" s="7">
        <v>891967</v>
      </c>
      <c r="S203" s="7"/>
      <c r="T203" s="7"/>
      <c r="U203" s="7"/>
      <c r="V203" s="7"/>
      <c r="W203" s="7"/>
      <c r="X203" s="7"/>
      <c r="Y203" s="7" t="s">
        <v>480</v>
      </c>
      <c r="Z203" s="9" t="s">
        <v>7695</v>
      </c>
      <c r="AA203" s="7" t="s">
        <v>480</v>
      </c>
      <c r="AB203" s="7">
        <v>1</v>
      </c>
    </row>
    <row r="204" spans="1:28" ht="21.6" customHeight="1">
      <c r="A204" s="7">
        <v>253</v>
      </c>
      <c r="B204" s="7">
        <v>2025022923</v>
      </c>
      <c r="C204" s="7">
        <v>1</v>
      </c>
      <c r="D204" s="7" t="s">
        <v>7123</v>
      </c>
      <c r="E204" s="7" t="s">
        <v>125</v>
      </c>
      <c r="F204" s="7" t="s">
        <v>7588</v>
      </c>
      <c r="G204" s="7" t="s">
        <v>7327</v>
      </c>
      <c r="H204" s="7" t="s">
        <v>7696</v>
      </c>
      <c r="I204" s="7" t="s">
        <v>7697</v>
      </c>
      <c r="J204" s="7" t="s">
        <v>7489</v>
      </c>
      <c r="K204" s="7" t="s">
        <v>7129</v>
      </c>
      <c r="L204" s="9" t="s">
        <v>7200</v>
      </c>
      <c r="M204" s="9" t="s">
        <v>7493</v>
      </c>
      <c r="N204" s="9" t="s">
        <v>7698</v>
      </c>
      <c r="O204" s="7" t="s">
        <v>509</v>
      </c>
      <c r="P204" s="7"/>
      <c r="Q204" s="7"/>
      <c r="R204" s="7">
        <v>250801</v>
      </c>
      <c r="S204" s="7"/>
      <c r="T204" s="7"/>
      <c r="U204" s="7"/>
      <c r="V204" s="7"/>
      <c r="W204" s="7"/>
      <c r="X204" s="7"/>
      <c r="Y204" s="7"/>
      <c r="Z204" s="9" t="s">
        <v>7699</v>
      </c>
      <c r="AA204" s="7" t="s">
        <v>480</v>
      </c>
      <c r="AB204" s="7">
        <v>1</v>
      </c>
    </row>
    <row r="205" spans="1:28" ht="21.6" customHeight="1">
      <c r="A205" s="7">
        <v>256</v>
      </c>
      <c r="B205" s="7">
        <v>2025023332</v>
      </c>
      <c r="C205" s="7">
        <v>1</v>
      </c>
      <c r="D205" s="7" t="s">
        <v>7123</v>
      </c>
      <c r="E205" s="7" t="s">
        <v>125</v>
      </c>
      <c r="F205" s="7" t="s">
        <v>7642</v>
      </c>
      <c r="G205" s="7" t="s">
        <v>7314</v>
      </c>
      <c r="H205" s="7" t="s">
        <v>7700</v>
      </c>
      <c r="I205" s="7" t="s">
        <v>7513</v>
      </c>
      <c r="J205" s="7" t="s">
        <v>1843</v>
      </c>
      <c r="K205" s="7" t="s">
        <v>7129</v>
      </c>
      <c r="L205" s="9" t="s">
        <v>7200</v>
      </c>
      <c r="M205" s="9" t="s">
        <v>7493</v>
      </c>
      <c r="N205" s="9" t="s">
        <v>7514</v>
      </c>
      <c r="O205" s="7" t="s">
        <v>471</v>
      </c>
      <c r="P205" s="7"/>
      <c r="Q205" s="7"/>
      <c r="R205" s="7">
        <v>58977</v>
      </c>
      <c r="S205" s="7"/>
      <c r="T205" s="7"/>
      <c r="U205" s="7"/>
      <c r="V205" s="7"/>
      <c r="W205" s="7"/>
      <c r="X205" s="7"/>
      <c r="Y205" s="7" t="s">
        <v>480</v>
      </c>
      <c r="Z205" s="9" t="s">
        <v>7463</v>
      </c>
      <c r="AA205" s="7" t="s">
        <v>480</v>
      </c>
      <c r="AB205" s="7">
        <v>1</v>
      </c>
    </row>
    <row r="206" spans="1:28" ht="21.6" customHeight="1">
      <c r="A206" s="7">
        <v>257</v>
      </c>
      <c r="B206" s="7">
        <v>2025023333</v>
      </c>
      <c r="C206" s="7">
        <v>1</v>
      </c>
      <c r="D206" s="7" t="s">
        <v>7123</v>
      </c>
      <c r="E206" s="7" t="s">
        <v>125</v>
      </c>
      <c r="F206" s="7" t="s">
        <v>7642</v>
      </c>
      <c r="G206" s="7" t="s">
        <v>7700</v>
      </c>
      <c r="H206" s="7" t="s">
        <v>7636</v>
      </c>
      <c r="I206" s="7" t="s">
        <v>7516</v>
      </c>
      <c r="J206" s="7" t="s">
        <v>1843</v>
      </c>
      <c r="K206" s="7" t="s">
        <v>7129</v>
      </c>
      <c r="L206" s="9" t="s">
        <v>7200</v>
      </c>
      <c r="M206" s="9" t="s">
        <v>7493</v>
      </c>
      <c r="N206" s="9" t="s">
        <v>7517</v>
      </c>
      <c r="O206" s="7" t="s">
        <v>471</v>
      </c>
      <c r="P206" s="7"/>
      <c r="Q206" s="7"/>
      <c r="R206" s="7">
        <v>97453</v>
      </c>
      <c r="S206" s="7"/>
      <c r="T206" s="7"/>
      <c r="U206" s="7"/>
      <c r="V206" s="7"/>
      <c r="W206" s="7"/>
      <c r="X206" s="7"/>
      <c r="Y206" s="7" t="s">
        <v>480</v>
      </c>
      <c r="Z206" s="9" t="s">
        <v>7463</v>
      </c>
      <c r="AA206" s="7" t="s">
        <v>480</v>
      </c>
      <c r="AB206" s="7">
        <v>1</v>
      </c>
    </row>
    <row r="207" spans="1:28" ht="21.6" customHeight="1">
      <c r="A207" s="7">
        <v>258</v>
      </c>
      <c r="B207" s="7">
        <v>2025023096</v>
      </c>
      <c r="C207" s="7">
        <v>1</v>
      </c>
      <c r="D207" s="7" t="s">
        <v>7123</v>
      </c>
      <c r="E207" s="7" t="s">
        <v>125</v>
      </c>
      <c r="F207" s="7" t="s">
        <v>7604</v>
      </c>
      <c r="G207" s="7" t="s">
        <v>7303</v>
      </c>
      <c r="H207" s="7" t="s">
        <v>7288</v>
      </c>
      <c r="I207" s="7" t="s">
        <v>7518</v>
      </c>
      <c r="J207" s="7" t="s">
        <v>1843</v>
      </c>
      <c r="K207" s="7" t="s">
        <v>7129</v>
      </c>
      <c r="L207" s="9" t="s">
        <v>7418</v>
      </c>
      <c r="M207" s="9" t="s">
        <v>7356</v>
      </c>
      <c r="N207" s="9" t="s">
        <v>7388</v>
      </c>
      <c r="O207" s="7" t="s">
        <v>471</v>
      </c>
      <c r="P207" s="7"/>
      <c r="Q207" s="7"/>
      <c r="R207" s="7">
        <v>33299</v>
      </c>
      <c r="S207" s="7" t="s">
        <v>480</v>
      </c>
      <c r="T207" s="7"/>
      <c r="U207" s="7"/>
      <c r="V207" s="7"/>
      <c r="W207" s="7"/>
      <c r="X207" s="7"/>
      <c r="Y207" s="7"/>
      <c r="Z207" s="9" t="s">
        <v>7641</v>
      </c>
      <c r="AA207" s="7" t="s">
        <v>480</v>
      </c>
      <c r="AB207" s="7">
        <v>1</v>
      </c>
    </row>
    <row r="208" spans="1:28" ht="21.6" customHeight="1">
      <c r="A208" s="7">
        <v>262</v>
      </c>
      <c r="B208" s="7">
        <v>2025022613</v>
      </c>
      <c r="C208" s="7">
        <v>1</v>
      </c>
      <c r="D208" s="7" t="s">
        <v>7123</v>
      </c>
      <c r="E208" s="7" t="s">
        <v>125</v>
      </c>
      <c r="F208" s="7" t="s">
        <v>7624</v>
      </c>
      <c r="G208" s="7" t="s">
        <v>7372</v>
      </c>
      <c r="H208" s="7" t="s">
        <v>7701</v>
      </c>
      <c r="I208" s="7" t="s">
        <v>7702</v>
      </c>
      <c r="J208" s="7" t="s">
        <v>7703</v>
      </c>
      <c r="K208" s="7" t="s">
        <v>7129</v>
      </c>
      <c r="L208" s="9" t="s">
        <v>7704</v>
      </c>
      <c r="M208" s="9" t="s">
        <v>7705</v>
      </c>
      <c r="N208" s="9" t="s">
        <v>7706</v>
      </c>
      <c r="O208" s="7" t="s">
        <v>471</v>
      </c>
      <c r="P208" s="7"/>
      <c r="Q208" s="7">
        <v>1177</v>
      </c>
      <c r="R208" s="7">
        <v>112262</v>
      </c>
      <c r="S208" s="7"/>
      <c r="T208" s="7"/>
      <c r="U208" s="7"/>
      <c r="V208" s="7"/>
      <c r="W208" s="7"/>
      <c r="X208" s="7"/>
      <c r="Y208" s="7" t="s">
        <v>480</v>
      </c>
      <c r="Z208" s="9" t="s">
        <v>7392</v>
      </c>
      <c r="AA208" s="7" t="s">
        <v>480</v>
      </c>
      <c r="AB208" s="7">
        <v>1</v>
      </c>
    </row>
    <row r="209" spans="1:28" ht="21.6" customHeight="1">
      <c r="A209" s="7">
        <v>263</v>
      </c>
      <c r="B209" s="7">
        <v>2025023407</v>
      </c>
      <c r="C209" s="7">
        <v>1</v>
      </c>
      <c r="D209" s="7" t="s">
        <v>7123</v>
      </c>
      <c r="E209" s="7" t="s">
        <v>125</v>
      </c>
      <c r="F209" s="7" t="s">
        <v>7648</v>
      </c>
      <c r="G209" s="7" t="s">
        <v>7296</v>
      </c>
      <c r="H209" s="7" t="s">
        <v>7707</v>
      </c>
      <c r="I209" s="7" t="s">
        <v>7702</v>
      </c>
      <c r="J209" s="7" t="s">
        <v>7703</v>
      </c>
      <c r="K209" s="7" t="s">
        <v>7129</v>
      </c>
      <c r="L209" s="9" t="s">
        <v>7704</v>
      </c>
      <c r="M209" s="9" t="s">
        <v>7705</v>
      </c>
      <c r="N209" s="9" t="s">
        <v>7706</v>
      </c>
      <c r="O209" s="7" t="s">
        <v>471</v>
      </c>
      <c r="P209" s="7"/>
      <c r="Q209" s="7">
        <v>1177</v>
      </c>
      <c r="R209" s="7">
        <v>112262</v>
      </c>
      <c r="S209" s="7"/>
      <c r="T209" s="7"/>
      <c r="U209" s="7"/>
      <c r="V209" s="7"/>
      <c r="W209" s="7"/>
      <c r="X209" s="7"/>
      <c r="Y209" s="7" t="s">
        <v>480</v>
      </c>
      <c r="Z209" s="9" t="s">
        <v>7392</v>
      </c>
      <c r="AA209" s="7" t="s">
        <v>480</v>
      </c>
      <c r="AB209" s="7">
        <v>1</v>
      </c>
    </row>
    <row r="210" spans="1:28" ht="21.6" customHeight="1">
      <c r="A210" s="7">
        <v>266</v>
      </c>
      <c r="B210" s="7">
        <v>2025022609</v>
      </c>
      <c r="C210" s="7">
        <v>1</v>
      </c>
      <c r="D210" s="7" t="s">
        <v>7123</v>
      </c>
      <c r="E210" s="7" t="s">
        <v>125</v>
      </c>
      <c r="F210" s="7" t="s">
        <v>7624</v>
      </c>
      <c r="G210" s="7" t="s">
        <v>7373</v>
      </c>
      <c r="H210" s="7" t="s">
        <v>7332</v>
      </c>
      <c r="I210" s="7" t="s">
        <v>7708</v>
      </c>
      <c r="J210" s="7" t="s">
        <v>7703</v>
      </c>
      <c r="K210" s="7" t="s">
        <v>7129</v>
      </c>
      <c r="L210" s="9" t="s">
        <v>7704</v>
      </c>
      <c r="M210" s="9" t="s">
        <v>7705</v>
      </c>
      <c r="N210" s="9" t="s">
        <v>7709</v>
      </c>
      <c r="O210" s="7" t="s">
        <v>471</v>
      </c>
      <c r="P210" s="7"/>
      <c r="Q210" s="7">
        <v>6686</v>
      </c>
      <c r="R210" s="7">
        <v>241102</v>
      </c>
      <c r="S210" s="7"/>
      <c r="T210" s="7"/>
      <c r="U210" s="7" t="s">
        <v>480</v>
      </c>
      <c r="V210" s="7"/>
      <c r="W210" s="7"/>
      <c r="X210" s="7"/>
      <c r="Y210" s="7"/>
      <c r="Z210" s="9" t="s">
        <v>7308</v>
      </c>
      <c r="AA210" s="7" t="s">
        <v>480</v>
      </c>
      <c r="AB210" s="7">
        <v>1</v>
      </c>
    </row>
    <row r="211" spans="1:28" ht="21.6" customHeight="1">
      <c r="A211" s="7">
        <v>267</v>
      </c>
      <c r="B211" s="7">
        <v>2025023408</v>
      </c>
      <c r="C211" s="7">
        <v>1</v>
      </c>
      <c r="D211" s="7" t="s">
        <v>7123</v>
      </c>
      <c r="E211" s="7" t="s">
        <v>125</v>
      </c>
      <c r="F211" s="7" t="s">
        <v>7648</v>
      </c>
      <c r="G211" s="7" t="s">
        <v>7227</v>
      </c>
      <c r="H211" s="7" t="s">
        <v>7710</v>
      </c>
      <c r="I211" s="7" t="s">
        <v>7708</v>
      </c>
      <c r="J211" s="7" t="s">
        <v>7703</v>
      </c>
      <c r="K211" s="7" t="s">
        <v>7129</v>
      </c>
      <c r="L211" s="9" t="s">
        <v>7704</v>
      </c>
      <c r="M211" s="9" t="s">
        <v>7705</v>
      </c>
      <c r="N211" s="9" t="s">
        <v>7709</v>
      </c>
      <c r="O211" s="7" t="s">
        <v>471</v>
      </c>
      <c r="P211" s="7"/>
      <c r="Q211" s="7">
        <v>6686</v>
      </c>
      <c r="R211" s="7">
        <v>2401102</v>
      </c>
      <c r="S211" s="7"/>
      <c r="T211" s="7"/>
      <c r="U211" s="7"/>
      <c r="V211" s="7"/>
      <c r="W211" s="7"/>
      <c r="X211" s="7"/>
      <c r="Y211" s="7" t="s">
        <v>480</v>
      </c>
      <c r="Z211" s="9" t="s">
        <v>7711</v>
      </c>
      <c r="AA211" s="7" t="s">
        <v>480</v>
      </c>
      <c r="AB211" s="7">
        <v>1</v>
      </c>
    </row>
    <row r="212" spans="1:28" ht="21.6" customHeight="1">
      <c r="A212" s="7">
        <v>268</v>
      </c>
      <c r="B212" s="7">
        <v>2025020330</v>
      </c>
      <c r="C212" s="7">
        <v>1</v>
      </c>
      <c r="D212" s="7" t="s">
        <v>7123</v>
      </c>
      <c r="E212" s="7" t="s">
        <v>125</v>
      </c>
      <c r="F212" s="7" t="s">
        <v>7640</v>
      </c>
      <c r="G212" s="7" t="s">
        <v>7288</v>
      </c>
      <c r="H212" s="7" t="s">
        <v>7712</v>
      </c>
      <c r="I212" s="7" t="s">
        <v>7519</v>
      </c>
      <c r="J212" s="7" t="s">
        <v>7520</v>
      </c>
      <c r="K212" s="7" t="s">
        <v>7129</v>
      </c>
      <c r="L212" s="9" t="s">
        <v>7344</v>
      </c>
      <c r="M212" s="9" t="s">
        <v>7521</v>
      </c>
      <c r="N212" s="9" t="s">
        <v>7522</v>
      </c>
      <c r="O212" s="7" t="s">
        <v>471</v>
      </c>
      <c r="P212" s="7"/>
      <c r="Q212" s="7"/>
      <c r="R212" s="7">
        <v>23098</v>
      </c>
      <c r="S212" s="7" t="s">
        <v>480</v>
      </c>
      <c r="T212" s="7"/>
      <c r="U212" s="7"/>
      <c r="V212" s="7"/>
      <c r="W212" s="7"/>
      <c r="X212" s="7"/>
      <c r="Y212" s="7"/>
      <c r="Z212" s="9" t="s">
        <v>7294</v>
      </c>
      <c r="AA212" s="7" t="s">
        <v>480</v>
      </c>
      <c r="AB212" s="7">
        <v>1</v>
      </c>
    </row>
    <row r="213" spans="1:28" ht="21.6" customHeight="1">
      <c r="A213" s="7">
        <v>302</v>
      </c>
      <c r="B213" s="7">
        <v>2025021917</v>
      </c>
      <c r="C213" s="7">
        <v>1</v>
      </c>
      <c r="D213" s="7" t="s">
        <v>7123</v>
      </c>
      <c r="E213" s="7" t="s">
        <v>146</v>
      </c>
      <c r="F213" s="7" t="s">
        <v>7551</v>
      </c>
      <c r="G213" s="7" t="s">
        <v>7713</v>
      </c>
      <c r="H213" s="7" t="s">
        <v>7714</v>
      </c>
      <c r="I213" s="7" t="s">
        <v>7530</v>
      </c>
      <c r="J213" s="7" t="s">
        <v>7247</v>
      </c>
      <c r="K213" s="7" t="s">
        <v>7129</v>
      </c>
      <c r="L213" s="9" t="s">
        <v>7531</v>
      </c>
      <c r="M213" s="9" t="s">
        <v>7532</v>
      </c>
      <c r="N213" s="9" t="s">
        <v>7376</v>
      </c>
      <c r="O213" s="7" t="s">
        <v>7136</v>
      </c>
      <c r="P213" s="7"/>
      <c r="Q213" s="7">
        <v>2069</v>
      </c>
      <c r="R213" s="7">
        <v>28073</v>
      </c>
      <c r="S213" s="7"/>
      <c r="T213" s="7"/>
      <c r="U213" s="7"/>
      <c r="V213" s="7"/>
      <c r="W213" s="7"/>
      <c r="X213" s="7"/>
      <c r="Y213" s="7"/>
      <c r="Z213" s="9"/>
      <c r="AA213" s="7" t="s">
        <v>480</v>
      </c>
      <c r="AB213" s="7">
        <v>1</v>
      </c>
    </row>
    <row r="214" spans="1:28" ht="21.6" customHeight="1">
      <c r="A214" s="7">
        <v>303</v>
      </c>
      <c r="B214" s="7">
        <v>2025021919</v>
      </c>
      <c r="C214" s="7">
        <v>1</v>
      </c>
      <c r="D214" s="7" t="s">
        <v>7123</v>
      </c>
      <c r="E214" s="7" t="s">
        <v>146</v>
      </c>
      <c r="F214" s="7" t="s">
        <v>7551</v>
      </c>
      <c r="G214" s="7" t="s">
        <v>7715</v>
      </c>
      <c r="H214" s="7" t="s">
        <v>7716</v>
      </c>
      <c r="I214" s="7" t="s">
        <v>7537</v>
      </c>
      <c r="J214" s="7" t="s">
        <v>7247</v>
      </c>
      <c r="K214" s="7" t="s">
        <v>7129</v>
      </c>
      <c r="L214" s="9" t="s">
        <v>7531</v>
      </c>
      <c r="M214" s="9" t="s">
        <v>7532</v>
      </c>
      <c r="N214" s="9" t="s">
        <v>7376</v>
      </c>
      <c r="O214" s="7" t="s">
        <v>7136</v>
      </c>
      <c r="P214" s="7"/>
      <c r="Q214" s="7">
        <v>3833</v>
      </c>
      <c r="R214" s="7">
        <v>48110</v>
      </c>
      <c r="S214" s="7"/>
      <c r="T214" s="7"/>
      <c r="U214" s="7"/>
      <c r="V214" s="7"/>
      <c r="W214" s="7"/>
      <c r="X214" s="7"/>
      <c r="Y214" s="7"/>
      <c r="Z214" s="9"/>
      <c r="AA214" s="7" t="s">
        <v>480</v>
      </c>
      <c r="AB214" s="7">
        <v>1</v>
      </c>
    </row>
    <row r="215" spans="1:28" ht="21.6" customHeight="1">
      <c r="A215" s="7">
        <v>1</v>
      </c>
      <c r="B215" s="7">
        <v>2025032210</v>
      </c>
      <c r="C215" s="7">
        <v>1</v>
      </c>
      <c r="D215" s="7" t="s">
        <v>7123</v>
      </c>
      <c r="E215" s="7" t="s">
        <v>130</v>
      </c>
      <c r="F215" s="7" t="s">
        <v>7717</v>
      </c>
      <c r="G215" s="7" t="s">
        <v>7718</v>
      </c>
      <c r="H215" s="7" t="s">
        <v>7156</v>
      </c>
      <c r="I215" s="7" t="s">
        <v>7127</v>
      </c>
      <c r="J215" s="7" t="s">
        <v>7128</v>
      </c>
      <c r="K215" s="7" t="s">
        <v>7129</v>
      </c>
      <c r="L215" s="9" t="s">
        <v>7130</v>
      </c>
      <c r="M215" s="9" t="s">
        <v>7131</v>
      </c>
      <c r="N215" s="9" t="s">
        <v>130</v>
      </c>
      <c r="O215" s="7" t="s">
        <v>471</v>
      </c>
      <c r="P215" s="7"/>
      <c r="Q215" s="7">
        <v>4157</v>
      </c>
      <c r="R215" s="7">
        <v>29130</v>
      </c>
      <c r="S215" s="7" t="s">
        <v>480</v>
      </c>
      <c r="T215" s="7"/>
      <c r="U215" s="7"/>
      <c r="V215" s="7"/>
      <c r="W215" s="7"/>
      <c r="X215" s="7"/>
      <c r="Y215" s="7"/>
      <c r="Z215" s="9" t="s">
        <v>7132</v>
      </c>
      <c r="AA215" s="7" t="s">
        <v>480</v>
      </c>
      <c r="AB215" s="7">
        <v>1</v>
      </c>
    </row>
    <row r="216" spans="1:28" ht="21.6" customHeight="1">
      <c r="A216" s="7">
        <v>3</v>
      </c>
      <c r="B216" s="7">
        <v>2025032215</v>
      </c>
      <c r="C216" s="7">
        <v>1</v>
      </c>
      <c r="D216" s="7" t="s">
        <v>7123</v>
      </c>
      <c r="E216" s="7" t="s">
        <v>130</v>
      </c>
      <c r="F216" s="7" t="s">
        <v>7717</v>
      </c>
      <c r="G216" s="7" t="s">
        <v>7157</v>
      </c>
      <c r="H216" s="7" t="s">
        <v>7719</v>
      </c>
      <c r="I216" s="7" t="s">
        <v>7140</v>
      </c>
      <c r="J216" s="7" t="s">
        <v>7141</v>
      </c>
      <c r="K216" s="7" t="s">
        <v>7129</v>
      </c>
      <c r="L216" s="9" t="s">
        <v>7142</v>
      </c>
      <c r="M216" s="9" t="s">
        <v>7143</v>
      </c>
      <c r="N216" s="9" t="s">
        <v>130</v>
      </c>
      <c r="O216" s="7" t="s">
        <v>471</v>
      </c>
      <c r="P216" s="7"/>
      <c r="Q216" s="7">
        <v>80</v>
      </c>
      <c r="R216" s="7">
        <v>3112</v>
      </c>
      <c r="S216" s="7" t="s">
        <v>480</v>
      </c>
      <c r="T216" s="7"/>
      <c r="U216" s="7"/>
      <c r="V216" s="7"/>
      <c r="W216" s="7"/>
      <c r="X216" s="7"/>
      <c r="Y216" s="7"/>
      <c r="Z216" s="9" t="s">
        <v>7132</v>
      </c>
      <c r="AA216" s="7" t="s">
        <v>480</v>
      </c>
      <c r="AB216" s="7">
        <v>1</v>
      </c>
    </row>
    <row r="217" spans="1:28" ht="21.6" customHeight="1">
      <c r="A217" s="7">
        <v>5</v>
      </c>
      <c r="B217" s="7">
        <v>2025032349</v>
      </c>
      <c r="C217" s="7">
        <v>1</v>
      </c>
      <c r="D217" s="7" t="s">
        <v>7123</v>
      </c>
      <c r="E217" s="7" t="s">
        <v>130</v>
      </c>
      <c r="F217" s="7" t="s">
        <v>7717</v>
      </c>
      <c r="G217" s="7" t="s">
        <v>7720</v>
      </c>
      <c r="H217" s="7" t="s">
        <v>7358</v>
      </c>
      <c r="I217" s="7" t="s">
        <v>7146</v>
      </c>
      <c r="J217" s="7" t="s">
        <v>7141</v>
      </c>
      <c r="K217" s="7" t="s">
        <v>7129</v>
      </c>
      <c r="L217" s="9" t="s">
        <v>7147</v>
      </c>
      <c r="M217" s="9" t="s">
        <v>7148</v>
      </c>
      <c r="N217" s="9"/>
      <c r="O217" s="7" t="s">
        <v>471</v>
      </c>
      <c r="P217" s="7"/>
      <c r="Q217" s="7">
        <v>2109</v>
      </c>
      <c r="R217" s="7">
        <v>16515</v>
      </c>
      <c r="S217" s="7" t="s">
        <v>480</v>
      </c>
      <c r="T217" s="7"/>
      <c r="U217" s="7"/>
      <c r="V217" s="7"/>
      <c r="W217" s="7"/>
      <c r="X217" s="7"/>
      <c r="Y217" s="7"/>
      <c r="Z217" s="9" t="s">
        <v>7132</v>
      </c>
      <c r="AA217" s="7" t="s">
        <v>480</v>
      </c>
      <c r="AB217" s="7">
        <v>1</v>
      </c>
    </row>
    <row r="218" spans="1:28" ht="21.6" customHeight="1">
      <c r="A218" s="7">
        <v>7</v>
      </c>
      <c r="B218" s="7">
        <v>2025031732</v>
      </c>
      <c r="C218" s="7">
        <v>1</v>
      </c>
      <c r="D218" s="7" t="s">
        <v>7123</v>
      </c>
      <c r="E218" s="7" t="s">
        <v>130</v>
      </c>
      <c r="F218" s="7" t="s">
        <v>7721</v>
      </c>
      <c r="G218" s="7" t="s">
        <v>7276</v>
      </c>
      <c r="H218" s="7" t="s">
        <v>7722</v>
      </c>
      <c r="I218" s="7" t="s">
        <v>7152</v>
      </c>
      <c r="J218" s="7" t="s">
        <v>7141</v>
      </c>
      <c r="K218" s="7" t="s">
        <v>7129</v>
      </c>
      <c r="L218" s="9" t="s">
        <v>7153</v>
      </c>
      <c r="M218" s="9" t="s">
        <v>7154</v>
      </c>
      <c r="N218" s="9" t="s">
        <v>7155</v>
      </c>
      <c r="O218" s="7" t="s">
        <v>471</v>
      </c>
      <c r="P218" s="7"/>
      <c r="Q218" s="7">
        <v>23851</v>
      </c>
      <c r="R218" s="7">
        <v>59082</v>
      </c>
      <c r="S218" s="7" t="s">
        <v>480</v>
      </c>
      <c r="T218" s="7"/>
      <c r="U218" s="7"/>
      <c r="V218" s="7"/>
      <c r="W218" s="7"/>
      <c r="X218" s="7"/>
      <c r="Y218" s="7"/>
      <c r="Z218" s="9" t="s">
        <v>7132</v>
      </c>
      <c r="AA218" s="7" t="s">
        <v>480</v>
      </c>
      <c r="AB218" s="7">
        <v>1</v>
      </c>
    </row>
    <row r="219" spans="1:28" ht="21.6" customHeight="1">
      <c r="A219" s="7">
        <v>9</v>
      </c>
      <c r="B219" s="7">
        <v>2025032498</v>
      </c>
      <c r="C219" s="7">
        <v>1</v>
      </c>
      <c r="D219" s="7" t="s">
        <v>7123</v>
      </c>
      <c r="E219" s="7" t="s">
        <v>130</v>
      </c>
      <c r="F219" s="7" t="s">
        <v>7723</v>
      </c>
      <c r="G219" s="7" t="s">
        <v>7724</v>
      </c>
      <c r="H219" s="7" t="s">
        <v>7725</v>
      </c>
      <c r="I219" s="7" t="s">
        <v>7158</v>
      </c>
      <c r="J219" s="7" t="s">
        <v>7141</v>
      </c>
      <c r="K219" s="7" t="s">
        <v>7129</v>
      </c>
      <c r="L219" s="9" t="s">
        <v>7159</v>
      </c>
      <c r="M219" s="9" t="s">
        <v>7160</v>
      </c>
      <c r="N219" s="9" t="s">
        <v>7161</v>
      </c>
      <c r="O219" s="7" t="s">
        <v>471</v>
      </c>
      <c r="P219" s="7"/>
      <c r="Q219" s="7">
        <v>128</v>
      </c>
      <c r="R219" s="7">
        <v>715</v>
      </c>
      <c r="S219" s="7" t="s">
        <v>480</v>
      </c>
      <c r="T219" s="7"/>
      <c r="U219" s="7"/>
      <c r="V219" s="7"/>
      <c r="W219" s="7"/>
      <c r="X219" s="7"/>
      <c r="Y219" s="7"/>
      <c r="Z219" s="9" t="s">
        <v>7132</v>
      </c>
      <c r="AA219" s="7" t="s">
        <v>480</v>
      </c>
      <c r="AB219" s="7">
        <v>1</v>
      </c>
    </row>
    <row r="220" spans="1:28" ht="21.6" customHeight="1">
      <c r="A220" s="7">
        <v>11</v>
      </c>
      <c r="B220" s="7">
        <v>2025032236</v>
      </c>
      <c r="C220" s="7">
        <v>1</v>
      </c>
      <c r="D220" s="7" t="s">
        <v>7123</v>
      </c>
      <c r="E220" s="7" t="s">
        <v>130</v>
      </c>
      <c r="F220" s="7" t="s">
        <v>7717</v>
      </c>
      <c r="G220" s="7" t="s">
        <v>7726</v>
      </c>
      <c r="H220" s="7" t="s">
        <v>7727</v>
      </c>
      <c r="I220" s="7" t="s">
        <v>7164</v>
      </c>
      <c r="J220" s="7" t="s">
        <v>7141</v>
      </c>
      <c r="K220" s="7" t="s">
        <v>7129</v>
      </c>
      <c r="L220" s="9" t="s">
        <v>7165</v>
      </c>
      <c r="M220" s="9" t="s">
        <v>7166</v>
      </c>
      <c r="N220" s="9" t="s">
        <v>130</v>
      </c>
      <c r="O220" s="7" t="s">
        <v>471</v>
      </c>
      <c r="P220" s="7"/>
      <c r="Q220" s="7">
        <v>134</v>
      </c>
      <c r="R220" s="7">
        <v>5843</v>
      </c>
      <c r="S220" s="7" t="s">
        <v>480</v>
      </c>
      <c r="T220" s="7"/>
      <c r="U220" s="7"/>
      <c r="V220" s="7"/>
      <c r="W220" s="7"/>
      <c r="X220" s="7"/>
      <c r="Y220" s="7"/>
      <c r="Z220" s="9" t="s">
        <v>7132</v>
      </c>
      <c r="AA220" s="7" t="s">
        <v>480</v>
      </c>
      <c r="AB220" s="7">
        <v>1</v>
      </c>
    </row>
    <row r="221" spans="1:28" ht="21.6" customHeight="1">
      <c r="A221" s="7">
        <v>13</v>
      </c>
      <c r="B221" s="7">
        <v>2025032241</v>
      </c>
      <c r="C221" s="7">
        <v>1</v>
      </c>
      <c r="D221" s="7" t="s">
        <v>7123</v>
      </c>
      <c r="E221" s="7" t="s">
        <v>130</v>
      </c>
      <c r="F221" s="7" t="s">
        <v>7717</v>
      </c>
      <c r="G221" s="7" t="s">
        <v>7728</v>
      </c>
      <c r="H221" s="7" t="s">
        <v>7729</v>
      </c>
      <c r="I221" s="7" t="s">
        <v>7169</v>
      </c>
      <c r="J221" s="7" t="s">
        <v>7170</v>
      </c>
      <c r="K221" s="7" t="s">
        <v>7129</v>
      </c>
      <c r="L221" s="9" t="s">
        <v>7171</v>
      </c>
      <c r="M221" s="9" t="s">
        <v>7172</v>
      </c>
      <c r="N221" s="9" t="s">
        <v>7173</v>
      </c>
      <c r="O221" s="7" t="s">
        <v>471</v>
      </c>
      <c r="P221" s="7"/>
      <c r="Q221" s="7">
        <v>330</v>
      </c>
      <c r="R221" s="7">
        <v>1540</v>
      </c>
      <c r="S221" s="7" t="s">
        <v>480</v>
      </c>
      <c r="T221" s="7"/>
      <c r="U221" s="7"/>
      <c r="V221" s="7"/>
      <c r="W221" s="7"/>
      <c r="X221" s="7"/>
      <c r="Y221" s="7"/>
      <c r="Z221" s="9" t="s">
        <v>7132</v>
      </c>
      <c r="AA221" s="7" t="s">
        <v>480</v>
      </c>
      <c r="AB221" s="7">
        <v>1</v>
      </c>
    </row>
    <row r="222" spans="1:28" ht="21.6" customHeight="1">
      <c r="A222" s="7">
        <v>15</v>
      </c>
      <c r="B222" s="7">
        <v>2025032222</v>
      </c>
      <c r="C222" s="7">
        <v>1</v>
      </c>
      <c r="D222" s="7" t="s">
        <v>7123</v>
      </c>
      <c r="E222" s="7" t="s">
        <v>130</v>
      </c>
      <c r="F222" s="7" t="s">
        <v>7717</v>
      </c>
      <c r="G222" s="7" t="s">
        <v>7730</v>
      </c>
      <c r="H222" s="7" t="s">
        <v>7558</v>
      </c>
      <c r="I222" s="7" t="s">
        <v>7175</v>
      </c>
      <c r="J222" s="7" t="s">
        <v>7170</v>
      </c>
      <c r="K222" s="7" t="s">
        <v>7129</v>
      </c>
      <c r="L222" s="9" t="s">
        <v>7176</v>
      </c>
      <c r="M222" s="9" t="s">
        <v>7177</v>
      </c>
      <c r="N222" s="9" t="s">
        <v>7161</v>
      </c>
      <c r="O222" s="7" t="s">
        <v>471</v>
      </c>
      <c r="P222" s="7"/>
      <c r="Q222" s="7">
        <v>2357</v>
      </c>
      <c r="R222" s="7">
        <v>2850</v>
      </c>
      <c r="S222" s="7" t="s">
        <v>480</v>
      </c>
      <c r="T222" s="7"/>
      <c r="U222" s="7"/>
      <c r="V222" s="7"/>
      <c r="W222" s="7"/>
      <c r="X222" s="7"/>
      <c r="Y222" s="7"/>
      <c r="Z222" s="9" t="s">
        <v>7132</v>
      </c>
      <c r="AA222" s="7" t="s">
        <v>480</v>
      </c>
      <c r="AB222" s="7">
        <v>1</v>
      </c>
    </row>
    <row r="223" spans="1:28" ht="21.6" customHeight="1">
      <c r="A223" s="7">
        <v>17</v>
      </c>
      <c r="B223" s="7">
        <v>2025032396</v>
      </c>
      <c r="C223" s="7">
        <v>1</v>
      </c>
      <c r="D223" s="7" t="s">
        <v>7123</v>
      </c>
      <c r="E223" s="7" t="s">
        <v>130</v>
      </c>
      <c r="F223" s="7" t="s">
        <v>7717</v>
      </c>
      <c r="G223" s="7" t="s">
        <v>7731</v>
      </c>
      <c r="H223" s="7" t="s">
        <v>7732</v>
      </c>
      <c r="I223" s="7" t="s">
        <v>7180</v>
      </c>
      <c r="J223" s="7" t="s">
        <v>7170</v>
      </c>
      <c r="K223" s="7" t="s">
        <v>7129</v>
      </c>
      <c r="L223" s="9" t="s">
        <v>7181</v>
      </c>
      <c r="M223" s="9" t="s">
        <v>7182</v>
      </c>
      <c r="N223" s="9" t="s">
        <v>7183</v>
      </c>
      <c r="O223" s="7" t="s">
        <v>471</v>
      </c>
      <c r="P223" s="7"/>
      <c r="Q223" s="7">
        <v>950</v>
      </c>
      <c r="R223" s="7">
        <v>48273</v>
      </c>
      <c r="S223" s="7" t="s">
        <v>480</v>
      </c>
      <c r="T223" s="7"/>
      <c r="U223" s="7"/>
      <c r="V223" s="7"/>
      <c r="W223" s="7"/>
      <c r="X223" s="7"/>
      <c r="Y223" s="7"/>
      <c r="Z223" s="9" t="s">
        <v>7132</v>
      </c>
      <c r="AA223" s="7" t="s">
        <v>480</v>
      </c>
      <c r="AB223" s="7">
        <v>1</v>
      </c>
    </row>
    <row r="224" spans="1:28" ht="21.6" customHeight="1">
      <c r="A224" s="7">
        <v>19</v>
      </c>
      <c r="B224" s="7">
        <v>2025032351</v>
      </c>
      <c r="C224" s="7">
        <v>1</v>
      </c>
      <c r="D224" s="7" t="s">
        <v>7123</v>
      </c>
      <c r="E224" s="7" t="s">
        <v>130</v>
      </c>
      <c r="F224" s="7" t="s">
        <v>7717</v>
      </c>
      <c r="G224" s="7" t="s">
        <v>7600</v>
      </c>
      <c r="H224" s="7" t="s">
        <v>7197</v>
      </c>
      <c r="I224" s="7" t="s">
        <v>7186</v>
      </c>
      <c r="J224" s="7" t="s">
        <v>7170</v>
      </c>
      <c r="K224" s="7" t="s">
        <v>7129</v>
      </c>
      <c r="L224" s="9" t="s">
        <v>7187</v>
      </c>
      <c r="M224" s="9" t="s">
        <v>7188</v>
      </c>
      <c r="N224" s="9"/>
      <c r="O224" s="7" t="s">
        <v>471</v>
      </c>
      <c r="P224" s="7"/>
      <c r="Q224" s="7">
        <v>307</v>
      </c>
      <c r="R224" s="7">
        <v>484</v>
      </c>
      <c r="S224" s="7" t="s">
        <v>480</v>
      </c>
      <c r="T224" s="7"/>
      <c r="U224" s="7"/>
      <c r="V224" s="7"/>
      <c r="W224" s="7"/>
      <c r="X224" s="7"/>
      <c r="Y224" s="7"/>
      <c r="Z224" s="9" t="s">
        <v>7132</v>
      </c>
      <c r="AA224" s="7" t="s">
        <v>480</v>
      </c>
      <c r="AB224" s="7">
        <v>1</v>
      </c>
    </row>
    <row r="225" spans="1:28" ht="21.6" customHeight="1">
      <c r="A225" s="7">
        <v>21</v>
      </c>
      <c r="B225" s="7">
        <v>2025032502</v>
      </c>
      <c r="C225" s="7">
        <v>1</v>
      </c>
      <c r="D225" s="7" t="s">
        <v>7123</v>
      </c>
      <c r="E225" s="7" t="s">
        <v>130</v>
      </c>
      <c r="F225" s="7" t="s">
        <v>7723</v>
      </c>
      <c r="G225" s="7" t="s">
        <v>7666</v>
      </c>
      <c r="H225" s="7" t="s">
        <v>7733</v>
      </c>
      <c r="I225" s="7" t="s">
        <v>7192</v>
      </c>
      <c r="J225" s="7" t="s">
        <v>7170</v>
      </c>
      <c r="K225" s="7" t="s">
        <v>7129</v>
      </c>
      <c r="L225" s="9" t="s">
        <v>7193</v>
      </c>
      <c r="M225" s="9" t="s">
        <v>7194</v>
      </c>
      <c r="N225" s="9" t="s">
        <v>7161</v>
      </c>
      <c r="O225" s="7" t="s">
        <v>471</v>
      </c>
      <c r="P225" s="7"/>
      <c r="Q225" s="7">
        <v>444</v>
      </c>
      <c r="R225" s="7">
        <v>1322</v>
      </c>
      <c r="S225" s="7" t="s">
        <v>480</v>
      </c>
      <c r="T225" s="7"/>
      <c r="U225" s="7"/>
      <c r="V225" s="7"/>
      <c r="W225" s="7"/>
      <c r="X225" s="7"/>
      <c r="Y225" s="7"/>
      <c r="Z225" s="9" t="s">
        <v>7132</v>
      </c>
      <c r="AA225" s="7" t="s">
        <v>480</v>
      </c>
      <c r="AB225" s="7">
        <v>1</v>
      </c>
    </row>
    <row r="226" spans="1:28" ht="21.6" customHeight="1">
      <c r="A226" s="7">
        <v>25</v>
      </c>
      <c r="B226" s="7">
        <v>2025031731</v>
      </c>
      <c r="C226" s="7">
        <v>1</v>
      </c>
      <c r="D226" s="7" t="s">
        <v>7123</v>
      </c>
      <c r="E226" s="7" t="s">
        <v>130</v>
      </c>
      <c r="F226" s="7" t="s">
        <v>7721</v>
      </c>
      <c r="G226" s="7" t="s">
        <v>7734</v>
      </c>
      <c r="H226" s="7" t="s">
        <v>7735</v>
      </c>
      <c r="I226" s="7" t="s">
        <v>7205</v>
      </c>
      <c r="J226" s="7" t="s">
        <v>7199</v>
      </c>
      <c r="K226" s="7" t="s">
        <v>7129</v>
      </c>
      <c r="L226" s="9" t="s">
        <v>7153</v>
      </c>
      <c r="M226" s="9" t="s">
        <v>7154</v>
      </c>
      <c r="N226" s="9" t="s">
        <v>7206</v>
      </c>
      <c r="O226" s="7" t="s">
        <v>7136</v>
      </c>
      <c r="P226" s="7"/>
      <c r="Q226" s="7"/>
      <c r="R226" s="7">
        <v>78098</v>
      </c>
      <c r="S226" s="7"/>
      <c r="T226" s="7"/>
      <c r="U226" s="7"/>
      <c r="V226" s="7"/>
      <c r="W226" s="7"/>
      <c r="X226" s="7"/>
      <c r="Y226" s="7"/>
      <c r="Z226" s="9" t="s">
        <v>7132</v>
      </c>
      <c r="AA226" s="7" t="s">
        <v>480</v>
      </c>
      <c r="AB226" s="7">
        <v>1</v>
      </c>
    </row>
    <row r="227" spans="1:28" ht="21.6" customHeight="1">
      <c r="A227" s="7">
        <v>29</v>
      </c>
      <c r="B227" s="7">
        <v>2025032640</v>
      </c>
      <c r="C227" s="7">
        <v>1</v>
      </c>
      <c r="D227" s="7" t="s">
        <v>7123</v>
      </c>
      <c r="E227" s="7" t="s">
        <v>130</v>
      </c>
      <c r="F227" s="7" t="s">
        <v>7736</v>
      </c>
      <c r="G227" s="7" t="s">
        <v>7737</v>
      </c>
      <c r="H227" s="7" t="s">
        <v>7738</v>
      </c>
      <c r="I227" s="7" t="s">
        <v>7209</v>
      </c>
      <c r="J227" s="7" t="s">
        <v>7199</v>
      </c>
      <c r="K227" s="7" t="s">
        <v>7129</v>
      </c>
      <c r="L227" s="9" t="s">
        <v>7210</v>
      </c>
      <c r="M227" s="9" t="s">
        <v>7211</v>
      </c>
      <c r="N227" s="9" t="s">
        <v>130</v>
      </c>
      <c r="O227" s="7" t="s">
        <v>471</v>
      </c>
      <c r="P227" s="7"/>
      <c r="Q227" s="7"/>
      <c r="R227" s="7">
        <v>45999</v>
      </c>
      <c r="S227" s="7" t="s">
        <v>480</v>
      </c>
      <c r="T227" s="7"/>
      <c r="U227" s="7"/>
      <c r="V227" s="7"/>
      <c r="W227" s="7"/>
      <c r="X227" s="7"/>
      <c r="Y227" s="7"/>
      <c r="Z227" s="9" t="s">
        <v>7132</v>
      </c>
      <c r="AA227" s="7" t="s">
        <v>480</v>
      </c>
      <c r="AB227" s="7">
        <v>1</v>
      </c>
    </row>
    <row r="228" spans="1:28" ht="21.6" customHeight="1">
      <c r="A228" s="7">
        <v>33</v>
      </c>
      <c r="B228" s="7">
        <v>2025030813</v>
      </c>
      <c r="C228" s="7">
        <v>1</v>
      </c>
      <c r="D228" s="7" t="s">
        <v>7123</v>
      </c>
      <c r="E228" s="7" t="s">
        <v>130</v>
      </c>
      <c r="F228" s="7" t="s">
        <v>7739</v>
      </c>
      <c r="G228" s="7" t="s">
        <v>7740</v>
      </c>
      <c r="H228" s="7" t="s">
        <v>7741</v>
      </c>
      <c r="I228" s="7" t="s">
        <v>7215</v>
      </c>
      <c r="J228" s="7" t="s">
        <v>7199</v>
      </c>
      <c r="K228" s="7" t="s">
        <v>7129</v>
      </c>
      <c r="L228" s="9" t="s">
        <v>7216</v>
      </c>
      <c r="M228" s="9" t="s">
        <v>7217</v>
      </c>
      <c r="N228" s="9" t="s">
        <v>7218</v>
      </c>
      <c r="O228" s="7" t="s">
        <v>471</v>
      </c>
      <c r="P228" s="7"/>
      <c r="Q228" s="7"/>
      <c r="R228" s="7">
        <v>20527</v>
      </c>
      <c r="S228" s="7" t="s">
        <v>480</v>
      </c>
      <c r="T228" s="7"/>
      <c r="U228" s="7"/>
      <c r="V228" s="7"/>
      <c r="W228" s="7"/>
      <c r="X228" s="7"/>
      <c r="Y228" s="7"/>
      <c r="Z228" s="9" t="s">
        <v>7132</v>
      </c>
      <c r="AA228" s="7" t="s">
        <v>480</v>
      </c>
      <c r="AB228" s="7">
        <v>1</v>
      </c>
    </row>
    <row r="229" spans="1:28" ht="21.6" customHeight="1">
      <c r="A229" s="7">
        <v>37</v>
      </c>
      <c r="B229" s="7">
        <v>2025030856</v>
      </c>
      <c r="C229" s="7">
        <v>1</v>
      </c>
      <c r="D229" s="7" t="s">
        <v>7123</v>
      </c>
      <c r="E229" s="7" t="s">
        <v>130</v>
      </c>
      <c r="F229" s="7" t="s">
        <v>7739</v>
      </c>
      <c r="G229" s="7" t="s">
        <v>7204</v>
      </c>
      <c r="H229" s="7" t="s">
        <v>7332</v>
      </c>
      <c r="I229" s="7" t="s">
        <v>7222</v>
      </c>
      <c r="J229" s="7" t="s">
        <v>7223</v>
      </c>
      <c r="K229" s="7" t="s">
        <v>7129</v>
      </c>
      <c r="L229" s="9" t="s">
        <v>7224</v>
      </c>
      <c r="M229" s="9" t="s">
        <v>7225</v>
      </c>
      <c r="N229" s="9" t="s">
        <v>130</v>
      </c>
      <c r="O229" s="7" t="s">
        <v>7136</v>
      </c>
      <c r="P229" s="7"/>
      <c r="Q229" s="7"/>
      <c r="R229" s="7">
        <v>51988</v>
      </c>
      <c r="S229" s="7"/>
      <c r="T229" s="7"/>
      <c r="U229" s="7"/>
      <c r="V229" s="7"/>
      <c r="W229" s="7"/>
      <c r="X229" s="7"/>
      <c r="Y229" s="7"/>
      <c r="Z229" s="9" t="s">
        <v>7132</v>
      </c>
      <c r="AA229" s="7" t="s">
        <v>480</v>
      </c>
      <c r="AB229" s="7">
        <v>1</v>
      </c>
    </row>
    <row r="230" spans="1:28" ht="21.6" customHeight="1">
      <c r="A230" s="7">
        <v>38</v>
      </c>
      <c r="B230" s="7">
        <v>2025030812</v>
      </c>
      <c r="C230" s="7">
        <v>1</v>
      </c>
      <c r="D230" s="7" t="s">
        <v>7123</v>
      </c>
      <c r="E230" s="7" t="s">
        <v>130</v>
      </c>
      <c r="F230" s="7" t="s">
        <v>7739</v>
      </c>
      <c r="G230" s="7" t="s">
        <v>7742</v>
      </c>
      <c r="H230" s="7" t="s">
        <v>7743</v>
      </c>
      <c r="I230" s="7" t="s">
        <v>7228</v>
      </c>
      <c r="J230" s="7" t="s">
        <v>7223</v>
      </c>
      <c r="K230" s="7" t="s">
        <v>7129</v>
      </c>
      <c r="L230" s="9" t="s">
        <v>7229</v>
      </c>
      <c r="M230" s="9" t="s">
        <v>7230</v>
      </c>
      <c r="N230" s="9"/>
      <c r="O230" s="7" t="s">
        <v>7136</v>
      </c>
      <c r="P230" s="7"/>
      <c r="Q230" s="7"/>
      <c r="R230" s="7">
        <v>21400</v>
      </c>
      <c r="S230" s="7"/>
      <c r="T230" s="7"/>
      <c r="U230" s="7"/>
      <c r="V230" s="7"/>
      <c r="W230" s="7"/>
      <c r="X230" s="7"/>
      <c r="Y230" s="7"/>
      <c r="Z230" s="9" t="s">
        <v>7136</v>
      </c>
      <c r="AA230" s="7" t="s">
        <v>480</v>
      </c>
      <c r="AB230" s="7">
        <v>1</v>
      </c>
    </row>
    <row r="231" spans="1:28" ht="21.6" customHeight="1">
      <c r="A231" s="7">
        <v>39</v>
      </c>
      <c r="B231" s="7">
        <v>2025032378</v>
      </c>
      <c r="C231" s="7">
        <v>1</v>
      </c>
      <c r="D231" s="7" t="s">
        <v>7123</v>
      </c>
      <c r="E231" s="7" t="s">
        <v>130</v>
      </c>
      <c r="F231" s="7" t="s">
        <v>7717</v>
      </c>
      <c r="G231" s="7" t="s">
        <v>7506</v>
      </c>
      <c r="H231" s="7" t="s">
        <v>7744</v>
      </c>
      <c r="I231" s="7" t="s">
        <v>7233</v>
      </c>
      <c r="J231" s="7" t="s">
        <v>7234</v>
      </c>
      <c r="K231" s="7" t="s">
        <v>7129</v>
      </c>
      <c r="L231" s="9" t="s">
        <v>7235</v>
      </c>
      <c r="M231" s="9" t="s">
        <v>7236</v>
      </c>
      <c r="N231" s="9" t="s">
        <v>130</v>
      </c>
      <c r="O231" s="7" t="s">
        <v>471</v>
      </c>
      <c r="P231" s="7"/>
      <c r="Q231" s="7">
        <v>11171</v>
      </c>
      <c r="R231" s="7">
        <v>147964</v>
      </c>
      <c r="S231" s="7" t="s">
        <v>480</v>
      </c>
      <c r="T231" s="7"/>
      <c r="U231" s="7"/>
      <c r="V231" s="7"/>
      <c r="W231" s="7"/>
      <c r="X231" s="7"/>
      <c r="Y231" s="7"/>
      <c r="Z231" s="9" t="s">
        <v>7132</v>
      </c>
      <c r="AA231" s="7" t="s">
        <v>480</v>
      </c>
      <c r="AB231" s="7">
        <v>1</v>
      </c>
    </row>
    <row r="232" spans="1:28" ht="21.6" customHeight="1">
      <c r="A232" s="7">
        <v>41</v>
      </c>
      <c r="B232" s="7">
        <v>2025030821</v>
      </c>
      <c r="C232" s="7">
        <v>1</v>
      </c>
      <c r="D232" s="7" t="s">
        <v>7123</v>
      </c>
      <c r="E232" s="7" t="s">
        <v>130</v>
      </c>
      <c r="F232" s="7" t="s">
        <v>7739</v>
      </c>
      <c r="G232" s="7" t="s">
        <v>7745</v>
      </c>
      <c r="H232" s="7" t="s">
        <v>7681</v>
      </c>
      <c r="I232" s="7" t="s">
        <v>7239</v>
      </c>
      <c r="J232" s="7" t="s">
        <v>7234</v>
      </c>
      <c r="K232" s="7" t="s">
        <v>7129</v>
      </c>
      <c r="L232" s="9" t="s">
        <v>7240</v>
      </c>
      <c r="M232" s="9" t="s">
        <v>7241</v>
      </c>
      <c r="N232" s="9" t="s">
        <v>7218</v>
      </c>
      <c r="O232" s="7" t="s">
        <v>471</v>
      </c>
      <c r="P232" s="7"/>
      <c r="Q232" s="7">
        <v>1652</v>
      </c>
      <c r="R232" s="7">
        <v>243616</v>
      </c>
      <c r="S232" s="7" t="s">
        <v>480</v>
      </c>
      <c r="T232" s="7"/>
      <c r="U232" s="7"/>
      <c r="V232" s="7"/>
      <c r="W232" s="7"/>
      <c r="X232" s="7"/>
      <c r="Y232" s="7"/>
      <c r="Z232" s="9" t="s">
        <v>7132</v>
      </c>
      <c r="AA232" s="7" t="s">
        <v>480</v>
      </c>
      <c r="AB232" s="7">
        <v>1</v>
      </c>
    </row>
    <row r="233" spans="1:28" ht="21.6" customHeight="1">
      <c r="A233" s="7">
        <v>43</v>
      </c>
      <c r="B233" s="7">
        <v>2025031734</v>
      </c>
      <c r="C233" s="7">
        <v>1</v>
      </c>
      <c r="D233" s="7" t="s">
        <v>7123</v>
      </c>
      <c r="E233" s="7" t="s">
        <v>130</v>
      </c>
      <c r="F233" s="7" t="s">
        <v>7721</v>
      </c>
      <c r="G233" s="7" t="s">
        <v>7373</v>
      </c>
      <c r="H233" s="7" t="s">
        <v>7722</v>
      </c>
      <c r="I233" s="7" t="s">
        <v>7243</v>
      </c>
      <c r="J233" s="7" t="s">
        <v>7244</v>
      </c>
      <c r="K233" s="7" t="s">
        <v>7129</v>
      </c>
      <c r="L233" s="9" t="s">
        <v>7153</v>
      </c>
      <c r="M233" s="9" t="s">
        <v>7154</v>
      </c>
      <c r="N233" s="9" t="s">
        <v>7245</v>
      </c>
      <c r="O233" s="7" t="s">
        <v>471</v>
      </c>
      <c r="P233" s="7"/>
      <c r="Q233" s="7"/>
      <c r="R233" s="7">
        <v>106523</v>
      </c>
      <c r="S233" s="7" t="s">
        <v>480</v>
      </c>
      <c r="T233" s="7"/>
      <c r="U233" s="7"/>
      <c r="V233" s="7"/>
      <c r="W233" s="7"/>
      <c r="X233" s="7"/>
      <c r="Y233" s="7"/>
      <c r="Z233" s="9" t="s">
        <v>7132</v>
      </c>
      <c r="AA233" s="7" t="s">
        <v>480</v>
      </c>
      <c r="AB233" s="7">
        <v>1</v>
      </c>
    </row>
    <row r="234" spans="1:28" ht="21.6" customHeight="1">
      <c r="A234" s="7">
        <v>45</v>
      </c>
      <c r="B234" s="7">
        <v>2025032746</v>
      </c>
      <c r="C234" s="7">
        <v>1</v>
      </c>
      <c r="D234" s="7" t="s">
        <v>7123</v>
      </c>
      <c r="E234" s="7" t="s">
        <v>130</v>
      </c>
      <c r="F234" s="7" t="s">
        <v>7736</v>
      </c>
      <c r="G234" s="7" t="s">
        <v>7746</v>
      </c>
      <c r="H234" s="7" t="s">
        <v>7747</v>
      </c>
      <c r="I234" s="7" t="s">
        <v>7246</v>
      </c>
      <c r="J234" s="7" t="s">
        <v>7247</v>
      </c>
      <c r="K234" s="7" t="s">
        <v>7129</v>
      </c>
      <c r="L234" s="9" t="s">
        <v>7248</v>
      </c>
      <c r="M234" s="9" t="s">
        <v>7249</v>
      </c>
      <c r="N234" s="9" t="s">
        <v>7250</v>
      </c>
      <c r="O234" s="7" t="s">
        <v>471</v>
      </c>
      <c r="P234" s="7"/>
      <c r="Q234" s="7">
        <v>30407</v>
      </c>
      <c r="R234" s="7">
        <v>26071</v>
      </c>
      <c r="S234" s="7" t="s">
        <v>480</v>
      </c>
      <c r="T234" s="7"/>
      <c r="U234" s="7"/>
      <c r="V234" s="7"/>
      <c r="W234" s="7"/>
      <c r="X234" s="7"/>
      <c r="Y234" s="7"/>
      <c r="Z234" s="9" t="s">
        <v>7132</v>
      </c>
      <c r="AA234" s="7" t="s">
        <v>480</v>
      </c>
      <c r="AB234" s="7">
        <v>1</v>
      </c>
    </row>
    <row r="235" spans="1:28" ht="21.6" customHeight="1">
      <c r="A235" s="7">
        <v>47</v>
      </c>
      <c r="B235" s="7">
        <v>2025032493</v>
      </c>
      <c r="C235" s="7">
        <v>1</v>
      </c>
      <c r="D235" s="7" t="s">
        <v>7123</v>
      </c>
      <c r="E235" s="7" t="s">
        <v>130</v>
      </c>
      <c r="F235" s="7" t="s">
        <v>7723</v>
      </c>
      <c r="G235" s="7" t="s">
        <v>7681</v>
      </c>
      <c r="H235" s="7" t="s">
        <v>7748</v>
      </c>
      <c r="I235" s="7" t="s">
        <v>7253</v>
      </c>
      <c r="J235" s="7" t="s">
        <v>7247</v>
      </c>
      <c r="K235" s="7" t="s">
        <v>7129</v>
      </c>
      <c r="L235" s="9" t="s">
        <v>7254</v>
      </c>
      <c r="M235" s="9" t="s">
        <v>7255</v>
      </c>
      <c r="N235" s="9" t="s">
        <v>7256</v>
      </c>
      <c r="O235" s="7" t="s">
        <v>471</v>
      </c>
      <c r="P235" s="7"/>
      <c r="Q235" s="7">
        <v>4539</v>
      </c>
      <c r="R235" s="7">
        <v>35915</v>
      </c>
      <c r="S235" s="7" t="s">
        <v>480</v>
      </c>
      <c r="T235" s="7"/>
      <c r="U235" s="7"/>
      <c r="V235" s="7"/>
      <c r="W235" s="7"/>
      <c r="X235" s="7"/>
      <c r="Y235" s="7"/>
      <c r="Z235" s="9" t="s">
        <v>7132</v>
      </c>
      <c r="AA235" s="7" t="s">
        <v>480</v>
      </c>
      <c r="AB235" s="7">
        <v>1</v>
      </c>
    </row>
    <row r="236" spans="1:28" ht="21.6" customHeight="1">
      <c r="A236" s="7">
        <v>49</v>
      </c>
      <c r="B236" s="7">
        <v>2025032363</v>
      </c>
      <c r="C236" s="7">
        <v>1</v>
      </c>
      <c r="D236" s="7" t="s">
        <v>7123</v>
      </c>
      <c r="E236" s="7" t="s">
        <v>130</v>
      </c>
      <c r="F236" s="7" t="s">
        <v>7717</v>
      </c>
      <c r="G236" s="7" t="s">
        <v>7565</v>
      </c>
      <c r="H236" s="7" t="s">
        <v>7577</v>
      </c>
      <c r="I236" s="7" t="s">
        <v>7259</v>
      </c>
      <c r="J236" s="7" t="s">
        <v>7247</v>
      </c>
      <c r="K236" s="7" t="s">
        <v>7129</v>
      </c>
      <c r="L236" s="9" t="s">
        <v>7260</v>
      </c>
      <c r="M236" s="9" t="s">
        <v>7261</v>
      </c>
      <c r="N236" s="9" t="s">
        <v>130</v>
      </c>
      <c r="O236" s="7" t="s">
        <v>471</v>
      </c>
      <c r="P236" s="7"/>
      <c r="Q236" s="7">
        <v>13916</v>
      </c>
      <c r="R236" s="7">
        <v>20241</v>
      </c>
      <c r="S236" s="7" t="s">
        <v>480</v>
      </c>
      <c r="T236" s="7"/>
      <c r="U236" s="7"/>
      <c r="V236" s="7"/>
      <c r="W236" s="7"/>
      <c r="X236" s="7"/>
      <c r="Y236" s="7"/>
      <c r="Z236" s="9" t="s">
        <v>7132</v>
      </c>
      <c r="AA236" s="7" t="s">
        <v>480</v>
      </c>
      <c r="AB236" s="7">
        <v>1</v>
      </c>
    </row>
    <row r="237" spans="1:28" ht="21.6" customHeight="1">
      <c r="A237" s="7">
        <v>51</v>
      </c>
      <c r="B237" s="7">
        <v>2025033039</v>
      </c>
      <c r="C237" s="7">
        <v>1</v>
      </c>
      <c r="D237" s="7" t="s">
        <v>7123</v>
      </c>
      <c r="E237" s="7" t="s">
        <v>130</v>
      </c>
      <c r="F237" s="7" t="s">
        <v>7749</v>
      </c>
      <c r="G237" s="7" t="s">
        <v>7750</v>
      </c>
      <c r="H237" s="7" t="s">
        <v>7539</v>
      </c>
      <c r="I237" s="7" t="s">
        <v>7273</v>
      </c>
      <c r="J237" s="7" t="s">
        <v>7274</v>
      </c>
      <c r="K237" s="7" t="s">
        <v>7129</v>
      </c>
      <c r="L237" s="9" t="s">
        <v>7266</v>
      </c>
      <c r="M237" s="9" t="s">
        <v>7267</v>
      </c>
      <c r="N237" s="9" t="s">
        <v>7268</v>
      </c>
      <c r="O237" s="7" t="s">
        <v>471</v>
      </c>
      <c r="P237" s="7"/>
      <c r="Q237" s="7">
        <v>168</v>
      </c>
      <c r="R237" s="7">
        <v>6195</v>
      </c>
      <c r="S237" s="7" t="s">
        <v>480</v>
      </c>
      <c r="T237" s="7"/>
      <c r="U237" s="7"/>
      <c r="V237" s="7"/>
      <c r="W237" s="7"/>
      <c r="X237" s="7"/>
      <c r="Y237" s="7"/>
      <c r="Z237" s="9" t="s">
        <v>7132</v>
      </c>
      <c r="AA237" s="7" t="s">
        <v>480</v>
      </c>
      <c r="AB237" s="7">
        <v>1</v>
      </c>
    </row>
    <row r="238" spans="1:28" ht="21.6" customHeight="1">
      <c r="A238" s="7">
        <v>53</v>
      </c>
      <c r="B238" s="7">
        <v>2025032657</v>
      </c>
      <c r="C238" s="7">
        <v>1</v>
      </c>
      <c r="D238" s="7" t="s">
        <v>7123</v>
      </c>
      <c r="E238" s="7" t="s">
        <v>130</v>
      </c>
      <c r="F238" s="7" t="s">
        <v>7736</v>
      </c>
      <c r="G238" s="7" t="s">
        <v>7197</v>
      </c>
      <c r="H238" s="7" t="s">
        <v>7751</v>
      </c>
      <c r="I238" s="7" t="s">
        <v>7752</v>
      </c>
      <c r="J238" s="7" t="s">
        <v>7753</v>
      </c>
      <c r="K238" s="7" t="s">
        <v>7129</v>
      </c>
      <c r="L238" s="9" t="s">
        <v>7279</v>
      </c>
      <c r="M238" s="9" t="s">
        <v>7280</v>
      </c>
      <c r="N238" s="9"/>
      <c r="O238" s="7" t="s">
        <v>471</v>
      </c>
      <c r="P238" s="7"/>
      <c r="Q238" s="7"/>
      <c r="R238" s="7">
        <v>4424</v>
      </c>
      <c r="S238" s="7" t="s">
        <v>480</v>
      </c>
      <c r="T238" s="7"/>
      <c r="U238" s="7"/>
      <c r="V238" s="7"/>
      <c r="W238" s="7"/>
      <c r="X238" s="7"/>
      <c r="Y238" s="7"/>
      <c r="Z238" s="9" t="s">
        <v>7132</v>
      </c>
      <c r="AA238" s="7" t="s">
        <v>480</v>
      </c>
      <c r="AB238" s="7">
        <v>1</v>
      </c>
    </row>
    <row r="239" spans="1:28" ht="21.6" customHeight="1">
      <c r="A239" s="7">
        <v>55</v>
      </c>
      <c r="B239" s="7">
        <v>2025033035</v>
      </c>
      <c r="C239" s="7">
        <v>1</v>
      </c>
      <c r="D239" s="7" t="s">
        <v>7123</v>
      </c>
      <c r="E239" s="7" t="s">
        <v>130</v>
      </c>
      <c r="F239" s="7" t="s">
        <v>7749</v>
      </c>
      <c r="G239" s="7" t="s">
        <v>7754</v>
      </c>
      <c r="H239" s="7" t="s">
        <v>7755</v>
      </c>
      <c r="I239" s="7" t="s">
        <v>7281</v>
      </c>
      <c r="J239" s="7" t="s">
        <v>7282</v>
      </c>
      <c r="K239" s="7" t="s">
        <v>7129</v>
      </c>
      <c r="L239" s="9" t="s">
        <v>7266</v>
      </c>
      <c r="M239" s="9" t="s">
        <v>7267</v>
      </c>
      <c r="N239" s="9" t="s">
        <v>7283</v>
      </c>
      <c r="O239" s="7" t="s">
        <v>471</v>
      </c>
      <c r="P239" s="7"/>
      <c r="Q239" s="7"/>
      <c r="R239" s="7">
        <v>95268</v>
      </c>
      <c r="S239" s="7" t="s">
        <v>480</v>
      </c>
      <c r="T239" s="7"/>
      <c r="U239" s="7"/>
      <c r="V239" s="7"/>
      <c r="W239" s="7"/>
      <c r="X239" s="7"/>
      <c r="Y239" s="7"/>
      <c r="Z239" s="9" t="s">
        <v>7756</v>
      </c>
      <c r="AA239" s="7" t="s">
        <v>480</v>
      </c>
      <c r="AB239" s="7">
        <v>1</v>
      </c>
    </row>
    <row r="240" spans="1:28" ht="21.6" customHeight="1">
      <c r="A240" s="7">
        <v>57</v>
      </c>
      <c r="B240" s="7">
        <v>2025033037</v>
      </c>
      <c r="C240" s="7">
        <v>1</v>
      </c>
      <c r="D240" s="7" t="s">
        <v>7123</v>
      </c>
      <c r="E240" s="7" t="s">
        <v>130</v>
      </c>
      <c r="F240" s="7" t="s">
        <v>7749</v>
      </c>
      <c r="G240" s="7" t="s">
        <v>7757</v>
      </c>
      <c r="H240" s="7" t="s">
        <v>7546</v>
      </c>
      <c r="I240" s="7" t="s">
        <v>7286</v>
      </c>
      <c r="J240" s="7" t="s">
        <v>7282</v>
      </c>
      <c r="K240" s="7" t="s">
        <v>7129</v>
      </c>
      <c r="L240" s="9" t="s">
        <v>7266</v>
      </c>
      <c r="M240" s="9" t="s">
        <v>7267</v>
      </c>
      <c r="N240" s="9" t="s">
        <v>7287</v>
      </c>
      <c r="O240" s="7" t="s">
        <v>471</v>
      </c>
      <c r="P240" s="7"/>
      <c r="Q240" s="7"/>
      <c r="R240" s="7">
        <v>46759</v>
      </c>
      <c r="S240" s="7" t="s">
        <v>480</v>
      </c>
      <c r="T240" s="7"/>
      <c r="U240" s="7"/>
      <c r="V240" s="7"/>
      <c r="W240" s="7"/>
      <c r="X240" s="7"/>
      <c r="Y240" s="7"/>
      <c r="Z240" s="9" t="s">
        <v>7132</v>
      </c>
      <c r="AA240" s="7" t="s">
        <v>480</v>
      </c>
      <c r="AB240" s="7">
        <v>1</v>
      </c>
    </row>
    <row r="241" spans="1:28" ht="21.6" customHeight="1">
      <c r="A241" s="7">
        <v>125</v>
      </c>
      <c r="B241" s="7">
        <v>2025031275</v>
      </c>
      <c r="C241" s="7">
        <v>1</v>
      </c>
      <c r="D241" s="7" t="s">
        <v>7123</v>
      </c>
      <c r="E241" s="7" t="s">
        <v>125</v>
      </c>
      <c r="F241" s="7" t="s">
        <v>7758</v>
      </c>
      <c r="G241" s="7" t="s">
        <v>7314</v>
      </c>
      <c r="H241" s="7" t="s">
        <v>7196</v>
      </c>
      <c r="I241" s="7" t="s">
        <v>7297</v>
      </c>
      <c r="J241" s="7" t="s">
        <v>7141</v>
      </c>
      <c r="K241" s="7" t="s">
        <v>7129</v>
      </c>
      <c r="L241" s="9" t="s">
        <v>7298</v>
      </c>
      <c r="M241" s="9" t="s">
        <v>7299</v>
      </c>
      <c r="N241" s="9" t="s">
        <v>7612</v>
      </c>
      <c r="O241" s="7" t="s">
        <v>471</v>
      </c>
      <c r="P241" s="7"/>
      <c r="Q241" s="7">
        <v>8264</v>
      </c>
      <c r="R241" s="7">
        <v>58127</v>
      </c>
      <c r="S241" s="7" t="s">
        <v>480</v>
      </c>
      <c r="T241" s="7"/>
      <c r="U241" s="7"/>
      <c r="V241" s="7"/>
      <c r="W241" s="7"/>
      <c r="X241" s="7"/>
      <c r="Y241" s="7"/>
      <c r="Z241" s="9" t="s">
        <v>7641</v>
      </c>
      <c r="AA241" s="7" t="s">
        <v>480</v>
      </c>
      <c r="AB241" s="7">
        <v>1</v>
      </c>
    </row>
    <row r="242" spans="1:28" ht="21.6" customHeight="1">
      <c r="A242" s="7">
        <v>129</v>
      </c>
      <c r="B242" s="7">
        <v>2025032919</v>
      </c>
      <c r="C242" s="7">
        <v>1</v>
      </c>
      <c r="D242" s="7" t="s">
        <v>7123</v>
      </c>
      <c r="E242" s="7" t="s">
        <v>125</v>
      </c>
      <c r="F242" s="7" t="s">
        <v>7759</v>
      </c>
      <c r="G242" s="7" t="s">
        <v>7333</v>
      </c>
      <c r="H242" s="7" t="s">
        <v>7760</v>
      </c>
      <c r="I242" s="7" t="s">
        <v>7304</v>
      </c>
      <c r="J242" s="7" t="s">
        <v>7141</v>
      </c>
      <c r="K242" s="7" t="s">
        <v>7129</v>
      </c>
      <c r="L242" s="9" t="s">
        <v>7305</v>
      </c>
      <c r="M242" s="9" t="s">
        <v>7306</v>
      </c>
      <c r="N242" s="9" t="s">
        <v>7307</v>
      </c>
      <c r="O242" s="7" t="s">
        <v>471</v>
      </c>
      <c r="P242" s="7"/>
      <c r="Q242" s="7">
        <v>16648</v>
      </c>
      <c r="R242" s="7">
        <v>78313</v>
      </c>
      <c r="S242" s="7"/>
      <c r="T242" s="7"/>
      <c r="U242" s="7"/>
      <c r="V242" s="7"/>
      <c r="W242" s="7"/>
      <c r="X242" s="7"/>
      <c r="Y242" s="7" t="s">
        <v>480</v>
      </c>
      <c r="Z242" s="9" t="s">
        <v>7437</v>
      </c>
      <c r="AA242" s="7" t="s">
        <v>480</v>
      </c>
      <c r="AB242" s="7">
        <v>1</v>
      </c>
    </row>
    <row r="243" spans="1:28" ht="21.6" customHeight="1">
      <c r="A243" s="7">
        <v>130</v>
      </c>
      <c r="B243" s="7">
        <v>2025031294</v>
      </c>
      <c r="C243" s="7">
        <v>1</v>
      </c>
      <c r="D243" s="7" t="s">
        <v>7123</v>
      </c>
      <c r="E243" s="7" t="s">
        <v>125</v>
      </c>
      <c r="F243" s="7" t="s">
        <v>7758</v>
      </c>
      <c r="G243" s="7" t="s">
        <v>7333</v>
      </c>
      <c r="H243" s="7" t="s">
        <v>7372</v>
      </c>
      <c r="I243" s="7" t="s">
        <v>7311</v>
      </c>
      <c r="J243" s="7" t="s">
        <v>7141</v>
      </c>
      <c r="K243" s="7" t="s">
        <v>7129</v>
      </c>
      <c r="L243" s="9" t="s">
        <v>7312</v>
      </c>
      <c r="M243" s="9" t="s">
        <v>7313</v>
      </c>
      <c r="N243" s="9"/>
      <c r="O243" s="7" t="s">
        <v>471</v>
      </c>
      <c r="P243" s="7"/>
      <c r="Q243" s="7">
        <v>1800</v>
      </c>
      <c r="R243" s="7">
        <v>36000</v>
      </c>
      <c r="S243" s="7" t="s">
        <v>480</v>
      </c>
      <c r="T243" s="7"/>
      <c r="U243" s="7"/>
      <c r="V243" s="7"/>
      <c r="W243" s="7"/>
      <c r="X243" s="7"/>
      <c r="Y243" s="7"/>
      <c r="Z243" s="9" t="s">
        <v>7641</v>
      </c>
      <c r="AA243" s="7" t="s">
        <v>480</v>
      </c>
      <c r="AB243" s="7">
        <v>1</v>
      </c>
    </row>
    <row r="244" spans="1:28" ht="21.6" customHeight="1">
      <c r="A244" s="7">
        <v>132</v>
      </c>
      <c r="B244" s="7">
        <v>2025031700</v>
      </c>
      <c r="C244" s="7">
        <v>1</v>
      </c>
      <c r="D244" s="7" t="s">
        <v>7123</v>
      </c>
      <c r="E244" s="7" t="s">
        <v>125</v>
      </c>
      <c r="F244" s="7" t="s">
        <v>7721</v>
      </c>
      <c r="G244" s="7" t="s">
        <v>7179</v>
      </c>
      <c r="H244" s="7" t="s">
        <v>7327</v>
      </c>
      <c r="I244" s="7" t="s">
        <v>7311</v>
      </c>
      <c r="J244" s="7" t="s">
        <v>7141</v>
      </c>
      <c r="K244" s="7" t="s">
        <v>7129</v>
      </c>
      <c r="L244" s="9" t="s">
        <v>7312</v>
      </c>
      <c r="M244" s="9" t="s">
        <v>7313</v>
      </c>
      <c r="N244" s="9"/>
      <c r="O244" s="7" t="s">
        <v>471</v>
      </c>
      <c r="P244" s="7"/>
      <c r="Q244" s="7">
        <v>1800</v>
      </c>
      <c r="R244" s="7">
        <v>36000</v>
      </c>
      <c r="S244" s="7"/>
      <c r="T244" s="7"/>
      <c r="U244" s="7"/>
      <c r="V244" s="7"/>
      <c r="W244" s="7" t="s">
        <v>480</v>
      </c>
      <c r="X244" s="7"/>
      <c r="Y244" s="7"/>
      <c r="Z244" s="9" t="s">
        <v>7761</v>
      </c>
      <c r="AA244" s="7" t="s">
        <v>480</v>
      </c>
      <c r="AB244" s="7">
        <v>1</v>
      </c>
    </row>
    <row r="245" spans="1:28" ht="21.6" customHeight="1">
      <c r="A245" s="7">
        <v>133</v>
      </c>
      <c r="B245" s="7">
        <v>2025031935</v>
      </c>
      <c r="C245" s="7">
        <v>1</v>
      </c>
      <c r="D245" s="7" t="s">
        <v>7123</v>
      </c>
      <c r="E245" s="7" t="s">
        <v>125</v>
      </c>
      <c r="F245" s="7" t="s">
        <v>7762</v>
      </c>
      <c r="G245" s="7" t="s">
        <v>7179</v>
      </c>
      <c r="H245" s="7" t="s">
        <v>7327</v>
      </c>
      <c r="I245" s="7" t="s">
        <v>7316</v>
      </c>
      <c r="J245" s="7" t="s">
        <v>7141</v>
      </c>
      <c r="K245" s="7" t="s">
        <v>7129</v>
      </c>
      <c r="L245" s="9" t="s">
        <v>7317</v>
      </c>
      <c r="M245" s="9" t="s">
        <v>7318</v>
      </c>
      <c r="N245" s="9" t="s">
        <v>7319</v>
      </c>
      <c r="O245" s="7" t="s">
        <v>7136</v>
      </c>
      <c r="P245" s="7"/>
      <c r="Q245" s="7">
        <v>13731</v>
      </c>
      <c r="R245" s="7">
        <v>121586</v>
      </c>
      <c r="S245" s="7"/>
      <c r="T245" s="7"/>
      <c r="U245" s="7"/>
      <c r="V245" s="7"/>
      <c r="W245" s="7"/>
      <c r="X245" s="7"/>
      <c r="Y245" s="7"/>
      <c r="Z245" s="9" t="s">
        <v>7641</v>
      </c>
      <c r="AA245" s="7" t="s">
        <v>480</v>
      </c>
      <c r="AB245" s="7">
        <v>1</v>
      </c>
    </row>
    <row r="246" spans="1:28" ht="21.6" customHeight="1">
      <c r="A246" s="7">
        <v>137</v>
      </c>
      <c r="B246" s="7">
        <v>2025032541</v>
      </c>
      <c r="C246" s="7">
        <v>1</v>
      </c>
      <c r="D246" s="7" t="s">
        <v>7123</v>
      </c>
      <c r="E246" s="7" t="s">
        <v>125</v>
      </c>
      <c r="F246" s="7" t="s">
        <v>7723</v>
      </c>
      <c r="G246" s="7" t="s">
        <v>7314</v>
      </c>
      <c r="H246" s="7" t="s">
        <v>7763</v>
      </c>
      <c r="I246" s="7" t="s">
        <v>7322</v>
      </c>
      <c r="J246" s="7" t="s">
        <v>7141</v>
      </c>
      <c r="K246" s="7" t="s">
        <v>7129</v>
      </c>
      <c r="L246" s="9" t="s">
        <v>7323</v>
      </c>
      <c r="M246" s="9" t="s">
        <v>7324</v>
      </c>
      <c r="N246" s="9" t="s">
        <v>7325</v>
      </c>
      <c r="O246" s="7" t="s">
        <v>509</v>
      </c>
      <c r="P246" s="7"/>
      <c r="Q246" s="7">
        <v>25028</v>
      </c>
      <c r="R246" s="7">
        <v>70832</v>
      </c>
      <c r="S246" s="7"/>
      <c r="T246" s="7"/>
      <c r="U246" s="7"/>
      <c r="V246" s="7"/>
      <c r="W246" s="7"/>
      <c r="X246" s="7"/>
      <c r="Y246" s="7"/>
      <c r="Z246" s="9" t="s">
        <v>7764</v>
      </c>
      <c r="AA246" s="7" t="s">
        <v>480</v>
      </c>
      <c r="AB246" s="7">
        <v>1</v>
      </c>
    </row>
    <row r="247" spans="1:28" ht="21.6" customHeight="1">
      <c r="A247" s="7">
        <v>138</v>
      </c>
      <c r="B247" s="7">
        <v>2025032713</v>
      </c>
      <c r="C247" s="7">
        <v>1</v>
      </c>
      <c r="D247" s="7" t="s">
        <v>7123</v>
      </c>
      <c r="E247" s="7" t="s">
        <v>125</v>
      </c>
      <c r="F247" s="7" t="s">
        <v>7765</v>
      </c>
      <c r="G247" s="7" t="s">
        <v>7226</v>
      </c>
      <c r="H247" s="7" t="s">
        <v>7309</v>
      </c>
      <c r="I247" s="7" t="s">
        <v>7322</v>
      </c>
      <c r="J247" s="7" t="s">
        <v>7141</v>
      </c>
      <c r="K247" s="7" t="s">
        <v>7129</v>
      </c>
      <c r="L247" s="9" t="s">
        <v>7323</v>
      </c>
      <c r="M247" s="9" t="s">
        <v>7324</v>
      </c>
      <c r="N247" s="9" t="s">
        <v>7325</v>
      </c>
      <c r="O247" s="7" t="s">
        <v>7136</v>
      </c>
      <c r="P247" s="7"/>
      <c r="Q247" s="7">
        <v>26304</v>
      </c>
      <c r="R247" s="7">
        <v>73232</v>
      </c>
      <c r="S247" s="7"/>
      <c r="T247" s="7"/>
      <c r="U247" s="7"/>
      <c r="V247" s="7"/>
      <c r="W247" s="7"/>
      <c r="X247" s="7"/>
      <c r="Y247" s="7"/>
      <c r="Z247" s="9" t="s">
        <v>7766</v>
      </c>
      <c r="AA247" s="7" t="s">
        <v>480</v>
      </c>
      <c r="AB247" s="7">
        <v>1</v>
      </c>
    </row>
    <row r="248" spans="1:28" ht="21.6" customHeight="1">
      <c r="A248" s="7">
        <v>140</v>
      </c>
      <c r="B248" s="7">
        <v>2025032821</v>
      </c>
      <c r="C248" s="7">
        <v>1</v>
      </c>
      <c r="D248" s="7" t="s">
        <v>7123</v>
      </c>
      <c r="E248" s="7" t="s">
        <v>125</v>
      </c>
      <c r="F248" s="7" t="s">
        <v>7765</v>
      </c>
      <c r="G248" s="7" t="s">
        <v>7333</v>
      </c>
      <c r="H248" s="7" t="s">
        <v>7767</v>
      </c>
      <c r="I248" s="7" t="s">
        <v>7322</v>
      </c>
      <c r="J248" s="7" t="s">
        <v>7141</v>
      </c>
      <c r="K248" s="7" t="s">
        <v>7129</v>
      </c>
      <c r="L248" s="9" t="s">
        <v>7323</v>
      </c>
      <c r="M248" s="9" t="s">
        <v>7324</v>
      </c>
      <c r="N248" s="9" t="s">
        <v>7325</v>
      </c>
      <c r="O248" s="7" t="s">
        <v>471</v>
      </c>
      <c r="P248" s="7"/>
      <c r="Q248" s="7">
        <v>26304</v>
      </c>
      <c r="R248" s="7">
        <v>73232</v>
      </c>
      <c r="S248" s="7"/>
      <c r="T248" s="7"/>
      <c r="U248" s="7"/>
      <c r="V248" s="7"/>
      <c r="W248" s="7"/>
      <c r="X248" s="7"/>
      <c r="Y248" s="7" t="s">
        <v>480</v>
      </c>
      <c r="Z248" s="9" t="s">
        <v>7768</v>
      </c>
      <c r="AA248" s="7" t="s">
        <v>480</v>
      </c>
      <c r="AB248" s="7">
        <v>1</v>
      </c>
    </row>
    <row r="249" spans="1:28" ht="21.6" customHeight="1">
      <c r="A249" s="7">
        <v>149</v>
      </c>
      <c r="B249" s="7">
        <v>2025031058</v>
      </c>
      <c r="C249" s="7">
        <v>1</v>
      </c>
      <c r="D249" s="7" t="s">
        <v>7123</v>
      </c>
      <c r="E249" s="7" t="s">
        <v>125</v>
      </c>
      <c r="F249" s="7" t="s">
        <v>7769</v>
      </c>
      <c r="G249" s="7" t="s">
        <v>7309</v>
      </c>
      <c r="H249" s="7" t="s">
        <v>7179</v>
      </c>
      <c r="I249" s="7" t="s">
        <v>7328</v>
      </c>
      <c r="J249" s="7" t="s">
        <v>7170</v>
      </c>
      <c r="K249" s="7" t="s">
        <v>7129</v>
      </c>
      <c r="L249" s="9" t="s">
        <v>7329</v>
      </c>
      <c r="M249" s="9" t="s">
        <v>7330</v>
      </c>
      <c r="N249" s="9" t="s">
        <v>7331</v>
      </c>
      <c r="O249" s="7" t="s">
        <v>471</v>
      </c>
      <c r="P249" s="7">
        <v>5690</v>
      </c>
      <c r="Q249" s="7">
        <v>12951</v>
      </c>
      <c r="R249" s="7">
        <v>17355</v>
      </c>
      <c r="S249" s="7" t="s">
        <v>480</v>
      </c>
      <c r="T249" s="7"/>
      <c r="U249" s="7"/>
      <c r="V249" s="7"/>
      <c r="W249" s="7"/>
      <c r="X249" s="7"/>
      <c r="Y249" s="7"/>
      <c r="Z249" s="9" t="s">
        <v>7641</v>
      </c>
      <c r="AA249" s="7" t="s">
        <v>480</v>
      </c>
      <c r="AB249" s="7">
        <v>1</v>
      </c>
    </row>
    <row r="250" spans="1:28" ht="21.6" customHeight="1">
      <c r="A250" s="7">
        <v>151</v>
      </c>
      <c r="B250" s="7">
        <v>2025031061</v>
      </c>
      <c r="C250" s="7">
        <v>1</v>
      </c>
      <c r="D250" s="7" t="s">
        <v>7123</v>
      </c>
      <c r="E250" s="7" t="s">
        <v>125</v>
      </c>
      <c r="F250" s="7" t="s">
        <v>7769</v>
      </c>
      <c r="G250" s="7" t="s">
        <v>7179</v>
      </c>
      <c r="H250" s="7" t="s">
        <v>7327</v>
      </c>
      <c r="I250" s="7" t="s">
        <v>7628</v>
      </c>
      <c r="J250" s="7" t="s">
        <v>7170</v>
      </c>
      <c r="K250" s="7" t="s">
        <v>7129</v>
      </c>
      <c r="L250" s="9" t="s">
        <v>7329</v>
      </c>
      <c r="M250" s="9" t="s">
        <v>7629</v>
      </c>
      <c r="N250" s="9" t="s">
        <v>7630</v>
      </c>
      <c r="O250" s="7" t="s">
        <v>471</v>
      </c>
      <c r="P250" s="7">
        <v>260</v>
      </c>
      <c r="Q250" s="7">
        <v>521</v>
      </c>
      <c r="R250" s="7">
        <v>2677</v>
      </c>
      <c r="S250" s="7" t="s">
        <v>480</v>
      </c>
      <c r="T250" s="7"/>
      <c r="U250" s="7"/>
      <c r="V250" s="7"/>
      <c r="W250" s="7"/>
      <c r="X250" s="7"/>
      <c r="Y250" s="7"/>
      <c r="Z250" s="9" t="s">
        <v>7641</v>
      </c>
      <c r="AA250" s="7" t="s">
        <v>480</v>
      </c>
      <c r="AB250" s="7">
        <v>1</v>
      </c>
    </row>
    <row r="251" spans="1:28" ht="21.6" customHeight="1">
      <c r="A251" s="7">
        <v>153</v>
      </c>
      <c r="B251" s="7">
        <v>2025031649</v>
      </c>
      <c r="C251" s="7">
        <v>1</v>
      </c>
      <c r="D251" s="7" t="s">
        <v>7123</v>
      </c>
      <c r="E251" s="7" t="s">
        <v>125</v>
      </c>
      <c r="F251" s="7" t="s">
        <v>7770</v>
      </c>
      <c r="G251" s="7" t="s">
        <v>7150</v>
      </c>
      <c r="H251" s="7" t="s">
        <v>7373</v>
      </c>
      <c r="I251" s="7" t="s">
        <v>7634</v>
      </c>
      <c r="J251" s="7" t="s">
        <v>7170</v>
      </c>
      <c r="K251" s="7" t="s">
        <v>7129</v>
      </c>
      <c r="L251" s="9" t="s">
        <v>7290</v>
      </c>
      <c r="M251" s="9" t="s">
        <v>7291</v>
      </c>
      <c r="N251" s="9" t="s">
        <v>7443</v>
      </c>
      <c r="O251" s="7" t="s">
        <v>471</v>
      </c>
      <c r="P251" s="7"/>
      <c r="Q251" s="7">
        <v>200</v>
      </c>
      <c r="R251" s="7">
        <v>3000</v>
      </c>
      <c r="S251" s="7" t="s">
        <v>480</v>
      </c>
      <c r="T251" s="7"/>
      <c r="U251" s="7"/>
      <c r="V251" s="7"/>
      <c r="W251" s="7"/>
      <c r="X251" s="7"/>
      <c r="Y251" s="7"/>
      <c r="Z251" s="9" t="s">
        <v>7641</v>
      </c>
      <c r="AA251" s="7" t="s">
        <v>480</v>
      </c>
      <c r="AB251" s="7">
        <v>1</v>
      </c>
    </row>
    <row r="252" spans="1:28" ht="21.6" customHeight="1">
      <c r="A252" s="7">
        <v>155</v>
      </c>
      <c r="B252" s="7">
        <v>2025031699</v>
      </c>
      <c r="C252" s="7">
        <v>1</v>
      </c>
      <c r="D252" s="7" t="s">
        <v>7123</v>
      </c>
      <c r="E252" s="7" t="s">
        <v>125</v>
      </c>
      <c r="F252" s="7" t="s">
        <v>7721</v>
      </c>
      <c r="G252" s="7" t="s">
        <v>7309</v>
      </c>
      <c r="H252" s="7" t="s">
        <v>7179</v>
      </c>
      <c r="I252" s="7" t="s">
        <v>7634</v>
      </c>
      <c r="J252" s="7" t="s">
        <v>7170</v>
      </c>
      <c r="K252" s="7" t="s">
        <v>7129</v>
      </c>
      <c r="L252" s="9" t="s">
        <v>7290</v>
      </c>
      <c r="M252" s="9" t="s">
        <v>7291</v>
      </c>
      <c r="N252" s="9" t="s">
        <v>7443</v>
      </c>
      <c r="O252" s="7" t="s">
        <v>471</v>
      </c>
      <c r="P252" s="7"/>
      <c r="Q252" s="7">
        <v>200</v>
      </c>
      <c r="R252" s="7">
        <v>3000</v>
      </c>
      <c r="S252" s="7"/>
      <c r="T252" s="7"/>
      <c r="U252" s="7"/>
      <c r="V252" s="7"/>
      <c r="W252" s="7" t="s">
        <v>480</v>
      </c>
      <c r="X252" s="7"/>
      <c r="Y252" s="7"/>
      <c r="Z252" s="9" t="s">
        <v>7761</v>
      </c>
      <c r="AA252" s="7" t="s">
        <v>480</v>
      </c>
      <c r="AB252" s="7">
        <v>1</v>
      </c>
    </row>
    <row r="253" spans="1:28" ht="21.6" customHeight="1">
      <c r="A253" s="7">
        <v>156</v>
      </c>
      <c r="B253" s="7">
        <v>2025030588</v>
      </c>
      <c r="C253" s="7">
        <v>1</v>
      </c>
      <c r="D253" s="7" t="s">
        <v>7123</v>
      </c>
      <c r="E253" s="7" t="s">
        <v>125</v>
      </c>
      <c r="F253" s="7" t="s">
        <v>7771</v>
      </c>
      <c r="G253" s="7" t="s">
        <v>7327</v>
      </c>
      <c r="H253" s="7" t="s">
        <v>7347</v>
      </c>
      <c r="I253" s="7" t="s">
        <v>7343</v>
      </c>
      <c r="J253" s="7" t="s">
        <v>7199</v>
      </c>
      <c r="K253" s="7" t="s">
        <v>7129</v>
      </c>
      <c r="L253" s="9" t="s">
        <v>7344</v>
      </c>
      <c r="M253" s="9" t="s">
        <v>7345</v>
      </c>
      <c r="N253" s="9" t="s">
        <v>7346</v>
      </c>
      <c r="O253" s="7" t="s">
        <v>471</v>
      </c>
      <c r="P253" s="7"/>
      <c r="Q253" s="7"/>
      <c r="R253" s="7">
        <v>375284</v>
      </c>
      <c r="S253" s="7" t="s">
        <v>480</v>
      </c>
      <c r="T253" s="7"/>
      <c r="U253" s="7"/>
      <c r="V253" s="7"/>
      <c r="W253" s="7"/>
      <c r="X253" s="7"/>
      <c r="Y253" s="7"/>
      <c r="Z253" s="9" t="s">
        <v>7641</v>
      </c>
      <c r="AA253" s="7" t="s">
        <v>480</v>
      </c>
      <c r="AB253" s="7">
        <v>1</v>
      </c>
    </row>
    <row r="254" spans="1:28" ht="21.6" customHeight="1">
      <c r="A254" s="7">
        <v>158</v>
      </c>
      <c r="B254" s="7">
        <v>2025032207</v>
      </c>
      <c r="C254" s="7">
        <v>1</v>
      </c>
      <c r="D254" s="7" t="s">
        <v>7123</v>
      </c>
      <c r="E254" s="7" t="s">
        <v>125</v>
      </c>
      <c r="F254" s="7" t="s">
        <v>7717</v>
      </c>
      <c r="G254" s="7" t="s">
        <v>7226</v>
      </c>
      <c r="H254" s="7" t="s">
        <v>7327</v>
      </c>
      <c r="I254" s="7" t="s">
        <v>7343</v>
      </c>
      <c r="J254" s="7" t="s">
        <v>7199</v>
      </c>
      <c r="K254" s="7" t="s">
        <v>7129</v>
      </c>
      <c r="L254" s="9" t="s">
        <v>7344</v>
      </c>
      <c r="M254" s="9" t="s">
        <v>7345</v>
      </c>
      <c r="N254" s="9" t="s">
        <v>7346</v>
      </c>
      <c r="O254" s="7" t="s">
        <v>471</v>
      </c>
      <c r="P254" s="7"/>
      <c r="Q254" s="7"/>
      <c r="R254" s="7">
        <v>375284</v>
      </c>
      <c r="S254" s="7"/>
      <c r="T254" s="7"/>
      <c r="U254" s="7"/>
      <c r="V254" s="7"/>
      <c r="W254" s="7"/>
      <c r="X254" s="7"/>
      <c r="Y254" s="7" t="s">
        <v>480</v>
      </c>
      <c r="Z254" s="9" t="s">
        <v>7772</v>
      </c>
      <c r="AA254" s="7" t="s">
        <v>480</v>
      </c>
      <c r="AB254" s="7">
        <v>1</v>
      </c>
    </row>
    <row r="255" spans="1:28" ht="21.6" customHeight="1">
      <c r="A255" s="7">
        <v>159</v>
      </c>
      <c r="B255" s="7">
        <v>2025032462</v>
      </c>
      <c r="C255" s="7">
        <v>1</v>
      </c>
      <c r="D255" s="7" t="s">
        <v>7123</v>
      </c>
      <c r="E255" s="7" t="s">
        <v>125</v>
      </c>
      <c r="F255" s="7" t="s">
        <v>7723</v>
      </c>
      <c r="G255" s="7" t="s">
        <v>7327</v>
      </c>
      <c r="H255" s="7" t="s">
        <v>7773</v>
      </c>
      <c r="I255" s="7" t="s">
        <v>7343</v>
      </c>
      <c r="J255" s="7" t="s">
        <v>7199</v>
      </c>
      <c r="K255" s="7" t="s">
        <v>7129</v>
      </c>
      <c r="L255" s="9" t="s">
        <v>7344</v>
      </c>
      <c r="M255" s="9" t="s">
        <v>7345</v>
      </c>
      <c r="N255" s="9" t="s">
        <v>7346</v>
      </c>
      <c r="O255" s="7" t="s">
        <v>471</v>
      </c>
      <c r="P255" s="7"/>
      <c r="Q255" s="7"/>
      <c r="R255" s="7">
        <v>375284</v>
      </c>
      <c r="S255" s="7"/>
      <c r="T255" s="7"/>
      <c r="U255" s="7" t="s">
        <v>480</v>
      </c>
      <c r="V255" s="7"/>
      <c r="W255" s="7"/>
      <c r="X255" s="7"/>
      <c r="Y255" s="7"/>
      <c r="Z255" s="9" t="s">
        <v>7308</v>
      </c>
      <c r="AA255" s="7" t="s">
        <v>480</v>
      </c>
      <c r="AB255" s="7">
        <v>1</v>
      </c>
    </row>
    <row r="256" spans="1:28" ht="21.6" customHeight="1">
      <c r="A256" s="7">
        <v>160</v>
      </c>
      <c r="B256" s="7">
        <v>2025030590</v>
      </c>
      <c r="C256" s="7">
        <v>1</v>
      </c>
      <c r="D256" s="7" t="s">
        <v>7123</v>
      </c>
      <c r="E256" s="7" t="s">
        <v>125</v>
      </c>
      <c r="F256" s="7" t="s">
        <v>7771</v>
      </c>
      <c r="G256" s="7" t="s">
        <v>7347</v>
      </c>
      <c r="H256" s="7" t="s">
        <v>7303</v>
      </c>
      <c r="I256" s="7" t="s">
        <v>7350</v>
      </c>
      <c r="J256" s="7" t="s">
        <v>7199</v>
      </c>
      <c r="K256" s="7" t="s">
        <v>7129</v>
      </c>
      <c r="L256" s="9" t="s">
        <v>7344</v>
      </c>
      <c r="M256" s="9" t="s">
        <v>7351</v>
      </c>
      <c r="N256" s="9" t="s">
        <v>7352</v>
      </c>
      <c r="O256" s="7" t="s">
        <v>471</v>
      </c>
      <c r="P256" s="7"/>
      <c r="Q256" s="7"/>
      <c r="R256" s="7">
        <v>162458</v>
      </c>
      <c r="S256" s="7" t="s">
        <v>480</v>
      </c>
      <c r="T256" s="7"/>
      <c r="U256" s="7"/>
      <c r="V256" s="7"/>
      <c r="W256" s="7"/>
      <c r="X256" s="7"/>
      <c r="Y256" s="7"/>
      <c r="Z256" s="9" t="s">
        <v>7641</v>
      </c>
      <c r="AA256" s="7" t="s">
        <v>480</v>
      </c>
      <c r="AB256" s="7">
        <v>1</v>
      </c>
    </row>
    <row r="257" spans="1:28" ht="21.6" customHeight="1">
      <c r="A257" s="7">
        <v>162</v>
      </c>
      <c r="B257" s="7">
        <v>2025031113</v>
      </c>
      <c r="C257" s="7">
        <v>1</v>
      </c>
      <c r="D257" s="7" t="s">
        <v>7123</v>
      </c>
      <c r="E257" s="7" t="s">
        <v>125</v>
      </c>
      <c r="F257" s="7" t="s">
        <v>7769</v>
      </c>
      <c r="G257" s="7" t="s">
        <v>7774</v>
      </c>
      <c r="H257" s="7" t="s">
        <v>7540</v>
      </c>
      <c r="I257" s="7" t="s">
        <v>7354</v>
      </c>
      <c r="J257" s="7" t="s">
        <v>7199</v>
      </c>
      <c r="K257" s="7" t="s">
        <v>7129</v>
      </c>
      <c r="L257" s="9" t="s">
        <v>7355</v>
      </c>
      <c r="M257" s="9" t="s">
        <v>7356</v>
      </c>
      <c r="N257" s="9"/>
      <c r="O257" s="7" t="s">
        <v>471</v>
      </c>
      <c r="P257" s="7"/>
      <c r="Q257" s="7"/>
      <c r="R257" s="7">
        <v>300153</v>
      </c>
      <c r="S257" s="7"/>
      <c r="T257" s="7"/>
      <c r="U257" s="7"/>
      <c r="V257" s="7"/>
      <c r="W257" s="7"/>
      <c r="X257" s="7"/>
      <c r="Y257" s="7" t="s">
        <v>480</v>
      </c>
      <c r="Z257" s="9" t="s">
        <v>7775</v>
      </c>
      <c r="AA257" s="7" t="s">
        <v>480</v>
      </c>
      <c r="AB257" s="7">
        <v>1</v>
      </c>
    </row>
    <row r="258" spans="1:28" ht="21.6" customHeight="1">
      <c r="A258" s="7">
        <v>163</v>
      </c>
      <c r="B258" s="7">
        <v>2025032180</v>
      </c>
      <c r="C258" s="7">
        <v>1</v>
      </c>
      <c r="D258" s="7" t="s">
        <v>7123</v>
      </c>
      <c r="E258" s="7" t="s">
        <v>125</v>
      </c>
      <c r="F258" s="7" t="s">
        <v>7762</v>
      </c>
      <c r="G258" s="7" t="s">
        <v>7332</v>
      </c>
      <c r="H258" s="7" t="s">
        <v>7694</v>
      </c>
      <c r="I258" s="7" t="s">
        <v>7354</v>
      </c>
      <c r="J258" s="7" t="s">
        <v>7199</v>
      </c>
      <c r="K258" s="7" t="s">
        <v>7129</v>
      </c>
      <c r="L258" s="9" t="s">
        <v>7355</v>
      </c>
      <c r="M258" s="9" t="s">
        <v>7356</v>
      </c>
      <c r="N258" s="9"/>
      <c r="O258" s="7" t="s">
        <v>471</v>
      </c>
      <c r="P258" s="7"/>
      <c r="Q258" s="7"/>
      <c r="R258" s="7">
        <v>300153</v>
      </c>
      <c r="S258" s="7"/>
      <c r="T258" s="7"/>
      <c r="U258" s="7"/>
      <c r="V258" s="7"/>
      <c r="W258" s="7"/>
      <c r="X258" s="7"/>
      <c r="Y258" s="7" t="s">
        <v>480</v>
      </c>
      <c r="Z258" s="9" t="s">
        <v>7776</v>
      </c>
      <c r="AA258" s="7" t="s">
        <v>480</v>
      </c>
      <c r="AB258" s="7">
        <v>1</v>
      </c>
    </row>
    <row r="259" spans="1:28" ht="21.6" customHeight="1">
      <c r="A259" s="7">
        <v>164</v>
      </c>
      <c r="B259" s="7">
        <v>2025032877</v>
      </c>
      <c r="C259" s="7">
        <v>1</v>
      </c>
      <c r="D259" s="7" t="s">
        <v>7123</v>
      </c>
      <c r="E259" s="7" t="s">
        <v>125</v>
      </c>
      <c r="F259" s="7" t="s">
        <v>7759</v>
      </c>
      <c r="G259" s="7" t="s">
        <v>7226</v>
      </c>
      <c r="H259" s="7" t="s">
        <v>7309</v>
      </c>
      <c r="I259" s="7" t="s">
        <v>7354</v>
      </c>
      <c r="J259" s="7" t="s">
        <v>7199</v>
      </c>
      <c r="K259" s="7" t="s">
        <v>7129</v>
      </c>
      <c r="L259" s="9" t="s">
        <v>7355</v>
      </c>
      <c r="M259" s="9" t="s">
        <v>7356</v>
      </c>
      <c r="N259" s="9"/>
      <c r="O259" s="7" t="s">
        <v>471</v>
      </c>
      <c r="P259" s="7"/>
      <c r="Q259" s="7"/>
      <c r="R259" s="7">
        <v>304826</v>
      </c>
      <c r="S259" s="7" t="s">
        <v>480</v>
      </c>
      <c r="T259" s="7"/>
      <c r="U259" s="7"/>
      <c r="V259" s="7"/>
      <c r="W259" s="7"/>
      <c r="X259" s="7"/>
      <c r="Y259" s="7"/>
      <c r="Z259" s="9" t="s">
        <v>7641</v>
      </c>
      <c r="AA259" s="7" t="s">
        <v>480</v>
      </c>
      <c r="AB259" s="7">
        <v>1</v>
      </c>
    </row>
    <row r="260" spans="1:28" ht="21.6" customHeight="1">
      <c r="A260" s="7">
        <v>166</v>
      </c>
      <c r="B260" s="7">
        <v>2025033114</v>
      </c>
      <c r="C260" s="7">
        <v>1</v>
      </c>
      <c r="D260" s="7" t="s">
        <v>7123</v>
      </c>
      <c r="E260" s="7" t="s">
        <v>125</v>
      </c>
      <c r="F260" s="7" t="s">
        <v>7777</v>
      </c>
      <c r="G260" s="7" t="s">
        <v>7347</v>
      </c>
      <c r="H260" s="7" t="s">
        <v>7303</v>
      </c>
      <c r="I260" s="7" t="s">
        <v>7354</v>
      </c>
      <c r="J260" s="7" t="s">
        <v>7199</v>
      </c>
      <c r="K260" s="7" t="s">
        <v>7129</v>
      </c>
      <c r="L260" s="9" t="s">
        <v>7355</v>
      </c>
      <c r="M260" s="9" t="s">
        <v>7356</v>
      </c>
      <c r="N260" s="9"/>
      <c r="O260" s="7" t="s">
        <v>471</v>
      </c>
      <c r="P260" s="7"/>
      <c r="Q260" s="7"/>
      <c r="R260" s="7">
        <v>304826</v>
      </c>
      <c r="S260" s="7"/>
      <c r="T260" s="7"/>
      <c r="U260" s="7" t="s">
        <v>480</v>
      </c>
      <c r="V260" s="7"/>
      <c r="W260" s="7"/>
      <c r="X260" s="7"/>
      <c r="Y260" s="7"/>
      <c r="Z260" s="9" t="s">
        <v>7308</v>
      </c>
      <c r="AA260" s="7" t="s">
        <v>480</v>
      </c>
      <c r="AB260" s="7">
        <v>1</v>
      </c>
    </row>
    <row r="261" spans="1:28" ht="21.6" customHeight="1">
      <c r="A261" s="7">
        <v>169</v>
      </c>
      <c r="B261" s="7">
        <v>2025032997</v>
      </c>
      <c r="C261" s="7">
        <v>1</v>
      </c>
      <c r="D261" s="7" t="s">
        <v>7123</v>
      </c>
      <c r="E261" s="7" t="s">
        <v>125</v>
      </c>
      <c r="F261" s="7" t="s">
        <v>7749</v>
      </c>
      <c r="G261" s="7" t="s">
        <v>7226</v>
      </c>
      <c r="H261" s="7" t="s">
        <v>7347</v>
      </c>
      <c r="I261" s="7" t="s">
        <v>7644</v>
      </c>
      <c r="J261" s="7" t="s">
        <v>7199</v>
      </c>
      <c r="K261" s="7" t="s">
        <v>7129</v>
      </c>
      <c r="L261" s="9" t="s">
        <v>7496</v>
      </c>
      <c r="M261" s="9" t="s">
        <v>7645</v>
      </c>
      <c r="N261" s="9" t="s">
        <v>7646</v>
      </c>
      <c r="O261" s="7" t="s">
        <v>471</v>
      </c>
      <c r="P261" s="7"/>
      <c r="Q261" s="7"/>
      <c r="R261" s="7">
        <v>483469</v>
      </c>
      <c r="S261" s="7"/>
      <c r="T261" s="7"/>
      <c r="U261" s="7"/>
      <c r="V261" s="7"/>
      <c r="W261" s="7"/>
      <c r="X261" s="7"/>
      <c r="Y261" s="7" t="s">
        <v>480</v>
      </c>
      <c r="Z261" s="9" t="s">
        <v>7778</v>
      </c>
      <c r="AA261" s="7" t="s">
        <v>480</v>
      </c>
      <c r="AB261" s="7">
        <v>1</v>
      </c>
    </row>
    <row r="262" spans="1:28" ht="21.6" customHeight="1">
      <c r="A262" s="7">
        <v>170</v>
      </c>
      <c r="B262" s="7">
        <v>2025032883</v>
      </c>
      <c r="C262" s="7">
        <v>1</v>
      </c>
      <c r="D262" s="7" t="s">
        <v>7123</v>
      </c>
      <c r="E262" s="7" t="s">
        <v>125</v>
      </c>
      <c r="F262" s="7" t="s">
        <v>7759</v>
      </c>
      <c r="G262" s="7" t="s">
        <v>7327</v>
      </c>
      <c r="H262" s="7" t="s">
        <v>7347</v>
      </c>
      <c r="I262" s="7" t="s">
        <v>7359</v>
      </c>
      <c r="J262" s="7" t="s">
        <v>7199</v>
      </c>
      <c r="K262" s="7" t="s">
        <v>7129</v>
      </c>
      <c r="L262" s="9" t="s">
        <v>7360</v>
      </c>
      <c r="M262" s="9" t="s">
        <v>7361</v>
      </c>
      <c r="N262" s="9"/>
      <c r="O262" s="7" t="s">
        <v>471</v>
      </c>
      <c r="P262" s="7"/>
      <c r="Q262" s="7"/>
      <c r="R262" s="7">
        <v>79800</v>
      </c>
      <c r="S262" s="7" t="s">
        <v>480</v>
      </c>
      <c r="T262" s="7"/>
      <c r="U262" s="7"/>
      <c r="V262" s="7"/>
      <c r="W262" s="7"/>
      <c r="X262" s="7"/>
      <c r="Y262" s="7"/>
      <c r="Z262" s="9" t="s">
        <v>7641</v>
      </c>
      <c r="AA262" s="7" t="s">
        <v>480</v>
      </c>
      <c r="AB262" s="7">
        <v>1</v>
      </c>
    </row>
    <row r="263" spans="1:28" ht="21.6" customHeight="1">
      <c r="A263" s="7">
        <v>174</v>
      </c>
      <c r="B263" s="7">
        <v>2025030516</v>
      </c>
      <c r="C263" s="7">
        <v>1</v>
      </c>
      <c r="D263" s="7" t="s">
        <v>7123</v>
      </c>
      <c r="E263" s="7" t="s">
        <v>125</v>
      </c>
      <c r="F263" s="7" t="s">
        <v>7771</v>
      </c>
      <c r="G263" s="7" t="s">
        <v>7296</v>
      </c>
      <c r="H263" s="7" t="s">
        <v>7226</v>
      </c>
      <c r="I263" s="7" t="s">
        <v>7368</v>
      </c>
      <c r="J263" s="7" t="s">
        <v>7199</v>
      </c>
      <c r="K263" s="7" t="s">
        <v>7129</v>
      </c>
      <c r="L263" s="9" t="s">
        <v>7216</v>
      </c>
      <c r="M263" s="9" t="s">
        <v>7369</v>
      </c>
      <c r="N263" s="9" t="s">
        <v>7370</v>
      </c>
      <c r="O263" s="7" t="s">
        <v>7136</v>
      </c>
      <c r="P263" s="7"/>
      <c r="Q263" s="7"/>
      <c r="R263" s="7">
        <v>38570</v>
      </c>
      <c r="S263" s="7"/>
      <c r="T263" s="7"/>
      <c r="U263" s="7"/>
      <c r="V263" s="7"/>
      <c r="W263" s="7"/>
      <c r="X263" s="7"/>
      <c r="Y263" s="7"/>
      <c r="Z263" s="9" t="s">
        <v>7766</v>
      </c>
      <c r="AA263" s="7" t="s">
        <v>480</v>
      </c>
      <c r="AB263" s="7">
        <v>1</v>
      </c>
    </row>
    <row r="264" spans="1:28" ht="21.6" customHeight="1">
      <c r="A264" s="7">
        <v>176</v>
      </c>
      <c r="B264" s="7">
        <v>2025030518</v>
      </c>
      <c r="C264" s="7">
        <v>1</v>
      </c>
      <c r="D264" s="7" t="s">
        <v>7123</v>
      </c>
      <c r="E264" s="7" t="s">
        <v>125</v>
      </c>
      <c r="F264" s="7" t="s">
        <v>7771</v>
      </c>
      <c r="G264" s="7" t="s">
        <v>7226</v>
      </c>
      <c r="H264" s="7" t="s">
        <v>7309</v>
      </c>
      <c r="I264" s="7" t="s">
        <v>7374</v>
      </c>
      <c r="J264" s="7" t="s">
        <v>7199</v>
      </c>
      <c r="K264" s="7" t="s">
        <v>7129</v>
      </c>
      <c r="L264" s="9" t="s">
        <v>7216</v>
      </c>
      <c r="M264" s="9" t="s">
        <v>7375</v>
      </c>
      <c r="N264" s="9" t="s">
        <v>7376</v>
      </c>
      <c r="O264" s="7" t="s">
        <v>471</v>
      </c>
      <c r="P264" s="7"/>
      <c r="Q264" s="7"/>
      <c r="R264" s="7">
        <v>66034</v>
      </c>
      <c r="S264" s="7" t="s">
        <v>480</v>
      </c>
      <c r="T264" s="7"/>
      <c r="U264" s="7"/>
      <c r="V264" s="7"/>
      <c r="W264" s="7"/>
      <c r="X264" s="7"/>
      <c r="Y264" s="7"/>
      <c r="Z264" s="9" t="s">
        <v>7641</v>
      </c>
      <c r="AA264" s="7" t="s">
        <v>480</v>
      </c>
      <c r="AB264" s="7">
        <v>1</v>
      </c>
    </row>
    <row r="265" spans="1:28" ht="21.6" customHeight="1">
      <c r="A265" s="7">
        <v>178</v>
      </c>
      <c r="B265" s="7">
        <v>2025031027</v>
      </c>
      <c r="C265" s="7">
        <v>1</v>
      </c>
      <c r="D265" s="7" t="s">
        <v>7123</v>
      </c>
      <c r="E265" s="7" t="s">
        <v>125</v>
      </c>
      <c r="F265" s="7" t="s">
        <v>7769</v>
      </c>
      <c r="G265" s="7" t="s">
        <v>7314</v>
      </c>
      <c r="H265" s="7" t="s">
        <v>7150</v>
      </c>
      <c r="I265" s="7" t="s">
        <v>7374</v>
      </c>
      <c r="J265" s="7" t="s">
        <v>7199</v>
      </c>
      <c r="K265" s="7" t="s">
        <v>7129</v>
      </c>
      <c r="L265" s="9" t="s">
        <v>7216</v>
      </c>
      <c r="M265" s="9" t="s">
        <v>7375</v>
      </c>
      <c r="N265" s="9" t="s">
        <v>7376</v>
      </c>
      <c r="O265" s="7" t="s">
        <v>509</v>
      </c>
      <c r="P265" s="7"/>
      <c r="Q265" s="7"/>
      <c r="R265" s="7">
        <v>66034</v>
      </c>
      <c r="S265" s="7"/>
      <c r="T265" s="7"/>
      <c r="U265" s="7"/>
      <c r="V265" s="7"/>
      <c r="W265" s="7"/>
      <c r="X265" s="7"/>
      <c r="Y265" s="7"/>
      <c r="Z265" s="9" t="s">
        <v>7779</v>
      </c>
      <c r="AA265" s="7" t="s">
        <v>480</v>
      </c>
      <c r="AB265" s="7">
        <v>1</v>
      </c>
    </row>
    <row r="266" spans="1:28" ht="21.6" customHeight="1">
      <c r="A266" s="7">
        <v>179</v>
      </c>
      <c r="B266" s="7">
        <v>2025031051</v>
      </c>
      <c r="C266" s="7">
        <v>1</v>
      </c>
      <c r="D266" s="7" t="s">
        <v>7123</v>
      </c>
      <c r="E266" s="7" t="s">
        <v>125</v>
      </c>
      <c r="F266" s="7" t="s">
        <v>7769</v>
      </c>
      <c r="G266" s="7" t="s">
        <v>7296</v>
      </c>
      <c r="H266" s="7" t="s">
        <v>7226</v>
      </c>
      <c r="I266" s="7" t="s">
        <v>7379</v>
      </c>
      <c r="J266" s="7" t="s">
        <v>7223</v>
      </c>
      <c r="K266" s="7" t="s">
        <v>7129</v>
      </c>
      <c r="L266" s="9" t="s">
        <v>7380</v>
      </c>
      <c r="M266" s="9" t="s">
        <v>7381</v>
      </c>
      <c r="N266" s="9" t="s">
        <v>7382</v>
      </c>
      <c r="O266" s="7" t="s">
        <v>471</v>
      </c>
      <c r="P266" s="7"/>
      <c r="Q266" s="7"/>
      <c r="R266" s="7">
        <v>118585</v>
      </c>
      <c r="S266" s="7" t="s">
        <v>480</v>
      </c>
      <c r="T266" s="7"/>
      <c r="U266" s="7"/>
      <c r="V266" s="7"/>
      <c r="W266" s="7"/>
      <c r="X266" s="7"/>
      <c r="Y266" s="7"/>
      <c r="Z266" s="9" t="s">
        <v>7641</v>
      </c>
      <c r="AA266" s="7" t="s">
        <v>480</v>
      </c>
      <c r="AB266" s="7">
        <v>1</v>
      </c>
    </row>
    <row r="267" spans="1:28" ht="21.6" customHeight="1">
      <c r="A267" s="7">
        <v>181</v>
      </c>
      <c r="B267" s="7">
        <v>2025031744</v>
      </c>
      <c r="C267" s="7">
        <v>1</v>
      </c>
      <c r="D267" s="7" t="s">
        <v>7123</v>
      </c>
      <c r="E267" s="7" t="s">
        <v>125</v>
      </c>
      <c r="F267" s="7" t="s">
        <v>7721</v>
      </c>
      <c r="G267" s="7" t="s">
        <v>7314</v>
      </c>
      <c r="H267" s="7" t="s">
        <v>7275</v>
      </c>
      <c r="I267" s="7" t="s">
        <v>7379</v>
      </c>
      <c r="J267" s="7" t="s">
        <v>7223</v>
      </c>
      <c r="K267" s="7" t="s">
        <v>7129</v>
      </c>
      <c r="L267" s="9" t="s">
        <v>7380</v>
      </c>
      <c r="M267" s="9" t="s">
        <v>7381</v>
      </c>
      <c r="N267" s="9" t="s">
        <v>7382</v>
      </c>
      <c r="O267" s="7" t="s">
        <v>509</v>
      </c>
      <c r="P267" s="7"/>
      <c r="Q267" s="7"/>
      <c r="R267" s="7">
        <v>118585</v>
      </c>
      <c r="S267" s="7"/>
      <c r="T267" s="7"/>
      <c r="U267" s="7"/>
      <c r="V267" s="7"/>
      <c r="W267" s="7"/>
      <c r="X267" s="7"/>
      <c r="Y267" s="7"/>
      <c r="Z267" s="9" t="s">
        <v>7437</v>
      </c>
      <c r="AA267" s="7" t="s">
        <v>480</v>
      </c>
      <c r="AB267" s="7">
        <v>1</v>
      </c>
    </row>
    <row r="268" spans="1:28" ht="21.6" customHeight="1">
      <c r="A268" s="7">
        <v>182</v>
      </c>
      <c r="B268" s="7">
        <v>2025031055</v>
      </c>
      <c r="C268" s="7">
        <v>1</v>
      </c>
      <c r="D268" s="7" t="s">
        <v>7123</v>
      </c>
      <c r="E268" s="7" t="s">
        <v>125</v>
      </c>
      <c r="F268" s="7" t="s">
        <v>7769</v>
      </c>
      <c r="G268" s="7" t="s">
        <v>7226</v>
      </c>
      <c r="H268" s="7" t="s">
        <v>7309</v>
      </c>
      <c r="I268" s="7" t="s">
        <v>7386</v>
      </c>
      <c r="J268" s="7" t="s">
        <v>7223</v>
      </c>
      <c r="K268" s="7" t="s">
        <v>7129</v>
      </c>
      <c r="L268" s="9" t="s">
        <v>7380</v>
      </c>
      <c r="M268" s="9" t="s">
        <v>7387</v>
      </c>
      <c r="N268" s="9" t="s">
        <v>7388</v>
      </c>
      <c r="O268" s="7" t="s">
        <v>7136</v>
      </c>
      <c r="P268" s="7"/>
      <c r="Q268" s="7"/>
      <c r="R268" s="7">
        <v>104402</v>
      </c>
      <c r="S268" s="7"/>
      <c r="T268" s="7"/>
      <c r="U268" s="7"/>
      <c r="V268" s="7"/>
      <c r="W268" s="7"/>
      <c r="X268" s="7"/>
      <c r="Y268" s="7"/>
      <c r="Z268" s="9" t="s">
        <v>7641</v>
      </c>
      <c r="AA268" s="7" t="s">
        <v>480</v>
      </c>
      <c r="AB268" s="7">
        <v>1</v>
      </c>
    </row>
    <row r="269" spans="1:28" ht="21.6" customHeight="1">
      <c r="A269" s="7">
        <v>184</v>
      </c>
      <c r="B269" s="7">
        <v>2025031745</v>
      </c>
      <c r="C269" s="7">
        <v>1</v>
      </c>
      <c r="D269" s="7" t="s">
        <v>7123</v>
      </c>
      <c r="E269" s="7" t="s">
        <v>125</v>
      </c>
      <c r="F269" s="7" t="s">
        <v>7721</v>
      </c>
      <c r="G269" s="7" t="s">
        <v>7275</v>
      </c>
      <c r="H269" s="7" t="s">
        <v>7125</v>
      </c>
      <c r="I269" s="7" t="s">
        <v>7386</v>
      </c>
      <c r="J269" s="7" t="s">
        <v>7223</v>
      </c>
      <c r="K269" s="7" t="s">
        <v>7129</v>
      </c>
      <c r="L269" s="9" t="s">
        <v>7380</v>
      </c>
      <c r="M269" s="9" t="s">
        <v>7387</v>
      </c>
      <c r="N269" s="9" t="s">
        <v>7388</v>
      </c>
      <c r="O269" s="7" t="s">
        <v>509</v>
      </c>
      <c r="P269" s="7"/>
      <c r="Q269" s="7"/>
      <c r="R269" s="7">
        <v>104402</v>
      </c>
      <c r="S269" s="7"/>
      <c r="T269" s="7"/>
      <c r="U269" s="7"/>
      <c r="V269" s="7"/>
      <c r="W269" s="7"/>
      <c r="X269" s="7"/>
      <c r="Y269" s="7"/>
      <c r="Z269" s="9" t="s">
        <v>7780</v>
      </c>
      <c r="AA269" s="7" t="s">
        <v>480</v>
      </c>
      <c r="AB269" s="7">
        <v>1</v>
      </c>
    </row>
    <row r="270" spans="1:28" ht="21.6" customHeight="1">
      <c r="A270" s="7">
        <v>185</v>
      </c>
      <c r="B270" s="7">
        <v>2025033300</v>
      </c>
      <c r="C270" s="7">
        <v>1</v>
      </c>
      <c r="D270" s="7" t="s">
        <v>7123</v>
      </c>
      <c r="E270" s="7" t="s">
        <v>125</v>
      </c>
      <c r="F270" s="7" t="s">
        <v>7781</v>
      </c>
      <c r="G270" s="7" t="s">
        <v>7347</v>
      </c>
      <c r="H270" s="7" t="s">
        <v>7288</v>
      </c>
      <c r="I270" s="7" t="s">
        <v>7386</v>
      </c>
      <c r="J270" s="7" t="s">
        <v>7223</v>
      </c>
      <c r="K270" s="7" t="s">
        <v>7129</v>
      </c>
      <c r="L270" s="9" t="s">
        <v>7380</v>
      </c>
      <c r="M270" s="9" t="s">
        <v>7387</v>
      </c>
      <c r="N270" s="9" t="s">
        <v>7388</v>
      </c>
      <c r="O270" s="7" t="s">
        <v>471</v>
      </c>
      <c r="P270" s="7"/>
      <c r="Q270" s="7"/>
      <c r="R270" s="7">
        <v>104402</v>
      </c>
      <c r="S270" s="7"/>
      <c r="T270" s="7"/>
      <c r="U270" s="7"/>
      <c r="V270" s="7"/>
      <c r="W270" s="7"/>
      <c r="X270" s="7"/>
      <c r="Y270" s="7" t="s">
        <v>480</v>
      </c>
      <c r="Z270" s="9" t="s">
        <v>7782</v>
      </c>
      <c r="AA270" s="7" t="s">
        <v>480</v>
      </c>
      <c r="AB270" s="7">
        <v>1</v>
      </c>
    </row>
    <row r="271" spans="1:28" ht="21.6" customHeight="1">
      <c r="A271" s="7">
        <v>186</v>
      </c>
      <c r="B271" s="7">
        <v>2025031651</v>
      </c>
      <c r="C271" s="7">
        <v>1</v>
      </c>
      <c r="D271" s="7" t="s">
        <v>7123</v>
      </c>
      <c r="E271" s="7" t="s">
        <v>125</v>
      </c>
      <c r="F271" s="7" t="s">
        <v>7770</v>
      </c>
      <c r="G271" s="7" t="s">
        <v>7373</v>
      </c>
      <c r="H271" s="7" t="s">
        <v>7332</v>
      </c>
      <c r="I271" s="7" t="s">
        <v>7393</v>
      </c>
      <c r="J271" s="7" t="s">
        <v>7223</v>
      </c>
      <c r="K271" s="7" t="s">
        <v>7129</v>
      </c>
      <c r="L271" s="9" t="s">
        <v>7394</v>
      </c>
      <c r="M271" s="9" t="s">
        <v>7395</v>
      </c>
      <c r="N271" s="9"/>
      <c r="O271" s="7" t="s">
        <v>471</v>
      </c>
      <c r="P271" s="7"/>
      <c r="Q271" s="7"/>
      <c r="R271" s="7">
        <v>36000</v>
      </c>
      <c r="S271" s="7" t="s">
        <v>480</v>
      </c>
      <c r="T271" s="7"/>
      <c r="U271" s="7"/>
      <c r="V271" s="7"/>
      <c r="W271" s="7"/>
      <c r="X271" s="7"/>
      <c r="Y271" s="7"/>
      <c r="Z271" s="9" t="s">
        <v>7641</v>
      </c>
      <c r="AA271" s="7" t="s">
        <v>480</v>
      </c>
      <c r="AB271" s="7">
        <v>1</v>
      </c>
    </row>
    <row r="272" spans="1:28" ht="21.6" customHeight="1">
      <c r="A272" s="7">
        <v>188</v>
      </c>
      <c r="B272" s="7">
        <v>2025031698</v>
      </c>
      <c r="C272" s="7">
        <v>1</v>
      </c>
      <c r="D272" s="7" t="s">
        <v>7123</v>
      </c>
      <c r="E272" s="7" t="s">
        <v>125</v>
      </c>
      <c r="F272" s="7" t="s">
        <v>7721</v>
      </c>
      <c r="G272" s="7" t="s">
        <v>7226</v>
      </c>
      <c r="H272" s="7" t="s">
        <v>7309</v>
      </c>
      <c r="I272" s="7" t="s">
        <v>7393</v>
      </c>
      <c r="J272" s="7" t="s">
        <v>7223</v>
      </c>
      <c r="K272" s="7" t="s">
        <v>7129</v>
      </c>
      <c r="L272" s="9" t="s">
        <v>7394</v>
      </c>
      <c r="M272" s="9" t="s">
        <v>7395</v>
      </c>
      <c r="N272" s="9"/>
      <c r="O272" s="7" t="s">
        <v>471</v>
      </c>
      <c r="P272" s="7"/>
      <c r="Q272" s="7"/>
      <c r="R272" s="7">
        <v>36000</v>
      </c>
      <c r="S272" s="7"/>
      <c r="T272" s="7"/>
      <c r="U272" s="7"/>
      <c r="V272" s="7"/>
      <c r="W272" s="7" t="s">
        <v>480</v>
      </c>
      <c r="X272" s="7"/>
      <c r="Y272" s="7"/>
      <c r="Z272" s="9" t="s">
        <v>7761</v>
      </c>
      <c r="AA272" s="7" t="s">
        <v>480</v>
      </c>
      <c r="AB272" s="7">
        <v>1</v>
      </c>
    </row>
    <row r="273" spans="1:28" ht="21.6" customHeight="1">
      <c r="A273" s="7">
        <v>191</v>
      </c>
      <c r="B273" s="7">
        <v>2025030348</v>
      </c>
      <c r="C273" s="7">
        <v>1</v>
      </c>
      <c r="D273" s="7" t="s">
        <v>7123</v>
      </c>
      <c r="E273" s="7" t="s">
        <v>125</v>
      </c>
      <c r="F273" s="7" t="s">
        <v>7783</v>
      </c>
      <c r="G273" s="7" t="s">
        <v>7296</v>
      </c>
      <c r="H273" s="7" t="s">
        <v>7226</v>
      </c>
      <c r="I273" s="7" t="s">
        <v>7407</v>
      </c>
      <c r="J273" s="7" t="s">
        <v>7223</v>
      </c>
      <c r="K273" s="7" t="s">
        <v>7129</v>
      </c>
      <c r="L273" s="9" t="s">
        <v>7408</v>
      </c>
      <c r="M273" s="9" t="s">
        <v>7409</v>
      </c>
      <c r="N273" s="9" t="s">
        <v>7410</v>
      </c>
      <c r="O273" s="7" t="s">
        <v>471</v>
      </c>
      <c r="P273" s="7"/>
      <c r="Q273" s="7"/>
      <c r="R273" s="7">
        <v>114085</v>
      </c>
      <c r="S273" s="7"/>
      <c r="T273" s="7"/>
      <c r="U273" s="7" t="s">
        <v>480</v>
      </c>
      <c r="V273" s="7"/>
      <c r="W273" s="7"/>
      <c r="X273" s="7"/>
      <c r="Y273" s="7"/>
      <c r="Z273" s="9" t="s">
        <v>7308</v>
      </c>
      <c r="AA273" s="7" t="s">
        <v>480</v>
      </c>
      <c r="AB273" s="7">
        <v>1</v>
      </c>
    </row>
    <row r="274" spans="1:28" ht="21.6" customHeight="1">
      <c r="A274" s="7">
        <v>194</v>
      </c>
      <c r="B274" s="7">
        <v>2025030349</v>
      </c>
      <c r="C274" s="7">
        <v>1</v>
      </c>
      <c r="D274" s="7" t="s">
        <v>7123</v>
      </c>
      <c r="E274" s="7" t="s">
        <v>125</v>
      </c>
      <c r="F274" s="7" t="s">
        <v>7783</v>
      </c>
      <c r="G274" s="7" t="s">
        <v>7226</v>
      </c>
      <c r="H274" s="7" t="s">
        <v>7309</v>
      </c>
      <c r="I274" s="7" t="s">
        <v>7658</v>
      </c>
      <c r="J274" s="7" t="s">
        <v>7223</v>
      </c>
      <c r="K274" s="7" t="s">
        <v>7129</v>
      </c>
      <c r="L274" s="9" t="s">
        <v>7408</v>
      </c>
      <c r="M274" s="9" t="s">
        <v>7659</v>
      </c>
      <c r="N274" s="9" t="s">
        <v>7660</v>
      </c>
      <c r="O274" s="7" t="s">
        <v>471</v>
      </c>
      <c r="P274" s="7"/>
      <c r="Q274" s="7"/>
      <c r="R274" s="7">
        <v>102241</v>
      </c>
      <c r="S274" s="7"/>
      <c r="T274" s="7"/>
      <c r="U274" s="7" t="s">
        <v>480</v>
      </c>
      <c r="V274" s="7"/>
      <c r="W274" s="7"/>
      <c r="X274" s="7"/>
      <c r="Y274" s="7"/>
      <c r="Z274" s="9" t="s">
        <v>7308</v>
      </c>
      <c r="AA274" s="7" t="s">
        <v>480</v>
      </c>
      <c r="AB274" s="7">
        <v>1</v>
      </c>
    </row>
    <row r="275" spans="1:28" ht="21.6" customHeight="1">
      <c r="A275" s="7">
        <v>197</v>
      </c>
      <c r="B275" s="7">
        <v>2025032879</v>
      </c>
      <c r="C275" s="7">
        <v>1</v>
      </c>
      <c r="D275" s="7" t="s">
        <v>7123</v>
      </c>
      <c r="E275" s="7" t="s">
        <v>125</v>
      </c>
      <c r="F275" s="7" t="s">
        <v>7759</v>
      </c>
      <c r="G275" s="7" t="s">
        <v>7309</v>
      </c>
      <c r="H275" s="7" t="s">
        <v>7179</v>
      </c>
      <c r="I275" s="7" t="s">
        <v>7416</v>
      </c>
      <c r="J275" s="7" t="s">
        <v>7417</v>
      </c>
      <c r="K275" s="7" t="s">
        <v>7129</v>
      </c>
      <c r="L275" s="9" t="s">
        <v>7418</v>
      </c>
      <c r="M275" s="9" t="s">
        <v>7356</v>
      </c>
      <c r="N275" s="9" t="s">
        <v>7388</v>
      </c>
      <c r="O275" s="7" t="s">
        <v>471</v>
      </c>
      <c r="P275" s="7"/>
      <c r="Q275" s="7"/>
      <c r="R275" s="7">
        <v>69999</v>
      </c>
      <c r="S275" s="7" t="s">
        <v>480</v>
      </c>
      <c r="T275" s="7"/>
      <c r="U275" s="7"/>
      <c r="V275" s="7"/>
      <c r="W275" s="7"/>
      <c r="X275" s="7"/>
      <c r="Y275" s="7"/>
      <c r="Z275" s="9" t="s">
        <v>7641</v>
      </c>
      <c r="AA275" s="7" t="s">
        <v>480</v>
      </c>
      <c r="AB275" s="7">
        <v>1</v>
      </c>
    </row>
    <row r="276" spans="1:28" ht="21.6" customHeight="1">
      <c r="A276" s="7">
        <v>199</v>
      </c>
      <c r="B276" s="7">
        <v>2025033407</v>
      </c>
      <c r="C276" s="7">
        <v>1</v>
      </c>
      <c r="D276" s="7" t="s">
        <v>7123</v>
      </c>
      <c r="E276" s="7" t="s">
        <v>125</v>
      </c>
      <c r="F276" s="7" t="s">
        <v>7784</v>
      </c>
      <c r="G276" s="7" t="s">
        <v>7179</v>
      </c>
      <c r="H276" s="7" t="s">
        <v>7314</v>
      </c>
      <c r="I276" s="7" t="s">
        <v>7785</v>
      </c>
      <c r="J276" s="7" t="s">
        <v>7234</v>
      </c>
      <c r="K276" s="7" t="s">
        <v>7129</v>
      </c>
      <c r="L276" s="9" t="s">
        <v>7786</v>
      </c>
      <c r="M276" s="9" t="s">
        <v>7787</v>
      </c>
      <c r="N276" s="9" t="s">
        <v>7788</v>
      </c>
      <c r="O276" s="7" t="s">
        <v>471</v>
      </c>
      <c r="P276" s="7"/>
      <c r="Q276" s="7">
        <v>715</v>
      </c>
      <c r="R276" s="7">
        <v>2924</v>
      </c>
      <c r="S276" s="7"/>
      <c r="T276" s="7" t="s">
        <v>480</v>
      </c>
      <c r="U276" s="7"/>
      <c r="V276" s="7"/>
      <c r="W276" s="7"/>
      <c r="X276" s="7"/>
      <c r="Y276" s="7"/>
      <c r="Z276" s="9" t="s">
        <v>7401</v>
      </c>
      <c r="AA276" s="7" t="s">
        <v>480</v>
      </c>
      <c r="AB276" s="7">
        <v>1</v>
      </c>
    </row>
    <row r="277" spans="1:28" ht="21.6" customHeight="1">
      <c r="A277" s="7">
        <v>202</v>
      </c>
      <c r="B277" s="7">
        <v>2025033575</v>
      </c>
      <c r="C277" s="7">
        <v>1</v>
      </c>
      <c r="D277" s="7" t="s">
        <v>7123</v>
      </c>
      <c r="E277" s="7" t="s">
        <v>125</v>
      </c>
      <c r="F277" s="7" t="s">
        <v>7789</v>
      </c>
      <c r="G277" s="7" t="s">
        <v>7309</v>
      </c>
      <c r="H277" s="7" t="s">
        <v>7790</v>
      </c>
      <c r="I277" s="7" t="s">
        <v>7785</v>
      </c>
      <c r="J277" s="7" t="s">
        <v>7234</v>
      </c>
      <c r="K277" s="7" t="s">
        <v>7129</v>
      </c>
      <c r="L277" s="9" t="s">
        <v>7786</v>
      </c>
      <c r="M277" s="9" t="s">
        <v>7787</v>
      </c>
      <c r="N277" s="9" t="s">
        <v>7788</v>
      </c>
      <c r="O277" s="7" t="s">
        <v>471</v>
      </c>
      <c r="P277" s="7"/>
      <c r="Q277" s="7">
        <v>715</v>
      </c>
      <c r="R277" s="7">
        <v>2924</v>
      </c>
      <c r="S277" s="7"/>
      <c r="T277" s="7"/>
      <c r="U277" s="7"/>
      <c r="V277" s="7"/>
      <c r="W277" s="7"/>
      <c r="X277" s="7"/>
      <c r="Y277" s="7" t="s">
        <v>480</v>
      </c>
      <c r="Z277" s="9" t="s">
        <v>7695</v>
      </c>
      <c r="AA277" s="7" t="s">
        <v>480</v>
      </c>
      <c r="AB277" s="7">
        <v>1</v>
      </c>
    </row>
    <row r="278" spans="1:28" ht="21.6" customHeight="1">
      <c r="A278" s="7">
        <v>203</v>
      </c>
      <c r="B278" s="7">
        <v>2025033705</v>
      </c>
      <c r="C278" s="7">
        <v>1</v>
      </c>
      <c r="D278" s="7" t="s">
        <v>7123</v>
      </c>
      <c r="E278" s="7" t="s">
        <v>125</v>
      </c>
      <c r="F278" s="7" t="s">
        <v>7789</v>
      </c>
      <c r="G278" s="7" t="s">
        <v>7196</v>
      </c>
      <c r="H278" s="7" t="s">
        <v>7791</v>
      </c>
      <c r="I278" s="7" t="s">
        <v>7785</v>
      </c>
      <c r="J278" s="7" t="s">
        <v>7234</v>
      </c>
      <c r="K278" s="7" t="s">
        <v>7129</v>
      </c>
      <c r="L278" s="9" t="s">
        <v>7786</v>
      </c>
      <c r="M278" s="9" t="s">
        <v>7787</v>
      </c>
      <c r="N278" s="9" t="s">
        <v>7788</v>
      </c>
      <c r="O278" s="7" t="s">
        <v>471</v>
      </c>
      <c r="P278" s="7"/>
      <c r="Q278" s="7">
        <v>715</v>
      </c>
      <c r="R278" s="7">
        <v>2924</v>
      </c>
      <c r="S278" s="7"/>
      <c r="T278" s="7"/>
      <c r="U278" s="7"/>
      <c r="V278" s="7"/>
      <c r="W278" s="7"/>
      <c r="X278" s="7"/>
      <c r="Y278" s="7" t="s">
        <v>480</v>
      </c>
      <c r="Z278" s="9" t="s">
        <v>7792</v>
      </c>
      <c r="AA278" s="7" t="s">
        <v>480</v>
      </c>
      <c r="AB278" s="7">
        <v>1</v>
      </c>
    </row>
    <row r="279" spans="1:28" ht="21.6" customHeight="1">
      <c r="A279" s="7">
        <v>204</v>
      </c>
      <c r="B279" s="7">
        <v>2025032597</v>
      </c>
      <c r="C279" s="7">
        <v>1</v>
      </c>
      <c r="D279" s="7" t="s">
        <v>7123</v>
      </c>
      <c r="E279" s="7" t="s">
        <v>125</v>
      </c>
      <c r="F279" s="7" t="s">
        <v>7736</v>
      </c>
      <c r="G279" s="7" t="s">
        <v>7722</v>
      </c>
      <c r="H279" s="7" t="s">
        <v>7793</v>
      </c>
      <c r="I279" s="7" t="s">
        <v>7794</v>
      </c>
      <c r="J279" s="7" t="s">
        <v>7234</v>
      </c>
      <c r="K279" s="7" t="s">
        <v>7129</v>
      </c>
      <c r="L279" s="9" t="s">
        <v>7200</v>
      </c>
      <c r="M279" s="9" t="s">
        <v>7795</v>
      </c>
      <c r="N279" s="9" t="s">
        <v>7796</v>
      </c>
      <c r="O279" s="7" t="s">
        <v>509</v>
      </c>
      <c r="P279" s="7"/>
      <c r="Q279" s="7">
        <v>636</v>
      </c>
      <c r="R279" s="7">
        <v>24026</v>
      </c>
      <c r="S279" s="7"/>
      <c r="T279" s="7"/>
      <c r="U279" s="7"/>
      <c r="V279" s="7"/>
      <c r="W279" s="7"/>
      <c r="X279" s="7"/>
      <c r="Y279" s="7"/>
      <c r="Z279" s="9" t="s">
        <v>7797</v>
      </c>
      <c r="AA279" s="7" t="s">
        <v>480</v>
      </c>
      <c r="AB279" s="7">
        <v>1</v>
      </c>
    </row>
    <row r="280" spans="1:28" ht="21.6" customHeight="1">
      <c r="A280" s="7">
        <v>205</v>
      </c>
      <c r="B280" s="7">
        <v>2025031790</v>
      </c>
      <c r="C280" s="7">
        <v>1</v>
      </c>
      <c r="D280" s="7" t="s">
        <v>7123</v>
      </c>
      <c r="E280" s="7" t="s">
        <v>125</v>
      </c>
      <c r="F280" s="7" t="s">
        <v>7798</v>
      </c>
      <c r="G280" s="7" t="s">
        <v>7226</v>
      </c>
      <c r="H280" s="7" t="s">
        <v>7139</v>
      </c>
      <c r="I280" s="7" t="s">
        <v>7799</v>
      </c>
      <c r="J280" s="7" t="s">
        <v>7234</v>
      </c>
      <c r="K280" s="7" t="s">
        <v>7129</v>
      </c>
      <c r="L280" s="9" t="s">
        <v>7200</v>
      </c>
      <c r="M280" s="9" t="s">
        <v>7800</v>
      </c>
      <c r="N280" s="9" t="s">
        <v>7801</v>
      </c>
      <c r="O280" s="7" t="s">
        <v>509</v>
      </c>
      <c r="P280" s="7"/>
      <c r="Q280" s="7">
        <v>1111</v>
      </c>
      <c r="R280" s="7">
        <v>44942</v>
      </c>
      <c r="S280" s="7"/>
      <c r="T280" s="7"/>
      <c r="U280" s="7"/>
      <c r="V280" s="7"/>
      <c r="W280" s="7"/>
      <c r="X280" s="7"/>
      <c r="Y280" s="7"/>
      <c r="Z280" s="9" t="s">
        <v>7802</v>
      </c>
      <c r="AA280" s="7" t="s">
        <v>480</v>
      </c>
      <c r="AB280" s="7">
        <v>1</v>
      </c>
    </row>
    <row r="281" spans="1:28" ht="21.6" customHeight="1">
      <c r="A281" s="7">
        <v>214</v>
      </c>
      <c r="B281" s="7">
        <v>2025030122</v>
      </c>
      <c r="C281" s="7">
        <v>1</v>
      </c>
      <c r="D281" s="7" t="s">
        <v>7123</v>
      </c>
      <c r="E281" s="7" t="s">
        <v>125</v>
      </c>
      <c r="F281" s="7" t="s">
        <v>7803</v>
      </c>
      <c r="G281" s="7" t="s">
        <v>7196</v>
      </c>
      <c r="H281" s="7" t="s">
        <v>7804</v>
      </c>
      <c r="I281" s="7" t="s">
        <v>7441</v>
      </c>
      <c r="J281" s="7" t="s">
        <v>7244</v>
      </c>
      <c r="K281" s="7" t="s">
        <v>7129</v>
      </c>
      <c r="L281" s="9" t="s">
        <v>7216</v>
      </c>
      <c r="M281" s="9" t="s">
        <v>7442</v>
      </c>
      <c r="N281" s="9" t="s">
        <v>7443</v>
      </c>
      <c r="O281" s="7" t="s">
        <v>509</v>
      </c>
      <c r="P281" s="7"/>
      <c r="Q281" s="7"/>
      <c r="R281" s="7">
        <v>26418</v>
      </c>
      <c r="S281" s="7"/>
      <c r="T281" s="7"/>
      <c r="U281" s="7"/>
      <c r="V281" s="7"/>
      <c r="W281" s="7"/>
      <c r="X281" s="7"/>
      <c r="Y281" s="7"/>
      <c r="Z281" s="9" t="s">
        <v>7805</v>
      </c>
      <c r="AA281" s="7" t="s">
        <v>480</v>
      </c>
      <c r="AB281" s="7">
        <v>1</v>
      </c>
    </row>
    <row r="282" spans="1:28" ht="21.6" customHeight="1">
      <c r="A282" s="7">
        <v>215</v>
      </c>
      <c r="B282" s="7">
        <v>2025030520</v>
      </c>
      <c r="C282" s="7">
        <v>1</v>
      </c>
      <c r="D282" s="7" t="s">
        <v>7123</v>
      </c>
      <c r="E282" s="7" t="s">
        <v>125</v>
      </c>
      <c r="F282" s="7" t="s">
        <v>7771</v>
      </c>
      <c r="G282" s="7" t="s">
        <v>7309</v>
      </c>
      <c r="H282" s="7" t="s">
        <v>7179</v>
      </c>
      <c r="I282" s="7" t="s">
        <v>7441</v>
      </c>
      <c r="J282" s="7" t="s">
        <v>7244</v>
      </c>
      <c r="K282" s="7" t="s">
        <v>7129</v>
      </c>
      <c r="L282" s="9" t="s">
        <v>7216</v>
      </c>
      <c r="M282" s="9" t="s">
        <v>7442</v>
      </c>
      <c r="N282" s="9" t="s">
        <v>7443</v>
      </c>
      <c r="O282" s="7" t="s">
        <v>471</v>
      </c>
      <c r="P282" s="7"/>
      <c r="Q282" s="7"/>
      <c r="R282" s="7">
        <v>27533</v>
      </c>
      <c r="S282" s="7" t="s">
        <v>480</v>
      </c>
      <c r="T282" s="7"/>
      <c r="U282" s="7"/>
      <c r="V282" s="7"/>
      <c r="W282" s="7"/>
      <c r="X282" s="7"/>
      <c r="Y282" s="7"/>
      <c r="Z282" s="9" t="s">
        <v>7641</v>
      </c>
      <c r="AA282" s="7" t="s">
        <v>480</v>
      </c>
      <c r="AB282" s="7">
        <v>1</v>
      </c>
    </row>
    <row r="283" spans="1:28" ht="21.6" customHeight="1">
      <c r="A283" s="7">
        <v>223</v>
      </c>
      <c r="B283" s="7">
        <v>2025030598</v>
      </c>
      <c r="C283" s="7">
        <v>1</v>
      </c>
      <c r="D283" s="7" t="s">
        <v>7123</v>
      </c>
      <c r="E283" s="7" t="s">
        <v>125</v>
      </c>
      <c r="F283" s="7" t="s">
        <v>7771</v>
      </c>
      <c r="G283" s="7" t="s">
        <v>7150</v>
      </c>
      <c r="H283" s="7" t="s">
        <v>7373</v>
      </c>
      <c r="I283" s="7" t="s">
        <v>7456</v>
      </c>
      <c r="J283" s="7" t="s">
        <v>7244</v>
      </c>
      <c r="K283" s="7" t="s">
        <v>7129</v>
      </c>
      <c r="L283" s="9" t="s">
        <v>7344</v>
      </c>
      <c r="M283" s="9" t="s">
        <v>7457</v>
      </c>
      <c r="N283" s="9" t="s">
        <v>7458</v>
      </c>
      <c r="O283" s="7" t="s">
        <v>471</v>
      </c>
      <c r="P283" s="7"/>
      <c r="Q283" s="7"/>
      <c r="R283" s="7">
        <v>10811</v>
      </c>
      <c r="S283" s="7" t="s">
        <v>480</v>
      </c>
      <c r="T283" s="7"/>
      <c r="U283" s="7"/>
      <c r="V283" s="7"/>
      <c r="W283" s="7"/>
      <c r="X283" s="7"/>
      <c r="Y283" s="7"/>
      <c r="Z283" s="9" t="s">
        <v>7641</v>
      </c>
      <c r="AA283" s="7" t="s">
        <v>480</v>
      </c>
      <c r="AB283" s="7">
        <v>1</v>
      </c>
    </row>
    <row r="284" spans="1:28" ht="21.6" customHeight="1">
      <c r="A284" s="7">
        <v>225</v>
      </c>
      <c r="B284" s="7">
        <v>2025030586</v>
      </c>
      <c r="C284" s="7">
        <v>1</v>
      </c>
      <c r="D284" s="7" t="s">
        <v>7123</v>
      </c>
      <c r="E284" s="7" t="s">
        <v>125</v>
      </c>
      <c r="F284" s="7" t="s">
        <v>7771</v>
      </c>
      <c r="G284" s="7" t="s">
        <v>7179</v>
      </c>
      <c r="H284" s="7" t="s">
        <v>7327</v>
      </c>
      <c r="I284" s="7" t="s">
        <v>7459</v>
      </c>
      <c r="J284" s="7" t="s">
        <v>7244</v>
      </c>
      <c r="K284" s="7" t="s">
        <v>7129</v>
      </c>
      <c r="L284" s="9" t="s">
        <v>7344</v>
      </c>
      <c r="M284" s="9" t="s">
        <v>7460</v>
      </c>
      <c r="N284" s="9" t="s">
        <v>7325</v>
      </c>
      <c r="O284" s="7" t="s">
        <v>471</v>
      </c>
      <c r="P284" s="7"/>
      <c r="Q284" s="7"/>
      <c r="R284" s="7">
        <v>132626</v>
      </c>
      <c r="S284" s="7" t="s">
        <v>480</v>
      </c>
      <c r="T284" s="7"/>
      <c r="U284" s="7"/>
      <c r="V284" s="7"/>
      <c r="W284" s="7"/>
      <c r="X284" s="7"/>
      <c r="Y284" s="7"/>
      <c r="Z284" s="9" t="s">
        <v>7641</v>
      </c>
      <c r="AA284" s="7" t="s">
        <v>480</v>
      </c>
      <c r="AB284" s="7">
        <v>1</v>
      </c>
    </row>
    <row r="285" spans="1:28" ht="21.6" customHeight="1">
      <c r="A285" s="7">
        <v>227</v>
      </c>
      <c r="B285" s="7">
        <v>2025032460</v>
      </c>
      <c r="C285" s="7">
        <v>1</v>
      </c>
      <c r="D285" s="7" t="s">
        <v>7123</v>
      </c>
      <c r="E285" s="7" t="s">
        <v>125</v>
      </c>
      <c r="F285" s="7" t="s">
        <v>7723</v>
      </c>
      <c r="G285" s="7" t="s">
        <v>7296</v>
      </c>
      <c r="H285" s="7" t="s">
        <v>7309</v>
      </c>
      <c r="I285" s="7" t="s">
        <v>7459</v>
      </c>
      <c r="J285" s="7" t="s">
        <v>7244</v>
      </c>
      <c r="K285" s="7" t="s">
        <v>7129</v>
      </c>
      <c r="L285" s="9" t="s">
        <v>7344</v>
      </c>
      <c r="M285" s="9" t="s">
        <v>7460</v>
      </c>
      <c r="N285" s="9" t="s">
        <v>7325</v>
      </c>
      <c r="O285" s="7" t="s">
        <v>471</v>
      </c>
      <c r="P285" s="7"/>
      <c r="Q285" s="7"/>
      <c r="R285" s="7">
        <v>132626</v>
      </c>
      <c r="S285" s="7"/>
      <c r="T285" s="7"/>
      <c r="U285" s="7" t="s">
        <v>480</v>
      </c>
      <c r="V285" s="7"/>
      <c r="W285" s="7"/>
      <c r="X285" s="7"/>
      <c r="Y285" s="7" t="s">
        <v>480</v>
      </c>
      <c r="Z285" s="9" t="s">
        <v>7806</v>
      </c>
      <c r="AA285" s="7" t="s">
        <v>480</v>
      </c>
      <c r="AB285" s="7">
        <v>1</v>
      </c>
    </row>
    <row r="286" spans="1:28" ht="21.6" customHeight="1">
      <c r="A286" s="7">
        <v>228</v>
      </c>
      <c r="B286" s="7">
        <v>2025030594</v>
      </c>
      <c r="C286" s="7">
        <v>1</v>
      </c>
      <c r="D286" s="7" t="s">
        <v>7123</v>
      </c>
      <c r="E286" s="7" t="s">
        <v>125</v>
      </c>
      <c r="F286" s="7" t="s">
        <v>7771</v>
      </c>
      <c r="G286" s="7" t="s">
        <v>7314</v>
      </c>
      <c r="H286" s="7" t="s">
        <v>7196</v>
      </c>
      <c r="I286" s="7" t="s">
        <v>7464</v>
      </c>
      <c r="J286" s="7" t="s">
        <v>7244</v>
      </c>
      <c r="K286" s="7" t="s">
        <v>7129</v>
      </c>
      <c r="L286" s="9" t="s">
        <v>7344</v>
      </c>
      <c r="M286" s="9" t="s">
        <v>7465</v>
      </c>
      <c r="N286" s="9" t="s">
        <v>7466</v>
      </c>
      <c r="O286" s="7" t="s">
        <v>471</v>
      </c>
      <c r="P286" s="7"/>
      <c r="Q286" s="7"/>
      <c r="R286" s="7">
        <v>220153</v>
      </c>
      <c r="S286" s="7" t="s">
        <v>480</v>
      </c>
      <c r="T286" s="7"/>
      <c r="U286" s="7"/>
      <c r="V286" s="7"/>
      <c r="W286" s="7"/>
      <c r="X286" s="7"/>
      <c r="Y286" s="7"/>
      <c r="Z286" s="9" t="s">
        <v>7641</v>
      </c>
      <c r="AA286" s="7" t="s">
        <v>480</v>
      </c>
      <c r="AB286" s="7">
        <v>1</v>
      </c>
    </row>
    <row r="287" spans="1:28" ht="21.6" customHeight="1">
      <c r="A287" s="7">
        <v>230</v>
      </c>
      <c r="B287" s="7">
        <v>2025032461</v>
      </c>
      <c r="C287" s="7">
        <v>1</v>
      </c>
      <c r="D287" s="7" t="s">
        <v>7123</v>
      </c>
      <c r="E287" s="7" t="s">
        <v>125</v>
      </c>
      <c r="F287" s="7" t="s">
        <v>7723</v>
      </c>
      <c r="G287" s="7" t="s">
        <v>7309</v>
      </c>
      <c r="H287" s="7" t="s">
        <v>7327</v>
      </c>
      <c r="I287" s="7" t="s">
        <v>7464</v>
      </c>
      <c r="J287" s="7" t="s">
        <v>7244</v>
      </c>
      <c r="K287" s="7" t="s">
        <v>7129</v>
      </c>
      <c r="L287" s="9" t="s">
        <v>7344</v>
      </c>
      <c r="M287" s="9" t="s">
        <v>7465</v>
      </c>
      <c r="N287" s="9" t="s">
        <v>7466</v>
      </c>
      <c r="O287" s="7" t="s">
        <v>471</v>
      </c>
      <c r="P287" s="7"/>
      <c r="Q287" s="7"/>
      <c r="R287" s="7">
        <v>220153</v>
      </c>
      <c r="S287" s="7"/>
      <c r="T287" s="7" t="s">
        <v>480</v>
      </c>
      <c r="U287" s="7"/>
      <c r="V287" s="7"/>
      <c r="W287" s="7"/>
      <c r="X287" s="7"/>
      <c r="Y287" s="7" t="s">
        <v>480</v>
      </c>
      <c r="Z287" s="9" t="s">
        <v>7807</v>
      </c>
      <c r="AA287" s="7" t="s">
        <v>480</v>
      </c>
      <c r="AB287" s="7">
        <v>1</v>
      </c>
    </row>
    <row r="288" spans="1:28" ht="21.6" customHeight="1">
      <c r="A288" s="7">
        <v>231</v>
      </c>
      <c r="B288" s="7">
        <v>2025030596</v>
      </c>
      <c r="C288" s="7">
        <v>1</v>
      </c>
      <c r="D288" s="7" t="s">
        <v>7123</v>
      </c>
      <c r="E288" s="7" t="s">
        <v>125</v>
      </c>
      <c r="F288" s="7" t="s">
        <v>7771</v>
      </c>
      <c r="G288" s="7" t="s">
        <v>7196</v>
      </c>
      <c r="H288" s="7" t="s">
        <v>7150</v>
      </c>
      <c r="I288" s="7" t="s">
        <v>7467</v>
      </c>
      <c r="J288" s="7" t="s">
        <v>7244</v>
      </c>
      <c r="K288" s="7" t="s">
        <v>7129</v>
      </c>
      <c r="L288" s="9" t="s">
        <v>7344</v>
      </c>
      <c r="M288" s="9" t="s">
        <v>7468</v>
      </c>
      <c r="N288" s="9" t="s">
        <v>7469</v>
      </c>
      <c r="O288" s="7" t="s">
        <v>471</v>
      </c>
      <c r="P288" s="7"/>
      <c r="Q288" s="7"/>
      <c r="R288" s="7">
        <v>105706</v>
      </c>
      <c r="S288" s="7" t="s">
        <v>480</v>
      </c>
      <c r="T288" s="7"/>
      <c r="U288" s="7"/>
      <c r="V288" s="7"/>
      <c r="W288" s="7"/>
      <c r="X288" s="7"/>
      <c r="Y288" s="7"/>
      <c r="Z288" s="9" t="s">
        <v>7641</v>
      </c>
      <c r="AA288" s="7" t="s">
        <v>480</v>
      </c>
      <c r="AB288" s="7">
        <v>1</v>
      </c>
    </row>
    <row r="289" spans="1:28" ht="21.6" customHeight="1">
      <c r="A289" s="7">
        <v>237</v>
      </c>
      <c r="B289" s="7">
        <v>2025030592</v>
      </c>
      <c r="C289" s="7">
        <v>1</v>
      </c>
      <c r="D289" s="7" t="s">
        <v>7123</v>
      </c>
      <c r="E289" s="7" t="s">
        <v>125</v>
      </c>
      <c r="F289" s="7" t="s">
        <v>7771</v>
      </c>
      <c r="G289" s="7" t="s">
        <v>7303</v>
      </c>
      <c r="H289" s="7" t="s">
        <v>7288</v>
      </c>
      <c r="I289" s="7" t="s">
        <v>7480</v>
      </c>
      <c r="J289" s="7" t="s">
        <v>7244</v>
      </c>
      <c r="K289" s="7" t="s">
        <v>7129</v>
      </c>
      <c r="L289" s="9" t="s">
        <v>7344</v>
      </c>
      <c r="M289" s="9" t="s">
        <v>7481</v>
      </c>
      <c r="N289" s="9" t="s">
        <v>7440</v>
      </c>
      <c r="O289" s="7" t="s">
        <v>471</v>
      </c>
      <c r="P289" s="7"/>
      <c r="Q289" s="7"/>
      <c r="R289" s="7">
        <v>173363</v>
      </c>
      <c r="S289" s="7" t="s">
        <v>480</v>
      </c>
      <c r="T289" s="7"/>
      <c r="U289" s="7"/>
      <c r="V289" s="7"/>
      <c r="W289" s="7"/>
      <c r="X289" s="7"/>
      <c r="Y289" s="7"/>
      <c r="Z289" s="9" t="s">
        <v>7641</v>
      </c>
      <c r="AA289" s="7" t="s">
        <v>480</v>
      </c>
      <c r="AB289" s="7">
        <v>1</v>
      </c>
    </row>
    <row r="290" spans="1:28" ht="21.6" customHeight="1">
      <c r="A290" s="7">
        <v>239</v>
      </c>
      <c r="B290" s="7">
        <v>2025031277</v>
      </c>
      <c r="C290" s="7">
        <v>1</v>
      </c>
      <c r="D290" s="7" t="s">
        <v>7123</v>
      </c>
      <c r="E290" s="7" t="s">
        <v>125</v>
      </c>
      <c r="F290" s="7" t="s">
        <v>7758</v>
      </c>
      <c r="G290" s="7" t="s">
        <v>7196</v>
      </c>
      <c r="H290" s="7" t="s">
        <v>7150</v>
      </c>
      <c r="I290" s="7" t="s">
        <v>7482</v>
      </c>
      <c r="J290" s="7" t="s">
        <v>7244</v>
      </c>
      <c r="K290" s="7" t="s">
        <v>7129</v>
      </c>
      <c r="L290" s="9" t="s">
        <v>7483</v>
      </c>
      <c r="M290" s="9" t="s">
        <v>7484</v>
      </c>
      <c r="N290" s="9"/>
      <c r="O290" s="7" t="s">
        <v>471</v>
      </c>
      <c r="P290" s="7"/>
      <c r="Q290" s="7"/>
      <c r="R290" s="7">
        <v>113516</v>
      </c>
      <c r="S290" s="7" t="s">
        <v>480</v>
      </c>
      <c r="T290" s="7"/>
      <c r="U290" s="7"/>
      <c r="V290" s="7"/>
      <c r="W290" s="7"/>
      <c r="X290" s="7"/>
      <c r="Y290" s="7"/>
      <c r="Z290" s="9" t="s">
        <v>7641</v>
      </c>
      <c r="AA290" s="7" t="s">
        <v>480</v>
      </c>
      <c r="AB290" s="7">
        <v>1</v>
      </c>
    </row>
    <row r="291" spans="1:28" ht="21.6" customHeight="1">
      <c r="A291" s="7">
        <v>243</v>
      </c>
      <c r="B291" s="7">
        <v>2025031830</v>
      </c>
      <c r="C291" s="7">
        <v>1</v>
      </c>
      <c r="D291" s="7" t="s">
        <v>7123</v>
      </c>
      <c r="E291" s="7" t="s">
        <v>125</v>
      </c>
      <c r="F291" s="7" t="s">
        <v>7798</v>
      </c>
      <c r="G291" s="7" t="s">
        <v>7314</v>
      </c>
      <c r="H291" s="7" t="s">
        <v>7332</v>
      </c>
      <c r="I291" s="7" t="s">
        <v>7677</v>
      </c>
      <c r="J291" s="7" t="s">
        <v>7678</v>
      </c>
      <c r="K291" s="7" t="s">
        <v>7129</v>
      </c>
      <c r="L291" s="9" t="s">
        <v>7200</v>
      </c>
      <c r="M291" s="9" t="s">
        <v>7679</v>
      </c>
      <c r="N291" s="9" t="s">
        <v>7680</v>
      </c>
      <c r="O291" s="7" t="s">
        <v>471</v>
      </c>
      <c r="P291" s="7"/>
      <c r="Q291" s="7">
        <v>1720</v>
      </c>
      <c r="R291" s="7">
        <v>112776</v>
      </c>
      <c r="S291" s="7"/>
      <c r="T291" s="7"/>
      <c r="U291" s="7"/>
      <c r="V291" s="7"/>
      <c r="W291" s="7"/>
      <c r="X291" s="7"/>
      <c r="Y291" s="7" t="s">
        <v>480</v>
      </c>
      <c r="Z291" s="9" t="s">
        <v>7808</v>
      </c>
      <c r="AA291" s="7" t="s">
        <v>480</v>
      </c>
      <c r="AB291" s="7">
        <v>1</v>
      </c>
    </row>
    <row r="292" spans="1:28" ht="21.6" customHeight="1">
      <c r="A292" s="7">
        <v>257</v>
      </c>
      <c r="B292" s="7">
        <v>2025033024</v>
      </c>
      <c r="C292" s="7">
        <v>1</v>
      </c>
      <c r="D292" s="7" t="s">
        <v>7123</v>
      </c>
      <c r="E292" s="7" t="s">
        <v>125</v>
      </c>
      <c r="F292" s="7" t="s">
        <v>7749</v>
      </c>
      <c r="G292" s="7" t="s">
        <v>7196</v>
      </c>
      <c r="H292" s="7" t="s">
        <v>7150</v>
      </c>
      <c r="I292" s="7" t="s">
        <v>7691</v>
      </c>
      <c r="J292" s="7" t="s">
        <v>7489</v>
      </c>
      <c r="K292" s="7" t="s">
        <v>7129</v>
      </c>
      <c r="L292" s="9" t="s">
        <v>7200</v>
      </c>
      <c r="M292" s="9" t="s">
        <v>7493</v>
      </c>
      <c r="N292" s="9" t="s">
        <v>7692</v>
      </c>
      <c r="O292" s="7" t="s">
        <v>471</v>
      </c>
      <c r="P292" s="7"/>
      <c r="Q292" s="7"/>
      <c r="R292" s="7">
        <v>929886</v>
      </c>
      <c r="S292" s="7"/>
      <c r="T292" s="7"/>
      <c r="U292" s="7"/>
      <c r="V292" s="7"/>
      <c r="W292" s="7"/>
      <c r="X292" s="7"/>
      <c r="Y292" s="7" t="s">
        <v>480</v>
      </c>
      <c r="Z292" s="9" t="s">
        <v>7809</v>
      </c>
      <c r="AA292" s="7" t="s">
        <v>480</v>
      </c>
      <c r="AB292" s="7">
        <v>1</v>
      </c>
    </row>
    <row r="293" spans="1:28" ht="21.6" customHeight="1">
      <c r="A293" s="7">
        <v>258</v>
      </c>
      <c r="B293" s="7">
        <v>2025031348</v>
      </c>
      <c r="C293" s="7">
        <v>1</v>
      </c>
      <c r="D293" s="7" t="s">
        <v>7123</v>
      </c>
      <c r="E293" s="7" t="s">
        <v>125</v>
      </c>
      <c r="F293" s="7" t="s">
        <v>7810</v>
      </c>
      <c r="G293" s="7" t="s">
        <v>7179</v>
      </c>
      <c r="H293" s="7" t="s">
        <v>7327</v>
      </c>
      <c r="I293" s="7" t="s">
        <v>7503</v>
      </c>
      <c r="J293" s="7" t="s">
        <v>7274</v>
      </c>
      <c r="K293" s="7" t="s">
        <v>7129</v>
      </c>
      <c r="L293" s="9" t="s">
        <v>7504</v>
      </c>
      <c r="M293" s="9" t="s">
        <v>7505</v>
      </c>
      <c r="N293" s="9" t="s">
        <v>7454</v>
      </c>
      <c r="O293" s="7" t="s">
        <v>471</v>
      </c>
      <c r="P293" s="7"/>
      <c r="Q293" s="7">
        <v>2107</v>
      </c>
      <c r="R293" s="7">
        <v>832</v>
      </c>
      <c r="S293" s="7" t="s">
        <v>480</v>
      </c>
      <c r="T293" s="7"/>
      <c r="U293" s="7"/>
      <c r="V293" s="7"/>
      <c r="W293" s="7"/>
      <c r="X293" s="7"/>
      <c r="Y293" s="7"/>
      <c r="Z293" s="9" t="s">
        <v>7641</v>
      </c>
      <c r="AA293" s="7" t="s">
        <v>480</v>
      </c>
      <c r="AB293" s="7">
        <v>1</v>
      </c>
    </row>
    <row r="294" spans="1:28" ht="21.6" customHeight="1">
      <c r="A294" s="7">
        <v>260</v>
      </c>
      <c r="B294" s="7">
        <v>2025033371</v>
      </c>
      <c r="C294" s="7">
        <v>1</v>
      </c>
      <c r="D294" s="7" t="s">
        <v>7123</v>
      </c>
      <c r="E294" s="7" t="s">
        <v>125</v>
      </c>
      <c r="F294" s="7" t="s">
        <v>7781</v>
      </c>
      <c r="G294" s="7" t="s">
        <v>7333</v>
      </c>
      <c r="H294" s="7" t="s">
        <v>7635</v>
      </c>
      <c r="I294" s="7" t="s">
        <v>7508</v>
      </c>
      <c r="J294" s="7" t="s">
        <v>1843</v>
      </c>
      <c r="K294" s="7" t="s">
        <v>7129</v>
      </c>
      <c r="L294" s="9" t="s">
        <v>7509</v>
      </c>
      <c r="M294" s="9" t="s">
        <v>7510</v>
      </c>
      <c r="N294" s="9" t="s">
        <v>7511</v>
      </c>
      <c r="O294" s="7" t="s">
        <v>509</v>
      </c>
      <c r="P294" s="7"/>
      <c r="Q294" s="7"/>
      <c r="R294" s="7">
        <v>88373</v>
      </c>
      <c r="S294" s="7"/>
      <c r="T294" s="7"/>
      <c r="U294" s="7"/>
      <c r="V294" s="7"/>
      <c r="W294" s="7"/>
      <c r="X294" s="7"/>
      <c r="Y294" s="7"/>
      <c r="Z294" s="9" t="s">
        <v>7811</v>
      </c>
      <c r="AA294" s="7" t="s">
        <v>480</v>
      </c>
      <c r="AB294" s="7">
        <v>1</v>
      </c>
    </row>
    <row r="295" spans="1:28" ht="21.6" customHeight="1">
      <c r="A295" s="7">
        <v>261</v>
      </c>
      <c r="B295" s="7">
        <v>2025033545</v>
      </c>
      <c r="C295" s="7">
        <v>1</v>
      </c>
      <c r="D295" s="7" t="s">
        <v>7123</v>
      </c>
      <c r="E295" s="7" t="s">
        <v>125</v>
      </c>
      <c r="F295" s="7" t="s">
        <v>7789</v>
      </c>
      <c r="G295" s="7" t="s">
        <v>7296</v>
      </c>
      <c r="H295" s="7" t="s">
        <v>7309</v>
      </c>
      <c r="I295" s="7" t="s">
        <v>7508</v>
      </c>
      <c r="J295" s="7" t="s">
        <v>1843</v>
      </c>
      <c r="K295" s="7" t="s">
        <v>7129</v>
      </c>
      <c r="L295" s="9" t="s">
        <v>7509</v>
      </c>
      <c r="M295" s="9" t="s">
        <v>7510</v>
      </c>
      <c r="N295" s="9" t="s">
        <v>7511</v>
      </c>
      <c r="O295" s="7" t="s">
        <v>471</v>
      </c>
      <c r="P295" s="7"/>
      <c r="Q295" s="7"/>
      <c r="R295" s="7">
        <v>88373</v>
      </c>
      <c r="S295" s="7"/>
      <c r="T295" s="7"/>
      <c r="U295" s="7"/>
      <c r="V295" s="7"/>
      <c r="W295" s="7"/>
      <c r="X295" s="7"/>
      <c r="Y295" s="7" t="s">
        <v>480</v>
      </c>
      <c r="Z295" s="9" t="s">
        <v>7775</v>
      </c>
      <c r="AA295" s="7" t="s">
        <v>480</v>
      </c>
      <c r="AB295" s="7">
        <v>1</v>
      </c>
    </row>
    <row r="296" spans="1:28" ht="21.6" customHeight="1">
      <c r="A296" s="7">
        <v>262</v>
      </c>
      <c r="B296" s="7">
        <v>2025031475</v>
      </c>
      <c r="C296" s="7">
        <v>1</v>
      </c>
      <c r="D296" s="7" t="s">
        <v>7123</v>
      </c>
      <c r="E296" s="7" t="s">
        <v>125</v>
      </c>
      <c r="F296" s="7" t="s">
        <v>7810</v>
      </c>
      <c r="G296" s="7" t="s">
        <v>7377</v>
      </c>
      <c r="H296" s="7" t="s">
        <v>7378</v>
      </c>
      <c r="I296" s="7" t="s">
        <v>7513</v>
      </c>
      <c r="J296" s="7" t="s">
        <v>1843</v>
      </c>
      <c r="K296" s="7" t="s">
        <v>7129</v>
      </c>
      <c r="L296" s="9" t="s">
        <v>7200</v>
      </c>
      <c r="M296" s="9" t="s">
        <v>7493</v>
      </c>
      <c r="N296" s="9" t="s">
        <v>7514</v>
      </c>
      <c r="O296" s="7" t="s">
        <v>471</v>
      </c>
      <c r="P296" s="7"/>
      <c r="Q296" s="7"/>
      <c r="R296" s="7">
        <v>64520</v>
      </c>
      <c r="S296" s="7"/>
      <c r="T296" s="7"/>
      <c r="U296" s="7" t="s">
        <v>480</v>
      </c>
      <c r="V296" s="7"/>
      <c r="W296" s="7"/>
      <c r="X296" s="7"/>
      <c r="Y296" s="7"/>
      <c r="Z296" s="9" t="s">
        <v>7308</v>
      </c>
      <c r="AA296" s="7" t="s">
        <v>480</v>
      </c>
      <c r="AB296" s="7">
        <v>1</v>
      </c>
    </row>
    <row r="297" spans="1:28" ht="21.6" customHeight="1">
      <c r="A297" s="7">
        <v>263</v>
      </c>
      <c r="B297" s="7">
        <v>2025031654</v>
      </c>
      <c r="C297" s="7">
        <v>1</v>
      </c>
      <c r="D297" s="7" t="s">
        <v>7123</v>
      </c>
      <c r="E297" s="7" t="s">
        <v>125</v>
      </c>
      <c r="F297" s="7" t="s">
        <v>7770</v>
      </c>
      <c r="G297" s="7" t="s">
        <v>7333</v>
      </c>
      <c r="H297" s="7" t="s">
        <v>7372</v>
      </c>
      <c r="I297" s="7" t="s">
        <v>7513</v>
      </c>
      <c r="J297" s="7" t="s">
        <v>1843</v>
      </c>
      <c r="K297" s="7" t="s">
        <v>7129</v>
      </c>
      <c r="L297" s="9" t="s">
        <v>7200</v>
      </c>
      <c r="M297" s="9" t="s">
        <v>7493</v>
      </c>
      <c r="N297" s="9" t="s">
        <v>7514</v>
      </c>
      <c r="O297" s="7" t="s">
        <v>471</v>
      </c>
      <c r="P297" s="7"/>
      <c r="Q297" s="7"/>
      <c r="R297" s="7">
        <v>64520</v>
      </c>
      <c r="S297" s="7"/>
      <c r="T297" s="7"/>
      <c r="U297" s="7" t="s">
        <v>480</v>
      </c>
      <c r="V297" s="7"/>
      <c r="W297" s="7"/>
      <c r="X297" s="7"/>
      <c r="Y297" s="7"/>
      <c r="Z297" s="9" t="s">
        <v>7308</v>
      </c>
      <c r="AA297" s="7" t="s">
        <v>480</v>
      </c>
      <c r="AB297" s="7">
        <v>1</v>
      </c>
    </row>
    <row r="298" spans="1:28" ht="21.6" customHeight="1">
      <c r="A298" s="7">
        <v>264</v>
      </c>
      <c r="B298" s="7">
        <v>2025033025</v>
      </c>
      <c r="C298" s="7">
        <v>1</v>
      </c>
      <c r="D298" s="7" t="s">
        <v>7123</v>
      </c>
      <c r="E298" s="7" t="s">
        <v>125</v>
      </c>
      <c r="F298" s="7" t="s">
        <v>7749</v>
      </c>
      <c r="G298" s="7" t="s">
        <v>7150</v>
      </c>
      <c r="H298" s="7" t="s">
        <v>7373</v>
      </c>
      <c r="I298" s="7" t="s">
        <v>7513</v>
      </c>
      <c r="J298" s="7" t="s">
        <v>1843</v>
      </c>
      <c r="K298" s="7" t="s">
        <v>7129</v>
      </c>
      <c r="L298" s="9" t="s">
        <v>7200</v>
      </c>
      <c r="M298" s="9" t="s">
        <v>7493</v>
      </c>
      <c r="N298" s="9" t="s">
        <v>7514</v>
      </c>
      <c r="O298" s="7" t="s">
        <v>471</v>
      </c>
      <c r="P298" s="7"/>
      <c r="Q298" s="7"/>
      <c r="R298" s="7">
        <v>64520</v>
      </c>
      <c r="S298" s="7"/>
      <c r="T298" s="7"/>
      <c r="U298" s="7"/>
      <c r="V298" s="7"/>
      <c r="W298" s="7"/>
      <c r="X298" s="7"/>
      <c r="Y298" s="7" t="s">
        <v>480</v>
      </c>
      <c r="Z298" s="9" t="s">
        <v>7809</v>
      </c>
      <c r="AA298" s="7" t="s">
        <v>480</v>
      </c>
      <c r="AB298" s="7">
        <v>1</v>
      </c>
    </row>
    <row r="299" spans="1:28" ht="21.6" customHeight="1">
      <c r="A299" s="7">
        <v>265</v>
      </c>
      <c r="B299" s="7">
        <v>2025031474</v>
      </c>
      <c r="C299" s="7">
        <v>1</v>
      </c>
      <c r="D299" s="7" t="s">
        <v>7123</v>
      </c>
      <c r="E299" s="7" t="s">
        <v>125</v>
      </c>
      <c r="F299" s="7" t="s">
        <v>7810</v>
      </c>
      <c r="G299" s="7" t="s">
        <v>7377</v>
      </c>
      <c r="H299" s="7" t="s">
        <v>7378</v>
      </c>
      <c r="I299" s="7" t="s">
        <v>7516</v>
      </c>
      <c r="J299" s="7" t="s">
        <v>1843</v>
      </c>
      <c r="K299" s="7" t="s">
        <v>7129</v>
      </c>
      <c r="L299" s="9" t="s">
        <v>7200</v>
      </c>
      <c r="M299" s="9" t="s">
        <v>7493</v>
      </c>
      <c r="N299" s="9" t="s">
        <v>7517</v>
      </c>
      <c r="O299" s="7" t="s">
        <v>471</v>
      </c>
      <c r="P299" s="7"/>
      <c r="Q299" s="7"/>
      <c r="R299" s="7">
        <v>165091</v>
      </c>
      <c r="S299" s="7"/>
      <c r="T299" s="7" t="s">
        <v>480</v>
      </c>
      <c r="U299" s="7"/>
      <c r="V299" s="7"/>
      <c r="W299" s="7"/>
      <c r="X299" s="7"/>
      <c r="Y299" s="7"/>
      <c r="Z299" s="9" t="s">
        <v>7308</v>
      </c>
      <c r="AA299" s="7" t="s">
        <v>480</v>
      </c>
      <c r="AB299" s="7">
        <v>1</v>
      </c>
    </row>
    <row r="300" spans="1:28" ht="21.6" customHeight="1">
      <c r="A300" s="7">
        <v>266</v>
      </c>
      <c r="B300" s="7">
        <v>2025031653</v>
      </c>
      <c r="C300" s="7">
        <v>1</v>
      </c>
      <c r="D300" s="7" t="s">
        <v>7123</v>
      </c>
      <c r="E300" s="7" t="s">
        <v>125</v>
      </c>
      <c r="F300" s="7" t="s">
        <v>7770</v>
      </c>
      <c r="G300" s="7" t="s">
        <v>7332</v>
      </c>
      <c r="H300" s="7" t="s">
        <v>7333</v>
      </c>
      <c r="I300" s="7" t="s">
        <v>7516</v>
      </c>
      <c r="J300" s="7" t="s">
        <v>1843</v>
      </c>
      <c r="K300" s="7" t="s">
        <v>7129</v>
      </c>
      <c r="L300" s="9" t="s">
        <v>7200</v>
      </c>
      <c r="M300" s="9" t="s">
        <v>7493</v>
      </c>
      <c r="N300" s="9" t="s">
        <v>7517</v>
      </c>
      <c r="O300" s="7" t="s">
        <v>471</v>
      </c>
      <c r="P300" s="7"/>
      <c r="Q300" s="7"/>
      <c r="R300" s="7">
        <v>165091</v>
      </c>
      <c r="S300" s="7"/>
      <c r="T300" s="7"/>
      <c r="U300" s="7" t="s">
        <v>480</v>
      </c>
      <c r="V300" s="7"/>
      <c r="W300" s="7"/>
      <c r="X300" s="7"/>
      <c r="Y300" s="7"/>
      <c r="Z300" s="9" t="s">
        <v>7308</v>
      </c>
      <c r="AA300" s="7" t="s">
        <v>480</v>
      </c>
      <c r="AB300" s="7">
        <v>1</v>
      </c>
    </row>
    <row r="301" spans="1:28" ht="21.6" customHeight="1">
      <c r="A301" s="7">
        <v>267</v>
      </c>
      <c r="B301" s="7">
        <v>2025033023</v>
      </c>
      <c r="C301" s="7">
        <v>1</v>
      </c>
      <c r="D301" s="7" t="s">
        <v>7123</v>
      </c>
      <c r="E301" s="7" t="s">
        <v>125</v>
      </c>
      <c r="F301" s="7" t="s">
        <v>7749</v>
      </c>
      <c r="G301" s="7" t="s">
        <v>7314</v>
      </c>
      <c r="H301" s="7" t="s">
        <v>7196</v>
      </c>
      <c r="I301" s="7" t="s">
        <v>7516</v>
      </c>
      <c r="J301" s="7" t="s">
        <v>1843</v>
      </c>
      <c r="K301" s="7" t="s">
        <v>7129</v>
      </c>
      <c r="L301" s="9" t="s">
        <v>7200</v>
      </c>
      <c r="M301" s="9" t="s">
        <v>7493</v>
      </c>
      <c r="N301" s="9" t="s">
        <v>7517</v>
      </c>
      <c r="O301" s="7" t="s">
        <v>471</v>
      </c>
      <c r="P301" s="7"/>
      <c r="Q301" s="7"/>
      <c r="R301" s="7">
        <v>165091</v>
      </c>
      <c r="S301" s="7"/>
      <c r="T301" s="7"/>
      <c r="U301" s="7"/>
      <c r="V301" s="7"/>
      <c r="W301" s="7"/>
      <c r="X301" s="7"/>
      <c r="Y301" s="7" t="s">
        <v>480</v>
      </c>
      <c r="Z301" s="9" t="s">
        <v>7809</v>
      </c>
      <c r="AA301" s="7" t="s">
        <v>480</v>
      </c>
      <c r="AB301" s="7">
        <v>1</v>
      </c>
    </row>
    <row r="302" spans="1:28" ht="21.6" customHeight="1">
      <c r="A302" s="7">
        <v>268</v>
      </c>
      <c r="B302" s="7">
        <v>2025032881</v>
      </c>
      <c r="C302" s="7">
        <v>1</v>
      </c>
      <c r="D302" s="7" t="s">
        <v>7123</v>
      </c>
      <c r="E302" s="7" t="s">
        <v>125</v>
      </c>
      <c r="F302" s="7" t="s">
        <v>7759</v>
      </c>
      <c r="G302" s="7" t="s">
        <v>7179</v>
      </c>
      <c r="H302" s="7" t="s">
        <v>7327</v>
      </c>
      <c r="I302" s="7" t="s">
        <v>7518</v>
      </c>
      <c r="J302" s="7" t="s">
        <v>1843</v>
      </c>
      <c r="K302" s="7" t="s">
        <v>7129</v>
      </c>
      <c r="L302" s="9" t="s">
        <v>7418</v>
      </c>
      <c r="M302" s="9" t="s">
        <v>7356</v>
      </c>
      <c r="N302" s="9" t="s">
        <v>7388</v>
      </c>
      <c r="O302" s="7" t="s">
        <v>471</v>
      </c>
      <c r="P302" s="7"/>
      <c r="Q302" s="7"/>
      <c r="R302" s="7">
        <v>40698</v>
      </c>
      <c r="S302" s="7" t="s">
        <v>480</v>
      </c>
      <c r="T302" s="7"/>
      <c r="U302" s="7"/>
      <c r="V302" s="7"/>
      <c r="W302" s="7"/>
      <c r="X302" s="7"/>
      <c r="Y302" s="7"/>
      <c r="Z302" s="9" t="s">
        <v>7641</v>
      </c>
      <c r="AA302" s="7" t="s">
        <v>480</v>
      </c>
      <c r="AB302" s="7">
        <v>1</v>
      </c>
    </row>
    <row r="303" spans="1:28" ht="21.6" customHeight="1">
      <c r="A303" s="7">
        <v>270</v>
      </c>
      <c r="B303" s="7">
        <v>2025033115</v>
      </c>
      <c r="C303" s="7">
        <v>1</v>
      </c>
      <c r="D303" s="7" t="s">
        <v>7123</v>
      </c>
      <c r="E303" s="7" t="s">
        <v>125</v>
      </c>
      <c r="F303" s="7" t="s">
        <v>7777</v>
      </c>
      <c r="G303" s="7" t="s">
        <v>7226</v>
      </c>
      <c r="H303" s="7" t="s">
        <v>7347</v>
      </c>
      <c r="I303" s="7" t="s">
        <v>7518</v>
      </c>
      <c r="J303" s="7" t="s">
        <v>1843</v>
      </c>
      <c r="K303" s="7" t="s">
        <v>7129</v>
      </c>
      <c r="L303" s="9" t="s">
        <v>7418</v>
      </c>
      <c r="M303" s="9" t="s">
        <v>7356</v>
      </c>
      <c r="N303" s="9" t="s">
        <v>7388</v>
      </c>
      <c r="O303" s="7" t="s">
        <v>471</v>
      </c>
      <c r="P303" s="7"/>
      <c r="Q303" s="7"/>
      <c r="R303" s="7">
        <v>40698</v>
      </c>
      <c r="S303" s="7"/>
      <c r="T303" s="7"/>
      <c r="U303" s="7"/>
      <c r="V303" s="7"/>
      <c r="W303" s="7"/>
      <c r="X303" s="7"/>
      <c r="Y303" s="7" t="s">
        <v>480</v>
      </c>
      <c r="Z303" s="9" t="s">
        <v>7812</v>
      </c>
      <c r="AA303" s="7" t="s">
        <v>480</v>
      </c>
      <c r="AB303" s="7">
        <v>1</v>
      </c>
    </row>
    <row r="304" spans="1:28" ht="21.6" customHeight="1">
      <c r="A304" s="7">
        <v>273</v>
      </c>
      <c r="B304" s="7">
        <v>2025033299</v>
      </c>
      <c r="C304" s="7">
        <v>1</v>
      </c>
      <c r="D304" s="7" t="s">
        <v>7123</v>
      </c>
      <c r="E304" s="7" t="s">
        <v>125</v>
      </c>
      <c r="F304" s="7" t="s">
        <v>7781</v>
      </c>
      <c r="G304" s="7" t="s">
        <v>7226</v>
      </c>
      <c r="H304" s="7" t="s">
        <v>7327</v>
      </c>
      <c r="I304" s="7" t="s">
        <v>7702</v>
      </c>
      <c r="J304" s="7" t="s">
        <v>7703</v>
      </c>
      <c r="K304" s="7" t="s">
        <v>7129</v>
      </c>
      <c r="L304" s="9" t="s">
        <v>7704</v>
      </c>
      <c r="M304" s="9" t="s">
        <v>7705</v>
      </c>
      <c r="N304" s="9" t="s">
        <v>7706</v>
      </c>
      <c r="O304" s="7" t="s">
        <v>471</v>
      </c>
      <c r="P304" s="7"/>
      <c r="Q304" s="7">
        <v>1540</v>
      </c>
      <c r="R304" s="7">
        <v>116787</v>
      </c>
      <c r="S304" s="7"/>
      <c r="T304" s="7"/>
      <c r="U304" s="7"/>
      <c r="V304" s="7"/>
      <c r="W304" s="7"/>
      <c r="X304" s="7"/>
      <c r="Y304" s="7" t="s">
        <v>480</v>
      </c>
      <c r="Z304" s="9" t="s">
        <v>7813</v>
      </c>
      <c r="AA304" s="7" t="s">
        <v>480</v>
      </c>
      <c r="AB304" s="7">
        <v>1</v>
      </c>
    </row>
    <row r="305" spans="1:28" ht="21.6" customHeight="1">
      <c r="A305" s="7">
        <v>276</v>
      </c>
      <c r="B305" s="7">
        <v>2025030600</v>
      </c>
      <c r="C305" s="7">
        <v>1</v>
      </c>
      <c r="D305" s="7" t="s">
        <v>7123</v>
      </c>
      <c r="E305" s="7" t="s">
        <v>125</v>
      </c>
      <c r="F305" s="7" t="s">
        <v>7771</v>
      </c>
      <c r="G305" s="7" t="s">
        <v>7373</v>
      </c>
      <c r="H305" s="7" t="s">
        <v>7332</v>
      </c>
      <c r="I305" s="7" t="s">
        <v>7519</v>
      </c>
      <c r="J305" s="7" t="s">
        <v>7520</v>
      </c>
      <c r="K305" s="7" t="s">
        <v>7129</v>
      </c>
      <c r="L305" s="9" t="s">
        <v>7344</v>
      </c>
      <c r="M305" s="9" t="s">
        <v>7521</v>
      </c>
      <c r="N305" s="9" t="s">
        <v>7522</v>
      </c>
      <c r="O305" s="7" t="s">
        <v>471</v>
      </c>
      <c r="P305" s="7"/>
      <c r="Q305" s="7"/>
      <c r="R305" s="7">
        <v>23412</v>
      </c>
      <c r="S305" s="7" t="s">
        <v>480</v>
      </c>
      <c r="T305" s="7"/>
      <c r="U305" s="7"/>
      <c r="V305" s="7"/>
      <c r="W305" s="7"/>
      <c r="X305" s="7"/>
      <c r="Y305" s="7"/>
      <c r="Z305" s="9" t="s">
        <v>7641</v>
      </c>
      <c r="AA305" s="7" t="s">
        <v>480</v>
      </c>
      <c r="AB305" s="7">
        <v>1</v>
      </c>
    </row>
    <row r="306" spans="1:28" ht="21.6" customHeight="1">
      <c r="A306" s="7">
        <v>314</v>
      </c>
      <c r="B306" s="7">
        <v>2025032596</v>
      </c>
      <c r="C306" s="7">
        <v>1</v>
      </c>
      <c r="D306" s="7" t="s">
        <v>7123</v>
      </c>
      <c r="E306" s="7" t="s">
        <v>125</v>
      </c>
      <c r="F306" s="7" t="s">
        <v>7736</v>
      </c>
      <c r="G306" s="7" t="s">
        <v>7814</v>
      </c>
      <c r="H306" s="7" t="s">
        <v>7815</v>
      </c>
      <c r="I306" s="7" t="s">
        <v>7524</v>
      </c>
      <c r="J306" s="7" t="s">
        <v>7816</v>
      </c>
      <c r="K306" s="7" t="s">
        <v>7525</v>
      </c>
      <c r="L306" s="9" t="s">
        <v>7526</v>
      </c>
      <c r="M306" s="9" t="s">
        <v>7527</v>
      </c>
      <c r="N306" s="9" t="s">
        <v>165</v>
      </c>
      <c r="O306" s="7" t="s">
        <v>471</v>
      </c>
      <c r="P306" s="7"/>
      <c r="Q306" s="7"/>
      <c r="R306" s="7">
        <v>0</v>
      </c>
      <c r="S306" s="7"/>
      <c r="T306" s="7"/>
      <c r="U306" s="7"/>
      <c r="V306" s="7"/>
      <c r="W306" s="7"/>
      <c r="X306" s="7"/>
      <c r="Y306" s="7" t="s">
        <v>480</v>
      </c>
      <c r="Z306" s="9" t="s">
        <v>7817</v>
      </c>
      <c r="AA306" s="7" t="s">
        <v>480</v>
      </c>
      <c r="AB306" s="7">
        <v>1</v>
      </c>
    </row>
    <row r="307" spans="1:28" ht="21.6" customHeight="1">
      <c r="A307" s="7">
        <v>315</v>
      </c>
      <c r="B307" s="7">
        <v>2025032391</v>
      </c>
      <c r="C307" s="7">
        <v>1</v>
      </c>
      <c r="D307" s="7" t="s">
        <v>7123</v>
      </c>
      <c r="E307" s="7" t="s">
        <v>125</v>
      </c>
      <c r="F307" s="7" t="s">
        <v>7717</v>
      </c>
      <c r="G307" s="7" t="s">
        <v>7314</v>
      </c>
      <c r="H307" s="7" t="s">
        <v>7818</v>
      </c>
      <c r="I307" s="7" t="s">
        <v>7819</v>
      </c>
      <c r="J307" s="7" t="s">
        <v>7816</v>
      </c>
      <c r="K307" s="7" t="s">
        <v>7525</v>
      </c>
      <c r="L307" s="9" t="s">
        <v>7526</v>
      </c>
      <c r="M307" s="9" t="s">
        <v>7527</v>
      </c>
      <c r="N307" s="9" t="s">
        <v>165</v>
      </c>
      <c r="O307" s="7" t="s">
        <v>509</v>
      </c>
      <c r="P307" s="7"/>
      <c r="Q307" s="7"/>
      <c r="R307" s="7">
        <v>0</v>
      </c>
      <c r="S307" s="7"/>
      <c r="T307" s="7"/>
      <c r="U307" s="7"/>
      <c r="V307" s="7"/>
      <c r="W307" s="7"/>
      <c r="X307" s="7"/>
      <c r="Y307" s="7"/>
      <c r="Z307" s="9" t="s">
        <v>7820</v>
      </c>
      <c r="AA307" s="7" t="s">
        <v>480</v>
      </c>
      <c r="AB307" s="7">
        <v>1</v>
      </c>
    </row>
    <row r="308" spans="1:28" ht="21.6" customHeight="1">
      <c r="A308" s="7">
        <v>316</v>
      </c>
      <c r="B308" s="7">
        <v>2025030089</v>
      </c>
      <c r="C308" s="7">
        <v>1</v>
      </c>
      <c r="D308" s="7" t="s">
        <v>7123</v>
      </c>
      <c r="E308" s="7" t="s">
        <v>125</v>
      </c>
      <c r="F308" s="7" t="s">
        <v>7803</v>
      </c>
      <c r="G308" s="7" t="s">
        <v>7821</v>
      </c>
      <c r="H308" s="7" t="s">
        <v>7822</v>
      </c>
      <c r="I308" s="7" t="s">
        <v>7823</v>
      </c>
      <c r="J308" s="7"/>
      <c r="K308" s="7" t="s">
        <v>7525</v>
      </c>
      <c r="L308" s="9" t="s">
        <v>7526</v>
      </c>
      <c r="M308" s="9" t="s">
        <v>7527</v>
      </c>
      <c r="N308" s="9" t="s">
        <v>165</v>
      </c>
      <c r="O308" s="7" t="s">
        <v>509</v>
      </c>
      <c r="P308" s="7"/>
      <c r="Q308" s="7"/>
      <c r="R308" s="7">
        <v>0</v>
      </c>
      <c r="S308" s="7"/>
      <c r="T308" s="7"/>
      <c r="U308" s="7"/>
      <c r="V308" s="7"/>
      <c r="W308" s="7"/>
      <c r="X308" s="7"/>
      <c r="Y308" s="7"/>
      <c r="Z308" s="9" t="s">
        <v>7824</v>
      </c>
      <c r="AA308" s="7" t="s">
        <v>480</v>
      </c>
      <c r="AB308" s="7">
        <v>1</v>
      </c>
    </row>
    <row r="309" spans="1:28" ht="21.6" customHeight="1">
      <c r="A309" s="7">
        <v>317</v>
      </c>
      <c r="B309" s="7">
        <v>2025031240</v>
      </c>
      <c r="C309" s="7">
        <v>1</v>
      </c>
      <c r="D309" s="7" t="s">
        <v>7123</v>
      </c>
      <c r="E309" s="7" t="s">
        <v>146</v>
      </c>
      <c r="F309" s="7" t="s">
        <v>7758</v>
      </c>
      <c r="G309" s="7" t="s">
        <v>7742</v>
      </c>
      <c r="H309" s="7" t="s">
        <v>7743</v>
      </c>
      <c r="I309" s="7" t="s">
        <v>7530</v>
      </c>
      <c r="J309" s="7" t="s">
        <v>7247</v>
      </c>
      <c r="K309" s="7" t="s">
        <v>7129</v>
      </c>
      <c r="L309" s="9" t="s">
        <v>7531</v>
      </c>
      <c r="M309" s="9" t="s">
        <v>7532</v>
      </c>
      <c r="N309" s="9" t="s">
        <v>7376</v>
      </c>
      <c r="O309" s="7" t="s">
        <v>7136</v>
      </c>
      <c r="P309" s="7"/>
      <c r="Q309" s="7">
        <v>2538</v>
      </c>
      <c r="R309" s="7">
        <v>34303</v>
      </c>
      <c r="S309" s="7"/>
      <c r="T309" s="7"/>
      <c r="U309" s="7"/>
      <c r="V309" s="7"/>
      <c r="W309" s="7"/>
      <c r="X309" s="7"/>
      <c r="Y309" s="7"/>
      <c r="Z309" s="9"/>
      <c r="AA309" s="7" t="s">
        <v>480</v>
      </c>
      <c r="AB309" s="7">
        <v>1</v>
      </c>
    </row>
    <row r="310" spans="1:28" ht="21.6" customHeight="1">
      <c r="A310" s="7">
        <v>318</v>
      </c>
      <c r="B310" s="7">
        <v>2025031241</v>
      </c>
      <c r="C310" s="7">
        <v>1</v>
      </c>
      <c r="D310" s="7" t="s">
        <v>7123</v>
      </c>
      <c r="E310" s="7" t="s">
        <v>146</v>
      </c>
      <c r="F310" s="7" t="s">
        <v>7758</v>
      </c>
      <c r="G310" s="7" t="s">
        <v>7742</v>
      </c>
      <c r="H310" s="7" t="s">
        <v>7743</v>
      </c>
      <c r="I310" s="7" t="s">
        <v>7537</v>
      </c>
      <c r="J310" s="7" t="s">
        <v>7247</v>
      </c>
      <c r="K310" s="7" t="s">
        <v>7129</v>
      </c>
      <c r="L310" s="9" t="s">
        <v>7531</v>
      </c>
      <c r="M310" s="9" t="s">
        <v>7532</v>
      </c>
      <c r="N310" s="9" t="s">
        <v>7376</v>
      </c>
      <c r="O310" s="7" t="s">
        <v>7136</v>
      </c>
      <c r="P310" s="7"/>
      <c r="Q310" s="7">
        <v>4064</v>
      </c>
      <c r="R310" s="7">
        <v>54111</v>
      </c>
      <c r="S310" s="7"/>
      <c r="T310" s="7"/>
      <c r="U310" s="7"/>
      <c r="V310" s="7"/>
      <c r="W310" s="7"/>
      <c r="X310" s="7"/>
      <c r="Y310" s="7"/>
      <c r="Z310" s="9"/>
      <c r="AA310" s="7" t="s">
        <v>480</v>
      </c>
      <c r="AB310" s="7">
        <v>1</v>
      </c>
    </row>
    <row r="311" spans="1:28" ht="21.6" customHeight="1">
      <c r="A311" s="7">
        <v>356</v>
      </c>
      <c r="B311" s="7">
        <v>2025032224</v>
      </c>
      <c r="C311" s="7">
        <v>1</v>
      </c>
      <c r="D311" s="7" t="s">
        <v>7123</v>
      </c>
      <c r="E311" s="7" t="s">
        <v>146</v>
      </c>
      <c r="F311" s="7" t="s">
        <v>7717</v>
      </c>
      <c r="G311" s="7" t="s">
        <v>7347</v>
      </c>
      <c r="H311" s="7" t="s">
        <v>7414</v>
      </c>
      <c r="I311" s="7" t="s">
        <v>7825</v>
      </c>
      <c r="J311" s="7" t="s">
        <v>7542</v>
      </c>
      <c r="K311" s="7" t="s">
        <v>7525</v>
      </c>
      <c r="L311" s="9" t="s">
        <v>7543</v>
      </c>
      <c r="M311" s="9" t="s">
        <v>7544</v>
      </c>
      <c r="N311" s="9" t="s">
        <v>7826</v>
      </c>
      <c r="O311" s="7" t="s">
        <v>509</v>
      </c>
      <c r="P311" s="7"/>
      <c r="Q311" s="7"/>
      <c r="R311" s="7">
        <v>0</v>
      </c>
      <c r="S311" s="7"/>
      <c r="T311" s="7"/>
      <c r="U311" s="7"/>
      <c r="V311" s="7"/>
      <c r="W311" s="7"/>
      <c r="X311" s="7"/>
      <c r="Y311" s="7"/>
      <c r="Z311" s="9" t="s">
        <v>7827</v>
      </c>
      <c r="AA311" s="7" t="s">
        <v>480</v>
      </c>
      <c r="AB311" s="7">
        <v>1</v>
      </c>
    </row>
    <row r="312" spans="1:28" ht="21.6" customHeight="1">
      <c r="A312" s="7">
        <v>1</v>
      </c>
      <c r="B312" s="7">
        <v>2025042230</v>
      </c>
      <c r="C312" s="7">
        <v>1</v>
      </c>
      <c r="D312" s="7" t="s">
        <v>7123</v>
      </c>
      <c r="E312" s="7" t="s">
        <v>130</v>
      </c>
      <c r="F312" s="7" t="s">
        <v>7828</v>
      </c>
      <c r="G312" s="7" t="s">
        <v>7275</v>
      </c>
      <c r="H312" s="7" t="s">
        <v>7276</v>
      </c>
      <c r="I312" s="7" t="s">
        <v>7127</v>
      </c>
      <c r="J312" s="7" t="s">
        <v>7128</v>
      </c>
      <c r="K312" s="7" t="s">
        <v>7129</v>
      </c>
      <c r="L312" s="9" t="s">
        <v>7130</v>
      </c>
      <c r="M312" s="9" t="s">
        <v>7131</v>
      </c>
      <c r="N312" s="9" t="s">
        <v>130</v>
      </c>
      <c r="O312" s="7" t="s">
        <v>471</v>
      </c>
      <c r="P312" s="7"/>
      <c r="Q312" s="7">
        <v>4473</v>
      </c>
      <c r="R312" s="7">
        <v>30440</v>
      </c>
      <c r="S312" s="7" t="s">
        <v>480</v>
      </c>
      <c r="T312" s="7"/>
      <c r="U312" s="7"/>
      <c r="V312" s="7"/>
      <c r="W312" s="7"/>
      <c r="X312" s="7"/>
      <c r="Y312" s="7"/>
      <c r="Z312" s="9" t="s">
        <v>7132</v>
      </c>
      <c r="AA312" s="7" t="s">
        <v>480</v>
      </c>
      <c r="AB312" s="7">
        <v>1</v>
      </c>
    </row>
    <row r="313" spans="1:28" ht="21.6" customHeight="1">
      <c r="A313" s="7">
        <v>3</v>
      </c>
      <c r="B313" s="7">
        <v>2025042042</v>
      </c>
      <c r="C313" s="7">
        <v>1</v>
      </c>
      <c r="D313" s="7" t="s">
        <v>7123</v>
      </c>
      <c r="E313" s="7" t="s">
        <v>130</v>
      </c>
      <c r="F313" s="7" t="s">
        <v>7829</v>
      </c>
      <c r="G313" s="7" t="s">
        <v>7616</v>
      </c>
      <c r="H313" s="7" t="s">
        <v>7168</v>
      </c>
      <c r="I313" s="7" t="s">
        <v>7140</v>
      </c>
      <c r="J313" s="7" t="s">
        <v>7141</v>
      </c>
      <c r="K313" s="7" t="s">
        <v>7129</v>
      </c>
      <c r="L313" s="9" t="s">
        <v>7142</v>
      </c>
      <c r="M313" s="9" t="s">
        <v>7143</v>
      </c>
      <c r="N313" s="9" t="s">
        <v>130</v>
      </c>
      <c r="O313" s="7" t="s">
        <v>7136</v>
      </c>
      <c r="P313" s="7"/>
      <c r="Q313" s="7">
        <v>81</v>
      </c>
      <c r="R313" s="7">
        <v>3142</v>
      </c>
      <c r="S313" s="7"/>
      <c r="T313" s="7"/>
      <c r="U313" s="7"/>
      <c r="V313" s="7"/>
      <c r="W313" s="7"/>
      <c r="X313" s="7"/>
      <c r="Y313" s="7"/>
      <c r="Z313" s="9" t="s">
        <v>7136</v>
      </c>
      <c r="AA313" s="7" t="s">
        <v>480</v>
      </c>
      <c r="AB313" s="7">
        <v>1</v>
      </c>
    </row>
    <row r="314" spans="1:28" ht="21.6" customHeight="1">
      <c r="A314" s="7">
        <v>4</v>
      </c>
      <c r="B314" s="7">
        <v>2025042033</v>
      </c>
      <c r="C314" s="7">
        <v>1</v>
      </c>
      <c r="D314" s="7" t="s">
        <v>7123</v>
      </c>
      <c r="E314" s="7" t="s">
        <v>130</v>
      </c>
      <c r="F314" s="7" t="s">
        <v>7829</v>
      </c>
      <c r="G314" s="7" t="s">
        <v>7144</v>
      </c>
      <c r="H314" s="7" t="s">
        <v>7145</v>
      </c>
      <c r="I314" s="7" t="s">
        <v>7146</v>
      </c>
      <c r="J314" s="7" t="s">
        <v>7141</v>
      </c>
      <c r="K314" s="7" t="s">
        <v>7129</v>
      </c>
      <c r="L314" s="9" t="s">
        <v>7147</v>
      </c>
      <c r="M314" s="9" t="s">
        <v>7148</v>
      </c>
      <c r="N314" s="9" t="s">
        <v>7830</v>
      </c>
      <c r="O314" s="7" t="s">
        <v>7136</v>
      </c>
      <c r="P314" s="7"/>
      <c r="Q314" s="7">
        <v>2133</v>
      </c>
      <c r="R314" s="7">
        <v>16657</v>
      </c>
      <c r="S314" s="7"/>
      <c r="T314" s="7"/>
      <c r="U314" s="7"/>
      <c r="V314" s="7"/>
      <c r="W314" s="7"/>
      <c r="X314" s="7"/>
      <c r="Y314" s="7"/>
      <c r="Z314" s="9" t="s">
        <v>7136</v>
      </c>
      <c r="AA314" s="7" t="s">
        <v>480</v>
      </c>
      <c r="AB314" s="7">
        <v>1</v>
      </c>
    </row>
    <row r="315" spans="1:28" ht="21.6" customHeight="1">
      <c r="A315" s="7">
        <v>5</v>
      </c>
      <c r="B315" s="7">
        <v>2025041713</v>
      </c>
      <c r="C315" s="7">
        <v>1</v>
      </c>
      <c r="D315" s="7" t="s">
        <v>7123</v>
      </c>
      <c r="E315" s="7" t="s">
        <v>130</v>
      </c>
      <c r="F315" s="7" t="s">
        <v>7831</v>
      </c>
      <c r="G315" s="7" t="s">
        <v>7636</v>
      </c>
      <c r="H315" s="7" t="s">
        <v>7832</v>
      </c>
      <c r="I315" s="7" t="s">
        <v>7152</v>
      </c>
      <c r="J315" s="7" t="s">
        <v>7141</v>
      </c>
      <c r="K315" s="7" t="s">
        <v>7129</v>
      </c>
      <c r="L315" s="9" t="s">
        <v>7153</v>
      </c>
      <c r="M315" s="9" t="s">
        <v>7154</v>
      </c>
      <c r="N315" s="9" t="s">
        <v>7155</v>
      </c>
      <c r="O315" s="7" t="s">
        <v>471</v>
      </c>
      <c r="P315" s="7"/>
      <c r="Q315" s="7">
        <v>26552</v>
      </c>
      <c r="R315" s="7">
        <v>60785</v>
      </c>
      <c r="S315" s="7" t="s">
        <v>480</v>
      </c>
      <c r="T315" s="7"/>
      <c r="U315" s="7"/>
      <c r="V315" s="7"/>
      <c r="W315" s="7"/>
      <c r="X315" s="7"/>
      <c r="Y315" s="7"/>
      <c r="Z315" s="9" t="s">
        <v>7132</v>
      </c>
      <c r="AA315" s="7" t="s">
        <v>480</v>
      </c>
      <c r="AB315" s="7">
        <v>1</v>
      </c>
    </row>
    <row r="316" spans="1:28" ht="21.6" customHeight="1">
      <c r="A316" s="7">
        <v>7</v>
      </c>
      <c r="B316" s="7">
        <v>2025042024</v>
      </c>
      <c r="C316" s="7">
        <v>1</v>
      </c>
      <c r="D316" s="7" t="s">
        <v>7123</v>
      </c>
      <c r="E316" s="7" t="s">
        <v>130</v>
      </c>
      <c r="F316" s="7" t="s">
        <v>7829</v>
      </c>
      <c r="G316" s="7" t="s">
        <v>7833</v>
      </c>
      <c r="H316" s="7" t="s">
        <v>7834</v>
      </c>
      <c r="I316" s="7" t="s">
        <v>7158</v>
      </c>
      <c r="J316" s="7" t="s">
        <v>7141</v>
      </c>
      <c r="K316" s="7" t="s">
        <v>7129</v>
      </c>
      <c r="L316" s="9" t="s">
        <v>7159</v>
      </c>
      <c r="M316" s="9" t="s">
        <v>7160</v>
      </c>
      <c r="N316" s="9" t="s">
        <v>7161</v>
      </c>
      <c r="O316" s="7" t="s">
        <v>7136</v>
      </c>
      <c r="P316" s="7"/>
      <c r="Q316" s="7">
        <v>0</v>
      </c>
      <c r="R316" s="7">
        <v>782</v>
      </c>
      <c r="S316" s="7"/>
      <c r="T316" s="7"/>
      <c r="U316" s="7"/>
      <c r="V316" s="7"/>
      <c r="W316" s="7"/>
      <c r="X316" s="7"/>
      <c r="Y316" s="7"/>
      <c r="Z316" s="9" t="s">
        <v>7136</v>
      </c>
      <c r="AA316" s="7" t="s">
        <v>480</v>
      </c>
      <c r="AB316" s="7">
        <v>1</v>
      </c>
    </row>
    <row r="317" spans="1:28" ht="21.6" customHeight="1">
      <c r="A317" s="7">
        <v>8</v>
      </c>
      <c r="B317" s="7">
        <v>2025042227</v>
      </c>
      <c r="C317" s="7">
        <v>1</v>
      </c>
      <c r="D317" s="7" t="s">
        <v>7123</v>
      </c>
      <c r="E317" s="7" t="s">
        <v>130</v>
      </c>
      <c r="F317" s="7" t="s">
        <v>7828</v>
      </c>
      <c r="G317" s="7" t="s">
        <v>7835</v>
      </c>
      <c r="H317" s="7" t="s">
        <v>7836</v>
      </c>
      <c r="I317" s="7" t="s">
        <v>7158</v>
      </c>
      <c r="J317" s="7" t="s">
        <v>7141</v>
      </c>
      <c r="K317" s="7" t="s">
        <v>7129</v>
      </c>
      <c r="L317" s="9" t="s">
        <v>7159</v>
      </c>
      <c r="M317" s="9" t="s">
        <v>7160</v>
      </c>
      <c r="N317" s="9" t="s">
        <v>7161</v>
      </c>
      <c r="O317" s="7" t="s">
        <v>7136</v>
      </c>
      <c r="P317" s="7"/>
      <c r="Q317" s="7">
        <v>43</v>
      </c>
      <c r="R317" s="7">
        <v>782</v>
      </c>
      <c r="S317" s="7"/>
      <c r="T317" s="7"/>
      <c r="U317" s="7"/>
      <c r="V317" s="7"/>
      <c r="W317" s="7"/>
      <c r="X317" s="7"/>
      <c r="Y317" s="7"/>
      <c r="Z317" s="9" t="s">
        <v>7136</v>
      </c>
      <c r="AA317" s="7" t="s">
        <v>480</v>
      </c>
      <c r="AB317" s="7">
        <v>1</v>
      </c>
    </row>
    <row r="318" spans="1:28" ht="21.6" customHeight="1">
      <c r="A318" s="7">
        <v>9</v>
      </c>
      <c r="B318" s="7">
        <v>2025042309</v>
      </c>
      <c r="C318" s="7">
        <v>1</v>
      </c>
      <c r="D318" s="7" t="s">
        <v>7123</v>
      </c>
      <c r="E318" s="7" t="s">
        <v>130</v>
      </c>
      <c r="F318" s="7" t="s">
        <v>7837</v>
      </c>
      <c r="G318" s="7" t="s">
        <v>7838</v>
      </c>
      <c r="H318" s="7" t="s">
        <v>7839</v>
      </c>
      <c r="I318" s="7" t="s">
        <v>7158</v>
      </c>
      <c r="J318" s="7" t="s">
        <v>7141</v>
      </c>
      <c r="K318" s="7" t="s">
        <v>7129</v>
      </c>
      <c r="L318" s="9" t="s">
        <v>7159</v>
      </c>
      <c r="M318" s="9" t="s">
        <v>7160</v>
      </c>
      <c r="N318" s="9" t="s">
        <v>7161</v>
      </c>
      <c r="O318" s="7" t="s">
        <v>7136</v>
      </c>
      <c r="P318" s="7"/>
      <c r="Q318" s="7">
        <v>128</v>
      </c>
      <c r="R318" s="7">
        <v>782</v>
      </c>
      <c r="S318" s="7"/>
      <c r="T318" s="7"/>
      <c r="U318" s="7"/>
      <c r="V318" s="7"/>
      <c r="W318" s="7"/>
      <c r="X318" s="7"/>
      <c r="Y318" s="7"/>
      <c r="Z318" s="9" t="s">
        <v>7136</v>
      </c>
      <c r="AA318" s="7" t="s">
        <v>480</v>
      </c>
      <c r="AB318" s="7">
        <v>1</v>
      </c>
    </row>
    <row r="319" spans="1:28" ht="21.6" customHeight="1">
      <c r="A319" s="7">
        <v>10</v>
      </c>
      <c r="B319" s="7">
        <v>2025042049</v>
      </c>
      <c r="C319" s="7">
        <v>1</v>
      </c>
      <c r="D319" s="7" t="s">
        <v>7123</v>
      </c>
      <c r="E319" s="7" t="s">
        <v>130</v>
      </c>
      <c r="F319" s="7" t="s">
        <v>7829</v>
      </c>
      <c r="G319" s="7" t="s">
        <v>7840</v>
      </c>
      <c r="H319" s="7" t="s">
        <v>7841</v>
      </c>
      <c r="I319" s="7" t="s">
        <v>7164</v>
      </c>
      <c r="J319" s="7" t="s">
        <v>7141</v>
      </c>
      <c r="K319" s="7" t="s">
        <v>7129</v>
      </c>
      <c r="L319" s="9" t="s">
        <v>7165</v>
      </c>
      <c r="M319" s="9" t="s">
        <v>7166</v>
      </c>
      <c r="N319" s="9" t="s">
        <v>130</v>
      </c>
      <c r="O319" s="7" t="s">
        <v>7136</v>
      </c>
      <c r="P319" s="7"/>
      <c r="Q319" s="7">
        <v>134</v>
      </c>
      <c r="R319" s="7">
        <v>6120</v>
      </c>
      <c r="S319" s="7"/>
      <c r="T319" s="7"/>
      <c r="U319" s="7"/>
      <c r="V319" s="7"/>
      <c r="W319" s="7"/>
      <c r="X319" s="7"/>
      <c r="Y319" s="7"/>
      <c r="Z319" s="9" t="s">
        <v>7136</v>
      </c>
      <c r="AA319" s="7" t="s">
        <v>480</v>
      </c>
      <c r="AB319" s="7">
        <v>1</v>
      </c>
    </row>
    <row r="320" spans="1:28" ht="21.6" customHeight="1">
      <c r="A320" s="7">
        <v>11</v>
      </c>
      <c r="B320" s="7">
        <v>2025042038</v>
      </c>
      <c r="C320" s="7">
        <v>1</v>
      </c>
      <c r="D320" s="7" t="s">
        <v>7123</v>
      </c>
      <c r="E320" s="7" t="s">
        <v>130</v>
      </c>
      <c r="F320" s="7" t="s">
        <v>7829</v>
      </c>
      <c r="G320" s="7" t="s">
        <v>7842</v>
      </c>
      <c r="H320" s="7" t="s">
        <v>7815</v>
      </c>
      <c r="I320" s="7" t="s">
        <v>7169</v>
      </c>
      <c r="J320" s="7" t="s">
        <v>7170</v>
      </c>
      <c r="K320" s="7" t="s">
        <v>7129</v>
      </c>
      <c r="L320" s="9" t="s">
        <v>7171</v>
      </c>
      <c r="M320" s="9" t="s">
        <v>7172</v>
      </c>
      <c r="N320" s="9" t="s">
        <v>7173</v>
      </c>
      <c r="O320" s="7" t="s">
        <v>7136</v>
      </c>
      <c r="P320" s="7"/>
      <c r="Q320" s="7">
        <v>330</v>
      </c>
      <c r="R320" s="7">
        <v>1545</v>
      </c>
      <c r="S320" s="7"/>
      <c r="T320" s="7"/>
      <c r="U320" s="7"/>
      <c r="V320" s="7"/>
      <c r="W320" s="7"/>
      <c r="X320" s="7"/>
      <c r="Y320" s="7"/>
      <c r="Z320" s="9" t="s">
        <v>7136</v>
      </c>
      <c r="AA320" s="7" t="s">
        <v>480</v>
      </c>
      <c r="AB320" s="7">
        <v>1</v>
      </c>
    </row>
    <row r="321" spans="1:28" ht="21.6" customHeight="1">
      <c r="A321" s="7">
        <v>12</v>
      </c>
      <c r="B321" s="7">
        <v>2025042051</v>
      </c>
      <c r="C321" s="7">
        <v>1</v>
      </c>
      <c r="D321" s="7" t="s">
        <v>7123</v>
      </c>
      <c r="E321" s="7" t="s">
        <v>130</v>
      </c>
      <c r="F321" s="7" t="s">
        <v>7829</v>
      </c>
      <c r="G321" s="7" t="s">
        <v>7843</v>
      </c>
      <c r="H321" s="7" t="s">
        <v>7844</v>
      </c>
      <c r="I321" s="7" t="s">
        <v>7175</v>
      </c>
      <c r="J321" s="7" t="s">
        <v>7170</v>
      </c>
      <c r="K321" s="7" t="s">
        <v>7129</v>
      </c>
      <c r="L321" s="9" t="s">
        <v>7176</v>
      </c>
      <c r="M321" s="9" t="s">
        <v>7177</v>
      </c>
      <c r="N321" s="9" t="s">
        <v>7161</v>
      </c>
      <c r="O321" s="7" t="s">
        <v>7136</v>
      </c>
      <c r="P321" s="7"/>
      <c r="Q321" s="7">
        <v>2438</v>
      </c>
      <c r="R321" s="7">
        <v>2881</v>
      </c>
      <c r="S321" s="7"/>
      <c r="T321" s="7"/>
      <c r="U321" s="7"/>
      <c r="V321" s="7"/>
      <c r="W321" s="7"/>
      <c r="X321" s="7"/>
      <c r="Y321" s="7"/>
      <c r="Z321" s="9" t="s">
        <v>7136</v>
      </c>
      <c r="AA321" s="7" t="s">
        <v>480</v>
      </c>
      <c r="AB321" s="7">
        <v>1</v>
      </c>
    </row>
    <row r="322" spans="1:28" ht="21.6" customHeight="1">
      <c r="A322" s="7">
        <v>13</v>
      </c>
      <c r="B322" s="7">
        <v>2025042256</v>
      </c>
      <c r="C322" s="7">
        <v>1</v>
      </c>
      <c r="D322" s="7" t="s">
        <v>7123</v>
      </c>
      <c r="E322" s="7" t="s">
        <v>130</v>
      </c>
      <c r="F322" s="7" t="s">
        <v>7828</v>
      </c>
      <c r="G322" s="7" t="s">
        <v>7125</v>
      </c>
      <c r="H322" s="7" t="s">
        <v>7126</v>
      </c>
      <c r="I322" s="7" t="s">
        <v>7180</v>
      </c>
      <c r="J322" s="7" t="s">
        <v>7170</v>
      </c>
      <c r="K322" s="7" t="s">
        <v>7129</v>
      </c>
      <c r="L322" s="9" t="s">
        <v>7181</v>
      </c>
      <c r="M322" s="9" t="s">
        <v>7182</v>
      </c>
      <c r="N322" s="9" t="s">
        <v>7183</v>
      </c>
      <c r="O322" s="7" t="s">
        <v>471</v>
      </c>
      <c r="P322" s="7"/>
      <c r="Q322" s="7">
        <v>1045</v>
      </c>
      <c r="R322" s="7">
        <v>50580</v>
      </c>
      <c r="S322" s="7" t="s">
        <v>480</v>
      </c>
      <c r="T322" s="7"/>
      <c r="U322" s="7"/>
      <c r="V322" s="7"/>
      <c r="W322" s="7"/>
      <c r="X322" s="7"/>
      <c r="Y322" s="7"/>
      <c r="Z322" s="9" t="s">
        <v>7132</v>
      </c>
      <c r="AA322" s="7" t="s">
        <v>480</v>
      </c>
      <c r="AB322" s="7">
        <v>1</v>
      </c>
    </row>
    <row r="323" spans="1:28" ht="21.6" customHeight="1">
      <c r="A323" s="7">
        <v>15</v>
      </c>
      <c r="B323" s="7">
        <v>2025042417</v>
      </c>
      <c r="C323" s="7">
        <v>1</v>
      </c>
      <c r="D323" s="7" t="s">
        <v>7123</v>
      </c>
      <c r="E323" s="7" t="s">
        <v>130</v>
      </c>
      <c r="F323" s="7" t="s">
        <v>7837</v>
      </c>
      <c r="G323" s="7" t="s">
        <v>7845</v>
      </c>
      <c r="H323" s="7" t="s">
        <v>7846</v>
      </c>
      <c r="I323" s="7" t="s">
        <v>7186</v>
      </c>
      <c r="J323" s="7" t="s">
        <v>7170</v>
      </c>
      <c r="K323" s="7" t="s">
        <v>7129</v>
      </c>
      <c r="L323" s="9" t="s">
        <v>7187</v>
      </c>
      <c r="M323" s="9" t="s">
        <v>7188</v>
      </c>
      <c r="N323" s="9"/>
      <c r="O323" s="7" t="s">
        <v>471</v>
      </c>
      <c r="P323" s="7"/>
      <c r="Q323" s="7">
        <v>346</v>
      </c>
      <c r="R323" s="7">
        <v>639</v>
      </c>
      <c r="S323" s="7" t="s">
        <v>480</v>
      </c>
      <c r="T323" s="7"/>
      <c r="U323" s="7"/>
      <c r="V323" s="7"/>
      <c r="W323" s="7"/>
      <c r="X323" s="7"/>
      <c r="Y323" s="7"/>
      <c r="Z323" s="9" t="s">
        <v>7132</v>
      </c>
      <c r="AA323" s="7" t="s">
        <v>480</v>
      </c>
      <c r="AB323" s="7">
        <v>1</v>
      </c>
    </row>
    <row r="324" spans="1:28" ht="21.6" customHeight="1">
      <c r="A324" s="7">
        <v>17</v>
      </c>
      <c r="B324" s="7">
        <v>2025042044</v>
      </c>
      <c r="C324" s="7">
        <v>1</v>
      </c>
      <c r="D324" s="7" t="s">
        <v>7123</v>
      </c>
      <c r="E324" s="7" t="s">
        <v>130</v>
      </c>
      <c r="F324" s="7" t="s">
        <v>7829</v>
      </c>
      <c r="G324" s="7" t="s">
        <v>7847</v>
      </c>
      <c r="H324" s="7" t="s">
        <v>7594</v>
      </c>
      <c r="I324" s="7" t="s">
        <v>7192</v>
      </c>
      <c r="J324" s="7" t="s">
        <v>7170</v>
      </c>
      <c r="K324" s="7" t="s">
        <v>7129</v>
      </c>
      <c r="L324" s="9" t="s">
        <v>7193</v>
      </c>
      <c r="M324" s="9" t="s">
        <v>7194</v>
      </c>
      <c r="N324" s="9" t="s">
        <v>7161</v>
      </c>
      <c r="O324" s="7" t="s">
        <v>7136</v>
      </c>
      <c r="P324" s="7"/>
      <c r="Q324" s="7">
        <v>463</v>
      </c>
      <c r="R324" s="7">
        <v>1379</v>
      </c>
      <c r="S324" s="7"/>
      <c r="T324" s="7"/>
      <c r="U324" s="7"/>
      <c r="V324" s="7"/>
      <c r="W324" s="7"/>
      <c r="X324" s="7"/>
      <c r="Y324" s="7"/>
      <c r="Z324" s="9" t="s">
        <v>7136</v>
      </c>
      <c r="AA324" s="7" t="s">
        <v>480</v>
      </c>
      <c r="AB324" s="7">
        <v>1</v>
      </c>
    </row>
    <row r="325" spans="1:28" ht="21.6" customHeight="1">
      <c r="A325" s="7">
        <v>20</v>
      </c>
      <c r="B325" s="7">
        <v>2025041715</v>
      </c>
      <c r="C325" s="7">
        <v>1</v>
      </c>
      <c r="D325" s="7" t="s">
        <v>7123</v>
      </c>
      <c r="E325" s="7" t="s">
        <v>130</v>
      </c>
      <c r="F325" s="7" t="s">
        <v>7831</v>
      </c>
      <c r="G325" s="7" t="s">
        <v>7636</v>
      </c>
      <c r="H325" s="7" t="s">
        <v>7832</v>
      </c>
      <c r="I325" s="7" t="s">
        <v>7205</v>
      </c>
      <c r="J325" s="7" t="s">
        <v>7199</v>
      </c>
      <c r="K325" s="7" t="s">
        <v>7129</v>
      </c>
      <c r="L325" s="9" t="s">
        <v>7153</v>
      </c>
      <c r="M325" s="9" t="s">
        <v>7154</v>
      </c>
      <c r="N325" s="9" t="s">
        <v>7206</v>
      </c>
      <c r="O325" s="7" t="s">
        <v>471</v>
      </c>
      <c r="P325" s="7"/>
      <c r="Q325" s="7"/>
      <c r="R325" s="7">
        <v>80095</v>
      </c>
      <c r="S325" s="7" t="s">
        <v>480</v>
      </c>
      <c r="T325" s="7"/>
      <c r="U325" s="7"/>
      <c r="V325" s="7"/>
      <c r="W325" s="7"/>
      <c r="X325" s="7"/>
      <c r="Y325" s="7"/>
      <c r="Z325" s="9" t="s">
        <v>7132</v>
      </c>
      <c r="AA325" s="7" t="s">
        <v>480</v>
      </c>
      <c r="AB325" s="7">
        <v>1</v>
      </c>
    </row>
    <row r="326" spans="1:28" ht="21.6" customHeight="1">
      <c r="A326" s="7">
        <v>24</v>
      </c>
      <c r="B326" s="7">
        <v>2025042043</v>
      </c>
      <c r="C326" s="7">
        <v>1</v>
      </c>
      <c r="D326" s="7" t="s">
        <v>7123</v>
      </c>
      <c r="E326" s="7" t="s">
        <v>130</v>
      </c>
      <c r="F326" s="7" t="s">
        <v>7829</v>
      </c>
      <c r="G326" s="7" t="s">
        <v>7285</v>
      </c>
      <c r="H326" s="7" t="s">
        <v>7848</v>
      </c>
      <c r="I326" s="7" t="s">
        <v>7209</v>
      </c>
      <c r="J326" s="7" t="s">
        <v>7199</v>
      </c>
      <c r="K326" s="7" t="s">
        <v>7129</v>
      </c>
      <c r="L326" s="9" t="s">
        <v>7210</v>
      </c>
      <c r="M326" s="9" t="s">
        <v>7211</v>
      </c>
      <c r="N326" s="9" t="s">
        <v>130</v>
      </c>
      <c r="O326" s="7" t="s">
        <v>7136</v>
      </c>
      <c r="P326" s="7"/>
      <c r="Q326" s="7"/>
      <c r="R326" s="7">
        <v>46868</v>
      </c>
      <c r="S326" s="7"/>
      <c r="T326" s="7"/>
      <c r="U326" s="7"/>
      <c r="V326" s="7"/>
      <c r="W326" s="7"/>
      <c r="X326" s="7"/>
      <c r="Y326" s="7"/>
      <c r="Z326" s="9" t="s">
        <v>7136</v>
      </c>
      <c r="AA326" s="7" t="s">
        <v>480</v>
      </c>
      <c r="AB326" s="7">
        <v>1</v>
      </c>
    </row>
    <row r="327" spans="1:28" ht="21.6" customHeight="1">
      <c r="A327" s="7">
        <v>27</v>
      </c>
      <c r="B327" s="7">
        <v>2025040738</v>
      </c>
      <c r="C327" s="7">
        <v>1</v>
      </c>
      <c r="D327" s="7" t="s">
        <v>7123</v>
      </c>
      <c r="E327" s="7" t="s">
        <v>130</v>
      </c>
      <c r="F327" s="7" t="s">
        <v>7849</v>
      </c>
      <c r="G327" s="7" t="s">
        <v>7740</v>
      </c>
      <c r="H327" s="7" t="s">
        <v>7741</v>
      </c>
      <c r="I327" s="7" t="s">
        <v>7215</v>
      </c>
      <c r="J327" s="7" t="s">
        <v>7199</v>
      </c>
      <c r="K327" s="7" t="s">
        <v>7129</v>
      </c>
      <c r="L327" s="9" t="s">
        <v>7216</v>
      </c>
      <c r="M327" s="9" t="s">
        <v>7217</v>
      </c>
      <c r="N327" s="9" t="s">
        <v>7218</v>
      </c>
      <c r="O327" s="7" t="s">
        <v>471</v>
      </c>
      <c r="P327" s="7"/>
      <c r="Q327" s="7"/>
      <c r="R327" s="7">
        <v>21849</v>
      </c>
      <c r="S327" s="7" t="s">
        <v>480</v>
      </c>
      <c r="T327" s="7"/>
      <c r="U327" s="7"/>
      <c r="V327" s="7"/>
      <c r="W327" s="7"/>
      <c r="X327" s="7"/>
      <c r="Y327" s="7"/>
      <c r="Z327" s="9" t="s">
        <v>7132</v>
      </c>
      <c r="AA327" s="7" t="s">
        <v>480</v>
      </c>
      <c r="AB327" s="7">
        <v>1</v>
      </c>
    </row>
    <row r="328" spans="1:28" ht="21.6" customHeight="1">
      <c r="A328" s="7">
        <v>31</v>
      </c>
      <c r="B328" s="7">
        <v>2025043257</v>
      </c>
      <c r="C328" s="7">
        <v>1</v>
      </c>
      <c r="D328" s="7" t="s">
        <v>7123</v>
      </c>
      <c r="E328" s="7" t="s">
        <v>130</v>
      </c>
      <c r="F328" s="7" t="s">
        <v>7850</v>
      </c>
      <c r="G328" s="7" t="s">
        <v>7851</v>
      </c>
      <c r="H328" s="7" t="s">
        <v>7852</v>
      </c>
      <c r="I328" s="7" t="s">
        <v>7853</v>
      </c>
      <c r="J328" s="7" t="s">
        <v>7199</v>
      </c>
      <c r="K328" s="7" t="s">
        <v>7129</v>
      </c>
      <c r="L328" s="9" t="s">
        <v>7574</v>
      </c>
      <c r="M328" s="9" t="s">
        <v>7854</v>
      </c>
      <c r="N328" s="9" t="s">
        <v>130</v>
      </c>
      <c r="O328" s="7" t="s">
        <v>471</v>
      </c>
      <c r="P328" s="7"/>
      <c r="Q328" s="7"/>
      <c r="R328" s="7">
        <v>25821</v>
      </c>
      <c r="S328" s="7"/>
      <c r="T328" s="7"/>
      <c r="U328" s="7"/>
      <c r="V328" s="7"/>
      <c r="W328" s="7"/>
      <c r="X328" s="7"/>
      <c r="Y328" s="7" t="s">
        <v>480</v>
      </c>
      <c r="Z328" s="9" t="s">
        <v>7855</v>
      </c>
      <c r="AA328" s="7" t="s">
        <v>480</v>
      </c>
      <c r="AB328" s="7">
        <v>1</v>
      </c>
    </row>
    <row r="329" spans="1:28" ht="21.6" customHeight="1">
      <c r="A329" s="7">
        <v>32</v>
      </c>
      <c r="B329" s="7">
        <v>2025040873</v>
      </c>
      <c r="C329" s="7">
        <v>1</v>
      </c>
      <c r="D329" s="7" t="s">
        <v>7123</v>
      </c>
      <c r="E329" s="7" t="s">
        <v>130</v>
      </c>
      <c r="F329" s="7" t="s">
        <v>7856</v>
      </c>
      <c r="G329" s="7" t="s">
        <v>7857</v>
      </c>
      <c r="H329" s="7" t="s">
        <v>7220</v>
      </c>
      <c r="I329" s="7" t="s">
        <v>7222</v>
      </c>
      <c r="J329" s="7" t="s">
        <v>7223</v>
      </c>
      <c r="K329" s="7" t="s">
        <v>7129</v>
      </c>
      <c r="L329" s="9" t="s">
        <v>7224</v>
      </c>
      <c r="M329" s="9" t="s">
        <v>7225</v>
      </c>
      <c r="N329" s="9" t="s">
        <v>130</v>
      </c>
      <c r="O329" s="7" t="s">
        <v>471</v>
      </c>
      <c r="P329" s="7"/>
      <c r="Q329" s="7"/>
      <c r="R329" s="7">
        <v>54475</v>
      </c>
      <c r="S329" s="7" t="s">
        <v>480</v>
      </c>
      <c r="T329" s="7"/>
      <c r="U329" s="7"/>
      <c r="V329" s="7"/>
      <c r="W329" s="7"/>
      <c r="X329" s="7"/>
      <c r="Y329" s="7"/>
      <c r="Z329" s="9" t="s">
        <v>7132</v>
      </c>
      <c r="AA329" s="7" t="s">
        <v>480</v>
      </c>
      <c r="AB329" s="7">
        <v>1</v>
      </c>
    </row>
    <row r="330" spans="1:28" ht="21.6" customHeight="1">
      <c r="A330" s="7">
        <v>34</v>
      </c>
      <c r="B330" s="7">
        <v>2025040876</v>
      </c>
      <c r="C330" s="7">
        <v>1</v>
      </c>
      <c r="D330" s="7" t="s">
        <v>7123</v>
      </c>
      <c r="E330" s="7" t="s">
        <v>130</v>
      </c>
      <c r="F330" s="7" t="s">
        <v>7856</v>
      </c>
      <c r="G330" s="7" t="s">
        <v>7858</v>
      </c>
      <c r="H330" s="7" t="s">
        <v>7859</v>
      </c>
      <c r="I330" s="7" t="s">
        <v>7228</v>
      </c>
      <c r="J330" s="7" t="s">
        <v>7223</v>
      </c>
      <c r="K330" s="7" t="s">
        <v>7129</v>
      </c>
      <c r="L330" s="9" t="s">
        <v>7229</v>
      </c>
      <c r="M330" s="9" t="s">
        <v>7230</v>
      </c>
      <c r="N330" s="9"/>
      <c r="O330" s="7" t="s">
        <v>7136</v>
      </c>
      <c r="P330" s="7"/>
      <c r="Q330" s="7"/>
      <c r="R330" s="7">
        <v>22400</v>
      </c>
      <c r="S330" s="7"/>
      <c r="T330" s="7"/>
      <c r="U330" s="7"/>
      <c r="V330" s="7"/>
      <c r="W330" s="7"/>
      <c r="X330" s="7"/>
      <c r="Y330" s="7"/>
      <c r="Z330" s="9" t="s">
        <v>7132</v>
      </c>
      <c r="AA330" s="7" t="s">
        <v>480</v>
      </c>
      <c r="AB330" s="7">
        <v>1</v>
      </c>
    </row>
    <row r="331" spans="1:28" ht="21.6" customHeight="1">
      <c r="A331" s="7">
        <v>35</v>
      </c>
      <c r="B331" s="7">
        <v>2025042018</v>
      </c>
      <c r="C331" s="7">
        <v>1</v>
      </c>
      <c r="D331" s="7" t="s">
        <v>7123</v>
      </c>
      <c r="E331" s="7" t="s">
        <v>130</v>
      </c>
      <c r="F331" s="7" t="s">
        <v>7829</v>
      </c>
      <c r="G331" s="7" t="s">
        <v>7190</v>
      </c>
      <c r="H331" s="7" t="s">
        <v>7191</v>
      </c>
      <c r="I331" s="7" t="s">
        <v>7233</v>
      </c>
      <c r="J331" s="7" t="s">
        <v>7234</v>
      </c>
      <c r="K331" s="7" t="s">
        <v>7129</v>
      </c>
      <c r="L331" s="9" t="s">
        <v>7235</v>
      </c>
      <c r="M331" s="9" t="s">
        <v>7236</v>
      </c>
      <c r="N331" s="9" t="s">
        <v>130</v>
      </c>
      <c r="O331" s="7" t="s">
        <v>7136</v>
      </c>
      <c r="P331" s="7"/>
      <c r="Q331" s="7">
        <v>11320</v>
      </c>
      <c r="R331" s="7">
        <v>150347</v>
      </c>
      <c r="S331" s="7"/>
      <c r="T331" s="7"/>
      <c r="U331" s="7"/>
      <c r="V331" s="7"/>
      <c r="W331" s="7"/>
      <c r="X331" s="7"/>
      <c r="Y331" s="7"/>
      <c r="Z331" s="9" t="s">
        <v>7136</v>
      </c>
      <c r="AA331" s="7" t="s">
        <v>480</v>
      </c>
      <c r="AB331" s="7">
        <v>1</v>
      </c>
    </row>
    <row r="332" spans="1:28" ht="21.6" customHeight="1">
      <c r="A332" s="7">
        <v>36</v>
      </c>
      <c r="B332" s="7">
        <v>2025040733</v>
      </c>
      <c r="C332" s="7">
        <v>1</v>
      </c>
      <c r="D332" s="7" t="s">
        <v>7123</v>
      </c>
      <c r="E332" s="7" t="s">
        <v>130</v>
      </c>
      <c r="F332" s="7" t="s">
        <v>7849</v>
      </c>
      <c r="G332" s="7" t="s">
        <v>7860</v>
      </c>
      <c r="H332" s="7" t="s">
        <v>7861</v>
      </c>
      <c r="I332" s="7" t="s">
        <v>7239</v>
      </c>
      <c r="J332" s="7" t="s">
        <v>7234</v>
      </c>
      <c r="K332" s="7" t="s">
        <v>7129</v>
      </c>
      <c r="L332" s="9" t="s">
        <v>7240</v>
      </c>
      <c r="M332" s="9" t="s">
        <v>7241</v>
      </c>
      <c r="N332" s="9" t="s">
        <v>7218</v>
      </c>
      <c r="O332" s="7" t="s">
        <v>471</v>
      </c>
      <c r="P332" s="7"/>
      <c r="Q332" s="7">
        <v>1793</v>
      </c>
      <c r="R332" s="7">
        <v>252393</v>
      </c>
      <c r="S332" s="7" t="s">
        <v>480</v>
      </c>
      <c r="T332" s="7"/>
      <c r="U332" s="7" t="s">
        <v>480</v>
      </c>
      <c r="V332" s="7"/>
      <c r="W332" s="7"/>
      <c r="X332" s="7"/>
      <c r="Y332" s="7"/>
      <c r="Z332" s="9" t="s">
        <v>7597</v>
      </c>
      <c r="AA332" s="7" t="s">
        <v>480</v>
      </c>
      <c r="AB332" s="7">
        <v>1</v>
      </c>
    </row>
    <row r="333" spans="1:28" ht="21.6" customHeight="1">
      <c r="A333" s="7">
        <v>38</v>
      </c>
      <c r="B333" s="7">
        <v>2025043465</v>
      </c>
      <c r="C333" s="7">
        <v>1</v>
      </c>
      <c r="D333" s="7" t="s">
        <v>7123</v>
      </c>
      <c r="E333" s="7" t="s">
        <v>130</v>
      </c>
      <c r="F333" s="7" t="s">
        <v>7862</v>
      </c>
      <c r="G333" s="7" t="s">
        <v>7320</v>
      </c>
      <c r="H333" s="7" t="s">
        <v>7377</v>
      </c>
      <c r="I333" s="7" t="s">
        <v>7239</v>
      </c>
      <c r="J333" s="7" t="s">
        <v>7234</v>
      </c>
      <c r="K333" s="7" t="s">
        <v>7129</v>
      </c>
      <c r="L333" s="9" t="s">
        <v>7240</v>
      </c>
      <c r="M333" s="9" t="s">
        <v>7241</v>
      </c>
      <c r="N333" s="9" t="s">
        <v>7218</v>
      </c>
      <c r="O333" s="7" t="s">
        <v>471</v>
      </c>
      <c r="P333" s="7"/>
      <c r="Q333" s="7">
        <v>1793</v>
      </c>
      <c r="R333" s="7">
        <v>252393</v>
      </c>
      <c r="S333" s="7" t="s">
        <v>480</v>
      </c>
      <c r="T333" s="7"/>
      <c r="U333" s="7" t="s">
        <v>480</v>
      </c>
      <c r="V333" s="7"/>
      <c r="W333" s="7"/>
      <c r="X333" s="7"/>
      <c r="Y333" s="7"/>
      <c r="Z333" s="9" t="s">
        <v>7863</v>
      </c>
      <c r="AA333" s="7" t="s">
        <v>480</v>
      </c>
      <c r="AB333" s="7">
        <v>1</v>
      </c>
    </row>
    <row r="334" spans="1:28" ht="21.6" customHeight="1">
      <c r="A334" s="7">
        <v>39</v>
      </c>
      <c r="B334" s="7">
        <v>2025043631</v>
      </c>
      <c r="C334" s="7">
        <v>1</v>
      </c>
      <c r="D334" s="7" t="s">
        <v>7123</v>
      </c>
      <c r="E334" s="7" t="s">
        <v>130</v>
      </c>
      <c r="F334" s="7" t="s">
        <v>7864</v>
      </c>
      <c r="G334" s="7" t="s">
        <v>7710</v>
      </c>
      <c r="H334" s="7" t="s">
        <v>7865</v>
      </c>
      <c r="I334" s="7" t="s">
        <v>7239</v>
      </c>
      <c r="J334" s="7" t="s">
        <v>7234</v>
      </c>
      <c r="K334" s="7" t="s">
        <v>7129</v>
      </c>
      <c r="L334" s="9" t="s">
        <v>7240</v>
      </c>
      <c r="M334" s="9" t="s">
        <v>7241</v>
      </c>
      <c r="N334" s="9" t="s">
        <v>7218</v>
      </c>
      <c r="O334" s="7" t="s">
        <v>509</v>
      </c>
      <c r="P334" s="7"/>
      <c r="Q334" s="7">
        <v>1793</v>
      </c>
      <c r="R334" s="7">
        <v>252393</v>
      </c>
      <c r="S334" s="7"/>
      <c r="T334" s="7"/>
      <c r="U334" s="7"/>
      <c r="V334" s="7"/>
      <c r="W334" s="7"/>
      <c r="X334" s="7"/>
      <c r="Y334" s="7"/>
      <c r="Z334" s="9" t="s">
        <v>7866</v>
      </c>
      <c r="AA334" s="7" t="s">
        <v>480</v>
      </c>
      <c r="AB334" s="7">
        <v>1</v>
      </c>
    </row>
    <row r="335" spans="1:28" ht="21.6" customHeight="1">
      <c r="A335" s="7">
        <v>40</v>
      </c>
      <c r="B335" s="7">
        <v>2025041717</v>
      </c>
      <c r="C335" s="7">
        <v>1</v>
      </c>
      <c r="D335" s="7" t="s">
        <v>7123</v>
      </c>
      <c r="E335" s="7" t="s">
        <v>130</v>
      </c>
      <c r="F335" s="7" t="s">
        <v>7831</v>
      </c>
      <c r="G335" s="7" t="s">
        <v>7757</v>
      </c>
      <c r="H335" s="7" t="s">
        <v>7546</v>
      </c>
      <c r="I335" s="7" t="s">
        <v>7243</v>
      </c>
      <c r="J335" s="7" t="s">
        <v>7244</v>
      </c>
      <c r="K335" s="7" t="s">
        <v>7129</v>
      </c>
      <c r="L335" s="9" t="s">
        <v>7153</v>
      </c>
      <c r="M335" s="9" t="s">
        <v>7154</v>
      </c>
      <c r="N335" s="9" t="s">
        <v>7245</v>
      </c>
      <c r="O335" s="7" t="s">
        <v>471</v>
      </c>
      <c r="P335" s="7"/>
      <c r="Q335" s="7"/>
      <c r="R335" s="7">
        <v>111270</v>
      </c>
      <c r="S335" s="7" t="s">
        <v>480</v>
      </c>
      <c r="T335" s="7"/>
      <c r="U335" s="7"/>
      <c r="V335" s="7"/>
      <c r="W335" s="7"/>
      <c r="X335" s="7"/>
      <c r="Y335" s="7"/>
      <c r="Z335" s="9" t="s">
        <v>7132</v>
      </c>
      <c r="AA335" s="7" t="s">
        <v>480</v>
      </c>
      <c r="AB335" s="7">
        <v>1</v>
      </c>
    </row>
    <row r="336" spans="1:28" ht="21.6" customHeight="1">
      <c r="A336" s="7">
        <v>42</v>
      </c>
      <c r="B336" s="7">
        <v>2025042054</v>
      </c>
      <c r="C336" s="7">
        <v>1</v>
      </c>
      <c r="D336" s="7" t="s">
        <v>7123</v>
      </c>
      <c r="E336" s="7" t="s">
        <v>130</v>
      </c>
      <c r="F336" s="7" t="s">
        <v>7829</v>
      </c>
      <c r="G336" s="7" t="s">
        <v>7867</v>
      </c>
      <c r="H336" s="7" t="s">
        <v>7868</v>
      </c>
      <c r="I336" s="7" t="s">
        <v>7246</v>
      </c>
      <c r="J336" s="7" t="s">
        <v>7247</v>
      </c>
      <c r="K336" s="7" t="s">
        <v>7129</v>
      </c>
      <c r="L336" s="9" t="s">
        <v>7248</v>
      </c>
      <c r="M336" s="9" t="s">
        <v>7249</v>
      </c>
      <c r="N336" s="9" t="s">
        <v>7250</v>
      </c>
      <c r="O336" s="7" t="s">
        <v>7136</v>
      </c>
      <c r="P336" s="7"/>
      <c r="Q336" s="7">
        <v>31454</v>
      </c>
      <c r="R336" s="7">
        <v>26449</v>
      </c>
      <c r="S336" s="7"/>
      <c r="T336" s="7"/>
      <c r="U336" s="7"/>
      <c r="V336" s="7"/>
      <c r="W336" s="7"/>
      <c r="X336" s="7"/>
      <c r="Y336" s="7"/>
      <c r="Z336" s="9" t="s">
        <v>7136</v>
      </c>
      <c r="AA336" s="7" t="s">
        <v>480</v>
      </c>
      <c r="AB336" s="7">
        <v>1</v>
      </c>
    </row>
    <row r="337" spans="1:28" ht="21.6" customHeight="1">
      <c r="A337" s="7">
        <v>43</v>
      </c>
      <c r="B337" s="7">
        <v>2025042053</v>
      </c>
      <c r="C337" s="7">
        <v>1</v>
      </c>
      <c r="D337" s="7" t="s">
        <v>7123</v>
      </c>
      <c r="E337" s="7" t="s">
        <v>130</v>
      </c>
      <c r="F337" s="7" t="s">
        <v>7829</v>
      </c>
      <c r="G337" s="7" t="s">
        <v>7844</v>
      </c>
      <c r="H337" s="7" t="s">
        <v>7595</v>
      </c>
      <c r="I337" s="7" t="s">
        <v>7253</v>
      </c>
      <c r="J337" s="7" t="s">
        <v>7247</v>
      </c>
      <c r="K337" s="7" t="s">
        <v>7129</v>
      </c>
      <c r="L337" s="9" t="s">
        <v>7254</v>
      </c>
      <c r="M337" s="9" t="s">
        <v>7255</v>
      </c>
      <c r="N337" s="9" t="s">
        <v>7256</v>
      </c>
      <c r="O337" s="7" t="s">
        <v>7136</v>
      </c>
      <c r="P337" s="7"/>
      <c r="Q337" s="7">
        <v>4731</v>
      </c>
      <c r="R337" s="7">
        <v>37175</v>
      </c>
      <c r="S337" s="7"/>
      <c r="T337" s="7"/>
      <c r="U337" s="7"/>
      <c r="V337" s="7"/>
      <c r="W337" s="7"/>
      <c r="X337" s="7"/>
      <c r="Y337" s="7"/>
      <c r="Z337" s="9" t="s">
        <v>7136</v>
      </c>
      <c r="AA337" s="7" t="s">
        <v>480</v>
      </c>
      <c r="AB337" s="7">
        <v>1</v>
      </c>
    </row>
    <row r="338" spans="1:28" ht="21.6" customHeight="1">
      <c r="A338" s="7">
        <v>44</v>
      </c>
      <c r="B338" s="7">
        <v>2025042020</v>
      </c>
      <c r="C338" s="7">
        <v>1</v>
      </c>
      <c r="D338" s="7" t="s">
        <v>7123</v>
      </c>
      <c r="E338" s="7" t="s">
        <v>130</v>
      </c>
      <c r="F338" s="7" t="s">
        <v>7829</v>
      </c>
      <c r="G338" s="7" t="s">
        <v>7185</v>
      </c>
      <c r="H338" s="7" t="s">
        <v>7869</v>
      </c>
      <c r="I338" s="7" t="s">
        <v>7259</v>
      </c>
      <c r="J338" s="7" t="s">
        <v>7247</v>
      </c>
      <c r="K338" s="7" t="s">
        <v>7129</v>
      </c>
      <c r="L338" s="9" t="s">
        <v>7260</v>
      </c>
      <c r="M338" s="9" t="s">
        <v>7261</v>
      </c>
      <c r="N338" s="9" t="s">
        <v>130</v>
      </c>
      <c r="O338" s="7" t="s">
        <v>7136</v>
      </c>
      <c r="P338" s="7"/>
      <c r="Q338" s="7">
        <v>14839</v>
      </c>
      <c r="R338" s="7">
        <v>21422</v>
      </c>
      <c r="S338" s="7"/>
      <c r="T338" s="7"/>
      <c r="U338" s="7"/>
      <c r="V338" s="7"/>
      <c r="W338" s="7"/>
      <c r="X338" s="7"/>
      <c r="Y338" s="7"/>
      <c r="Z338" s="9" t="s">
        <v>7136</v>
      </c>
      <c r="AA338" s="7" t="s">
        <v>480</v>
      </c>
      <c r="AB338" s="7">
        <v>1</v>
      </c>
    </row>
    <row r="339" spans="1:28" ht="21.6" customHeight="1">
      <c r="A339" s="7">
        <v>45</v>
      </c>
      <c r="B339" s="7">
        <v>2025043336</v>
      </c>
      <c r="C339" s="7">
        <v>1</v>
      </c>
      <c r="D339" s="7" t="s">
        <v>7123</v>
      </c>
      <c r="E339" s="7" t="s">
        <v>130</v>
      </c>
      <c r="F339" s="7" t="s">
        <v>7850</v>
      </c>
      <c r="G339" s="7" t="s">
        <v>7870</v>
      </c>
      <c r="H339" s="7" t="s">
        <v>7871</v>
      </c>
      <c r="I339" s="7" t="s">
        <v>7273</v>
      </c>
      <c r="J339" s="7" t="s">
        <v>7274</v>
      </c>
      <c r="K339" s="7" t="s">
        <v>7129</v>
      </c>
      <c r="L339" s="9" t="s">
        <v>7266</v>
      </c>
      <c r="M339" s="9" t="s">
        <v>7267</v>
      </c>
      <c r="N339" s="9" t="s">
        <v>7268</v>
      </c>
      <c r="O339" s="7" t="s">
        <v>471</v>
      </c>
      <c r="P339" s="7"/>
      <c r="Q339" s="7">
        <v>250</v>
      </c>
      <c r="R339" s="7">
        <v>10568</v>
      </c>
      <c r="S339" s="7" t="s">
        <v>480</v>
      </c>
      <c r="T339" s="7"/>
      <c r="U339" s="7"/>
      <c r="V339" s="7"/>
      <c r="W339" s="7"/>
      <c r="X339" s="7"/>
      <c r="Y339" s="7"/>
      <c r="Z339" s="9" t="s">
        <v>7132</v>
      </c>
      <c r="AA339" s="7" t="s">
        <v>480</v>
      </c>
      <c r="AB339" s="7">
        <v>1</v>
      </c>
    </row>
    <row r="340" spans="1:28" ht="21.6" customHeight="1">
      <c r="A340" s="7">
        <v>47</v>
      </c>
      <c r="B340" s="7">
        <v>2025042431</v>
      </c>
      <c r="C340" s="7">
        <v>1</v>
      </c>
      <c r="D340" s="7" t="s">
        <v>7123</v>
      </c>
      <c r="E340" s="7" t="s">
        <v>130</v>
      </c>
      <c r="F340" s="7" t="s">
        <v>7837</v>
      </c>
      <c r="G340" s="7" t="s">
        <v>7598</v>
      </c>
      <c r="H340" s="7" t="s">
        <v>7872</v>
      </c>
      <c r="I340" s="7" t="s">
        <v>7752</v>
      </c>
      <c r="J340" s="7" t="s">
        <v>7753</v>
      </c>
      <c r="K340" s="7" t="s">
        <v>7129</v>
      </c>
      <c r="L340" s="9" t="s">
        <v>7279</v>
      </c>
      <c r="M340" s="9" t="s">
        <v>7280</v>
      </c>
      <c r="N340" s="9"/>
      <c r="O340" s="7" t="s">
        <v>471</v>
      </c>
      <c r="P340" s="7"/>
      <c r="Q340" s="7"/>
      <c r="R340" s="7">
        <v>8543</v>
      </c>
      <c r="S340" s="7" t="s">
        <v>480</v>
      </c>
      <c r="T340" s="7"/>
      <c r="U340" s="7"/>
      <c r="V340" s="7"/>
      <c r="W340" s="7"/>
      <c r="X340" s="7"/>
      <c r="Y340" s="7"/>
      <c r="Z340" s="9" t="s">
        <v>7132</v>
      </c>
      <c r="AA340" s="7" t="s">
        <v>480</v>
      </c>
      <c r="AB340" s="7">
        <v>1</v>
      </c>
    </row>
    <row r="341" spans="1:28" ht="21.6" customHeight="1">
      <c r="A341" s="7">
        <v>49</v>
      </c>
      <c r="B341" s="7">
        <v>2025043326</v>
      </c>
      <c r="C341" s="7">
        <v>1</v>
      </c>
      <c r="D341" s="7" t="s">
        <v>7123</v>
      </c>
      <c r="E341" s="7" t="s">
        <v>130</v>
      </c>
      <c r="F341" s="7" t="s">
        <v>7850</v>
      </c>
      <c r="G341" s="7" t="s">
        <v>7578</v>
      </c>
      <c r="H341" s="7" t="s">
        <v>7873</v>
      </c>
      <c r="I341" s="7" t="s">
        <v>7281</v>
      </c>
      <c r="J341" s="7" t="s">
        <v>7282</v>
      </c>
      <c r="K341" s="7" t="s">
        <v>7129</v>
      </c>
      <c r="L341" s="9" t="s">
        <v>7266</v>
      </c>
      <c r="M341" s="9" t="s">
        <v>7267</v>
      </c>
      <c r="N341" s="9" t="s">
        <v>7283</v>
      </c>
      <c r="O341" s="7" t="s">
        <v>471</v>
      </c>
      <c r="P341" s="7"/>
      <c r="Q341" s="7"/>
      <c r="R341" s="7">
        <v>101049</v>
      </c>
      <c r="S341" s="7" t="s">
        <v>480</v>
      </c>
      <c r="T341" s="7"/>
      <c r="U341" s="7"/>
      <c r="V341" s="7"/>
      <c r="W341" s="7"/>
      <c r="X341" s="7"/>
      <c r="Y341" s="7"/>
      <c r="Z341" s="9" t="s">
        <v>7132</v>
      </c>
      <c r="AA341" s="7" t="s">
        <v>480</v>
      </c>
      <c r="AB341" s="7">
        <v>1</v>
      </c>
    </row>
    <row r="342" spans="1:28" ht="21.6" customHeight="1">
      <c r="A342" s="7">
        <v>51</v>
      </c>
      <c r="B342" s="7">
        <v>2025043329</v>
      </c>
      <c r="C342" s="7">
        <v>1</v>
      </c>
      <c r="D342" s="7" t="s">
        <v>7123</v>
      </c>
      <c r="E342" s="7" t="s">
        <v>130</v>
      </c>
      <c r="F342" s="7" t="s">
        <v>7850</v>
      </c>
      <c r="G342" s="7" t="s">
        <v>7870</v>
      </c>
      <c r="H342" s="7" t="s">
        <v>7871</v>
      </c>
      <c r="I342" s="7" t="s">
        <v>7286</v>
      </c>
      <c r="J342" s="7" t="s">
        <v>7282</v>
      </c>
      <c r="K342" s="7" t="s">
        <v>7129</v>
      </c>
      <c r="L342" s="9" t="s">
        <v>7266</v>
      </c>
      <c r="M342" s="9" t="s">
        <v>7267</v>
      </c>
      <c r="N342" s="9" t="s">
        <v>7287</v>
      </c>
      <c r="O342" s="7" t="s">
        <v>7136</v>
      </c>
      <c r="P342" s="7"/>
      <c r="Q342" s="7"/>
      <c r="R342" s="7">
        <v>48524</v>
      </c>
      <c r="S342" s="7"/>
      <c r="T342" s="7"/>
      <c r="U342" s="7"/>
      <c r="V342" s="7"/>
      <c r="W342" s="7"/>
      <c r="X342" s="7"/>
      <c r="Y342" s="7"/>
      <c r="Z342" s="9" t="s">
        <v>7132</v>
      </c>
      <c r="AA342" s="7" t="s">
        <v>480</v>
      </c>
      <c r="AB342" s="7">
        <v>1</v>
      </c>
    </row>
    <row r="343" spans="1:28" ht="21.6" customHeight="1">
      <c r="A343" s="7">
        <v>115</v>
      </c>
      <c r="B343" s="7">
        <v>2025041106</v>
      </c>
      <c r="C343" s="7">
        <v>1</v>
      </c>
      <c r="D343" s="7" t="s">
        <v>7123</v>
      </c>
      <c r="E343" s="7" t="s">
        <v>125</v>
      </c>
      <c r="F343" s="7" t="s">
        <v>7874</v>
      </c>
      <c r="G343" s="7" t="s">
        <v>7333</v>
      </c>
      <c r="H343" s="7" t="s">
        <v>7377</v>
      </c>
      <c r="I343" s="7" t="s">
        <v>7297</v>
      </c>
      <c r="J343" s="7" t="s">
        <v>7141</v>
      </c>
      <c r="K343" s="7" t="s">
        <v>7129</v>
      </c>
      <c r="L343" s="9" t="s">
        <v>7298</v>
      </c>
      <c r="M343" s="9" t="s">
        <v>7299</v>
      </c>
      <c r="N343" s="9" t="s">
        <v>7612</v>
      </c>
      <c r="O343" s="7" t="s">
        <v>509</v>
      </c>
      <c r="P343" s="7"/>
      <c r="Q343" s="7">
        <v>8264</v>
      </c>
      <c r="R343" s="7">
        <v>58127</v>
      </c>
      <c r="S343" s="7"/>
      <c r="T343" s="7"/>
      <c r="U343" s="7"/>
      <c r="V343" s="7"/>
      <c r="W343" s="7"/>
      <c r="X343" s="7"/>
      <c r="Y343" s="7"/>
      <c r="Z343" s="9" t="s">
        <v>7875</v>
      </c>
      <c r="AA343" s="7" t="s">
        <v>480</v>
      </c>
      <c r="AB343" s="7">
        <v>1</v>
      </c>
    </row>
    <row r="344" spans="1:28" ht="21.6" customHeight="1">
      <c r="A344" s="7">
        <v>116</v>
      </c>
      <c r="B344" s="7">
        <v>2025041294</v>
      </c>
      <c r="C344" s="7">
        <v>1</v>
      </c>
      <c r="D344" s="7" t="s">
        <v>7123</v>
      </c>
      <c r="E344" s="7" t="s">
        <v>125</v>
      </c>
      <c r="F344" s="7" t="s">
        <v>7876</v>
      </c>
      <c r="G344" s="7" t="s">
        <v>7314</v>
      </c>
      <c r="H344" s="7" t="s">
        <v>7196</v>
      </c>
      <c r="I344" s="7" t="s">
        <v>7297</v>
      </c>
      <c r="J344" s="7" t="s">
        <v>7141</v>
      </c>
      <c r="K344" s="7" t="s">
        <v>7129</v>
      </c>
      <c r="L344" s="9" t="s">
        <v>7298</v>
      </c>
      <c r="M344" s="9" t="s">
        <v>7299</v>
      </c>
      <c r="N344" s="9" t="s">
        <v>7612</v>
      </c>
      <c r="O344" s="7" t="s">
        <v>471</v>
      </c>
      <c r="P344" s="7"/>
      <c r="Q344" s="7">
        <v>8374</v>
      </c>
      <c r="R344" s="7">
        <v>60127</v>
      </c>
      <c r="S344" s="7" t="s">
        <v>480</v>
      </c>
      <c r="T344" s="7"/>
      <c r="U344" s="7"/>
      <c r="V344" s="7"/>
      <c r="W344" s="7"/>
      <c r="X344" s="7"/>
      <c r="Y344" s="7"/>
      <c r="Z344" s="9" t="s">
        <v>7641</v>
      </c>
      <c r="AA344" s="7" t="s">
        <v>480</v>
      </c>
      <c r="AB344" s="7">
        <v>1</v>
      </c>
    </row>
    <row r="345" spans="1:28" ht="21.6" customHeight="1">
      <c r="A345" s="7">
        <v>118</v>
      </c>
      <c r="B345" s="7">
        <v>2025041859</v>
      </c>
      <c r="C345" s="7">
        <v>1</v>
      </c>
      <c r="D345" s="7" t="s">
        <v>7123</v>
      </c>
      <c r="E345" s="7" t="s">
        <v>125</v>
      </c>
      <c r="F345" s="7" t="s">
        <v>7877</v>
      </c>
      <c r="G345" s="7" t="s">
        <v>7309</v>
      </c>
      <c r="H345" s="7" t="s">
        <v>7179</v>
      </c>
      <c r="I345" s="7" t="s">
        <v>7304</v>
      </c>
      <c r="J345" s="7" t="s">
        <v>7141</v>
      </c>
      <c r="K345" s="7" t="s">
        <v>7129</v>
      </c>
      <c r="L345" s="9" t="s">
        <v>7305</v>
      </c>
      <c r="M345" s="9" t="s">
        <v>7306</v>
      </c>
      <c r="N345" s="9" t="s">
        <v>7307</v>
      </c>
      <c r="O345" s="7" t="s">
        <v>471</v>
      </c>
      <c r="P345" s="7"/>
      <c r="Q345" s="7">
        <v>18172</v>
      </c>
      <c r="R345" s="7">
        <v>79569</v>
      </c>
      <c r="S345" s="7" t="s">
        <v>480</v>
      </c>
      <c r="T345" s="7"/>
      <c r="U345" s="7"/>
      <c r="V345" s="7"/>
      <c r="W345" s="7"/>
      <c r="X345" s="7"/>
      <c r="Y345" s="7"/>
      <c r="Z345" s="9" t="s">
        <v>7641</v>
      </c>
      <c r="AA345" s="7" t="s">
        <v>480</v>
      </c>
      <c r="AB345" s="7">
        <v>1</v>
      </c>
    </row>
    <row r="346" spans="1:28" ht="21.6" customHeight="1">
      <c r="A346" s="7">
        <v>120</v>
      </c>
      <c r="B346" s="7">
        <v>2025041368</v>
      </c>
      <c r="C346" s="7">
        <v>1</v>
      </c>
      <c r="D346" s="7" t="s">
        <v>7123</v>
      </c>
      <c r="E346" s="7" t="s">
        <v>125</v>
      </c>
      <c r="F346" s="7" t="s">
        <v>7876</v>
      </c>
      <c r="G346" s="7" t="s">
        <v>7196</v>
      </c>
      <c r="H346" s="7" t="s">
        <v>7150</v>
      </c>
      <c r="I346" s="7" t="s">
        <v>7311</v>
      </c>
      <c r="J346" s="7" t="s">
        <v>7141</v>
      </c>
      <c r="K346" s="7" t="s">
        <v>7129</v>
      </c>
      <c r="L346" s="9" t="s">
        <v>7312</v>
      </c>
      <c r="M346" s="9" t="s">
        <v>7313</v>
      </c>
      <c r="N346" s="9"/>
      <c r="O346" s="7" t="s">
        <v>471</v>
      </c>
      <c r="P346" s="7"/>
      <c r="Q346" s="7">
        <v>1850</v>
      </c>
      <c r="R346" s="7">
        <v>37000</v>
      </c>
      <c r="S346" s="7" t="s">
        <v>480</v>
      </c>
      <c r="T346" s="7"/>
      <c r="U346" s="7"/>
      <c r="V346" s="7"/>
      <c r="W346" s="7"/>
      <c r="X346" s="7"/>
      <c r="Y346" s="7"/>
      <c r="Z346" s="9" t="s">
        <v>7641</v>
      </c>
      <c r="AA346" s="7" t="s">
        <v>480</v>
      </c>
      <c r="AB346" s="7">
        <v>1</v>
      </c>
    </row>
    <row r="347" spans="1:28" ht="21.6" customHeight="1">
      <c r="A347" s="7">
        <v>122</v>
      </c>
      <c r="B347" s="7">
        <v>2025042009</v>
      </c>
      <c r="C347" s="7">
        <v>1</v>
      </c>
      <c r="D347" s="7" t="s">
        <v>7123</v>
      </c>
      <c r="E347" s="7" t="s">
        <v>125</v>
      </c>
      <c r="F347" s="7" t="s">
        <v>7829</v>
      </c>
      <c r="G347" s="7" t="s">
        <v>7226</v>
      </c>
      <c r="H347" s="7" t="s">
        <v>7309</v>
      </c>
      <c r="I347" s="7" t="s">
        <v>7316</v>
      </c>
      <c r="J347" s="7" t="s">
        <v>7141</v>
      </c>
      <c r="K347" s="7" t="s">
        <v>7129</v>
      </c>
      <c r="L347" s="9" t="s">
        <v>7317</v>
      </c>
      <c r="M347" s="9" t="s">
        <v>7318</v>
      </c>
      <c r="N347" s="9" t="s">
        <v>7319</v>
      </c>
      <c r="O347" s="7" t="s">
        <v>7136</v>
      </c>
      <c r="P347" s="7"/>
      <c r="Q347" s="7">
        <v>13874</v>
      </c>
      <c r="R347" s="7">
        <v>124688</v>
      </c>
      <c r="S347" s="7"/>
      <c r="T347" s="7"/>
      <c r="U347" s="7"/>
      <c r="V347" s="7"/>
      <c r="W347" s="7"/>
      <c r="X347" s="7"/>
      <c r="Y347" s="7"/>
      <c r="Z347" s="9" t="s">
        <v>7641</v>
      </c>
      <c r="AA347" s="7" t="s">
        <v>480</v>
      </c>
      <c r="AB347" s="7">
        <v>1</v>
      </c>
    </row>
    <row r="348" spans="1:28" ht="21.6" customHeight="1">
      <c r="A348" s="7">
        <v>124</v>
      </c>
      <c r="B348" s="7">
        <v>2025043398</v>
      </c>
      <c r="C348" s="7">
        <v>1</v>
      </c>
      <c r="D348" s="7" t="s">
        <v>7123</v>
      </c>
      <c r="E348" s="7" t="s">
        <v>125</v>
      </c>
      <c r="F348" s="7" t="s">
        <v>7862</v>
      </c>
      <c r="G348" s="7" t="s">
        <v>7332</v>
      </c>
      <c r="H348" s="7" t="s">
        <v>7333</v>
      </c>
      <c r="I348" s="7" t="s">
        <v>7316</v>
      </c>
      <c r="J348" s="7" t="s">
        <v>7141</v>
      </c>
      <c r="K348" s="7" t="s">
        <v>7129</v>
      </c>
      <c r="L348" s="9" t="s">
        <v>7317</v>
      </c>
      <c r="M348" s="9" t="s">
        <v>7318</v>
      </c>
      <c r="N348" s="9" t="s">
        <v>7319</v>
      </c>
      <c r="O348" s="7" t="s">
        <v>509</v>
      </c>
      <c r="P348" s="7"/>
      <c r="Q348" s="7">
        <v>13874</v>
      </c>
      <c r="R348" s="7">
        <v>124688</v>
      </c>
      <c r="S348" s="7"/>
      <c r="T348" s="7"/>
      <c r="U348" s="7"/>
      <c r="V348" s="7"/>
      <c r="W348" s="7"/>
      <c r="X348" s="7"/>
      <c r="Y348" s="7"/>
      <c r="Z348" s="9" t="s">
        <v>7878</v>
      </c>
      <c r="AA348" s="7" t="s">
        <v>480</v>
      </c>
      <c r="AB348" s="7">
        <v>1</v>
      </c>
    </row>
    <row r="349" spans="1:28" ht="21.6" customHeight="1">
      <c r="A349" s="7">
        <v>125</v>
      </c>
      <c r="B349" s="7">
        <v>2025043590</v>
      </c>
      <c r="C349" s="7">
        <v>1</v>
      </c>
      <c r="D349" s="7" t="s">
        <v>7123</v>
      </c>
      <c r="E349" s="7" t="s">
        <v>125</v>
      </c>
      <c r="F349" s="7" t="s">
        <v>7879</v>
      </c>
      <c r="G349" s="7" t="s">
        <v>7332</v>
      </c>
      <c r="H349" s="7" t="s">
        <v>7333</v>
      </c>
      <c r="I349" s="7" t="s">
        <v>7316</v>
      </c>
      <c r="J349" s="7" t="s">
        <v>7141</v>
      </c>
      <c r="K349" s="7" t="s">
        <v>7129</v>
      </c>
      <c r="L349" s="9" t="s">
        <v>7317</v>
      </c>
      <c r="M349" s="9" t="s">
        <v>7318</v>
      </c>
      <c r="N349" s="9" t="s">
        <v>7319</v>
      </c>
      <c r="O349" s="7" t="s">
        <v>471</v>
      </c>
      <c r="P349" s="7"/>
      <c r="Q349" s="7">
        <v>13874</v>
      </c>
      <c r="R349" s="7">
        <v>124688</v>
      </c>
      <c r="S349" s="7"/>
      <c r="T349" s="7"/>
      <c r="U349" s="7" t="s">
        <v>480</v>
      </c>
      <c r="V349" s="7"/>
      <c r="W349" s="7"/>
      <c r="X349" s="7"/>
      <c r="Y349" s="7" t="s">
        <v>480</v>
      </c>
      <c r="Z349" s="9" t="s">
        <v>7880</v>
      </c>
      <c r="AA349" s="7" t="s">
        <v>480</v>
      </c>
      <c r="AB349" s="7">
        <v>1</v>
      </c>
    </row>
    <row r="350" spans="1:28" ht="21.6" customHeight="1">
      <c r="A350" s="7">
        <v>130</v>
      </c>
      <c r="B350" s="7">
        <v>2025042370</v>
      </c>
      <c r="C350" s="7">
        <v>1</v>
      </c>
      <c r="D350" s="7" t="s">
        <v>7123</v>
      </c>
      <c r="E350" s="7" t="s">
        <v>125</v>
      </c>
      <c r="F350" s="7" t="s">
        <v>7837</v>
      </c>
      <c r="G350" s="7" t="s">
        <v>7179</v>
      </c>
      <c r="H350" s="7" t="s">
        <v>7327</v>
      </c>
      <c r="I350" s="7" t="s">
        <v>7881</v>
      </c>
      <c r="J350" s="7" t="s">
        <v>7141</v>
      </c>
      <c r="K350" s="7" t="s">
        <v>7129</v>
      </c>
      <c r="L350" s="9" t="s">
        <v>7323</v>
      </c>
      <c r="M350" s="9" t="s">
        <v>7882</v>
      </c>
      <c r="N350" s="9" t="s">
        <v>7883</v>
      </c>
      <c r="O350" s="7" t="s">
        <v>7136</v>
      </c>
      <c r="P350" s="7"/>
      <c r="Q350" s="7">
        <v>24799</v>
      </c>
      <c r="R350" s="7">
        <v>21009</v>
      </c>
      <c r="S350" s="7"/>
      <c r="T350" s="7"/>
      <c r="U350" s="7"/>
      <c r="V350" s="7"/>
      <c r="W350" s="7"/>
      <c r="X350" s="7"/>
      <c r="Y350" s="7"/>
      <c r="Z350" s="9" t="s">
        <v>7641</v>
      </c>
      <c r="AA350" s="7" t="s">
        <v>480</v>
      </c>
      <c r="AB350" s="7">
        <v>1</v>
      </c>
    </row>
    <row r="351" spans="1:28" ht="21.6" customHeight="1">
      <c r="A351" s="7">
        <v>132</v>
      </c>
      <c r="B351" s="7">
        <v>2025041177</v>
      </c>
      <c r="C351" s="7">
        <v>1</v>
      </c>
      <c r="D351" s="7" t="s">
        <v>7123</v>
      </c>
      <c r="E351" s="7" t="s">
        <v>125</v>
      </c>
      <c r="F351" s="7" t="s">
        <v>7874</v>
      </c>
      <c r="G351" s="7" t="s">
        <v>7314</v>
      </c>
      <c r="H351" s="7" t="s">
        <v>7332</v>
      </c>
      <c r="I351" s="7" t="s">
        <v>7620</v>
      </c>
      <c r="J351" s="7" t="s">
        <v>7141</v>
      </c>
      <c r="K351" s="7" t="s">
        <v>7129</v>
      </c>
      <c r="L351" s="9" t="s">
        <v>7323</v>
      </c>
      <c r="M351" s="9" t="s">
        <v>7621</v>
      </c>
      <c r="N351" s="9" t="s">
        <v>7622</v>
      </c>
      <c r="O351" s="7" t="s">
        <v>509</v>
      </c>
      <c r="P351" s="7"/>
      <c r="Q351" s="7">
        <v>11614</v>
      </c>
      <c r="R351" s="7">
        <v>15496</v>
      </c>
      <c r="S351" s="7"/>
      <c r="T351" s="7"/>
      <c r="U351" s="7"/>
      <c r="V351" s="7"/>
      <c r="W351" s="7"/>
      <c r="X351" s="7"/>
      <c r="Y351" s="7"/>
      <c r="Z351" s="9" t="s">
        <v>7884</v>
      </c>
      <c r="AA351" s="7" t="s">
        <v>480</v>
      </c>
      <c r="AB351" s="7">
        <v>1</v>
      </c>
    </row>
    <row r="352" spans="1:28" ht="21.6" customHeight="1">
      <c r="A352" s="7">
        <v>139</v>
      </c>
      <c r="B352" s="7">
        <v>2025040649</v>
      </c>
      <c r="C352" s="7">
        <v>1</v>
      </c>
      <c r="D352" s="7" t="s">
        <v>7123</v>
      </c>
      <c r="E352" s="7" t="s">
        <v>125</v>
      </c>
      <c r="F352" s="7" t="s">
        <v>7849</v>
      </c>
      <c r="G352" s="7" t="s">
        <v>7309</v>
      </c>
      <c r="H352" s="7" t="s">
        <v>7179</v>
      </c>
      <c r="I352" s="7" t="s">
        <v>7328</v>
      </c>
      <c r="J352" s="7" t="s">
        <v>7170</v>
      </c>
      <c r="K352" s="7" t="s">
        <v>7129</v>
      </c>
      <c r="L352" s="9" t="s">
        <v>7329</v>
      </c>
      <c r="M352" s="9" t="s">
        <v>7330</v>
      </c>
      <c r="N352" s="9" t="s">
        <v>7331</v>
      </c>
      <c r="O352" s="7" t="s">
        <v>471</v>
      </c>
      <c r="P352" s="7">
        <v>5840</v>
      </c>
      <c r="Q352" s="7">
        <v>13201</v>
      </c>
      <c r="R352" s="7">
        <v>17666</v>
      </c>
      <c r="S352" s="7" t="s">
        <v>480</v>
      </c>
      <c r="T352" s="7"/>
      <c r="U352" s="7"/>
      <c r="V352" s="7"/>
      <c r="W352" s="7"/>
      <c r="X352" s="7"/>
      <c r="Y352" s="7"/>
      <c r="Z352" s="9" t="s">
        <v>7641</v>
      </c>
      <c r="AA352" s="7" t="s">
        <v>480</v>
      </c>
      <c r="AB352" s="7">
        <v>1</v>
      </c>
    </row>
    <row r="353" spans="1:28" ht="21.6" customHeight="1">
      <c r="A353" s="7">
        <v>141</v>
      </c>
      <c r="B353" s="7">
        <v>2025040647</v>
      </c>
      <c r="C353" s="7">
        <v>1</v>
      </c>
      <c r="D353" s="7" t="s">
        <v>7123</v>
      </c>
      <c r="E353" s="7" t="s">
        <v>125</v>
      </c>
      <c r="F353" s="7" t="s">
        <v>7849</v>
      </c>
      <c r="G353" s="7" t="s">
        <v>7226</v>
      </c>
      <c r="H353" s="7" t="s">
        <v>7309</v>
      </c>
      <c r="I353" s="7" t="s">
        <v>7628</v>
      </c>
      <c r="J353" s="7" t="s">
        <v>7170</v>
      </c>
      <c r="K353" s="7" t="s">
        <v>7129</v>
      </c>
      <c r="L353" s="9" t="s">
        <v>7329</v>
      </c>
      <c r="M353" s="9" t="s">
        <v>7629</v>
      </c>
      <c r="N353" s="9" t="s">
        <v>7630</v>
      </c>
      <c r="O353" s="7" t="s">
        <v>471</v>
      </c>
      <c r="P353" s="7">
        <v>408</v>
      </c>
      <c r="Q353" s="7">
        <v>613</v>
      </c>
      <c r="R353" s="7">
        <v>3482</v>
      </c>
      <c r="S353" s="7" t="s">
        <v>480</v>
      </c>
      <c r="T353" s="7"/>
      <c r="U353" s="7"/>
      <c r="V353" s="7"/>
      <c r="W353" s="7"/>
      <c r="X353" s="7"/>
      <c r="Y353" s="7"/>
      <c r="Z353" s="9" t="s">
        <v>7641</v>
      </c>
      <c r="AA353" s="7" t="s">
        <v>480</v>
      </c>
      <c r="AB353" s="7">
        <v>1</v>
      </c>
    </row>
    <row r="354" spans="1:28" ht="21.6" customHeight="1">
      <c r="A354" s="7">
        <v>143</v>
      </c>
      <c r="B354" s="7">
        <v>2025041620</v>
      </c>
      <c r="C354" s="7">
        <v>1</v>
      </c>
      <c r="D354" s="7" t="s">
        <v>7123</v>
      </c>
      <c r="E354" s="7" t="s">
        <v>125</v>
      </c>
      <c r="F354" s="7" t="s">
        <v>7831</v>
      </c>
      <c r="G354" s="7" t="s">
        <v>7296</v>
      </c>
      <c r="H354" s="7" t="s">
        <v>7226</v>
      </c>
      <c r="I354" s="7" t="s">
        <v>7634</v>
      </c>
      <c r="J354" s="7" t="s">
        <v>7170</v>
      </c>
      <c r="K354" s="7" t="s">
        <v>7129</v>
      </c>
      <c r="L354" s="9" t="s">
        <v>7290</v>
      </c>
      <c r="M354" s="9" t="s">
        <v>7291</v>
      </c>
      <c r="N354" s="9" t="s">
        <v>7443</v>
      </c>
      <c r="O354" s="7" t="s">
        <v>471</v>
      </c>
      <c r="P354" s="7"/>
      <c r="Q354" s="7">
        <v>300</v>
      </c>
      <c r="R354" s="7">
        <v>4500</v>
      </c>
      <c r="S354" s="7" t="s">
        <v>480</v>
      </c>
      <c r="T354" s="7"/>
      <c r="U354" s="7"/>
      <c r="V354" s="7"/>
      <c r="W354" s="7"/>
      <c r="X354" s="7"/>
      <c r="Y354" s="7"/>
      <c r="Z354" s="9" t="s">
        <v>7641</v>
      </c>
      <c r="AA354" s="7" t="s">
        <v>480</v>
      </c>
      <c r="AB354" s="7">
        <v>1</v>
      </c>
    </row>
    <row r="355" spans="1:28" ht="21.6" customHeight="1">
      <c r="A355" s="7">
        <v>145</v>
      </c>
      <c r="B355" s="7">
        <v>2025042096</v>
      </c>
      <c r="C355" s="7">
        <v>1</v>
      </c>
      <c r="D355" s="7" t="s">
        <v>7123</v>
      </c>
      <c r="E355" s="7" t="s">
        <v>125</v>
      </c>
      <c r="F355" s="7" t="s">
        <v>7829</v>
      </c>
      <c r="G355" s="7" t="s">
        <v>7314</v>
      </c>
      <c r="H355" s="7" t="s">
        <v>7333</v>
      </c>
      <c r="I355" s="7" t="s">
        <v>7885</v>
      </c>
      <c r="J355" s="7" t="s">
        <v>7170</v>
      </c>
      <c r="K355" s="7" t="s">
        <v>7129</v>
      </c>
      <c r="L355" s="9" t="s">
        <v>7329</v>
      </c>
      <c r="M355" s="9" t="s">
        <v>7886</v>
      </c>
      <c r="N355" s="9" t="s">
        <v>7887</v>
      </c>
      <c r="O355" s="7" t="s">
        <v>471</v>
      </c>
      <c r="P355" s="7">
        <v>0</v>
      </c>
      <c r="Q355" s="7">
        <v>1</v>
      </c>
      <c r="R355" s="7">
        <v>13</v>
      </c>
      <c r="S355" s="7"/>
      <c r="T355" s="7"/>
      <c r="U355" s="7"/>
      <c r="V355" s="7"/>
      <c r="W355" s="7"/>
      <c r="X355" s="7"/>
      <c r="Y355" s="7" t="s">
        <v>480</v>
      </c>
      <c r="Z355" s="9" t="s">
        <v>7437</v>
      </c>
      <c r="AA355" s="7" t="s">
        <v>480</v>
      </c>
      <c r="AB355" s="7">
        <v>1</v>
      </c>
    </row>
    <row r="356" spans="1:28" ht="21.6" customHeight="1">
      <c r="A356" s="7">
        <v>146</v>
      </c>
      <c r="B356" s="7">
        <v>2025043248</v>
      </c>
      <c r="C356" s="7">
        <v>1</v>
      </c>
      <c r="D356" s="7" t="s">
        <v>7123</v>
      </c>
      <c r="E356" s="7" t="s">
        <v>125</v>
      </c>
      <c r="F356" s="7" t="s">
        <v>7850</v>
      </c>
      <c r="G356" s="7" t="s">
        <v>7226</v>
      </c>
      <c r="H356" s="7" t="s">
        <v>7179</v>
      </c>
      <c r="I356" s="7" t="s">
        <v>7885</v>
      </c>
      <c r="J356" s="7" t="s">
        <v>7170</v>
      </c>
      <c r="K356" s="7" t="s">
        <v>7129</v>
      </c>
      <c r="L356" s="9" t="s">
        <v>7329</v>
      </c>
      <c r="M356" s="9" t="s">
        <v>7886</v>
      </c>
      <c r="N356" s="9" t="s">
        <v>7887</v>
      </c>
      <c r="O356" s="7" t="s">
        <v>471</v>
      </c>
      <c r="P356" s="7"/>
      <c r="Q356" s="7">
        <v>0</v>
      </c>
      <c r="R356" s="7">
        <v>0</v>
      </c>
      <c r="S356" s="7"/>
      <c r="T356" s="7"/>
      <c r="U356" s="7"/>
      <c r="V356" s="7"/>
      <c r="W356" s="7"/>
      <c r="X356" s="7"/>
      <c r="Y356" s="7" t="s">
        <v>480</v>
      </c>
      <c r="Z356" s="9" t="s">
        <v>7888</v>
      </c>
      <c r="AA356" s="7" t="s">
        <v>480</v>
      </c>
      <c r="AB356" s="7">
        <v>1</v>
      </c>
    </row>
    <row r="357" spans="1:28" ht="21.6" customHeight="1">
      <c r="A357" s="7">
        <v>147</v>
      </c>
      <c r="B357" s="7">
        <v>2025040758</v>
      </c>
      <c r="C357" s="7">
        <v>1</v>
      </c>
      <c r="D357" s="7" t="s">
        <v>7123</v>
      </c>
      <c r="E357" s="7" t="s">
        <v>125</v>
      </c>
      <c r="F357" s="7" t="s">
        <v>7849</v>
      </c>
      <c r="G357" s="7" t="s">
        <v>7150</v>
      </c>
      <c r="H357" s="7" t="s">
        <v>7655</v>
      </c>
      <c r="I357" s="7" t="s">
        <v>7889</v>
      </c>
      <c r="J357" s="7" t="s">
        <v>7199</v>
      </c>
      <c r="K357" s="7" t="s">
        <v>7129</v>
      </c>
      <c r="L357" s="9" t="s">
        <v>7200</v>
      </c>
      <c r="M357" s="9" t="s">
        <v>7890</v>
      </c>
      <c r="N357" s="9" t="s">
        <v>7891</v>
      </c>
      <c r="O357" s="7" t="s">
        <v>471</v>
      </c>
      <c r="P357" s="7"/>
      <c r="Q357" s="7"/>
      <c r="R357" s="7">
        <v>57483</v>
      </c>
      <c r="S357" s="7"/>
      <c r="T357" s="7"/>
      <c r="U357" s="7" t="s">
        <v>480</v>
      </c>
      <c r="V357" s="7"/>
      <c r="W357" s="7"/>
      <c r="X357" s="7"/>
      <c r="Y357" s="7"/>
      <c r="Z357" s="9" t="s">
        <v>7308</v>
      </c>
      <c r="AA357" s="7" t="s">
        <v>480</v>
      </c>
      <c r="AB357" s="7">
        <v>1</v>
      </c>
    </row>
    <row r="358" spans="1:28" ht="21.6" customHeight="1">
      <c r="A358" s="7">
        <v>148</v>
      </c>
      <c r="B358" s="7">
        <v>2025041546</v>
      </c>
      <c r="C358" s="7">
        <v>1</v>
      </c>
      <c r="D358" s="7" t="s">
        <v>7123</v>
      </c>
      <c r="E358" s="7" t="s">
        <v>125</v>
      </c>
      <c r="F358" s="7" t="s">
        <v>7892</v>
      </c>
      <c r="G358" s="7" t="s">
        <v>7332</v>
      </c>
      <c r="H358" s="7" t="s">
        <v>7607</v>
      </c>
      <c r="I358" s="7" t="s">
        <v>7889</v>
      </c>
      <c r="J358" s="7" t="s">
        <v>7199</v>
      </c>
      <c r="K358" s="7" t="s">
        <v>7129</v>
      </c>
      <c r="L358" s="9" t="s">
        <v>7200</v>
      </c>
      <c r="M358" s="9" t="s">
        <v>7890</v>
      </c>
      <c r="N358" s="9" t="s">
        <v>7891</v>
      </c>
      <c r="O358" s="7" t="s">
        <v>509</v>
      </c>
      <c r="P358" s="7"/>
      <c r="Q358" s="7"/>
      <c r="R358" s="7">
        <v>57483</v>
      </c>
      <c r="S358" s="7"/>
      <c r="T358" s="7"/>
      <c r="U358" s="7"/>
      <c r="V358" s="7"/>
      <c r="W358" s="7"/>
      <c r="X358" s="7"/>
      <c r="Y358" s="7"/>
      <c r="Z358" s="9" t="s">
        <v>7893</v>
      </c>
      <c r="AA358" s="7" t="s">
        <v>480</v>
      </c>
      <c r="AB358" s="7">
        <v>1</v>
      </c>
    </row>
    <row r="359" spans="1:28" ht="21.6" customHeight="1">
      <c r="A359" s="7">
        <v>149</v>
      </c>
      <c r="B359" s="7">
        <v>2025041977</v>
      </c>
      <c r="C359" s="7">
        <v>1</v>
      </c>
      <c r="D359" s="7" t="s">
        <v>7123</v>
      </c>
      <c r="E359" s="7" t="s">
        <v>125</v>
      </c>
      <c r="F359" s="7" t="s">
        <v>7877</v>
      </c>
      <c r="G359" s="7" t="s">
        <v>7371</v>
      </c>
      <c r="H359" s="7" t="s">
        <v>7540</v>
      </c>
      <c r="I359" s="7" t="s">
        <v>7889</v>
      </c>
      <c r="J359" s="7" t="s">
        <v>7199</v>
      </c>
      <c r="K359" s="7" t="s">
        <v>7129</v>
      </c>
      <c r="L359" s="9" t="s">
        <v>7200</v>
      </c>
      <c r="M359" s="9" t="s">
        <v>7890</v>
      </c>
      <c r="N359" s="9" t="s">
        <v>7891</v>
      </c>
      <c r="O359" s="7" t="s">
        <v>471</v>
      </c>
      <c r="P359" s="7"/>
      <c r="Q359" s="7"/>
      <c r="R359" s="7">
        <v>57483</v>
      </c>
      <c r="S359" s="7"/>
      <c r="T359" s="7"/>
      <c r="U359" s="7"/>
      <c r="V359" s="7"/>
      <c r="W359" s="7"/>
      <c r="X359" s="7"/>
      <c r="Y359" s="7" t="s">
        <v>480</v>
      </c>
      <c r="Z359" s="9" t="s">
        <v>7894</v>
      </c>
      <c r="AA359" s="7" t="s">
        <v>480</v>
      </c>
      <c r="AB359" s="7">
        <v>1</v>
      </c>
    </row>
    <row r="360" spans="1:28" ht="21.6" customHeight="1">
      <c r="A360" s="7">
        <v>150</v>
      </c>
      <c r="B360" s="7">
        <v>2025041465</v>
      </c>
      <c r="C360" s="7">
        <v>1</v>
      </c>
      <c r="D360" s="7" t="s">
        <v>7123</v>
      </c>
      <c r="E360" s="7" t="s">
        <v>125</v>
      </c>
      <c r="F360" s="7" t="s">
        <v>7892</v>
      </c>
      <c r="G360" s="7" t="s">
        <v>7296</v>
      </c>
      <c r="H360" s="7" t="s">
        <v>7895</v>
      </c>
      <c r="I360" s="7" t="s">
        <v>7343</v>
      </c>
      <c r="J360" s="7" t="s">
        <v>7199</v>
      </c>
      <c r="K360" s="7" t="s">
        <v>7129</v>
      </c>
      <c r="L360" s="9" t="s">
        <v>7344</v>
      </c>
      <c r="M360" s="9" t="s">
        <v>7345</v>
      </c>
      <c r="N360" s="9" t="s">
        <v>7346</v>
      </c>
      <c r="O360" s="7" t="s">
        <v>471</v>
      </c>
      <c r="P360" s="7"/>
      <c r="Q360" s="7"/>
      <c r="R360" s="7">
        <v>379298</v>
      </c>
      <c r="S360" s="7" t="s">
        <v>480</v>
      </c>
      <c r="T360" s="7"/>
      <c r="U360" s="7"/>
      <c r="V360" s="7"/>
      <c r="W360" s="7"/>
      <c r="X360" s="7"/>
      <c r="Y360" s="7"/>
      <c r="Z360" s="9" t="s">
        <v>7641</v>
      </c>
      <c r="AA360" s="7" t="s">
        <v>480</v>
      </c>
      <c r="AB360" s="7">
        <v>1</v>
      </c>
    </row>
    <row r="361" spans="1:28" ht="21.6" customHeight="1">
      <c r="A361" s="7">
        <v>152</v>
      </c>
      <c r="B361" s="7">
        <v>2025041978</v>
      </c>
      <c r="C361" s="7">
        <v>1</v>
      </c>
      <c r="D361" s="7" t="s">
        <v>7123</v>
      </c>
      <c r="E361" s="7" t="s">
        <v>125</v>
      </c>
      <c r="F361" s="7" t="s">
        <v>7877</v>
      </c>
      <c r="G361" s="7" t="s">
        <v>7540</v>
      </c>
      <c r="H361" s="7" t="s">
        <v>7701</v>
      </c>
      <c r="I361" s="7" t="s">
        <v>7343</v>
      </c>
      <c r="J361" s="7" t="s">
        <v>7199</v>
      </c>
      <c r="K361" s="7" t="s">
        <v>7129</v>
      </c>
      <c r="L361" s="9" t="s">
        <v>7344</v>
      </c>
      <c r="M361" s="9" t="s">
        <v>7345</v>
      </c>
      <c r="N361" s="9" t="s">
        <v>7346</v>
      </c>
      <c r="O361" s="7" t="s">
        <v>471</v>
      </c>
      <c r="P361" s="7"/>
      <c r="Q361" s="7"/>
      <c r="R361" s="7">
        <v>379298</v>
      </c>
      <c r="S361" s="7"/>
      <c r="T361" s="7"/>
      <c r="U361" s="7"/>
      <c r="V361" s="7"/>
      <c r="W361" s="7"/>
      <c r="X361" s="7"/>
      <c r="Y361" s="7" t="s">
        <v>480</v>
      </c>
      <c r="Z361" s="9" t="s">
        <v>7896</v>
      </c>
      <c r="AA361" s="7" t="s">
        <v>480</v>
      </c>
      <c r="AB361" s="7">
        <v>1</v>
      </c>
    </row>
    <row r="362" spans="1:28" ht="21.6" customHeight="1">
      <c r="A362" s="7">
        <v>153</v>
      </c>
      <c r="B362" s="7">
        <v>2025042135</v>
      </c>
      <c r="C362" s="7">
        <v>1</v>
      </c>
      <c r="D362" s="7" t="s">
        <v>7123</v>
      </c>
      <c r="E362" s="7" t="s">
        <v>125</v>
      </c>
      <c r="F362" s="7" t="s">
        <v>7828</v>
      </c>
      <c r="G362" s="7" t="s">
        <v>7296</v>
      </c>
      <c r="H362" s="7" t="s">
        <v>7897</v>
      </c>
      <c r="I362" s="7" t="s">
        <v>7343</v>
      </c>
      <c r="J362" s="7" t="s">
        <v>7199</v>
      </c>
      <c r="K362" s="7" t="s">
        <v>7129</v>
      </c>
      <c r="L362" s="9" t="s">
        <v>7344</v>
      </c>
      <c r="M362" s="9" t="s">
        <v>7345</v>
      </c>
      <c r="N362" s="9" t="s">
        <v>7346</v>
      </c>
      <c r="O362" s="7" t="s">
        <v>471</v>
      </c>
      <c r="P362" s="7"/>
      <c r="Q362" s="7"/>
      <c r="R362" s="7">
        <v>379298</v>
      </c>
      <c r="S362" s="7"/>
      <c r="T362" s="7"/>
      <c r="U362" s="7"/>
      <c r="V362" s="7"/>
      <c r="W362" s="7"/>
      <c r="X362" s="7"/>
      <c r="Y362" s="7" t="s">
        <v>480</v>
      </c>
      <c r="Z362" s="9" t="s">
        <v>7898</v>
      </c>
      <c r="AA362" s="7" t="s">
        <v>480</v>
      </c>
      <c r="AB362" s="7">
        <v>1</v>
      </c>
    </row>
    <row r="363" spans="1:28" ht="21.6" customHeight="1">
      <c r="A363" s="7">
        <v>154</v>
      </c>
      <c r="B363" s="7">
        <v>2025041473</v>
      </c>
      <c r="C363" s="7">
        <v>1</v>
      </c>
      <c r="D363" s="7" t="s">
        <v>7123</v>
      </c>
      <c r="E363" s="7" t="s">
        <v>125</v>
      </c>
      <c r="F363" s="7" t="s">
        <v>7892</v>
      </c>
      <c r="G363" s="7" t="s">
        <v>7178</v>
      </c>
      <c r="H363" s="7" t="s">
        <v>7179</v>
      </c>
      <c r="I363" s="7" t="s">
        <v>7350</v>
      </c>
      <c r="J363" s="7" t="s">
        <v>7199</v>
      </c>
      <c r="K363" s="7" t="s">
        <v>7129</v>
      </c>
      <c r="L363" s="9" t="s">
        <v>7344</v>
      </c>
      <c r="M363" s="9" t="s">
        <v>7351</v>
      </c>
      <c r="N363" s="9" t="s">
        <v>7352</v>
      </c>
      <c r="O363" s="7" t="s">
        <v>471</v>
      </c>
      <c r="P363" s="7"/>
      <c r="Q363" s="7"/>
      <c r="R363" s="7">
        <v>162858</v>
      </c>
      <c r="S363" s="7" t="s">
        <v>480</v>
      </c>
      <c r="T363" s="7"/>
      <c r="U363" s="7"/>
      <c r="V363" s="7"/>
      <c r="W363" s="7"/>
      <c r="X363" s="7"/>
      <c r="Y363" s="7"/>
      <c r="Z363" s="9" t="s">
        <v>7641</v>
      </c>
      <c r="AA363" s="7" t="s">
        <v>480</v>
      </c>
      <c r="AB363" s="7">
        <v>1</v>
      </c>
    </row>
    <row r="364" spans="1:28" ht="21.6" customHeight="1">
      <c r="A364" s="7">
        <v>156</v>
      </c>
      <c r="B364" s="7">
        <v>2025043203</v>
      </c>
      <c r="C364" s="7">
        <v>1</v>
      </c>
      <c r="D364" s="7" t="s">
        <v>7123</v>
      </c>
      <c r="E364" s="7" t="s">
        <v>125</v>
      </c>
      <c r="F364" s="7" t="s">
        <v>7899</v>
      </c>
      <c r="G364" s="7" t="s">
        <v>7196</v>
      </c>
      <c r="H364" s="7" t="s">
        <v>7150</v>
      </c>
      <c r="I364" s="7" t="s">
        <v>7354</v>
      </c>
      <c r="J364" s="7" t="s">
        <v>7199</v>
      </c>
      <c r="K364" s="7" t="s">
        <v>7129</v>
      </c>
      <c r="L364" s="9" t="s">
        <v>7355</v>
      </c>
      <c r="M364" s="9" t="s">
        <v>7356</v>
      </c>
      <c r="N364" s="9"/>
      <c r="O364" s="7" t="s">
        <v>471</v>
      </c>
      <c r="P364" s="7"/>
      <c r="Q364" s="7"/>
      <c r="R364" s="7">
        <v>309739</v>
      </c>
      <c r="S364" s="7" t="s">
        <v>480</v>
      </c>
      <c r="T364" s="7"/>
      <c r="U364" s="7"/>
      <c r="V364" s="7"/>
      <c r="W364" s="7"/>
      <c r="X364" s="7"/>
      <c r="Y364" s="7"/>
      <c r="Z364" s="9" t="s">
        <v>7766</v>
      </c>
      <c r="AA364" s="7" t="s">
        <v>480</v>
      </c>
      <c r="AB364" s="7">
        <v>1</v>
      </c>
    </row>
    <row r="365" spans="1:28" ht="21.6" customHeight="1">
      <c r="A365" s="7">
        <v>158</v>
      </c>
      <c r="B365" s="7">
        <v>2025043230</v>
      </c>
      <c r="C365" s="7">
        <v>1</v>
      </c>
      <c r="D365" s="7" t="s">
        <v>7123</v>
      </c>
      <c r="E365" s="7" t="s">
        <v>125</v>
      </c>
      <c r="F365" s="7" t="s">
        <v>7899</v>
      </c>
      <c r="G365" s="7" t="s">
        <v>7332</v>
      </c>
      <c r="H365" s="7" t="s">
        <v>7372</v>
      </c>
      <c r="I365" s="7" t="s">
        <v>7354</v>
      </c>
      <c r="J365" s="7" t="s">
        <v>7199</v>
      </c>
      <c r="K365" s="7" t="s">
        <v>7129</v>
      </c>
      <c r="L365" s="9" t="s">
        <v>7355</v>
      </c>
      <c r="M365" s="9" t="s">
        <v>7356</v>
      </c>
      <c r="N365" s="9"/>
      <c r="O365" s="7" t="s">
        <v>471</v>
      </c>
      <c r="P365" s="7"/>
      <c r="Q365" s="7"/>
      <c r="R365" s="7">
        <v>309739</v>
      </c>
      <c r="S365" s="7"/>
      <c r="T365" s="7"/>
      <c r="U365" s="7"/>
      <c r="V365" s="7"/>
      <c r="W365" s="7"/>
      <c r="X365" s="7"/>
      <c r="Y365" s="7" t="s">
        <v>480</v>
      </c>
      <c r="Z365" s="9" t="s">
        <v>7463</v>
      </c>
      <c r="AA365" s="7" t="s">
        <v>480</v>
      </c>
      <c r="AB365" s="7">
        <v>1</v>
      </c>
    </row>
    <row r="366" spans="1:28" ht="21.6" customHeight="1">
      <c r="A366" s="7">
        <v>161</v>
      </c>
      <c r="B366" s="7">
        <v>2025043338</v>
      </c>
      <c r="C366" s="7">
        <v>1</v>
      </c>
      <c r="D366" s="7" t="s">
        <v>7123</v>
      </c>
      <c r="E366" s="7" t="s">
        <v>125</v>
      </c>
      <c r="F366" s="7" t="s">
        <v>7850</v>
      </c>
      <c r="G366" s="7" t="s">
        <v>7372</v>
      </c>
      <c r="H366" s="7" t="s">
        <v>7731</v>
      </c>
      <c r="I366" s="7" t="s">
        <v>7359</v>
      </c>
      <c r="J366" s="7" t="s">
        <v>7199</v>
      </c>
      <c r="K366" s="7" t="s">
        <v>7129</v>
      </c>
      <c r="L366" s="9" t="s">
        <v>7360</v>
      </c>
      <c r="M366" s="9" t="s">
        <v>7361</v>
      </c>
      <c r="N366" s="9"/>
      <c r="O366" s="7" t="s">
        <v>7136</v>
      </c>
      <c r="P366" s="7"/>
      <c r="Q366" s="7"/>
      <c r="R366" s="7">
        <v>84000</v>
      </c>
      <c r="S366" s="7"/>
      <c r="T366" s="7"/>
      <c r="U366" s="7"/>
      <c r="V366" s="7"/>
      <c r="W366" s="7"/>
      <c r="X366" s="7"/>
      <c r="Y366" s="7"/>
      <c r="Z366" s="9" t="s">
        <v>7641</v>
      </c>
      <c r="AA366" s="7" t="s">
        <v>480</v>
      </c>
      <c r="AB366" s="7">
        <v>1</v>
      </c>
    </row>
    <row r="367" spans="1:28" ht="21.6" customHeight="1">
      <c r="A367" s="7">
        <v>164</v>
      </c>
      <c r="B367" s="7">
        <v>2025042991</v>
      </c>
      <c r="C367" s="7">
        <v>1</v>
      </c>
      <c r="D367" s="7" t="s">
        <v>7123</v>
      </c>
      <c r="E367" s="7" t="s">
        <v>125</v>
      </c>
      <c r="F367" s="7" t="s">
        <v>7900</v>
      </c>
      <c r="G367" s="7" t="s">
        <v>7150</v>
      </c>
      <c r="H367" s="7" t="s">
        <v>7151</v>
      </c>
      <c r="I367" s="7" t="s">
        <v>7364</v>
      </c>
      <c r="J367" s="7" t="s">
        <v>7199</v>
      </c>
      <c r="K367" s="7" t="s">
        <v>7129</v>
      </c>
      <c r="L367" s="9" t="s">
        <v>7200</v>
      </c>
      <c r="M367" s="9" t="s">
        <v>7365</v>
      </c>
      <c r="N367" s="9" t="s">
        <v>7366</v>
      </c>
      <c r="O367" s="7" t="s">
        <v>509</v>
      </c>
      <c r="P367" s="7"/>
      <c r="Q367" s="7"/>
      <c r="R367" s="7">
        <v>63602</v>
      </c>
      <c r="S367" s="7"/>
      <c r="T367" s="7"/>
      <c r="U367" s="7"/>
      <c r="V367" s="7"/>
      <c r="W367" s="7"/>
      <c r="X367" s="7"/>
      <c r="Y367" s="7"/>
      <c r="Z367" s="9" t="s">
        <v>7901</v>
      </c>
      <c r="AA367" s="7" t="s">
        <v>480</v>
      </c>
      <c r="AB367" s="7">
        <v>1</v>
      </c>
    </row>
    <row r="368" spans="1:28" ht="21.6" customHeight="1">
      <c r="A368" s="7">
        <v>165</v>
      </c>
      <c r="B368" s="7">
        <v>2025043153</v>
      </c>
      <c r="C368" s="7">
        <v>1</v>
      </c>
      <c r="D368" s="7" t="s">
        <v>7123</v>
      </c>
      <c r="E368" s="7" t="s">
        <v>125</v>
      </c>
      <c r="F368" s="7" t="s">
        <v>7899</v>
      </c>
      <c r="G368" s="7" t="s">
        <v>7327</v>
      </c>
      <c r="H368" s="7" t="s">
        <v>7303</v>
      </c>
      <c r="I368" s="7" t="s">
        <v>7364</v>
      </c>
      <c r="J368" s="7" t="s">
        <v>7199</v>
      </c>
      <c r="K368" s="7" t="s">
        <v>7129</v>
      </c>
      <c r="L368" s="9" t="s">
        <v>7200</v>
      </c>
      <c r="M368" s="9" t="s">
        <v>7365</v>
      </c>
      <c r="N368" s="9" t="s">
        <v>7366</v>
      </c>
      <c r="O368" s="7" t="s">
        <v>471</v>
      </c>
      <c r="P368" s="7"/>
      <c r="Q368" s="7"/>
      <c r="R368" s="7">
        <v>63602</v>
      </c>
      <c r="S368" s="7"/>
      <c r="T368" s="7"/>
      <c r="U368" s="7"/>
      <c r="V368" s="7"/>
      <c r="W368" s="7"/>
      <c r="X368" s="7"/>
      <c r="Y368" s="7" t="s">
        <v>480</v>
      </c>
      <c r="Z368" s="9" t="s">
        <v>7902</v>
      </c>
      <c r="AA368" s="7" t="s">
        <v>480</v>
      </c>
      <c r="AB368" s="7">
        <v>1</v>
      </c>
    </row>
    <row r="369" spans="1:28" ht="21.6" customHeight="1">
      <c r="A369" s="7">
        <v>166</v>
      </c>
      <c r="B369" s="7">
        <v>2025043199</v>
      </c>
      <c r="C369" s="7">
        <v>1</v>
      </c>
      <c r="D369" s="7" t="s">
        <v>7123</v>
      </c>
      <c r="E369" s="7" t="s">
        <v>125</v>
      </c>
      <c r="F369" s="7" t="s">
        <v>7850</v>
      </c>
      <c r="G369" s="7" t="s">
        <v>7150</v>
      </c>
      <c r="H369" s="7" t="s">
        <v>7563</v>
      </c>
      <c r="I369" s="7" t="s">
        <v>7364</v>
      </c>
      <c r="J369" s="7" t="s">
        <v>7199</v>
      </c>
      <c r="K369" s="7" t="s">
        <v>7129</v>
      </c>
      <c r="L369" s="9" t="s">
        <v>7200</v>
      </c>
      <c r="M369" s="9" t="s">
        <v>7365</v>
      </c>
      <c r="N369" s="9" t="s">
        <v>7366</v>
      </c>
      <c r="O369" s="7" t="s">
        <v>509</v>
      </c>
      <c r="P369" s="7"/>
      <c r="Q369" s="7"/>
      <c r="R369" s="7">
        <v>63602</v>
      </c>
      <c r="S369" s="7"/>
      <c r="T369" s="7"/>
      <c r="U369" s="7"/>
      <c r="V369" s="7"/>
      <c r="W369" s="7"/>
      <c r="X369" s="7"/>
      <c r="Y369" s="7"/>
      <c r="Z369" s="9" t="s">
        <v>7903</v>
      </c>
      <c r="AA369" s="7" t="s">
        <v>480</v>
      </c>
      <c r="AB369" s="7">
        <v>1</v>
      </c>
    </row>
    <row r="370" spans="1:28" ht="21.6" customHeight="1">
      <c r="A370" s="7">
        <v>167</v>
      </c>
      <c r="B370" s="7">
        <v>2025040978</v>
      </c>
      <c r="C370" s="7">
        <v>1</v>
      </c>
      <c r="D370" s="7" t="s">
        <v>7123</v>
      </c>
      <c r="E370" s="7" t="s">
        <v>125</v>
      </c>
      <c r="F370" s="7" t="s">
        <v>7856</v>
      </c>
      <c r="G370" s="7" t="s">
        <v>7333</v>
      </c>
      <c r="H370" s="7" t="s">
        <v>7372</v>
      </c>
      <c r="I370" s="7" t="s">
        <v>7368</v>
      </c>
      <c r="J370" s="7" t="s">
        <v>7199</v>
      </c>
      <c r="K370" s="7" t="s">
        <v>7129</v>
      </c>
      <c r="L370" s="9" t="s">
        <v>7216</v>
      </c>
      <c r="M370" s="9" t="s">
        <v>7369</v>
      </c>
      <c r="N370" s="9" t="s">
        <v>7370</v>
      </c>
      <c r="O370" s="7" t="s">
        <v>471</v>
      </c>
      <c r="P370" s="7"/>
      <c r="Q370" s="7"/>
      <c r="R370" s="7">
        <v>39640</v>
      </c>
      <c r="S370" s="7" t="s">
        <v>480</v>
      </c>
      <c r="T370" s="7"/>
      <c r="U370" s="7"/>
      <c r="V370" s="7"/>
      <c r="W370" s="7"/>
      <c r="X370" s="7"/>
      <c r="Y370" s="7"/>
      <c r="Z370" s="9" t="s">
        <v>7641</v>
      </c>
      <c r="AA370" s="7" t="s">
        <v>480</v>
      </c>
      <c r="AB370" s="7">
        <v>1</v>
      </c>
    </row>
    <row r="371" spans="1:28" ht="21.6" customHeight="1">
      <c r="A371" s="7">
        <v>169</v>
      </c>
      <c r="B371" s="7">
        <v>2025040688</v>
      </c>
      <c r="C371" s="7">
        <v>1</v>
      </c>
      <c r="D371" s="7" t="s">
        <v>7123</v>
      </c>
      <c r="E371" s="7" t="s">
        <v>125</v>
      </c>
      <c r="F371" s="7" t="s">
        <v>7849</v>
      </c>
      <c r="G371" s="7" t="s">
        <v>7327</v>
      </c>
      <c r="H371" s="7" t="s">
        <v>7347</v>
      </c>
      <c r="I371" s="7" t="s">
        <v>7374</v>
      </c>
      <c r="J371" s="7" t="s">
        <v>7199</v>
      </c>
      <c r="K371" s="7" t="s">
        <v>7129</v>
      </c>
      <c r="L371" s="9" t="s">
        <v>7216</v>
      </c>
      <c r="M371" s="9" t="s">
        <v>7375</v>
      </c>
      <c r="N371" s="9" t="s">
        <v>7376</v>
      </c>
      <c r="O371" s="7" t="s">
        <v>471</v>
      </c>
      <c r="P371" s="7"/>
      <c r="Q371" s="7"/>
      <c r="R371" s="7">
        <v>68670</v>
      </c>
      <c r="S371" s="7" t="s">
        <v>480</v>
      </c>
      <c r="T371" s="7"/>
      <c r="U371" s="7"/>
      <c r="V371" s="7"/>
      <c r="W371" s="7"/>
      <c r="X371" s="7"/>
      <c r="Y371" s="7"/>
      <c r="Z371" s="9" t="s">
        <v>7641</v>
      </c>
      <c r="AA371" s="7" t="s">
        <v>480</v>
      </c>
      <c r="AB371" s="7">
        <v>1</v>
      </c>
    </row>
    <row r="372" spans="1:28" ht="21.6" customHeight="1">
      <c r="A372" s="7">
        <v>171</v>
      </c>
      <c r="B372" s="7">
        <v>2025040913</v>
      </c>
      <c r="C372" s="7">
        <v>1</v>
      </c>
      <c r="D372" s="7" t="s">
        <v>7123</v>
      </c>
      <c r="E372" s="7" t="s">
        <v>125</v>
      </c>
      <c r="F372" s="7" t="s">
        <v>7856</v>
      </c>
      <c r="G372" s="7" t="s">
        <v>7226</v>
      </c>
      <c r="H372" s="7" t="s">
        <v>7179</v>
      </c>
      <c r="I372" s="7" t="s">
        <v>7379</v>
      </c>
      <c r="J372" s="7" t="s">
        <v>7223</v>
      </c>
      <c r="K372" s="7" t="s">
        <v>7129</v>
      </c>
      <c r="L372" s="9" t="s">
        <v>7380</v>
      </c>
      <c r="M372" s="9" t="s">
        <v>7381</v>
      </c>
      <c r="N372" s="9" t="s">
        <v>7382</v>
      </c>
      <c r="O372" s="7" t="s">
        <v>471</v>
      </c>
      <c r="P372" s="7"/>
      <c r="Q372" s="7"/>
      <c r="R372" s="7">
        <v>118585</v>
      </c>
      <c r="S372" s="7"/>
      <c r="T372" s="7"/>
      <c r="U372" s="7" t="s">
        <v>480</v>
      </c>
      <c r="V372" s="7"/>
      <c r="W372" s="7"/>
      <c r="X372" s="7"/>
      <c r="Y372" s="7" t="s">
        <v>480</v>
      </c>
      <c r="Z372" s="9" t="s">
        <v>7904</v>
      </c>
      <c r="AA372" s="7" t="s">
        <v>480</v>
      </c>
      <c r="AB372" s="7">
        <v>1</v>
      </c>
    </row>
    <row r="373" spans="1:28" ht="21.6" customHeight="1">
      <c r="A373" s="7">
        <v>172</v>
      </c>
      <c r="B373" s="7">
        <v>2025040934</v>
      </c>
      <c r="C373" s="7">
        <v>1</v>
      </c>
      <c r="D373" s="7" t="s">
        <v>7123</v>
      </c>
      <c r="E373" s="7" t="s">
        <v>125</v>
      </c>
      <c r="F373" s="7" t="s">
        <v>7856</v>
      </c>
      <c r="G373" s="7" t="s">
        <v>7589</v>
      </c>
      <c r="H373" s="7" t="s">
        <v>7700</v>
      </c>
      <c r="I373" s="7" t="s">
        <v>7379</v>
      </c>
      <c r="J373" s="7" t="s">
        <v>7223</v>
      </c>
      <c r="K373" s="7" t="s">
        <v>7129</v>
      </c>
      <c r="L373" s="9" t="s">
        <v>7380</v>
      </c>
      <c r="M373" s="9" t="s">
        <v>7381</v>
      </c>
      <c r="N373" s="9" t="s">
        <v>7382</v>
      </c>
      <c r="O373" s="7" t="s">
        <v>471</v>
      </c>
      <c r="P373" s="7"/>
      <c r="Q373" s="7"/>
      <c r="R373" s="7">
        <v>127834</v>
      </c>
      <c r="S373" s="7" t="s">
        <v>480</v>
      </c>
      <c r="T373" s="7"/>
      <c r="U373" s="7"/>
      <c r="V373" s="7"/>
      <c r="W373" s="7"/>
      <c r="X373" s="7"/>
      <c r="Y373" s="7"/>
      <c r="Z373" s="9" t="s">
        <v>7641</v>
      </c>
      <c r="AA373" s="7" t="s">
        <v>480</v>
      </c>
      <c r="AB373" s="7">
        <v>1</v>
      </c>
    </row>
    <row r="374" spans="1:28" ht="21.6" customHeight="1">
      <c r="A374" s="7">
        <v>174</v>
      </c>
      <c r="B374" s="7">
        <v>2025042791</v>
      </c>
      <c r="C374" s="7">
        <v>1</v>
      </c>
      <c r="D374" s="7" t="s">
        <v>7123</v>
      </c>
      <c r="E374" s="7" t="s">
        <v>125</v>
      </c>
      <c r="F374" s="7" t="s">
        <v>7905</v>
      </c>
      <c r="G374" s="7" t="s">
        <v>7327</v>
      </c>
      <c r="H374" s="7" t="s">
        <v>7303</v>
      </c>
      <c r="I374" s="7" t="s">
        <v>7379</v>
      </c>
      <c r="J374" s="7" t="s">
        <v>7223</v>
      </c>
      <c r="K374" s="7" t="s">
        <v>7129</v>
      </c>
      <c r="L374" s="9" t="s">
        <v>7380</v>
      </c>
      <c r="M374" s="9" t="s">
        <v>7381</v>
      </c>
      <c r="N374" s="9" t="s">
        <v>7382</v>
      </c>
      <c r="O374" s="7" t="s">
        <v>509</v>
      </c>
      <c r="P374" s="7"/>
      <c r="Q374" s="7"/>
      <c r="R374" s="7">
        <v>127834</v>
      </c>
      <c r="S374" s="7"/>
      <c r="T374" s="7"/>
      <c r="U374" s="7"/>
      <c r="V374" s="7"/>
      <c r="W374" s="7"/>
      <c r="X374" s="7"/>
      <c r="Y374" s="7"/>
      <c r="Z374" s="9" t="s">
        <v>7906</v>
      </c>
      <c r="AA374" s="7" t="s">
        <v>480</v>
      </c>
      <c r="AB374" s="7">
        <v>1</v>
      </c>
    </row>
    <row r="375" spans="1:28" ht="21.6" customHeight="1">
      <c r="A375" s="7">
        <v>175</v>
      </c>
      <c r="B375" s="7">
        <v>2025040937</v>
      </c>
      <c r="C375" s="7">
        <v>1</v>
      </c>
      <c r="D375" s="7" t="s">
        <v>7123</v>
      </c>
      <c r="E375" s="7" t="s">
        <v>125</v>
      </c>
      <c r="F375" s="7" t="s">
        <v>7856</v>
      </c>
      <c r="G375" s="7" t="s">
        <v>7700</v>
      </c>
      <c r="H375" s="7" t="s">
        <v>7655</v>
      </c>
      <c r="I375" s="7" t="s">
        <v>7386</v>
      </c>
      <c r="J375" s="7" t="s">
        <v>7223</v>
      </c>
      <c r="K375" s="7" t="s">
        <v>7129</v>
      </c>
      <c r="L375" s="9" t="s">
        <v>7380</v>
      </c>
      <c r="M375" s="9" t="s">
        <v>7387</v>
      </c>
      <c r="N375" s="9" t="s">
        <v>7388</v>
      </c>
      <c r="O375" s="7" t="s">
        <v>471</v>
      </c>
      <c r="P375" s="7"/>
      <c r="Q375" s="7"/>
      <c r="R375" s="7">
        <v>111197</v>
      </c>
      <c r="S375" s="7" t="s">
        <v>480</v>
      </c>
      <c r="T375" s="7"/>
      <c r="U375" s="7"/>
      <c r="V375" s="7"/>
      <c r="W375" s="7"/>
      <c r="X375" s="7"/>
      <c r="Y375" s="7"/>
      <c r="Z375" s="9" t="s">
        <v>7641</v>
      </c>
      <c r="AA375" s="7" t="s">
        <v>480</v>
      </c>
      <c r="AB375" s="7">
        <v>1</v>
      </c>
    </row>
    <row r="376" spans="1:28" ht="21.6" customHeight="1">
      <c r="A376" s="7">
        <v>177</v>
      </c>
      <c r="B376" s="7">
        <v>2025042146</v>
      </c>
      <c r="C376" s="7">
        <v>1</v>
      </c>
      <c r="D376" s="7" t="s">
        <v>7123</v>
      </c>
      <c r="E376" s="7" t="s">
        <v>125</v>
      </c>
      <c r="F376" s="7" t="s">
        <v>7828</v>
      </c>
      <c r="G376" s="7" t="s">
        <v>7226</v>
      </c>
      <c r="H376" s="7" t="s">
        <v>7179</v>
      </c>
      <c r="I376" s="7" t="s">
        <v>7386</v>
      </c>
      <c r="J376" s="7" t="s">
        <v>7223</v>
      </c>
      <c r="K376" s="7" t="s">
        <v>7129</v>
      </c>
      <c r="L376" s="9" t="s">
        <v>7380</v>
      </c>
      <c r="M376" s="9" t="s">
        <v>7387</v>
      </c>
      <c r="N376" s="9" t="s">
        <v>7388</v>
      </c>
      <c r="O376" s="7" t="s">
        <v>471</v>
      </c>
      <c r="P376" s="7"/>
      <c r="Q376" s="7"/>
      <c r="R376" s="7">
        <v>111197</v>
      </c>
      <c r="S376" s="7"/>
      <c r="T376" s="7"/>
      <c r="U376" s="7"/>
      <c r="V376" s="7"/>
      <c r="W376" s="7"/>
      <c r="X376" s="7"/>
      <c r="Y376" s="7" t="s">
        <v>480</v>
      </c>
      <c r="Z376" s="9" t="s">
        <v>7907</v>
      </c>
      <c r="AA376" s="7" t="s">
        <v>480</v>
      </c>
      <c r="AB376" s="7">
        <v>1</v>
      </c>
    </row>
    <row r="377" spans="1:28" ht="21.6" customHeight="1">
      <c r="A377" s="7">
        <v>178</v>
      </c>
      <c r="B377" s="7">
        <v>2025041622</v>
      </c>
      <c r="C377" s="7">
        <v>1</v>
      </c>
      <c r="D377" s="7" t="s">
        <v>7123</v>
      </c>
      <c r="E377" s="7" t="s">
        <v>125</v>
      </c>
      <c r="F377" s="7" t="s">
        <v>7831</v>
      </c>
      <c r="G377" s="7" t="s">
        <v>7226</v>
      </c>
      <c r="H377" s="7" t="s">
        <v>7309</v>
      </c>
      <c r="I377" s="7" t="s">
        <v>7393</v>
      </c>
      <c r="J377" s="7" t="s">
        <v>7223</v>
      </c>
      <c r="K377" s="7" t="s">
        <v>7129</v>
      </c>
      <c r="L377" s="9" t="s">
        <v>7394</v>
      </c>
      <c r="M377" s="9" t="s">
        <v>7395</v>
      </c>
      <c r="N377" s="9"/>
      <c r="O377" s="7" t="s">
        <v>471</v>
      </c>
      <c r="P377" s="7"/>
      <c r="Q377" s="7"/>
      <c r="R377" s="7">
        <v>38000</v>
      </c>
      <c r="S377" s="7" t="s">
        <v>480</v>
      </c>
      <c r="T377" s="7"/>
      <c r="U377" s="7"/>
      <c r="V377" s="7"/>
      <c r="W377" s="7"/>
      <c r="X377" s="7"/>
      <c r="Y377" s="7"/>
      <c r="Z377" s="9" t="s">
        <v>7641</v>
      </c>
      <c r="AA377" s="7" t="s">
        <v>480</v>
      </c>
      <c r="AB377" s="7">
        <v>1</v>
      </c>
    </row>
    <row r="378" spans="1:28" ht="21.6" customHeight="1">
      <c r="A378" s="7">
        <v>180</v>
      </c>
      <c r="B378" s="7">
        <v>2025042264</v>
      </c>
      <c r="C378" s="7">
        <v>1</v>
      </c>
      <c r="D378" s="7" t="s">
        <v>7123</v>
      </c>
      <c r="E378" s="7" t="s">
        <v>125</v>
      </c>
      <c r="F378" s="7" t="s">
        <v>7828</v>
      </c>
      <c r="G378" s="7" t="s">
        <v>7196</v>
      </c>
      <c r="H378" s="7" t="s">
        <v>7150</v>
      </c>
      <c r="I378" s="7" t="s">
        <v>7403</v>
      </c>
      <c r="J378" s="7" t="s">
        <v>7223</v>
      </c>
      <c r="K378" s="7" t="s">
        <v>7129</v>
      </c>
      <c r="L378" s="9" t="s">
        <v>7323</v>
      </c>
      <c r="M378" s="9" t="s">
        <v>7404</v>
      </c>
      <c r="N378" s="9" t="s">
        <v>7405</v>
      </c>
      <c r="O378" s="7" t="s">
        <v>7136</v>
      </c>
      <c r="P378" s="7"/>
      <c r="Q378" s="7"/>
      <c r="R378" s="7">
        <v>21368</v>
      </c>
      <c r="S378" s="7"/>
      <c r="T378" s="7"/>
      <c r="U378" s="7"/>
      <c r="V378" s="7"/>
      <c r="W378" s="7"/>
      <c r="X378" s="7"/>
      <c r="Y378" s="7"/>
      <c r="Z378" s="9" t="s">
        <v>7641</v>
      </c>
      <c r="AA378" s="7" t="s">
        <v>480</v>
      </c>
      <c r="AB378" s="7">
        <v>1</v>
      </c>
    </row>
    <row r="379" spans="1:28" ht="21.6" customHeight="1">
      <c r="A379" s="7">
        <v>184</v>
      </c>
      <c r="B379" s="7">
        <v>2025040193</v>
      </c>
      <c r="C379" s="7">
        <v>1</v>
      </c>
      <c r="D379" s="7" t="s">
        <v>7123</v>
      </c>
      <c r="E379" s="7" t="s">
        <v>125</v>
      </c>
      <c r="F379" s="7" t="s">
        <v>7908</v>
      </c>
      <c r="G379" s="7" t="s">
        <v>7372</v>
      </c>
      <c r="H379" s="7" t="s">
        <v>7377</v>
      </c>
      <c r="I379" s="7" t="s">
        <v>7407</v>
      </c>
      <c r="J379" s="7" t="s">
        <v>7223</v>
      </c>
      <c r="K379" s="7" t="s">
        <v>7129</v>
      </c>
      <c r="L379" s="9" t="s">
        <v>7408</v>
      </c>
      <c r="M379" s="9" t="s">
        <v>7409</v>
      </c>
      <c r="N379" s="9" t="s">
        <v>7410</v>
      </c>
      <c r="O379" s="7" t="s">
        <v>471</v>
      </c>
      <c r="P379" s="7"/>
      <c r="Q379" s="7"/>
      <c r="R379" s="7">
        <v>156633</v>
      </c>
      <c r="S379" s="7"/>
      <c r="T379" s="7"/>
      <c r="U379" s="7" t="s">
        <v>480</v>
      </c>
      <c r="V379" s="7"/>
      <c r="W379" s="7"/>
      <c r="X379" s="7"/>
      <c r="Y379" s="7"/>
      <c r="Z379" s="9" t="s">
        <v>7308</v>
      </c>
      <c r="AA379" s="7" t="s">
        <v>480</v>
      </c>
      <c r="AB379" s="7">
        <v>1</v>
      </c>
    </row>
    <row r="380" spans="1:28" ht="21.6" customHeight="1">
      <c r="A380" s="7">
        <v>187</v>
      </c>
      <c r="B380" s="7">
        <v>2025040194</v>
      </c>
      <c r="C380" s="7">
        <v>1</v>
      </c>
      <c r="D380" s="7" t="s">
        <v>7123</v>
      </c>
      <c r="E380" s="7" t="s">
        <v>125</v>
      </c>
      <c r="F380" s="7" t="s">
        <v>7908</v>
      </c>
      <c r="G380" s="7" t="s">
        <v>7377</v>
      </c>
      <c r="H380" s="7" t="s">
        <v>7378</v>
      </c>
      <c r="I380" s="7" t="s">
        <v>7658</v>
      </c>
      <c r="J380" s="7" t="s">
        <v>7223</v>
      </c>
      <c r="K380" s="7" t="s">
        <v>7129</v>
      </c>
      <c r="L380" s="9" t="s">
        <v>7408</v>
      </c>
      <c r="M380" s="9" t="s">
        <v>7659</v>
      </c>
      <c r="N380" s="9" t="s">
        <v>7660</v>
      </c>
      <c r="O380" s="7" t="s">
        <v>471</v>
      </c>
      <c r="P380" s="7"/>
      <c r="Q380" s="7"/>
      <c r="R380" s="7">
        <v>133537</v>
      </c>
      <c r="S380" s="7"/>
      <c r="T380" s="7"/>
      <c r="U380" s="7" t="s">
        <v>480</v>
      </c>
      <c r="V380" s="7"/>
      <c r="W380" s="7"/>
      <c r="X380" s="7"/>
      <c r="Y380" s="7"/>
      <c r="Z380" s="9" t="s">
        <v>7308</v>
      </c>
      <c r="AA380" s="7" t="s">
        <v>480</v>
      </c>
      <c r="AB380" s="7">
        <v>1</v>
      </c>
    </row>
    <row r="381" spans="1:28" ht="21.6" customHeight="1">
      <c r="A381" s="7">
        <v>188</v>
      </c>
      <c r="B381" s="7">
        <v>2025042984</v>
      </c>
      <c r="C381" s="7">
        <v>1</v>
      </c>
      <c r="D381" s="7" t="s">
        <v>7123</v>
      </c>
      <c r="E381" s="7" t="s">
        <v>125</v>
      </c>
      <c r="F381" s="7" t="s">
        <v>7900</v>
      </c>
      <c r="G381" s="7" t="s">
        <v>7909</v>
      </c>
      <c r="H381" s="7" t="s">
        <v>7232</v>
      </c>
      <c r="I381" s="7" t="s">
        <v>7658</v>
      </c>
      <c r="J381" s="7" t="s">
        <v>7223</v>
      </c>
      <c r="K381" s="7" t="s">
        <v>7129</v>
      </c>
      <c r="L381" s="9" t="s">
        <v>7408</v>
      </c>
      <c r="M381" s="9" t="s">
        <v>7659</v>
      </c>
      <c r="N381" s="9" t="s">
        <v>7660</v>
      </c>
      <c r="O381" s="7" t="s">
        <v>509</v>
      </c>
      <c r="P381" s="7"/>
      <c r="Q381" s="7"/>
      <c r="R381" s="7">
        <v>133537</v>
      </c>
      <c r="S381" s="7"/>
      <c r="T381" s="7"/>
      <c r="U381" s="7"/>
      <c r="V381" s="7"/>
      <c r="W381" s="7"/>
      <c r="X381" s="7"/>
      <c r="Y381" s="7"/>
      <c r="Z381" s="9" t="s">
        <v>7412</v>
      </c>
      <c r="AA381" s="7" t="s">
        <v>480</v>
      </c>
      <c r="AB381" s="7">
        <v>1</v>
      </c>
    </row>
    <row r="382" spans="1:28" ht="21.6" customHeight="1">
      <c r="A382" s="7">
        <v>189</v>
      </c>
      <c r="B382" s="7">
        <v>2025043205</v>
      </c>
      <c r="C382" s="7">
        <v>1</v>
      </c>
      <c r="D382" s="7" t="s">
        <v>7123</v>
      </c>
      <c r="E382" s="7" t="s">
        <v>125</v>
      </c>
      <c r="F382" s="7" t="s">
        <v>7899</v>
      </c>
      <c r="G382" s="7" t="s">
        <v>7150</v>
      </c>
      <c r="H382" s="7" t="s">
        <v>7373</v>
      </c>
      <c r="I382" s="7" t="s">
        <v>7416</v>
      </c>
      <c r="J382" s="7" t="s">
        <v>7417</v>
      </c>
      <c r="K382" s="7" t="s">
        <v>7129</v>
      </c>
      <c r="L382" s="9" t="s">
        <v>7418</v>
      </c>
      <c r="M382" s="9" t="s">
        <v>7356</v>
      </c>
      <c r="N382" s="9" t="s">
        <v>7388</v>
      </c>
      <c r="O382" s="7" t="s">
        <v>471</v>
      </c>
      <c r="P382" s="7"/>
      <c r="Q382" s="7"/>
      <c r="R382" s="7">
        <v>71224</v>
      </c>
      <c r="S382" s="7" t="s">
        <v>480</v>
      </c>
      <c r="T382" s="7"/>
      <c r="U382" s="7"/>
      <c r="V382" s="7"/>
      <c r="W382" s="7"/>
      <c r="X382" s="7"/>
      <c r="Y382" s="7"/>
      <c r="Z382" s="9" t="s">
        <v>7766</v>
      </c>
      <c r="AA382" s="7" t="s">
        <v>480</v>
      </c>
      <c r="AB382" s="7">
        <v>1</v>
      </c>
    </row>
    <row r="383" spans="1:28" ht="21.6" customHeight="1">
      <c r="A383" s="7">
        <v>191</v>
      </c>
      <c r="B383" s="7">
        <v>2025040950</v>
      </c>
      <c r="C383" s="7">
        <v>1</v>
      </c>
      <c r="D383" s="7" t="s">
        <v>7123</v>
      </c>
      <c r="E383" s="7" t="s">
        <v>125</v>
      </c>
      <c r="F383" s="7" t="s">
        <v>7874</v>
      </c>
      <c r="G383" s="7" t="s">
        <v>7377</v>
      </c>
      <c r="H383" s="7" t="s">
        <v>7411</v>
      </c>
      <c r="I383" s="7" t="s">
        <v>7785</v>
      </c>
      <c r="J383" s="7" t="s">
        <v>7234</v>
      </c>
      <c r="K383" s="7" t="s">
        <v>7129</v>
      </c>
      <c r="L383" s="9" t="s">
        <v>7786</v>
      </c>
      <c r="M383" s="9" t="s">
        <v>7787</v>
      </c>
      <c r="N383" s="9" t="s">
        <v>7788</v>
      </c>
      <c r="O383" s="7" t="s">
        <v>509</v>
      </c>
      <c r="P383" s="7"/>
      <c r="Q383" s="7">
        <v>716</v>
      </c>
      <c r="R383" s="7">
        <v>2928</v>
      </c>
      <c r="S383" s="7"/>
      <c r="T383" s="7"/>
      <c r="U383" s="7"/>
      <c r="V383" s="7"/>
      <c r="W383" s="7"/>
      <c r="X383" s="7"/>
      <c r="Y383" s="7"/>
      <c r="Z383" s="9" t="s">
        <v>7910</v>
      </c>
      <c r="AA383" s="7" t="s">
        <v>480</v>
      </c>
      <c r="AB383" s="7">
        <v>1</v>
      </c>
    </row>
    <row r="384" spans="1:28" ht="21.6" customHeight="1">
      <c r="A384" s="7">
        <v>192</v>
      </c>
      <c r="B384" s="7">
        <v>2025040759</v>
      </c>
      <c r="C384" s="7">
        <v>1</v>
      </c>
      <c r="D384" s="7" t="s">
        <v>7123</v>
      </c>
      <c r="E384" s="7" t="s">
        <v>125</v>
      </c>
      <c r="F384" s="7" t="s">
        <v>7849</v>
      </c>
      <c r="G384" s="7" t="s">
        <v>7655</v>
      </c>
      <c r="H384" s="7" t="s">
        <v>7373</v>
      </c>
      <c r="I384" s="7" t="s">
        <v>7799</v>
      </c>
      <c r="J384" s="7" t="s">
        <v>7234</v>
      </c>
      <c r="K384" s="7" t="s">
        <v>7129</v>
      </c>
      <c r="L384" s="9" t="s">
        <v>7200</v>
      </c>
      <c r="M384" s="9" t="s">
        <v>7800</v>
      </c>
      <c r="N384" s="9" t="s">
        <v>7801</v>
      </c>
      <c r="O384" s="7" t="s">
        <v>471</v>
      </c>
      <c r="P384" s="7"/>
      <c r="Q384" s="7">
        <v>1111</v>
      </c>
      <c r="R384" s="7">
        <v>46827</v>
      </c>
      <c r="S384" s="7"/>
      <c r="T384" s="7"/>
      <c r="U384" s="7" t="s">
        <v>480</v>
      </c>
      <c r="V384" s="7"/>
      <c r="W384" s="7"/>
      <c r="X384" s="7"/>
      <c r="Y384" s="7"/>
      <c r="Z384" s="9" t="s">
        <v>7308</v>
      </c>
      <c r="AA384" s="7" t="s">
        <v>480</v>
      </c>
      <c r="AB384" s="7">
        <v>1</v>
      </c>
    </row>
    <row r="385" spans="1:28" ht="21.6" customHeight="1">
      <c r="A385" s="7">
        <v>193</v>
      </c>
      <c r="B385" s="7">
        <v>2025041853</v>
      </c>
      <c r="C385" s="7">
        <v>1</v>
      </c>
      <c r="D385" s="7" t="s">
        <v>7123</v>
      </c>
      <c r="E385" s="7" t="s">
        <v>125</v>
      </c>
      <c r="F385" s="7" t="s">
        <v>7877</v>
      </c>
      <c r="G385" s="7" t="s">
        <v>7296</v>
      </c>
      <c r="H385" s="7" t="s">
        <v>7226</v>
      </c>
      <c r="I385" s="7" t="s">
        <v>7428</v>
      </c>
      <c r="J385" s="7" t="s">
        <v>7234</v>
      </c>
      <c r="K385" s="7" t="s">
        <v>7129</v>
      </c>
      <c r="L385" s="9" t="s">
        <v>7429</v>
      </c>
      <c r="M385" s="9" t="s">
        <v>7430</v>
      </c>
      <c r="N385" s="9" t="s">
        <v>7431</v>
      </c>
      <c r="O385" s="7" t="s">
        <v>471</v>
      </c>
      <c r="P385" s="7">
        <v>1572</v>
      </c>
      <c r="Q385" s="7">
        <v>4125</v>
      </c>
      <c r="R385" s="7">
        <v>28026</v>
      </c>
      <c r="S385" s="7" t="s">
        <v>480</v>
      </c>
      <c r="T385" s="7"/>
      <c r="U385" s="7"/>
      <c r="V385" s="7"/>
      <c r="W385" s="7"/>
      <c r="X385" s="7"/>
      <c r="Y385" s="7"/>
      <c r="Z385" s="9" t="s">
        <v>7641</v>
      </c>
      <c r="AA385" s="7" t="s">
        <v>480</v>
      </c>
      <c r="AB385" s="7">
        <v>1</v>
      </c>
    </row>
    <row r="386" spans="1:28" ht="21.6" customHeight="1">
      <c r="A386" s="7">
        <v>195</v>
      </c>
      <c r="B386" s="7">
        <v>2025042268</v>
      </c>
      <c r="C386" s="7">
        <v>1</v>
      </c>
      <c r="D386" s="7" t="s">
        <v>7123</v>
      </c>
      <c r="E386" s="7" t="s">
        <v>125</v>
      </c>
      <c r="F386" s="7" t="s">
        <v>7828</v>
      </c>
      <c r="G386" s="7" t="s">
        <v>7373</v>
      </c>
      <c r="H386" s="7" t="s">
        <v>7332</v>
      </c>
      <c r="I386" s="7" t="s">
        <v>7911</v>
      </c>
      <c r="J386" s="7" t="s">
        <v>7234</v>
      </c>
      <c r="K386" s="7" t="s">
        <v>7129</v>
      </c>
      <c r="L386" s="9" t="s">
        <v>7323</v>
      </c>
      <c r="M386" s="9" t="s">
        <v>7912</v>
      </c>
      <c r="N386" s="9" t="s">
        <v>7913</v>
      </c>
      <c r="O386" s="7" t="s">
        <v>7136</v>
      </c>
      <c r="P386" s="7"/>
      <c r="Q386" s="7">
        <v>11800</v>
      </c>
      <c r="R386" s="7">
        <v>17627</v>
      </c>
      <c r="S386" s="7"/>
      <c r="T386" s="7"/>
      <c r="U386" s="7"/>
      <c r="V386" s="7"/>
      <c r="W386" s="7"/>
      <c r="X386" s="7"/>
      <c r="Y386" s="7"/>
      <c r="Z386" s="9" t="s">
        <v>7641</v>
      </c>
      <c r="AA386" s="7" t="s">
        <v>480</v>
      </c>
      <c r="AB386" s="7">
        <v>1</v>
      </c>
    </row>
    <row r="387" spans="1:28" ht="21.6" customHeight="1">
      <c r="A387" s="7">
        <v>197</v>
      </c>
      <c r="B387" s="7">
        <v>2025043250</v>
      </c>
      <c r="C387" s="7">
        <v>1</v>
      </c>
      <c r="D387" s="7" t="s">
        <v>7123</v>
      </c>
      <c r="E387" s="7" t="s">
        <v>125</v>
      </c>
      <c r="F387" s="7" t="s">
        <v>7850</v>
      </c>
      <c r="G387" s="7" t="s">
        <v>7327</v>
      </c>
      <c r="H387" s="7" t="s">
        <v>7347</v>
      </c>
      <c r="I387" s="7" t="s">
        <v>7433</v>
      </c>
      <c r="J387" s="7" t="s">
        <v>7234</v>
      </c>
      <c r="K387" s="7" t="s">
        <v>7129</v>
      </c>
      <c r="L387" s="9" t="s">
        <v>7434</v>
      </c>
      <c r="M387" s="9" t="s">
        <v>7435</v>
      </c>
      <c r="N387" s="9" t="s">
        <v>7436</v>
      </c>
      <c r="O387" s="7" t="s">
        <v>7136</v>
      </c>
      <c r="P387" s="7"/>
      <c r="Q387" s="7">
        <v>21091</v>
      </c>
      <c r="R387" s="7">
        <v>25860</v>
      </c>
      <c r="S387" s="7"/>
      <c r="T387" s="7"/>
      <c r="U387" s="7"/>
      <c r="V387" s="7"/>
      <c r="W387" s="7"/>
      <c r="X387" s="7"/>
      <c r="Y387" s="7"/>
      <c r="Z387" s="9" t="s">
        <v>7641</v>
      </c>
      <c r="AA387" s="7" t="s">
        <v>480</v>
      </c>
      <c r="AB387" s="7">
        <v>1</v>
      </c>
    </row>
    <row r="388" spans="1:28" ht="21.6" customHeight="1">
      <c r="A388" s="7">
        <v>200</v>
      </c>
      <c r="B388" s="7">
        <v>2025040687</v>
      </c>
      <c r="C388" s="7">
        <v>1</v>
      </c>
      <c r="D388" s="7" t="s">
        <v>7123</v>
      </c>
      <c r="E388" s="7" t="s">
        <v>125</v>
      </c>
      <c r="F388" s="7" t="s">
        <v>7849</v>
      </c>
      <c r="G388" s="7" t="s">
        <v>7179</v>
      </c>
      <c r="H388" s="7" t="s">
        <v>7327</v>
      </c>
      <c r="I388" s="7" t="s">
        <v>7441</v>
      </c>
      <c r="J388" s="7" t="s">
        <v>7244</v>
      </c>
      <c r="K388" s="7" t="s">
        <v>7129</v>
      </c>
      <c r="L388" s="9" t="s">
        <v>7216</v>
      </c>
      <c r="M388" s="9" t="s">
        <v>7442</v>
      </c>
      <c r="N388" s="9" t="s">
        <v>7443</v>
      </c>
      <c r="O388" s="7" t="s">
        <v>7136</v>
      </c>
      <c r="P388" s="7"/>
      <c r="Q388" s="7"/>
      <c r="R388" s="7">
        <v>28444</v>
      </c>
      <c r="S388" s="7"/>
      <c r="T388" s="7"/>
      <c r="U388" s="7"/>
      <c r="V388" s="7"/>
      <c r="W388" s="7"/>
      <c r="X388" s="7"/>
      <c r="Y388" s="7"/>
      <c r="Z388" s="9" t="s">
        <v>7641</v>
      </c>
      <c r="AA388" s="7" t="s">
        <v>480</v>
      </c>
      <c r="AB388" s="7">
        <v>1</v>
      </c>
    </row>
    <row r="389" spans="1:28" ht="21.6" customHeight="1">
      <c r="A389" s="7">
        <v>202</v>
      </c>
      <c r="B389" s="7">
        <v>2025042103</v>
      </c>
      <c r="C389" s="7">
        <v>1</v>
      </c>
      <c r="D389" s="7" t="s">
        <v>7123</v>
      </c>
      <c r="E389" s="7" t="s">
        <v>125</v>
      </c>
      <c r="F389" s="7" t="s">
        <v>7828</v>
      </c>
      <c r="G389" s="7" t="s">
        <v>7347</v>
      </c>
      <c r="H389" s="7" t="s">
        <v>7914</v>
      </c>
      <c r="I389" s="7" t="s">
        <v>7441</v>
      </c>
      <c r="J389" s="7" t="s">
        <v>7244</v>
      </c>
      <c r="K389" s="7" t="s">
        <v>7129</v>
      </c>
      <c r="L389" s="9" t="s">
        <v>7216</v>
      </c>
      <c r="M389" s="9" t="s">
        <v>7442</v>
      </c>
      <c r="N389" s="9" t="s">
        <v>7443</v>
      </c>
      <c r="O389" s="7" t="s">
        <v>509</v>
      </c>
      <c r="P389" s="7"/>
      <c r="Q389" s="7"/>
      <c r="R389" s="7">
        <v>29518</v>
      </c>
      <c r="S389" s="7"/>
      <c r="T389" s="7"/>
      <c r="U389" s="7"/>
      <c r="V389" s="7"/>
      <c r="W389" s="7"/>
      <c r="X389" s="7"/>
      <c r="Y389" s="7"/>
      <c r="Z389" s="9" t="s">
        <v>7915</v>
      </c>
      <c r="AA389" s="7" t="s">
        <v>480</v>
      </c>
      <c r="AB389" s="7">
        <v>1</v>
      </c>
    </row>
    <row r="390" spans="1:28" ht="21.6" customHeight="1">
      <c r="A390" s="7">
        <v>203</v>
      </c>
      <c r="B390" s="7">
        <v>2025043675</v>
      </c>
      <c r="C390" s="7">
        <v>1</v>
      </c>
      <c r="D390" s="7" t="s">
        <v>7123</v>
      </c>
      <c r="E390" s="7" t="s">
        <v>125</v>
      </c>
      <c r="F390" s="7" t="s">
        <v>7864</v>
      </c>
      <c r="G390" s="7" t="s">
        <v>7226</v>
      </c>
      <c r="H390" s="7" t="s">
        <v>7288</v>
      </c>
      <c r="I390" s="7" t="s">
        <v>7441</v>
      </c>
      <c r="J390" s="7" t="s">
        <v>7244</v>
      </c>
      <c r="K390" s="7" t="s">
        <v>7129</v>
      </c>
      <c r="L390" s="9" t="s">
        <v>7216</v>
      </c>
      <c r="M390" s="9" t="s">
        <v>7442</v>
      </c>
      <c r="N390" s="9" t="s">
        <v>7443</v>
      </c>
      <c r="O390" s="7" t="s">
        <v>471</v>
      </c>
      <c r="P390" s="7"/>
      <c r="Q390" s="7"/>
      <c r="R390" s="7">
        <v>28444</v>
      </c>
      <c r="S390" s="7"/>
      <c r="T390" s="7" t="s">
        <v>480</v>
      </c>
      <c r="U390" s="7"/>
      <c r="V390" s="7"/>
      <c r="W390" s="7"/>
      <c r="X390" s="7"/>
      <c r="Y390" s="7"/>
      <c r="Z390" s="9" t="s">
        <v>7916</v>
      </c>
      <c r="AA390" s="7" t="s">
        <v>480</v>
      </c>
      <c r="AB390" s="7">
        <v>1</v>
      </c>
    </row>
    <row r="391" spans="1:28" ht="21.6" customHeight="1">
      <c r="A391" s="7">
        <v>206</v>
      </c>
      <c r="B391" s="7">
        <v>2025040533</v>
      </c>
      <c r="C391" s="7">
        <v>1</v>
      </c>
      <c r="D391" s="7" t="s">
        <v>7123</v>
      </c>
      <c r="E391" s="7" t="s">
        <v>125</v>
      </c>
      <c r="F391" s="7" t="s">
        <v>7917</v>
      </c>
      <c r="G391" s="7" t="s">
        <v>7372</v>
      </c>
      <c r="H391" s="7" t="s">
        <v>7606</v>
      </c>
      <c r="I391" s="7" t="s">
        <v>7448</v>
      </c>
      <c r="J391" s="7" t="s">
        <v>7244</v>
      </c>
      <c r="K391" s="7" t="s">
        <v>7129</v>
      </c>
      <c r="L391" s="9" t="s">
        <v>7449</v>
      </c>
      <c r="M391" s="9" t="s">
        <v>7450</v>
      </c>
      <c r="N391" s="9" t="s">
        <v>371</v>
      </c>
      <c r="O391" s="7" t="s">
        <v>509</v>
      </c>
      <c r="P391" s="7"/>
      <c r="Q391" s="7"/>
      <c r="R391" s="7">
        <v>262465</v>
      </c>
      <c r="S391" s="7"/>
      <c r="T391" s="7"/>
      <c r="U391" s="7"/>
      <c r="V391" s="7"/>
      <c r="W391" s="7"/>
      <c r="X391" s="7"/>
      <c r="Y391" s="7"/>
      <c r="Z391" s="9" t="s">
        <v>7902</v>
      </c>
      <c r="AA391" s="7" t="s">
        <v>480</v>
      </c>
      <c r="AB391" s="7">
        <v>1</v>
      </c>
    </row>
    <row r="392" spans="1:28" ht="21.6" customHeight="1">
      <c r="A392" s="7">
        <v>211</v>
      </c>
      <c r="B392" s="7">
        <v>2025041477</v>
      </c>
      <c r="C392" s="7">
        <v>1</v>
      </c>
      <c r="D392" s="7" t="s">
        <v>7123</v>
      </c>
      <c r="E392" s="7" t="s">
        <v>125</v>
      </c>
      <c r="F392" s="7" t="s">
        <v>7892</v>
      </c>
      <c r="G392" s="7" t="s">
        <v>7865</v>
      </c>
      <c r="H392" s="7" t="s">
        <v>7918</v>
      </c>
      <c r="I392" s="7" t="s">
        <v>7456</v>
      </c>
      <c r="J392" s="7" t="s">
        <v>7244</v>
      </c>
      <c r="K392" s="7" t="s">
        <v>7129</v>
      </c>
      <c r="L392" s="9" t="s">
        <v>7344</v>
      </c>
      <c r="M392" s="9" t="s">
        <v>7457</v>
      </c>
      <c r="N392" s="9" t="s">
        <v>7458</v>
      </c>
      <c r="O392" s="7" t="s">
        <v>471</v>
      </c>
      <c r="P392" s="7"/>
      <c r="Q392" s="7"/>
      <c r="R392" s="7">
        <v>10962</v>
      </c>
      <c r="S392" s="7" t="s">
        <v>480</v>
      </c>
      <c r="T392" s="7"/>
      <c r="U392" s="7"/>
      <c r="V392" s="7"/>
      <c r="W392" s="7"/>
      <c r="X392" s="7"/>
      <c r="Y392" s="7"/>
      <c r="Z392" s="9" t="s">
        <v>7641</v>
      </c>
      <c r="AA392" s="7" t="s">
        <v>480</v>
      </c>
      <c r="AB392" s="7">
        <v>1</v>
      </c>
    </row>
    <row r="393" spans="1:28" ht="21.6" customHeight="1">
      <c r="A393" s="7">
        <v>213</v>
      </c>
      <c r="B393" s="7">
        <v>2025041467</v>
      </c>
      <c r="C393" s="7">
        <v>1</v>
      </c>
      <c r="D393" s="7" t="s">
        <v>7123</v>
      </c>
      <c r="E393" s="7" t="s">
        <v>125</v>
      </c>
      <c r="F393" s="7" t="s">
        <v>7892</v>
      </c>
      <c r="G393" s="7" t="s">
        <v>7895</v>
      </c>
      <c r="H393" s="7" t="s">
        <v>7707</v>
      </c>
      <c r="I393" s="7" t="s">
        <v>7459</v>
      </c>
      <c r="J393" s="7" t="s">
        <v>7244</v>
      </c>
      <c r="K393" s="7" t="s">
        <v>7129</v>
      </c>
      <c r="L393" s="9" t="s">
        <v>7344</v>
      </c>
      <c r="M393" s="9" t="s">
        <v>7460</v>
      </c>
      <c r="N393" s="9" t="s">
        <v>7325</v>
      </c>
      <c r="O393" s="7" t="s">
        <v>471</v>
      </c>
      <c r="P393" s="7"/>
      <c r="Q393" s="7"/>
      <c r="R393" s="7">
        <v>136188</v>
      </c>
      <c r="S393" s="7" t="s">
        <v>480</v>
      </c>
      <c r="T393" s="7"/>
      <c r="U393" s="7"/>
      <c r="V393" s="7"/>
      <c r="W393" s="7"/>
      <c r="X393" s="7"/>
      <c r="Y393" s="7"/>
      <c r="Z393" s="9" t="s">
        <v>7641</v>
      </c>
      <c r="AA393" s="7" t="s">
        <v>480</v>
      </c>
      <c r="AB393" s="7">
        <v>1</v>
      </c>
    </row>
    <row r="394" spans="1:28" ht="21.6" customHeight="1">
      <c r="A394" s="7">
        <v>215</v>
      </c>
      <c r="B394" s="7">
        <v>2025041471</v>
      </c>
      <c r="C394" s="7">
        <v>1</v>
      </c>
      <c r="D394" s="7" t="s">
        <v>7123</v>
      </c>
      <c r="E394" s="7" t="s">
        <v>125</v>
      </c>
      <c r="F394" s="7" t="s">
        <v>7892</v>
      </c>
      <c r="G394" s="7" t="s">
        <v>7309</v>
      </c>
      <c r="H394" s="7" t="s">
        <v>7178</v>
      </c>
      <c r="I394" s="7" t="s">
        <v>7464</v>
      </c>
      <c r="J394" s="7" t="s">
        <v>7244</v>
      </c>
      <c r="K394" s="7" t="s">
        <v>7129</v>
      </c>
      <c r="L394" s="9" t="s">
        <v>7344</v>
      </c>
      <c r="M394" s="9" t="s">
        <v>7465</v>
      </c>
      <c r="N394" s="9" t="s">
        <v>7466</v>
      </c>
      <c r="O394" s="7" t="s">
        <v>471</v>
      </c>
      <c r="P394" s="7"/>
      <c r="Q394" s="7"/>
      <c r="R394" s="7">
        <v>230580</v>
      </c>
      <c r="S394" s="7" t="s">
        <v>480</v>
      </c>
      <c r="T394" s="7"/>
      <c r="U394" s="7"/>
      <c r="V394" s="7"/>
      <c r="W394" s="7"/>
      <c r="X394" s="7"/>
      <c r="Y394" s="7"/>
      <c r="Z394" s="9" t="s">
        <v>7641</v>
      </c>
      <c r="AA394" s="7" t="s">
        <v>480</v>
      </c>
      <c r="AB394" s="7">
        <v>1</v>
      </c>
    </row>
    <row r="395" spans="1:28" ht="21.6" customHeight="1">
      <c r="A395" s="7">
        <v>217</v>
      </c>
      <c r="B395" s="7">
        <v>2025041475</v>
      </c>
      <c r="C395" s="7">
        <v>1</v>
      </c>
      <c r="D395" s="7" t="s">
        <v>7123</v>
      </c>
      <c r="E395" s="7" t="s">
        <v>125</v>
      </c>
      <c r="F395" s="7" t="s">
        <v>7892</v>
      </c>
      <c r="G395" s="7" t="s">
        <v>7288</v>
      </c>
      <c r="H395" s="7" t="s">
        <v>7865</v>
      </c>
      <c r="I395" s="7" t="s">
        <v>7467</v>
      </c>
      <c r="J395" s="7" t="s">
        <v>7244</v>
      </c>
      <c r="K395" s="7" t="s">
        <v>7129</v>
      </c>
      <c r="L395" s="9" t="s">
        <v>7344</v>
      </c>
      <c r="M395" s="9" t="s">
        <v>7468</v>
      </c>
      <c r="N395" s="9" t="s">
        <v>7469</v>
      </c>
      <c r="O395" s="7" t="s">
        <v>471</v>
      </c>
      <c r="P395" s="7"/>
      <c r="Q395" s="7"/>
      <c r="R395" s="7">
        <v>109838</v>
      </c>
      <c r="S395" s="7" t="s">
        <v>480</v>
      </c>
      <c r="T395" s="7"/>
      <c r="U395" s="7"/>
      <c r="V395" s="7"/>
      <c r="W395" s="7"/>
      <c r="X395" s="7"/>
      <c r="Y395" s="7"/>
      <c r="Z395" s="9" t="s">
        <v>7641</v>
      </c>
      <c r="AA395" s="7" t="s">
        <v>480</v>
      </c>
      <c r="AB395" s="7">
        <v>1</v>
      </c>
    </row>
    <row r="396" spans="1:28" ht="21.6" customHeight="1">
      <c r="A396" s="7">
        <v>221</v>
      </c>
      <c r="B396" s="7">
        <v>2025042849</v>
      </c>
      <c r="C396" s="7">
        <v>1</v>
      </c>
      <c r="D396" s="7" t="s">
        <v>7123</v>
      </c>
      <c r="E396" s="7" t="s">
        <v>125</v>
      </c>
      <c r="F396" s="7" t="s">
        <v>7905</v>
      </c>
      <c r="G396" s="7" t="s">
        <v>7377</v>
      </c>
      <c r="H396" s="7" t="s">
        <v>7919</v>
      </c>
      <c r="I396" s="7" t="s">
        <v>7471</v>
      </c>
      <c r="J396" s="7" t="s">
        <v>7244</v>
      </c>
      <c r="K396" s="7" t="s">
        <v>7129</v>
      </c>
      <c r="L396" s="9" t="s">
        <v>7408</v>
      </c>
      <c r="M396" s="9" t="s">
        <v>7472</v>
      </c>
      <c r="N396" s="9" t="s">
        <v>7454</v>
      </c>
      <c r="O396" s="7" t="s">
        <v>509</v>
      </c>
      <c r="P396" s="7"/>
      <c r="Q396" s="7"/>
      <c r="R396" s="7">
        <v>165427</v>
      </c>
      <c r="S396" s="7"/>
      <c r="T396" s="7"/>
      <c r="U396" s="7"/>
      <c r="V396" s="7"/>
      <c r="W396" s="7"/>
      <c r="X396" s="7"/>
      <c r="Y396" s="7"/>
      <c r="Z396" s="9" t="s">
        <v>7920</v>
      </c>
      <c r="AA396" s="7" t="s">
        <v>480</v>
      </c>
      <c r="AB396" s="7">
        <v>1</v>
      </c>
    </row>
    <row r="397" spans="1:28" ht="21.6" customHeight="1">
      <c r="A397" s="7">
        <v>224</v>
      </c>
      <c r="B397" s="7">
        <v>2025040773</v>
      </c>
      <c r="C397" s="7">
        <v>1</v>
      </c>
      <c r="D397" s="7" t="s">
        <v>7123</v>
      </c>
      <c r="E397" s="7" t="s">
        <v>125</v>
      </c>
      <c r="F397" s="7" t="s">
        <v>7849</v>
      </c>
      <c r="G397" s="7" t="s">
        <v>7204</v>
      </c>
      <c r="H397" s="7" t="s">
        <v>7793</v>
      </c>
      <c r="I397" s="7" t="s">
        <v>7476</v>
      </c>
      <c r="J397" s="7" t="s">
        <v>7244</v>
      </c>
      <c r="K397" s="7" t="s">
        <v>7129</v>
      </c>
      <c r="L397" s="9" t="s">
        <v>7408</v>
      </c>
      <c r="M397" s="9" t="s">
        <v>7477</v>
      </c>
      <c r="N397" s="9" t="s">
        <v>7478</v>
      </c>
      <c r="O397" s="7" t="s">
        <v>471</v>
      </c>
      <c r="P397" s="7"/>
      <c r="Q397" s="7"/>
      <c r="R397" s="7">
        <v>302594</v>
      </c>
      <c r="S397" s="7"/>
      <c r="T397" s="7"/>
      <c r="U397" s="7" t="s">
        <v>480</v>
      </c>
      <c r="V397" s="7"/>
      <c r="W397" s="7"/>
      <c r="X397" s="7"/>
      <c r="Y397" s="7" t="s">
        <v>480</v>
      </c>
      <c r="Z397" s="9" t="s">
        <v>7921</v>
      </c>
      <c r="AA397" s="7" t="s">
        <v>480</v>
      </c>
      <c r="AB397" s="7">
        <v>1</v>
      </c>
    </row>
    <row r="398" spans="1:28" ht="21.6" customHeight="1">
      <c r="A398" s="7">
        <v>225</v>
      </c>
      <c r="B398" s="7">
        <v>2025043030</v>
      </c>
      <c r="C398" s="7">
        <v>1</v>
      </c>
      <c r="D398" s="7" t="s">
        <v>7123</v>
      </c>
      <c r="E398" s="7" t="s">
        <v>125</v>
      </c>
      <c r="F398" s="7" t="s">
        <v>7900</v>
      </c>
      <c r="G398" s="7" t="s">
        <v>7226</v>
      </c>
      <c r="H398" s="7" t="s">
        <v>7715</v>
      </c>
      <c r="I398" s="7" t="s">
        <v>7476</v>
      </c>
      <c r="J398" s="7" t="s">
        <v>7244</v>
      </c>
      <c r="K398" s="7" t="s">
        <v>7129</v>
      </c>
      <c r="L398" s="9" t="s">
        <v>7408</v>
      </c>
      <c r="M398" s="9" t="s">
        <v>7477</v>
      </c>
      <c r="N398" s="9" t="s">
        <v>7478</v>
      </c>
      <c r="O398" s="7" t="s">
        <v>509</v>
      </c>
      <c r="P398" s="7"/>
      <c r="Q398" s="7"/>
      <c r="R398" s="7">
        <v>302594</v>
      </c>
      <c r="S398" s="7"/>
      <c r="T398" s="7"/>
      <c r="U398" s="7"/>
      <c r="V398" s="7"/>
      <c r="W398" s="7"/>
      <c r="X398" s="7"/>
      <c r="Y398" s="7"/>
      <c r="Z398" s="9" t="s">
        <v>7922</v>
      </c>
      <c r="AA398" s="7" t="s">
        <v>480</v>
      </c>
      <c r="AB398" s="7">
        <v>1</v>
      </c>
    </row>
    <row r="399" spans="1:28" ht="21.6" customHeight="1">
      <c r="A399" s="7">
        <v>226</v>
      </c>
      <c r="B399" s="7">
        <v>2025041469</v>
      </c>
      <c r="C399" s="7">
        <v>1</v>
      </c>
      <c r="D399" s="7" t="s">
        <v>7123</v>
      </c>
      <c r="E399" s="7" t="s">
        <v>125</v>
      </c>
      <c r="F399" s="7" t="s">
        <v>7892</v>
      </c>
      <c r="G399" s="7" t="s">
        <v>7707</v>
      </c>
      <c r="H399" s="7" t="s">
        <v>7309</v>
      </c>
      <c r="I399" s="7" t="s">
        <v>7480</v>
      </c>
      <c r="J399" s="7" t="s">
        <v>7244</v>
      </c>
      <c r="K399" s="7" t="s">
        <v>7129</v>
      </c>
      <c r="L399" s="9" t="s">
        <v>7344</v>
      </c>
      <c r="M399" s="9" t="s">
        <v>7481</v>
      </c>
      <c r="N399" s="9" t="s">
        <v>7440</v>
      </c>
      <c r="O399" s="7" t="s">
        <v>471</v>
      </c>
      <c r="P399" s="7"/>
      <c r="Q399" s="7"/>
      <c r="R399" s="7">
        <v>178665</v>
      </c>
      <c r="S399" s="7" t="s">
        <v>480</v>
      </c>
      <c r="T399" s="7"/>
      <c r="U399" s="7"/>
      <c r="V399" s="7"/>
      <c r="W399" s="7"/>
      <c r="X399" s="7"/>
      <c r="Y399" s="7"/>
      <c r="Z399" s="9" t="s">
        <v>7641</v>
      </c>
      <c r="AA399" s="7" t="s">
        <v>480</v>
      </c>
      <c r="AB399" s="7">
        <v>1</v>
      </c>
    </row>
    <row r="400" spans="1:28" ht="21.6" customHeight="1">
      <c r="A400" s="7">
        <v>228</v>
      </c>
      <c r="B400" s="7">
        <v>2025040787</v>
      </c>
      <c r="C400" s="7">
        <v>1</v>
      </c>
      <c r="D400" s="7" t="s">
        <v>7123</v>
      </c>
      <c r="E400" s="7" t="s">
        <v>125</v>
      </c>
      <c r="F400" s="7" t="s">
        <v>7849</v>
      </c>
      <c r="G400" s="7" t="s">
        <v>7371</v>
      </c>
      <c r="H400" s="7" t="s">
        <v>7540</v>
      </c>
      <c r="I400" s="7" t="s">
        <v>7482</v>
      </c>
      <c r="J400" s="7" t="s">
        <v>7244</v>
      </c>
      <c r="K400" s="7" t="s">
        <v>7129</v>
      </c>
      <c r="L400" s="9" t="s">
        <v>7483</v>
      </c>
      <c r="M400" s="9" t="s">
        <v>7484</v>
      </c>
      <c r="N400" s="9"/>
      <c r="O400" s="7" t="s">
        <v>471</v>
      </c>
      <c r="P400" s="7"/>
      <c r="Q400" s="7"/>
      <c r="R400" s="7">
        <v>113516</v>
      </c>
      <c r="S400" s="7"/>
      <c r="T400" s="7"/>
      <c r="U400" s="7" t="s">
        <v>480</v>
      </c>
      <c r="V400" s="7"/>
      <c r="W400" s="7"/>
      <c r="X400" s="7"/>
      <c r="Y400" s="7"/>
      <c r="Z400" s="9" t="s">
        <v>7308</v>
      </c>
      <c r="AA400" s="7" t="s">
        <v>480</v>
      </c>
      <c r="AB400" s="7">
        <v>1</v>
      </c>
    </row>
    <row r="401" spans="1:28" ht="21.6" customHeight="1">
      <c r="A401" s="7">
        <v>229</v>
      </c>
      <c r="B401" s="7">
        <v>2025040945</v>
      </c>
      <c r="C401" s="7">
        <v>1</v>
      </c>
      <c r="D401" s="7" t="s">
        <v>7123</v>
      </c>
      <c r="E401" s="7" t="s">
        <v>125</v>
      </c>
      <c r="F401" s="7" t="s">
        <v>7856</v>
      </c>
      <c r="G401" s="7" t="s">
        <v>7655</v>
      </c>
      <c r="H401" s="7" t="s">
        <v>7204</v>
      </c>
      <c r="I401" s="7" t="s">
        <v>7482</v>
      </c>
      <c r="J401" s="7" t="s">
        <v>7244</v>
      </c>
      <c r="K401" s="7" t="s">
        <v>7129</v>
      </c>
      <c r="L401" s="9" t="s">
        <v>7483</v>
      </c>
      <c r="M401" s="9" t="s">
        <v>7484</v>
      </c>
      <c r="N401" s="9"/>
      <c r="O401" s="7" t="s">
        <v>471</v>
      </c>
      <c r="P401" s="7"/>
      <c r="Q401" s="7"/>
      <c r="R401" s="7">
        <v>117570</v>
      </c>
      <c r="S401" s="7" t="s">
        <v>480</v>
      </c>
      <c r="T401" s="7"/>
      <c r="U401" s="7"/>
      <c r="V401" s="7"/>
      <c r="W401" s="7"/>
      <c r="X401" s="7"/>
      <c r="Y401" s="7"/>
      <c r="Z401" s="9" t="s">
        <v>7641</v>
      </c>
      <c r="AA401" s="7" t="s">
        <v>480</v>
      </c>
      <c r="AB401" s="7">
        <v>1</v>
      </c>
    </row>
    <row r="402" spans="1:28" ht="21.6" customHeight="1">
      <c r="A402" s="7">
        <v>231</v>
      </c>
      <c r="B402" s="7">
        <v>2025041855</v>
      </c>
      <c r="C402" s="7">
        <v>1</v>
      </c>
      <c r="D402" s="7" t="s">
        <v>7123</v>
      </c>
      <c r="E402" s="7" t="s">
        <v>125</v>
      </c>
      <c r="F402" s="7" t="s">
        <v>7877</v>
      </c>
      <c r="G402" s="7" t="s">
        <v>7226</v>
      </c>
      <c r="H402" s="7" t="s">
        <v>7309</v>
      </c>
      <c r="I402" s="7" t="s">
        <v>7485</v>
      </c>
      <c r="J402" s="7" t="s">
        <v>7244</v>
      </c>
      <c r="K402" s="7" t="s">
        <v>7129</v>
      </c>
      <c r="L402" s="9" t="s">
        <v>7486</v>
      </c>
      <c r="M402" s="9" t="s">
        <v>7487</v>
      </c>
      <c r="N402" s="9"/>
      <c r="O402" s="7" t="s">
        <v>471</v>
      </c>
      <c r="P402" s="7"/>
      <c r="Q402" s="7"/>
      <c r="R402" s="7">
        <v>68203</v>
      </c>
      <c r="S402" s="7" t="s">
        <v>480</v>
      </c>
      <c r="T402" s="7"/>
      <c r="U402" s="7"/>
      <c r="V402" s="7"/>
      <c r="W402" s="7"/>
      <c r="X402" s="7"/>
      <c r="Y402" s="7"/>
      <c r="Z402" s="9" t="s">
        <v>7641</v>
      </c>
      <c r="AA402" s="7" t="s">
        <v>480</v>
      </c>
      <c r="AB402" s="7">
        <v>1</v>
      </c>
    </row>
    <row r="403" spans="1:28" ht="21.6" customHeight="1">
      <c r="A403" s="7">
        <v>233</v>
      </c>
      <c r="B403" s="7">
        <v>2025043577</v>
      </c>
      <c r="C403" s="7">
        <v>1</v>
      </c>
      <c r="D403" s="7" t="s">
        <v>7123</v>
      </c>
      <c r="E403" s="7" t="s">
        <v>125</v>
      </c>
      <c r="F403" s="7" t="s">
        <v>7879</v>
      </c>
      <c r="G403" s="7" t="s">
        <v>7196</v>
      </c>
      <c r="H403" s="7" t="s">
        <v>7373</v>
      </c>
      <c r="I403" s="7" t="s">
        <v>7923</v>
      </c>
      <c r="J403" s="7" t="s">
        <v>7247</v>
      </c>
      <c r="K403" s="7" t="s">
        <v>7129</v>
      </c>
      <c r="L403" s="9" t="s">
        <v>7924</v>
      </c>
      <c r="M403" s="9" t="s">
        <v>7925</v>
      </c>
      <c r="N403" s="9" t="s">
        <v>7443</v>
      </c>
      <c r="O403" s="7" t="s">
        <v>471</v>
      </c>
      <c r="P403" s="7"/>
      <c r="Q403" s="7">
        <v>0</v>
      </c>
      <c r="R403" s="7">
        <v>0</v>
      </c>
      <c r="S403" s="7"/>
      <c r="T403" s="7"/>
      <c r="U403" s="7"/>
      <c r="V403" s="7"/>
      <c r="W403" s="7"/>
      <c r="X403" s="7"/>
      <c r="Y403" s="7" t="s">
        <v>480</v>
      </c>
      <c r="Z403" s="9" t="s">
        <v>7926</v>
      </c>
      <c r="AA403" s="7" t="s">
        <v>480</v>
      </c>
      <c r="AB403" s="7">
        <v>1</v>
      </c>
    </row>
    <row r="404" spans="1:28" ht="21.6" customHeight="1">
      <c r="A404" s="7">
        <v>234</v>
      </c>
      <c r="B404" s="7">
        <v>2025041544</v>
      </c>
      <c r="C404" s="7">
        <v>1</v>
      </c>
      <c r="D404" s="7" t="s">
        <v>7123</v>
      </c>
      <c r="E404" s="7" t="s">
        <v>125</v>
      </c>
      <c r="F404" s="7" t="s">
        <v>7892</v>
      </c>
      <c r="G404" s="7" t="s">
        <v>7150</v>
      </c>
      <c r="H404" s="7" t="s">
        <v>7275</v>
      </c>
      <c r="I404" s="7" t="s">
        <v>7677</v>
      </c>
      <c r="J404" s="7" t="s">
        <v>7678</v>
      </c>
      <c r="K404" s="7" t="s">
        <v>7129</v>
      </c>
      <c r="L404" s="9" t="s">
        <v>7200</v>
      </c>
      <c r="M404" s="9" t="s">
        <v>7679</v>
      </c>
      <c r="N404" s="9" t="s">
        <v>7680</v>
      </c>
      <c r="O404" s="7" t="s">
        <v>471</v>
      </c>
      <c r="P404" s="7"/>
      <c r="Q404" s="7">
        <v>1744</v>
      </c>
      <c r="R404" s="7">
        <v>114280</v>
      </c>
      <c r="S404" s="7"/>
      <c r="T404" s="7"/>
      <c r="U404" s="7" t="s">
        <v>480</v>
      </c>
      <c r="V404" s="7"/>
      <c r="W404" s="7"/>
      <c r="X404" s="7"/>
      <c r="Y404" s="7"/>
      <c r="Z404" s="9" t="s">
        <v>7308</v>
      </c>
      <c r="AA404" s="7" t="s">
        <v>480</v>
      </c>
      <c r="AB404" s="7">
        <v>1</v>
      </c>
    </row>
    <row r="405" spans="1:28" ht="21.6" customHeight="1">
      <c r="A405" s="7">
        <v>235</v>
      </c>
      <c r="B405" s="7">
        <v>2025043210</v>
      </c>
      <c r="C405" s="7">
        <v>1</v>
      </c>
      <c r="D405" s="7" t="s">
        <v>7123</v>
      </c>
      <c r="E405" s="7" t="s">
        <v>125</v>
      </c>
      <c r="F405" s="7" t="s">
        <v>7879</v>
      </c>
      <c r="G405" s="7" t="s">
        <v>7296</v>
      </c>
      <c r="H405" s="7" t="s">
        <v>7927</v>
      </c>
      <c r="I405" s="7" t="s">
        <v>7682</v>
      </c>
      <c r="J405" s="7" t="s">
        <v>7678</v>
      </c>
      <c r="K405" s="7" t="s">
        <v>7129</v>
      </c>
      <c r="L405" s="9" t="s">
        <v>7683</v>
      </c>
      <c r="M405" s="9" t="s">
        <v>7928</v>
      </c>
      <c r="N405" s="9" t="s">
        <v>7443</v>
      </c>
      <c r="O405" s="7" t="s">
        <v>509</v>
      </c>
      <c r="P405" s="7"/>
      <c r="Q405" s="7">
        <v>4969</v>
      </c>
      <c r="R405" s="7">
        <v>1676</v>
      </c>
      <c r="S405" s="7"/>
      <c r="T405" s="7"/>
      <c r="U405" s="7"/>
      <c r="V405" s="7"/>
      <c r="W405" s="7"/>
      <c r="X405" s="7"/>
      <c r="Y405" s="7"/>
      <c r="Z405" s="9" t="s">
        <v>7929</v>
      </c>
      <c r="AA405" s="7" t="s">
        <v>480</v>
      </c>
      <c r="AB405" s="7">
        <v>1</v>
      </c>
    </row>
    <row r="406" spans="1:28" ht="21.6" customHeight="1">
      <c r="A406" s="7">
        <v>252</v>
      </c>
      <c r="B406" s="7">
        <v>2025041545</v>
      </c>
      <c r="C406" s="7">
        <v>1</v>
      </c>
      <c r="D406" s="7" t="s">
        <v>7123</v>
      </c>
      <c r="E406" s="7" t="s">
        <v>125</v>
      </c>
      <c r="F406" s="7" t="s">
        <v>7892</v>
      </c>
      <c r="G406" s="7" t="s">
        <v>7373</v>
      </c>
      <c r="H406" s="7" t="s">
        <v>7332</v>
      </c>
      <c r="I406" s="7" t="s">
        <v>7691</v>
      </c>
      <c r="J406" s="7" t="s">
        <v>7489</v>
      </c>
      <c r="K406" s="7" t="s">
        <v>7129</v>
      </c>
      <c r="L406" s="9" t="s">
        <v>7200</v>
      </c>
      <c r="M406" s="9" t="s">
        <v>7493</v>
      </c>
      <c r="N406" s="9" t="s">
        <v>7692</v>
      </c>
      <c r="O406" s="7" t="s">
        <v>471</v>
      </c>
      <c r="P406" s="7"/>
      <c r="Q406" s="7"/>
      <c r="R406" s="7">
        <v>967870</v>
      </c>
      <c r="S406" s="7"/>
      <c r="T406" s="7"/>
      <c r="U406" s="7"/>
      <c r="V406" s="7"/>
      <c r="W406" s="7"/>
      <c r="X406" s="7"/>
      <c r="Y406" s="7" t="s">
        <v>480</v>
      </c>
      <c r="Z406" s="9" t="s">
        <v>7412</v>
      </c>
      <c r="AA406" s="7" t="s">
        <v>480</v>
      </c>
      <c r="AB406" s="7">
        <v>1</v>
      </c>
    </row>
    <row r="407" spans="1:28" ht="21.6" customHeight="1">
      <c r="A407" s="7">
        <v>253</v>
      </c>
      <c r="B407" s="7">
        <v>2025043623</v>
      </c>
      <c r="C407" s="7">
        <v>1</v>
      </c>
      <c r="D407" s="7" t="s">
        <v>7123</v>
      </c>
      <c r="E407" s="7" t="s">
        <v>125</v>
      </c>
      <c r="F407" s="7" t="s">
        <v>7879</v>
      </c>
      <c r="G407" s="7" t="s">
        <v>7377</v>
      </c>
      <c r="H407" s="7" t="s">
        <v>7930</v>
      </c>
      <c r="I407" s="7" t="s">
        <v>7691</v>
      </c>
      <c r="J407" s="7" t="s">
        <v>7489</v>
      </c>
      <c r="K407" s="7" t="s">
        <v>7129</v>
      </c>
      <c r="L407" s="9" t="s">
        <v>7200</v>
      </c>
      <c r="M407" s="9" t="s">
        <v>7493</v>
      </c>
      <c r="N407" s="9" t="s">
        <v>7692</v>
      </c>
      <c r="O407" s="7" t="s">
        <v>509</v>
      </c>
      <c r="P407" s="7"/>
      <c r="Q407" s="7"/>
      <c r="R407" s="7">
        <v>967870</v>
      </c>
      <c r="S407" s="7"/>
      <c r="T407" s="7"/>
      <c r="U407" s="7"/>
      <c r="V407" s="7"/>
      <c r="W407" s="7"/>
      <c r="X407" s="7"/>
      <c r="Y407" s="7"/>
      <c r="Z407" s="9" t="s">
        <v>7412</v>
      </c>
      <c r="AA407" s="7" t="s">
        <v>480</v>
      </c>
      <c r="AB407" s="7">
        <v>1</v>
      </c>
    </row>
    <row r="408" spans="1:28" ht="21.6" customHeight="1">
      <c r="A408" s="7">
        <v>254</v>
      </c>
      <c r="B408" s="7">
        <v>2025041678</v>
      </c>
      <c r="C408" s="7">
        <v>1</v>
      </c>
      <c r="D408" s="7" t="s">
        <v>7123</v>
      </c>
      <c r="E408" s="7" t="s">
        <v>125</v>
      </c>
      <c r="F408" s="7" t="s">
        <v>7831</v>
      </c>
      <c r="G408" s="7" t="s">
        <v>7196</v>
      </c>
      <c r="H408" s="7" t="s">
        <v>7150</v>
      </c>
      <c r="I408" s="7" t="s">
        <v>7503</v>
      </c>
      <c r="J408" s="7" t="s">
        <v>7274</v>
      </c>
      <c r="K408" s="7" t="s">
        <v>7129</v>
      </c>
      <c r="L408" s="9" t="s">
        <v>7504</v>
      </c>
      <c r="M408" s="9" t="s">
        <v>7505</v>
      </c>
      <c r="N408" s="9" t="s">
        <v>7454</v>
      </c>
      <c r="O408" s="7" t="s">
        <v>471</v>
      </c>
      <c r="P408" s="7"/>
      <c r="Q408" s="7">
        <v>2358</v>
      </c>
      <c r="R408" s="7">
        <v>949</v>
      </c>
      <c r="S408" s="7" t="s">
        <v>480</v>
      </c>
      <c r="T408" s="7"/>
      <c r="U408" s="7"/>
      <c r="V408" s="7"/>
      <c r="W408" s="7"/>
      <c r="X408" s="7"/>
      <c r="Y408" s="7"/>
      <c r="Z408" s="9" t="s">
        <v>7641</v>
      </c>
      <c r="AA408" s="7" t="s">
        <v>480</v>
      </c>
      <c r="AB408" s="7">
        <v>1</v>
      </c>
    </row>
    <row r="409" spans="1:28" ht="21.6" customHeight="1">
      <c r="A409" s="7">
        <v>256</v>
      </c>
      <c r="B409" s="7">
        <v>2025043305</v>
      </c>
      <c r="C409" s="7">
        <v>1</v>
      </c>
      <c r="D409" s="7" t="s">
        <v>7123</v>
      </c>
      <c r="E409" s="7" t="s">
        <v>125</v>
      </c>
      <c r="F409" s="7" t="s">
        <v>7850</v>
      </c>
      <c r="G409" s="7" t="s">
        <v>7314</v>
      </c>
      <c r="H409" s="7" t="s">
        <v>7150</v>
      </c>
      <c r="I409" s="7" t="s">
        <v>7503</v>
      </c>
      <c r="J409" s="7" t="s">
        <v>7274</v>
      </c>
      <c r="K409" s="7" t="s">
        <v>7129</v>
      </c>
      <c r="L409" s="9" t="s">
        <v>7504</v>
      </c>
      <c r="M409" s="9" t="s">
        <v>7505</v>
      </c>
      <c r="N409" s="9" t="s">
        <v>7454</v>
      </c>
      <c r="O409" s="7" t="s">
        <v>471</v>
      </c>
      <c r="P409" s="7"/>
      <c r="Q409" s="7">
        <v>2358</v>
      </c>
      <c r="R409" s="7">
        <v>949</v>
      </c>
      <c r="S409" s="7"/>
      <c r="T409" s="7"/>
      <c r="U409" s="7"/>
      <c r="V409" s="7"/>
      <c r="W409" s="7"/>
      <c r="X409" s="7"/>
      <c r="Y409" s="7" t="s">
        <v>480</v>
      </c>
      <c r="Z409" s="9" t="s">
        <v>7931</v>
      </c>
      <c r="AA409" s="7" t="s">
        <v>480</v>
      </c>
      <c r="AB409" s="7">
        <v>1</v>
      </c>
    </row>
    <row r="410" spans="1:28" ht="21.6" customHeight="1">
      <c r="A410" s="7">
        <v>257</v>
      </c>
      <c r="B410" s="7">
        <v>2025042012</v>
      </c>
      <c r="C410" s="7">
        <v>1</v>
      </c>
      <c r="D410" s="7" t="s">
        <v>7123</v>
      </c>
      <c r="E410" s="7" t="s">
        <v>125</v>
      </c>
      <c r="F410" s="7" t="s">
        <v>7829</v>
      </c>
      <c r="G410" s="7" t="s">
        <v>7927</v>
      </c>
      <c r="H410" s="7" t="s">
        <v>7932</v>
      </c>
      <c r="I410" s="7" t="s">
        <v>7513</v>
      </c>
      <c r="J410" s="7" t="s">
        <v>1843</v>
      </c>
      <c r="K410" s="7" t="s">
        <v>7129</v>
      </c>
      <c r="L410" s="9" t="s">
        <v>7200</v>
      </c>
      <c r="M410" s="9" t="s">
        <v>7493</v>
      </c>
      <c r="N410" s="9" t="s">
        <v>7514</v>
      </c>
      <c r="O410" s="7" t="s">
        <v>471</v>
      </c>
      <c r="P410" s="7"/>
      <c r="Q410" s="7"/>
      <c r="R410" s="7">
        <v>65950</v>
      </c>
      <c r="S410" s="7"/>
      <c r="T410" s="7"/>
      <c r="U410" s="7"/>
      <c r="V410" s="7"/>
      <c r="W410" s="7"/>
      <c r="X410" s="7"/>
      <c r="Y410" s="7" t="s">
        <v>480</v>
      </c>
      <c r="Z410" s="9" t="s">
        <v>7463</v>
      </c>
      <c r="AA410" s="7" t="s">
        <v>480</v>
      </c>
      <c r="AB410" s="7">
        <v>1</v>
      </c>
    </row>
    <row r="411" spans="1:28" ht="21.6" customHeight="1">
      <c r="A411" s="7">
        <v>258</v>
      </c>
      <c r="B411" s="7">
        <v>2025043054</v>
      </c>
      <c r="C411" s="7">
        <v>1</v>
      </c>
      <c r="D411" s="7" t="s">
        <v>7123</v>
      </c>
      <c r="E411" s="7" t="s">
        <v>125</v>
      </c>
      <c r="F411" s="7" t="s">
        <v>7900</v>
      </c>
      <c r="G411" s="7" t="s">
        <v>7738</v>
      </c>
      <c r="H411" s="7" t="s">
        <v>7565</v>
      </c>
      <c r="I411" s="7" t="s">
        <v>7516</v>
      </c>
      <c r="J411" s="7" t="s">
        <v>1843</v>
      </c>
      <c r="K411" s="7" t="s">
        <v>7129</v>
      </c>
      <c r="L411" s="9" t="s">
        <v>7200</v>
      </c>
      <c r="M411" s="9" t="s">
        <v>7493</v>
      </c>
      <c r="N411" s="9" t="s">
        <v>7517</v>
      </c>
      <c r="O411" s="7" t="s">
        <v>509</v>
      </c>
      <c r="P411" s="7"/>
      <c r="Q411" s="7"/>
      <c r="R411" s="7">
        <v>241659</v>
      </c>
      <c r="S411" s="7"/>
      <c r="T411" s="7"/>
      <c r="U411" s="7"/>
      <c r="V411" s="7"/>
      <c r="W411" s="7"/>
      <c r="X411" s="7"/>
      <c r="Y411" s="7"/>
      <c r="Z411" s="9" t="s">
        <v>7933</v>
      </c>
      <c r="AA411" s="7" t="s">
        <v>480</v>
      </c>
      <c r="AB411" s="7">
        <v>1</v>
      </c>
    </row>
    <row r="412" spans="1:28" ht="21.6" customHeight="1">
      <c r="A412" s="7">
        <v>259</v>
      </c>
      <c r="B412" s="7">
        <v>2025043121</v>
      </c>
      <c r="C412" s="7">
        <v>1</v>
      </c>
      <c r="D412" s="7" t="s">
        <v>7123</v>
      </c>
      <c r="E412" s="7" t="s">
        <v>125</v>
      </c>
      <c r="F412" s="7" t="s">
        <v>7899</v>
      </c>
      <c r="G412" s="7" t="s">
        <v>7296</v>
      </c>
      <c r="H412" s="7" t="s">
        <v>7309</v>
      </c>
      <c r="I412" s="7" t="s">
        <v>7516</v>
      </c>
      <c r="J412" s="7" t="s">
        <v>1843</v>
      </c>
      <c r="K412" s="7" t="s">
        <v>7129</v>
      </c>
      <c r="L412" s="9" t="s">
        <v>7200</v>
      </c>
      <c r="M412" s="9" t="s">
        <v>7493</v>
      </c>
      <c r="N412" s="9" t="s">
        <v>7517</v>
      </c>
      <c r="O412" s="7" t="s">
        <v>471</v>
      </c>
      <c r="P412" s="7"/>
      <c r="Q412" s="7"/>
      <c r="R412" s="7">
        <v>241659</v>
      </c>
      <c r="S412" s="7"/>
      <c r="T412" s="7"/>
      <c r="U412" s="7"/>
      <c r="V412" s="7"/>
      <c r="W412" s="7"/>
      <c r="X412" s="7"/>
      <c r="Y412" s="7" t="s">
        <v>480</v>
      </c>
      <c r="Z412" s="9" t="s">
        <v>7934</v>
      </c>
      <c r="AA412" s="7" t="s">
        <v>480</v>
      </c>
      <c r="AB412" s="7">
        <v>1</v>
      </c>
    </row>
    <row r="413" spans="1:28" ht="21.6" customHeight="1">
      <c r="A413" s="7">
        <v>260</v>
      </c>
      <c r="B413" s="7">
        <v>2025043207</v>
      </c>
      <c r="C413" s="7">
        <v>1</v>
      </c>
      <c r="D413" s="7" t="s">
        <v>7123</v>
      </c>
      <c r="E413" s="7" t="s">
        <v>125</v>
      </c>
      <c r="F413" s="7" t="s">
        <v>7899</v>
      </c>
      <c r="G413" s="7" t="s">
        <v>7373</v>
      </c>
      <c r="H413" s="7" t="s">
        <v>7332</v>
      </c>
      <c r="I413" s="7" t="s">
        <v>7518</v>
      </c>
      <c r="J413" s="7" t="s">
        <v>1843</v>
      </c>
      <c r="K413" s="7" t="s">
        <v>7129</v>
      </c>
      <c r="L413" s="9" t="s">
        <v>7418</v>
      </c>
      <c r="M413" s="9" t="s">
        <v>7356</v>
      </c>
      <c r="N413" s="9" t="s">
        <v>7388</v>
      </c>
      <c r="O413" s="7" t="s">
        <v>471</v>
      </c>
      <c r="P413" s="7"/>
      <c r="Q413" s="7"/>
      <c r="R413" s="7">
        <v>50314</v>
      </c>
      <c r="S413" s="7" t="s">
        <v>480</v>
      </c>
      <c r="T413" s="7"/>
      <c r="U413" s="7"/>
      <c r="V413" s="7"/>
      <c r="W413" s="7"/>
      <c r="X413" s="7"/>
      <c r="Y413" s="7"/>
      <c r="Z413" s="9" t="s">
        <v>7766</v>
      </c>
      <c r="AA413" s="7" t="s">
        <v>480</v>
      </c>
      <c r="AB413" s="7">
        <v>1</v>
      </c>
    </row>
    <row r="414" spans="1:28" ht="21.6" customHeight="1">
      <c r="A414" s="7">
        <v>264</v>
      </c>
      <c r="B414" s="7">
        <v>2025042811</v>
      </c>
      <c r="C414" s="7">
        <v>1</v>
      </c>
      <c r="D414" s="7" t="s">
        <v>7123</v>
      </c>
      <c r="E414" s="7" t="s">
        <v>125</v>
      </c>
      <c r="F414" s="7" t="s">
        <v>7905</v>
      </c>
      <c r="G414" s="7" t="s">
        <v>7314</v>
      </c>
      <c r="H414" s="7" t="s">
        <v>7935</v>
      </c>
      <c r="I414" s="7" t="s">
        <v>7702</v>
      </c>
      <c r="J414" s="7" t="s">
        <v>7703</v>
      </c>
      <c r="K414" s="7" t="s">
        <v>7129</v>
      </c>
      <c r="L414" s="9" t="s">
        <v>7704</v>
      </c>
      <c r="M414" s="9" t="s">
        <v>7705</v>
      </c>
      <c r="N414" s="9" t="s">
        <v>7706</v>
      </c>
      <c r="O414" s="7" t="s">
        <v>471</v>
      </c>
      <c r="P414" s="7"/>
      <c r="Q414" s="7">
        <v>1553</v>
      </c>
      <c r="R414" s="7">
        <v>123366</v>
      </c>
      <c r="S414" s="7"/>
      <c r="T414" s="7"/>
      <c r="U414" s="7"/>
      <c r="V414" s="7"/>
      <c r="W414" s="7"/>
      <c r="X414" s="7"/>
      <c r="Y414" s="7" t="s">
        <v>480</v>
      </c>
      <c r="Z414" s="9" t="s">
        <v>7936</v>
      </c>
      <c r="AA414" s="7" t="s">
        <v>480</v>
      </c>
      <c r="AB414" s="7">
        <v>1</v>
      </c>
    </row>
    <row r="415" spans="1:28" ht="21.6" customHeight="1">
      <c r="A415" s="7">
        <v>267</v>
      </c>
      <c r="B415" s="7">
        <v>2025041479</v>
      </c>
      <c r="C415" s="7">
        <v>1</v>
      </c>
      <c r="D415" s="7" t="s">
        <v>7123</v>
      </c>
      <c r="E415" s="7" t="s">
        <v>125</v>
      </c>
      <c r="F415" s="7" t="s">
        <v>7892</v>
      </c>
      <c r="G415" s="7" t="s">
        <v>7918</v>
      </c>
      <c r="H415" s="7" t="s">
        <v>7314</v>
      </c>
      <c r="I415" s="7" t="s">
        <v>7519</v>
      </c>
      <c r="J415" s="7" t="s">
        <v>7520</v>
      </c>
      <c r="K415" s="7" t="s">
        <v>7129</v>
      </c>
      <c r="L415" s="9" t="s">
        <v>7344</v>
      </c>
      <c r="M415" s="9" t="s">
        <v>7521</v>
      </c>
      <c r="N415" s="9" t="s">
        <v>7522</v>
      </c>
      <c r="O415" s="7" t="s">
        <v>471</v>
      </c>
      <c r="P415" s="7"/>
      <c r="Q415" s="7"/>
      <c r="R415" s="7">
        <v>23764</v>
      </c>
      <c r="S415" s="7" t="s">
        <v>480</v>
      </c>
      <c r="T415" s="7"/>
      <c r="U415" s="7"/>
      <c r="V415" s="7"/>
      <c r="W415" s="7"/>
      <c r="X415" s="7"/>
      <c r="Y415" s="7"/>
      <c r="Z415" s="9" t="s">
        <v>7641</v>
      </c>
      <c r="AA415" s="7" t="s">
        <v>480</v>
      </c>
      <c r="AB415" s="7">
        <v>1</v>
      </c>
    </row>
    <row r="416" spans="1:28" ht="21.6" customHeight="1">
      <c r="A416" s="7">
        <v>310</v>
      </c>
      <c r="B416" s="7">
        <v>2025041497</v>
      </c>
      <c r="C416" s="7">
        <v>1</v>
      </c>
      <c r="D416" s="7" t="s">
        <v>7123</v>
      </c>
      <c r="E416" s="7" t="s">
        <v>146</v>
      </c>
      <c r="F416" s="7" t="s">
        <v>7892</v>
      </c>
      <c r="G416" s="7" t="s">
        <v>7734</v>
      </c>
      <c r="H416" s="7" t="s">
        <v>7258</v>
      </c>
      <c r="I416" s="7" t="s">
        <v>7530</v>
      </c>
      <c r="J416" s="7" t="s">
        <v>7247</v>
      </c>
      <c r="K416" s="7" t="s">
        <v>7129</v>
      </c>
      <c r="L416" s="9" t="s">
        <v>7531</v>
      </c>
      <c r="M416" s="9" t="s">
        <v>7532</v>
      </c>
      <c r="N416" s="9" t="s">
        <v>7376</v>
      </c>
      <c r="O416" s="7" t="s">
        <v>7136</v>
      </c>
      <c r="P416" s="7"/>
      <c r="Q416" s="7">
        <v>2773</v>
      </c>
      <c r="R416" s="7">
        <v>36390</v>
      </c>
      <c r="S416" s="7"/>
      <c r="T416" s="7"/>
      <c r="U416" s="7"/>
      <c r="V416" s="7"/>
      <c r="W416" s="7"/>
      <c r="X416" s="7"/>
      <c r="Y416" s="7"/>
      <c r="Z416" s="9"/>
      <c r="AA416" s="7" t="s">
        <v>480</v>
      </c>
      <c r="AB416" s="7">
        <v>1</v>
      </c>
    </row>
    <row r="417" spans="1:28" ht="21.6" customHeight="1">
      <c r="A417" s="7">
        <v>311</v>
      </c>
      <c r="B417" s="7">
        <v>2025043357</v>
      </c>
      <c r="C417" s="7">
        <v>1</v>
      </c>
      <c r="D417" s="7" t="s">
        <v>7123</v>
      </c>
      <c r="E417" s="7" t="s">
        <v>146</v>
      </c>
      <c r="F417" s="7" t="s">
        <v>7850</v>
      </c>
      <c r="G417" s="7" t="s">
        <v>7937</v>
      </c>
      <c r="H417" s="7" t="s">
        <v>7938</v>
      </c>
      <c r="I417" s="7" t="s">
        <v>7530</v>
      </c>
      <c r="J417" s="7" t="s">
        <v>7247</v>
      </c>
      <c r="K417" s="7" t="s">
        <v>7129</v>
      </c>
      <c r="L417" s="9" t="s">
        <v>7531</v>
      </c>
      <c r="M417" s="9" t="s">
        <v>7532</v>
      </c>
      <c r="N417" s="9" t="s">
        <v>7376</v>
      </c>
      <c r="O417" s="7" t="s">
        <v>471</v>
      </c>
      <c r="P417" s="7"/>
      <c r="Q417" s="7">
        <v>2971</v>
      </c>
      <c r="R417" s="7">
        <v>38614</v>
      </c>
      <c r="S417" s="7" t="s">
        <v>480</v>
      </c>
      <c r="T417" s="7"/>
      <c r="U417" s="7" t="s">
        <v>480</v>
      </c>
      <c r="V417" s="7"/>
      <c r="W417" s="7"/>
      <c r="X417" s="7"/>
      <c r="Y417" s="7"/>
      <c r="Z417" s="9" t="s">
        <v>7939</v>
      </c>
      <c r="AA417" s="7" t="s">
        <v>480</v>
      </c>
      <c r="AB417" s="7">
        <v>1</v>
      </c>
    </row>
    <row r="418" spans="1:28" ht="21.6" customHeight="1">
      <c r="A418" s="7">
        <v>312</v>
      </c>
      <c r="B418" s="7">
        <v>2025041498</v>
      </c>
      <c r="C418" s="7">
        <v>1</v>
      </c>
      <c r="D418" s="7" t="s">
        <v>7123</v>
      </c>
      <c r="E418" s="7" t="s">
        <v>146</v>
      </c>
      <c r="F418" s="7" t="s">
        <v>7892</v>
      </c>
      <c r="G418" s="7" t="s">
        <v>7940</v>
      </c>
      <c r="H418" s="7" t="s">
        <v>7941</v>
      </c>
      <c r="I418" s="7" t="s">
        <v>7537</v>
      </c>
      <c r="J418" s="7" t="s">
        <v>7247</v>
      </c>
      <c r="K418" s="7" t="s">
        <v>7129</v>
      </c>
      <c r="L418" s="9" t="s">
        <v>7531</v>
      </c>
      <c r="M418" s="9" t="s">
        <v>7532</v>
      </c>
      <c r="N418" s="9" t="s">
        <v>7376</v>
      </c>
      <c r="O418" s="7" t="s">
        <v>7136</v>
      </c>
      <c r="P418" s="7"/>
      <c r="Q418" s="7">
        <v>562</v>
      </c>
      <c r="R418" s="7">
        <v>9510</v>
      </c>
      <c r="S418" s="7"/>
      <c r="T418" s="7"/>
      <c r="U418" s="7"/>
      <c r="V418" s="7"/>
      <c r="W418" s="7"/>
      <c r="X418" s="7"/>
      <c r="Y418" s="7"/>
      <c r="Z418" s="9"/>
      <c r="AA418" s="7" t="s">
        <v>480</v>
      </c>
      <c r="AB418" s="7">
        <v>1</v>
      </c>
    </row>
    <row r="419" spans="1:28" ht="21.6" customHeight="1">
      <c r="A419" s="7">
        <v>313</v>
      </c>
      <c r="B419" s="7">
        <v>2025041669</v>
      </c>
      <c r="C419" s="7">
        <v>1</v>
      </c>
      <c r="D419" s="7" t="s">
        <v>7123</v>
      </c>
      <c r="E419" s="7" t="s">
        <v>146</v>
      </c>
      <c r="F419" s="7" t="s">
        <v>7831</v>
      </c>
      <c r="G419" s="7" t="s">
        <v>7580</v>
      </c>
      <c r="H419" s="7" t="s">
        <v>7942</v>
      </c>
      <c r="I419" s="7" t="s">
        <v>7537</v>
      </c>
      <c r="J419" s="7" t="s">
        <v>7247</v>
      </c>
      <c r="K419" s="7" t="s">
        <v>7129</v>
      </c>
      <c r="L419" s="9" t="s">
        <v>7531</v>
      </c>
      <c r="M419" s="9" t="s">
        <v>7532</v>
      </c>
      <c r="N419" s="9" t="s">
        <v>7376</v>
      </c>
      <c r="O419" s="7" t="s">
        <v>7136</v>
      </c>
      <c r="P419" s="7"/>
      <c r="Q419" s="7">
        <v>4626</v>
      </c>
      <c r="R419" s="7">
        <v>63621</v>
      </c>
      <c r="S419" s="7"/>
      <c r="T419" s="7"/>
      <c r="U419" s="7"/>
      <c r="V419" s="7"/>
      <c r="W419" s="7"/>
      <c r="X419" s="7"/>
      <c r="Y419" s="7"/>
      <c r="Z419" s="9"/>
      <c r="AA419" s="7" t="s">
        <v>480</v>
      </c>
      <c r="AB419" s="7">
        <v>1</v>
      </c>
    </row>
    <row r="420" spans="1:28" ht="21.6" customHeight="1">
      <c r="A420" s="7">
        <v>337</v>
      </c>
      <c r="B420" s="7">
        <v>2025040460</v>
      </c>
      <c r="C420" s="7">
        <v>1</v>
      </c>
      <c r="D420" s="7" t="s">
        <v>7123</v>
      </c>
      <c r="E420" s="7" t="s">
        <v>146</v>
      </c>
      <c r="F420" s="7" t="s">
        <v>7917</v>
      </c>
      <c r="G420" s="7" t="s">
        <v>7271</v>
      </c>
      <c r="H420" s="7" t="s">
        <v>7348</v>
      </c>
      <c r="I420" s="7" t="s">
        <v>7825</v>
      </c>
      <c r="J420" s="7" t="s">
        <v>7542</v>
      </c>
      <c r="K420" s="7" t="s">
        <v>7525</v>
      </c>
      <c r="L420" s="9" t="s">
        <v>7543</v>
      </c>
      <c r="M420" s="9" t="s">
        <v>7544</v>
      </c>
      <c r="N420" s="9" t="s">
        <v>7826</v>
      </c>
      <c r="O420" s="7" t="s">
        <v>509</v>
      </c>
      <c r="P420" s="7"/>
      <c r="Q420" s="7"/>
      <c r="R420" s="7">
        <v>0</v>
      </c>
      <c r="S420" s="7"/>
      <c r="T420" s="7"/>
      <c r="U420" s="7"/>
      <c r="V420" s="7"/>
      <c r="W420" s="7"/>
      <c r="X420" s="7"/>
      <c r="Y420" s="7"/>
      <c r="Z420" s="9" t="s">
        <v>7943</v>
      </c>
      <c r="AA420" s="7" t="s">
        <v>480</v>
      </c>
      <c r="AB420" s="7">
        <v>1</v>
      </c>
    </row>
    <row r="421" spans="1:28" ht="21.6" customHeight="1">
      <c r="A421" s="7">
        <v>338</v>
      </c>
      <c r="B421" s="7">
        <v>2025041135</v>
      </c>
      <c r="C421" s="7">
        <v>1</v>
      </c>
      <c r="D421" s="7" t="s">
        <v>7123</v>
      </c>
      <c r="E421" s="7" t="s">
        <v>146</v>
      </c>
      <c r="F421" s="7" t="s">
        <v>7874</v>
      </c>
      <c r="G421" s="7" t="s">
        <v>7288</v>
      </c>
      <c r="H421" s="7" t="s">
        <v>7196</v>
      </c>
      <c r="I421" s="7" t="s">
        <v>7944</v>
      </c>
      <c r="J421" s="7" t="s">
        <v>7542</v>
      </c>
      <c r="K421" s="7" t="s">
        <v>7525</v>
      </c>
      <c r="L421" s="9" t="s">
        <v>7543</v>
      </c>
      <c r="M421" s="9" t="s">
        <v>7544</v>
      </c>
      <c r="N421" s="9" t="s">
        <v>7826</v>
      </c>
      <c r="O421" s="7" t="s">
        <v>509</v>
      </c>
      <c r="P421" s="7"/>
      <c r="Q421" s="7"/>
      <c r="R421" s="7">
        <v>0</v>
      </c>
      <c r="S421" s="7"/>
      <c r="T421" s="7"/>
      <c r="U421" s="7"/>
      <c r="V421" s="7"/>
      <c r="W421" s="7"/>
      <c r="X421" s="7"/>
      <c r="Y421" s="7"/>
      <c r="Z421" s="9" t="s">
        <v>7945</v>
      </c>
      <c r="AA421" s="7" t="s">
        <v>480</v>
      </c>
      <c r="AB421" s="7">
        <v>1</v>
      </c>
    </row>
    <row r="422" spans="1:28" ht="21.6" customHeight="1">
      <c r="A422" s="7">
        <v>340</v>
      </c>
      <c r="B422" s="7">
        <v>2025041184</v>
      </c>
      <c r="C422" s="7">
        <v>1</v>
      </c>
      <c r="D422" s="7" t="s">
        <v>7123</v>
      </c>
      <c r="E422" s="7" t="s">
        <v>146</v>
      </c>
      <c r="F422" s="7" t="s">
        <v>7874</v>
      </c>
      <c r="G422" s="7" t="s">
        <v>7150</v>
      </c>
      <c r="H422" s="7" t="s">
        <v>7372</v>
      </c>
      <c r="I422" s="7" t="s">
        <v>7823</v>
      </c>
      <c r="J422" s="7" t="s">
        <v>7816</v>
      </c>
      <c r="K422" s="7" t="s">
        <v>7525</v>
      </c>
      <c r="L422" s="9" t="s">
        <v>7526</v>
      </c>
      <c r="M422" s="9" t="s">
        <v>7527</v>
      </c>
      <c r="N422" s="9" t="s">
        <v>165</v>
      </c>
      <c r="O422" s="7" t="s">
        <v>509</v>
      </c>
      <c r="P422" s="7"/>
      <c r="Q422" s="7"/>
      <c r="R422" s="7">
        <v>0</v>
      </c>
      <c r="S422" s="7"/>
      <c r="T422" s="7"/>
      <c r="U422" s="7"/>
      <c r="V422" s="7"/>
      <c r="W422" s="7"/>
      <c r="X422" s="7"/>
      <c r="Y422" s="7"/>
      <c r="Z422" s="9" t="s">
        <v>7946</v>
      </c>
      <c r="AA422" s="7" t="s">
        <v>480</v>
      </c>
      <c r="AB422" s="7">
        <v>1</v>
      </c>
    </row>
    <row r="423" spans="1:28" ht="21.6" customHeight="1">
      <c r="A423" s="7">
        <v>1</v>
      </c>
      <c r="B423" s="7">
        <v>2025052231</v>
      </c>
      <c r="C423" s="7">
        <v>1</v>
      </c>
      <c r="D423" s="7" t="s">
        <v>7123</v>
      </c>
      <c r="E423" s="7" t="s">
        <v>130</v>
      </c>
      <c r="F423" s="7" t="s">
        <v>7947</v>
      </c>
      <c r="G423" s="7" t="s">
        <v>7327</v>
      </c>
      <c r="H423" s="7" t="s">
        <v>7948</v>
      </c>
      <c r="I423" s="7" t="s">
        <v>7127</v>
      </c>
      <c r="J423" s="7" t="s">
        <v>7128</v>
      </c>
      <c r="K423" s="7" t="s">
        <v>7129</v>
      </c>
      <c r="L423" s="9" t="s">
        <v>7130</v>
      </c>
      <c r="M423" s="9" t="s">
        <v>7131</v>
      </c>
      <c r="N423" s="9" t="s">
        <v>130</v>
      </c>
      <c r="O423" s="7" t="s">
        <v>471</v>
      </c>
      <c r="P423" s="7"/>
      <c r="Q423" s="7">
        <v>4570</v>
      </c>
      <c r="R423" s="7">
        <v>31311</v>
      </c>
      <c r="S423" s="7" t="s">
        <v>480</v>
      </c>
      <c r="T423" s="7"/>
      <c r="U423" s="7"/>
      <c r="V423" s="7"/>
      <c r="W423" s="7"/>
      <c r="X423" s="7"/>
      <c r="Y423" s="7"/>
      <c r="Z423" s="9" t="s">
        <v>7132</v>
      </c>
      <c r="AA423" s="7" t="s">
        <v>480</v>
      </c>
      <c r="AB423" s="7">
        <v>1</v>
      </c>
    </row>
    <row r="424" spans="1:28" ht="21.6" customHeight="1">
      <c r="A424" s="7">
        <v>3</v>
      </c>
      <c r="B424" s="7">
        <v>2025052237</v>
      </c>
      <c r="C424" s="7">
        <v>1</v>
      </c>
      <c r="D424" s="7" t="s">
        <v>7123</v>
      </c>
      <c r="E424" s="7" t="s">
        <v>130</v>
      </c>
      <c r="F424" s="7" t="s">
        <v>7947</v>
      </c>
      <c r="G424" s="7" t="s">
        <v>7814</v>
      </c>
      <c r="H424" s="7" t="s">
        <v>7773</v>
      </c>
      <c r="I424" s="7" t="s">
        <v>7140</v>
      </c>
      <c r="J424" s="7" t="s">
        <v>7141</v>
      </c>
      <c r="K424" s="7" t="s">
        <v>7129</v>
      </c>
      <c r="L424" s="9" t="s">
        <v>7142</v>
      </c>
      <c r="M424" s="9" t="s">
        <v>7143</v>
      </c>
      <c r="N424" s="9" t="s">
        <v>130</v>
      </c>
      <c r="O424" s="7" t="s">
        <v>471</v>
      </c>
      <c r="P424" s="7"/>
      <c r="Q424" s="7">
        <v>81</v>
      </c>
      <c r="R424" s="7">
        <v>3163</v>
      </c>
      <c r="S424" s="7" t="s">
        <v>480</v>
      </c>
      <c r="T424" s="7"/>
      <c r="U424" s="7"/>
      <c r="V424" s="7"/>
      <c r="W424" s="7"/>
      <c r="X424" s="7"/>
      <c r="Y424" s="7"/>
      <c r="Z424" s="9" t="s">
        <v>7132</v>
      </c>
      <c r="AA424" s="7" t="s">
        <v>480</v>
      </c>
      <c r="AB424" s="7">
        <v>1</v>
      </c>
    </row>
    <row r="425" spans="1:28" ht="21.6" customHeight="1">
      <c r="A425" s="7">
        <v>5</v>
      </c>
      <c r="B425" s="7">
        <v>2025052366</v>
      </c>
      <c r="C425" s="7">
        <v>1</v>
      </c>
      <c r="D425" s="7" t="s">
        <v>7123</v>
      </c>
      <c r="E425" s="7" t="s">
        <v>130</v>
      </c>
      <c r="F425" s="7" t="s">
        <v>7947</v>
      </c>
      <c r="G425" s="7" t="s">
        <v>7258</v>
      </c>
      <c r="H425" s="7" t="s">
        <v>7402</v>
      </c>
      <c r="I425" s="7" t="s">
        <v>7146</v>
      </c>
      <c r="J425" s="7" t="s">
        <v>7141</v>
      </c>
      <c r="K425" s="7" t="s">
        <v>7129</v>
      </c>
      <c r="L425" s="9" t="s">
        <v>7147</v>
      </c>
      <c r="M425" s="9" t="s">
        <v>7148</v>
      </c>
      <c r="N425" s="9" t="s">
        <v>7830</v>
      </c>
      <c r="O425" s="7" t="s">
        <v>471</v>
      </c>
      <c r="P425" s="7"/>
      <c r="Q425" s="7">
        <v>2141</v>
      </c>
      <c r="R425" s="7">
        <v>16745</v>
      </c>
      <c r="S425" s="7" t="s">
        <v>480</v>
      </c>
      <c r="T425" s="7"/>
      <c r="U425" s="7"/>
      <c r="V425" s="7"/>
      <c r="W425" s="7"/>
      <c r="X425" s="7"/>
      <c r="Y425" s="7"/>
      <c r="Z425" s="9" t="s">
        <v>7132</v>
      </c>
      <c r="AA425" s="7" t="s">
        <v>480</v>
      </c>
      <c r="AB425" s="7">
        <v>1</v>
      </c>
    </row>
    <row r="426" spans="1:28" ht="21.6" customHeight="1">
      <c r="A426" s="7">
        <v>7</v>
      </c>
      <c r="B426" s="7">
        <v>2025051594</v>
      </c>
      <c r="C426" s="7">
        <v>1</v>
      </c>
      <c r="D426" s="7" t="s">
        <v>7123</v>
      </c>
      <c r="E426" s="7" t="s">
        <v>130</v>
      </c>
      <c r="F426" s="7" t="s">
        <v>7949</v>
      </c>
      <c r="G426" s="7" t="s">
        <v>7674</v>
      </c>
      <c r="H426" s="7" t="s">
        <v>7950</v>
      </c>
      <c r="I426" s="7" t="s">
        <v>7152</v>
      </c>
      <c r="J426" s="7" t="s">
        <v>7141</v>
      </c>
      <c r="K426" s="7" t="s">
        <v>7129</v>
      </c>
      <c r="L426" s="9" t="s">
        <v>7153</v>
      </c>
      <c r="M426" s="9" t="s">
        <v>7154</v>
      </c>
      <c r="N426" s="9" t="s">
        <v>7155</v>
      </c>
      <c r="O426" s="7" t="s">
        <v>471</v>
      </c>
      <c r="P426" s="7"/>
      <c r="Q426" s="7">
        <v>28365</v>
      </c>
      <c r="R426" s="7">
        <v>62239</v>
      </c>
      <c r="S426" s="7" t="s">
        <v>480</v>
      </c>
      <c r="T426" s="7"/>
      <c r="U426" s="7"/>
      <c r="V426" s="7"/>
      <c r="W426" s="7"/>
      <c r="X426" s="7"/>
      <c r="Y426" s="7"/>
      <c r="Z426" s="9" t="s">
        <v>7132</v>
      </c>
      <c r="AA426" s="7" t="s">
        <v>480</v>
      </c>
      <c r="AB426" s="7">
        <v>1</v>
      </c>
    </row>
    <row r="427" spans="1:28" ht="21.6" customHeight="1">
      <c r="A427" s="7">
        <v>9</v>
      </c>
      <c r="B427" s="7">
        <v>2025052540</v>
      </c>
      <c r="C427" s="7">
        <v>1</v>
      </c>
      <c r="D427" s="7" t="s">
        <v>7123</v>
      </c>
      <c r="E427" s="7" t="s">
        <v>130</v>
      </c>
      <c r="F427" s="7" t="s">
        <v>7951</v>
      </c>
      <c r="G427" s="7" t="s">
        <v>7952</v>
      </c>
      <c r="H427" s="7" t="s">
        <v>7953</v>
      </c>
      <c r="I427" s="7" t="s">
        <v>7158</v>
      </c>
      <c r="J427" s="7" t="s">
        <v>7141</v>
      </c>
      <c r="K427" s="7" t="s">
        <v>7129</v>
      </c>
      <c r="L427" s="9" t="s">
        <v>7159</v>
      </c>
      <c r="M427" s="9" t="s">
        <v>7160</v>
      </c>
      <c r="N427" s="9" t="s">
        <v>7161</v>
      </c>
      <c r="O427" s="7" t="s">
        <v>471</v>
      </c>
      <c r="P427" s="7"/>
      <c r="Q427" s="7">
        <v>128</v>
      </c>
      <c r="R427" s="7">
        <v>793</v>
      </c>
      <c r="S427" s="7" t="s">
        <v>480</v>
      </c>
      <c r="T427" s="7"/>
      <c r="U427" s="7"/>
      <c r="V427" s="7"/>
      <c r="W427" s="7"/>
      <c r="X427" s="7"/>
      <c r="Y427" s="7"/>
      <c r="Z427" s="9" t="s">
        <v>7132</v>
      </c>
      <c r="AA427" s="7" t="s">
        <v>480</v>
      </c>
      <c r="AB427" s="7">
        <v>1</v>
      </c>
    </row>
    <row r="428" spans="1:28" ht="21.6" customHeight="1">
      <c r="A428" s="7">
        <v>11</v>
      </c>
      <c r="B428" s="7">
        <v>2025052338</v>
      </c>
      <c r="C428" s="7">
        <v>1</v>
      </c>
      <c r="D428" s="7" t="s">
        <v>7123</v>
      </c>
      <c r="E428" s="7" t="s">
        <v>130</v>
      </c>
      <c r="F428" s="7" t="s">
        <v>7947</v>
      </c>
      <c r="G428" s="7" t="s">
        <v>7139</v>
      </c>
      <c r="H428" s="7" t="s">
        <v>7847</v>
      </c>
      <c r="I428" s="7" t="s">
        <v>7164</v>
      </c>
      <c r="J428" s="7" t="s">
        <v>7141</v>
      </c>
      <c r="K428" s="7" t="s">
        <v>7129</v>
      </c>
      <c r="L428" s="9" t="s">
        <v>7165</v>
      </c>
      <c r="M428" s="9" t="s">
        <v>7166</v>
      </c>
      <c r="N428" s="9"/>
      <c r="O428" s="7" t="s">
        <v>471</v>
      </c>
      <c r="P428" s="7"/>
      <c r="Q428" s="7">
        <v>145</v>
      </c>
      <c r="R428" s="7">
        <v>6275</v>
      </c>
      <c r="S428" s="7" t="s">
        <v>480</v>
      </c>
      <c r="T428" s="7"/>
      <c r="U428" s="7"/>
      <c r="V428" s="7"/>
      <c r="W428" s="7"/>
      <c r="X428" s="7"/>
      <c r="Y428" s="7"/>
      <c r="Z428" s="9" t="s">
        <v>7132</v>
      </c>
      <c r="AA428" s="7" t="s">
        <v>480</v>
      </c>
      <c r="AB428" s="7">
        <v>1</v>
      </c>
    </row>
    <row r="429" spans="1:28" ht="21.6" customHeight="1">
      <c r="A429" s="7">
        <v>13</v>
      </c>
      <c r="B429" s="7">
        <v>2025052346</v>
      </c>
      <c r="C429" s="7">
        <v>1</v>
      </c>
      <c r="D429" s="7" t="s">
        <v>7123</v>
      </c>
      <c r="E429" s="7" t="s">
        <v>130</v>
      </c>
      <c r="F429" s="7" t="s">
        <v>7947</v>
      </c>
      <c r="G429" s="7" t="s">
        <v>7848</v>
      </c>
      <c r="H429" s="7" t="s">
        <v>7572</v>
      </c>
      <c r="I429" s="7" t="s">
        <v>7169</v>
      </c>
      <c r="J429" s="7" t="s">
        <v>7170</v>
      </c>
      <c r="K429" s="7" t="s">
        <v>7129</v>
      </c>
      <c r="L429" s="9" t="s">
        <v>7171</v>
      </c>
      <c r="M429" s="9" t="s">
        <v>7172</v>
      </c>
      <c r="N429" s="9" t="s">
        <v>7173</v>
      </c>
      <c r="O429" s="7" t="s">
        <v>471</v>
      </c>
      <c r="P429" s="7"/>
      <c r="Q429" s="7">
        <v>330</v>
      </c>
      <c r="R429" s="7">
        <v>1548</v>
      </c>
      <c r="S429" s="7" t="s">
        <v>480</v>
      </c>
      <c r="T429" s="7"/>
      <c r="U429" s="7"/>
      <c r="V429" s="7"/>
      <c r="W429" s="7"/>
      <c r="X429" s="7"/>
      <c r="Y429" s="7"/>
      <c r="Z429" s="9" t="s">
        <v>7132</v>
      </c>
      <c r="AA429" s="7" t="s">
        <v>480</v>
      </c>
      <c r="AB429" s="7">
        <v>1</v>
      </c>
    </row>
    <row r="430" spans="1:28" ht="21.6" customHeight="1">
      <c r="A430" s="7">
        <v>15</v>
      </c>
      <c r="B430" s="7">
        <v>2025052333</v>
      </c>
      <c r="C430" s="7">
        <v>1</v>
      </c>
      <c r="D430" s="7" t="s">
        <v>7123</v>
      </c>
      <c r="E430" s="7" t="s">
        <v>130</v>
      </c>
      <c r="F430" s="7" t="s">
        <v>7947</v>
      </c>
      <c r="G430" s="7" t="s">
        <v>7954</v>
      </c>
      <c r="H430" s="7" t="s">
        <v>7174</v>
      </c>
      <c r="I430" s="7" t="s">
        <v>7175</v>
      </c>
      <c r="J430" s="7" t="s">
        <v>7170</v>
      </c>
      <c r="K430" s="7" t="s">
        <v>7129</v>
      </c>
      <c r="L430" s="9" t="s">
        <v>7176</v>
      </c>
      <c r="M430" s="9" t="s">
        <v>7177</v>
      </c>
      <c r="N430" s="9" t="s">
        <v>7161</v>
      </c>
      <c r="O430" s="7" t="s">
        <v>471</v>
      </c>
      <c r="P430" s="7"/>
      <c r="Q430" s="7">
        <v>2875</v>
      </c>
      <c r="R430" s="7">
        <v>2911</v>
      </c>
      <c r="S430" s="7" t="s">
        <v>480</v>
      </c>
      <c r="T430" s="7"/>
      <c r="U430" s="7"/>
      <c r="V430" s="7"/>
      <c r="W430" s="7"/>
      <c r="X430" s="7"/>
      <c r="Y430" s="7"/>
      <c r="Z430" s="9" t="s">
        <v>7132</v>
      </c>
      <c r="AA430" s="7" t="s">
        <v>480</v>
      </c>
      <c r="AB430" s="7">
        <v>1</v>
      </c>
    </row>
    <row r="431" spans="1:28" ht="21.6" customHeight="1">
      <c r="A431" s="7">
        <v>17</v>
      </c>
      <c r="B431" s="7">
        <v>2025052472</v>
      </c>
      <c r="C431" s="7">
        <v>1</v>
      </c>
      <c r="D431" s="7" t="s">
        <v>7123</v>
      </c>
      <c r="E431" s="7" t="s">
        <v>130</v>
      </c>
      <c r="F431" s="7" t="s">
        <v>7947</v>
      </c>
      <c r="G431" s="7" t="s">
        <v>7554</v>
      </c>
      <c r="H431" s="7" t="s">
        <v>7955</v>
      </c>
      <c r="I431" s="7" t="s">
        <v>7180</v>
      </c>
      <c r="J431" s="7" t="s">
        <v>7170</v>
      </c>
      <c r="K431" s="7" t="s">
        <v>7129</v>
      </c>
      <c r="L431" s="9" t="s">
        <v>7181</v>
      </c>
      <c r="M431" s="9" t="s">
        <v>7182</v>
      </c>
      <c r="N431" s="9" t="s">
        <v>7183</v>
      </c>
      <c r="O431" s="7" t="s">
        <v>471</v>
      </c>
      <c r="P431" s="7"/>
      <c r="Q431" s="7">
        <v>1112</v>
      </c>
      <c r="R431" s="7">
        <v>54166</v>
      </c>
      <c r="S431" s="7" t="s">
        <v>480</v>
      </c>
      <c r="T431" s="7"/>
      <c r="U431" s="7"/>
      <c r="V431" s="7"/>
      <c r="W431" s="7"/>
      <c r="X431" s="7"/>
      <c r="Y431" s="7"/>
      <c r="Z431" s="9" t="s">
        <v>7132</v>
      </c>
      <c r="AA431" s="7" t="s">
        <v>480</v>
      </c>
      <c r="AB431" s="7">
        <v>1</v>
      </c>
    </row>
    <row r="432" spans="1:28" ht="21.6" customHeight="1">
      <c r="A432" s="7">
        <v>19</v>
      </c>
      <c r="B432" s="7">
        <v>2025052362</v>
      </c>
      <c r="C432" s="7">
        <v>1</v>
      </c>
      <c r="D432" s="7" t="s">
        <v>7123</v>
      </c>
      <c r="E432" s="7" t="s">
        <v>130</v>
      </c>
      <c r="F432" s="7" t="s">
        <v>7947</v>
      </c>
      <c r="G432" s="7" t="s">
        <v>7956</v>
      </c>
      <c r="H432" s="7" t="s">
        <v>7845</v>
      </c>
      <c r="I432" s="7" t="s">
        <v>7186</v>
      </c>
      <c r="J432" s="7" t="s">
        <v>7170</v>
      </c>
      <c r="K432" s="7" t="s">
        <v>7129</v>
      </c>
      <c r="L432" s="9" t="s">
        <v>7187</v>
      </c>
      <c r="M432" s="9" t="s">
        <v>7188</v>
      </c>
      <c r="N432" s="9"/>
      <c r="O432" s="7" t="s">
        <v>7136</v>
      </c>
      <c r="P432" s="7"/>
      <c r="Q432" s="7">
        <v>378</v>
      </c>
      <c r="R432" s="7">
        <v>848</v>
      </c>
      <c r="S432" s="7"/>
      <c r="T432" s="7"/>
      <c r="U432" s="7"/>
      <c r="V432" s="7"/>
      <c r="W432" s="7"/>
      <c r="X432" s="7"/>
      <c r="Y432" s="7"/>
      <c r="Z432" s="9" t="s">
        <v>7132</v>
      </c>
      <c r="AA432" s="7" t="s">
        <v>480</v>
      </c>
      <c r="AB432" s="7">
        <v>1</v>
      </c>
    </row>
    <row r="433" spans="1:28" ht="21.6" customHeight="1">
      <c r="A433" s="7">
        <v>21</v>
      </c>
      <c r="B433" s="7">
        <v>2025052543</v>
      </c>
      <c r="C433" s="7">
        <v>1</v>
      </c>
      <c r="D433" s="7" t="s">
        <v>7123</v>
      </c>
      <c r="E433" s="7" t="s">
        <v>130</v>
      </c>
      <c r="F433" s="7" t="s">
        <v>7951</v>
      </c>
      <c r="G433" s="7" t="s">
        <v>7957</v>
      </c>
      <c r="H433" s="7" t="s">
        <v>7857</v>
      </c>
      <c r="I433" s="7" t="s">
        <v>7192</v>
      </c>
      <c r="J433" s="7" t="s">
        <v>7170</v>
      </c>
      <c r="K433" s="7" t="s">
        <v>7129</v>
      </c>
      <c r="L433" s="9" t="s">
        <v>7193</v>
      </c>
      <c r="M433" s="9" t="s">
        <v>7194</v>
      </c>
      <c r="N433" s="9" t="s">
        <v>7161</v>
      </c>
      <c r="O433" s="7" t="s">
        <v>471</v>
      </c>
      <c r="P433" s="7"/>
      <c r="Q433" s="7">
        <v>499</v>
      </c>
      <c r="R433" s="7">
        <v>1486</v>
      </c>
      <c r="S433" s="7" t="s">
        <v>480</v>
      </c>
      <c r="T433" s="7"/>
      <c r="U433" s="7"/>
      <c r="V433" s="7"/>
      <c r="W433" s="7"/>
      <c r="X433" s="7"/>
      <c r="Y433" s="7"/>
      <c r="Z433" s="9" t="s">
        <v>7132</v>
      </c>
      <c r="AA433" s="7" t="s">
        <v>480</v>
      </c>
      <c r="AB433" s="7">
        <v>1</v>
      </c>
    </row>
    <row r="434" spans="1:28" ht="21.6" customHeight="1">
      <c r="A434" s="7">
        <v>25</v>
      </c>
      <c r="B434" s="7">
        <v>2025051592</v>
      </c>
      <c r="C434" s="7">
        <v>1</v>
      </c>
      <c r="D434" s="7" t="s">
        <v>7123</v>
      </c>
      <c r="E434" s="7" t="s">
        <v>130</v>
      </c>
      <c r="F434" s="7" t="s">
        <v>7949</v>
      </c>
      <c r="G434" s="7" t="s">
        <v>7833</v>
      </c>
      <c r="H434" s="7" t="s">
        <v>7958</v>
      </c>
      <c r="I434" s="7" t="s">
        <v>7205</v>
      </c>
      <c r="J434" s="7" t="s">
        <v>7199</v>
      </c>
      <c r="K434" s="7" t="s">
        <v>7129</v>
      </c>
      <c r="L434" s="9" t="s">
        <v>7153</v>
      </c>
      <c r="M434" s="9" t="s">
        <v>7154</v>
      </c>
      <c r="N434" s="9" t="s">
        <v>7206</v>
      </c>
      <c r="O434" s="7" t="s">
        <v>471</v>
      </c>
      <c r="P434" s="7"/>
      <c r="Q434" s="7"/>
      <c r="R434" s="7">
        <v>81688</v>
      </c>
      <c r="S434" s="7" t="s">
        <v>480</v>
      </c>
      <c r="T434" s="7"/>
      <c r="U434" s="7"/>
      <c r="V434" s="7"/>
      <c r="W434" s="7"/>
      <c r="X434" s="7"/>
      <c r="Y434" s="7"/>
      <c r="Z434" s="9" t="s">
        <v>7132</v>
      </c>
      <c r="AA434" s="7" t="s">
        <v>480</v>
      </c>
      <c r="AB434" s="7">
        <v>1</v>
      </c>
    </row>
    <row r="435" spans="1:28" ht="21.6" customHeight="1">
      <c r="A435" s="7">
        <v>27</v>
      </c>
      <c r="B435" s="7">
        <v>2025051817</v>
      </c>
      <c r="C435" s="7">
        <v>1</v>
      </c>
      <c r="D435" s="7" t="s">
        <v>7123</v>
      </c>
      <c r="E435" s="7" t="s">
        <v>130</v>
      </c>
      <c r="F435" s="7" t="s">
        <v>7959</v>
      </c>
      <c r="G435" s="7" t="s">
        <v>7196</v>
      </c>
      <c r="H435" s="7" t="s">
        <v>7373</v>
      </c>
      <c r="I435" s="7" t="s">
        <v>7573</v>
      </c>
      <c r="J435" s="7" t="s">
        <v>7199</v>
      </c>
      <c r="K435" s="7" t="s">
        <v>7129</v>
      </c>
      <c r="L435" s="9" t="s">
        <v>7574</v>
      </c>
      <c r="M435" s="9" t="s">
        <v>7575</v>
      </c>
      <c r="N435" s="9" t="s">
        <v>130</v>
      </c>
      <c r="O435" s="7" t="s">
        <v>509</v>
      </c>
      <c r="P435" s="7"/>
      <c r="Q435" s="7"/>
      <c r="R435" s="7">
        <v>65183</v>
      </c>
      <c r="S435" s="7"/>
      <c r="T435" s="7"/>
      <c r="U435" s="7"/>
      <c r="V435" s="7"/>
      <c r="W435" s="7"/>
      <c r="X435" s="7"/>
      <c r="Y435" s="7"/>
      <c r="Z435" s="9" t="s">
        <v>7960</v>
      </c>
      <c r="AA435" s="7" t="s">
        <v>480</v>
      </c>
      <c r="AB435" s="7">
        <v>1</v>
      </c>
    </row>
    <row r="436" spans="1:28" ht="21.6" customHeight="1">
      <c r="A436" s="7">
        <v>30</v>
      </c>
      <c r="B436" s="7">
        <v>2025052604</v>
      </c>
      <c r="C436" s="7">
        <v>1</v>
      </c>
      <c r="D436" s="7" t="s">
        <v>7123</v>
      </c>
      <c r="E436" s="7" t="s">
        <v>130</v>
      </c>
      <c r="F436" s="7" t="s">
        <v>7951</v>
      </c>
      <c r="G436" s="7" t="s">
        <v>7961</v>
      </c>
      <c r="H436" s="7" t="s">
        <v>7804</v>
      </c>
      <c r="I436" s="7" t="s">
        <v>7209</v>
      </c>
      <c r="J436" s="7" t="s">
        <v>7199</v>
      </c>
      <c r="K436" s="7" t="s">
        <v>7129</v>
      </c>
      <c r="L436" s="9" t="s">
        <v>7210</v>
      </c>
      <c r="M436" s="9" t="s">
        <v>7211</v>
      </c>
      <c r="N436" s="9" t="s">
        <v>130</v>
      </c>
      <c r="O436" s="7" t="s">
        <v>471</v>
      </c>
      <c r="P436" s="7"/>
      <c r="Q436" s="7"/>
      <c r="R436" s="7">
        <v>47930</v>
      </c>
      <c r="S436" s="7" t="s">
        <v>480</v>
      </c>
      <c r="T436" s="7"/>
      <c r="U436" s="7"/>
      <c r="V436" s="7"/>
      <c r="W436" s="7"/>
      <c r="X436" s="7"/>
      <c r="Y436" s="7"/>
      <c r="Z436" s="9" t="s">
        <v>7132</v>
      </c>
      <c r="AA436" s="7" t="s">
        <v>480</v>
      </c>
      <c r="AB436" s="7">
        <v>1</v>
      </c>
    </row>
    <row r="437" spans="1:28" ht="21.6" customHeight="1">
      <c r="A437" s="7">
        <v>32</v>
      </c>
      <c r="B437" s="7">
        <v>2025053107</v>
      </c>
      <c r="C437" s="7">
        <v>1</v>
      </c>
      <c r="D437" s="7" t="s">
        <v>7123</v>
      </c>
      <c r="E437" s="7" t="s">
        <v>130</v>
      </c>
      <c r="F437" s="7" t="s">
        <v>7962</v>
      </c>
      <c r="G437" s="7" t="s">
        <v>7598</v>
      </c>
      <c r="H437" s="7" t="s">
        <v>7872</v>
      </c>
      <c r="I437" s="7" t="s">
        <v>7963</v>
      </c>
      <c r="J437" s="7" t="s">
        <v>7199</v>
      </c>
      <c r="K437" s="7" t="s">
        <v>7129</v>
      </c>
      <c r="L437" s="9" t="s">
        <v>7574</v>
      </c>
      <c r="M437" s="9" t="s">
        <v>712</v>
      </c>
      <c r="N437" s="9"/>
      <c r="O437" s="7" t="s">
        <v>7136</v>
      </c>
      <c r="P437" s="7"/>
      <c r="Q437" s="7"/>
      <c r="R437" s="7">
        <v>209570</v>
      </c>
      <c r="S437" s="7"/>
      <c r="T437" s="7"/>
      <c r="U437" s="7"/>
      <c r="V437" s="7"/>
      <c r="W437" s="7"/>
      <c r="X437" s="7"/>
      <c r="Y437" s="7"/>
      <c r="Z437" s="9" t="s">
        <v>7132</v>
      </c>
      <c r="AA437" s="7" t="s">
        <v>480</v>
      </c>
      <c r="AB437" s="7">
        <v>1</v>
      </c>
    </row>
    <row r="438" spans="1:28" ht="21.6" customHeight="1">
      <c r="A438" s="7">
        <v>33</v>
      </c>
      <c r="B438" s="7">
        <v>2025050478</v>
      </c>
      <c r="C438" s="7">
        <v>1</v>
      </c>
      <c r="D438" s="7" t="s">
        <v>7123</v>
      </c>
      <c r="E438" s="7" t="s">
        <v>130</v>
      </c>
      <c r="F438" s="7" t="s">
        <v>7964</v>
      </c>
      <c r="G438" s="7" t="s">
        <v>7724</v>
      </c>
      <c r="H438" s="7" t="s">
        <v>7725</v>
      </c>
      <c r="I438" s="7" t="s">
        <v>7215</v>
      </c>
      <c r="J438" s="7" t="s">
        <v>7199</v>
      </c>
      <c r="K438" s="7" t="s">
        <v>7129</v>
      </c>
      <c r="L438" s="9" t="s">
        <v>7216</v>
      </c>
      <c r="M438" s="9" t="s">
        <v>7217</v>
      </c>
      <c r="N438" s="9" t="s">
        <v>7218</v>
      </c>
      <c r="O438" s="7" t="s">
        <v>471</v>
      </c>
      <c r="P438" s="7"/>
      <c r="Q438" s="7"/>
      <c r="R438" s="7">
        <v>22962</v>
      </c>
      <c r="S438" s="7" t="s">
        <v>480</v>
      </c>
      <c r="T438" s="7"/>
      <c r="U438" s="7"/>
      <c r="V438" s="7"/>
      <c r="W438" s="7"/>
      <c r="X438" s="7"/>
      <c r="Y438" s="7"/>
      <c r="Z438" s="9" t="s">
        <v>7132</v>
      </c>
      <c r="AA438" s="7" t="s">
        <v>480</v>
      </c>
      <c r="AB438" s="7">
        <v>1</v>
      </c>
    </row>
    <row r="439" spans="1:28" ht="21.6" customHeight="1">
      <c r="A439" s="7">
        <v>37</v>
      </c>
      <c r="B439" s="7">
        <v>2025053754</v>
      </c>
      <c r="C439" s="7">
        <v>1</v>
      </c>
      <c r="D439" s="7" t="s">
        <v>7123</v>
      </c>
      <c r="E439" s="7" t="s">
        <v>130</v>
      </c>
      <c r="F439" s="7" t="s">
        <v>7965</v>
      </c>
      <c r="G439" s="7" t="s">
        <v>7303</v>
      </c>
      <c r="H439" s="7" t="s">
        <v>7348</v>
      </c>
      <c r="I439" s="7" t="s">
        <v>7853</v>
      </c>
      <c r="J439" s="7" t="s">
        <v>7199</v>
      </c>
      <c r="K439" s="7" t="s">
        <v>7129</v>
      </c>
      <c r="L439" s="9" t="s">
        <v>7574</v>
      </c>
      <c r="M439" s="9" t="s">
        <v>7854</v>
      </c>
      <c r="N439" s="9" t="s">
        <v>130</v>
      </c>
      <c r="O439" s="7" t="s">
        <v>471</v>
      </c>
      <c r="P439" s="7"/>
      <c r="Q439" s="7"/>
      <c r="R439" s="7">
        <v>27925</v>
      </c>
      <c r="S439" s="7"/>
      <c r="T439" s="7"/>
      <c r="U439" s="7"/>
      <c r="V439" s="7"/>
      <c r="W439" s="7"/>
      <c r="X439" s="7"/>
      <c r="Y439" s="7" t="s">
        <v>480</v>
      </c>
      <c r="Z439" s="9" t="s">
        <v>7966</v>
      </c>
      <c r="AA439" s="7" t="s">
        <v>480</v>
      </c>
      <c r="AB439" s="7">
        <v>1</v>
      </c>
    </row>
    <row r="440" spans="1:28" ht="21.6" customHeight="1">
      <c r="A440" s="7">
        <v>38</v>
      </c>
      <c r="B440" s="7">
        <v>2025050536</v>
      </c>
      <c r="C440" s="7">
        <v>1</v>
      </c>
      <c r="D440" s="7" t="s">
        <v>7123</v>
      </c>
      <c r="E440" s="7" t="s">
        <v>130</v>
      </c>
      <c r="F440" s="7" t="s">
        <v>7964</v>
      </c>
      <c r="G440" s="7" t="s">
        <v>7967</v>
      </c>
      <c r="H440" s="7" t="s">
        <v>7535</v>
      </c>
      <c r="I440" s="7" t="s">
        <v>7222</v>
      </c>
      <c r="J440" s="7" t="s">
        <v>7223</v>
      </c>
      <c r="K440" s="7" t="s">
        <v>7129</v>
      </c>
      <c r="L440" s="9" t="s">
        <v>7224</v>
      </c>
      <c r="M440" s="9" t="s">
        <v>7225</v>
      </c>
      <c r="N440" s="9" t="s">
        <v>130</v>
      </c>
      <c r="O440" s="7" t="s">
        <v>471</v>
      </c>
      <c r="P440" s="7"/>
      <c r="Q440" s="7"/>
      <c r="R440" s="7">
        <v>56604</v>
      </c>
      <c r="S440" s="7" t="s">
        <v>480</v>
      </c>
      <c r="T440" s="7"/>
      <c r="U440" s="7"/>
      <c r="V440" s="7"/>
      <c r="W440" s="7"/>
      <c r="X440" s="7"/>
      <c r="Y440" s="7"/>
      <c r="Z440" s="9" t="s">
        <v>7132</v>
      </c>
      <c r="AA440" s="7" t="s">
        <v>480</v>
      </c>
      <c r="AB440" s="7">
        <v>1</v>
      </c>
    </row>
    <row r="441" spans="1:28" ht="21.6" customHeight="1">
      <c r="A441" s="7">
        <v>40</v>
      </c>
      <c r="B441" s="7">
        <v>2025050463</v>
      </c>
      <c r="C441" s="7">
        <v>1</v>
      </c>
      <c r="D441" s="7" t="s">
        <v>7123</v>
      </c>
      <c r="E441" s="7" t="s">
        <v>130</v>
      </c>
      <c r="F441" s="7" t="s">
        <v>7964</v>
      </c>
      <c r="G441" s="7" t="s">
        <v>7743</v>
      </c>
      <c r="H441" s="7" t="s">
        <v>7968</v>
      </c>
      <c r="I441" s="7" t="s">
        <v>7228</v>
      </c>
      <c r="J441" s="7" t="s">
        <v>7223</v>
      </c>
      <c r="K441" s="7" t="s">
        <v>7129</v>
      </c>
      <c r="L441" s="9" t="s">
        <v>7229</v>
      </c>
      <c r="M441" s="9" t="s">
        <v>7230</v>
      </c>
      <c r="N441" s="9"/>
      <c r="O441" s="7" t="s">
        <v>471</v>
      </c>
      <c r="P441" s="7"/>
      <c r="Q441" s="7"/>
      <c r="R441" s="7">
        <v>23400</v>
      </c>
      <c r="S441" s="7" t="s">
        <v>480</v>
      </c>
      <c r="T441" s="7"/>
      <c r="U441" s="7"/>
      <c r="V441" s="7"/>
      <c r="W441" s="7"/>
      <c r="X441" s="7"/>
      <c r="Y441" s="7"/>
      <c r="Z441" s="9" t="s">
        <v>7132</v>
      </c>
      <c r="AA441" s="7" t="s">
        <v>480</v>
      </c>
      <c r="AB441" s="7">
        <v>1</v>
      </c>
    </row>
    <row r="442" spans="1:28" ht="21.6" customHeight="1">
      <c r="A442" s="7">
        <v>42</v>
      </c>
      <c r="B442" s="7">
        <v>2025050622</v>
      </c>
      <c r="C442" s="7">
        <v>1</v>
      </c>
      <c r="D442" s="7" t="s">
        <v>7123</v>
      </c>
      <c r="E442" s="7" t="s">
        <v>130</v>
      </c>
      <c r="F442" s="7" t="s">
        <v>7969</v>
      </c>
      <c r="G442" s="7" t="s">
        <v>7970</v>
      </c>
      <c r="H442" s="7" t="s">
        <v>7940</v>
      </c>
      <c r="I442" s="7" t="s">
        <v>7228</v>
      </c>
      <c r="J442" s="7" t="s">
        <v>7223</v>
      </c>
      <c r="K442" s="7" t="s">
        <v>7129</v>
      </c>
      <c r="L442" s="9" t="s">
        <v>7229</v>
      </c>
      <c r="M442" s="9" t="s">
        <v>7230</v>
      </c>
      <c r="N442" s="9"/>
      <c r="O442" s="7" t="s">
        <v>509</v>
      </c>
      <c r="P442" s="7"/>
      <c r="Q442" s="7"/>
      <c r="R442" s="7">
        <v>23400</v>
      </c>
      <c r="S442" s="7"/>
      <c r="T442" s="7"/>
      <c r="U442" s="7"/>
      <c r="V442" s="7"/>
      <c r="W442" s="7"/>
      <c r="X442" s="7"/>
      <c r="Y442" s="7"/>
      <c r="Z442" s="9" t="s">
        <v>7971</v>
      </c>
      <c r="AA442" s="7" t="s">
        <v>480</v>
      </c>
      <c r="AB442" s="7">
        <v>1</v>
      </c>
    </row>
    <row r="443" spans="1:28" ht="21.6" customHeight="1">
      <c r="A443" s="7">
        <v>43</v>
      </c>
      <c r="B443" s="7">
        <v>2025052481</v>
      </c>
      <c r="C443" s="7">
        <v>1</v>
      </c>
      <c r="D443" s="7" t="s">
        <v>7123</v>
      </c>
      <c r="E443" s="7" t="s">
        <v>130</v>
      </c>
      <c r="F443" s="7" t="s">
        <v>7947</v>
      </c>
      <c r="G443" s="7" t="s">
        <v>7873</v>
      </c>
      <c r="H443" s="7" t="s">
        <v>7972</v>
      </c>
      <c r="I443" s="7" t="s">
        <v>7233</v>
      </c>
      <c r="J443" s="7" t="s">
        <v>7234</v>
      </c>
      <c r="K443" s="7" t="s">
        <v>7129</v>
      </c>
      <c r="L443" s="9" t="s">
        <v>7235</v>
      </c>
      <c r="M443" s="9" t="s">
        <v>7236</v>
      </c>
      <c r="N443" s="9" t="s">
        <v>130</v>
      </c>
      <c r="O443" s="7" t="s">
        <v>471</v>
      </c>
      <c r="P443" s="7"/>
      <c r="Q443" s="7">
        <v>11616</v>
      </c>
      <c r="R443" s="7">
        <v>153092</v>
      </c>
      <c r="S443" s="7" t="s">
        <v>480</v>
      </c>
      <c r="T443" s="7"/>
      <c r="U443" s="7"/>
      <c r="V443" s="7"/>
      <c r="W443" s="7"/>
      <c r="X443" s="7"/>
      <c r="Y443" s="7"/>
      <c r="Z443" s="9" t="s">
        <v>7132</v>
      </c>
      <c r="AA443" s="7" t="s">
        <v>480</v>
      </c>
      <c r="AB443" s="7">
        <v>1</v>
      </c>
    </row>
    <row r="444" spans="1:28" ht="21.6" customHeight="1">
      <c r="A444" s="7">
        <v>45</v>
      </c>
      <c r="B444" s="7">
        <v>2025050495</v>
      </c>
      <c r="C444" s="7">
        <v>1</v>
      </c>
      <c r="D444" s="7" t="s">
        <v>7123</v>
      </c>
      <c r="E444" s="7" t="s">
        <v>130</v>
      </c>
      <c r="F444" s="7" t="s">
        <v>7964</v>
      </c>
      <c r="G444" s="7" t="s">
        <v>7204</v>
      </c>
      <c r="H444" s="7" t="s">
        <v>7332</v>
      </c>
      <c r="I444" s="7" t="s">
        <v>7239</v>
      </c>
      <c r="J444" s="7" t="s">
        <v>7234</v>
      </c>
      <c r="K444" s="7" t="s">
        <v>7129</v>
      </c>
      <c r="L444" s="9" t="s">
        <v>7240</v>
      </c>
      <c r="M444" s="9" t="s">
        <v>7241</v>
      </c>
      <c r="N444" s="9" t="s">
        <v>7218</v>
      </c>
      <c r="O444" s="7" t="s">
        <v>471</v>
      </c>
      <c r="P444" s="7"/>
      <c r="Q444" s="7">
        <v>1871</v>
      </c>
      <c r="R444" s="7">
        <v>262709</v>
      </c>
      <c r="S444" s="7" t="s">
        <v>480</v>
      </c>
      <c r="T444" s="7"/>
      <c r="U444" s="7"/>
      <c r="V444" s="7"/>
      <c r="W444" s="7"/>
      <c r="X444" s="7"/>
      <c r="Y444" s="7"/>
      <c r="Z444" s="9" t="s">
        <v>7132</v>
      </c>
      <c r="AA444" s="7" t="s">
        <v>480</v>
      </c>
      <c r="AB444" s="7">
        <v>1</v>
      </c>
    </row>
    <row r="445" spans="1:28" ht="21.6" customHeight="1">
      <c r="A445" s="7">
        <v>47</v>
      </c>
      <c r="B445" s="7">
        <v>2025051596</v>
      </c>
      <c r="C445" s="7">
        <v>1</v>
      </c>
      <c r="D445" s="7" t="s">
        <v>7123</v>
      </c>
      <c r="E445" s="7" t="s">
        <v>130</v>
      </c>
      <c r="F445" s="7" t="s">
        <v>7949</v>
      </c>
      <c r="G445" s="7" t="s">
        <v>7237</v>
      </c>
      <c r="H445" s="7" t="s">
        <v>7973</v>
      </c>
      <c r="I445" s="7" t="s">
        <v>7243</v>
      </c>
      <c r="J445" s="7" t="s">
        <v>7244</v>
      </c>
      <c r="K445" s="7" t="s">
        <v>7129</v>
      </c>
      <c r="L445" s="9" t="s">
        <v>7153</v>
      </c>
      <c r="M445" s="9" t="s">
        <v>7154</v>
      </c>
      <c r="N445" s="9" t="s">
        <v>7245</v>
      </c>
      <c r="O445" s="7" t="s">
        <v>471</v>
      </c>
      <c r="P445" s="7"/>
      <c r="Q445" s="7"/>
      <c r="R445" s="7">
        <v>115199</v>
      </c>
      <c r="S445" s="7" t="s">
        <v>480</v>
      </c>
      <c r="T445" s="7"/>
      <c r="U445" s="7"/>
      <c r="V445" s="7"/>
      <c r="W445" s="7"/>
      <c r="X445" s="7"/>
      <c r="Y445" s="7"/>
      <c r="Z445" s="9" t="s">
        <v>7132</v>
      </c>
      <c r="AA445" s="7" t="s">
        <v>480</v>
      </c>
      <c r="AB445" s="7">
        <v>1</v>
      </c>
    </row>
    <row r="446" spans="1:28" ht="21.6" customHeight="1">
      <c r="A446" s="7">
        <v>49</v>
      </c>
      <c r="B446" s="7">
        <v>2025051847</v>
      </c>
      <c r="C446" s="7">
        <v>1</v>
      </c>
      <c r="D446" s="7" t="s">
        <v>7123</v>
      </c>
      <c r="E446" s="7" t="s">
        <v>130</v>
      </c>
      <c r="F446" s="7" t="s">
        <v>7959</v>
      </c>
      <c r="G446" s="7" t="s">
        <v>7204</v>
      </c>
      <c r="H446" s="7" t="s">
        <v>7744</v>
      </c>
      <c r="I446" s="7" t="s">
        <v>7243</v>
      </c>
      <c r="J446" s="7" t="s">
        <v>7244</v>
      </c>
      <c r="K446" s="7" t="s">
        <v>7129</v>
      </c>
      <c r="L446" s="9" t="s">
        <v>7153</v>
      </c>
      <c r="M446" s="9" t="s">
        <v>7154</v>
      </c>
      <c r="N446" s="9" t="s">
        <v>7245</v>
      </c>
      <c r="O446" s="7" t="s">
        <v>509</v>
      </c>
      <c r="P446" s="7"/>
      <c r="Q446" s="7"/>
      <c r="R446" s="7">
        <v>133167</v>
      </c>
      <c r="S446" s="7"/>
      <c r="T446" s="7"/>
      <c r="U446" s="7"/>
      <c r="V446" s="7"/>
      <c r="W446" s="7"/>
      <c r="X446" s="7"/>
      <c r="Y446" s="7"/>
      <c r="Z446" s="9" t="s">
        <v>7974</v>
      </c>
      <c r="AA446" s="7" t="s">
        <v>480</v>
      </c>
      <c r="AB446" s="7">
        <v>1</v>
      </c>
    </row>
    <row r="447" spans="1:28" ht="21.6" customHeight="1">
      <c r="A447" s="7">
        <v>50</v>
      </c>
      <c r="B447" s="7">
        <v>2025052593</v>
      </c>
      <c r="C447" s="7">
        <v>1</v>
      </c>
      <c r="D447" s="7" t="s">
        <v>7123</v>
      </c>
      <c r="E447" s="7" t="s">
        <v>130</v>
      </c>
      <c r="F447" s="7" t="s">
        <v>7951</v>
      </c>
      <c r="G447" s="7" t="s">
        <v>7941</v>
      </c>
      <c r="H447" s="7" t="s">
        <v>7975</v>
      </c>
      <c r="I447" s="7" t="s">
        <v>7246</v>
      </c>
      <c r="J447" s="7" t="s">
        <v>7247</v>
      </c>
      <c r="K447" s="7" t="s">
        <v>7129</v>
      </c>
      <c r="L447" s="9" t="s">
        <v>7248</v>
      </c>
      <c r="M447" s="9" t="s">
        <v>7249</v>
      </c>
      <c r="N447" s="9" t="s">
        <v>7250</v>
      </c>
      <c r="O447" s="7" t="s">
        <v>471</v>
      </c>
      <c r="P447" s="7"/>
      <c r="Q447" s="7">
        <v>32581</v>
      </c>
      <c r="R447" s="7">
        <v>32461</v>
      </c>
      <c r="S447" s="7" t="s">
        <v>480</v>
      </c>
      <c r="T447" s="7"/>
      <c r="U447" s="7"/>
      <c r="V447" s="7"/>
      <c r="W447" s="7"/>
      <c r="X447" s="7"/>
      <c r="Y447" s="7"/>
      <c r="Z447" s="9" t="s">
        <v>7132</v>
      </c>
      <c r="AA447" s="7" t="s">
        <v>480</v>
      </c>
      <c r="AB447" s="7">
        <v>1</v>
      </c>
    </row>
    <row r="448" spans="1:28" ht="21.6" customHeight="1">
      <c r="A448" s="7">
        <v>52</v>
      </c>
      <c r="B448" s="7">
        <v>2025052585</v>
      </c>
      <c r="C448" s="7">
        <v>1</v>
      </c>
      <c r="D448" s="7" t="s">
        <v>7123</v>
      </c>
      <c r="E448" s="7" t="s">
        <v>130</v>
      </c>
      <c r="F448" s="7" t="s">
        <v>7951</v>
      </c>
      <c r="G448" s="7" t="s">
        <v>7976</v>
      </c>
      <c r="H448" s="7" t="s">
        <v>7977</v>
      </c>
      <c r="I448" s="7" t="s">
        <v>7253</v>
      </c>
      <c r="J448" s="7" t="s">
        <v>7247</v>
      </c>
      <c r="K448" s="7" t="s">
        <v>7129</v>
      </c>
      <c r="L448" s="9" t="s">
        <v>7254</v>
      </c>
      <c r="M448" s="9" t="s">
        <v>7255</v>
      </c>
      <c r="N448" s="9" t="s">
        <v>7256</v>
      </c>
      <c r="O448" s="7" t="s">
        <v>471</v>
      </c>
      <c r="P448" s="7"/>
      <c r="Q448" s="7">
        <v>4841</v>
      </c>
      <c r="R448" s="7">
        <v>38838</v>
      </c>
      <c r="S448" s="7" t="s">
        <v>480</v>
      </c>
      <c r="T448" s="7"/>
      <c r="U448" s="7"/>
      <c r="V448" s="7"/>
      <c r="W448" s="7"/>
      <c r="X448" s="7"/>
      <c r="Y448" s="7"/>
      <c r="Z448" s="9" t="s">
        <v>7132</v>
      </c>
      <c r="AA448" s="7" t="s">
        <v>480</v>
      </c>
      <c r="AB448" s="7">
        <v>1</v>
      </c>
    </row>
    <row r="449" spans="1:28" ht="21.6" customHeight="1">
      <c r="A449" s="7">
        <v>54</v>
      </c>
      <c r="B449" s="7">
        <v>2025052715</v>
      </c>
      <c r="C449" s="7">
        <v>1</v>
      </c>
      <c r="D449" s="7" t="s">
        <v>7123</v>
      </c>
      <c r="E449" s="7" t="s">
        <v>130</v>
      </c>
      <c r="F449" s="7" t="s">
        <v>7978</v>
      </c>
      <c r="G449" s="7" t="s">
        <v>7673</v>
      </c>
      <c r="H449" s="7" t="s">
        <v>7979</v>
      </c>
      <c r="I449" s="7" t="s">
        <v>7253</v>
      </c>
      <c r="J449" s="7" t="s">
        <v>7247</v>
      </c>
      <c r="K449" s="7" t="s">
        <v>7129</v>
      </c>
      <c r="L449" s="9" t="s">
        <v>7254</v>
      </c>
      <c r="M449" s="9" t="s">
        <v>7255</v>
      </c>
      <c r="N449" s="9" t="s">
        <v>7256</v>
      </c>
      <c r="O449" s="7" t="s">
        <v>7136</v>
      </c>
      <c r="P449" s="7"/>
      <c r="Q449" s="7">
        <v>4838</v>
      </c>
      <c r="R449" s="7">
        <v>38794</v>
      </c>
      <c r="S449" s="7"/>
      <c r="T449" s="7"/>
      <c r="U449" s="7"/>
      <c r="V449" s="7"/>
      <c r="W449" s="7"/>
      <c r="X449" s="7"/>
      <c r="Y449" s="7"/>
      <c r="Z449" s="9" t="s">
        <v>7132</v>
      </c>
      <c r="AA449" s="7" t="s">
        <v>480</v>
      </c>
      <c r="AB449" s="7">
        <v>1</v>
      </c>
    </row>
    <row r="450" spans="1:28" ht="21.6" customHeight="1">
      <c r="A450" s="7">
        <v>55</v>
      </c>
      <c r="B450" s="7">
        <v>2025051368</v>
      </c>
      <c r="C450" s="7">
        <v>1</v>
      </c>
      <c r="D450" s="7" t="s">
        <v>7123</v>
      </c>
      <c r="E450" s="7" t="s">
        <v>130</v>
      </c>
      <c r="F450" s="7" t="s">
        <v>7980</v>
      </c>
      <c r="G450" s="7" t="s">
        <v>7981</v>
      </c>
      <c r="H450" s="7" t="s">
        <v>7719</v>
      </c>
      <c r="I450" s="7" t="s">
        <v>7259</v>
      </c>
      <c r="J450" s="7" t="s">
        <v>7247</v>
      </c>
      <c r="K450" s="7" t="s">
        <v>7129</v>
      </c>
      <c r="L450" s="9" t="s">
        <v>7260</v>
      </c>
      <c r="M450" s="9" t="s">
        <v>7261</v>
      </c>
      <c r="N450" s="9" t="s">
        <v>130</v>
      </c>
      <c r="O450" s="7" t="s">
        <v>509</v>
      </c>
      <c r="P450" s="7"/>
      <c r="Q450" s="7">
        <v>14839</v>
      </c>
      <c r="R450" s="7">
        <v>21422</v>
      </c>
      <c r="S450" s="7"/>
      <c r="T450" s="7"/>
      <c r="U450" s="7"/>
      <c r="V450" s="7"/>
      <c r="W450" s="7"/>
      <c r="X450" s="7"/>
      <c r="Y450" s="7"/>
      <c r="Z450" s="9" t="s">
        <v>7982</v>
      </c>
      <c r="AA450" s="7" t="s">
        <v>480</v>
      </c>
      <c r="AB450" s="7">
        <v>1</v>
      </c>
    </row>
    <row r="451" spans="1:28" ht="21.6" customHeight="1">
      <c r="A451" s="7">
        <v>56</v>
      </c>
      <c r="B451" s="7">
        <v>2025052433</v>
      </c>
      <c r="C451" s="7">
        <v>1</v>
      </c>
      <c r="D451" s="7" t="s">
        <v>7123</v>
      </c>
      <c r="E451" s="7" t="s">
        <v>130</v>
      </c>
      <c r="F451" s="7" t="s">
        <v>7947</v>
      </c>
      <c r="G451" s="7" t="s">
        <v>7983</v>
      </c>
      <c r="H451" s="7" t="s">
        <v>7984</v>
      </c>
      <c r="I451" s="7" t="s">
        <v>7259</v>
      </c>
      <c r="J451" s="7" t="s">
        <v>7247</v>
      </c>
      <c r="K451" s="7" t="s">
        <v>7129</v>
      </c>
      <c r="L451" s="9" t="s">
        <v>7260</v>
      </c>
      <c r="M451" s="9" t="s">
        <v>7261</v>
      </c>
      <c r="N451" s="9" t="s">
        <v>130</v>
      </c>
      <c r="O451" s="7" t="s">
        <v>471</v>
      </c>
      <c r="P451" s="7"/>
      <c r="Q451" s="7">
        <v>16130</v>
      </c>
      <c r="R451" s="7">
        <v>22457</v>
      </c>
      <c r="S451" s="7" t="s">
        <v>480</v>
      </c>
      <c r="T451" s="7"/>
      <c r="U451" s="7"/>
      <c r="V451" s="7"/>
      <c r="W451" s="7"/>
      <c r="X451" s="7"/>
      <c r="Y451" s="7"/>
      <c r="Z451" s="9" t="s">
        <v>7132</v>
      </c>
      <c r="AA451" s="7" t="s">
        <v>480</v>
      </c>
      <c r="AB451" s="7">
        <v>1</v>
      </c>
    </row>
    <row r="452" spans="1:28" ht="21.6" customHeight="1">
      <c r="A452" s="7">
        <v>58</v>
      </c>
      <c r="B452" s="7">
        <v>2025053483</v>
      </c>
      <c r="C452" s="7">
        <v>1</v>
      </c>
      <c r="D452" s="7" t="s">
        <v>7123</v>
      </c>
      <c r="E452" s="7" t="s">
        <v>130</v>
      </c>
      <c r="F452" s="7" t="s">
        <v>7985</v>
      </c>
      <c r="G452" s="7" t="s">
        <v>7562</v>
      </c>
      <c r="H452" s="7" t="s">
        <v>7793</v>
      </c>
      <c r="I452" s="7" t="s">
        <v>7273</v>
      </c>
      <c r="J452" s="7" t="s">
        <v>7274</v>
      </c>
      <c r="K452" s="7" t="s">
        <v>7129</v>
      </c>
      <c r="L452" s="9" t="s">
        <v>7266</v>
      </c>
      <c r="M452" s="9" t="s">
        <v>7267</v>
      </c>
      <c r="N452" s="9" t="s">
        <v>7268</v>
      </c>
      <c r="O452" s="7" t="s">
        <v>471</v>
      </c>
      <c r="P452" s="7"/>
      <c r="Q452" s="7">
        <v>338</v>
      </c>
      <c r="R452" s="7">
        <v>13199</v>
      </c>
      <c r="S452" s="7" t="s">
        <v>480</v>
      </c>
      <c r="T452" s="7"/>
      <c r="U452" s="7"/>
      <c r="V452" s="7"/>
      <c r="W452" s="7"/>
      <c r="X452" s="7"/>
      <c r="Y452" s="7"/>
      <c r="Z452" s="9" t="s">
        <v>7132</v>
      </c>
      <c r="AA452" s="7" t="s">
        <v>480</v>
      </c>
      <c r="AB452" s="7">
        <v>1</v>
      </c>
    </row>
    <row r="453" spans="1:28" ht="21.6" customHeight="1">
      <c r="A453" s="7">
        <v>60</v>
      </c>
      <c r="B453" s="7">
        <v>2025052619</v>
      </c>
      <c r="C453" s="7">
        <v>1</v>
      </c>
      <c r="D453" s="7" t="s">
        <v>7123</v>
      </c>
      <c r="E453" s="7" t="s">
        <v>130</v>
      </c>
      <c r="F453" s="7" t="s">
        <v>7951</v>
      </c>
      <c r="G453" s="7" t="s">
        <v>7832</v>
      </c>
      <c r="H453" s="7" t="s">
        <v>7791</v>
      </c>
      <c r="I453" s="7" t="s">
        <v>7752</v>
      </c>
      <c r="J453" s="7" t="s">
        <v>7753</v>
      </c>
      <c r="K453" s="7" t="s">
        <v>7129</v>
      </c>
      <c r="L453" s="9" t="s">
        <v>7279</v>
      </c>
      <c r="M453" s="9" t="s">
        <v>7280</v>
      </c>
      <c r="N453" s="9"/>
      <c r="O453" s="7" t="s">
        <v>471</v>
      </c>
      <c r="P453" s="7"/>
      <c r="Q453" s="7"/>
      <c r="R453" s="7">
        <v>15986</v>
      </c>
      <c r="S453" s="7" t="s">
        <v>480</v>
      </c>
      <c r="T453" s="7"/>
      <c r="U453" s="7"/>
      <c r="V453" s="7"/>
      <c r="W453" s="7"/>
      <c r="X453" s="7"/>
      <c r="Y453" s="7"/>
      <c r="Z453" s="9" t="s">
        <v>7132</v>
      </c>
      <c r="AA453" s="7" t="s">
        <v>480</v>
      </c>
      <c r="AB453" s="7">
        <v>1</v>
      </c>
    </row>
    <row r="454" spans="1:28" ht="21.6" customHeight="1">
      <c r="A454" s="7">
        <v>62</v>
      </c>
      <c r="B454" s="7">
        <v>2025053479</v>
      </c>
      <c r="C454" s="7">
        <v>1</v>
      </c>
      <c r="D454" s="7" t="s">
        <v>7123</v>
      </c>
      <c r="E454" s="7" t="s">
        <v>130</v>
      </c>
      <c r="F454" s="7" t="s">
        <v>7985</v>
      </c>
      <c r="G454" s="7" t="s">
        <v>7986</v>
      </c>
      <c r="H454" s="7" t="s">
        <v>7444</v>
      </c>
      <c r="I454" s="7" t="s">
        <v>7281</v>
      </c>
      <c r="J454" s="7" t="s">
        <v>7282</v>
      </c>
      <c r="K454" s="7" t="s">
        <v>7129</v>
      </c>
      <c r="L454" s="9" t="s">
        <v>7266</v>
      </c>
      <c r="M454" s="9" t="s">
        <v>7267</v>
      </c>
      <c r="N454" s="9" t="s">
        <v>7283</v>
      </c>
      <c r="O454" s="7" t="s">
        <v>471</v>
      </c>
      <c r="P454" s="7"/>
      <c r="Q454" s="7"/>
      <c r="R454" s="7">
        <v>107176</v>
      </c>
      <c r="S454" s="7" t="s">
        <v>480</v>
      </c>
      <c r="T454" s="7"/>
      <c r="U454" s="7" t="s">
        <v>480</v>
      </c>
      <c r="V454" s="7"/>
      <c r="W454" s="7"/>
      <c r="X454" s="7"/>
      <c r="Y454" s="7"/>
      <c r="Z454" s="9" t="s">
        <v>7987</v>
      </c>
      <c r="AA454" s="7" t="s">
        <v>480</v>
      </c>
      <c r="AB454" s="7">
        <v>1</v>
      </c>
    </row>
    <row r="455" spans="1:28" ht="21.6" customHeight="1">
      <c r="A455" s="7">
        <v>64</v>
      </c>
      <c r="B455" s="7">
        <v>2025053481</v>
      </c>
      <c r="C455" s="7">
        <v>1</v>
      </c>
      <c r="D455" s="7" t="s">
        <v>7123</v>
      </c>
      <c r="E455" s="7" t="s">
        <v>130</v>
      </c>
      <c r="F455" s="7" t="s">
        <v>7985</v>
      </c>
      <c r="G455" s="7" t="s">
        <v>7600</v>
      </c>
      <c r="H455" s="7" t="s">
        <v>7197</v>
      </c>
      <c r="I455" s="7" t="s">
        <v>7286</v>
      </c>
      <c r="J455" s="7" t="s">
        <v>7282</v>
      </c>
      <c r="K455" s="7" t="s">
        <v>7129</v>
      </c>
      <c r="L455" s="9" t="s">
        <v>7266</v>
      </c>
      <c r="M455" s="9" t="s">
        <v>7267</v>
      </c>
      <c r="N455" s="9" t="s">
        <v>7287</v>
      </c>
      <c r="O455" s="7" t="s">
        <v>471</v>
      </c>
      <c r="P455" s="7"/>
      <c r="Q455" s="7"/>
      <c r="R455" s="7">
        <v>50509</v>
      </c>
      <c r="S455" s="7" t="s">
        <v>480</v>
      </c>
      <c r="T455" s="7"/>
      <c r="U455" s="7"/>
      <c r="V455" s="7"/>
      <c r="W455" s="7"/>
      <c r="X455" s="7"/>
      <c r="Y455" s="7"/>
      <c r="Z455" s="9" t="s">
        <v>7132</v>
      </c>
      <c r="AA455" s="7" t="s">
        <v>480</v>
      </c>
      <c r="AB455" s="7">
        <v>1</v>
      </c>
    </row>
    <row r="456" spans="1:28" ht="21.6" customHeight="1">
      <c r="A456" s="7">
        <v>149</v>
      </c>
      <c r="B456" s="7">
        <v>2025053547</v>
      </c>
      <c r="C456" s="7">
        <v>1</v>
      </c>
      <c r="D456" s="7" t="s">
        <v>7123</v>
      </c>
      <c r="E456" s="7" t="s">
        <v>130</v>
      </c>
      <c r="F456" s="7" t="s">
        <v>7988</v>
      </c>
      <c r="G456" s="7" t="s">
        <v>7179</v>
      </c>
      <c r="H456" s="7" t="s">
        <v>7989</v>
      </c>
      <c r="I456" s="7" t="s">
        <v>7990</v>
      </c>
      <c r="J456" s="7" t="s">
        <v>7991</v>
      </c>
      <c r="K456" s="7" t="s">
        <v>7525</v>
      </c>
      <c r="L456" s="9" t="s">
        <v>7543</v>
      </c>
      <c r="M456" s="9" t="s">
        <v>7992</v>
      </c>
      <c r="N456" s="9" t="s">
        <v>7993</v>
      </c>
      <c r="O456" s="7" t="s">
        <v>471</v>
      </c>
      <c r="P456" s="7"/>
      <c r="Q456" s="7"/>
      <c r="R456" s="7">
        <v>0</v>
      </c>
      <c r="S456" s="7"/>
      <c r="T456" s="7"/>
      <c r="U456" s="7"/>
      <c r="V456" s="7"/>
      <c r="W456" s="7"/>
      <c r="X456" s="7"/>
      <c r="Y456" s="7" t="s">
        <v>480</v>
      </c>
      <c r="Z456" s="9" t="s">
        <v>7994</v>
      </c>
      <c r="AA456" s="7" t="s">
        <v>480</v>
      </c>
      <c r="AB456" s="7">
        <v>1</v>
      </c>
    </row>
    <row r="457" spans="1:28" ht="21.6" customHeight="1">
      <c r="A457" s="7">
        <v>150</v>
      </c>
      <c r="B457" s="7">
        <v>2025050465</v>
      </c>
      <c r="C457" s="7">
        <v>1</v>
      </c>
      <c r="D457" s="7" t="s">
        <v>7123</v>
      </c>
      <c r="E457" s="7" t="s">
        <v>125</v>
      </c>
      <c r="F457" s="7" t="s">
        <v>7964</v>
      </c>
      <c r="G457" s="7" t="s">
        <v>7314</v>
      </c>
      <c r="H457" s="7" t="s">
        <v>7196</v>
      </c>
      <c r="I457" s="7" t="s">
        <v>7297</v>
      </c>
      <c r="J457" s="7" t="s">
        <v>7141</v>
      </c>
      <c r="K457" s="7" t="s">
        <v>7129</v>
      </c>
      <c r="L457" s="9" t="s">
        <v>7298</v>
      </c>
      <c r="M457" s="9" t="s">
        <v>7299</v>
      </c>
      <c r="N457" s="9" t="s">
        <v>7612</v>
      </c>
      <c r="O457" s="7" t="s">
        <v>471</v>
      </c>
      <c r="P457" s="7"/>
      <c r="Q457" s="7">
        <v>10968</v>
      </c>
      <c r="R457" s="7">
        <v>61890</v>
      </c>
      <c r="S457" s="7" t="s">
        <v>480</v>
      </c>
      <c r="T457" s="7"/>
      <c r="U457" s="7"/>
      <c r="V457" s="7"/>
      <c r="W457" s="7"/>
      <c r="X457" s="7"/>
      <c r="Y457" s="7"/>
      <c r="Z457" s="9" t="s">
        <v>7766</v>
      </c>
      <c r="AA457" s="7" t="s">
        <v>480</v>
      </c>
      <c r="AB457" s="7">
        <v>1</v>
      </c>
    </row>
    <row r="458" spans="1:28" ht="21.6" customHeight="1">
      <c r="A458" s="7">
        <v>153</v>
      </c>
      <c r="B458" s="7">
        <v>2025050888</v>
      </c>
      <c r="C458" s="7">
        <v>1</v>
      </c>
      <c r="D458" s="7" t="s">
        <v>7123</v>
      </c>
      <c r="E458" s="7" t="s">
        <v>125</v>
      </c>
      <c r="F458" s="7" t="s">
        <v>7995</v>
      </c>
      <c r="G458" s="7" t="s">
        <v>7309</v>
      </c>
      <c r="H458" s="7" t="s">
        <v>7190</v>
      </c>
      <c r="I458" s="7" t="s">
        <v>7297</v>
      </c>
      <c r="J458" s="7" t="s">
        <v>7141</v>
      </c>
      <c r="K458" s="7" t="s">
        <v>7129</v>
      </c>
      <c r="L458" s="9" t="s">
        <v>7298</v>
      </c>
      <c r="M458" s="9" t="s">
        <v>7299</v>
      </c>
      <c r="N458" s="9" t="s">
        <v>7612</v>
      </c>
      <c r="O458" s="7" t="s">
        <v>471</v>
      </c>
      <c r="P458" s="7"/>
      <c r="Q458" s="7">
        <v>10968</v>
      </c>
      <c r="R458" s="7">
        <v>61890</v>
      </c>
      <c r="S458" s="7"/>
      <c r="T458" s="7"/>
      <c r="U458" s="7"/>
      <c r="V458" s="7"/>
      <c r="W458" s="7"/>
      <c r="X458" s="7"/>
      <c r="Y458" s="7" t="s">
        <v>480</v>
      </c>
      <c r="Z458" s="9" t="s">
        <v>7996</v>
      </c>
      <c r="AA458" s="7" t="s">
        <v>480</v>
      </c>
      <c r="AB458" s="7">
        <v>1</v>
      </c>
    </row>
    <row r="459" spans="1:28" ht="21.6" customHeight="1">
      <c r="A459" s="7">
        <v>154</v>
      </c>
      <c r="B459" s="7">
        <v>2025051678</v>
      </c>
      <c r="C459" s="7">
        <v>1</v>
      </c>
      <c r="D459" s="7" t="s">
        <v>7123</v>
      </c>
      <c r="E459" s="7" t="s">
        <v>125</v>
      </c>
      <c r="F459" s="7" t="s">
        <v>7949</v>
      </c>
      <c r="G459" s="7" t="s">
        <v>7997</v>
      </c>
      <c r="H459" s="7" t="s">
        <v>7998</v>
      </c>
      <c r="I459" s="7" t="s">
        <v>7297</v>
      </c>
      <c r="J459" s="7" t="s">
        <v>7141</v>
      </c>
      <c r="K459" s="7" t="s">
        <v>7129</v>
      </c>
      <c r="L459" s="9" t="s">
        <v>7298</v>
      </c>
      <c r="M459" s="9" t="s">
        <v>7299</v>
      </c>
      <c r="N459" s="9" t="s">
        <v>7612</v>
      </c>
      <c r="O459" s="7" t="s">
        <v>471</v>
      </c>
      <c r="P459" s="7"/>
      <c r="Q459" s="7">
        <v>8968</v>
      </c>
      <c r="R459" s="7">
        <v>63890</v>
      </c>
      <c r="S459" s="7" t="s">
        <v>480</v>
      </c>
      <c r="T459" s="7"/>
      <c r="U459" s="7"/>
      <c r="V459" s="7"/>
      <c r="W459" s="7"/>
      <c r="X459" s="7"/>
      <c r="Y459" s="7"/>
      <c r="Z459" s="9" t="s">
        <v>7766</v>
      </c>
      <c r="AA459" s="7" t="s">
        <v>480</v>
      </c>
      <c r="AB459" s="7">
        <v>1</v>
      </c>
    </row>
    <row r="460" spans="1:28" ht="21.6" customHeight="1">
      <c r="A460" s="7">
        <v>158</v>
      </c>
      <c r="B460" s="7">
        <v>2025053038</v>
      </c>
      <c r="C460" s="7">
        <v>1</v>
      </c>
      <c r="D460" s="7" t="s">
        <v>7123</v>
      </c>
      <c r="E460" s="7" t="s">
        <v>125</v>
      </c>
      <c r="F460" s="7" t="s">
        <v>7962</v>
      </c>
      <c r="G460" s="7" t="s">
        <v>7226</v>
      </c>
      <c r="H460" s="7" t="s">
        <v>7999</v>
      </c>
      <c r="I460" s="7" t="s">
        <v>7304</v>
      </c>
      <c r="J460" s="7" t="s">
        <v>7141</v>
      </c>
      <c r="K460" s="7" t="s">
        <v>7129</v>
      </c>
      <c r="L460" s="9" t="s">
        <v>7305</v>
      </c>
      <c r="M460" s="9" t="s">
        <v>7306</v>
      </c>
      <c r="N460" s="9" t="s">
        <v>7307</v>
      </c>
      <c r="O460" s="7" t="s">
        <v>471</v>
      </c>
      <c r="P460" s="7"/>
      <c r="Q460" s="7">
        <v>19072</v>
      </c>
      <c r="R460" s="7">
        <v>81026</v>
      </c>
      <c r="S460" s="7"/>
      <c r="T460" s="7"/>
      <c r="U460" s="7"/>
      <c r="V460" s="7"/>
      <c r="W460" s="7"/>
      <c r="X460" s="7"/>
      <c r="Y460" s="7" t="s">
        <v>480</v>
      </c>
      <c r="Z460" s="9" t="s">
        <v>8000</v>
      </c>
      <c r="AA460" s="7" t="s">
        <v>480</v>
      </c>
      <c r="AB460" s="7">
        <v>1</v>
      </c>
    </row>
    <row r="461" spans="1:28" ht="21.6" customHeight="1">
      <c r="A461" s="7">
        <v>161</v>
      </c>
      <c r="B461" s="7">
        <v>2025051703</v>
      </c>
      <c r="C461" s="7">
        <v>1</v>
      </c>
      <c r="D461" s="7" t="s">
        <v>7123</v>
      </c>
      <c r="E461" s="7" t="s">
        <v>125</v>
      </c>
      <c r="F461" s="7" t="s">
        <v>7959</v>
      </c>
      <c r="G461" s="7" t="s">
        <v>7226</v>
      </c>
      <c r="H461" s="7" t="s">
        <v>7309</v>
      </c>
      <c r="I461" s="7" t="s">
        <v>7316</v>
      </c>
      <c r="J461" s="7" t="s">
        <v>7141</v>
      </c>
      <c r="K461" s="7" t="s">
        <v>7129</v>
      </c>
      <c r="L461" s="9" t="s">
        <v>7317</v>
      </c>
      <c r="M461" s="9" t="s">
        <v>7318</v>
      </c>
      <c r="N461" s="9" t="s">
        <v>7319</v>
      </c>
      <c r="O461" s="7" t="s">
        <v>471</v>
      </c>
      <c r="P461" s="7"/>
      <c r="Q461" s="7">
        <v>14198</v>
      </c>
      <c r="R461" s="7">
        <v>128153</v>
      </c>
      <c r="S461" s="7" t="s">
        <v>480</v>
      </c>
      <c r="T461" s="7"/>
      <c r="U461" s="7"/>
      <c r="V461" s="7"/>
      <c r="W461" s="7"/>
      <c r="X461" s="7"/>
      <c r="Y461" s="7"/>
      <c r="Z461" s="9" t="s">
        <v>7766</v>
      </c>
      <c r="AA461" s="7" t="s">
        <v>480</v>
      </c>
      <c r="AB461" s="7">
        <v>1</v>
      </c>
    </row>
    <row r="462" spans="1:28" ht="21.6" customHeight="1">
      <c r="A462" s="7">
        <v>175</v>
      </c>
      <c r="B462" s="7">
        <v>2025051158</v>
      </c>
      <c r="C462" s="7">
        <v>1</v>
      </c>
      <c r="D462" s="7" t="s">
        <v>7123</v>
      </c>
      <c r="E462" s="7" t="s">
        <v>125</v>
      </c>
      <c r="F462" s="7" t="s">
        <v>8001</v>
      </c>
      <c r="G462" s="7" t="s">
        <v>7309</v>
      </c>
      <c r="H462" s="7" t="s">
        <v>7179</v>
      </c>
      <c r="I462" s="7" t="s">
        <v>7328</v>
      </c>
      <c r="J462" s="7" t="s">
        <v>7170</v>
      </c>
      <c r="K462" s="7" t="s">
        <v>7129</v>
      </c>
      <c r="L462" s="9" t="s">
        <v>7329</v>
      </c>
      <c r="M462" s="9" t="s">
        <v>7330</v>
      </c>
      <c r="N462" s="9" t="s">
        <v>7331</v>
      </c>
      <c r="O462" s="7" t="s">
        <v>7136</v>
      </c>
      <c r="P462" s="7">
        <v>5994</v>
      </c>
      <c r="Q462" s="7">
        <v>13423</v>
      </c>
      <c r="R462" s="7">
        <v>17821</v>
      </c>
      <c r="S462" s="7"/>
      <c r="T462" s="7"/>
      <c r="U462" s="7"/>
      <c r="V462" s="7"/>
      <c r="W462" s="7"/>
      <c r="X462" s="7"/>
      <c r="Y462" s="7"/>
      <c r="Z462" s="9" t="s">
        <v>7766</v>
      </c>
      <c r="AA462" s="7" t="s">
        <v>480</v>
      </c>
      <c r="AB462" s="7">
        <v>1</v>
      </c>
    </row>
    <row r="463" spans="1:28" ht="21.6" customHeight="1">
      <c r="A463" s="7">
        <v>176</v>
      </c>
      <c r="B463" s="7">
        <v>2025051157</v>
      </c>
      <c r="C463" s="7">
        <v>1</v>
      </c>
      <c r="D463" s="7" t="s">
        <v>7123</v>
      </c>
      <c r="E463" s="7" t="s">
        <v>125</v>
      </c>
      <c r="F463" s="7" t="s">
        <v>8001</v>
      </c>
      <c r="G463" s="7" t="s">
        <v>7226</v>
      </c>
      <c r="H463" s="7" t="s">
        <v>7309</v>
      </c>
      <c r="I463" s="7" t="s">
        <v>7628</v>
      </c>
      <c r="J463" s="7" t="s">
        <v>7170</v>
      </c>
      <c r="K463" s="7" t="s">
        <v>7129</v>
      </c>
      <c r="L463" s="9" t="s">
        <v>7329</v>
      </c>
      <c r="M463" s="9" t="s">
        <v>7629</v>
      </c>
      <c r="N463" s="9" t="s">
        <v>7630</v>
      </c>
      <c r="O463" s="7" t="s">
        <v>7136</v>
      </c>
      <c r="P463" s="7">
        <v>414</v>
      </c>
      <c r="Q463" s="7">
        <v>1602</v>
      </c>
      <c r="R463" s="7">
        <v>3726</v>
      </c>
      <c r="S463" s="7"/>
      <c r="T463" s="7"/>
      <c r="U463" s="7"/>
      <c r="V463" s="7"/>
      <c r="W463" s="7"/>
      <c r="X463" s="7"/>
      <c r="Y463" s="7"/>
      <c r="Z463" s="9" t="s">
        <v>7766</v>
      </c>
      <c r="AA463" s="7" t="s">
        <v>480</v>
      </c>
      <c r="AB463" s="7">
        <v>1</v>
      </c>
    </row>
    <row r="464" spans="1:28" ht="21.6" customHeight="1">
      <c r="A464" s="7">
        <v>177</v>
      </c>
      <c r="B464" s="7">
        <v>2025051379</v>
      </c>
      <c r="C464" s="7">
        <v>1</v>
      </c>
      <c r="D464" s="7" t="s">
        <v>7123</v>
      </c>
      <c r="E464" s="7" t="s">
        <v>125</v>
      </c>
      <c r="F464" s="7" t="s">
        <v>7980</v>
      </c>
      <c r="G464" s="7" t="s">
        <v>7179</v>
      </c>
      <c r="H464" s="7" t="s">
        <v>7327</v>
      </c>
      <c r="I464" s="7" t="s">
        <v>7634</v>
      </c>
      <c r="J464" s="7" t="s">
        <v>7170</v>
      </c>
      <c r="K464" s="7" t="s">
        <v>7129</v>
      </c>
      <c r="L464" s="9" t="s">
        <v>7290</v>
      </c>
      <c r="M464" s="9" t="s">
        <v>7291</v>
      </c>
      <c r="N464" s="9" t="s">
        <v>7443</v>
      </c>
      <c r="O464" s="7" t="s">
        <v>471</v>
      </c>
      <c r="P464" s="7"/>
      <c r="Q464" s="7">
        <v>400</v>
      </c>
      <c r="R464" s="7">
        <v>6000</v>
      </c>
      <c r="S464" s="7" t="s">
        <v>480</v>
      </c>
      <c r="T464" s="7"/>
      <c r="U464" s="7"/>
      <c r="V464" s="7"/>
      <c r="W464" s="7"/>
      <c r="X464" s="7"/>
      <c r="Y464" s="7"/>
      <c r="Z464" s="9" t="s">
        <v>7766</v>
      </c>
      <c r="AA464" s="7" t="s">
        <v>480</v>
      </c>
      <c r="AB464" s="7">
        <v>1</v>
      </c>
    </row>
    <row r="465" spans="1:28" ht="21.6" customHeight="1">
      <c r="A465" s="7">
        <v>179</v>
      </c>
      <c r="B465" s="7">
        <v>2025053734</v>
      </c>
      <c r="C465" s="7">
        <v>1</v>
      </c>
      <c r="D465" s="7" t="s">
        <v>7123</v>
      </c>
      <c r="E465" s="7" t="s">
        <v>125</v>
      </c>
      <c r="F465" s="7" t="s">
        <v>7965</v>
      </c>
      <c r="G465" s="7" t="s">
        <v>7707</v>
      </c>
      <c r="H465" s="7" t="s">
        <v>8002</v>
      </c>
      <c r="I465" s="7" t="s">
        <v>7634</v>
      </c>
      <c r="J465" s="7" t="s">
        <v>7170</v>
      </c>
      <c r="K465" s="7" t="s">
        <v>7129</v>
      </c>
      <c r="L465" s="9" t="s">
        <v>7290</v>
      </c>
      <c r="M465" s="9" t="s">
        <v>7291</v>
      </c>
      <c r="N465" s="9" t="s">
        <v>7443</v>
      </c>
      <c r="O465" s="7" t="s">
        <v>471</v>
      </c>
      <c r="P465" s="7"/>
      <c r="Q465" s="7">
        <v>400</v>
      </c>
      <c r="R465" s="7">
        <v>6000</v>
      </c>
      <c r="S465" s="7"/>
      <c r="T465" s="7"/>
      <c r="U465" s="7"/>
      <c r="V465" s="7"/>
      <c r="W465" s="7"/>
      <c r="X465" s="7"/>
      <c r="Y465" s="7" t="s">
        <v>480</v>
      </c>
      <c r="Z465" s="9" t="s">
        <v>8003</v>
      </c>
      <c r="AA465" s="7" t="s">
        <v>480</v>
      </c>
      <c r="AB465" s="7">
        <v>1</v>
      </c>
    </row>
    <row r="466" spans="1:28" ht="21.6" customHeight="1">
      <c r="A466" s="7">
        <v>180</v>
      </c>
      <c r="B466" s="7">
        <v>2025051159</v>
      </c>
      <c r="C466" s="7">
        <v>1</v>
      </c>
      <c r="D466" s="7" t="s">
        <v>7123</v>
      </c>
      <c r="E466" s="7" t="s">
        <v>125</v>
      </c>
      <c r="F466" s="7" t="s">
        <v>8001</v>
      </c>
      <c r="G466" s="7" t="s">
        <v>7179</v>
      </c>
      <c r="H466" s="7" t="s">
        <v>7327</v>
      </c>
      <c r="I466" s="7" t="s">
        <v>7885</v>
      </c>
      <c r="J466" s="7" t="s">
        <v>7170</v>
      </c>
      <c r="K466" s="7" t="s">
        <v>7129</v>
      </c>
      <c r="L466" s="9" t="s">
        <v>7329</v>
      </c>
      <c r="M466" s="9" t="s">
        <v>7886</v>
      </c>
      <c r="N466" s="9" t="s">
        <v>7887</v>
      </c>
      <c r="O466" s="7" t="s">
        <v>7136</v>
      </c>
      <c r="P466" s="7">
        <v>7</v>
      </c>
      <c r="Q466" s="7">
        <v>253</v>
      </c>
      <c r="R466" s="7">
        <v>438</v>
      </c>
      <c r="S466" s="7"/>
      <c r="T466" s="7"/>
      <c r="U466" s="7"/>
      <c r="V466" s="7"/>
      <c r="W466" s="7"/>
      <c r="X466" s="7"/>
      <c r="Y466" s="7"/>
      <c r="Z466" s="9" t="s">
        <v>7766</v>
      </c>
      <c r="AA466" s="7" t="s">
        <v>480</v>
      </c>
      <c r="AB466" s="7">
        <v>1</v>
      </c>
    </row>
    <row r="467" spans="1:28" ht="21.6" customHeight="1">
      <c r="A467" s="7">
        <v>181</v>
      </c>
      <c r="B467" s="7">
        <v>2025053421</v>
      </c>
      <c r="C467" s="7">
        <v>1</v>
      </c>
      <c r="D467" s="7" t="s">
        <v>7123</v>
      </c>
      <c r="E467" s="7" t="s">
        <v>125</v>
      </c>
      <c r="F467" s="7" t="s">
        <v>7985</v>
      </c>
      <c r="G467" s="7" t="s">
        <v>7226</v>
      </c>
      <c r="H467" s="7" t="s">
        <v>7710</v>
      </c>
      <c r="I467" s="7" t="s">
        <v>7885</v>
      </c>
      <c r="J467" s="7" t="s">
        <v>7170</v>
      </c>
      <c r="K467" s="7" t="s">
        <v>7129</v>
      </c>
      <c r="L467" s="9" t="s">
        <v>7329</v>
      </c>
      <c r="M467" s="9" t="s">
        <v>7886</v>
      </c>
      <c r="N467" s="9" t="s">
        <v>7887</v>
      </c>
      <c r="O467" s="7" t="s">
        <v>471</v>
      </c>
      <c r="P467" s="7">
        <v>7</v>
      </c>
      <c r="Q467" s="7">
        <v>253</v>
      </c>
      <c r="R467" s="7">
        <v>438</v>
      </c>
      <c r="S467" s="7"/>
      <c r="T467" s="7"/>
      <c r="U467" s="7"/>
      <c r="V467" s="7"/>
      <c r="W467" s="7"/>
      <c r="X467" s="7"/>
      <c r="Y467" s="7" t="s">
        <v>480</v>
      </c>
      <c r="Z467" s="9" t="s">
        <v>7437</v>
      </c>
      <c r="AA467" s="7" t="s">
        <v>480</v>
      </c>
      <c r="AB467" s="7">
        <v>1</v>
      </c>
    </row>
    <row r="468" spans="1:28" ht="21.6" customHeight="1">
      <c r="A468" s="7">
        <v>182</v>
      </c>
      <c r="B468" s="7">
        <v>2025050060</v>
      </c>
      <c r="C468" s="7">
        <v>1</v>
      </c>
      <c r="D468" s="7" t="s">
        <v>7123</v>
      </c>
      <c r="E468" s="7" t="s">
        <v>125</v>
      </c>
      <c r="F468" s="7" t="s">
        <v>8004</v>
      </c>
      <c r="G468" s="7" t="s">
        <v>7226</v>
      </c>
      <c r="H468" s="7" t="s">
        <v>7227</v>
      </c>
      <c r="I468" s="7" t="s">
        <v>7343</v>
      </c>
      <c r="J468" s="7" t="s">
        <v>7199</v>
      </c>
      <c r="K468" s="7" t="s">
        <v>7129</v>
      </c>
      <c r="L468" s="9" t="s">
        <v>7344</v>
      </c>
      <c r="M468" s="9" t="s">
        <v>7345</v>
      </c>
      <c r="N468" s="9" t="s">
        <v>7346</v>
      </c>
      <c r="O468" s="7" t="s">
        <v>471</v>
      </c>
      <c r="P468" s="7"/>
      <c r="Q468" s="7"/>
      <c r="R468" s="7">
        <v>383052</v>
      </c>
      <c r="S468" s="7"/>
      <c r="T468" s="7"/>
      <c r="U468" s="7"/>
      <c r="V468" s="7"/>
      <c r="W468" s="7"/>
      <c r="X468" s="7"/>
      <c r="Y468" s="7" t="s">
        <v>480</v>
      </c>
      <c r="Z468" s="9" t="s">
        <v>7641</v>
      </c>
      <c r="AA468" s="7" t="s">
        <v>480</v>
      </c>
      <c r="AB468" s="7">
        <v>1</v>
      </c>
    </row>
    <row r="469" spans="1:28" ht="21.6" customHeight="1">
      <c r="A469" s="7">
        <v>184</v>
      </c>
      <c r="B469" s="7">
        <v>2025052500</v>
      </c>
      <c r="C469" s="7">
        <v>1</v>
      </c>
      <c r="D469" s="7" t="s">
        <v>7123</v>
      </c>
      <c r="E469" s="7" t="s">
        <v>125</v>
      </c>
      <c r="F469" s="7" t="s">
        <v>7947</v>
      </c>
      <c r="G469" s="7" t="s">
        <v>7333</v>
      </c>
      <c r="H469" s="7" t="s">
        <v>8005</v>
      </c>
      <c r="I469" s="7" t="s">
        <v>7343</v>
      </c>
      <c r="J469" s="7" t="s">
        <v>7199</v>
      </c>
      <c r="K469" s="7" t="s">
        <v>7129</v>
      </c>
      <c r="L469" s="9" t="s">
        <v>7344</v>
      </c>
      <c r="M469" s="9" t="s">
        <v>7345</v>
      </c>
      <c r="N469" s="9" t="s">
        <v>7346</v>
      </c>
      <c r="O469" s="7" t="s">
        <v>471</v>
      </c>
      <c r="P469" s="7"/>
      <c r="Q469" s="7"/>
      <c r="R469" s="7">
        <v>383052</v>
      </c>
      <c r="S469" s="7"/>
      <c r="T469" s="7"/>
      <c r="U469" s="7"/>
      <c r="V469" s="7"/>
      <c r="W469" s="7"/>
      <c r="X469" s="7"/>
      <c r="Y469" s="7" t="s">
        <v>480</v>
      </c>
      <c r="Z469" s="9" t="s">
        <v>8006</v>
      </c>
      <c r="AA469" s="7" t="s">
        <v>480</v>
      </c>
      <c r="AB469" s="7">
        <v>1</v>
      </c>
    </row>
    <row r="470" spans="1:28" ht="21.6" customHeight="1">
      <c r="A470" s="7">
        <v>185</v>
      </c>
      <c r="B470" s="7">
        <v>2025050068</v>
      </c>
      <c r="C470" s="7">
        <v>1</v>
      </c>
      <c r="D470" s="7" t="s">
        <v>7123</v>
      </c>
      <c r="E470" s="7" t="s">
        <v>125</v>
      </c>
      <c r="F470" s="7" t="s">
        <v>8004</v>
      </c>
      <c r="G470" s="7" t="s">
        <v>7179</v>
      </c>
      <c r="H470" s="7" t="s">
        <v>7455</v>
      </c>
      <c r="I470" s="7" t="s">
        <v>7350</v>
      </c>
      <c r="J470" s="7" t="s">
        <v>7199</v>
      </c>
      <c r="K470" s="7" t="s">
        <v>7129</v>
      </c>
      <c r="L470" s="9" t="s">
        <v>7344</v>
      </c>
      <c r="M470" s="9" t="s">
        <v>7351</v>
      </c>
      <c r="N470" s="9" t="s">
        <v>7352</v>
      </c>
      <c r="O470" s="7" t="s">
        <v>471</v>
      </c>
      <c r="P470" s="7"/>
      <c r="Q470" s="7"/>
      <c r="R470" s="7">
        <v>163214</v>
      </c>
      <c r="S470" s="7" t="s">
        <v>480</v>
      </c>
      <c r="T470" s="7"/>
      <c r="U470" s="7"/>
      <c r="V470" s="7"/>
      <c r="W470" s="7"/>
      <c r="X470" s="7"/>
      <c r="Y470" s="7"/>
      <c r="Z470" s="9" t="s">
        <v>7641</v>
      </c>
      <c r="AA470" s="7" t="s">
        <v>480</v>
      </c>
      <c r="AB470" s="7">
        <v>1</v>
      </c>
    </row>
    <row r="471" spans="1:28" ht="21.6" customHeight="1">
      <c r="A471" s="7">
        <v>187</v>
      </c>
      <c r="B471" s="7">
        <v>2025051816</v>
      </c>
      <c r="C471" s="7">
        <v>1</v>
      </c>
      <c r="D471" s="7" t="s">
        <v>7123</v>
      </c>
      <c r="E471" s="7" t="s">
        <v>125</v>
      </c>
      <c r="F471" s="7" t="s">
        <v>7959</v>
      </c>
      <c r="G471" s="7" t="s">
        <v>7314</v>
      </c>
      <c r="H471" s="7" t="s">
        <v>7570</v>
      </c>
      <c r="I471" s="7" t="s">
        <v>7573</v>
      </c>
      <c r="J471" s="7" t="s">
        <v>7199</v>
      </c>
      <c r="K471" s="7" t="s">
        <v>7129</v>
      </c>
      <c r="L471" s="9" t="s">
        <v>7574</v>
      </c>
      <c r="M471" s="9" t="s">
        <v>7575</v>
      </c>
      <c r="N471" s="9" t="s">
        <v>130</v>
      </c>
      <c r="O471" s="7" t="s">
        <v>471</v>
      </c>
      <c r="P471" s="7"/>
      <c r="Q471" s="7"/>
      <c r="R471" s="7">
        <v>65183</v>
      </c>
      <c r="S471" s="7"/>
      <c r="T471" s="7"/>
      <c r="U471" s="7"/>
      <c r="V471" s="7"/>
      <c r="W471" s="7"/>
      <c r="X471" s="7"/>
      <c r="Y471" s="7" t="s">
        <v>480</v>
      </c>
      <c r="Z471" s="9" t="s">
        <v>8007</v>
      </c>
      <c r="AA471" s="7" t="s">
        <v>480</v>
      </c>
      <c r="AB471" s="7">
        <v>1</v>
      </c>
    </row>
    <row r="472" spans="1:28" ht="21.6" customHeight="1">
      <c r="A472" s="7">
        <v>188</v>
      </c>
      <c r="B472" s="7">
        <v>2025053110</v>
      </c>
      <c r="C472" s="7">
        <v>1</v>
      </c>
      <c r="D472" s="7" t="s">
        <v>7123</v>
      </c>
      <c r="E472" s="7" t="s">
        <v>125</v>
      </c>
      <c r="F472" s="7" t="s">
        <v>7962</v>
      </c>
      <c r="G472" s="7" t="s">
        <v>7314</v>
      </c>
      <c r="H472" s="7" t="s">
        <v>7196</v>
      </c>
      <c r="I472" s="7" t="s">
        <v>7354</v>
      </c>
      <c r="J472" s="7" t="s">
        <v>7199</v>
      </c>
      <c r="K472" s="7" t="s">
        <v>7129</v>
      </c>
      <c r="L472" s="9" t="s">
        <v>7355</v>
      </c>
      <c r="M472" s="9" t="s">
        <v>7356</v>
      </c>
      <c r="N472" s="9"/>
      <c r="O472" s="7" t="s">
        <v>471</v>
      </c>
      <c r="P472" s="7"/>
      <c r="Q472" s="7"/>
      <c r="R472" s="7">
        <v>314547</v>
      </c>
      <c r="S472" s="7" t="s">
        <v>480</v>
      </c>
      <c r="T472" s="7"/>
      <c r="U472" s="7"/>
      <c r="V472" s="7"/>
      <c r="W472" s="7"/>
      <c r="X472" s="7"/>
      <c r="Y472" s="7"/>
      <c r="Z472" s="9" t="s">
        <v>7641</v>
      </c>
      <c r="AA472" s="7" t="s">
        <v>480</v>
      </c>
      <c r="AB472" s="7">
        <v>1</v>
      </c>
    </row>
    <row r="473" spans="1:28" ht="21.6" customHeight="1">
      <c r="A473" s="7">
        <v>190</v>
      </c>
      <c r="B473" s="7">
        <v>2025050732</v>
      </c>
      <c r="C473" s="7">
        <v>1</v>
      </c>
      <c r="D473" s="7" t="s">
        <v>7123</v>
      </c>
      <c r="E473" s="7" t="s">
        <v>125</v>
      </c>
      <c r="F473" s="7" t="s">
        <v>7969</v>
      </c>
      <c r="G473" s="7" t="s">
        <v>8008</v>
      </c>
      <c r="H473" s="7" t="s">
        <v>8009</v>
      </c>
      <c r="I473" s="7" t="s">
        <v>7644</v>
      </c>
      <c r="J473" s="7" t="s">
        <v>7199</v>
      </c>
      <c r="K473" s="7" t="s">
        <v>7129</v>
      </c>
      <c r="L473" s="9" t="s">
        <v>7496</v>
      </c>
      <c r="M473" s="9" t="s">
        <v>7645</v>
      </c>
      <c r="N473" s="9" t="s">
        <v>7646</v>
      </c>
      <c r="O473" s="7" t="s">
        <v>509</v>
      </c>
      <c r="P473" s="7"/>
      <c r="Q473" s="7"/>
      <c r="R473" s="7">
        <v>515179</v>
      </c>
      <c r="S473" s="7"/>
      <c r="T473" s="7"/>
      <c r="U473" s="7"/>
      <c r="V473" s="7"/>
      <c r="W473" s="7"/>
      <c r="X473" s="7"/>
      <c r="Y473" s="7"/>
      <c r="Z473" s="9" t="s">
        <v>8010</v>
      </c>
      <c r="AA473" s="7" t="s">
        <v>480</v>
      </c>
      <c r="AB473" s="7">
        <v>1</v>
      </c>
    </row>
    <row r="474" spans="1:28" ht="21.6" customHeight="1">
      <c r="A474" s="7">
        <v>193</v>
      </c>
      <c r="B474" s="7">
        <v>2025051082</v>
      </c>
      <c r="C474" s="7">
        <v>1</v>
      </c>
      <c r="D474" s="7" t="s">
        <v>7123</v>
      </c>
      <c r="E474" s="7" t="s">
        <v>125</v>
      </c>
      <c r="F474" s="7" t="s">
        <v>7995</v>
      </c>
      <c r="G474" s="7" t="s">
        <v>8011</v>
      </c>
      <c r="H474" s="7" t="s">
        <v>8012</v>
      </c>
      <c r="I474" s="7" t="s">
        <v>7644</v>
      </c>
      <c r="J474" s="7" t="s">
        <v>7199</v>
      </c>
      <c r="K474" s="7" t="s">
        <v>7129</v>
      </c>
      <c r="L474" s="9" t="s">
        <v>7496</v>
      </c>
      <c r="M474" s="9" t="s">
        <v>7645</v>
      </c>
      <c r="N474" s="9" t="s">
        <v>7646</v>
      </c>
      <c r="O474" s="7" t="s">
        <v>471</v>
      </c>
      <c r="P474" s="7"/>
      <c r="Q474" s="7"/>
      <c r="R474" s="7">
        <v>515170</v>
      </c>
      <c r="S474" s="7"/>
      <c r="T474" s="7"/>
      <c r="U474" s="7" t="s">
        <v>480</v>
      </c>
      <c r="V474" s="7"/>
      <c r="W474" s="7"/>
      <c r="X474" s="7"/>
      <c r="Y474" s="7" t="s">
        <v>480</v>
      </c>
      <c r="Z474" s="9" t="s">
        <v>8013</v>
      </c>
      <c r="AA474" s="7" t="s">
        <v>480</v>
      </c>
      <c r="AB474" s="7">
        <v>1</v>
      </c>
    </row>
    <row r="475" spans="1:28" ht="21.6" customHeight="1">
      <c r="A475" s="7">
        <v>194</v>
      </c>
      <c r="B475" s="7">
        <v>2025053328</v>
      </c>
      <c r="C475" s="7">
        <v>1</v>
      </c>
      <c r="D475" s="7" t="s">
        <v>7123</v>
      </c>
      <c r="E475" s="7" t="s">
        <v>125</v>
      </c>
      <c r="F475" s="7" t="s">
        <v>8014</v>
      </c>
      <c r="G475" s="7" t="s">
        <v>7150</v>
      </c>
      <c r="H475" s="7" t="s">
        <v>7373</v>
      </c>
      <c r="I475" s="7" t="s">
        <v>7359</v>
      </c>
      <c r="J475" s="7" t="s">
        <v>7199</v>
      </c>
      <c r="K475" s="7" t="s">
        <v>7129</v>
      </c>
      <c r="L475" s="9" t="s">
        <v>7360</v>
      </c>
      <c r="M475" s="9" t="s">
        <v>7361</v>
      </c>
      <c r="N475" s="9"/>
      <c r="O475" s="7" t="s">
        <v>471</v>
      </c>
      <c r="P475" s="7"/>
      <c r="Q475" s="7"/>
      <c r="R475" s="7">
        <v>88200</v>
      </c>
      <c r="S475" s="7" t="s">
        <v>480</v>
      </c>
      <c r="T475" s="7"/>
      <c r="U475" s="7"/>
      <c r="V475" s="7"/>
      <c r="W475" s="7"/>
      <c r="X475" s="7"/>
      <c r="Y475" s="7"/>
      <c r="Z475" s="9" t="s">
        <v>7766</v>
      </c>
      <c r="AA475" s="7" t="s">
        <v>480</v>
      </c>
      <c r="AB475" s="7">
        <v>1</v>
      </c>
    </row>
    <row r="476" spans="1:28" ht="21.6" customHeight="1">
      <c r="A476" s="7">
        <v>198</v>
      </c>
      <c r="B476" s="7">
        <v>2025052630</v>
      </c>
      <c r="C476" s="7">
        <v>1</v>
      </c>
      <c r="D476" s="7" t="s">
        <v>7123</v>
      </c>
      <c r="E476" s="7" t="s">
        <v>125</v>
      </c>
      <c r="F476" s="7" t="s">
        <v>7951</v>
      </c>
      <c r="G476" s="7" t="s">
        <v>7599</v>
      </c>
      <c r="H476" s="7" t="s">
        <v>8015</v>
      </c>
      <c r="I476" s="7" t="s">
        <v>7651</v>
      </c>
      <c r="J476" s="7" t="s">
        <v>7199</v>
      </c>
      <c r="K476" s="7" t="s">
        <v>7129</v>
      </c>
      <c r="L476" s="9" t="s">
        <v>7652</v>
      </c>
      <c r="M476" s="9" t="s">
        <v>7653</v>
      </c>
      <c r="N476" s="9" t="s">
        <v>7370</v>
      </c>
      <c r="O476" s="7" t="s">
        <v>471</v>
      </c>
      <c r="P476" s="7"/>
      <c r="Q476" s="7"/>
      <c r="R476" s="7">
        <v>189991</v>
      </c>
      <c r="S476" s="7"/>
      <c r="T476" s="7"/>
      <c r="U476" s="7"/>
      <c r="V476" s="7"/>
      <c r="W476" s="7"/>
      <c r="X476" s="7"/>
      <c r="Y476" s="7" t="s">
        <v>480</v>
      </c>
      <c r="Z476" s="9" t="s">
        <v>7392</v>
      </c>
      <c r="AA476" s="7" t="s">
        <v>480</v>
      </c>
      <c r="AB476" s="7">
        <v>1</v>
      </c>
    </row>
    <row r="477" spans="1:28" ht="21.6" customHeight="1">
      <c r="A477" s="7">
        <v>199</v>
      </c>
      <c r="B477" s="7">
        <v>2025053289</v>
      </c>
      <c r="C477" s="7">
        <v>1</v>
      </c>
      <c r="D477" s="7" t="s">
        <v>7123</v>
      </c>
      <c r="E477" s="7" t="s">
        <v>125</v>
      </c>
      <c r="F477" s="7" t="s">
        <v>8014</v>
      </c>
      <c r="G477" s="7" t="s">
        <v>7227</v>
      </c>
      <c r="H477" s="7" t="s">
        <v>7134</v>
      </c>
      <c r="I477" s="7" t="s">
        <v>7651</v>
      </c>
      <c r="J477" s="7" t="s">
        <v>7199</v>
      </c>
      <c r="K477" s="7" t="s">
        <v>7129</v>
      </c>
      <c r="L477" s="9" t="s">
        <v>7652</v>
      </c>
      <c r="M477" s="9" t="s">
        <v>7653</v>
      </c>
      <c r="N477" s="9" t="s">
        <v>7370</v>
      </c>
      <c r="O477" s="7" t="s">
        <v>471</v>
      </c>
      <c r="P477" s="7"/>
      <c r="Q477" s="7"/>
      <c r="R477" s="7">
        <v>189991</v>
      </c>
      <c r="S477" s="7"/>
      <c r="T477" s="7"/>
      <c r="U477" s="7"/>
      <c r="V477" s="7"/>
      <c r="W477" s="7"/>
      <c r="X477" s="7"/>
      <c r="Y477" s="7" t="s">
        <v>480</v>
      </c>
      <c r="Z477" s="9" t="s">
        <v>8016</v>
      </c>
      <c r="AA477" s="7" t="s">
        <v>480</v>
      </c>
      <c r="AB477" s="7">
        <v>1</v>
      </c>
    </row>
    <row r="478" spans="1:28" ht="21.6" customHeight="1">
      <c r="A478" s="7">
        <v>200</v>
      </c>
      <c r="B478" s="7">
        <v>2025050475</v>
      </c>
      <c r="C478" s="7">
        <v>1</v>
      </c>
      <c r="D478" s="7" t="s">
        <v>7123</v>
      </c>
      <c r="E478" s="7" t="s">
        <v>125</v>
      </c>
      <c r="F478" s="7" t="s">
        <v>7964</v>
      </c>
      <c r="G478" s="7" t="s">
        <v>7333</v>
      </c>
      <c r="H478" s="7" t="s">
        <v>7378</v>
      </c>
      <c r="I478" s="7" t="s">
        <v>7364</v>
      </c>
      <c r="J478" s="7" t="s">
        <v>7199</v>
      </c>
      <c r="K478" s="7" t="s">
        <v>7129</v>
      </c>
      <c r="L478" s="9" t="s">
        <v>7200</v>
      </c>
      <c r="M478" s="9" t="s">
        <v>7365</v>
      </c>
      <c r="N478" s="9" t="s">
        <v>7366</v>
      </c>
      <c r="O478" s="7" t="s">
        <v>509</v>
      </c>
      <c r="P478" s="7"/>
      <c r="Q478" s="7"/>
      <c r="R478" s="7">
        <v>65133</v>
      </c>
      <c r="S478" s="7"/>
      <c r="T478" s="7"/>
      <c r="U478" s="7"/>
      <c r="V478" s="7"/>
      <c r="W478" s="7"/>
      <c r="X478" s="7"/>
      <c r="Y478" s="7"/>
      <c r="Z478" s="9" t="s">
        <v>8017</v>
      </c>
      <c r="AA478" s="7" t="s">
        <v>480</v>
      </c>
      <c r="AB478" s="7">
        <v>1</v>
      </c>
    </row>
    <row r="479" spans="1:28" ht="21.6" customHeight="1">
      <c r="A479" s="7">
        <v>201</v>
      </c>
      <c r="B479" s="7">
        <v>2025051045</v>
      </c>
      <c r="C479" s="7">
        <v>1</v>
      </c>
      <c r="D479" s="7" t="s">
        <v>7123</v>
      </c>
      <c r="E479" s="7" t="s">
        <v>125</v>
      </c>
      <c r="F479" s="7" t="s">
        <v>7995</v>
      </c>
      <c r="G479" s="7" t="s">
        <v>7373</v>
      </c>
      <c r="H479" s="7" t="s">
        <v>7332</v>
      </c>
      <c r="I479" s="7" t="s">
        <v>7368</v>
      </c>
      <c r="J479" s="7" t="s">
        <v>7199</v>
      </c>
      <c r="K479" s="7" t="s">
        <v>7129</v>
      </c>
      <c r="L479" s="9" t="s">
        <v>7216</v>
      </c>
      <c r="M479" s="9" t="s">
        <v>7369</v>
      </c>
      <c r="N479" s="9" t="s">
        <v>7370</v>
      </c>
      <c r="O479" s="7" t="s">
        <v>471</v>
      </c>
      <c r="P479" s="7"/>
      <c r="Q479" s="7"/>
      <c r="R479" s="7">
        <v>43386</v>
      </c>
      <c r="S479" s="7" t="s">
        <v>480</v>
      </c>
      <c r="T479" s="7"/>
      <c r="U479" s="7"/>
      <c r="V479" s="7"/>
      <c r="W479" s="7"/>
      <c r="X479" s="7"/>
      <c r="Y479" s="7"/>
      <c r="Z479" s="9" t="s">
        <v>7766</v>
      </c>
      <c r="AA479" s="7" t="s">
        <v>480</v>
      </c>
      <c r="AB479" s="7">
        <v>1</v>
      </c>
    </row>
    <row r="480" spans="1:28" ht="21.6" customHeight="1">
      <c r="A480" s="7">
        <v>203</v>
      </c>
      <c r="B480" s="7">
        <v>2025051951</v>
      </c>
      <c r="C480" s="7">
        <v>1</v>
      </c>
      <c r="D480" s="7" t="s">
        <v>7123</v>
      </c>
      <c r="E480" s="7" t="s">
        <v>125</v>
      </c>
      <c r="F480" s="7" t="s">
        <v>8018</v>
      </c>
      <c r="G480" s="7" t="s">
        <v>7314</v>
      </c>
      <c r="H480" s="7" t="s">
        <v>7569</v>
      </c>
      <c r="I480" s="7" t="s">
        <v>7368</v>
      </c>
      <c r="J480" s="7" t="s">
        <v>7199</v>
      </c>
      <c r="K480" s="7" t="s">
        <v>7129</v>
      </c>
      <c r="L480" s="9" t="s">
        <v>7216</v>
      </c>
      <c r="M480" s="9" t="s">
        <v>7369</v>
      </c>
      <c r="N480" s="9" t="s">
        <v>7370</v>
      </c>
      <c r="O480" s="7" t="s">
        <v>471</v>
      </c>
      <c r="P480" s="7"/>
      <c r="Q480" s="7"/>
      <c r="R480" s="7">
        <v>43386</v>
      </c>
      <c r="S480" s="7"/>
      <c r="T480" s="7"/>
      <c r="U480" s="7"/>
      <c r="V480" s="7"/>
      <c r="W480" s="7"/>
      <c r="X480" s="7"/>
      <c r="Y480" s="7" t="s">
        <v>480</v>
      </c>
      <c r="Z480" s="9" t="s">
        <v>8019</v>
      </c>
      <c r="AA480" s="7" t="s">
        <v>480</v>
      </c>
      <c r="AB480" s="7">
        <v>1</v>
      </c>
    </row>
    <row r="481" spans="1:28" ht="21.6" customHeight="1">
      <c r="A481" s="7">
        <v>204</v>
      </c>
      <c r="B481" s="7">
        <v>2025051042</v>
      </c>
      <c r="C481" s="7">
        <v>1</v>
      </c>
      <c r="D481" s="7" t="s">
        <v>7123</v>
      </c>
      <c r="E481" s="7" t="s">
        <v>125</v>
      </c>
      <c r="F481" s="7" t="s">
        <v>7995</v>
      </c>
      <c r="G481" s="7" t="s">
        <v>7150</v>
      </c>
      <c r="H481" s="7" t="s">
        <v>7373</v>
      </c>
      <c r="I481" s="7" t="s">
        <v>7374</v>
      </c>
      <c r="J481" s="7" t="s">
        <v>7199</v>
      </c>
      <c r="K481" s="7" t="s">
        <v>7129</v>
      </c>
      <c r="L481" s="9" t="s">
        <v>7216</v>
      </c>
      <c r="M481" s="9" t="s">
        <v>7375</v>
      </c>
      <c r="N481" s="9" t="s">
        <v>7376</v>
      </c>
      <c r="O481" s="7" t="s">
        <v>471</v>
      </c>
      <c r="P481" s="7"/>
      <c r="Q481" s="7"/>
      <c r="R481" s="7">
        <v>73215</v>
      </c>
      <c r="S481" s="7" t="s">
        <v>480</v>
      </c>
      <c r="T481" s="7"/>
      <c r="U481" s="7"/>
      <c r="V481" s="7"/>
      <c r="W481" s="7"/>
      <c r="X481" s="7"/>
      <c r="Y481" s="7"/>
      <c r="Z481" s="9" t="s">
        <v>7766</v>
      </c>
      <c r="AA481" s="7" t="s">
        <v>480</v>
      </c>
      <c r="AB481" s="7">
        <v>1</v>
      </c>
    </row>
    <row r="482" spans="1:28" ht="21.6" customHeight="1">
      <c r="A482" s="7">
        <v>206</v>
      </c>
      <c r="B482" s="7">
        <v>2025051344</v>
      </c>
      <c r="C482" s="7">
        <v>1</v>
      </c>
      <c r="D482" s="7" t="s">
        <v>7123</v>
      </c>
      <c r="E482" s="7" t="s">
        <v>125</v>
      </c>
      <c r="F482" s="7" t="s">
        <v>7980</v>
      </c>
      <c r="G482" s="7" t="s">
        <v>7226</v>
      </c>
      <c r="H482" s="7" t="s">
        <v>7309</v>
      </c>
      <c r="I482" s="7" t="s">
        <v>7379</v>
      </c>
      <c r="J482" s="7" t="s">
        <v>7223</v>
      </c>
      <c r="K482" s="7" t="s">
        <v>7129</v>
      </c>
      <c r="L482" s="9" t="s">
        <v>7380</v>
      </c>
      <c r="M482" s="9" t="s">
        <v>7381</v>
      </c>
      <c r="N482" s="9" t="s">
        <v>7382</v>
      </c>
      <c r="O482" s="7" t="s">
        <v>471</v>
      </c>
      <c r="P482" s="7"/>
      <c r="Q482" s="7"/>
      <c r="R482" s="7">
        <v>132646</v>
      </c>
      <c r="S482" s="7" t="s">
        <v>480</v>
      </c>
      <c r="T482" s="7"/>
      <c r="U482" s="7"/>
      <c r="V482" s="7"/>
      <c r="W482" s="7"/>
      <c r="X482" s="7"/>
      <c r="Y482" s="7"/>
      <c r="Z482" s="9" t="s">
        <v>7766</v>
      </c>
      <c r="AA482" s="7" t="s">
        <v>480</v>
      </c>
      <c r="AB482" s="7">
        <v>1</v>
      </c>
    </row>
    <row r="483" spans="1:28" ht="21.6" customHeight="1">
      <c r="A483" s="7">
        <v>208</v>
      </c>
      <c r="B483" s="7">
        <v>2025051346</v>
      </c>
      <c r="C483" s="7">
        <v>1</v>
      </c>
      <c r="D483" s="7" t="s">
        <v>7123</v>
      </c>
      <c r="E483" s="7" t="s">
        <v>125</v>
      </c>
      <c r="F483" s="7" t="s">
        <v>7980</v>
      </c>
      <c r="G483" s="7" t="s">
        <v>7309</v>
      </c>
      <c r="H483" s="7" t="s">
        <v>7999</v>
      </c>
      <c r="I483" s="7" t="s">
        <v>7386</v>
      </c>
      <c r="J483" s="7" t="s">
        <v>7223</v>
      </c>
      <c r="K483" s="7" t="s">
        <v>7129</v>
      </c>
      <c r="L483" s="9" t="s">
        <v>7380</v>
      </c>
      <c r="M483" s="9" t="s">
        <v>7387</v>
      </c>
      <c r="N483" s="9" t="s">
        <v>7388</v>
      </c>
      <c r="O483" s="7" t="s">
        <v>471</v>
      </c>
      <c r="P483" s="7"/>
      <c r="Q483" s="7"/>
      <c r="R483" s="7">
        <v>115633</v>
      </c>
      <c r="S483" s="7" t="s">
        <v>480</v>
      </c>
      <c r="T483" s="7"/>
      <c r="U483" s="7"/>
      <c r="V483" s="7"/>
      <c r="W483" s="7"/>
      <c r="X483" s="7"/>
      <c r="Y483" s="7"/>
      <c r="Z483" s="9" t="s">
        <v>7766</v>
      </c>
      <c r="AA483" s="7" t="s">
        <v>480</v>
      </c>
      <c r="AB483" s="7">
        <v>1</v>
      </c>
    </row>
    <row r="484" spans="1:28" ht="21.6" customHeight="1">
      <c r="A484" s="7">
        <v>210</v>
      </c>
      <c r="B484" s="7">
        <v>2025051975</v>
      </c>
      <c r="C484" s="7">
        <v>1</v>
      </c>
      <c r="D484" s="7" t="s">
        <v>7123</v>
      </c>
      <c r="E484" s="7" t="s">
        <v>125</v>
      </c>
      <c r="F484" s="7" t="s">
        <v>8018</v>
      </c>
      <c r="G484" s="7" t="s">
        <v>7150</v>
      </c>
      <c r="H484" s="7" t="s">
        <v>7793</v>
      </c>
      <c r="I484" s="7" t="s">
        <v>7386</v>
      </c>
      <c r="J484" s="7" t="s">
        <v>7223</v>
      </c>
      <c r="K484" s="7" t="s">
        <v>7129</v>
      </c>
      <c r="L484" s="9" t="s">
        <v>7380</v>
      </c>
      <c r="M484" s="9" t="s">
        <v>7387</v>
      </c>
      <c r="N484" s="9" t="s">
        <v>7388</v>
      </c>
      <c r="O484" s="7" t="s">
        <v>509</v>
      </c>
      <c r="P484" s="7"/>
      <c r="Q484" s="7"/>
      <c r="R484" s="7">
        <v>115633</v>
      </c>
      <c r="S484" s="7"/>
      <c r="T484" s="7"/>
      <c r="U484" s="7"/>
      <c r="V484" s="7"/>
      <c r="W484" s="7"/>
      <c r="X484" s="7"/>
      <c r="Y484" s="7"/>
      <c r="Z484" s="9" t="s">
        <v>7647</v>
      </c>
      <c r="AA484" s="7" t="s">
        <v>480</v>
      </c>
      <c r="AB484" s="7">
        <v>1</v>
      </c>
    </row>
    <row r="485" spans="1:28" ht="21.6" customHeight="1">
      <c r="A485" s="7">
        <v>211</v>
      </c>
      <c r="B485" s="7">
        <v>2025053356</v>
      </c>
      <c r="C485" s="7">
        <v>1</v>
      </c>
      <c r="D485" s="7" t="s">
        <v>7123</v>
      </c>
      <c r="E485" s="7" t="s">
        <v>125</v>
      </c>
      <c r="F485" s="7" t="s">
        <v>8014</v>
      </c>
      <c r="G485" s="7" t="s">
        <v>7793</v>
      </c>
      <c r="H485" s="7" t="s">
        <v>7383</v>
      </c>
      <c r="I485" s="7" t="s">
        <v>7386</v>
      </c>
      <c r="J485" s="7" t="s">
        <v>7223</v>
      </c>
      <c r="K485" s="7" t="s">
        <v>7129</v>
      </c>
      <c r="L485" s="9" t="s">
        <v>7380</v>
      </c>
      <c r="M485" s="9" t="s">
        <v>7387</v>
      </c>
      <c r="N485" s="9" t="s">
        <v>7388</v>
      </c>
      <c r="O485" s="7" t="s">
        <v>509</v>
      </c>
      <c r="P485" s="7"/>
      <c r="Q485" s="7"/>
      <c r="R485" s="7">
        <v>115633</v>
      </c>
      <c r="S485" s="7"/>
      <c r="T485" s="7"/>
      <c r="U485" s="7"/>
      <c r="V485" s="7"/>
      <c r="W485" s="7"/>
      <c r="X485" s="7"/>
      <c r="Y485" s="7"/>
      <c r="Z485" s="9" t="s">
        <v>8020</v>
      </c>
      <c r="AA485" s="7" t="s">
        <v>480</v>
      </c>
      <c r="AB485" s="7">
        <v>1</v>
      </c>
    </row>
    <row r="486" spans="1:28" ht="21.6" customHeight="1">
      <c r="A486" s="7">
        <v>212</v>
      </c>
      <c r="B486" s="7">
        <v>2025051381</v>
      </c>
      <c r="C486" s="7">
        <v>1</v>
      </c>
      <c r="D486" s="7" t="s">
        <v>7123</v>
      </c>
      <c r="E486" s="7" t="s">
        <v>125</v>
      </c>
      <c r="F486" s="7" t="s">
        <v>7980</v>
      </c>
      <c r="G486" s="7" t="s">
        <v>7327</v>
      </c>
      <c r="H486" s="7" t="s">
        <v>7347</v>
      </c>
      <c r="I486" s="7" t="s">
        <v>7393</v>
      </c>
      <c r="J486" s="7" t="s">
        <v>7223</v>
      </c>
      <c r="K486" s="7" t="s">
        <v>7129</v>
      </c>
      <c r="L486" s="9" t="s">
        <v>7394</v>
      </c>
      <c r="M486" s="9" t="s">
        <v>7395</v>
      </c>
      <c r="N486" s="9"/>
      <c r="O486" s="7" t="s">
        <v>471</v>
      </c>
      <c r="P486" s="7"/>
      <c r="Q486" s="7"/>
      <c r="R486" s="7">
        <v>40000</v>
      </c>
      <c r="S486" s="7" t="s">
        <v>480</v>
      </c>
      <c r="T486" s="7"/>
      <c r="U486" s="7"/>
      <c r="V486" s="7"/>
      <c r="W486" s="7"/>
      <c r="X486" s="7"/>
      <c r="Y486" s="7"/>
      <c r="Z486" s="9" t="s">
        <v>7766</v>
      </c>
      <c r="AA486" s="7" t="s">
        <v>480</v>
      </c>
      <c r="AB486" s="7">
        <v>1</v>
      </c>
    </row>
    <row r="487" spans="1:28" ht="21.6" customHeight="1">
      <c r="A487" s="7">
        <v>214</v>
      </c>
      <c r="B487" s="7">
        <v>2025053746</v>
      </c>
      <c r="C487" s="7">
        <v>1</v>
      </c>
      <c r="D487" s="7" t="s">
        <v>7123</v>
      </c>
      <c r="E487" s="7" t="s">
        <v>125</v>
      </c>
      <c r="F487" s="7" t="s">
        <v>7965</v>
      </c>
      <c r="G487" s="7" t="s">
        <v>7327</v>
      </c>
      <c r="H487" s="7" t="s">
        <v>7550</v>
      </c>
      <c r="I487" s="7" t="s">
        <v>7393</v>
      </c>
      <c r="J487" s="7" t="s">
        <v>7223</v>
      </c>
      <c r="K487" s="7" t="s">
        <v>7129</v>
      </c>
      <c r="L487" s="9" t="s">
        <v>7394</v>
      </c>
      <c r="M487" s="9" t="s">
        <v>7395</v>
      </c>
      <c r="N487" s="9"/>
      <c r="O487" s="7" t="s">
        <v>471</v>
      </c>
      <c r="P487" s="7"/>
      <c r="Q487" s="7"/>
      <c r="R487" s="7">
        <v>40000</v>
      </c>
      <c r="S487" s="7"/>
      <c r="T487" s="7"/>
      <c r="U487" s="7"/>
      <c r="V487" s="7"/>
      <c r="W487" s="7" t="s">
        <v>480</v>
      </c>
      <c r="X487" s="7"/>
      <c r="Y487" s="7"/>
      <c r="Z487" s="9" t="s">
        <v>8021</v>
      </c>
      <c r="AA487" s="7" t="s">
        <v>480</v>
      </c>
      <c r="AB487" s="7">
        <v>1</v>
      </c>
    </row>
    <row r="488" spans="1:28" ht="21.6" customHeight="1">
      <c r="A488" s="7">
        <v>219</v>
      </c>
      <c r="B488" s="7">
        <v>2025051076</v>
      </c>
      <c r="C488" s="7">
        <v>1</v>
      </c>
      <c r="D488" s="7" t="s">
        <v>7123</v>
      </c>
      <c r="E488" s="7" t="s">
        <v>125</v>
      </c>
      <c r="F488" s="7" t="s">
        <v>7995</v>
      </c>
      <c r="G488" s="7" t="s">
        <v>7372</v>
      </c>
      <c r="H488" s="7" t="s">
        <v>7744</v>
      </c>
      <c r="I488" s="7" t="s">
        <v>7407</v>
      </c>
      <c r="J488" s="7" t="s">
        <v>7223</v>
      </c>
      <c r="K488" s="7" t="s">
        <v>7129</v>
      </c>
      <c r="L488" s="9" t="s">
        <v>7408</v>
      </c>
      <c r="M488" s="9" t="s">
        <v>7409</v>
      </c>
      <c r="N488" s="9" t="s">
        <v>7410</v>
      </c>
      <c r="O488" s="7" t="s">
        <v>471</v>
      </c>
      <c r="P488" s="7"/>
      <c r="Q488" s="7"/>
      <c r="R488" s="7">
        <v>183748</v>
      </c>
      <c r="S488" s="7"/>
      <c r="T488" s="7"/>
      <c r="U488" s="7" t="s">
        <v>480</v>
      </c>
      <c r="V488" s="7"/>
      <c r="W488" s="7"/>
      <c r="X488" s="7"/>
      <c r="Y488" s="7"/>
      <c r="Z488" s="9" t="s">
        <v>7308</v>
      </c>
      <c r="AA488" s="7" t="s">
        <v>480</v>
      </c>
      <c r="AB488" s="7">
        <v>1</v>
      </c>
    </row>
    <row r="489" spans="1:28" ht="21.6" customHeight="1">
      <c r="A489" s="7">
        <v>222</v>
      </c>
      <c r="B489" s="7">
        <v>2025051077</v>
      </c>
      <c r="C489" s="7">
        <v>1</v>
      </c>
      <c r="D489" s="7" t="s">
        <v>7123</v>
      </c>
      <c r="E489" s="7" t="s">
        <v>125</v>
      </c>
      <c r="F489" s="7" t="s">
        <v>7995</v>
      </c>
      <c r="G489" s="7" t="s">
        <v>7744</v>
      </c>
      <c r="H489" s="7" t="s">
        <v>8022</v>
      </c>
      <c r="I489" s="7" t="s">
        <v>7658</v>
      </c>
      <c r="J489" s="7" t="s">
        <v>7223</v>
      </c>
      <c r="K489" s="7" t="s">
        <v>7129</v>
      </c>
      <c r="L489" s="9" t="s">
        <v>7408</v>
      </c>
      <c r="M489" s="9" t="s">
        <v>7659</v>
      </c>
      <c r="N489" s="9" t="s">
        <v>7660</v>
      </c>
      <c r="O489" s="7" t="s">
        <v>471</v>
      </c>
      <c r="P489" s="7"/>
      <c r="Q489" s="7"/>
      <c r="R489" s="7">
        <v>151990</v>
      </c>
      <c r="S489" s="7"/>
      <c r="T489" s="7"/>
      <c r="U489" s="7" t="s">
        <v>480</v>
      </c>
      <c r="V489" s="7"/>
      <c r="W489" s="7"/>
      <c r="X489" s="7"/>
      <c r="Y489" s="7"/>
      <c r="Z489" s="9" t="s">
        <v>7308</v>
      </c>
      <c r="AA489" s="7" t="s">
        <v>480</v>
      </c>
      <c r="AB489" s="7">
        <v>1</v>
      </c>
    </row>
    <row r="490" spans="1:28" ht="21.6" customHeight="1">
      <c r="A490" s="7">
        <v>223</v>
      </c>
      <c r="B490" s="7">
        <v>2025053112</v>
      </c>
      <c r="C490" s="7">
        <v>1</v>
      </c>
      <c r="D490" s="7" t="s">
        <v>7123</v>
      </c>
      <c r="E490" s="7" t="s">
        <v>125</v>
      </c>
      <c r="F490" s="7" t="s">
        <v>7962</v>
      </c>
      <c r="G490" s="7" t="s">
        <v>7196</v>
      </c>
      <c r="H490" s="7" t="s">
        <v>7150</v>
      </c>
      <c r="I490" s="7" t="s">
        <v>7416</v>
      </c>
      <c r="J490" s="7" t="s">
        <v>7417</v>
      </c>
      <c r="K490" s="7" t="s">
        <v>7129</v>
      </c>
      <c r="L490" s="9" t="s">
        <v>7418</v>
      </c>
      <c r="M490" s="9" t="s">
        <v>7356</v>
      </c>
      <c r="N490" s="9" t="s">
        <v>7388</v>
      </c>
      <c r="O490" s="7" t="s">
        <v>471</v>
      </c>
      <c r="P490" s="7"/>
      <c r="Q490" s="7"/>
      <c r="R490" s="7">
        <v>71955</v>
      </c>
      <c r="S490" s="7" t="s">
        <v>480</v>
      </c>
      <c r="T490" s="7"/>
      <c r="U490" s="7"/>
      <c r="V490" s="7"/>
      <c r="W490" s="7"/>
      <c r="X490" s="7"/>
      <c r="Y490" s="7"/>
      <c r="Z490" s="9" t="s">
        <v>7641</v>
      </c>
      <c r="AA490" s="7" t="s">
        <v>480</v>
      </c>
      <c r="AB490" s="7">
        <v>1</v>
      </c>
    </row>
    <row r="491" spans="1:28" ht="21.6" customHeight="1">
      <c r="A491" s="7">
        <v>238</v>
      </c>
      <c r="B491" s="7">
        <v>2025053766</v>
      </c>
      <c r="C491" s="7">
        <v>1</v>
      </c>
      <c r="D491" s="7" t="s">
        <v>7123</v>
      </c>
      <c r="E491" s="7" t="s">
        <v>125</v>
      </c>
      <c r="F491" s="7" t="s">
        <v>7965</v>
      </c>
      <c r="G491" s="7" t="s">
        <v>7196</v>
      </c>
      <c r="H491" s="7" t="s">
        <v>7961</v>
      </c>
      <c r="I491" s="7" t="s">
        <v>7448</v>
      </c>
      <c r="J491" s="7" t="s">
        <v>7244</v>
      </c>
      <c r="K491" s="7" t="s">
        <v>7129</v>
      </c>
      <c r="L491" s="9" t="s">
        <v>7449</v>
      </c>
      <c r="M491" s="9" t="s">
        <v>7450</v>
      </c>
      <c r="N491" s="9" t="s">
        <v>371</v>
      </c>
      <c r="O491" s="7" t="s">
        <v>509</v>
      </c>
      <c r="P491" s="7"/>
      <c r="Q491" s="7"/>
      <c r="R491" s="7">
        <v>265058</v>
      </c>
      <c r="S491" s="7"/>
      <c r="T491" s="7"/>
      <c r="U491" s="7"/>
      <c r="V491" s="7"/>
      <c r="W491" s="7"/>
      <c r="X491" s="7"/>
      <c r="Y491" s="7"/>
      <c r="Z491" s="9" t="s">
        <v>8023</v>
      </c>
      <c r="AA491" s="7" t="s">
        <v>480</v>
      </c>
      <c r="AB491" s="7">
        <v>1</v>
      </c>
    </row>
    <row r="492" spans="1:28" ht="21.6" customHeight="1">
      <c r="A492" s="7">
        <v>241</v>
      </c>
      <c r="B492" s="7">
        <v>2025051227</v>
      </c>
      <c r="C492" s="7">
        <v>1</v>
      </c>
      <c r="D492" s="7" t="s">
        <v>7123</v>
      </c>
      <c r="E492" s="7" t="s">
        <v>125</v>
      </c>
      <c r="F492" s="7" t="s">
        <v>8001</v>
      </c>
      <c r="G492" s="7" t="s">
        <v>7373</v>
      </c>
      <c r="H492" s="7" t="s">
        <v>7332</v>
      </c>
      <c r="I492" s="7" t="s">
        <v>8024</v>
      </c>
      <c r="J492" s="7" t="s">
        <v>7244</v>
      </c>
      <c r="K492" s="7" t="s">
        <v>7129</v>
      </c>
      <c r="L492" s="9" t="s">
        <v>8025</v>
      </c>
      <c r="M492" s="9" t="s">
        <v>8026</v>
      </c>
      <c r="N492" s="9" t="s">
        <v>8027</v>
      </c>
      <c r="O492" s="7" t="s">
        <v>7136</v>
      </c>
      <c r="P492" s="7"/>
      <c r="Q492" s="7"/>
      <c r="R492" s="7">
        <v>108750</v>
      </c>
      <c r="S492" s="7"/>
      <c r="T492" s="7"/>
      <c r="U492" s="7"/>
      <c r="V492" s="7"/>
      <c r="W492" s="7"/>
      <c r="X492" s="7"/>
      <c r="Y492" s="7"/>
      <c r="Z492" s="9" t="s">
        <v>7766</v>
      </c>
      <c r="AA492" s="7" t="s">
        <v>480</v>
      </c>
      <c r="AB492" s="7">
        <v>1</v>
      </c>
    </row>
    <row r="493" spans="1:28" ht="21.6" customHeight="1">
      <c r="A493" s="7">
        <v>243</v>
      </c>
      <c r="B493" s="7">
        <v>2025051496</v>
      </c>
      <c r="C493" s="7">
        <v>1</v>
      </c>
      <c r="D493" s="7" t="s">
        <v>7123</v>
      </c>
      <c r="E493" s="7" t="s">
        <v>125</v>
      </c>
      <c r="F493" s="7" t="s">
        <v>7980</v>
      </c>
      <c r="G493" s="7" t="s">
        <v>7377</v>
      </c>
      <c r="H493" s="7" t="s">
        <v>7378</v>
      </c>
      <c r="I493" s="7" t="s">
        <v>8024</v>
      </c>
      <c r="J493" s="7" t="s">
        <v>7244</v>
      </c>
      <c r="K493" s="7" t="s">
        <v>7129</v>
      </c>
      <c r="L493" s="9" t="s">
        <v>8025</v>
      </c>
      <c r="M493" s="9" t="s">
        <v>8026</v>
      </c>
      <c r="N493" s="9" t="s">
        <v>8027</v>
      </c>
      <c r="O493" s="7" t="s">
        <v>471</v>
      </c>
      <c r="P493" s="7"/>
      <c r="Q493" s="7"/>
      <c r="R493" s="7">
        <v>108750</v>
      </c>
      <c r="S493" s="7"/>
      <c r="T493" s="7" t="s">
        <v>480</v>
      </c>
      <c r="U493" s="7"/>
      <c r="V493" s="7"/>
      <c r="W493" s="7"/>
      <c r="X493" s="7"/>
      <c r="Y493" s="7"/>
      <c r="Z493" s="9" t="s">
        <v>7308</v>
      </c>
      <c r="AA493" s="7" t="s">
        <v>480</v>
      </c>
      <c r="AB493" s="7">
        <v>1</v>
      </c>
    </row>
    <row r="494" spans="1:28" ht="21.6" customHeight="1">
      <c r="A494" s="7">
        <v>244</v>
      </c>
      <c r="B494" s="7">
        <v>2025050072</v>
      </c>
      <c r="C494" s="7">
        <v>1</v>
      </c>
      <c r="D494" s="7" t="s">
        <v>7123</v>
      </c>
      <c r="E494" s="7" t="s">
        <v>125</v>
      </c>
      <c r="F494" s="7" t="s">
        <v>8004</v>
      </c>
      <c r="G494" s="7" t="s">
        <v>7327</v>
      </c>
      <c r="H494" s="7" t="s">
        <v>7300</v>
      </c>
      <c r="I494" s="7" t="s">
        <v>7456</v>
      </c>
      <c r="J494" s="7" t="s">
        <v>7244</v>
      </c>
      <c r="K494" s="7" t="s">
        <v>7129</v>
      </c>
      <c r="L494" s="9" t="s">
        <v>7344</v>
      </c>
      <c r="M494" s="9" t="s">
        <v>7457</v>
      </c>
      <c r="N494" s="9" t="s">
        <v>7458</v>
      </c>
      <c r="O494" s="7" t="s">
        <v>471</v>
      </c>
      <c r="P494" s="7"/>
      <c r="Q494" s="7"/>
      <c r="R494" s="7">
        <v>11043</v>
      </c>
      <c r="S494" s="7" t="s">
        <v>480</v>
      </c>
      <c r="T494" s="7"/>
      <c r="U494" s="7"/>
      <c r="V494" s="7"/>
      <c r="W494" s="7"/>
      <c r="X494" s="7"/>
      <c r="Y494" s="7"/>
      <c r="Z494" s="9" t="s">
        <v>7641</v>
      </c>
      <c r="AA494" s="7" t="s">
        <v>480</v>
      </c>
      <c r="AB494" s="7">
        <v>1</v>
      </c>
    </row>
    <row r="495" spans="1:28" ht="21.6" customHeight="1">
      <c r="A495" s="7">
        <v>246</v>
      </c>
      <c r="B495" s="7">
        <v>2025052559</v>
      </c>
      <c r="C495" s="7">
        <v>1</v>
      </c>
      <c r="D495" s="7" t="s">
        <v>7123</v>
      </c>
      <c r="E495" s="7" t="s">
        <v>125</v>
      </c>
      <c r="F495" s="7" t="s">
        <v>7951</v>
      </c>
      <c r="G495" s="7" t="s">
        <v>7226</v>
      </c>
      <c r="H495" s="7" t="s">
        <v>7932</v>
      </c>
      <c r="I495" s="7" t="s">
        <v>7456</v>
      </c>
      <c r="J495" s="7" t="s">
        <v>7244</v>
      </c>
      <c r="K495" s="7" t="s">
        <v>7129</v>
      </c>
      <c r="L495" s="9" t="s">
        <v>7344</v>
      </c>
      <c r="M495" s="9" t="s">
        <v>7457</v>
      </c>
      <c r="N495" s="9" t="s">
        <v>7458</v>
      </c>
      <c r="O495" s="7" t="s">
        <v>509</v>
      </c>
      <c r="P495" s="7"/>
      <c r="Q495" s="7"/>
      <c r="R495" s="7">
        <v>11043</v>
      </c>
      <c r="S495" s="7"/>
      <c r="T495" s="7"/>
      <c r="U495" s="7"/>
      <c r="V495" s="7"/>
      <c r="W495" s="7"/>
      <c r="X495" s="7"/>
      <c r="Y495" s="7"/>
      <c r="Z495" s="9" t="s">
        <v>8028</v>
      </c>
      <c r="AA495" s="7" t="s">
        <v>480</v>
      </c>
      <c r="AB495" s="7">
        <v>1</v>
      </c>
    </row>
    <row r="496" spans="1:28" ht="21.6" customHeight="1">
      <c r="A496" s="7">
        <v>247</v>
      </c>
      <c r="B496" s="7">
        <v>2025050062</v>
      </c>
      <c r="C496" s="7">
        <v>1</v>
      </c>
      <c r="D496" s="7" t="s">
        <v>7123</v>
      </c>
      <c r="E496" s="7" t="s">
        <v>125</v>
      </c>
      <c r="F496" s="7" t="s">
        <v>8004</v>
      </c>
      <c r="G496" s="7" t="s">
        <v>7227</v>
      </c>
      <c r="H496" s="7" t="s">
        <v>7309</v>
      </c>
      <c r="I496" s="7" t="s">
        <v>7459</v>
      </c>
      <c r="J496" s="7" t="s">
        <v>7244</v>
      </c>
      <c r="K496" s="7" t="s">
        <v>7129</v>
      </c>
      <c r="L496" s="9" t="s">
        <v>7344</v>
      </c>
      <c r="M496" s="9" t="s">
        <v>7460</v>
      </c>
      <c r="N496" s="9" t="s">
        <v>7325</v>
      </c>
      <c r="O496" s="7" t="s">
        <v>471</v>
      </c>
      <c r="P496" s="7"/>
      <c r="Q496" s="7"/>
      <c r="R496" s="7">
        <v>139233</v>
      </c>
      <c r="S496" s="7" t="s">
        <v>480</v>
      </c>
      <c r="T496" s="7"/>
      <c r="U496" s="7"/>
      <c r="V496" s="7"/>
      <c r="W496" s="7"/>
      <c r="X496" s="7"/>
      <c r="Y496" s="7"/>
      <c r="Z496" s="9" t="s">
        <v>7641</v>
      </c>
      <c r="AA496" s="7" t="s">
        <v>480</v>
      </c>
      <c r="AB496" s="7">
        <v>1</v>
      </c>
    </row>
    <row r="497" spans="1:28" ht="21.6" customHeight="1">
      <c r="A497" s="7">
        <v>249</v>
      </c>
      <c r="B497" s="7">
        <v>2025050066</v>
      </c>
      <c r="C497" s="7">
        <v>1</v>
      </c>
      <c r="D497" s="7" t="s">
        <v>7123</v>
      </c>
      <c r="E497" s="7" t="s">
        <v>125</v>
      </c>
      <c r="F497" s="7" t="s">
        <v>8004</v>
      </c>
      <c r="G497" s="7" t="s">
        <v>7178</v>
      </c>
      <c r="H497" s="7" t="s">
        <v>7179</v>
      </c>
      <c r="I497" s="7" t="s">
        <v>7464</v>
      </c>
      <c r="J497" s="7" t="s">
        <v>7244</v>
      </c>
      <c r="K497" s="7" t="s">
        <v>7129</v>
      </c>
      <c r="L497" s="9" t="s">
        <v>7344</v>
      </c>
      <c r="M497" s="9" t="s">
        <v>7465</v>
      </c>
      <c r="N497" s="9" t="s">
        <v>7466</v>
      </c>
      <c r="O497" s="7" t="s">
        <v>471</v>
      </c>
      <c r="P497" s="7"/>
      <c r="Q497" s="7"/>
      <c r="R497" s="7">
        <v>236206</v>
      </c>
      <c r="S497" s="7" t="s">
        <v>480</v>
      </c>
      <c r="T497" s="7"/>
      <c r="U497" s="7"/>
      <c r="V497" s="7"/>
      <c r="W497" s="7"/>
      <c r="X497" s="7"/>
      <c r="Y497" s="7"/>
      <c r="Z497" s="9" t="s">
        <v>7641</v>
      </c>
      <c r="AA497" s="7" t="s">
        <v>480</v>
      </c>
      <c r="AB497" s="7">
        <v>1</v>
      </c>
    </row>
    <row r="498" spans="1:28" ht="21.6" customHeight="1">
      <c r="A498" s="7">
        <v>251</v>
      </c>
      <c r="B498" s="7">
        <v>2025050070</v>
      </c>
      <c r="C498" s="7">
        <v>1</v>
      </c>
      <c r="D498" s="7" t="s">
        <v>7123</v>
      </c>
      <c r="E498" s="7" t="s">
        <v>125</v>
      </c>
      <c r="F498" s="7" t="s">
        <v>8004</v>
      </c>
      <c r="G498" s="7" t="s">
        <v>7455</v>
      </c>
      <c r="H498" s="7" t="s">
        <v>7327</v>
      </c>
      <c r="I498" s="7" t="s">
        <v>7467</v>
      </c>
      <c r="J498" s="7" t="s">
        <v>7244</v>
      </c>
      <c r="K498" s="7" t="s">
        <v>7129</v>
      </c>
      <c r="L498" s="9" t="s">
        <v>7344</v>
      </c>
      <c r="M498" s="9" t="s">
        <v>7468</v>
      </c>
      <c r="N498" s="9" t="s">
        <v>7469</v>
      </c>
      <c r="O498" s="7" t="s">
        <v>471</v>
      </c>
      <c r="P498" s="7"/>
      <c r="Q498" s="7"/>
      <c r="R498" s="7">
        <v>114169</v>
      </c>
      <c r="S498" s="7" t="s">
        <v>480</v>
      </c>
      <c r="T498" s="7"/>
      <c r="U498" s="7"/>
      <c r="V498" s="7"/>
      <c r="W498" s="7"/>
      <c r="X498" s="7"/>
      <c r="Y498" s="7"/>
      <c r="Z498" s="9" t="s">
        <v>7641</v>
      </c>
      <c r="AA498" s="7" t="s">
        <v>480</v>
      </c>
      <c r="AB498" s="7">
        <v>1</v>
      </c>
    </row>
    <row r="499" spans="1:28" ht="21.6" customHeight="1">
      <c r="A499" s="7">
        <v>253</v>
      </c>
      <c r="B499" s="7">
        <v>2025053244</v>
      </c>
      <c r="C499" s="7">
        <v>1</v>
      </c>
      <c r="D499" s="7" t="s">
        <v>7123</v>
      </c>
      <c r="E499" s="7" t="s">
        <v>125</v>
      </c>
      <c r="F499" s="7" t="s">
        <v>8029</v>
      </c>
      <c r="G499" s="7" t="s">
        <v>7332</v>
      </c>
      <c r="H499" s="7" t="s">
        <v>7207</v>
      </c>
      <c r="I499" s="7" t="s">
        <v>7467</v>
      </c>
      <c r="J499" s="7" t="s">
        <v>7244</v>
      </c>
      <c r="K499" s="7" t="s">
        <v>7129</v>
      </c>
      <c r="L499" s="9" t="s">
        <v>7344</v>
      </c>
      <c r="M499" s="9" t="s">
        <v>7468</v>
      </c>
      <c r="N499" s="9" t="s">
        <v>7469</v>
      </c>
      <c r="O499" s="7" t="s">
        <v>509</v>
      </c>
      <c r="P499" s="7"/>
      <c r="Q499" s="7"/>
      <c r="R499" s="7">
        <v>114169</v>
      </c>
      <c r="S499" s="7"/>
      <c r="T499" s="7"/>
      <c r="U499" s="7"/>
      <c r="V499" s="7"/>
      <c r="W499" s="7"/>
      <c r="X499" s="7"/>
      <c r="Y499" s="7"/>
      <c r="Z499" s="9" t="s">
        <v>8030</v>
      </c>
      <c r="AA499" s="7" t="s">
        <v>480</v>
      </c>
      <c r="AB499" s="7">
        <v>1</v>
      </c>
    </row>
    <row r="500" spans="1:28" ht="21.6" customHeight="1">
      <c r="A500" s="7">
        <v>254</v>
      </c>
      <c r="B500" s="7">
        <v>2025053637</v>
      </c>
      <c r="C500" s="7">
        <v>1</v>
      </c>
      <c r="D500" s="7" t="s">
        <v>7123</v>
      </c>
      <c r="E500" s="7" t="s">
        <v>125</v>
      </c>
      <c r="F500" s="7" t="s">
        <v>7988</v>
      </c>
      <c r="G500" s="7" t="s">
        <v>7600</v>
      </c>
      <c r="H500" s="7" t="s">
        <v>8031</v>
      </c>
      <c r="I500" s="7" t="s">
        <v>7467</v>
      </c>
      <c r="J500" s="7" t="s">
        <v>7244</v>
      </c>
      <c r="K500" s="7" t="s">
        <v>7129</v>
      </c>
      <c r="L500" s="9" t="s">
        <v>7344</v>
      </c>
      <c r="M500" s="9" t="s">
        <v>7468</v>
      </c>
      <c r="N500" s="9" t="s">
        <v>7469</v>
      </c>
      <c r="O500" s="7" t="s">
        <v>471</v>
      </c>
      <c r="P500" s="7"/>
      <c r="Q500" s="7"/>
      <c r="R500" s="7">
        <v>114169</v>
      </c>
      <c r="S500" s="7"/>
      <c r="T500" s="7"/>
      <c r="U500" s="7"/>
      <c r="V500" s="7"/>
      <c r="W500" s="7"/>
      <c r="X500" s="7"/>
      <c r="Y500" s="7" t="s">
        <v>480</v>
      </c>
      <c r="Z500" s="9" t="s">
        <v>8032</v>
      </c>
      <c r="AA500" s="7" t="s">
        <v>480</v>
      </c>
      <c r="AB500" s="7">
        <v>1</v>
      </c>
    </row>
    <row r="501" spans="1:28" ht="21.6" customHeight="1">
      <c r="A501" s="7">
        <v>255</v>
      </c>
      <c r="B501" s="7">
        <v>2025051846</v>
      </c>
      <c r="C501" s="7">
        <v>1</v>
      </c>
      <c r="D501" s="7" t="s">
        <v>7123</v>
      </c>
      <c r="E501" s="7" t="s">
        <v>125</v>
      </c>
      <c r="F501" s="7" t="s">
        <v>7959</v>
      </c>
      <c r="G501" s="7" t="s">
        <v>7373</v>
      </c>
      <c r="H501" s="7" t="s">
        <v>7744</v>
      </c>
      <c r="I501" s="7" t="s">
        <v>7243</v>
      </c>
      <c r="J501" s="7" t="s">
        <v>7244</v>
      </c>
      <c r="K501" s="7" t="s">
        <v>7129</v>
      </c>
      <c r="L501" s="9" t="s">
        <v>7153</v>
      </c>
      <c r="M501" s="9" t="s">
        <v>7154</v>
      </c>
      <c r="N501" s="9" t="s">
        <v>7245</v>
      </c>
      <c r="O501" s="7" t="s">
        <v>471</v>
      </c>
      <c r="P501" s="7"/>
      <c r="Q501" s="7"/>
      <c r="R501" s="7">
        <v>133166</v>
      </c>
      <c r="S501" s="7"/>
      <c r="T501" s="7"/>
      <c r="U501" s="7"/>
      <c r="V501" s="7"/>
      <c r="W501" s="7"/>
      <c r="X501" s="7"/>
      <c r="Y501" s="7" t="s">
        <v>480</v>
      </c>
      <c r="Z501" s="9" t="s">
        <v>8033</v>
      </c>
      <c r="AA501" s="7" t="s">
        <v>480</v>
      </c>
      <c r="AB501" s="7">
        <v>1</v>
      </c>
    </row>
    <row r="502" spans="1:28" ht="21.6" customHeight="1">
      <c r="A502" s="7">
        <v>258</v>
      </c>
      <c r="B502" s="7">
        <v>2025050287</v>
      </c>
      <c r="C502" s="7">
        <v>1</v>
      </c>
      <c r="D502" s="7" t="s">
        <v>7123</v>
      </c>
      <c r="E502" s="7" t="s">
        <v>125</v>
      </c>
      <c r="F502" s="7" t="s">
        <v>8004</v>
      </c>
      <c r="G502" s="7" t="s">
        <v>7333</v>
      </c>
      <c r="H502" s="7" t="s">
        <v>8034</v>
      </c>
      <c r="I502" s="7" t="s">
        <v>7476</v>
      </c>
      <c r="J502" s="7" t="s">
        <v>7244</v>
      </c>
      <c r="K502" s="7" t="s">
        <v>7129</v>
      </c>
      <c r="L502" s="9" t="s">
        <v>7408</v>
      </c>
      <c r="M502" s="9" t="s">
        <v>7477</v>
      </c>
      <c r="N502" s="9" t="s">
        <v>7478</v>
      </c>
      <c r="O502" s="7" t="s">
        <v>509</v>
      </c>
      <c r="P502" s="7"/>
      <c r="Q502" s="7"/>
      <c r="R502" s="7">
        <v>302594</v>
      </c>
      <c r="S502" s="7"/>
      <c r="T502" s="7"/>
      <c r="U502" s="7"/>
      <c r="V502" s="7"/>
      <c r="W502" s="7"/>
      <c r="X502" s="7"/>
      <c r="Y502" s="7"/>
      <c r="Z502" s="9" t="s">
        <v>8035</v>
      </c>
      <c r="AA502" s="7" t="s">
        <v>480</v>
      </c>
      <c r="AB502" s="7">
        <v>1</v>
      </c>
    </row>
    <row r="503" spans="1:28" ht="21.6" customHeight="1">
      <c r="A503" s="7">
        <v>261</v>
      </c>
      <c r="B503" s="7">
        <v>2025050064</v>
      </c>
      <c r="C503" s="7">
        <v>1</v>
      </c>
      <c r="D503" s="7" t="s">
        <v>7123</v>
      </c>
      <c r="E503" s="7" t="s">
        <v>125</v>
      </c>
      <c r="F503" s="7" t="s">
        <v>8004</v>
      </c>
      <c r="G503" s="7" t="s">
        <v>7309</v>
      </c>
      <c r="H503" s="7" t="s">
        <v>7178</v>
      </c>
      <c r="I503" s="7" t="s">
        <v>7480</v>
      </c>
      <c r="J503" s="7" t="s">
        <v>7244</v>
      </c>
      <c r="K503" s="7" t="s">
        <v>7129</v>
      </c>
      <c r="L503" s="9" t="s">
        <v>7344</v>
      </c>
      <c r="M503" s="9" t="s">
        <v>7481</v>
      </c>
      <c r="N503" s="9" t="s">
        <v>7440</v>
      </c>
      <c r="O503" s="7" t="s">
        <v>471</v>
      </c>
      <c r="P503" s="7"/>
      <c r="Q503" s="7"/>
      <c r="R503" s="7">
        <v>182971</v>
      </c>
      <c r="S503" s="7" t="s">
        <v>480</v>
      </c>
      <c r="T503" s="7"/>
      <c r="U503" s="7"/>
      <c r="V503" s="7"/>
      <c r="W503" s="7"/>
      <c r="X503" s="7"/>
      <c r="Y503" s="7"/>
      <c r="Z503" s="9" t="s">
        <v>7641</v>
      </c>
      <c r="AA503" s="7" t="s">
        <v>480</v>
      </c>
      <c r="AB503" s="7">
        <v>1</v>
      </c>
    </row>
    <row r="504" spans="1:28" ht="21.6" customHeight="1">
      <c r="A504" s="7">
        <v>263</v>
      </c>
      <c r="B504" s="7">
        <v>2025051161</v>
      </c>
      <c r="C504" s="7">
        <v>1</v>
      </c>
      <c r="D504" s="7" t="s">
        <v>7123</v>
      </c>
      <c r="E504" s="7" t="s">
        <v>125</v>
      </c>
      <c r="F504" s="7" t="s">
        <v>8001</v>
      </c>
      <c r="G504" s="7" t="s">
        <v>7327</v>
      </c>
      <c r="H504" s="7" t="s">
        <v>7347</v>
      </c>
      <c r="I504" s="7" t="s">
        <v>7482</v>
      </c>
      <c r="J504" s="7" t="s">
        <v>7244</v>
      </c>
      <c r="K504" s="7" t="s">
        <v>7129</v>
      </c>
      <c r="L504" s="9" t="s">
        <v>7483</v>
      </c>
      <c r="M504" s="9" t="s">
        <v>7484</v>
      </c>
      <c r="N504" s="9"/>
      <c r="O504" s="7" t="s">
        <v>7136</v>
      </c>
      <c r="P504" s="7"/>
      <c r="Q504" s="7"/>
      <c r="R504" s="7">
        <v>122103</v>
      </c>
      <c r="S504" s="7"/>
      <c r="T504" s="7"/>
      <c r="U504" s="7"/>
      <c r="V504" s="7"/>
      <c r="W504" s="7"/>
      <c r="X504" s="7"/>
      <c r="Y504" s="7"/>
      <c r="Z504" s="9" t="s">
        <v>7766</v>
      </c>
      <c r="AA504" s="7" t="s">
        <v>480</v>
      </c>
      <c r="AB504" s="7">
        <v>1</v>
      </c>
    </row>
    <row r="505" spans="1:28" ht="21.6" customHeight="1">
      <c r="A505" s="7">
        <v>264</v>
      </c>
      <c r="B505" s="7">
        <v>2025053142</v>
      </c>
      <c r="C505" s="7">
        <v>1</v>
      </c>
      <c r="D505" s="7" t="s">
        <v>7123</v>
      </c>
      <c r="E505" s="7" t="s">
        <v>125</v>
      </c>
      <c r="F505" s="7" t="s">
        <v>7962</v>
      </c>
      <c r="G505" s="7" t="s">
        <v>7332</v>
      </c>
      <c r="H505" s="7" t="s">
        <v>7208</v>
      </c>
      <c r="I505" s="7" t="s">
        <v>7482</v>
      </c>
      <c r="J505" s="7" t="s">
        <v>7244</v>
      </c>
      <c r="K505" s="7" t="s">
        <v>7129</v>
      </c>
      <c r="L505" s="9" t="s">
        <v>7483</v>
      </c>
      <c r="M505" s="9" t="s">
        <v>7484</v>
      </c>
      <c r="N505" s="9"/>
      <c r="O505" s="7" t="s">
        <v>471</v>
      </c>
      <c r="P505" s="7"/>
      <c r="Q505" s="7"/>
      <c r="R505" s="7">
        <v>122103</v>
      </c>
      <c r="S505" s="7"/>
      <c r="T505" s="7"/>
      <c r="U505" s="7"/>
      <c r="V505" s="7"/>
      <c r="W505" s="7"/>
      <c r="X505" s="7"/>
      <c r="Y505" s="7" t="s">
        <v>480</v>
      </c>
      <c r="Z505" s="9" t="s">
        <v>8036</v>
      </c>
      <c r="AA505" s="7" t="s">
        <v>480</v>
      </c>
      <c r="AB505" s="7">
        <v>1</v>
      </c>
    </row>
    <row r="506" spans="1:28" ht="21.6" customHeight="1">
      <c r="A506" s="7">
        <v>265</v>
      </c>
      <c r="B506" s="7">
        <v>2025053774</v>
      </c>
      <c r="C506" s="7">
        <v>1</v>
      </c>
      <c r="D506" s="7" t="s">
        <v>7123</v>
      </c>
      <c r="E506" s="7" t="s">
        <v>125</v>
      </c>
      <c r="F506" s="7" t="s">
        <v>7965</v>
      </c>
      <c r="G506" s="7" t="s">
        <v>7333</v>
      </c>
      <c r="H506" s="7" t="s">
        <v>7372</v>
      </c>
      <c r="I506" s="7" t="s">
        <v>7482</v>
      </c>
      <c r="J506" s="7" t="s">
        <v>7244</v>
      </c>
      <c r="K506" s="7" t="s">
        <v>7129</v>
      </c>
      <c r="L506" s="9" t="s">
        <v>7483</v>
      </c>
      <c r="M506" s="9" t="s">
        <v>7484</v>
      </c>
      <c r="N506" s="9"/>
      <c r="O506" s="7" t="s">
        <v>471</v>
      </c>
      <c r="P506" s="7"/>
      <c r="Q506" s="7"/>
      <c r="R506" s="7">
        <v>122103</v>
      </c>
      <c r="S506" s="7"/>
      <c r="T506" s="7"/>
      <c r="U506" s="7" t="s">
        <v>480</v>
      </c>
      <c r="V506" s="7"/>
      <c r="W506" s="7"/>
      <c r="X506" s="7"/>
      <c r="Y506" s="7"/>
      <c r="Z506" s="9" t="s">
        <v>7308</v>
      </c>
      <c r="AA506" s="7" t="s">
        <v>480</v>
      </c>
      <c r="AB506" s="7">
        <v>1</v>
      </c>
    </row>
    <row r="507" spans="1:28" ht="21.6" customHeight="1">
      <c r="A507" s="7">
        <v>268</v>
      </c>
      <c r="B507" s="7">
        <v>2025053533</v>
      </c>
      <c r="C507" s="7">
        <v>1</v>
      </c>
      <c r="D507" s="7" t="s">
        <v>7123</v>
      </c>
      <c r="E507" s="7" t="s">
        <v>125</v>
      </c>
      <c r="F507" s="7" t="s">
        <v>7988</v>
      </c>
      <c r="G507" s="7" t="s">
        <v>7309</v>
      </c>
      <c r="H507" s="7" t="s">
        <v>8002</v>
      </c>
      <c r="I507" s="7" t="s">
        <v>7485</v>
      </c>
      <c r="J507" s="7" t="s">
        <v>7244</v>
      </c>
      <c r="K507" s="7" t="s">
        <v>7129</v>
      </c>
      <c r="L507" s="9" t="s">
        <v>7486</v>
      </c>
      <c r="M507" s="9" t="s">
        <v>7487</v>
      </c>
      <c r="N507" s="9"/>
      <c r="O507" s="7" t="s">
        <v>471</v>
      </c>
      <c r="P507" s="7"/>
      <c r="Q507" s="7"/>
      <c r="R507" s="7">
        <v>70904</v>
      </c>
      <c r="S507" s="7"/>
      <c r="T507" s="7"/>
      <c r="U507" s="7"/>
      <c r="V507" s="7"/>
      <c r="W507" s="7"/>
      <c r="X507" s="7"/>
      <c r="Y507" s="7" t="s">
        <v>480</v>
      </c>
      <c r="Z507" s="9" t="s">
        <v>7301</v>
      </c>
      <c r="AA507" s="7" t="s">
        <v>480</v>
      </c>
      <c r="AB507" s="7">
        <v>1</v>
      </c>
    </row>
    <row r="508" spans="1:28" ht="21.6" customHeight="1">
      <c r="A508" s="7">
        <v>269</v>
      </c>
      <c r="B508" s="7">
        <v>2025050357</v>
      </c>
      <c r="C508" s="7">
        <v>1</v>
      </c>
      <c r="D508" s="7" t="s">
        <v>7123</v>
      </c>
      <c r="E508" s="7" t="s">
        <v>125</v>
      </c>
      <c r="F508" s="7" t="s">
        <v>7964</v>
      </c>
      <c r="G508" s="7" t="s">
        <v>7226</v>
      </c>
      <c r="H508" s="7" t="s">
        <v>7309</v>
      </c>
      <c r="I508" s="7" t="s">
        <v>7923</v>
      </c>
      <c r="J508" s="7" t="s">
        <v>7247</v>
      </c>
      <c r="K508" s="7" t="s">
        <v>7129</v>
      </c>
      <c r="L508" s="9" t="s">
        <v>7924</v>
      </c>
      <c r="M508" s="9" t="s">
        <v>7925</v>
      </c>
      <c r="N508" s="9" t="s">
        <v>7443</v>
      </c>
      <c r="O508" s="7" t="s">
        <v>471</v>
      </c>
      <c r="P508" s="7"/>
      <c r="Q508" s="7">
        <v>2</v>
      </c>
      <c r="R508" s="7">
        <v>12</v>
      </c>
      <c r="S508" s="7" t="s">
        <v>480</v>
      </c>
      <c r="T508" s="7"/>
      <c r="U508" s="7"/>
      <c r="V508" s="7"/>
      <c r="W508" s="7"/>
      <c r="X508" s="7"/>
      <c r="Y508" s="7"/>
      <c r="Z508" s="9" t="s">
        <v>7766</v>
      </c>
      <c r="AA508" s="7" t="s">
        <v>480</v>
      </c>
      <c r="AB508" s="7">
        <v>1</v>
      </c>
    </row>
    <row r="509" spans="1:28" ht="21.6" customHeight="1">
      <c r="A509" s="7">
        <v>271</v>
      </c>
      <c r="B509" s="7">
        <v>2025053320</v>
      </c>
      <c r="C509" s="7">
        <v>1</v>
      </c>
      <c r="D509" s="7" t="s">
        <v>7123</v>
      </c>
      <c r="E509" s="7" t="s">
        <v>125</v>
      </c>
      <c r="F509" s="7" t="s">
        <v>8014</v>
      </c>
      <c r="G509" s="7" t="s">
        <v>7196</v>
      </c>
      <c r="H509" s="7" t="s">
        <v>7150</v>
      </c>
      <c r="I509" s="7" t="s">
        <v>7923</v>
      </c>
      <c r="J509" s="7" t="s">
        <v>7247</v>
      </c>
      <c r="K509" s="7" t="s">
        <v>7129</v>
      </c>
      <c r="L509" s="9" t="s">
        <v>7924</v>
      </c>
      <c r="M509" s="9" t="s">
        <v>7925</v>
      </c>
      <c r="N509" s="9" t="s">
        <v>7443</v>
      </c>
      <c r="O509" s="7" t="s">
        <v>509</v>
      </c>
      <c r="P509" s="7"/>
      <c r="Q509" s="7">
        <v>183</v>
      </c>
      <c r="R509" s="7">
        <v>673</v>
      </c>
      <c r="S509" s="7"/>
      <c r="T509" s="7"/>
      <c r="U509" s="7"/>
      <c r="V509" s="7"/>
      <c r="W509" s="7"/>
      <c r="X509" s="7"/>
      <c r="Y509" s="7"/>
      <c r="Z509" s="9" t="s">
        <v>8037</v>
      </c>
      <c r="AA509" s="7" t="s">
        <v>480</v>
      </c>
      <c r="AB509" s="7">
        <v>1</v>
      </c>
    </row>
    <row r="510" spans="1:28" ht="21.6" customHeight="1">
      <c r="A510" s="7">
        <v>275</v>
      </c>
      <c r="B510" s="7">
        <v>2025051497</v>
      </c>
      <c r="C510" s="7">
        <v>1</v>
      </c>
      <c r="D510" s="7" t="s">
        <v>7123</v>
      </c>
      <c r="E510" s="7" t="s">
        <v>125</v>
      </c>
      <c r="F510" s="7" t="s">
        <v>7980</v>
      </c>
      <c r="G510" s="7" t="s">
        <v>7372</v>
      </c>
      <c r="H510" s="7" t="s">
        <v>7377</v>
      </c>
      <c r="I510" s="7" t="s">
        <v>8038</v>
      </c>
      <c r="J510" s="7" t="s">
        <v>7489</v>
      </c>
      <c r="K510" s="7" t="s">
        <v>7129</v>
      </c>
      <c r="L510" s="9" t="s">
        <v>8039</v>
      </c>
      <c r="M510" s="9" t="s">
        <v>8040</v>
      </c>
      <c r="N510" s="9" t="s">
        <v>7370</v>
      </c>
      <c r="O510" s="7" t="s">
        <v>471</v>
      </c>
      <c r="P510" s="7"/>
      <c r="Q510" s="7"/>
      <c r="R510" s="7">
        <v>36440</v>
      </c>
      <c r="S510" s="7"/>
      <c r="T510" s="7" t="s">
        <v>480</v>
      </c>
      <c r="U510" s="7"/>
      <c r="V510" s="7"/>
      <c r="W510" s="7"/>
      <c r="X510" s="7"/>
      <c r="Y510" s="7"/>
      <c r="Z510" s="9" t="s">
        <v>7308</v>
      </c>
      <c r="AA510" s="7" t="s">
        <v>480</v>
      </c>
      <c r="AB510" s="7">
        <v>1</v>
      </c>
    </row>
    <row r="511" spans="1:28" ht="21.6" customHeight="1">
      <c r="A511" s="7">
        <v>276</v>
      </c>
      <c r="B511" s="7">
        <v>2025052731</v>
      </c>
      <c r="C511" s="7">
        <v>1</v>
      </c>
      <c r="D511" s="7" t="s">
        <v>7123</v>
      </c>
      <c r="E511" s="7" t="s">
        <v>125</v>
      </c>
      <c r="F511" s="7" t="s">
        <v>7978</v>
      </c>
      <c r="G511" s="7" t="s">
        <v>7179</v>
      </c>
      <c r="H511" s="7" t="s">
        <v>7470</v>
      </c>
      <c r="I511" s="7" t="s">
        <v>8038</v>
      </c>
      <c r="J511" s="7" t="s">
        <v>7489</v>
      </c>
      <c r="K511" s="7" t="s">
        <v>7129</v>
      </c>
      <c r="L511" s="9" t="s">
        <v>8039</v>
      </c>
      <c r="M511" s="9" t="s">
        <v>8040</v>
      </c>
      <c r="N511" s="9" t="s">
        <v>7370</v>
      </c>
      <c r="O511" s="7" t="s">
        <v>509</v>
      </c>
      <c r="P511" s="7"/>
      <c r="Q511" s="7"/>
      <c r="R511" s="7">
        <v>36440</v>
      </c>
      <c r="S511" s="7"/>
      <c r="T511" s="7"/>
      <c r="U511" s="7"/>
      <c r="V511" s="7"/>
      <c r="W511" s="7"/>
      <c r="X511" s="7"/>
      <c r="Y511" s="7"/>
      <c r="Z511" s="9" t="s">
        <v>8041</v>
      </c>
      <c r="AA511" s="7" t="s">
        <v>480</v>
      </c>
      <c r="AB511" s="7">
        <v>1</v>
      </c>
    </row>
    <row r="512" spans="1:28" ht="21.6" customHeight="1">
      <c r="A512" s="7">
        <v>277</v>
      </c>
      <c r="B512" s="7">
        <v>2025053227</v>
      </c>
      <c r="C512" s="7">
        <v>1</v>
      </c>
      <c r="D512" s="7" t="s">
        <v>7123</v>
      </c>
      <c r="E512" s="7" t="s">
        <v>125</v>
      </c>
      <c r="F512" s="7" t="s">
        <v>8029</v>
      </c>
      <c r="G512" s="7" t="s">
        <v>7314</v>
      </c>
      <c r="H512" s="7" t="s">
        <v>8042</v>
      </c>
      <c r="I512" s="7" t="s">
        <v>8043</v>
      </c>
      <c r="J512" s="7" t="s">
        <v>7489</v>
      </c>
      <c r="K512" s="7" t="s">
        <v>7129</v>
      </c>
      <c r="L512" s="9" t="s">
        <v>7200</v>
      </c>
      <c r="M512" s="9" t="s">
        <v>8044</v>
      </c>
      <c r="N512" s="9" t="s">
        <v>8045</v>
      </c>
      <c r="O512" s="7" t="s">
        <v>509</v>
      </c>
      <c r="P512" s="7"/>
      <c r="Q512" s="7"/>
      <c r="R512" s="7">
        <v>82516</v>
      </c>
      <c r="S512" s="7"/>
      <c r="T512" s="7"/>
      <c r="U512" s="7"/>
      <c r="V512" s="7"/>
      <c r="W512" s="7"/>
      <c r="X512" s="7"/>
      <c r="Y512" s="7"/>
      <c r="Z512" s="9" t="s">
        <v>8046</v>
      </c>
      <c r="AA512" s="7" t="s">
        <v>480</v>
      </c>
      <c r="AB512" s="7">
        <v>1</v>
      </c>
    </row>
    <row r="513" spans="1:28" ht="21.6" customHeight="1">
      <c r="A513" s="7">
        <v>284</v>
      </c>
      <c r="B513" s="7">
        <v>2025051081</v>
      </c>
      <c r="C513" s="7">
        <v>1</v>
      </c>
      <c r="D513" s="7" t="s">
        <v>7123</v>
      </c>
      <c r="E513" s="7" t="s">
        <v>125</v>
      </c>
      <c r="F513" s="7" t="s">
        <v>7995</v>
      </c>
      <c r="G513" s="7" t="s">
        <v>8022</v>
      </c>
      <c r="H513" s="7" t="s">
        <v>8011</v>
      </c>
      <c r="I513" s="7" t="s">
        <v>7495</v>
      </c>
      <c r="J513" s="7" t="s">
        <v>7489</v>
      </c>
      <c r="K513" s="7" t="s">
        <v>7129</v>
      </c>
      <c r="L513" s="9" t="s">
        <v>7496</v>
      </c>
      <c r="M513" s="9" t="s">
        <v>7497</v>
      </c>
      <c r="N513" s="9" t="s">
        <v>7498</v>
      </c>
      <c r="O513" s="7" t="s">
        <v>471</v>
      </c>
      <c r="P513" s="7"/>
      <c r="Q513" s="7"/>
      <c r="R513" s="7">
        <v>676962</v>
      </c>
      <c r="S513" s="7"/>
      <c r="T513" s="7"/>
      <c r="U513" s="7" t="s">
        <v>480</v>
      </c>
      <c r="V513" s="7"/>
      <c r="W513" s="7"/>
      <c r="X513" s="7"/>
      <c r="Y513" s="7"/>
      <c r="Z513" s="9" t="s">
        <v>7308</v>
      </c>
      <c r="AA513" s="7" t="s">
        <v>480</v>
      </c>
      <c r="AB513" s="7">
        <v>1</v>
      </c>
    </row>
    <row r="514" spans="1:28" ht="21.6" customHeight="1">
      <c r="A514" s="7">
        <v>285</v>
      </c>
      <c r="B514" s="7">
        <v>2025052176</v>
      </c>
      <c r="C514" s="7">
        <v>1</v>
      </c>
      <c r="D514" s="7" t="s">
        <v>7123</v>
      </c>
      <c r="E514" s="7" t="s">
        <v>125</v>
      </c>
      <c r="F514" s="7" t="s">
        <v>8047</v>
      </c>
      <c r="G514" s="7" t="s">
        <v>7314</v>
      </c>
      <c r="H514" s="7" t="s">
        <v>7606</v>
      </c>
      <c r="I514" s="7" t="s">
        <v>7495</v>
      </c>
      <c r="J514" s="7" t="s">
        <v>7489</v>
      </c>
      <c r="K514" s="7" t="s">
        <v>7129</v>
      </c>
      <c r="L514" s="9" t="s">
        <v>7496</v>
      </c>
      <c r="M514" s="9" t="s">
        <v>7497</v>
      </c>
      <c r="N514" s="9" t="s">
        <v>7498</v>
      </c>
      <c r="O514" s="7" t="s">
        <v>471</v>
      </c>
      <c r="P514" s="7"/>
      <c r="Q514" s="7"/>
      <c r="R514" s="7">
        <v>676962</v>
      </c>
      <c r="S514" s="7"/>
      <c r="T514" s="7" t="s">
        <v>480</v>
      </c>
      <c r="U514" s="7"/>
      <c r="V514" s="7"/>
      <c r="W514" s="7"/>
      <c r="X514" s="7"/>
      <c r="Y514" s="7"/>
      <c r="Z514" s="9" t="s">
        <v>8048</v>
      </c>
      <c r="AA514" s="7" t="s">
        <v>480</v>
      </c>
      <c r="AB514" s="7">
        <v>1</v>
      </c>
    </row>
    <row r="515" spans="1:28" ht="21.6" customHeight="1">
      <c r="A515" s="7">
        <v>287</v>
      </c>
      <c r="B515" s="7">
        <v>2025052499</v>
      </c>
      <c r="C515" s="7">
        <v>1</v>
      </c>
      <c r="D515" s="7" t="s">
        <v>7123</v>
      </c>
      <c r="E515" s="7" t="s">
        <v>125</v>
      </c>
      <c r="F515" s="7" t="s">
        <v>7947</v>
      </c>
      <c r="G515" s="7" t="s">
        <v>7774</v>
      </c>
      <c r="H515" s="7" t="s">
        <v>7333</v>
      </c>
      <c r="I515" s="7" t="s">
        <v>7691</v>
      </c>
      <c r="J515" s="7" t="s">
        <v>7489</v>
      </c>
      <c r="K515" s="7" t="s">
        <v>7129</v>
      </c>
      <c r="L515" s="9" t="s">
        <v>7200</v>
      </c>
      <c r="M515" s="9" t="s">
        <v>7493</v>
      </c>
      <c r="N515" s="9" t="s">
        <v>7692</v>
      </c>
      <c r="O515" s="7" t="s">
        <v>471</v>
      </c>
      <c r="P515" s="7"/>
      <c r="Q515" s="7"/>
      <c r="R515" s="7">
        <v>1031056</v>
      </c>
      <c r="S515" s="7"/>
      <c r="T515" s="7"/>
      <c r="U515" s="7" t="s">
        <v>480</v>
      </c>
      <c r="V515" s="7"/>
      <c r="W515" s="7"/>
      <c r="X515" s="7"/>
      <c r="Y515" s="7"/>
      <c r="Z515" s="9" t="s">
        <v>7308</v>
      </c>
      <c r="AA515" s="7" t="s">
        <v>480</v>
      </c>
      <c r="AB515" s="7">
        <v>1</v>
      </c>
    </row>
    <row r="516" spans="1:28" ht="21.6" customHeight="1">
      <c r="A516" s="7">
        <v>289</v>
      </c>
      <c r="B516" s="7">
        <v>2025052498</v>
      </c>
      <c r="C516" s="7">
        <v>1</v>
      </c>
      <c r="D516" s="7" t="s">
        <v>7123</v>
      </c>
      <c r="E516" s="7" t="s">
        <v>125</v>
      </c>
      <c r="F516" s="7" t="s">
        <v>7947</v>
      </c>
      <c r="G516" s="7" t="s">
        <v>7332</v>
      </c>
      <c r="H516" s="7" t="s">
        <v>7774</v>
      </c>
      <c r="I516" s="7" t="s">
        <v>7697</v>
      </c>
      <c r="J516" s="7" t="s">
        <v>7489</v>
      </c>
      <c r="K516" s="7" t="s">
        <v>7129</v>
      </c>
      <c r="L516" s="9" t="s">
        <v>7200</v>
      </c>
      <c r="M516" s="9" t="s">
        <v>7493</v>
      </c>
      <c r="N516" s="9" t="s">
        <v>7698</v>
      </c>
      <c r="O516" s="7" t="s">
        <v>471</v>
      </c>
      <c r="P516" s="7"/>
      <c r="Q516" s="7"/>
      <c r="R516" s="7">
        <v>280988</v>
      </c>
      <c r="S516" s="7"/>
      <c r="T516" s="7"/>
      <c r="U516" s="7" t="s">
        <v>480</v>
      </c>
      <c r="V516" s="7"/>
      <c r="W516" s="7"/>
      <c r="X516" s="7"/>
      <c r="Y516" s="7"/>
      <c r="Z516" s="9" t="s">
        <v>7308</v>
      </c>
      <c r="AA516" s="7" t="s">
        <v>480</v>
      </c>
      <c r="AB516" s="7">
        <v>1</v>
      </c>
    </row>
    <row r="517" spans="1:28" ht="21.6" customHeight="1">
      <c r="A517" s="7">
        <v>292</v>
      </c>
      <c r="B517" s="7">
        <v>2025051792</v>
      </c>
      <c r="C517" s="7">
        <v>1</v>
      </c>
      <c r="D517" s="7" t="s">
        <v>7123</v>
      </c>
      <c r="E517" s="7" t="s">
        <v>125</v>
      </c>
      <c r="F517" s="7" t="s">
        <v>7959</v>
      </c>
      <c r="G517" s="7" t="s">
        <v>7327</v>
      </c>
      <c r="H517" s="7" t="s">
        <v>7284</v>
      </c>
      <c r="I517" s="7" t="s">
        <v>7503</v>
      </c>
      <c r="J517" s="7" t="s">
        <v>7274</v>
      </c>
      <c r="K517" s="7" t="s">
        <v>7129</v>
      </c>
      <c r="L517" s="9" t="s">
        <v>7504</v>
      </c>
      <c r="M517" s="9" t="s">
        <v>7505</v>
      </c>
      <c r="N517" s="9" t="s">
        <v>7454</v>
      </c>
      <c r="O517" s="7" t="s">
        <v>471</v>
      </c>
      <c r="P517" s="7"/>
      <c r="Q517" s="7">
        <v>2568</v>
      </c>
      <c r="R517" s="7">
        <v>999</v>
      </c>
      <c r="S517" s="7"/>
      <c r="T517" s="7"/>
      <c r="U517" s="7"/>
      <c r="V517" s="7"/>
      <c r="W517" s="7"/>
      <c r="X517" s="7"/>
      <c r="Y517" s="7" t="s">
        <v>480</v>
      </c>
      <c r="Z517" s="9" t="s">
        <v>8049</v>
      </c>
      <c r="AA517" s="7" t="s">
        <v>480</v>
      </c>
      <c r="AB517" s="7">
        <v>1</v>
      </c>
    </row>
    <row r="518" spans="1:28" ht="21.6" customHeight="1">
      <c r="A518" s="7">
        <v>295</v>
      </c>
      <c r="B518" s="7">
        <v>2025053114</v>
      </c>
      <c r="C518" s="7">
        <v>1</v>
      </c>
      <c r="D518" s="7" t="s">
        <v>7123</v>
      </c>
      <c r="E518" s="7" t="s">
        <v>125</v>
      </c>
      <c r="F518" s="7" t="s">
        <v>7962</v>
      </c>
      <c r="G518" s="7" t="s">
        <v>7150</v>
      </c>
      <c r="H518" s="7" t="s">
        <v>7373</v>
      </c>
      <c r="I518" s="7" t="s">
        <v>7518</v>
      </c>
      <c r="J518" s="7" t="s">
        <v>1843</v>
      </c>
      <c r="K518" s="7" t="s">
        <v>7129</v>
      </c>
      <c r="L518" s="9" t="s">
        <v>7418</v>
      </c>
      <c r="M518" s="9" t="s">
        <v>7356</v>
      </c>
      <c r="N518" s="9" t="s">
        <v>7388</v>
      </c>
      <c r="O518" s="7" t="s">
        <v>471</v>
      </c>
      <c r="P518" s="7"/>
      <c r="Q518" s="7"/>
      <c r="R518" s="7">
        <v>61165</v>
      </c>
      <c r="S518" s="7" t="s">
        <v>480</v>
      </c>
      <c r="T518" s="7"/>
      <c r="U518" s="7"/>
      <c r="V518" s="7"/>
      <c r="W518" s="7"/>
      <c r="X518" s="7"/>
      <c r="Y518" s="7"/>
      <c r="Z518" s="9" t="s">
        <v>7641</v>
      </c>
      <c r="AA518" s="7" t="s">
        <v>480</v>
      </c>
      <c r="AB518" s="7">
        <v>1</v>
      </c>
    </row>
    <row r="519" spans="1:28" ht="21.6" customHeight="1">
      <c r="A519" s="7">
        <v>297</v>
      </c>
      <c r="B519" s="7">
        <v>2025053165</v>
      </c>
      <c r="C519" s="7">
        <v>1</v>
      </c>
      <c r="D519" s="7" t="s">
        <v>7123</v>
      </c>
      <c r="E519" s="7" t="s">
        <v>125</v>
      </c>
      <c r="F519" s="7" t="s">
        <v>8029</v>
      </c>
      <c r="G519" s="7" t="s">
        <v>7226</v>
      </c>
      <c r="H519" s="7" t="s">
        <v>8050</v>
      </c>
      <c r="I519" s="7" t="s">
        <v>7518</v>
      </c>
      <c r="J519" s="7" t="s">
        <v>1843</v>
      </c>
      <c r="K519" s="7" t="s">
        <v>7129</v>
      </c>
      <c r="L519" s="9" t="s">
        <v>7418</v>
      </c>
      <c r="M519" s="9" t="s">
        <v>7356</v>
      </c>
      <c r="N519" s="9" t="s">
        <v>7388</v>
      </c>
      <c r="O519" s="7" t="s">
        <v>471</v>
      </c>
      <c r="P519" s="7"/>
      <c r="Q519" s="7"/>
      <c r="R519" s="7">
        <v>61165</v>
      </c>
      <c r="S519" s="7"/>
      <c r="T519" s="7"/>
      <c r="U519" s="7"/>
      <c r="V519" s="7"/>
      <c r="W519" s="7"/>
      <c r="X519" s="7"/>
      <c r="Y519" s="7" t="s">
        <v>480</v>
      </c>
      <c r="Z519" s="9" t="s">
        <v>8051</v>
      </c>
      <c r="AA519" s="7" t="s">
        <v>480</v>
      </c>
      <c r="AB519" s="7">
        <v>1</v>
      </c>
    </row>
    <row r="520" spans="1:28" ht="21.6" customHeight="1">
      <c r="A520" s="7">
        <v>302</v>
      </c>
      <c r="B520" s="7">
        <v>2025050074</v>
      </c>
      <c r="C520" s="7">
        <v>1</v>
      </c>
      <c r="D520" s="7" t="s">
        <v>7123</v>
      </c>
      <c r="E520" s="7" t="s">
        <v>125</v>
      </c>
      <c r="F520" s="7" t="s">
        <v>8004</v>
      </c>
      <c r="G520" s="7" t="s">
        <v>7300</v>
      </c>
      <c r="H520" s="7" t="s">
        <v>7347</v>
      </c>
      <c r="I520" s="7" t="s">
        <v>7519</v>
      </c>
      <c r="J520" s="7" t="s">
        <v>7520</v>
      </c>
      <c r="K520" s="7" t="s">
        <v>7129</v>
      </c>
      <c r="L520" s="9" t="s">
        <v>7344</v>
      </c>
      <c r="M520" s="9" t="s">
        <v>7521</v>
      </c>
      <c r="N520" s="9" t="s">
        <v>7522</v>
      </c>
      <c r="O520" s="7" t="s">
        <v>471</v>
      </c>
      <c r="P520" s="7"/>
      <c r="Q520" s="7"/>
      <c r="R520" s="7">
        <v>24141</v>
      </c>
      <c r="S520" s="7" t="s">
        <v>480</v>
      </c>
      <c r="T520" s="7"/>
      <c r="U520" s="7"/>
      <c r="V520" s="7"/>
      <c r="W520" s="7"/>
      <c r="X520" s="7"/>
      <c r="Y520" s="7"/>
      <c r="Z520" s="9" t="s">
        <v>7641</v>
      </c>
      <c r="AA520" s="7" t="s">
        <v>480</v>
      </c>
      <c r="AB520" s="7">
        <v>1</v>
      </c>
    </row>
    <row r="521" spans="1:28" ht="21.6" customHeight="1">
      <c r="A521" s="7">
        <v>355</v>
      </c>
      <c r="B521" s="7">
        <v>2025051903</v>
      </c>
      <c r="C521" s="7">
        <v>1</v>
      </c>
      <c r="D521" s="7" t="s">
        <v>7123</v>
      </c>
      <c r="E521" s="7" t="s">
        <v>146</v>
      </c>
      <c r="F521" s="7" t="s">
        <v>8018</v>
      </c>
      <c r="G521" s="7" t="s">
        <v>8052</v>
      </c>
      <c r="H521" s="7" t="s">
        <v>7156</v>
      </c>
      <c r="I521" s="7" t="s">
        <v>7530</v>
      </c>
      <c r="J521" s="7" t="s">
        <v>7247</v>
      </c>
      <c r="K521" s="7" t="s">
        <v>7129</v>
      </c>
      <c r="L521" s="9" t="s">
        <v>7531</v>
      </c>
      <c r="M521" s="9" t="s">
        <v>7532</v>
      </c>
      <c r="N521" s="9" t="s">
        <v>7376</v>
      </c>
      <c r="O521" s="7" t="s">
        <v>7136</v>
      </c>
      <c r="P521" s="7"/>
      <c r="Q521" s="7">
        <v>3075</v>
      </c>
      <c r="R521" s="7">
        <v>41833</v>
      </c>
      <c r="S521" s="7"/>
      <c r="T521" s="7"/>
      <c r="U521" s="7"/>
      <c r="V521" s="7"/>
      <c r="W521" s="7"/>
      <c r="X521" s="7"/>
      <c r="Y521" s="7"/>
      <c r="Z521" s="9"/>
      <c r="AA521" s="7" t="s">
        <v>480</v>
      </c>
      <c r="AB521" s="7">
        <v>1</v>
      </c>
    </row>
    <row r="522" spans="1:28" ht="21.6" customHeight="1">
      <c r="A522" s="7">
        <v>356</v>
      </c>
      <c r="B522" s="7">
        <v>2025051904</v>
      </c>
      <c r="C522" s="7">
        <v>1</v>
      </c>
      <c r="D522" s="7" t="s">
        <v>7123</v>
      </c>
      <c r="E522" s="7" t="s">
        <v>146</v>
      </c>
      <c r="F522" s="7" t="s">
        <v>8018</v>
      </c>
      <c r="G522" s="7" t="s">
        <v>8052</v>
      </c>
      <c r="H522" s="7" t="s">
        <v>7156</v>
      </c>
      <c r="I522" s="7" t="s">
        <v>7537</v>
      </c>
      <c r="J522" s="7" t="s">
        <v>7247</v>
      </c>
      <c r="K522" s="7" t="s">
        <v>7129</v>
      </c>
      <c r="L522" s="9" t="s">
        <v>7531</v>
      </c>
      <c r="M522" s="9" t="s">
        <v>7532</v>
      </c>
      <c r="N522" s="9" t="s">
        <v>7376</v>
      </c>
      <c r="O522" s="7" t="s">
        <v>7136</v>
      </c>
      <c r="P522" s="7"/>
      <c r="Q522" s="7">
        <v>4875</v>
      </c>
      <c r="R522" s="7">
        <v>71456</v>
      </c>
      <c r="S522" s="7"/>
      <c r="T522" s="7"/>
      <c r="U522" s="7"/>
      <c r="V522" s="7"/>
      <c r="W522" s="7"/>
      <c r="X522" s="7"/>
      <c r="Y522" s="7"/>
      <c r="Z522" s="9"/>
      <c r="AA522" s="7" t="s">
        <v>480</v>
      </c>
      <c r="AB522" s="7">
        <v>1</v>
      </c>
    </row>
    <row r="523" spans="1:28" ht="21.6" customHeight="1">
      <c r="A523" s="7">
        <v>375</v>
      </c>
      <c r="B523" s="7">
        <v>2025053592</v>
      </c>
      <c r="C523" s="7">
        <v>1</v>
      </c>
      <c r="D523" s="7" t="s">
        <v>7123</v>
      </c>
      <c r="E523" s="7" t="s">
        <v>146</v>
      </c>
      <c r="F523" s="7" t="s">
        <v>7988</v>
      </c>
      <c r="G523" s="7" t="s">
        <v>7314</v>
      </c>
      <c r="H523" s="7" t="s">
        <v>7257</v>
      </c>
      <c r="I523" s="7" t="s">
        <v>7944</v>
      </c>
      <c r="J523" s="7" t="s">
        <v>7542</v>
      </c>
      <c r="K523" s="7" t="s">
        <v>7525</v>
      </c>
      <c r="L523" s="9" t="s">
        <v>7543</v>
      </c>
      <c r="M523" s="9" t="s">
        <v>7544</v>
      </c>
      <c r="N523" s="9" t="s">
        <v>7826</v>
      </c>
      <c r="O523" s="7" t="s">
        <v>509</v>
      </c>
      <c r="P523" s="7"/>
      <c r="Q523" s="7"/>
      <c r="R523" s="7">
        <v>0</v>
      </c>
      <c r="S523" s="7"/>
      <c r="T523" s="7"/>
      <c r="U523" s="7"/>
      <c r="V523" s="7"/>
      <c r="W523" s="7"/>
      <c r="X523" s="7"/>
      <c r="Y523" s="7"/>
      <c r="Z523" s="9" t="s">
        <v>8053</v>
      </c>
      <c r="AA523" s="7" t="s">
        <v>480</v>
      </c>
      <c r="AB523" s="7">
        <v>1</v>
      </c>
    </row>
    <row r="524" spans="1:28" ht="21.6" customHeight="1">
      <c r="A524" s="7">
        <v>3</v>
      </c>
      <c r="B524" s="7">
        <v>2025062263</v>
      </c>
      <c r="C524" s="7">
        <v>1</v>
      </c>
      <c r="D524" s="7" t="s">
        <v>7123</v>
      </c>
      <c r="E524" s="7" t="s">
        <v>130</v>
      </c>
      <c r="F524" s="7" t="s">
        <v>7124</v>
      </c>
      <c r="G524" s="7" t="s">
        <v>8054</v>
      </c>
      <c r="H524" s="7" t="s">
        <v>7865</v>
      </c>
      <c r="I524" s="7" t="s">
        <v>7140</v>
      </c>
      <c r="J524" s="7" t="s">
        <v>7141</v>
      </c>
      <c r="K524" s="7" t="s">
        <v>7129</v>
      </c>
      <c r="L524" s="9" t="s">
        <v>7142</v>
      </c>
      <c r="M524" s="9" t="s">
        <v>7143</v>
      </c>
      <c r="N524" s="9" t="s">
        <v>130</v>
      </c>
      <c r="O524" s="7" t="s">
        <v>7136</v>
      </c>
      <c r="P524" s="7"/>
      <c r="Q524" s="7">
        <v>82</v>
      </c>
      <c r="R524" s="7">
        <v>3200</v>
      </c>
      <c r="S524" s="7"/>
      <c r="T524" s="7"/>
      <c r="U524" s="7"/>
      <c r="V524" s="7"/>
      <c r="W524" s="7"/>
      <c r="X524" s="7"/>
      <c r="Y524" s="7"/>
      <c r="Z524" s="9" t="s">
        <v>7136</v>
      </c>
      <c r="AA524" s="7" t="s">
        <v>480</v>
      </c>
      <c r="AB524" s="7">
        <v>1</v>
      </c>
    </row>
    <row r="525" spans="1:28" ht="21.6" customHeight="1">
      <c r="A525" s="7">
        <v>4</v>
      </c>
      <c r="B525" s="7">
        <v>2025062246</v>
      </c>
      <c r="C525" s="7">
        <v>1</v>
      </c>
      <c r="D525" s="7" t="s">
        <v>7123</v>
      </c>
      <c r="E525" s="7" t="s">
        <v>130</v>
      </c>
      <c r="F525" s="7" t="s">
        <v>7124</v>
      </c>
      <c r="G525" s="7" t="s">
        <v>8055</v>
      </c>
      <c r="H525" s="7" t="s">
        <v>7178</v>
      </c>
      <c r="I525" s="7" t="s">
        <v>7146</v>
      </c>
      <c r="J525" s="7" t="s">
        <v>7141</v>
      </c>
      <c r="K525" s="7" t="s">
        <v>7129</v>
      </c>
      <c r="L525" s="9" t="s">
        <v>7147</v>
      </c>
      <c r="M525" s="9" t="s">
        <v>7148</v>
      </c>
      <c r="N525" s="9" t="s">
        <v>7830</v>
      </c>
      <c r="O525" s="7" t="s">
        <v>7136</v>
      </c>
      <c r="P525" s="7"/>
      <c r="Q525" s="7">
        <v>2166</v>
      </c>
      <c r="R525" s="7">
        <v>16983</v>
      </c>
      <c r="S525" s="7"/>
      <c r="T525" s="7"/>
      <c r="U525" s="7"/>
      <c r="V525" s="7"/>
      <c r="W525" s="7"/>
      <c r="X525" s="7"/>
      <c r="Y525" s="7"/>
      <c r="Z525" s="9" t="s">
        <v>7136</v>
      </c>
      <c r="AA525" s="7" t="s">
        <v>480</v>
      </c>
      <c r="AB525" s="7">
        <v>1</v>
      </c>
    </row>
    <row r="526" spans="1:28" ht="21.6" customHeight="1">
      <c r="A526" s="7">
        <v>5</v>
      </c>
      <c r="B526" s="7">
        <v>2025061614</v>
      </c>
      <c r="C526" s="7">
        <v>1</v>
      </c>
      <c r="D526" s="7" t="s">
        <v>7123</v>
      </c>
      <c r="E526" s="7" t="s">
        <v>130</v>
      </c>
      <c r="F526" s="7" t="s">
        <v>8056</v>
      </c>
      <c r="G526" s="7" t="s">
        <v>7320</v>
      </c>
      <c r="H526" s="7" t="s">
        <v>7529</v>
      </c>
      <c r="I526" s="7" t="s">
        <v>7152</v>
      </c>
      <c r="J526" s="7" t="s">
        <v>7141</v>
      </c>
      <c r="K526" s="7" t="s">
        <v>7129</v>
      </c>
      <c r="L526" s="9" t="s">
        <v>7153</v>
      </c>
      <c r="M526" s="9" t="s">
        <v>7154</v>
      </c>
      <c r="N526" s="9" t="s">
        <v>7155</v>
      </c>
      <c r="O526" s="7" t="s">
        <v>471</v>
      </c>
      <c r="P526" s="7"/>
      <c r="Q526" s="7">
        <v>32976</v>
      </c>
      <c r="R526" s="7">
        <v>65007</v>
      </c>
      <c r="S526" s="7" t="s">
        <v>480</v>
      </c>
      <c r="T526" s="7"/>
      <c r="U526" s="7"/>
      <c r="V526" s="7"/>
      <c r="W526" s="7"/>
      <c r="X526" s="7"/>
      <c r="Y526" s="7"/>
      <c r="Z526" s="9" t="s">
        <v>7132</v>
      </c>
      <c r="AA526" s="7" t="s">
        <v>480</v>
      </c>
      <c r="AB526" s="7">
        <v>1</v>
      </c>
    </row>
    <row r="527" spans="1:28" ht="21.6" customHeight="1">
      <c r="A527" s="7">
        <v>7</v>
      </c>
      <c r="B527" s="7">
        <v>2025062264</v>
      </c>
      <c r="C527" s="7">
        <v>1</v>
      </c>
      <c r="D527" s="7" t="s">
        <v>7123</v>
      </c>
      <c r="E527" s="7" t="s">
        <v>130</v>
      </c>
      <c r="F527" s="7" t="s">
        <v>7124</v>
      </c>
      <c r="G527" s="7" t="s">
        <v>7865</v>
      </c>
      <c r="H527" s="7" t="s">
        <v>8057</v>
      </c>
      <c r="I527" s="7" t="s">
        <v>7158</v>
      </c>
      <c r="J527" s="7" t="s">
        <v>7141</v>
      </c>
      <c r="K527" s="7" t="s">
        <v>7129</v>
      </c>
      <c r="L527" s="9" t="s">
        <v>7159</v>
      </c>
      <c r="M527" s="9" t="s">
        <v>7160</v>
      </c>
      <c r="N527" s="9" t="s">
        <v>7161</v>
      </c>
      <c r="O527" s="7" t="s">
        <v>7136</v>
      </c>
      <c r="P527" s="7"/>
      <c r="Q527" s="7">
        <v>128</v>
      </c>
      <c r="R527" s="7">
        <v>800</v>
      </c>
      <c r="S527" s="7"/>
      <c r="T527" s="7"/>
      <c r="U527" s="7"/>
      <c r="V527" s="7"/>
      <c r="W527" s="7"/>
      <c r="X527" s="7"/>
      <c r="Y527" s="7"/>
      <c r="Z527" s="9" t="s">
        <v>7136</v>
      </c>
      <c r="AA527" s="7" t="s">
        <v>480</v>
      </c>
      <c r="AB527" s="7">
        <v>1</v>
      </c>
    </row>
    <row r="528" spans="1:28" ht="21.6" customHeight="1">
      <c r="A528" s="7">
        <v>8</v>
      </c>
      <c r="B528" s="7">
        <v>2025062252</v>
      </c>
      <c r="C528" s="7">
        <v>1</v>
      </c>
      <c r="D528" s="7" t="s">
        <v>7123</v>
      </c>
      <c r="E528" s="7" t="s">
        <v>130</v>
      </c>
      <c r="F528" s="7" t="s">
        <v>7124</v>
      </c>
      <c r="G528" s="7" t="s">
        <v>8058</v>
      </c>
      <c r="H528" s="7" t="s">
        <v>7327</v>
      </c>
      <c r="I528" s="7" t="s">
        <v>7164</v>
      </c>
      <c r="J528" s="7" t="s">
        <v>7141</v>
      </c>
      <c r="K528" s="7" t="s">
        <v>7129</v>
      </c>
      <c r="L528" s="9" t="s">
        <v>7165</v>
      </c>
      <c r="M528" s="9" t="s">
        <v>7166</v>
      </c>
      <c r="N528" s="9"/>
      <c r="O528" s="7" t="s">
        <v>7136</v>
      </c>
      <c r="P528" s="7"/>
      <c r="Q528" s="7">
        <v>150</v>
      </c>
      <c r="R528" s="7">
        <v>6605</v>
      </c>
      <c r="S528" s="7"/>
      <c r="T528" s="7"/>
      <c r="U528" s="7"/>
      <c r="V528" s="7"/>
      <c r="W528" s="7"/>
      <c r="X528" s="7"/>
      <c r="Y528" s="7"/>
      <c r="Z528" s="9" t="s">
        <v>7136</v>
      </c>
      <c r="AA528" s="7" t="s">
        <v>480</v>
      </c>
      <c r="AB528" s="7">
        <v>1</v>
      </c>
    </row>
    <row r="529" spans="1:28" ht="21.6" customHeight="1">
      <c r="A529" s="7">
        <v>9</v>
      </c>
      <c r="B529" s="7">
        <v>2025062251</v>
      </c>
      <c r="C529" s="7">
        <v>1</v>
      </c>
      <c r="D529" s="7" t="s">
        <v>7123</v>
      </c>
      <c r="E529" s="7" t="s">
        <v>130</v>
      </c>
      <c r="F529" s="7" t="s">
        <v>7124</v>
      </c>
      <c r="G529" s="7" t="s">
        <v>8059</v>
      </c>
      <c r="H529" s="7" t="s">
        <v>7455</v>
      </c>
      <c r="I529" s="7" t="s">
        <v>7169</v>
      </c>
      <c r="J529" s="7" t="s">
        <v>7170</v>
      </c>
      <c r="K529" s="7" t="s">
        <v>7129</v>
      </c>
      <c r="L529" s="9" t="s">
        <v>7171</v>
      </c>
      <c r="M529" s="9" t="s">
        <v>7172</v>
      </c>
      <c r="N529" s="9" t="s">
        <v>7173</v>
      </c>
      <c r="O529" s="7" t="s">
        <v>7136</v>
      </c>
      <c r="P529" s="7"/>
      <c r="Q529" s="7">
        <v>330</v>
      </c>
      <c r="R529" s="7">
        <v>1552</v>
      </c>
      <c r="S529" s="7"/>
      <c r="T529" s="7"/>
      <c r="U529" s="7"/>
      <c r="V529" s="7"/>
      <c r="W529" s="7"/>
      <c r="X529" s="7"/>
      <c r="Y529" s="7"/>
      <c r="Z529" s="9" t="s">
        <v>7136</v>
      </c>
      <c r="AA529" s="7" t="s">
        <v>480</v>
      </c>
      <c r="AB529" s="7">
        <v>1</v>
      </c>
    </row>
    <row r="530" spans="1:28" ht="21.6" customHeight="1">
      <c r="A530" s="7">
        <v>10</v>
      </c>
      <c r="B530" s="7">
        <v>2025062261</v>
      </c>
      <c r="C530" s="7">
        <v>1</v>
      </c>
      <c r="D530" s="7" t="s">
        <v>7123</v>
      </c>
      <c r="E530" s="7" t="s">
        <v>130</v>
      </c>
      <c r="F530" s="7" t="s">
        <v>7124</v>
      </c>
      <c r="G530" s="7" t="s">
        <v>7914</v>
      </c>
      <c r="H530" s="7" t="s">
        <v>7237</v>
      </c>
      <c r="I530" s="7" t="s">
        <v>7175</v>
      </c>
      <c r="J530" s="7" t="s">
        <v>7170</v>
      </c>
      <c r="K530" s="7" t="s">
        <v>7129</v>
      </c>
      <c r="L530" s="9" t="s">
        <v>7176</v>
      </c>
      <c r="M530" s="9" t="s">
        <v>7177</v>
      </c>
      <c r="N530" s="9" t="s">
        <v>7161</v>
      </c>
      <c r="O530" s="7" t="s">
        <v>7136</v>
      </c>
      <c r="P530" s="7"/>
      <c r="Q530" s="7">
        <v>3301</v>
      </c>
      <c r="R530" s="7">
        <v>3201</v>
      </c>
      <c r="S530" s="7"/>
      <c r="T530" s="7"/>
      <c r="U530" s="7"/>
      <c r="V530" s="7"/>
      <c r="W530" s="7"/>
      <c r="X530" s="7"/>
      <c r="Y530" s="7"/>
      <c r="Z530" s="9" t="s">
        <v>7136</v>
      </c>
      <c r="AA530" s="7" t="s">
        <v>480</v>
      </c>
      <c r="AB530" s="7">
        <v>1</v>
      </c>
    </row>
    <row r="531" spans="1:28" ht="21.6" customHeight="1">
      <c r="A531" s="7">
        <v>11</v>
      </c>
      <c r="B531" s="7">
        <v>2025062260</v>
      </c>
      <c r="C531" s="7">
        <v>1</v>
      </c>
      <c r="D531" s="7" t="s">
        <v>7123</v>
      </c>
      <c r="E531" s="7" t="s">
        <v>130</v>
      </c>
      <c r="F531" s="7" t="s">
        <v>7124</v>
      </c>
      <c r="G531" s="7" t="s">
        <v>7523</v>
      </c>
      <c r="H531" s="7" t="s">
        <v>7303</v>
      </c>
      <c r="I531" s="7" t="s">
        <v>7180</v>
      </c>
      <c r="J531" s="7" t="s">
        <v>7170</v>
      </c>
      <c r="K531" s="7" t="s">
        <v>7129</v>
      </c>
      <c r="L531" s="9" t="s">
        <v>7181</v>
      </c>
      <c r="M531" s="9" t="s">
        <v>7182</v>
      </c>
      <c r="N531" s="9" t="s">
        <v>7183</v>
      </c>
      <c r="O531" s="7" t="s">
        <v>7136</v>
      </c>
      <c r="P531" s="7"/>
      <c r="Q531" s="7">
        <v>1237</v>
      </c>
      <c r="R531" s="7">
        <v>57310</v>
      </c>
      <c r="S531" s="7"/>
      <c r="T531" s="7"/>
      <c r="U531" s="7"/>
      <c r="V531" s="7"/>
      <c r="W531" s="7"/>
      <c r="X531" s="7"/>
      <c r="Y531" s="7"/>
      <c r="Z531" s="9" t="s">
        <v>7136</v>
      </c>
      <c r="AA531" s="7" t="s">
        <v>480</v>
      </c>
      <c r="AB531" s="7">
        <v>1</v>
      </c>
    </row>
    <row r="532" spans="1:28" ht="21.6" customHeight="1">
      <c r="A532" s="7">
        <v>12</v>
      </c>
      <c r="B532" s="7">
        <v>2025062534</v>
      </c>
      <c r="C532" s="7">
        <v>1</v>
      </c>
      <c r="D532" s="7" t="s">
        <v>7123</v>
      </c>
      <c r="E532" s="7" t="s">
        <v>130</v>
      </c>
      <c r="F532" s="7" t="s">
        <v>8060</v>
      </c>
      <c r="G532" s="7" t="s">
        <v>8061</v>
      </c>
      <c r="H532" s="7" t="s">
        <v>7981</v>
      </c>
      <c r="I532" s="7" t="s">
        <v>7186</v>
      </c>
      <c r="J532" s="7" t="s">
        <v>7170</v>
      </c>
      <c r="K532" s="7" t="s">
        <v>7129</v>
      </c>
      <c r="L532" s="9" t="s">
        <v>7187</v>
      </c>
      <c r="M532" s="9" t="s">
        <v>7188</v>
      </c>
      <c r="N532" s="9"/>
      <c r="O532" s="7" t="s">
        <v>471</v>
      </c>
      <c r="P532" s="7"/>
      <c r="Q532" s="7">
        <v>2148</v>
      </c>
      <c r="R532" s="7">
        <v>1161</v>
      </c>
      <c r="S532" s="7" t="s">
        <v>480</v>
      </c>
      <c r="T532" s="7"/>
      <c r="U532" s="7"/>
      <c r="V532" s="7"/>
      <c r="W532" s="7"/>
      <c r="X532" s="7"/>
      <c r="Y532" s="7"/>
      <c r="Z532" s="9" t="s">
        <v>7132</v>
      </c>
      <c r="AA532" s="7" t="s">
        <v>480</v>
      </c>
      <c r="AB532" s="7">
        <v>1</v>
      </c>
    </row>
    <row r="533" spans="1:28" ht="21.6" customHeight="1">
      <c r="A533" s="7">
        <v>14</v>
      </c>
      <c r="B533" s="7">
        <v>2025062258</v>
      </c>
      <c r="C533" s="7">
        <v>1</v>
      </c>
      <c r="D533" s="7" t="s">
        <v>7123</v>
      </c>
      <c r="E533" s="7" t="s">
        <v>130</v>
      </c>
      <c r="F533" s="7" t="s">
        <v>7124</v>
      </c>
      <c r="G533" s="7" t="s">
        <v>7773</v>
      </c>
      <c r="H533" s="7" t="s">
        <v>7696</v>
      </c>
      <c r="I533" s="7" t="s">
        <v>7192</v>
      </c>
      <c r="J533" s="7" t="s">
        <v>7170</v>
      </c>
      <c r="K533" s="7" t="s">
        <v>7129</v>
      </c>
      <c r="L533" s="9" t="s">
        <v>7193</v>
      </c>
      <c r="M533" s="9" t="s">
        <v>7194</v>
      </c>
      <c r="N533" s="9" t="s">
        <v>7161</v>
      </c>
      <c r="O533" s="7" t="s">
        <v>7136</v>
      </c>
      <c r="P533" s="7"/>
      <c r="Q533" s="7">
        <v>593</v>
      </c>
      <c r="R533" s="7">
        <v>1589</v>
      </c>
      <c r="S533" s="7"/>
      <c r="T533" s="7"/>
      <c r="U533" s="7"/>
      <c r="V533" s="7"/>
      <c r="W533" s="7"/>
      <c r="X533" s="7"/>
      <c r="Y533" s="7"/>
      <c r="Z533" s="9" t="s">
        <v>7136</v>
      </c>
      <c r="AA533" s="7" t="s">
        <v>480</v>
      </c>
      <c r="AB533" s="7">
        <v>1</v>
      </c>
    </row>
    <row r="534" spans="1:28" ht="21.6" customHeight="1">
      <c r="A534" s="7">
        <v>17</v>
      </c>
      <c r="B534" s="7">
        <v>2025061612</v>
      </c>
      <c r="C534" s="7">
        <v>1</v>
      </c>
      <c r="D534" s="7" t="s">
        <v>7123</v>
      </c>
      <c r="E534" s="7" t="s">
        <v>130</v>
      </c>
      <c r="F534" s="7" t="s">
        <v>8056</v>
      </c>
      <c r="G534" s="7" t="s">
        <v>7804</v>
      </c>
      <c r="H534" s="7" t="s">
        <v>7750</v>
      </c>
      <c r="I534" s="7" t="s">
        <v>7205</v>
      </c>
      <c r="J534" s="7" t="s">
        <v>7199</v>
      </c>
      <c r="K534" s="7" t="s">
        <v>7129</v>
      </c>
      <c r="L534" s="9" t="s">
        <v>7153</v>
      </c>
      <c r="M534" s="9" t="s">
        <v>7154</v>
      </c>
      <c r="N534" s="9" t="s">
        <v>7206</v>
      </c>
      <c r="O534" s="7" t="s">
        <v>471</v>
      </c>
      <c r="P534" s="7"/>
      <c r="Q534" s="7"/>
      <c r="R534" s="7">
        <v>83669</v>
      </c>
      <c r="S534" s="7" t="s">
        <v>480</v>
      </c>
      <c r="T534" s="7"/>
      <c r="U534" s="7"/>
      <c r="V534" s="7"/>
      <c r="W534" s="7"/>
      <c r="X534" s="7"/>
      <c r="Y534" s="7"/>
      <c r="Z534" s="9" t="s">
        <v>7132</v>
      </c>
      <c r="AA534" s="7" t="s">
        <v>480</v>
      </c>
      <c r="AB534" s="7">
        <v>1</v>
      </c>
    </row>
    <row r="535" spans="1:28" ht="21.6" customHeight="1">
      <c r="A535" s="7">
        <v>19</v>
      </c>
      <c r="B535" s="7">
        <v>2025063257</v>
      </c>
      <c r="C535" s="7">
        <v>1</v>
      </c>
      <c r="D535" s="7" t="s">
        <v>7123</v>
      </c>
      <c r="E535" s="7" t="s">
        <v>130</v>
      </c>
      <c r="F535" s="7" t="s">
        <v>8062</v>
      </c>
      <c r="G535" s="7" t="s">
        <v>7150</v>
      </c>
      <c r="H535" s="7" t="s">
        <v>8063</v>
      </c>
      <c r="I535" s="7" t="s">
        <v>7205</v>
      </c>
      <c r="J535" s="7" t="s">
        <v>7199</v>
      </c>
      <c r="K535" s="7" t="s">
        <v>7129</v>
      </c>
      <c r="L535" s="9" t="s">
        <v>7153</v>
      </c>
      <c r="M535" s="9" t="s">
        <v>7154</v>
      </c>
      <c r="N535" s="9" t="s">
        <v>7206</v>
      </c>
      <c r="O535" s="7" t="s">
        <v>509</v>
      </c>
      <c r="P535" s="7"/>
      <c r="Q535" s="7"/>
      <c r="R535" s="7">
        <v>83669</v>
      </c>
      <c r="S535" s="7"/>
      <c r="T535" s="7"/>
      <c r="U535" s="7"/>
      <c r="V535" s="7"/>
      <c r="W535" s="7"/>
      <c r="X535" s="7"/>
      <c r="Y535" s="7"/>
      <c r="Z535" s="9" t="s">
        <v>8064</v>
      </c>
      <c r="AA535" s="7" t="s">
        <v>480</v>
      </c>
      <c r="AB535" s="7">
        <v>1</v>
      </c>
    </row>
    <row r="536" spans="1:28" ht="21.6" customHeight="1">
      <c r="A536" s="7">
        <v>22</v>
      </c>
      <c r="B536" s="7">
        <v>2025062255</v>
      </c>
      <c r="C536" s="7">
        <v>1</v>
      </c>
      <c r="D536" s="7" t="s">
        <v>7123</v>
      </c>
      <c r="E536" s="7" t="s">
        <v>130</v>
      </c>
      <c r="F536" s="7" t="s">
        <v>7124</v>
      </c>
      <c r="G536" s="7" t="s">
        <v>7134</v>
      </c>
      <c r="H536" s="7" t="s">
        <v>7300</v>
      </c>
      <c r="I536" s="7" t="s">
        <v>7209</v>
      </c>
      <c r="J536" s="7" t="s">
        <v>7199</v>
      </c>
      <c r="K536" s="7" t="s">
        <v>7129</v>
      </c>
      <c r="L536" s="9" t="s">
        <v>7210</v>
      </c>
      <c r="M536" s="9" t="s">
        <v>7211</v>
      </c>
      <c r="N536" s="9" t="s">
        <v>130</v>
      </c>
      <c r="O536" s="7" t="s">
        <v>7136</v>
      </c>
      <c r="P536" s="7"/>
      <c r="Q536" s="7"/>
      <c r="R536" s="7">
        <v>48610</v>
      </c>
      <c r="S536" s="7"/>
      <c r="T536" s="7"/>
      <c r="U536" s="7"/>
      <c r="V536" s="7"/>
      <c r="W536" s="7"/>
      <c r="X536" s="7"/>
      <c r="Y536" s="7"/>
      <c r="Z536" s="9" t="s">
        <v>7136</v>
      </c>
      <c r="AA536" s="7" t="s">
        <v>480</v>
      </c>
      <c r="AB536" s="7">
        <v>1</v>
      </c>
    </row>
    <row r="537" spans="1:28" ht="21.6" customHeight="1">
      <c r="A537" s="7">
        <v>25</v>
      </c>
      <c r="B537" s="7">
        <v>2025060327</v>
      </c>
      <c r="C537" s="7">
        <v>1</v>
      </c>
      <c r="D537" s="7" t="s">
        <v>7123</v>
      </c>
      <c r="E537" s="7" t="s">
        <v>130</v>
      </c>
      <c r="F537" s="7" t="s">
        <v>8065</v>
      </c>
      <c r="G537" s="7" t="s">
        <v>7593</v>
      </c>
      <c r="H537" s="7" t="s">
        <v>8066</v>
      </c>
      <c r="I537" s="7" t="s">
        <v>7215</v>
      </c>
      <c r="J537" s="7" t="s">
        <v>7199</v>
      </c>
      <c r="K537" s="7" t="s">
        <v>7129</v>
      </c>
      <c r="L537" s="9" t="s">
        <v>7216</v>
      </c>
      <c r="M537" s="9" t="s">
        <v>7217</v>
      </c>
      <c r="N537" s="9" t="s">
        <v>7218</v>
      </c>
      <c r="O537" s="7" t="s">
        <v>471</v>
      </c>
      <c r="P537" s="7"/>
      <c r="Q537" s="7"/>
      <c r="R537" s="7">
        <v>23390</v>
      </c>
      <c r="S537" s="7" t="s">
        <v>480</v>
      </c>
      <c r="T537" s="7"/>
      <c r="U537" s="7"/>
      <c r="V537" s="7"/>
      <c r="W537" s="7"/>
      <c r="X537" s="7"/>
      <c r="Y537" s="7"/>
      <c r="Z537" s="9" t="s">
        <v>7132</v>
      </c>
      <c r="AA537" s="7" t="s">
        <v>480</v>
      </c>
      <c r="AB537" s="7">
        <v>1</v>
      </c>
    </row>
    <row r="538" spans="1:28" ht="21.6" customHeight="1">
      <c r="A538" s="7">
        <v>27</v>
      </c>
      <c r="B538" s="7">
        <v>2025062768</v>
      </c>
      <c r="C538" s="7">
        <v>1</v>
      </c>
      <c r="D538" s="7" t="s">
        <v>7123</v>
      </c>
      <c r="E538" s="7" t="s">
        <v>130</v>
      </c>
      <c r="F538" s="7" t="s">
        <v>8067</v>
      </c>
      <c r="G538" s="7" t="s">
        <v>7689</v>
      </c>
      <c r="H538" s="7" t="s">
        <v>8068</v>
      </c>
      <c r="I538" s="7" t="s">
        <v>7853</v>
      </c>
      <c r="J538" s="7" t="s">
        <v>7199</v>
      </c>
      <c r="K538" s="7" t="s">
        <v>7129</v>
      </c>
      <c r="L538" s="9" t="s">
        <v>7574</v>
      </c>
      <c r="M538" s="9" t="s">
        <v>7854</v>
      </c>
      <c r="N538" s="9" t="s">
        <v>130</v>
      </c>
      <c r="O538" s="7" t="s">
        <v>7136</v>
      </c>
      <c r="P538" s="7"/>
      <c r="Q538" s="7"/>
      <c r="R538" s="7">
        <v>29024</v>
      </c>
      <c r="S538" s="7"/>
      <c r="T538" s="7"/>
      <c r="U538" s="7"/>
      <c r="V538" s="7"/>
      <c r="W538" s="7"/>
      <c r="X538" s="7"/>
      <c r="Y538" s="7"/>
      <c r="Z538" s="9" t="s">
        <v>7132</v>
      </c>
      <c r="AA538" s="7" t="s">
        <v>480</v>
      </c>
      <c r="AB538" s="7">
        <v>1</v>
      </c>
    </row>
    <row r="539" spans="1:28" ht="21.6" customHeight="1">
      <c r="A539" s="7">
        <v>29</v>
      </c>
      <c r="B539" s="7">
        <v>2025061157</v>
      </c>
      <c r="C539" s="7">
        <v>1</v>
      </c>
      <c r="D539" s="7" t="s">
        <v>7123</v>
      </c>
      <c r="E539" s="7" t="s">
        <v>130</v>
      </c>
      <c r="F539" s="7" t="s">
        <v>8069</v>
      </c>
      <c r="G539" s="7" t="s">
        <v>7197</v>
      </c>
      <c r="H539" s="7" t="s">
        <v>7751</v>
      </c>
      <c r="I539" s="7" t="s">
        <v>7222</v>
      </c>
      <c r="J539" s="7" t="s">
        <v>7223</v>
      </c>
      <c r="K539" s="7" t="s">
        <v>7129</v>
      </c>
      <c r="L539" s="9" t="s">
        <v>7224</v>
      </c>
      <c r="M539" s="9" t="s">
        <v>7225</v>
      </c>
      <c r="N539" s="9" t="s">
        <v>130</v>
      </c>
      <c r="O539" s="7" t="s">
        <v>471</v>
      </c>
      <c r="P539" s="7"/>
      <c r="Q539" s="7"/>
      <c r="R539" s="7">
        <v>58768</v>
      </c>
      <c r="S539" s="7" t="s">
        <v>480</v>
      </c>
      <c r="T539" s="7"/>
      <c r="U539" s="7"/>
      <c r="V539" s="7"/>
      <c r="W539" s="7"/>
      <c r="X539" s="7"/>
      <c r="Y539" s="7"/>
      <c r="Z539" s="9" t="s">
        <v>7132</v>
      </c>
      <c r="AA539" s="7" t="s">
        <v>480</v>
      </c>
      <c r="AB539" s="7">
        <v>1</v>
      </c>
    </row>
    <row r="540" spans="1:28" ht="21.6" customHeight="1">
      <c r="A540" s="7">
        <v>31</v>
      </c>
      <c r="B540" s="7">
        <v>2025061051</v>
      </c>
      <c r="C540" s="7">
        <v>1</v>
      </c>
      <c r="D540" s="7" t="s">
        <v>7123</v>
      </c>
      <c r="E540" s="7" t="s">
        <v>130</v>
      </c>
      <c r="F540" s="7" t="s">
        <v>8069</v>
      </c>
      <c r="G540" s="7" t="s">
        <v>7927</v>
      </c>
      <c r="H540" s="7" t="s">
        <v>7179</v>
      </c>
      <c r="I540" s="7" t="s">
        <v>7228</v>
      </c>
      <c r="J540" s="7" t="s">
        <v>7223</v>
      </c>
      <c r="K540" s="7" t="s">
        <v>7129</v>
      </c>
      <c r="L540" s="9" t="s">
        <v>7229</v>
      </c>
      <c r="M540" s="9" t="s">
        <v>7230</v>
      </c>
      <c r="N540" s="9"/>
      <c r="O540" s="7" t="s">
        <v>7136</v>
      </c>
      <c r="P540" s="7"/>
      <c r="Q540" s="7"/>
      <c r="R540" s="7">
        <v>24400</v>
      </c>
      <c r="S540" s="7"/>
      <c r="T540" s="7"/>
      <c r="U540" s="7"/>
      <c r="V540" s="7"/>
      <c r="W540" s="7"/>
      <c r="X540" s="7"/>
      <c r="Y540" s="7"/>
      <c r="Z540" s="9" t="s">
        <v>7136</v>
      </c>
      <c r="AA540" s="7" t="s">
        <v>480</v>
      </c>
      <c r="AB540" s="7">
        <v>1</v>
      </c>
    </row>
    <row r="541" spans="1:28" ht="21.6" customHeight="1">
      <c r="A541" s="7">
        <v>32</v>
      </c>
      <c r="B541" s="7">
        <v>2025061073</v>
      </c>
      <c r="C541" s="7">
        <v>1</v>
      </c>
      <c r="D541" s="7" t="s">
        <v>7123</v>
      </c>
      <c r="E541" s="7" t="s">
        <v>130</v>
      </c>
      <c r="F541" s="7" t="s">
        <v>8070</v>
      </c>
      <c r="G541" s="7" t="s">
        <v>7332</v>
      </c>
      <c r="H541" s="7" t="s">
        <v>7972</v>
      </c>
      <c r="I541" s="7" t="s">
        <v>7228</v>
      </c>
      <c r="J541" s="7" t="s">
        <v>7223</v>
      </c>
      <c r="K541" s="7" t="s">
        <v>7129</v>
      </c>
      <c r="L541" s="9" t="s">
        <v>7229</v>
      </c>
      <c r="M541" s="9" t="s">
        <v>7230</v>
      </c>
      <c r="N541" s="9"/>
      <c r="O541" s="7" t="s">
        <v>509</v>
      </c>
      <c r="P541" s="7"/>
      <c r="Q541" s="7"/>
      <c r="R541" s="7">
        <v>24400</v>
      </c>
      <c r="S541" s="7"/>
      <c r="T541" s="7"/>
      <c r="U541" s="7"/>
      <c r="V541" s="7"/>
      <c r="W541" s="7"/>
      <c r="X541" s="7"/>
      <c r="Y541" s="7"/>
      <c r="Z541" s="9" t="s">
        <v>8071</v>
      </c>
      <c r="AA541" s="7" t="s">
        <v>480</v>
      </c>
      <c r="AB541" s="7">
        <v>1</v>
      </c>
    </row>
    <row r="542" spans="1:28" ht="21.6" customHeight="1">
      <c r="A542" s="7">
        <v>33</v>
      </c>
      <c r="B542" s="7">
        <v>2025062239</v>
      </c>
      <c r="C542" s="7">
        <v>1</v>
      </c>
      <c r="D542" s="7" t="s">
        <v>7123</v>
      </c>
      <c r="E542" s="7" t="s">
        <v>130</v>
      </c>
      <c r="F542" s="7" t="s">
        <v>7124</v>
      </c>
      <c r="G542" s="7" t="s">
        <v>7226</v>
      </c>
      <c r="H542" s="7" t="s">
        <v>7707</v>
      </c>
      <c r="I542" s="7" t="s">
        <v>7233</v>
      </c>
      <c r="J542" s="7" t="s">
        <v>7234</v>
      </c>
      <c r="K542" s="7" t="s">
        <v>7129</v>
      </c>
      <c r="L542" s="9" t="s">
        <v>7235</v>
      </c>
      <c r="M542" s="9" t="s">
        <v>7236</v>
      </c>
      <c r="N542" s="9" t="s">
        <v>130</v>
      </c>
      <c r="O542" s="7" t="s">
        <v>7136</v>
      </c>
      <c r="P542" s="7"/>
      <c r="Q542" s="7">
        <v>11729</v>
      </c>
      <c r="R542" s="7">
        <v>155457</v>
      </c>
      <c r="S542" s="7"/>
      <c r="T542" s="7"/>
      <c r="U542" s="7"/>
      <c r="V542" s="7"/>
      <c r="W542" s="7"/>
      <c r="X542" s="7"/>
      <c r="Y542" s="7"/>
      <c r="Z542" s="9" t="s">
        <v>7136</v>
      </c>
      <c r="AA542" s="7" t="s">
        <v>480</v>
      </c>
      <c r="AB542" s="7">
        <v>1</v>
      </c>
    </row>
    <row r="543" spans="1:28" ht="21.6" customHeight="1">
      <c r="A543" s="7">
        <v>34</v>
      </c>
      <c r="B543" s="7">
        <v>2025062672</v>
      </c>
      <c r="C543" s="7">
        <v>1</v>
      </c>
      <c r="D543" s="7" t="s">
        <v>7123</v>
      </c>
      <c r="E543" s="7" t="s">
        <v>130</v>
      </c>
      <c r="F543" s="7" t="s">
        <v>8067</v>
      </c>
      <c r="G543" s="7" t="s">
        <v>7303</v>
      </c>
      <c r="H543" s="7" t="s">
        <v>8072</v>
      </c>
      <c r="I543" s="7" t="s">
        <v>7233</v>
      </c>
      <c r="J543" s="7" t="s">
        <v>7234</v>
      </c>
      <c r="K543" s="7" t="s">
        <v>7129</v>
      </c>
      <c r="L543" s="9" t="s">
        <v>7235</v>
      </c>
      <c r="M543" s="9" t="s">
        <v>7236</v>
      </c>
      <c r="N543" s="9" t="s">
        <v>130</v>
      </c>
      <c r="O543" s="7" t="s">
        <v>471</v>
      </c>
      <c r="P543" s="7"/>
      <c r="Q543" s="7">
        <v>11729</v>
      </c>
      <c r="R543" s="7">
        <v>155457</v>
      </c>
      <c r="S543" s="7" t="s">
        <v>480</v>
      </c>
      <c r="T543" s="7"/>
      <c r="U543" s="7" t="s">
        <v>480</v>
      </c>
      <c r="V543" s="7"/>
      <c r="W543" s="7"/>
      <c r="X543" s="7"/>
      <c r="Y543" s="7"/>
      <c r="Z543" s="9" t="s">
        <v>8073</v>
      </c>
      <c r="AA543" s="7" t="s">
        <v>480</v>
      </c>
      <c r="AB543" s="7">
        <v>1</v>
      </c>
    </row>
    <row r="544" spans="1:28" ht="21.6" customHeight="1">
      <c r="A544" s="7">
        <v>35</v>
      </c>
      <c r="B544" s="7">
        <v>2025060321</v>
      </c>
      <c r="C544" s="7">
        <v>1</v>
      </c>
      <c r="D544" s="7" t="s">
        <v>7123</v>
      </c>
      <c r="E544" s="7" t="s">
        <v>130</v>
      </c>
      <c r="F544" s="7" t="s">
        <v>8065</v>
      </c>
      <c r="G544" s="7" t="s">
        <v>8074</v>
      </c>
      <c r="H544" s="7" t="s">
        <v>8075</v>
      </c>
      <c r="I544" s="7" t="s">
        <v>7239</v>
      </c>
      <c r="J544" s="7" t="s">
        <v>7234</v>
      </c>
      <c r="K544" s="7" t="s">
        <v>7129</v>
      </c>
      <c r="L544" s="9" t="s">
        <v>7240</v>
      </c>
      <c r="M544" s="9" t="s">
        <v>7241</v>
      </c>
      <c r="N544" s="9" t="s">
        <v>7218</v>
      </c>
      <c r="O544" s="7" t="s">
        <v>471</v>
      </c>
      <c r="P544" s="7"/>
      <c r="Q544" s="7">
        <v>2320</v>
      </c>
      <c r="R544" s="7">
        <v>269778</v>
      </c>
      <c r="S544" s="7" t="s">
        <v>480</v>
      </c>
      <c r="T544" s="7"/>
      <c r="U544" s="7"/>
      <c r="V544" s="7"/>
      <c r="W544" s="7"/>
      <c r="X544" s="7"/>
      <c r="Y544" s="7"/>
      <c r="Z544" s="9" t="s">
        <v>7132</v>
      </c>
      <c r="AA544" s="7" t="s">
        <v>480</v>
      </c>
      <c r="AB544" s="7">
        <v>1</v>
      </c>
    </row>
    <row r="545" spans="1:28" ht="21.6" customHeight="1">
      <c r="A545" s="7">
        <v>37</v>
      </c>
      <c r="B545" s="7">
        <v>2025061616</v>
      </c>
      <c r="C545" s="7">
        <v>1</v>
      </c>
      <c r="D545" s="7" t="s">
        <v>7123</v>
      </c>
      <c r="E545" s="7" t="s">
        <v>130</v>
      </c>
      <c r="F545" s="7" t="s">
        <v>8056</v>
      </c>
      <c r="G545" s="7" t="s">
        <v>7747</v>
      </c>
      <c r="H545" s="7" t="s">
        <v>7383</v>
      </c>
      <c r="I545" s="7" t="s">
        <v>7243</v>
      </c>
      <c r="J545" s="7" t="s">
        <v>7244</v>
      </c>
      <c r="K545" s="7" t="s">
        <v>7129</v>
      </c>
      <c r="L545" s="9" t="s">
        <v>7153</v>
      </c>
      <c r="M545" s="9" t="s">
        <v>7154</v>
      </c>
      <c r="N545" s="9" t="s">
        <v>7245</v>
      </c>
      <c r="O545" s="7" t="s">
        <v>471</v>
      </c>
      <c r="P545" s="7"/>
      <c r="Q545" s="7"/>
      <c r="R545" s="7">
        <v>120911</v>
      </c>
      <c r="S545" s="7" t="s">
        <v>480</v>
      </c>
      <c r="T545" s="7"/>
      <c r="U545" s="7"/>
      <c r="V545" s="7"/>
      <c r="W545" s="7"/>
      <c r="X545" s="7"/>
      <c r="Y545" s="7"/>
      <c r="Z545" s="9" t="s">
        <v>7132</v>
      </c>
      <c r="AA545" s="7" t="s">
        <v>480</v>
      </c>
      <c r="AB545" s="7">
        <v>1</v>
      </c>
    </row>
    <row r="546" spans="1:28" ht="21.6" customHeight="1">
      <c r="A546" s="7">
        <v>39</v>
      </c>
      <c r="B546" s="7">
        <v>2025063607</v>
      </c>
      <c r="C546" s="7">
        <v>1</v>
      </c>
      <c r="D546" s="7" t="s">
        <v>7123</v>
      </c>
      <c r="E546" s="7" t="s">
        <v>130</v>
      </c>
      <c r="F546" s="7" t="s">
        <v>8076</v>
      </c>
      <c r="G546" s="7" t="s">
        <v>7694</v>
      </c>
      <c r="H546" s="7" t="s">
        <v>7411</v>
      </c>
      <c r="I546" s="7" t="s">
        <v>7243</v>
      </c>
      <c r="J546" s="7" t="s">
        <v>7244</v>
      </c>
      <c r="K546" s="7" t="s">
        <v>7129</v>
      </c>
      <c r="L546" s="9" t="s">
        <v>7153</v>
      </c>
      <c r="M546" s="9" t="s">
        <v>7154</v>
      </c>
      <c r="N546" s="9" t="s">
        <v>7245</v>
      </c>
      <c r="O546" s="7" t="s">
        <v>509</v>
      </c>
      <c r="P546" s="7"/>
      <c r="Q546" s="7"/>
      <c r="R546" s="7">
        <v>143735</v>
      </c>
      <c r="S546" s="7"/>
      <c r="T546" s="7"/>
      <c r="U546" s="7"/>
      <c r="V546" s="7"/>
      <c r="W546" s="7"/>
      <c r="X546" s="7"/>
      <c r="Y546" s="7"/>
      <c r="Z546" s="9" t="s">
        <v>8077</v>
      </c>
      <c r="AA546" s="7" t="s">
        <v>480</v>
      </c>
      <c r="AB546" s="7">
        <v>1</v>
      </c>
    </row>
    <row r="547" spans="1:28" ht="21.6" customHeight="1">
      <c r="A547" s="7">
        <v>40</v>
      </c>
      <c r="B547" s="7">
        <v>2025062685</v>
      </c>
      <c r="C547" s="7">
        <v>1</v>
      </c>
      <c r="D547" s="7" t="s">
        <v>7123</v>
      </c>
      <c r="E547" s="7" t="s">
        <v>130</v>
      </c>
      <c r="F547" s="7" t="s">
        <v>8067</v>
      </c>
      <c r="G547" s="7" t="s">
        <v>8078</v>
      </c>
      <c r="H547" s="7" t="s">
        <v>8079</v>
      </c>
      <c r="I547" s="7" t="s">
        <v>7246</v>
      </c>
      <c r="J547" s="7" t="s">
        <v>7247</v>
      </c>
      <c r="K547" s="7" t="s">
        <v>7129</v>
      </c>
      <c r="L547" s="9" t="s">
        <v>7248</v>
      </c>
      <c r="M547" s="9" t="s">
        <v>7249</v>
      </c>
      <c r="N547" s="9" t="s">
        <v>7250</v>
      </c>
      <c r="O547" s="7" t="s">
        <v>471</v>
      </c>
      <c r="P547" s="7"/>
      <c r="Q547" s="7">
        <v>33643</v>
      </c>
      <c r="R547" s="7">
        <v>32859</v>
      </c>
      <c r="S547" s="7" t="s">
        <v>480</v>
      </c>
      <c r="T547" s="7"/>
      <c r="U547" s="7"/>
      <c r="V547" s="7"/>
      <c r="W547" s="7"/>
      <c r="X547" s="7"/>
      <c r="Y547" s="7"/>
      <c r="Z547" s="9" t="s">
        <v>7132</v>
      </c>
      <c r="AA547" s="7" t="s">
        <v>480</v>
      </c>
      <c r="AB547" s="7">
        <v>1</v>
      </c>
    </row>
    <row r="548" spans="1:28" ht="21.6" customHeight="1">
      <c r="A548" s="7">
        <v>42</v>
      </c>
      <c r="B548" s="7">
        <v>2025062248</v>
      </c>
      <c r="C548" s="7">
        <v>1</v>
      </c>
      <c r="D548" s="7" t="s">
        <v>7123</v>
      </c>
      <c r="E548" s="7" t="s">
        <v>130</v>
      </c>
      <c r="F548" s="7" t="s">
        <v>7124</v>
      </c>
      <c r="G548" s="7" t="s">
        <v>8080</v>
      </c>
      <c r="H548" s="7" t="s">
        <v>7179</v>
      </c>
      <c r="I548" s="7" t="s">
        <v>7253</v>
      </c>
      <c r="J548" s="7" t="s">
        <v>7247</v>
      </c>
      <c r="K548" s="7" t="s">
        <v>7129</v>
      </c>
      <c r="L548" s="9" t="s">
        <v>7254</v>
      </c>
      <c r="M548" s="9" t="s">
        <v>7255</v>
      </c>
      <c r="N548" s="9" t="s">
        <v>7256</v>
      </c>
      <c r="O548" s="7" t="s">
        <v>7136</v>
      </c>
      <c r="P548" s="7"/>
      <c r="Q548" s="7">
        <v>5049</v>
      </c>
      <c r="R548" s="7">
        <v>39894</v>
      </c>
      <c r="S548" s="7"/>
      <c r="T548" s="7"/>
      <c r="U548" s="7"/>
      <c r="V548" s="7"/>
      <c r="W548" s="7"/>
      <c r="X548" s="7"/>
      <c r="Y548" s="7"/>
      <c r="Z548" s="9" t="s">
        <v>7136</v>
      </c>
      <c r="AA548" s="7" t="s">
        <v>480</v>
      </c>
      <c r="AB548" s="7">
        <v>1</v>
      </c>
    </row>
    <row r="549" spans="1:28" ht="21.6" customHeight="1">
      <c r="A549" s="7">
        <v>43</v>
      </c>
      <c r="B549" s="7">
        <v>2025062242</v>
      </c>
      <c r="C549" s="7">
        <v>1</v>
      </c>
      <c r="D549" s="7" t="s">
        <v>7123</v>
      </c>
      <c r="E549" s="7" t="s">
        <v>130</v>
      </c>
      <c r="F549" s="7" t="s">
        <v>7124</v>
      </c>
      <c r="G549" s="7" t="s">
        <v>8081</v>
      </c>
      <c r="H549" s="7" t="s">
        <v>7309</v>
      </c>
      <c r="I549" s="7" t="s">
        <v>7259</v>
      </c>
      <c r="J549" s="7" t="s">
        <v>7247</v>
      </c>
      <c r="K549" s="7" t="s">
        <v>7129</v>
      </c>
      <c r="L549" s="9" t="s">
        <v>7260</v>
      </c>
      <c r="M549" s="9" t="s">
        <v>7261</v>
      </c>
      <c r="N549" s="9" t="s">
        <v>130</v>
      </c>
      <c r="O549" s="7" t="s">
        <v>7136</v>
      </c>
      <c r="P549" s="7"/>
      <c r="Q549" s="7">
        <v>17524</v>
      </c>
      <c r="R549" s="7">
        <v>23921</v>
      </c>
      <c r="S549" s="7"/>
      <c r="T549" s="7"/>
      <c r="U549" s="7"/>
      <c r="V549" s="7"/>
      <c r="W549" s="7"/>
      <c r="X549" s="7"/>
      <c r="Y549" s="7"/>
      <c r="Z549" s="9" t="s">
        <v>7136</v>
      </c>
      <c r="AA549" s="7" t="s">
        <v>480</v>
      </c>
      <c r="AB549" s="7">
        <v>1</v>
      </c>
    </row>
    <row r="550" spans="1:28" ht="21.6" customHeight="1">
      <c r="A550" s="7">
        <v>44</v>
      </c>
      <c r="B550" s="7">
        <v>2025062665</v>
      </c>
      <c r="C550" s="7">
        <v>1</v>
      </c>
      <c r="D550" s="7" t="s">
        <v>7123</v>
      </c>
      <c r="E550" s="7" t="s">
        <v>130</v>
      </c>
      <c r="F550" s="7" t="s">
        <v>8067</v>
      </c>
      <c r="G550" s="7" t="s">
        <v>7145</v>
      </c>
      <c r="H550" s="7" t="s">
        <v>7954</v>
      </c>
      <c r="I550" s="7" t="s">
        <v>7259</v>
      </c>
      <c r="J550" s="7" t="s">
        <v>7247</v>
      </c>
      <c r="K550" s="7" t="s">
        <v>7129</v>
      </c>
      <c r="L550" s="9" t="s">
        <v>7260</v>
      </c>
      <c r="M550" s="9" t="s">
        <v>7261</v>
      </c>
      <c r="N550" s="9" t="s">
        <v>130</v>
      </c>
      <c r="O550" s="7" t="s">
        <v>471</v>
      </c>
      <c r="P550" s="7"/>
      <c r="Q550" s="7">
        <v>17524</v>
      </c>
      <c r="R550" s="7">
        <v>23921</v>
      </c>
      <c r="S550" s="7" t="s">
        <v>480</v>
      </c>
      <c r="T550" s="7"/>
      <c r="U550" s="7" t="s">
        <v>480</v>
      </c>
      <c r="V550" s="7"/>
      <c r="W550" s="7"/>
      <c r="X550" s="7"/>
      <c r="Y550" s="7"/>
      <c r="Z550" s="9" t="s">
        <v>8082</v>
      </c>
      <c r="AA550" s="7" t="s">
        <v>480</v>
      </c>
      <c r="AB550" s="7">
        <v>1</v>
      </c>
    </row>
    <row r="551" spans="1:28" ht="21.6" customHeight="1">
      <c r="A551" s="7">
        <v>45</v>
      </c>
      <c r="B551" s="7">
        <v>2025063242</v>
      </c>
      <c r="C551" s="7">
        <v>1</v>
      </c>
      <c r="D551" s="7" t="s">
        <v>7123</v>
      </c>
      <c r="E551" s="7" t="s">
        <v>130</v>
      </c>
      <c r="F551" s="7" t="s">
        <v>8083</v>
      </c>
      <c r="G551" s="7" t="s">
        <v>8084</v>
      </c>
      <c r="H551" s="7" t="s">
        <v>7745</v>
      </c>
      <c r="I551" s="7" t="s">
        <v>7273</v>
      </c>
      <c r="J551" s="7" t="s">
        <v>7274</v>
      </c>
      <c r="K551" s="7" t="s">
        <v>7129</v>
      </c>
      <c r="L551" s="9" t="s">
        <v>7266</v>
      </c>
      <c r="M551" s="9" t="s">
        <v>7267</v>
      </c>
      <c r="N551" s="9" t="s">
        <v>7268</v>
      </c>
      <c r="O551" s="7" t="s">
        <v>471</v>
      </c>
      <c r="P551" s="7"/>
      <c r="Q551" s="7">
        <v>369</v>
      </c>
      <c r="R551" s="7">
        <v>16600</v>
      </c>
      <c r="S551" s="7" t="s">
        <v>480</v>
      </c>
      <c r="T551" s="7"/>
      <c r="U551" s="7"/>
      <c r="V551" s="7"/>
      <c r="W551" s="7"/>
      <c r="X551" s="7"/>
      <c r="Y551" s="7"/>
      <c r="Z551" s="9" t="s">
        <v>7132</v>
      </c>
      <c r="AA551" s="7" t="s">
        <v>480</v>
      </c>
      <c r="AB551" s="7">
        <v>1</v>
      </c>
    </row>
    <row r="552" spans="1:28" ht="21.6" customHeight="1">
      <c r="A552" s="7">
        <v>47</v>
      </c>
      <c r="B552" s="7">
        <v>2025062662</v>
      </c>
      <c r="C552" s="7">
        <v>1</v>
      </c>
      <c r="D552" s="7" t="s">
        <v>7123</v>
      </c>
      <c r="E552" s="7" t="s">
        <v>130</v>
      </c>
      <c r="F552" s="7" t="s">
        <v>8067</v>
      </c>
      <c r="G552" s="7" t="s">
        <v>7948</v>
      </c>
      <c r="H552" s="7" t="s">
        <v>7674</v>
      </c>
      <c r="I552" s="7" t="s">
        <v>7752</v>
      </c>
      <c r="J552" s="7" t="s">
        <v>7753</v>
      </c>
      <c r="K552" s="7" t="s">
        <v>7129</v>
      </c>
      <c r="L552" s="9" t="s">
        <v>7279</v>
      </c>
      <c r="M552" s="9" t="s">
        <v>7280</v>
      </c>
      <c r="N552" s="9"/>
      <c r="O552" s="7" t="s">
        <v>471</v>
      </c>
      <c r="P552" s="7"/>
      <c r="Q552" s="7"/>
      <c r="R552" s="7">
        <v>26607</v>
      </c>
      <c r="S552" s="7" t="s">
        <v>480</v>
      </c>
      <c r="T552" s="7"/>
      <c r="U552" s="7"/>
      <c r="V552" s="7"/>
      <c r="W552" s="7"/>
      <c r="X552" s="7"/>
      <c r="Y552" s="7"/>
      <c r="Z552" s="9" t="s">
        <v>7132</v>
      </c>
      <c r="AA552" s="7" t="s">
        <v>480</v>
      </c>
      <c r="AB552" s="7">
        <v>1</v>
      </c>
    </row>
    <row r="553" spans="1:28" ht="21.6" customHeight="1">
      <c r="A553" s="7">
        <v>49</v>
      </c>
      <c r="B553" s="7">
        <v>2025063238</v>
      </c>
      <c r="C553" s="7">
        <v>1</v>
      </c>
      <c r="D553" s="7" t="s">
        <v>7123</v>
      </c>
      <c r="E553" s="7" t="s">
        <v>130</v>
      </c>
      <c r="F553" s="7" t="s">
        <v>8083</v>
      </c>
      <c r="G553" s="7" t="s">
        <v>7914</v>
      </c>
      <c r="H553" s="7" t="s">
        <v>7414</v>
      </c>
      <c r="I553" s="7" t="s">
        <v>7281</v>
      </c>
      <c r="J553" s="7" t="s">
        <v>7282</v>
      </c>
      <c r="K553" s="7" t="s">
        <v>7129</v>
      </c>
      <c r="L553" s="9" t="s">
        <v>7266</v>
      </c>
      <c r="M553" s="9" t="s">
        <v>7267</v>
      </c>
      <c r="N553" s="9" t="s">
        <v>7283</v>
      </c>
      <c r="O553" s="7" t="s">
        <v>471</v>
      </c>
      <c r="P553" s="7"/>
      <c r="Q553" s="7"/>
      <c r="R553" s="7">
        <v>115310</v>
      </c>
      <c r="S553" s="7" t="s">
        <v>480</v>
      </c>
      <c r="T553" s="7"/>
      <c r="U553" s="7"/>
      <c r="V553" s="7"/>
      <c r="W553" s="7"/>
      <c r="X553" s="7"/>
      <c r="Y553" s="7"/>
      <c r="Z553" s="9" t="s">
        <v>7132</v>
      </c>
      <c r="AA553" s="7" t="s">
        <v>480</v>
      </c>
      <c r="AB553" s="7">
        <v>1</v>
      </c>
    </row>
    <row r="554" spans="1:28" ht="21.6" customHeight="1">
      <c r="A554" s="7">
        <v>51</v>
      </c>
      <c r="B554" s="7">
        <v>2025063240</v>
      </c>
      <c r="C554" s="7">
        <v>1</v>
      </c>
      <c r="D554" s="7" t="s">
        <v>7123</v>
      </c>
      <c r="E554" s="7" t="s">
        <v>130</v>
      </c>
      <c r="F554" s="7" t="s">
        <v>8083</v>
      </c>
      <c r="G554" s="7" t="s">
        <v>8054</v>
      </c>
      <c r="H554" s="7" t="s">
        <v>7712</v>
      </c>
      <c r="I554" s="7" t="s">
        <v>7286</v>
      </c>
      <c r="J554" s="7" t="s">
        <v>7282</v>
      </c>
      <c r="K554" s="7" t="s">
        <v>7129</v>
      </c>
      <c r="L554" s="9" t="s">
        <v>7266</v>
      </c>
      <c r="M554" s="9" t="s">
        <v>7267</v>
      </c>
      <c r="N554" s="9" t="s">
        <v>7287</v>
      </c>
      <c r="O554" s="7" t="s">
        <v>471</v>
      </c>
      <c r="P554" s="7"/>
      <c r="Q554" s="7"/>
      <c r="R554" s="7">
        <v>51466</v>
      </c>
      <c r="S554" s="7" t="s">
        <v>480</v>
      </c>
      <c r="T554" s="7"/>
      <c r="U554" s="7"/>
      <c r="V554" s="7"/>
      <c r="W554" s="7"/>
      <c r="X554" s="7"/>
      <c r="Y554" s="7"/>
      <c r="Z554" s="9" t="s">
        <v>7132</v>
      </c>
      <c r="AA554" s="7" t="s">
        <v>480</v>
      </c>
      <c r="AB554" s="7">
        <v>1</v>
      </c>
    </row>
    <row r="555" spans="1:28" ht="21.6" customHeight="1">
      <c r="A555" s="7">
        <v>120</v>
      </c>
      <c r="B555" s="7">
        <v>2025060590</v>
      </c>
      <c r="C555" s="7">
        <v>1</v>
      </c>
      <c r="D555" s="7" t="s">
        <v>7123</v>
      </c>
      <c r="E555" s="7" t="s">
        <v>130</v>
      </c>
      <c r="F555" s="7" t="s">
        <v>8085</v>
      </c>
      <c r="G555" s="7" t="s">
        <v>7196</v>
      </c>
      <c r="H555" s="7" t="s">
        <v>7569</v>
      </c>
      <c r="I555" s="7" t="s">
        <v>8086</v>
      </c>
      <c r="J555" s="7" t="s">
        <v>7816</v>
      </c>
      <c r="K555" s="7" t="s">
        <v>7525</v>
      </c>
      <c r="L555" s="9" t="s">
        <v>7526</v>
      </c>
      <c r="M555" s="9" t="s">
        <v>7527</v>
      </c>
      <c r="N555" s="9" t="s">
        <v>165</v>
      </c>
      <c r="O555" s="7" t="s">
        <v>471</v>
      </c>
      <c r="P555" s="7"/>
      <c r="Q555" s="7"/>
      <c r="R555" s="7">
        <v>0</v>
      </c>
      <c r="S555" s="7" t="s">
        <v>480</v>
      </c>
      <c r="T555" s="7"/>
      <c r="U555" s="7"/>
      <c r="V555" s="7"/>
      <c r="W555" s="7"/>
      <c r="X555" s="7"/>
      <c r="Y555" s="7"/>
      <c r="Z555" s="9" t="s">
        <v>242</v>
      </c>
      <c r="AA555" s="7" t="s">
        <v>480</v>
      </c>
      <c r="AB555" s="7">
        <v>1</v>
      </c>
    </row>
    <row r="556" spans="1:28" ht="21.6" customHeight="1">
      <c r="A556" s="7">
        <v>121</v>
      </c>
      <c r="B556" s="7">
        <v>2025060161</v>
      </c>
      <c r="C556" s="7">
        <v>1</v>
      </c>
      <c r="D556" s="7" t="s">
        <v>7123</v>
      </c>
      <c r="E556" s="7" t="s">
        <v>125</v>
      </c>
      <c r="F556" s="7" t="s">
        <v>8065</v>
      </c>
      <c r="G556" s="7" t="s">
        <v>7314</v>
      </c>
      <c r="H556" s="7" t="s">
        <v>7150</v>
      </c>
      <c r="I556" s="7" t="s">
        <v>7297</v>
      </c>
      <c r="J556" s="7" t="s">
        <v>7141</v>
      </c>
      <c r="K556" s="7" t="s">
        <v>7129</v>
      </c>
      <c r="L556" s="9" t="s">
        <v>7298</v>
      </c>
      <c r="M556" s="9" t="s">
        <v>7299</v>
      </c>
      <c r="N556" s="9" t="s">
        <v>7612</v>
      </c>
      <c r="O556" s="7" t="s">
        <v>509</v>
      </c>
      <c r="P556" s="7"/>
      <c r="Q556" s="7">
        <v>8968</v>
      </c>
      <c r="R556" s="7">
        <v>63890</v>
      </c>
      <c r="S556" s="7"/>
      <c r="T556" s="7"/>
      <c r="U556" s="7"/>
      <c r="V556" s="7"/>
      <c r="W556" s="7"/>
      <c r="X556" s="7"/>
      <c r="Y556" s="7"/>
      <c r="Z556" s="9" t="s">
        <v>8087</v>
      </c>
      <c r="AA556" s="7" t="s">
        <v>480</v>
      </c>
      <c r="AB556" s="7">
        <v>1</v>
      </c>
    </row>
    <row r="557" spans="1:28" ht="21.6" customHeight="1">
      <c r="A557" s="7">
        <v>122</v>
      </c>
      <c r="B557" s="7">
        <v>2025060830</v>
      </c>
      <c r="C557" s="7">
        <v>1</v>
      </c>
      <c r="D557" s="7" t="s">
        <v>7123</v>
      </c>
      <c r="E557" s="7" t="s">
        <v>125</v>
      </c>
      <c r="F557" s="7" t="s">
        <v>8069</v>
      </c>
      <c r="G557" s="7" t="s">
        <v>7309</v>
      </c>
      <c r="H557" s="7" t="s">
        <v>7185</v>
      </c>
      <c r="I557" s="7" t="s">
        <v>7297</v>
      </c>
      <c r="J557" s="7" t="s">
        <v>7141</v>
      </c>
      <c r="K557" s="7" t="s">
        <v>7129</v>
      </c>
      <c r="L557" s="9" t="s">
        <v>7298</v>
      </c>
      <c r="M557" s="9" t="s">
        <v>7299</v>
      </c>
      <c r="N557" s="9" t="s">
        <v>7612</v>
      </c>
      <c r="O557" s="7" t="s">
        <v>509</v>
      </c>
      <c r="P557" s="7"/>
      <c r="Q557" s="7">
        <v>8968</v>
      </c>
      <c r="R557" s="7">
        <v>63890</v>
      </c>
      <c r="S557" s="7"/>
      <c r="T557" s="7"/>
      <c r="U557" s="7"/>
      <c r="V557" s="7"/>
      <c r="W557" s="7"/>
      <c r="X557" s="7"/>
      <c r="Y557" s="7"/>
      <c r="Z557" s="9" t="s">
        <v>8088</v>
      </c>
      <c r="AA557" s="7" t="s">
        <v>480</v>
      </c>
      <c r="AB557" s="7">
        <v>1</v>
      </c>
    </row>
    <row r="558" spans="1:28" ht="21.6" customHeight="1">
      <c r="A558" s="7">
        <v>123</v>
      </c>
      <c r="B558" s="7">
        <v>2025061867</v>
      </c>
      <c r="C558" s="7">
        <v>1</v>
      </c>
      <c r="D558" s="7" t="s">
        <v>7123</v>
      </c>
      <c r="E558" s="7" t="s">
        <v>125</v>
      </c>
      <c r="F558" s="7" t="s">
        <v>8089</v>
      </c>
      <c r="G558" s="7" t="s">
        <v>7309</v>
      </c>
      <c r="H558" s="7" t="s">
        <v>7179</v>
      </c>
      <c r="I558" s="7" t="s">
        <v>7297</v>
      </c>
      <c r="J558" s="7" t="s">
        <v>7141</v>
      </c>
      <c r="K558" s="7" t="s">
        <v>7129</v>
      </c>
      <c r="L558" s="9" t="s">
        <v>7298</v>
      </c>
      <c r="M558" s="9" t="s">
        <v>7299</v>
      </c>
      <c r="N558" s="9" t="s">
        <v>7612</v>
      </c>
      <c r="O558" s="7" t="s">
        <v>471</v>
      </c>
      <c r="P558" s="7"/>
      <c r="Q558" s="7">
        <v>9588</v>
      </c>
      <c r="R558" s="7">
        <v>67733</v>
      </c>
      <c r="S558" s="7" t="s">
        <v>480</v>
      </c>
      <c r="T558" s="7"/>
      <c r="U558" s="7"/>
      <c r="V558" s="7"/>
      <c r="W558" s="7"/>
      <c r="X558" s="7"/>
      <c r="Y558" s="7"/>
      <c r="Z558" s="9" t="s">
        <v>7766</v>
      </c>
      <c r="AA558" s="7" t="s">
        <v>480</v>
      </c>
      <c r="AB558" s="7">
        <v>1</v>
      </c>
    </row>
    <row r="559" spans="1:28" ht="21.6" customHeight="1">
      <c r="A559" s="7">
        <v>125</v>
      </c>
      <c r="B559" s="7">
        <v>2025061910</v>
      </c>
      <c r="C559" s="7">
        <v>1</v>
      </c>
      <c r="D559" s="7" t="s">
        <v>7123</v>
      </c>
      <c r="E559" s="7" t="s">
        <v>125</v>
      </c>
      <c r="F559" s="7" t="s">
        <v>8089</v>
      </c>
      <c r="G559" s="7" t="s">
        <v>7734</v>
      </c>
      <c r="H559" s="7" t="s">
        <v>8090</v>
      </c>
      <c r="I559" s="7" t="s">
        <v>7297</v>
      </c>
      <c r="J559" s="7" t="s">
        <v>7141</v>
      </c>
      <c r="K559" s="7" t="s">
        <v>7129</v>
      </c>
      <c r="L559" s="9" t="s">
        <v>7298</v>
      </c>
      <c r="M559" s="9" t="s">
        <v>7299</v>
      </c>
      <c r="N559" s="9" t="s">
        <v>7612</v>
      </c>
      <c r="O559" s="7" t="s">
        <v>509</v>
      </c>
      <c r="P559" s="7"/>
      <c r="Q559" s="7">
        <v>9588</v>
      </c>
      <c r="R559" s="7">
        <v>67733</v>
      </c>
      <c r="S559" s="7"/>
      <c r="T559" s="7"/>
      <c r="U559" s="7"/>
      <c r="V559" s="7"/>
      <c r="W559" s="7"/>
      <c r="X559" s="7"/>
      <c r="Y559" s="7"/>
      <c r="Z559" s="9" t="s">
        <v>8091</v>
      </c>
      <c r="AA559" s="7" t="s">
        <v>480</v>
      </c>
      <c r="AB559" s="7">
        <v>1</v>
      </c>
    </row>
    <row r="560" spans="1:28" ht="21.6" customHeight="1">
      <c r="A560" s="7">
        <v>126</v>
      </c>
      <c r="B560" s="7">
        <v>2025062133</v>
      </c>
      <c r="C560" s="7">
        <v>1</v>
      </c>
      <c r="D560" s="7" t="s">
        <v>7123</v>
      </c>
      <c r="E560" s="7" t="s">
        <v>125</v>
      </c>
      <c r="F560" s="7" t="s">
        <v>8092</v>
      </c>
      <c r="G560" s="7" t="s">
        <v>7327</v>
      </c>
      <c r="H560" s="7" t="s">
        <v>7847</v>
      </c>
      <c r="I560" s="7" t="s">
        <v>7297</v>
      </c>
      <c r="J560" s="7" t="s">
        <v>7141</v>
      </c>
      <c r="K560" s="7" t="s">
        <v>7129</v>
      </c>
      <c r="L560" s="9" t="s">
        <v>7298</v>
      </c>
      <c r="M560" s="9" t="s">
        <v>7299</v>
      </c>
      <c r="N560" s="9" t="s">
        <v>7612</v>
      </c>
      <c r="O560" s="7" t="s">
        <v>471</v>
      </c>
      <c r="P560" s="7"/>
      <c r="Q560" s="7">
        <v>9588</v>
      </c>
      <c r="R560" s="7">
        <v>67733</v>
      </c>
      <c r="S560" s="7"/>
      <c r="T560" s="7"/>
      <c r="U560" s="7"/>
      <c r="V560" s="7"/>
      <c r="W560" s="7"/>
      <c r="X560" s="7"/>
      <c r="Y560" s="7" t="s">
        <v>480</v>
      </c>
      <c r="Z560" s="9" t="s">
        <v>8093</v>
      </c>
      <c r="AA560" s="7" t="s">
        <v>480</v>
      </c>
      <c r="AB560" s="7">
        <v>1</v>
      </c>
    </row>
    <row r="561" spans="1:28" ht="21.6" customHeight="1">
      <c r="A561" s="7">
        <v>127</v>
      </c>
      <c r="B561" s="7">
        <v>2025063528</v>
      </c>
      <c r="C561" s="7">
        <v>1</v>
      </c>
      <c r="D561" s="7" t="s">
        <v>7123</v>
      </c>
      <c r="E561" s="7" t="s">
        <v>125</v>
      </c>
      <c r="F561" s="7" t="s">
        <v>8094</v>
      </c>
      <c r="G561" s="7" t="s">
        <v>7314</v>
      </c>
      <c r="H561" s="7" t="s">
        <v>8095</v>
      </c>
      <c r="I561" s="7" t="s">
        <v>7297</v>
      </c>
      <c r="J561" s="7" t="s">
        <v>7141</v>
      </c>
      <c r="K561" s="7" t="s">
        <v>7129</v>
      </c>
      <c r="L561" s="9" t="s">
        <v>7298</v>
      </c>
      <c r="M561" s="9" t="s">
        <v>7299</v>
      </c>
      <c r="N561" s="9" t="s">
        <v>7612</v>
      </c>
      <c r="O561" s="7" t="s">
        <v>509</v>
      </c>
      <c r="P561" s="7"/>
      <c r="Q561" s="7">
        <v>9588</v>
      </c>
      <c r="R561" s="7">
        <v>67733</v>
      </c>
      <c r="S561" s="7"/>
      <c r="T561" s="7"/>
      <c r="U561" s="7"/>
      <c r="V561" s="7"/>
      <c r="W561" s="7"/>
      <c r="X561" s="7"/>
      <c r="Y561" s="7"/>
      <c r="Z561" s="9" t="s">
        <v>8087</v>
      </c>
      <c r="AA561" s="7" t="s">
        <v>480</v>
      </c>
      <c r="AB561" s="7">
        <v>1</v>
      </c>
    </row>
    <row r="562" spans="1:28" ht="21.6" customHeight="1">
      <c r="A562" s="7">
        <v>128</v>
      </c>
      <c r="B562" s="7">
        <v>2025062112</v>
      </c>
      <c r="C562" s="7">
        <v>1</v>
      </c>
      <c r="D562" s="7" t="s">
        <v>7123</v>
      </c>
      <c r="E562" s="7" t="s">
        <v>125</v>
      </c>
      <c r="F562" s="7" t="s">
        <v>8092</v>
      </c>
      <c r="G562" s="7" t="s">
        <v>7309</v>
      </c>
      <c r="H562" s="7" t="s">
        <v>7179</v>
      </c>
      <c r="I562" s="7" t="s">
        <v>7304</v>
      </c>
      <c r="J562" s="7" t="s">
        <v>7141</v>
      </c>
      <c r="K562" s="7" t="s">
        <v>7129</v>
      </c>
      <c r="L562" s="9" t="s">
        <v>7305</v>
      </c>
      <c r="M562" s="9" t="s">
        <v>7306</v>
      </c>
      <c r="N562" s="9" t="s">
        <v>7307</v>
      </c>
      <c r="O562" s="7" t="s">
        <v>471</v>
      </c>
      <c r="P562" s="7"/>
      <c r="Q562" s="7">
        <v>20281</v>
      </c>
      <c r="R562" s="7">
        <v>82945</v>
      </c>
      <c r="S562" s="7" t="s">
        <v>480</v>
      </c>
      <c r="T562" s="7"/>
      <c r="U562" s="7"/>
      <c r="V562" s="7"/>
      <c r="W562" s="7"/>
      <c r="X562" s="7"/>
      <c r="Y562" s="7"/>
      <c r="Z562" s="9" t="s">
        <v>7766</v>
      </c>
      <c r="AA562" s="7" t="s">
        <v>480</v>
      </c>
      <c r="AB562" s="7">
        <v>1</v>
      </c>
    </row>
    <row r="563" spans="1:28" ht="21.6" customHeight="1">
      <c r="A563" s="7">
        <v>130</v>
      </c>
      <c r="B563" s="7">
        <v>2025061215</v>
      </c>
      <c r="C563" s="7">
        <v>1</v>
      </c>
      <c r="D563" s="7" t="s">
        <v>7123</v>
      </c>
      <c r="E563" s="7" t="s">
        <v>125</v>
      </c>
      <c r="F563" s="7" t="s">
        <v>8070</v>
      </c>
      <c r="G563" s="7" t="s">
        <v>7226</v>
      </c>
      <c r="H563" s="7" t="s">
        <v>7309</v>
      </c>
      <c r="I563" s="7" t="s">
        <v>7311</v>
      </c>
      <c r="J563" s="7" t="s">
        <v>7141</v>
      </c>
      <c r="K563" s="7" t="s">
        <v>7129</v>
      </c>
      <c r="L563" s="9" t="s">
        <v>7312</v>
      </c>
      <c r="M563" s="9" t="s">
        <v>7313</v>
      </c>
      <c r="N563" s="9"/>
      <c r="O563" s="7" t="s">
        <v>471</v>
      </c>
      <c r="P563" s="7"/>
      <c r="Q563" s="7">
        <v>1950</v>
      </c>
      <c r="R563" s="7">
        <v>39000</v>
      </c>
      <c r="S563" s="7" t="s">
        <v>480</v>
      </c>
      <c r="T563" s="7"/>
      <c r="U563" s="7"/>
      <c r="V563" s="7"/>
      <c r="W563" s="7"/>
      <c r="X563" s="7"/>
      <c r="Y563" s="7"/>
      <c r="Z563" s="9" t="s">
        <v>8096</v>
      </c>
      <c r="AA563" s="7" t="s">
        <v>480</v>
      </c>
      <c r="AB563" s="7">
        <v>1</v>
      </c>
    </row>
    <row r="564" spans="1:28" ht="21.6" customHeight="1">
      <c r="A564" s="7">
        <v>132</v>
      </c>
      <c r="B564" s="7">
        <v>2025061869</v>
      </c>
      <c r="C564" s="7">
        <v>1</v>
      </c>
      <c r="D564" s="7" t="s">
        <v>7123</v>
      </c>
      <c r="E564" s="7" t="s">
        <v>125</v>
      </c>
      <c r="F564" s="7" t="s">
        <v>8089</v>
      </c>
      <c r="G564" s="7" t="s">
        <v>7179</v>
      </c>
      <c r="H564" s="7" t="s">
        <v>7327</v>
      </c>
      <c r="I564" s="7" t="s">
        <v>7316</v>
      </c>
      <c r="J564" s="7" t="s">
        <v>7141</v>
      </c>
      <c r="K564" s="7" t="s">
        <v>7129</v>
      </c>
      <c r="L564" s="9" t="s">
        <v>7317</v>
      </c>
      <c r="M564" s="9" t="s">
        <v>7318</v>
      </c>
      <c r="N564" s="9" t="s">
        <v>7319</v>
      </c>
      <c r="O564" s="7" t="s">
        <v>471</v>
      </c>
      <c r="P564" s="7"/>
      <c r="Q564" s="7">
        <v>14599</v>
      </c>
      <c r="R564" s="7">
        <v>132289</v>
      </c>
      <c r="S564" s="7" t="s">
        <v>480</v>
      </c>
      <c r="T564" s="7"/>
      <c r="U564" s="7"/>
      <c r="V564" s="7"/>
      <c r="W564" s="7"/>
      <c r="X564" s="7"/>
      <c r="Y564" s="7"/>
      <c r="Z564" s="9" t="s">
        <v>7766</v>
      </c>
      <c r="AA564" s="7" t="s">
        <v>480</v>
      </c>
      <c r="AB564" s="7">
        <v>1</v>
      </c>
    </row>
    <row r="565" spans="1:28" ht="21.6" customHeight="1">
      <c r="A565" s="7">
        <v>146</v>
      </c>
      <c r="B565" s="7">
        <v>2025061646</v>
      </c>
      <c r="C565" s="7">
        <v>1</v>
      </c>
      <c r="D565" s="7" t="s">
        <v>7123</v>
      </c>
      <c r="E565" s="7" t="s">
        <v>125</v>
      </c>
      <c r="F565" s="7" t="s">
        <v>8097</v>
      </c>
      <c r="G565" s="7" t="s">
        <v>7226</v>
      </c>
      <c r="H565" s="7" t="s">
        <v>7309</v>
      </c>
      <c r="I565" s="7" t="s">
        <v>7328</v>
      </c>
      <c r="J565" s="7" t="s">
        <v>7170</v>
      </c>
      <c r="K565" s="7" t="s">
        <v>7129</v>
      </c>
      <c r="L565" s="9" t="s">
        <v>7329</v>
      </c>
      <c r="M565" s="9" t="s">
        <v>7330</v>
      </c>
      <c r="N565" s="9" t="s">
        <v>7331</v>
      </c>
      <c r="O565" s="7" t="s">
        <v>471</v>
      </c>
      <c r="P565" s="7">
        <v>6113</v>
      </c>
      <c r="Q565" s="7">
        <v>14178</v>
      </c>
      <c r="R565" s="7">
        <v>17998</v>
      </c>
      <c r="S565" s="7" t="s">
        <v>480</v>
      </c>
      <c r="T565" s="7"/>
      <c r="U565" s="7"/>
      <c r="V565" s="7"/>
      <c r="W565" s="7"/>
      <c r="X565" s="7"/>
      <c r="Y565" s="7"/>
      <c r="Z565" s="9" t="s">
        <v>7766</v>
      </c>
      <c r="AA565" s="7" t="s">
        <v>480</v>
      </c>
      <c r="AB565" s="7">
        <v>1</v>
      </c>
    </row>
    <row r="566" spans="1:28" ht="21.6" customHeight="1">
      <c r="A566" s="7">
        <v>148</v>
      </c>
      <c r="B566" s="7">
        <v>2025061644</v>
      </c>
      <c r="C566" s="7">
        <v>1</v>
      </c>
      <c r="D566" s="7" t="s">
        <v>7123</v>
      </c>
      <c r="E566" s="7" t="s">
        <v>125</v>
      </c>
      <c r="F566" s="7" t="s">
        <v>8097</v>
      </c>
      <c r="G566" s="7" t="s">
        <v>7296</v>
      </c>
      <c r="H566" s="7" t="s">
        <v>7226</v>
      </c>
      <c r="I566" s="7" t="s">
        <v>7628</v>
      </c>
      <c r="J566" s="7" t="s">
        <v>7170</v>
      </c>
      <c r="K566" s="7" t="s">
        <v>7129</v>
      </c>
      <c r="L566" s="9" t="s">
        <v>7329</v>
      </c>
      <c r="M566" s="9" t="s">
        <v>7629</v>
      </c>
      <c r="N566" s="9" t="s">
        <v>7630</v>
      </c>
      <c r="O566" s="7" t="s">
        <v>471</v>
      </c>
      <c r="P566" s="7">
        <v>1688</v>
      </c>
      <c r="Q566" s="7">
        <v>2160</v>
      </c>
      <c r="R566" s="7">
        <v>4806</v>
      </c>
      <c r="S566" s="7" t="s">
        <v>480</v>
      </c>
      <c r="T566" s="7"/>
      <c r="U566" s="7"/>
      <c r="V566" s="7"/>
      <c r="W566" s="7"/>
      <c r="X566" s="7"/>
      <c r="Y566" s="7"/>
      <c r="Z566" s="9" t="s">
        <v>7766</v>
      </c>
      <c r="AA566" s="7" t="s">
        <v>480</v>
      </c>
      <c r="AB566" s="7">
        <v>1</v>
      </c>
    </row>
    <row r="567" spans="1:28" ht="21.6" customHeight="1">
      <c r="A567" s="7">
        <v>150</v>
      </c>
      <c r="B567" s="7">
        <v>2025061218</v>
      </c>
      <c r="C567" s="7">
        <v>1</v>
      </c>
      <c r="D567" s="7" t="s">
        <v>7123</v>
      </c>
      <c r="E567" s="7" t="s">
        <v>125</v>
      </c>
      <c r="F567" s="7" t="s">
        <v>8070</v>
      </c>
      <c r="G567" s="7" t="s">
        <v>7309</v>
      </c>
      <c r="H567" s="7" t="s">
        <v>7179</v>
      </c>
      <c r="I567" s="7" t="s">
        <v>7634</v>
      </c>
      <c r="J567" s="7" t="s">
        <v>7170</v>
      </c>
      <c r="K567" s="7" t="s">
        <v>7129</v>
      </c>
      <c r="L567" s="9" t="s">
        <v>7290</v>
      </c>
      <c r="M567" s="9" t="s">
        <v>7291</v>
      </c>
      <c r="N567" s="9" t="s">
        <v>7443</v>
      </c>
      <c r="O567" s="7" t="s">
        <v>471</v>
      </c>
      <c r="P567" s="7"/>
      <c r="Q567" s="7">
        <v>500</v>
      </c>
      <c r="R567" s="7">
        <v>7500</v>
      </c>
      <c r="S567" s="7" t="s">
        <v>480</v>
      </c>
      <c r="T567" s="7"/>
      <c r="U567" s="7"/>
      <c r="V567" s="7"/>
      <c r="W567" s="7"/>
      <c r="X567" s="7"/>
      <c r="Y567" s="7"/>
      <c r="Z567" s="9" t="s">
        <v>7766</v>
      </c>
      <c r="AA567" s="7" t="s">
        <v>480</v>
      </c>
      <c r="AB567" s="7">
        <v>1</v>
      </c>
    </row>
    <row r="568" spans="1:28" ht="21.6" customHeight="1">
      <c r="A568" s="7">
        <v>152</v>
      </c>
      <c r="B568" s="7">
        <v>2025062062</v>
      </c>
      <c r="C568" s="7">
        <v>1</v>
      </c>
      <c r="D568" s="7" t="s">
        <v>7123</v>
      </c>
      <c r="E568" s="7" t="s">
        <v>125</v>
      </c>
      <c r="F568" s="7" t="s">
        <v>8098</v>
      </c>
      <c r="G568" s="7" t="s">
        <v>7774</v>
      </c>
      <c r="H568" s="7" t="s">
        <v>8099</v>
      </c>
      <c r="I568" s="7" t="s">
        <v>7634</v>
      </c>
      <c r="J568" s="7" t="s">
        <v>7170</v>
      </c>
      <c r="K568" s="7" t="s">
        <v>7129</v>
      </c>
      <c r="L568" s="9" t="s">
        <v>7290</v>
      </c>
      <c r="M568" s="9" t="s">
        <v>7291</v>
      </c>
      <c r="N568" s="9" t="s">
        <v>7443</v>
      </c>
      <c r="O568" s="7" t="s">
        <v>471</v>
      </c>
      <c r="P568" s="7"/>
      <c r="Q568" s="7">
        <v>500</v>
      </c>
      <c r="R568" s="7">
        <v>7500</v>
      </c>
      <c r="S568" s="7"/>
      <c r="T568" s="7"/>
      <c r="U568" s="7"/>
      <c r="V568" s="7"/>
      <c r="W568" s="7"/>
      <c r="X568" s="7"/>
      <c r="Y568" s="7" t="s">
        <v>480</v>
      </c>
      <c r="Z568" s="9" t="s">
        <v>7437</v>
      </c>
      <c r="AA568" s="7" t="s">
        <v>480</v>
      </c>
      <c r="AB568" s="7">
        <v>1</v>
      </c>
    </row>
    <row r="569" spans="1:28" ht="21.6" customHeight="1">
      <c r="A569" s="7">
        <v>153</v>
      </c>
      <c r="B569" s="7">
        <v>2025061649</v>
      </c>
      <c r="C569" s="7">
        <v>1</v>
      </c>
      <c r="D569" s="7" t="s">
        <v>7123</v>
      </c>
      <c r="E569" s="7" t="s">
        <v>125</v>
      </c>
      <c r="F569" s="7" t="s">
        <v>8097</v>
      </c>
      <c r="G569" s="7" t="s">
        <v>7309</v>
      </c>
      <c r="H569" s="7" t="s">
        <v>7179</v>
      </c>
      <c r="I569" s="7" t="s">
        <v>7885</v>
      </c>
      <c r="J569" s="7" t="s">
        <v>7170</v>
      </c>
      <c r="K569" s="7" t="s">
        <v>7129</v>
      </c>
      <c r="L569" s="9" t="s">
        <v>7329</v>
      </c>
      <c r="M569" s="9" t="s">
        <v>7886</v>
      </c>
      <c r="N569" s="9" t="s">
        <v>7887</v>
      </c>
      <c r="O569" s="7" t="s">
        <v>471</v>
      </c>
      <c r="P569" s="7">
        <v>43</v>
      </c>
      <c r="Q569" s="7">
        <v>444</v>
      </c>
      <c r="R569" s="7">
        <v>985</v>
      </c>
      <c r="S569" s="7" t="s">
        <v>480</v>
      </c>
      <c r="T569" s="7"/>
      <c r="U569" s="7"/>
      <c r="V569" s="7"/>
      <c r="W569" s="7"/>
      <c r="X569" s="7"/>
      <c r="Y569" s="7"/>
      <c r="Z569" s="9" t="s">
        <v>7766</v>
      </c>
      <c r="AA569" s="7" t="s">
        <v>480</v>
      </c>
      <c r="AB569" s="7">
        <v>1</v>
      </c>
    </row>
    <row r="570" spans="1:28" ht="21.6" customHeight="1">
      <c r="A570" s="7">
        <v>155</v>
      </c>
      <c r="B570" s="7">
        <v>2025063504</v>
      </c>
      <c r="C570" s="7">
        <v>1</v>
      </c>
      <c r="D570" s="7" t="s">
        <v>7123</v>
      </c>
      <c r="E570" s="7" t="s">
        <v>125</v>
      </c>
      <c r="F570" s="7" t="s">
        <v>8094</v>
      </c>
      <c r="G570" s="7" t="s">
        <v>7347</v>
      </c>
      <c r="H570" s="7" t="s">
        <v>7414</v>
      </c>
      <c r="I570" s="7" t="s">
        <v>7885</v>
      </c>
      <c r="J570" s="7" t="s">
        <v>7170</v>
      </c>
      <c r="K570" s="7" t="s">
        <v>7129</v>
      </c>
      <c r="L570" s="9" t="s">
        <v>7329</v>
      </c>
      <c r="M570" s="9" t="s">
        <v>7886</v>
      </c>
      <c r="N570" s="9" t="s">
        <v>7887</v>
      </c>
      <c r="O570" s="7" t="s">
        <v>509</v>
      </c>
      <c r="P570" s="7"/>
      <c r="Q570" s="7">
        <v>444</v>
      </c>
      <c r="R570" s="7">
        <v>985</v>
      </c>
      <c r="S570" s="7"/>
      <c r="T570" s="7"/>
      <c r="U570" s="7"/>
      <c r="V570" s="7"/>
      <c r="W570" s="7"/>
      <c r="X570" s="7"/>
      <c r="Y570" s="7"/>
      <c r="Z570" s="9" t="s">
        <v>8100</v>
      </c>
      <c r="AA570" s="7" t="s">
        <v>480</v>
      </c>
      <c r="AB570" s="7">
        <v>1</v>
      </c>
    </row>
    <row r="571" spans="1:28" ht="21.6" customHeight="1">
      <c r="A571" s="7">
        <v>156</v>
      </c>
      <c r="B571" s="7">
        <v>2025062603</v>
      </c>
      <c r="C571" s="7">
        <v>1</v>
      </c>
      <c r="D571" s="7" t="s">
        <v>7123</v>
      </c>
      <c r="E571" s="7" t="s">
        <v>125</v>
      </c>
      <c r="F571" s="7" t="s">
        <v>8060</v>
      </c>
      <c r="G571" s="7" t="s">
        <v>7332</v>
      </c>
      <c r="H571" s="7" t="s">
        <v>8101</v>
      </c>
      <c r="I571" s="7" t="s">
        <v>8102</v>
      </c>
      <c r="J571" s="7" t="s">
        <v>7170</v>
      </c>
      <c r="K571" s="7" t="s">
        <v>7129</v>
      </c>
      <c r="L571" s="9" t="s">
        <v>7496</v>
      </c>
      <c r="M571" s="9" t="s">
        <v>8103</v>
      </c>
      <c r="N571" s="9" t="s">
        <v>7646</v>
      </c>
      <c r="O571" s="7" t="s">
        <v>471</v>
      </c>
      <c r="P571" s="7"/>
      <c r="Q571" s="7">
        <v>0</v>
      </c>
      <c r="R571" s="7">
        <v>0</v>
      </c>
      <c r="S571" s="7"/>
      <c r="T571" s="7"/>
      <c r="U571" s="7"/>
      <c r="V571" s="7"/>
      <c r="W571" s="7"/>
      <c r="X571" s="7"/>
      <c r="Y571" s="7" t="s">
        <v>480</v>
      </c>
      <c r="Z571" s="9" t="s">
        <v>8104</v>
      </c>
      <c r="AA571" s="7" t="s">
        <v>480</v>
      </c>
      <c r="AB571" s="7">
        <v>1</v>
      </c>
    </row>
    <row r="572" spans="1:28" ht="21.6" customHeight="1">
      <c r="A572" s="7">
        <v>157</v>
      </c>
      <c r="B572" s="7">
        <v>2025060735</v>
      </c>
      <c r="C572" s="7">
        <v>1</v>
      </c>
      <c r="D572" s="7" t="s">
        <v>7123</v>
      </c>
      <c r="E572" s="7" t="s">
        <v>125</v>
      </c>
      <c r="F572" s="7" t="s">
        <v>8105</v>
      </c>
      <c r="G572" s="7" t="s">
        <v>7226</v>
      </c>
      <c r="H572" s="7" t="s">
        <v>8081</v>
      </c>
      <c r="I572" s="7" t="s">
        <v>7343</v>
      </c>
      <c r="J572" s="7" t="s">
        <v>7199</v>
      </c>
      <c r="K572" s="7" t="s">
        <v>7129</v>
      </c>
      <c r="L572" s="9" t="s">
        <v>7344</v>
      </c>
      <c r="M572" s="9" t="s">
        <v>7345</v>
      </c>
      <c r="N572" s="9" t="s">
        <v>7346</v>
      </c>
      <c r="O572" s="7" t="s">
        <v>471</v>
      </c>
      <c r="P572" s="7"/>
      <c r="Q572" s="7"/>
      <c r="R572" s="7">
        <v>386856</v>
      </c>
      <c r="S572" s="7" t="s">
        <v>480</v>
      </c>
      <c r="T572" s="7"/>
      <c r="U572" s="7"/>
      <c r="V572" s="7"/>
      <c r="W572" s="7"/>
      <c r="X572" s="7"/>
      <c r="Y572" s="7"/>
      <c r="Z572" s="9" t="s">
        <v>7766</v>
      </c>
      <c r="AA572" s="7" t="s">
        <v>480</v>
      </c>
      <c r="AB572" s="7">
        <v>1</v>
      </c>
    </row>
    <row r="573" spans="1:28" ht="21.6" customHeight="1">
      <c r="A573" s="7">
        <v>159</v>
      </c>
      <c r="B573" s="7">
        <v>2025060744</v>
      </c>
      <c r="C573" s="7">
        <v>1</v>
      </c>
      <c r="D573" s="7" t="s">
        <v>7123</v>
      </c>
      <c r="E573" s="7" t="s">
        <v>125</v>
      </c>
      <c r="F573" s="7" t="s">
        <v>8105</v>
      </c>
      <c r="G573" s="7" t="s">
        <v>8058</v>
      </c>
      <c r="H573" s="7" t="s">
        <v>7583</v>
      </c>
      <c r="I573" s="7" t="s">
        <v>7350</v>
      </c>
      <c r="J573" s="7" t="s">
        <v>7199</v>
      </c>
      <c r="K573" s="7" t="s">
        <v>7129</v>
      </c>
      <c r="L573" s="9" t="s">
        <v>7344</v>
      </c>
      <c r="M573" s="9" t="s">
        <v>7351</v>
      </c>
      <c r="N573" s="9" t="s">
        <v>7352</v>
      </c>
      <c r="O573" s="7" t="s">
        <v>7136</v>
      </c>
      <c r="P573" s="7"/>
      <c r="Q573" s="7"/>
      <c r="R573" s="7">
        <v>163571</v>
      </c>
      <c r="S573" s="7"/>
      <c r="T573" s="7"/>
      <c r="U573" s="7"/>
      <c r="V573" s="7"/>
      <c r="W573" s="7"/>
      <c r="X573" s="7"/>
      <c r="Y573" s="7"/>
      <c r="Z573" s="9" t="s">
        <v>7766</v>
      </c>
      <c r="AA573" s="7" t="s">
        <v>480</v>
      </c>
      <c r="AB573" s="7">
        <v>1</v>
      </c>
    </row>
    <row r="574" spans="1:28" ht="21.6" customHeight="1">
      <c r="A574" s="7">
        <v>161</v>
      </c>
      <c r="B574" s="7">
        <v>2025063266</v>
      </c>
      <c r="C574" s="7">
        <v>1</v>
      </c>
      <c r="D574" s="7" t="s">
        <v>7123</v>
      </c>
      <c r="E574" s="7" t="s">
        <v>125</v>
      </c>
      <c r="F574" s="7" t="s">
        <v>8083</v>
      </c>
      <c r="G574" s="7" t="s">
        <v>7150</v>
      </c>
      <c r="H574" s="7" t="s">
        <v>7373</v>
      </c>
      <c r="I574" s="7" t="s">
        <v>7354</v>
      </c>
      <c r="J574" s="7" t="s">
        <v>7199</v>
      </c>
      <c r="K574" s="7" t="s">
        <v>7129</v>
      </c>
      <c r="L574" s="9" t="s">
        <v>7355</v>
      </c>
      <c r="M574" s="9" t="s">
        <v>7356</v>
      </c>
      <c r="N574" s="9"/>
      <c r="O574" s="7" t="s">
        <v>471</v>
      </c>
      <c r="P574" s="7"/>
      <c r="Q574" s="7"/>
      <c r="R574" s="7">
        <v>318929</v>
      </c>
      <c r="S574" s="7" t="s">
        <v>480</v>
      </c>
      <c r="T574" s="7"/>
      <c r="U574" s="7"/>
      <c r="V574" s="7"/>
      <c r="W574" s="7"/>
      <c r="X574" s="7"/>
      <c r="Y574" s="7"/>
      <c r="Z574" s="9" t="s">
        <v>7766</v>
      </c>
      <c r="AA574" s="7" t="s">
        <v>480</v>
      </c>
      <c r="AB574" s="7">
        <v>1</v>
      </c>
    </row>
    <row r="575" spans="1:28" ht="21.6" customHeight="1">
      <c r="A575" s="7">
        <v>163</v>
      </c>
      <c r="B575" s="7">
        <v>2025063336</v>
      </c>
      <c r="C575" s="7">
        <v>1</v>
      </c>
      <c r="D575" s="7" t="s">
        <v>7123</v>
      </c>
      <c r="E575" s="7" t="s">
        <v>125</v>
      </c>
      <c r="F575" s="7" t="s">
        <v>8062</v>
      </c>
      <c r="G575" s="7" t="s">
        <v>8080</v>
      </c>
      <c r="H575" s="7" t="s">
        <v>7252</v>
      </c>
      <c r="I575" s="7" t="s">
        <v>7354</v>
      </c>
      <c r="J575" s="7" t="s">
        <v>7199</v>
      </c>
      <c r="K575" s="7" t="s">
        <v>7129</v>
      </c>
      <c r="L575" s="9" t="s">
        <v>7355</v>
      </c>
      <c r="M575" s="9" t="s">
        <v>7356</v>
      </c>
      <c r="N575" s="9"/>
      <c r="O575" s="7" t="s">
        <v>471</v>
      </c>
      <c r="P575" s="7"/>
      <c r="Q575" s="7"/>
      <c r="R575" s="7">
        <v>318929</v>
      </c>
      <c r="S575" s="7"/>
      <c r="T575" s="7"/>
      <c r="U575" s="7"/>
      <c r="V575" s="7"/>
      <c r="W575" s="7"/>
      <c r="X575" s="7"/>
      <c r="Y575" s="7" t="s">
        <v>480</v>
      </c>
      <c r="Z575" s="9" t="s">
        <v>8106</v>
      </c>
      <c r="AA575" s="7" t="s">
        <v>480</v>
      </c>
      <c r="AB575" s="7">
        <v>1</v>
      </c>
    </row>
    <row r="576" spans="1:28" ht="21.6" customHeight="1">
      <c r="A576" s="7">
        <v>168</v>
      </c>
      <c r="B576" s="7">
        <v>2025063279</v>
      </c>
      <c r="C576" s="7">
        <v>1</v>
      </c>
      <c r="D576" s="7" t="s">
        <v>7123</v>
      </c>
      <c r="E576" s="7" t="s">
        <v>125</v>
      </c>
      <c r="F576" s="7" t="s">
        <v>8083</v>
      </c>
      <c r="G576" s="7" t="s">
        <v>7372</v>
      </c>
      <c r="H576" s="7" t="s">
        <v>8022</v>
      </c>
      <c r="I576" s="7" t="s">
        <v>7359</v>
      </c>
      <c r="J576" s="7" t="s">
        <v>7199</v>
      </c>
      <c r="K576" s="7" t="s">
        <v>7129</v>
      </c>
      <c r="L576" s="9" t="s">
        <v>7360</v>
      </c>
      <c r="M576" s="9" t="s">
        <v>7361</v>
      </c>
      <c r="N576" s="9"/>
      <c r="O576" s="7" t="s">
        <v>471</v>
      </c>
      <c r="P576" s="7"/>
      <c r="Q576" s="7"/>
      <c r="R576" s="7">
        <v>92400</v>
      </c>
      <c r="S576" s="7" t="s">
        <v>480</v>
      </c>
      <c r="T576" s="7"/>
      <c r="U576" s="7"/>
      <c r="V576" s="7"/>
      <c r="W576" s="7"/>
      <c r="X576" s="7"/>
      <c r="Y576" s="7"/>
      <c r="Z576" s="9" t="s">
        <v>7766</v>
      </c>
      <c r="AA576" s="7" t="s">
        <v>480</v>
      </c>
      <c r="AB576" s="7">
        <v>1</v>
      </c>
    </row>
    <row r="577" spans="1:28" ht="21.6" customHeight="1">
      <c r="A577" s="7">
        <v>170</v>
      </c>
      <c r="B577" s="7">
        <v>2025063396</v>
      </c>
      <c r="C577" s="7">
        <v>1</v>
      </c>
      <c r="D577" s="7" t="s">
        <v>7123</v>
      </c>
      <c r="E577" s="7" t="s">
        <v>125</v>
      </c>
      <c r="F577" s="7" t="s">
        <v>8062</v>
      </c>
      <c r="G577" s="7" t="s">
        <v>7590</v>
      </c>
      <c r="H577" s="7" t="s">
        <v>7738</v>
      </c>
      <c r="I577" s="7" t="s">
        <v>7359</v>
      </c>
      <c r="J577" s="7" t="s">
        <v>7199</v>
      </c>
      <c r="K577" s="7" t="s">
        <v>7129</v>
      </c>
      <c r="L577" s="9" t="s">
        <v>7360</v>
      </c>
      <c r="M577" s="9" t="s">
        <v>7361</v>
      </c>
      <c r="N577" s="9"/>
      <c r="O577" s="7" t="s">
        <v>471</v>
      </c>
      <c r="P577" s="7"/>
      <c r="Q577" s="7"/>
      <c r="R577" s="7">
        <v>92400</v>
      </c>
      <c r="S577" s="7"/>
      <c r="T577" s="7"/>
      <c r="U577" s="7"/>
      <c r="V577" s="7"/>
      <c r="W577" s="7"/>
      <c r="X577" s="7"/>
      <c r="Y577" s="7" t="s">
        <v>480</v>
      </c>
      <c r="Z577" s="9" t="s">
        <v>8107</v>
      </c>
      <c r="AA577" s="7" t="s">
        <v>480</v>
      </c>
      <c r="AB577" s="7">
        <v>1</v>
      </c>
    </row>
    <row r="578" spans="1:28" ht="21.6" customHeight="1">
      <c r="A578" s="7">
        <v>173</v>
      </c>
      <c r="B578" s="7">
        <v>2025062673</v>
      </c>
      <c r="C578" s="7">
        <v>1</v>
      </c>
      <c r="D578" s="7" t="s">
        <v>7123</v>
      </c>
      <c r="E578" s="7" t="s">
        <v>125</v>
      </c>
      <c r="F578" s="7" t="s">
        <v>8067</v>
      </c>
      <c r="G578" s="7" t="s">
        <v>7179</v>
      </c>
      <c r="H578" s="7" t="s">
        <v>7237</v>
      </c>
      <c r="I578" s="7" t="s">
        <v>7651</v>
      </c>
      <c r="J578" s="7" t="s">
        <v>7199</v>
      </c>
      <c r="K578" s="7" t="s">
        <v>7129</v>
      </c>
      <c r="L578" s="9" t="s">
        <v>7652</v>
      </c>
      <c r="M578" s="9" t="s">
        <v>7653</v>
      </c>
      <c r="N578" s="9" t="s">
        <v>7370</v>
      </c>
      <c r="O578" s="7" t="s">
        <v>471</v>
      </c>
      <c r="P578" s="7"/>
      <c r="Q578" s="7"/>
      <c r="R578" s="7">
        <v>195965</v>
      </c>
      <c r="S578" s="7"/>
      <c r="T578" s="7"/>
      <c r="U578" s="7"/>
      <c r="V578" s="7"/>
      <c r="W578" s="7"/>
      <c r="X578" s="7"/>
      <c r="Y578" s="7" t="s">
        <v>480</v>
      </c>
      <c r="Z578" s="9" t="s">
        <v>8108</v>
      </c>
      <c r="AA578" s="7" t="s">
        <v>480</v>
      </c>
      <c r="AB578" s="7">
        <v>1</v>
      </c>
    </row>
    <row r="579" spans="1:28" ht="21.6" customHeight="1">
      <c r="A579" s="7">
        <v>174</v>
      </c>
      <c r="B579" s="7">
        <v>2025063443</v>
      </c>
      <c r="C579" s="7">
        <v>1</v>
      </c>
      <c r="D579" s="7" t="s">
        <v>7123</v>
      </c>
      <c r="E579" s="7" t="s">
        <v>125</v>
      </c>
      <c r="F579" s="7" t="s">
        <v>8062</v>
      </c>
      <c r="G579" s="7" t="s">
        <v>7793</v>
      </c>
      <c r="H579" s="7" t="s">
        <v>7638</v>
      </c>
      <c r="I579" s="7" t="s">
        <v>7651</v>
      </c>
      <c r="J579" s="7" t="s">
        <v>7199</v>
      </c>
      <c r="K579" s="7" t="s">
        <v>7129</v>
      </c>
      <c r="L579" s="9" t="s">
        <v>7652</v>
      </c>
      <c r="M579" s="9" t="s">
        <v>7653</v>
      </c>
      <c r="N579" s="9" t="s">
        <v>7370</v>
      </c>
      <c r="O579" s="7" t="s">
        <v>471</v>
      </c>
      <c r="P579" s="7"/>
      <c r="Q579" s="7"/>
      <c r="R579" s="7">
        <v>195965</v>
      </c>
      <c r="S579" s="7"/>
      <c r="T579" s="7"/>
      <c r="U579" s="7"/>
      <c r="V579" s="7"/>
      <c r="W579" s="7"/>
      <c r="X579" s="7"/>
      <c r="Y579" s="7" t="s">
        <v>480</v>
      </c>
      <c r="Z579" s="9" t="s">
        <v>8109</v>
      </c>
      <c r="AA579" s="7" t="s">
        <v>480</v>
      </c>
      <c r="AB579" s="7">
        <v>1</v>
      </c>
    </row>
    <row r="580" spans="1:28" ht="21.6" customHeight="1">
      <c r="A580" s="7">
        <v>175</v>
      </c>
      <c r="B580" s="7">
        <v>2025060536</v>
      </c>
      <c r="C580" s="7">
        <v>1</v>
      </c>
      <c r="D580" s="7" t="s">
        <v>7123</v>
      </c>
      <c r="E580" s="7" t="s">
        <v>125</v>
      </c>
      <c r="F580" s="7" t="s">
        <v>8085</v>
      </c>
      <c r="G580" s="7" t="s">
        <v>7309</v>
      </c>
      <c r="H580" s="7" t="s">
        <v>7179</v>
      </c>
      <c r="I580" s="7" t="s">
        <v>7368</v>
      </c>
      <c r="J580" s="7" t="s">
        <v>7199</v>
      </c>
      <c r="K580" s="7" t="s">
        <v>7129</v>
      </c>
      <c r="L580" s="9" t="s">
        <v>7216</v>
      </c>
      <c r="M580" s="9" t="s">
        <v>7369</v>
      </c>
      <c r="N580" s="9" t="s">
        <v>7370</v>
      </c>
      <c r="O580" s="7" t="s">
        <v>471</v>
      </c>
      <c r="P580" s="7"/>
      <c r="Q580" s="7"/>
      <c r="R580" s="7">
        <v>44833</v>
      </c>
      <c r="S580" s="7" t="s">
        <v>480</v>
      </c>
      <c r="T580" s="7"/>
      <c r="U580" s="7"/>
      <c r="V580" s="7"/>
      <c r="W580" s="7"/>
      <c r="X580" s="7"/>
      <c r="Y580" s="7"/>
      <c r="Z580" s="9" t="s">
        <v>7766</v>
      </c>
      <c r="AA580" s="7" t="s">
        <v>480</v>
      </c>
      <c r="AB580" s="7">
        <v>1</v>
      </c>
    </row>
    <row r="581" spans="1:28" ht="21.6" customHeight="1">
      <c r="A581" s="7">
        <v>177</v>
      </c>
      <c r="B581" s="7">
        <v>2025060642</v>
      </c>
      <c r="C581" s="7">
        <v>1</v>
      </c>
      <c r="D581" s="7" t="s">
        <v>7123</v>
      </c>
      <c r="E581" s="7" t="s">
        <v>125</v>
      </c>
      <c r="F581" s="7" t="s">
        <v>8085</v>
      </c>
      <c r="G581" s="7" t="s">
        <v>7332</v>
      </c>
      <c r="H581" s="7" t="s">
        <v>7333</v>
      </c>
      <c r="I581" s="7" t="s">
        <v>7374</v>
      </c>
      <c r="J581" s="7" t="s">
        <v>7199</v>
      </c>
      <c r="K581" s="7" t="s">
        <v>7129</v>
      </c>
      <c r="L581" s="9" t="s">
        <v>7216</v>
      </c>
      <c r="M581" s="9" t="s">
        <v>7375</v>
      </c>
      <c r="N581" s="9" t="s">
        <v>7376</v>
      </c>
      <c r="O581" s="7" t="s">
        <v>471</v>
      </c>
      <c r="P581" s="7"/>
      <c r="Q581" s="7"/>
      <c r="R581" s="7">
        <v>74509</v>
      </c>
      <c r="S581" s="7" t="s">
        <v>480</v>
      </c>
      <c r="T581" s="7"/>
      <c r="U581" s="7"/>
      <c r="V581" s="7"/>
      <c r="W581" s="7"/>
      <c r="X581" s="7"/>
      <c r="Y581" s="7"/>
      <c r="Z581" s="9" t="s">
        <v>7766</v>
      </c>
      <c r="AA581" s="7" t="s">
        <v>480</v>
      </c>
      <c r="AB581" s="7">
        <v>1</v>
      </c>
    </row>
    <row r="582" spans="1:28" ht="21.6" customHeight="1">
      <c r="A582" s="7">
        <v>179</v>
      </c>
      <c r="B582" s="7">
        <v>2025061083</v>
      </c>
      <c r="C582" s="7">
        <v>1</v>
      </c>
      <c r="D582" s="7" t="s">
        <v>7123</v>
      </c>
      <c r="E582" s="7" t="s">
        <v>125</v>
      </c>
      <c r="F582" s="7" t="s">
        <v>8069</v>
      </c>
      <c r="G582" s="7" t="s">
        <v>7303</v>
      </c>
      <c r="H582" s="7" t="s">
        <v>7288</v>
      </c>
      <c r="I582" s="7" t="s">
        <v>7379</v>
      </c>
      <c r="J582" s="7" t="s">
        <v>7223</v>
      </c>
      <c r="K582" s="7" t="s">
        <v>7129</v>
      </c>
      <c r="L582" s="9" t="s">
        <v>7380</v>
      </c>
      <c r="M582" s="9" t="s">
        <v>7381</v>
      </c>
      <c r="N582" s="9" t="s">
        <v>7382</v>
      </c>
      <c r="O582" s="7" t="s">
        <v>471</v>
      </c>
      <c r="P582" s="7"/>
      <c r="Q582" s="7"/>
      <c r="R582" s="7">
        <v>136153</v>
      </c>
      <c r="S582" s="7" t="s">
        <v>480</v>
      </c>
      <c r="T582" s="7"/>
      <c r="U582" s="7"/>
      <c r="V582" s="7"/>
      <c r="W582" s="7"/>
      <c r="X582" s="7"/>
      <c r="Y582" s="7"/>
      <c r="Z582" s="9" t="s">
        <v>7766</v>
      </c>
      <c r="AA582" s="7" t="s">
        <v>480</v>
      </c>
      <c r="AB582" s="7">
        <v>1</v>
      </c>
    </row>
    <row r="583" spans="1:28" ht="21.6" customHeight="1">
      <c r="A583" s="7">
        <v>181</v>
      </c>
      <c r="B583" s="7">
        <v>2025062199</v>
      </c>
      <c r="C583" s="7">
        <v>1</v>
      </c>
      <c r="D583" s="7" t="s">
        <v>7123</v>
      </c>
      <c r="E583" s="7" t="s">
        <v>125</v>
      </c>
      <c r="F583" s="7" t="s">
        <v>8092</v>
      </c>
      <c r="G583" s="7" t="s">
        <v>8110</v>
      </c>
      <c r="H583" s="7" t="s">
        <v>7997</v>
      </c>
      <c r="I583" s="7" t="s">
        <v>7379</v>
      </c>
      <c r="J583" s="7" t="s">
        <v>7223</v>
      </c>
      <c r="K583" s="7" t="s">
        <v>7129</v>
      </c>
      <c r="L583" s="9" t="s">
        <v>7380</v>
      </c>
      <c r="M583" s="9" t="s">
        <v>7381</v>
      </c>
      <c r="N583" s="9" t="s">
        <v>7382</v>
      </c>
      <c r="O583" s="7" t="s">
        <v>471</v>
      </c>
      <c r="P583" s="7"/>
      <c r="Q583" s="7"/>
      <c r="R583" s="7">
        <v>136153</v>
      </c>
      <c r="S583" s="7"/>
      <c r="T583" s="7"/>
      <c r="U583" s="7"/>
      <c r="V583" s="7"/>
      <c r="W583" s="7"/>
      <c r="X583" s="7"/>
      <c r="Y583" s="7" t="s">
        <v>480</v>
      </c>
      <c r="Z583" s="9" t="s">
        <v>8111</v>
      </c>
      <c r="AA583" s="7" t="s">
        <v>480</v>
      </c>
      <c r="AB583" s="7">
        <v>1</v>
      </c>
    </row>
    <row r="584" spans="1:28" ht="21.6" customHeight="1">
      <c r="A584" s="7">
        <v>182</v>
      </c>
      <c r="B584" s="7">
        <v>2025062434</v>
      </c>
      <c r="C584" s="7">
        <v>1</v>
      </c>
      <c r="D584" s="7" t="s">
        <v>7123</v>
      </c>
      <c r="E584" s="7" t="s">
        <v>125</v>
      </c>
      <c r="F584" s="7" t="s">
        <v>8112</v>
      </c>
      <c r="G584" s="7" t="s">
        <v>7314</v>
      </c>
      <c r="H584" s="7" t="s">
        <v>7150</v>
      </c>
      <c r="I584" s="7" t="s">
        <v>7379</v>
      </c>
      <c r="J584" s="7" t="s">
        <v>7223</v>
      </c>
      <c r="K584" s="7" t="s">
        <v>7129</v>
      </c>
      <c r="L584" s="9" t="s">
        <v>7380</v>
      </c>
      <c r="M584" s="9" t="s">
        <v>7381</v>
      </c>
      <c r="N584" s="9" t="s">
        <v>7382</v>
      </c>
      <c r="O584" s="7" t="s">
        <v>509</v>
      </c>
      <c r="P584" s="7"/>
      <c r="Q584" s="7"/>
      <c r="R584" s="7">
        <v>136153</v>
      </c>
      <c r="S584" s="7"/>
      <c r="T584" s="7"/>
      <c r="U584" s="7"/>
      <c r="V584" s="7"/>
      <c r="W584" s="7"/>
      <c r="X584" s="7"/>
      <c r="Y584" s="7"/>
      <c r="Z584" s="9" t="s">
        <v>8113</v>
      </c>
      <c r="AA584" s="7" t="s">
        <v>480</v>
      </c>
      <c r="AB584" s="7">
        <v>1</v>
      </c>
    </row>
    <row r="585" spans="1:28" ht="21.6" customHeight="1">
      <c r="A585" s="7">
        <v>183</v>
      </c>
      <c r="B585" s="7">
        <v>2025062436</v>
      </c>
      <c r="C585" s="7">
        <v>1</v>
      </c>
      <c r="D585" s="7" t="s">
        <v>7123</v>
      </c>
      <c r="E585" s="7" t="s">
        <v>125</v>
      </c>
      <c r="F585" s="7" t="s">
        <v>8112</v>
      </c>
      <c r="G585" s="7" t="s">
        <v>7150</v>
      </c>
      <c r="H585" s="7" t="s">
        <v>7373</v>
      </c>
      <c r="I585" s="7" t="s">
        <v>7379</v>
      </c>
      <c r="J585" s="7" t="s">
        <v>7223</v>
      </c>
      <c r="K585" s="7" t="s">
        <v>7129</v>
      </c>
      <c r="L585" s="9" t="s">
        <v>7380</v>
      </c>
      <c r="M585" s="9" t="s">
        <v>7381</v>
      </c>
      <c r="N585" s="9" t="s">
        <v>7382</v>
      </c>
      <c r="O585" s="7" t="s">
        <v>471</v>
      </c>
      <c r="P585" s="7"/>
      <c r="Q585" s="7"/>
      <c r="R585" s="7">
        <v>136153</v>
      </c>
      <c r="S585" s="7"/>
      <c r="T585" s="7"/>
      <c r="U585" s="7" t="s">
        <v>480</v>
      </c>
      <c r="V585" s="7"/>
      <c r="W585" s="7"/>
      <c r="X585" s="7"/>
      <c r="Y585" s="7"/>
      <c r="Z585" s="9" t="s">
        <v>7308</v>
      </c>
      <c r="AA585" s="7" t="s">
        <v>480</v>
      </c>
      <c r="AB585" s="7">
        <v>1</v>
      </c>
    </row>
    <row r="586" spans="1:28" ht="21.6" customHeight="1">
      <c r="A586" s="7">
        <v>184</v>
      </c>
      <c r="B586" s="7">
        <v>2025061081</v>
      </c>
      <c r="C586" s="7">
        <v>1</v>
      </c>
      <c r="D586" s="7" t="s">
        <v>7123</v>
      </c>
      <c r="E586" s="7" t="s">
        <v>125</v>
      </c>
      <c r="F586" s="7" t="s">
        <v>8069</v>
      </c>
      <c r="G586" s="7" t="s">
        <v>7347</v>
      </c>
      <c r="H586" s="7" t="s">
        <v>7303</v>
      </c>
      <c r="I586" s="7" t="s">
        <v>7386</v>
      </c>
      <c r="J586" s="7" t="s">
        <v>7223</v>
      </c>
      <c r="K586" s="7" t="s">
        <v>7129</v>
      </c>
      <c r="L586" s="9" t="s">
        <v>7380</v>
      </c>
      <c r="M586" s="9" t="s">
        <v>7387</v>
      </c>
      <c r="N586" s="9" t="s">
        <v>7388</v>
      </c>
      <c r="O586" s="7" t="s">
        <v>471</v>
      </c>
      <c r="P586" s="7"/>
      <c r="Q586" s="7"/>
      <c r="R586" s="7">
        <v>120374</v>
      </c>
      <c r="S586" s="7" t="s">
        <v>480</v>
      </c>
      <c r="T586" s="7"/>
      <c r="U586" s="7"/>
      <c r="V586" s="7"/>
      <c r="W586" s="7"/>
      <c r="X586" s="7"/>
      <c r="Y586" s="7"/>
      <c r="Z586" s="9" t="s">
        <v>7766</v>
      </c>
      <c r="AA586" s="7" t="s">
        <v>480</v>
      </c>
      <c r="AB586" s="7">
        <v>1</v>
      </c>
    </row>
    <row r="587" spans="1:28" ht="21.6" customHeight="1">
      <c r="A587" s="7">
        <v>186</v>
      </c>
      <c r="B587" s="7">
        <v>2025062437</v>
      </c>
      <c r="C587" s="7">
        <v>1</v>
      </c>
      <c r="D587" s="7" t="s">
        <v>7123</v>
      </c>
      <c r="E587" s="7" t="s">
        <v>125</v>
      </c>
      <c r="F587" s="7" t="s">
        <v>8112</v>
      </c>
      <c r="G587" s="7" t="s">
        <v>7373</v>
      </c>
      <c r="H587" s="7" t="s">
        <v>7332</v>
      </c>
      <c r="I587" s="7" t="s">
        <v>7386</v>
      </c>
      <c r="J587" s="7" t="s">
        <v>7223</v>
      </c>
      <c r="K587" s="7" t="s">
        <v>7129</v>
      </c>
      <c r="L587" s="9" t="s">
        <v>7380</v>
      </c>
      <c r="M587" s="9" t="s">
        <v>7387</v>
      </c>
      <c r="N587" s="9" t="s">
        <v>7388</v>
      </c>
      <c r="O587" s="7" t="s">
        <v>471</v>
      </c>
      <c r="P587" s="7"/>
      <c r="Q587" s="7"/>
      <c r="R587" s="7">
        <v>120374</v>
      </c>
      <c r="S587" s="7"/>
      <c r="T587" s="7"/>
      <c r="U587" s="7" t="s">
        <v>480</v>
      </c>
      <c r="V587" s="7"/>
      <c r="W587" s="7"/>
      <c r="X587" s="7"/>
      <c r="Y587" s="7"/>
      <c r="Z587" s="9" t="s">
        <v>7308</v>
      </c>
      <c r="AA587" s="7" t="s">
        <v>480</v>
      </c>
      <c r="AB587" s="7">
        <v>1</v>
      </c>
    </row>
    <row r="588" spans="1:28" ht="21.6" customHeight="1">
      <c r="A588" s="7">
        <v>187</v>
      </c>
      <c r="B588" s="7">
        <v>2025061981</v>
      </c>
      <c r="C588" s="7">
        <v>1</v>
      </c>
      <c r="D588" s="7" t="s">
        <v>7123</v>
      </c>
      <c r="E588" s="7" t="s">
        <v>125</v>
      </c>
      <c r="F588" s="7" t="s">
        <v>8098</v>
      </c>
      <c r="G588" s="7" t="s">
        <v>7226</v>
      </c>
      <c r="H588" s="7" t="s">
        <v>7309</v>
      </c>
      <c r="I588" s="7" t="s">
        <v>7393</v>
      </c>
      <c r="J588" s="7" t="s">
        <v>7223</v>
      </c>
      <c r="K588" s="7" t="s">
        <v>7129</v>
      </c>
      <c r="L588" s="9" t="s">
        <v>7394</v>
      </c>
      <c r="M588" s="9" t="s">
        <v>7395</v>
      </c>
      <c r="N588" s="9"/>
      <c r="O588" s="7" t="s">
        <v>471</v>
      </c>
      <c r="P588" s="7"/>
      <c r="Q588" s="7"/>
      <c r="R588" s="7">
        <v>42000</v>
      </c>
      <c r="S588" s="7" t="s">
        <v>480</v>
      </c>
      <c r="T588" s="7"/>
      <c r="U588" s="7"/>
      <c r="V588" s="7"/>
      <c r="W588" s="7"/>
      <c r="X588" s="7"/>
      <c r="Y588" s="7"/>
      <c r="Z588" s="9" t="s">
        <v>7766</v>
      </c>
      <c r="AA588" s="7" t="s">
        <v>480</v>
      </c>
      <c r="AB588" s="7">
        <v>1</v>
      </c>
    </row>
    <row r="589" spans="1:28" ht="21.6" customHeight="1">
      <c r="A589" s="7">
        <v>193</v>
      </c>
      <c r="B589" s="7">
        <v>2025060085</v>
      </c>
      <c r="C589" s="7">
        <v>1</v>
      </c>
      <c r="D589" s="7" t="s">
        <v>7123</v>
      </c>
      <c r="E589" s="7" t="s">
        <v>125</v>
      </c>
      <c r="F589" s="7" t="s">
        <v>8114</v>
      </c>
      <c r="G589" s="7" t="s">
        <v>7196</v>
      </c>
      <c r="H589" s="7" t="s">
        <v>7150</v>
      </c>
      <c r="I589" s="7" t="s">
        <v>7407</v>
      </c>
      <c r="J589" s="7" t="s">
        <v>7223</v>
      </c>
      <c r="K589" s="7" t="s">
        <v>7129</v>
      </c>
      <c r="L589" s="9" t="s">
        <v>7408</v>
      </c>
      <c r="M589" s="9" t="s">
        <v>7409</v>
      </c>
      <c r="N589" s="9" t="s">
        <v>7410</v>
      </c>
      <c r="O589" s="7" t="s">
        <v>471</v>
      </c>
      <c r="P589" s="7"/>
      <c r="Q589" s="7"/>
      <c r="R589" s="7">
        <v>205776</v>
      </c>
      <c r="S589" s="7"/>
      <c r="T589" s="7"/>
      <c r="U589" s="7" t="s">
        <v>480</v>
      </c>
      <c r="V589" s="7"/>
      <c r="W589" s="7"/>
      <c r="X589" s="7"/>
      <c r="Y589" s="7"/>
      <c r="Z589" s="9" t="s">
        <v>7308</v>
      </c>
      <c r="AA589" s="7" t="s">
        <v>480</v>
      </c>
      <c r="AB589" s="7">
        <v>1</v>
      </c>
    </row>
    <row r="590" spans="1:28" ht="21.6" customHeight="1">
      <c r="A590" s="7">
        <v>194</v>
      </c>
      <c r="B590" s="7">
        <v>2025061164</v>
      </c>
      <c r="C590" s="7">
        <v>1</v>
      </c>
      <c r="D590" s="7" t="s">
        <v>7123</v>
      </c>
      <c r="E590" s="7" t="s">
        <v>125</v>
      </c>
      <c r="F590" s="7" t="s">
        <v>8070</v>
      </c>
      <c r="G590" s="7" t="s">
        <v>7296</v>
      </c>
      <c r="H590" s="7" t="s">
        <v>7226</v>
      </c>
      <c r="I590" s="7" t="s">
        <v>7407</v>
      </c>
      <c r="J590" s="7" t="s">
        <v>7223</v>
      </c>
      <c r="K590" s="7" t="s">
        <v>7129</v>
      </c>
      <c r="L590" s="9" t="s">
        <v>7408</v>
      </c>
      <c r="M590" s="9" t="s">
        <v>7409</v>
      </c>
      <c r="N590" s="9" t="s">
        <v>7410</v>
      </c>
      <c r="O590" s="7" t="s">
        <v>509</v>
      </c>
      <c r="P590" s="7"/>
      <c r="Q590" s="7"/>
      <c r="R590" s="7">
        <v>205776</v>
      </c>
      <c r="S590" s="7"/>
      <c r="T590" s="7"/>
      <c r="U590" s="7"/>
      <c r="V590" s="7"/>
      <c r="W590" s="7"/>
      <c r="X590" s="7"/>
      <c r="Y590" s="7"/>
      <c r="Z590" s="9" t="s">
        <v>7308</v>
      </c>
      <c r="AA590" s="7" t="s">
        <v>480</v>
      </c>
      <c r="AB590" s="7">
        <v>1</v>
      </c>
    </row>
    <row r="591" spans="1:28" ht="21.6" customHeight="1">
      <c r="A591" s="7">
        <v>195</v>
      </c>
      <c r="B591" s="7">
        <v>2025062233</v>
      </c>
      <c r="C591" s="7">
        <v>1</v>
      </c>
      <c r="D591" s="7" t="s">
        <v>7123</v>
      </c>
      <c r="E591" s="7" t="s">
        <v>125</v>
      </c>
      <c r="F591" s="7" t="s">
        <v>7124</v>
      </c>
      <c r="G591" s="7" t="s">
        <v>7226</v>
      </c>
      <c r="H591" s="7" t="s">
        <v>7710</v>
      </c>
      <c r="I591" s="7" t="s">
        <v>7407</v>
      </c>
      <c r="J591" s="7" t="s">
        <v>7223</v>
      </c>
      <c r="K591" s="7" t="s">
        <v>7129</v>
      </c>
      <c r="L591" s="9" t="s">
        <v>7408</v>
      </c>
      <c r="M591" s="9" t="s">
        <v>7409</v>
      </c>
      <c r="N591" s="9" t="s">
        <v>7410</v>
      </c>
      <c r="O591" s="7" t="s">
        <v>509</v>
      </c>
      <c r="P591" s="7"/>
      <c r="Q591" s="7"/>
      <c r="R591" s="7">
        <v>205776</v>
      </c>
      <c r="S591" s="7"/>
      <c r="T591" s="7"/>
      <c r="U591" s="7"/>
      <c r="V591" s="7"/>
      <c r="W591" s="7"/>
      <c r="X591" s="7"/>
      <c r="Y591" s="7"/>
      <c r="Z591" s="9" t="s">
        <v>8108</v>
      </c>
      <c r="AA591" s="7" t="s">
        <v>480</v>
      </c>
      <c r="AB591" s="7">
        <v>1</v>
      </c>
    </row>
    <row r="592" spans="1:28" ht="21.6" customHeight="1">
      <c r="A592" s="7">
        <v>196</v>
      </c>
      <c r="B592" s="7">
        <v>2025063552</v>
      </c>
      <c r="C592" s="7">
        <v>1</v>
      </c>
      <c r="D592" s="7" t="s">
        <v>7123</v>
      </c>
      <c r="E592" s="7" t="s">
        <v>125</v>
      </c>
      <c r="F592" s="7" t="s">
        <v>8094</v>
      </c>
      <c r="G592" s="7" t="s">
        <v>7332</v>
      </c>
      <c r="H592" s="7" t="s">
        <v>7333</v>
      </c>
      <c r="I592" s="7" t="s">
        <v>7407</v>
      </c>
      <c r="J592" s="7" t="s">
        <v>7223</v>
      </c>
      <c r="K592" s="7" t="s">
        <v>7129</v>
      </c>
      <c r="L592" s="9" t="s">
        <v>7408</v>
      </c>
      <c r="M592" s="9" t="s">
        <v>7409</v>
      </c>
      <c r="N592" s="9" t="s">
        <v>7410</v>
      </c>
      <c r="O592" s="7" t="s">
        <v>471</v>
      </c>
      <c r="P592" s="7"/>
      <c r="Q592" s="7"/>
      <c r="R592" s="7">
        <v>205776</v>
      </c>
      <c r="S592" s="7"/>
      <c r="T592" s="7"/>
      <c r="U592" s="7" t="s">
        <v>480</v>
      </c>
      <c r="V592" s="7"/>
      <c r="W592" s="7"/>
      <c r="X592" s="7"/>
      <c r="Y592" s="7"/>
      <c r="Z592" s="9" t="s">
        <v>7308</v>
      </c>
      <c r="AA592" s="7" t="s">
        <v>480</v>
      </c>
      <c r="AB592" s="7">
        <v>1</v>
      </c>
    </row>
    <row r="593" spans="1:28" ht="21.6" customHeight="1">
      <c r="A593" s="7">
        <v>200</v>
      </c>
      <c r="B593" s="7">
        <v>2025063551</v>
      </c>
      <c r="C593" s="7">
        <v>1</v>
      </c>
      <c r="D593" s="7" t="s">
        <v>7123</v>
      </c>
      <c r="E593" s="7" t="s">
        <v>125</v>
      </c>
      <c r="F593" s="7" t="s">
        <v>8094</v>
      </c>
      <c r="G593" s="7" t="s">
        <v>7333</v>
      </c>
      <c r="H593" s="7" t="s">
        <v>7372</v>
      </c>
      <c r="I593" s="7" t="s">
        <v>7658</v>
      </c>
      <c r="J593" s="7" t="s">
        <v>7223</v>
      </c>
      <c r="K593" s="7" t="s">
        <v>7129</v>
      </c>
      <c r="L593" s="9" t="s">
        <v>7408</v>
      </c>
      <c r="M593" s="9" t="s">
        <v>7659</v>
      </c>
      <c r="N593" s="9" t="s">
        <v>7660</v>
      </c>
      <c r="O593" s="7" t="s">
        <v>471</v>
      </c>
      <c r="P593" s="7"/>
      <c r="Q593" s="7"/>
      <c r="R593" s="7">
        <v>166923</v>
      </c>
      <c r="S593" s="7"/>
      <c r="T593" s="7"/>
      <c r="U593" s="7" t="s">
        <v>480</v>
      </c>
      <c r="V593" s="7"/>
      <c r="W593" s="7"/>
      <c r="X593" s="7"/>
      <c r="Y593" s="7"/>
      <c r="Z593" s="9" t="s">
        <v>7308</v>
      </c>
      <c r="AA593" s="7" t="s">
        <v>480</v>
      </c>
      <c r="AB593" s="7">
        <v>1</v>
      </c>
    </row>
    <row r="594" spans="1:28" ht="21.6" customHeight="1">
      <c r="A594" s="7">
        <v>201</v>
      </c>
      <c r="B594" s="7">
        <v>2025060534</v>
      </c>
      <c r="C594" s="7">
        <v>1</v>
      </c>
      <c r="D594" s="7" t="s">
        <v>7123</v>
      </c>
      <c r="E594" s="7" t="s">
        <v>125</v>
      </c>
      <c r="F594" s="7" t="s">
        <v>8085</v>
      </c>
      <c r="G594" s="7" t="s">
        <v>7226</v>
      </c>
      <c r="H594" s="7" t="s">
        <v>7309</v>
      </c>
      <c r="I594" s="7" t="s">
        <v>8115</v>
      </c>
      <c r="J594" s="7" t="s">
        <v>7223</v>
      </c>
      <c r="K594" s="7" t="s">
        <v>7129</v>
      </c>
      <c r="L594" s="9" t="s">
        <v>7216</v>
      </c>
      <c r="M594" s="9" t="s">
        <v>7442</v>
      </c>
      <c r="N594" s="9" t="s">
        <v>7443</v>
      </c>
      <c r="O594" s="7" t="s">
        <v>471</v>
      </c>
      <c r="P594" s="7"/>
      <c r="Q594" s="7"/>
      <c r="R594" s="7">
        <v>591</v>
      </c>
      <c r="S594" s="7" t="s">
        <v>480</v>
      </c>
      <c r="T594" s="7"/>
      <c r="U594" s="7"/>
      <c r="V594" s="7"/>
      <c r="W594" s="7"/>
      <c r="X594" s="7"/>
      <c r="Y594" s="7"/>
      <c r="Z594" s="9" t="s">
        <v>7766</v>
      </c>
      <c r="AA594" s="7" t="s">
        <v>480</v>
      </c>
      <c r="AB594" s="7">
        <v>1</v>
      </c>
    </row>
    <row r="595" spans="1:28" ht="21.6" customHeight="1">
      <c r="A595" s="7">
        <v>203</v>
      </c>
      <c r="B595" s="7">
        <v>2025063268</v>
      </c>
      <c r="C595" s="7">
        <v>1</v>
      </c>
      <c r="D595" s="7" t="s">
        <v>7123</v>
      </c>
      <c r="E595" s="7" t="s">
        <v>125</v>
      </c>
      <c r="F595" s="7" t="s">
        <v>8083</v>
      </c>
      <c r="G595" s="7" t="s">
        <v>7373</v>
      </c>
      <c r="H595" s="7" t="s">
        <v>7332</v>
      </c>
      <c r="I595" s="7" t="s">
        <v>7416</v>
      </c>
      <c r="J595" s="7" t="s">
        <v>7417</v>
      </c>
      <c r="K595" s="7" t="s">
        <v>7129</v>
      </c>
      <c r="L595" s="9" t="s">
        <v>7418</v>
      </c>
      <c r="M595" s="9" t="s">
        <v>7356</v>
      </c>
      <c r="N595" s="9" t="s">
        <v>7388</v>
      </c>
      <c r="O595" s="7" t="s">
        <v>471</v>
      </c>
      <c r="P595" s="7"/>
      <c r="Q595" s="7"/>
      <c r="R595" s="7">
        <v>73008</v>
      </c>
      <c r="S595" s="7" t="s">
        <v>480</v>
      </c>
      <c r="T595" s="7"/>
      <c r="U595" s="7"/>
      <c r="V595" s="7"/>
      <c r="W595" s="7"/>
      <c r="X595" s="7"/>
      <c r="Y595" s="7"/>
      <c r="Z595" s="9" t="s">
        <v>7766</v>
      </c>
      <c r="AA595" s="7" t="s">
        <v>480</v>
      </c>
      <c r="AB595" s="7">
        <v>1</v>
      </c>
    </row>
    <row r="596" spans="1:28" ht="21.6" customHeight="1">
      <c r="A596" s="7">
        <v>205</v>
      </c>
      <c r="B596" s="7">
        <v>2025062103</v>
      </c>
      <c r="C596" s="7">
        <v>1</v>
      </c>
      <c r="D596" s="7" t="s">
        <v>7123</v>
      </c>
      <c r="E596" s="7" t="s">
        <v>125</v>
      </c>
      <c r="F596" s="7" t="s">
        <v>8092</v>
      </c>
      <c r="G596" s="7" t="s">
        <v>7296</v>
      </c>
      <c r="H596" s="7" t="s">
        <v>7226</v>
      </c>
      <c r="I596" s="7" t="s">
        <v>7428</v>
      </c>
      <c r="J596" s="7" t="s">
        <v>7234</v>
      </c>
      <c r="K596" s="7" t="s">
        <v>7129</v>
      </c>
      <c r="L596" s="9" t="s">
        <v>7429</v>
      </c>
      <c r="M596" s="9" t="s">
        <v>7430</v>
      </c>
      <c r="N596" s="9" t="s">
        <v>7431</v>
      </c>
      <c r="O596" s="7" t="s">
        <v>471</v>
      </c>
      <c r="P596" s="7">
        <v>1572</v>
      </c>
      <c r="Q596" s="7">
        <v>4203</v>
      </c>
      <c r="R596" s="7">
        <v>28651</v>
      </c>
      <c r="S596" s="7" t="s">
        <v>480</v>
      </c>
      <c r="T596" s="7"/>
      <c r="U596" s="7"/>
      <c r="V596" s="7"/>
      <c r="W596" s="7"/>
      <c r="X596" s="7"/>
      <c r="Y596" s="7"/>
      <c r="Z596" s="9" t="s">
        <v>7766</v>
      </c>
      <c r="AA596" s="7" t="s">
        <v>480</v>
      </c>
      <c r="AB596" s="7">
        <v>1</v>
      </c>
    </row>
    <row r="597" spans="1:28" ht="21.6" customHeight="1">
      <c r="A597" s="7">
        <v>215</v>
      </c>
      <c r="B597" s="7">
        <v>2025063286</v>
      </c>
      <c r="C597" s="7">
        <v>1</v>
      </c>
      <c r="D597" s="7" t="s">
        <v>7123</v>
      </c>
      <c r="E597" s="7" t="s">
        <v>125</v>
      </c>
      <c r="F597" s="7" t="s">
        <v>8094</v>
      </c>
      <c r="G597" s="7" t="s">
        <v>7309</v>
      </c>
      <c r="H597" s="7" t="s">
        <v>7502</v>
      </c>
      <c r="I597" s="7" t="s">
        <v>7448</v>
      </c>
      <c r="J597" s="7" t="s">
        <v>7244</v>
      </c>
      <c r="K597" s="7" t="s">
        <v>7129</v>
      </c>
      <c r="L597" s="9" t="s">
        <v>7449</v>
      </c>
      <c r="M597" s="9" t="s">
        <v>7450</v>
      </c>
      <c r="N597" s="9" t="s">
        <v>371</v>
      </c>
      <c r="O597" s="7" t="s">
        <v>509</v>
      </c>
      <c r="P597" s="7"/>
      <c r="Q597" s="7"/>
      <c r="R597" s="7">
        <v>282440</v>
      </c>
      <c r="S597" s="7"/>
      <c r="T597" s="7"/>
      <c r="U597" s="7"/>
      <c r="V597" s="7"/>
      <c r="W597" s="7"/>
      <c r="X597" s="7"/>
      <c r="Y597" s="7"/>
      <c r="Z597" s="9" t="s">
        <v>8116</v>
      </c>
      <c r="AA597" s="7" t="s">
        <v>480</v>
      </c>
      <c r="AB597" s="7">
        <v>1</v>
      </c>
    </row>
    <row r="598" spans="1:28" ht="21.6" customHeight="1">
      <c r="A598" s="7">
        <v>218</v>
      </c>
      <c r="B598" s="7">
        <v>2025060084</v>
      </c>
      <c r="C598" s="7">
        <v>1</v>
      </c>
      <c r="D598" s="7" t="s">
        <v>7123</v>
      </c>
      <c r="E598" s="7" t="s">
        <v>125</v>
      </c>
      <c r="F598" s="7" t="s">
        <v>8114</v>
      </c>
      <c r="G598" s="7" t="s">
        <v>7314</v>
      </c>
      <c r="H598" s="7" t="s">
        <v>7196</v>
      </c>
      <c r="I598" s="7" t="s">
        <v>7452</v>
      </c>
      <c r="J598" s="7" t="s">
        <v>7244</v>
      </c>
      <c r="K598" s="7" t="s">
        <v>7129</v>
      </c>
      <c r="L598" s="9" t="s">
        <v>7408</v>
      </c>
      <c r="M598" s="9" t="s">
        <v>7453</v>
      </c>
      <c r="N598" s="9" t="s">
        <v>7454</v>
      </c>
      <c r="O598" s="7" t="s">
        <v>471</v>
      </c>
      <c r="P598" s="7"/>
      <c r="Q598" s="7"/>
      <c r="R598" s="7">
        <v>115112</v>
      </c>
      <c r="S598" s="7"/>
      <c r="T598" s="7"/>
      <c r="U598" s="7" t="s">
        <v>480</v>
      </c>
      <c r="V598" s="7"/>
      <c r="W598" s="7"/>
      <c r="X598" s="7"/>
      <c r="Y598" s="7"/>
      <c r="Z598" s="9" t="s">
        <v>7308</v>
      </c>
      <c r="AA598" s="7" t="s">
        <v>480</v>
      </c>
      <c r="AB598" s="7">
        <v>1</v>
      </c>
    </row>
    <row r="599" spans="1:28" ht="21.6" customHeight="1">
      <c r="A599" s="7">
        <v>221</v>
      </c>
      <c r="B599" s="7">
        <v>2025060747</v>
      </c>
      <c r="C599" s="7">
        <v>1</v>
      </c>
      <c r="D599" s="7" t="s">
        <v>7123</v>
      </c>
      <c r="E599" s="7" t="s">
        <v>125</v>
      </c>
      <c r="F599" s="7" t="s">
        <v>8105</v>
      </c>
      <c r="G599" s="7" t="s">
        <v>7347</v>
      </c>
      <c r="H599" s="7" t="s">
        <v>7523</v>
      </c>
      <c r="I599" s="7" t="s">
        <v>7456</v>
      </c>
      <c r="J599" s="7" t="s">
        <v>7244</v>
      </c>
      <c r="K599" s="7" t="s">
        <v>7129</v>
      </c>
      <c r="L599" s="9" t="s">
        <v>7344</v>
      </c>
      <c r="M599" s="9" t="s">
        <v>7457</v>
      </c>
      <c r="N599" s="9" t="s">
        <v>7458</v>
      </c>
      <c r="O599" s="7" t="s">
        <v>471</v>
      </c>
      <c r="P599" s="7"/>
      <c r="Q599" s="7"/>
      <c r="R599" s="7">
        <v>11127</v>
      </c>
      <c r="S599" s="7" t="s">
        <v>480</v>
      </c>
      <c r="T599" s="7"/>
      <c r="U599" s="7"/>
      <c r="V599" s="7"/>
      <c r="W599" s="7"/>
      <c r="X599" s="7"/>
      <c r="Y599" s="7"/>
      <c r="Z599" s="9" t="s">
        <v>7766</v>
      </c>
      <c r="AA599" s="7" t="s">
        <v>480</v>
      </c>
      <c r="AB599" s="7">
        <v>1</v>
      </c>
    </row>
    <row r="600" spans="1:28" ht="21.6" customHeight="1">
      <c r="A600" s="7">
        <v>223</v>
      </c>
      <c r="B600" s="7">
        <v>2025060737</v>
      </c>
      <c r="C600" s="7">
        <v>1</v>
      </c>
      <c r="D600" s="7" t="s">
        <v>7123</v>
      </c>
      <c r="E600" s="7" t="s">
        <v>125</v>
      </c>
      <c r="F600" s="7" t="s">
        <v>8105</v>
      </c>
      <c r="G600" s="7" t="s">
        <v>8081</v>
      </c>
      <c r="H600" s="7" t="s">
        <v>7927</v>
      </c>
      <c r="I600" s="7" t="s">
        <v>7459</v>
      </c>
      <c r="J600" s="7" t="s">
        <v>7244</v>
      </c>
      <c r="K600" s="7" t="s">
        <v>7129</v>
      </c>
      <c r="L600" s="9" t="s">
        <v>7344</v>
      </c>
      <c r="M600" s="9" t="s">
        <v>7460</v>
      </c>
      <c r="N600" s="9" t="s">
        <v>7325</v>
      </c>
      <c r="O600" s="7" t="s">
        <v>471</v>
      </c>
      <c r="P600" s="7"/>
      <c r="Q600" s="7"/>
      <c r="R600" s="7">
        <v>142003</v>
      </c>
      <c r="S600" s="7" t="s">
        <v>480</v>
      </c>
      <c r="T600" s="7"/>
      <c r="U600" s="7"/>
      <c r="V600" s="7"/>
      <c r="W600" s="7"/>
      <c r="X600" s="7"/>
      <c r="Y600" s="7"/>
      <c r="Z600" s="9" t="s">
        <v>7766</v>
      </c>
      <c r="AA600" s="7" t="s">
        <v>480</v>
      </c>
      <c r="AB600" s="7">
        <v>1</v>
      </c>
    </row>
    <row r="601" spans="1:28" ht="21.6" customHeight="1">
      <c r="A601" s="7">
        <v>225</v>
      </c>
      <c r="B601" s="7">
        <v>2025061172</v>
      </c>
      <c r="C601" s="7">
        <v>1</v>
      </c>
      <c r="D601" s="7" t="s">
        <v>7123</v>
      </c>
      <c r="E601" s="7" t="s">
        <v>125</v>
      </c>
      <c r="F601" s="7" t="s">
        <v>8069</v>
      </c>
      <c r="G601" s="7" t="s">
        <v>7373</v>
      </c>
      <c r="H601" s="7" t="s">
        <v>8117</v>
      </c>
      <c r="I601" s="7" t="s">
        <v>7459</v>
      </c>
      <c r="J601" s="7" t="s">
        <v>7244</v>
      </c>
      <c r="K601" s="7" t="s">
        <v>7129</v>
      </c>
      <c r="L601" s="9" t="s">
        <v>7344</v>
      </c>
      <c r="M601" s="9" t="s">
        <v>7460</v>
      </c>
      <c r="N601" s="9" t="s">
        <v>7325</v>
      </c>
      <c r="O601" s="7" t="s">
        <v>509</v>
      </c>
      <c r="P601" s="7"/>
      <c r="Q601" s="7"/>
      <c r="R601" s="7">
        <v>142003</v>
      </c>
      <c r="S601" s="7"/>
      <c r="T601" s="7"/>
      <c r="U601" s="7"/>
      <c r="V601" s="7"/>
      <c r="W601" s="7"/>
      <c r="X601" s="7"/>
      <c r="Y601" s="7"/>
      <c r="Z601" s="9" t="s">
        <v>8118</v>
      </c>
      <c r="AA601" s="7" t="s">
        <v>480</v>
      </c>
      <c r="AB601" s="7">
        <v>1</v>
      </c>
    </row>
    <row r="602" spans="1:28" ht="21.6" customHeight="1">
      <c r="A602" s="7">
        <v>226</v>
      </c>
      <c r="B602" s="7">
        <v>2025060741</v>
      </c>
      <c r="C602" s="7">
        <v>1</v>
      </c>
      <c r="D602" s="7" t="s">
        <v>7123</v>
      </c>
      <c r="E602" s="7" t="s">
        <v>125</v>
      </c>
      <c r="F602" s="7" t="s">
        <v>8105</v>
      </c>
      <c r="G602" s="7" t="s">
        <v>7179</v>
      </c>
      <c r="H602" s="7" t="s">
        <v>8058</v>
      </c>
      <c r="I602" s="7" t="s">
        <v>7464</v>
      </c>
      <c r="J602" s="7" t="s">
        <v>7244</v>
      </c>
      <c r="K602" s="7" t="s">
        <v>7129</v>
      </c>
      <c r="L602" s="9" t="s">
        <v>7344</v>
      </c>
      <c r="M602" s="9" t="s">
        <v>7465</v>
      </c>
      <c r="N602" s="9" t="s">
        <v>7466</v>
      </c>
      <c r="O602" s="7" t="s">
        <v>471</v>
      </c>
      <c r="P602" s="7"/>
      <c r="Q602" s="7"/>
      <c r="R602" s="7">
        <v>242354</v>
      </c>
      <c r="S602" s="7" t="s">
        <v>480</v>
      </c>
      <c r="T602" s="7"/>
      <c r="U602" s="7"/>
      <c r="V602" s="7"/>
      <c r="W602" s="7"/>
      <c r="X602" s="7"/>
      <c r="Y602" s="7"/>
      <c r="Z602" s="9" t="s">
        <v>7766</v>
      </c>
      <c r="AA602" s="7" t="s">
        <v>480</v>
      </c>
      <c r="AB602" s="7">
        <v>1</v>
      </c>
    </row>
    <row r="603" spans="1:28" ht="21.6" customHeight="1">
      <c r="A603" s="7">
        <v>228</v>
      </c>
      <c r="B603" s="7">
        <v>2025062771</v>
      </c>
      <c r="C603" s="7">
        <v>1</v>
      </c>
      <c r="D603" s="7" t="s">
        <v>7123</v>
      </c>
      <c r="E603" s="7" t="s">
        <v>125</v>
      </c>
      <c r="F603" s="7" t="s">
        <v>8067</v>
      </c>
      <c r="G603" s="7" t="s">
        <v>8119</v>
      </c>
      <c r="H603" s="7" t="s">
        <v>8120</v>
      </c>
      <c r="I603" s="7" t="s">
        <v>7464</v>
      </c>
      <c r="J603" s="7" t="s">
        <v>7244</v>
      </c>
      <c r="K603" s="7" t="s">
        <v>7129</v>
      </c>
      <c r="L603" s="9" t="s">
        <v>7344</v>
      </c>
      <c r="M603" s="9" t="s">
        <v>7465</v>
      </c>
      <c r="N603" s="9" t="s">
        <v>7466</v>
      </c>
      <c r="O603" s="7" t="s">
        <v>471</v>
      </c>
      <c r="P603" s="7"/>
      <c r="Q603" s="7"/>
      <c r="R603" s="7">
        <v>242354</v>
      </c>
      <c r="S603" s="7"/>
      <c r="T603" s="7"/>
      <c r="U603" s="7"/>
      <c r="V603" s="7"/>
      <c r="W603" s="7"/>
      <c r="X603" s="7"/>
      <c r="Y603" s="7" t="s">
        <v>480</v>
      </c>
      <c r="Z603" s="9" t="s">
        <v>8032</v>
      </c>
      <c r="AA603" s="7" t="s">
        <v>480</v>
      </c>
      <c r="AB603" s="7">
        <v>1</v>
      </c>
    </row>
    <row r="604" spans="1:28" ht="21.6" customHeight="1">
      <c r="A604" s="7">
        <v>229</v>
      </c>
      <c r="B604" s="7">
        <v>2025063314</v>
      </c>
      <c r="C604" s="7">
        <v>1</v>
      </c>
      <c r="D604" s="7" t="s">
        <v>7123</v>
      </c>
      <c r="E604" s="7" t="s">
        <v>125</v>
      </c>
      <c r="F604" s="7" t="s">
        <v>8062</v>
      </c>
      <c r="G604" s="7" t="s">
        <v>7226</v>
      </c>
      <c r="H604" s="7" t="s">
        <v>7309</v>
      </c>
      <c r="I604" s="7" t="s">
        <v>7464</v>
      </c>
      <c r="J604" s="7" t="s">
        <v>7244</v>
      </c>
      <c r="K604" s="7" t="s">
        <v>7129</v>
      </c>
      <c r="L604" s="9" t="s">
        <v>7344</v>
      </c>
      <c r="M604" s="9" t="s">
        <v>7465</v>
      </c>
      <c r="N604" s="9" t="s">
        <v>7466</v>
      </c>
      <c r="O604" s="7" t="s">
        <v>509</v>
      </c>
      <c r="P604" s="7"/>
      <c r="Q604" s="7"/>
      <c r="R604" s="7">
        <v>242354</v>
      </c>
      <c r="S604" s="7"/>
      <c r="T604" s="7"/>
      <c r="U604" s="7"/>
      <c r="V604" s="7"/>
      <c r="W604" s="7"/>
      <c r="X604" s="7"/>
      <c r="Y604" s="7"/>
      <c r="Z604" s="9" t="s">
        <v>8121</v>
      </c>
      <c r="AA604" s="7" t="s">
        <v>480</v>
      </c>
      <c r="AB604" s="7">
        <v>1</v>
      </c>
    </row>
    <row r="605" spans="1:28" ht="21.6" customHeight="1">
      <c r="A605" s="7">
        <v>230</v>
      </c>
      <c r="B605" s="7">
        <v>2025060745</v>
      </c>
      <c r="C605" s="7">
        <v>1</v>
      </c>
      <c r="D605" s="7" t="s">
        <v>7123</v>
      </c>
      <c r="E605" s="7" t="s">
        <v>125</v>
      </c>
      <c r="F605" s="7" t="s">
        <v>8105</v>
      </c>
      <c r="G605" s="7" t="s">
        <v>7583</v>
      </c>
      <c r="H605" s="7" t="s">
        <v>7347</v>
      </c>
      <c r="I605" s="7" t="s">
        <v>7467</v>
      </c>
      <c r="J605" s="7" t="s">
        <v>7244</v>
      </c>
      <c r="K605" s="7" t="s">
        <v>7129</v>
      </c>
      <c r="L605" s="9" t="s">
        <v>7344</v>
      </c>
      <c r="M605" s="9" t="s">
        <v>7468</v>
      </c>
      <c r="N605" s="9" t="s">
        <v>7469</v>
      </c>
      <c r="O605" s="7" t="s">
        <v>471</v>
      </c>
      <c r="P605" s="7"/>
      <c r="Q605" s="7"/>
      <c r="R605" s="7">
        <v>118487</v>
      </c>
      <c r="S605" s="7" t="s">
        <v>480</v>
      </c>
      <c r="T605" s="7"/>
      <c r="U605" s="7"/>
      <c r="V605" s="7"/>
      <c r="W605" s="7"/>
      <c r="X605" s="7"/>
      <c r="Y605" s="7"/>
      <c r="Z605" s="9" t="s">
        <v>7766</v>
      </c>
      <c r="AA605" s="7" t="s">
        <v>480</v>
      </c>
      <c r="AB605" s="7">
        <v>1</v>
      </c>
    </row>
    <row r="606" spans="1:28" ht="21.6" customHeight="1">
      <c r="A606" s="7">
        <v>236</v>
      </c>
      <c r="B606" s="7">
        <v>2025061357</v>
      </c>
      <c r="C606" s="7">
        <v>1</v>
      </c>
      <c r="D606" s="7" t="s">
        <v>7123</v>
      </c>
      <c r="E606" s="7" t="s">
        <v>125</v>
      </c>
      <c r="F606" s="7" t="s">
        <v>8056</v>
      </c>
      <c r="G606" s="7" t="s">
        <v>7150</v>
      </c>
      <c r="H606" s="7" t="s">
        <v>7332</v>
      </c>
      <c r="I606" s="7" t="s">
        <v>7476</v>
      </c>
      <c r="J606" s="7" t="s">
        <v>7244</v>
      </c>
      <c r="K606" s="7" t="s">
        <v>7129</v>
      </c>
      <c r="L606" s="9" t="s">
        <v>7408</v>
      </c>
      <c r="M606" s="9" t="s">
        <v>7477</v>
      </c>
      <c r="N606" s="9" t="s">
        <v>7478</v>
      </c>
      <c r="O606" s="7" t="s">
        <v>509</v>
      </c>
      <c r="P606" s="7"/>
      <c r="Q606" s="7"/>
      <c r="R606" s="7">
        <v>322484</v>
      </c>
      <c r="S606" s="7"/>
      <c r="T606" s="7"/>
      <c r="U606" s="7"/>
      <c r="V606" s="7"/>
      <c r="W606" s="7"/>
      <c r="X606" s="7"/>
      <c r="Y606" s="7"/>
      <c r="Z606" s="9" t="s">
        <v>8122</v>
      </c>
      <c r="AA606" s="7" t="s">
        <v>480</v>
      </c>
      <c r="AB606" s="7">
        <v>1</v>
      </c>
    </row>
    <row r="607" spans="1:28" ht="21.6" customHeight="1">
      <c r="A607" s="7">
        <v>237</v>
      </c>
      <c r="B607" s="7">
        <v>2025061990</v>
      </c>
      <c r="C607" s="7">
        <v>1</v>
      </c>
      <c r="D607" s="7" t="s">
        <v>7123</v>
      </c>
      <c r="E607" s="7" t="s">
        <v>125</v>
      </c>
      <c r="F607" s="7" t="s">
        <v>8098</v>
      </c>
      <c r="G607" s="7" t="s">
        <v>7179</v>
      </c>
      <c r="H607" s="7" t="s">
        <v>7162</v>
      </c>
      <c r="I607" s="7" t="s">
        <v>7476</v>
      </c>
      <c r="J607" s="7" t="s">
        <v>7244</v>
      </c>
      <c r="K607" s="7" t="s">
        <v>7129</v>
      </c>
      <c r="L607" s="9" t="s">
        <v>7408</v>
      </c>
      <c r="M607" s="9" t="s">
        <v>7477</v>
      </c>
      <c r="N607" s="9" t="s">
        <v>7478</v>
      </c>
      <c r="O607" s="7" t="s">
        <v>471</v>
      </c>
      <c r="P607" s="7"/>
      <c r="Q607" s="7"/>
      <c r="R607" s="7">
        <v>322484</v>
      </c>
      <c r="S607" s="7"/>
      <c r="T607" s="7"/>
      <c r="U607" s="7"/>
      <c r="V607" s="7"/>
      <c r="W607" s="7"/>
      <c r="X607" s="7"/>
      <c r="Y607" s="7" t="s">
        <v>480</v>
      </c>
      <c r="Z607" s="9" t="s">
        <v>7775</v>
      </c>
      <c r="AA607" s="7" t="s">
        <v>480</v>
      </c>
      <c r="AB607" s="7">
        <v>1</v>
      </c>
    </row>
    <row r="608" spans="1:28" ht="21.6" customHeight="1">
      <c r="A608" s="7">
        <v>238</v>
      </c>
      <c r="B608" s="7">
        <v>2025060739</v>
      </c>
      <c r="C608" s="7">
        <v>1</v>
      </c>
      <c r="D608" s="7" t="s">
        <v>7123</v>
      </c>
      <c r="E608" s="7" t="s">
        <v>125</v>
      </c>
      <c r="F608" s="7" t="s">
        <v>8105</v>
      </c>
      <c r="G608" s="7" t="s">
        <v>7927</v>
      </c>
      <c r="H608" s="7" t="s">
        <v>7179</v>
      </c>
      <c r="I608" s="7" t="s">
        <v>7480</v>
      </c>
      <c r="J608" s="7" t="s">
        <v>7244</v>
      </c>
      <c r="K608" s="7" t="s">
        <v>7129</v>
      </c>
      <c r="L608" s="9" t="s">
        <v>7344</v>
      </c>
      <c r="M608" s="9" t="s">
        <v>7481</v>
      </c>
      <c r="N608" s="9" t="s">
        <v>7440</v>
      </c>
      <c r="O608" s="7" t="s">
        <v>471</v>
      </c>
      <c r="P608" s="7"/>
      <c r="Q608" s="7"/>
      <c r="R608" s="7">
        <v>188445</v>
      </c>
      <c r="S608" s="7" t="s">
        <v>480</v>
      </c>
      <c r="T608" s="7"/>
      <c r="U608" s="7"/>
      <c r="V608" s="7"/>
      <c r="W608" s="7"/>
      <c r="X608" s="7"/>
      <c r="Y608" s="7"/>
      <c r="Z608" s="9" t="s">
        <v>7766</v>
      </c>
      <c r="AA608" s="7" t="s">
        <v>480</v>
      </c>
      <c r="AB608" s="7">
        <v>1</v>
      </c>
    </row>
    <row r="609" spans="1:28" ht="21.6" customHeight="1">
      <c r="A609" s="7">
        <v>240</v>
      </c>
      <c r="B609" s="7">
        <v>2025061344</v>
      </c>
      <c r="C609" s="7">
        <v>1</v>
      </c>
      <c r="D609" s="7" t="s">
        <v>7123</v>
      </c>
      <c r="E609" s="7" t="s">
        <v>125</v>
      </c>
      <c r="F609" s="7" t="s">
        <v>8070</v>
      </c>
      <c r="G609" s="7" t="s">
        <v>8123</v>
      </c>
      <c r="H609" s="7" t="s">
        <v>8124</v>
      </c>
      <c r="I609" s="7" t="s">
        <v>7480</v>
      </c>
      <c r="J609" s="7" t="s">
        <v>7244</v>
      </c>
      <c r="K609" s="7" t="s">
        <v>7129</v>
      </c>
      <c r="L609" s="9" t="s">
        <v>7344</v>
      </c>
      <c r="M609" s="9" t="s">
        <v>7481</v>
      </c>
      <c r="N609" s="9" t="s">
        <v>7440</v>
      </c>
      <c r="O609" s="7" t="s">
        <v>471</v>
      </c>
      <c r="P609" s="7"/>
      <c r="Q609" s="7"/>
      <c r="R609" s="7">
        <v>188445</v>
      </c>
      <c r="S609" s="7"/>
      <c r="T609" s="7"/>
      <c r="U609" s="7"/>
      <c r="V609" s="7"/>
      <c r="W609" s="7"/>
      <c r="X609" s="7"/>
      <c r="Y609" s="7" t="s">
        <v>480</v>
      </c>
      <c r="Z609" s="9" t="s">
        <v>8125</v>
      </c>
      <c r="AA609" s="7" t="s">
        <v>480</v>
      </c>
      <c r="AB609" s="7">
        <v>1</v>
      </c>
    </row>
    <row r="610" spans="1:28" ht="21.6" customHeight="1">
      <c r="A610" s="7">
        <v>241</v>
      </c>
      <c r="B610" s="7">
        <v>2025060644</v>
      </c>
      <c r="C610" s="7">
        <v>1</v>
      </c>
      <c r="D610" s="7" t="s">
        <v>7123</v>
      </c>
      <c r="E610" s="7" t="s">
        <v>125</v>
      </c>
      <c r="F610" s="7" t="s">
        <v>8085</v>
      </c>
      <c r="G610" s="7" t="s">
        <v>7333</v>
      </c>
      <c r="H610" s="7" t="s">
        <v>7372</v>
      </c>
      <c r="I610" s="7" t="s">
        <v>7482</v>
      </c>
      <c r="J610" s="7" t="s">
        <v>7244</v>
      </c>
      <c r="K610" s="7" t="s">
        <v>7129</v>
      </c>
      <c r="L610" s="9" t="s">
        <v>7483</v>
      </c>
      <c r="M610" s="9" t="s">
        <v>7484</v>
      </c>
      <c r="N610" s="9"/>
      <c r="O610" s="7" t="s">
        <v>471</v>
      </c>
      <c r="P610" s="7"/>
      <c r="Q610" s="7"/>
      <c r="R610" s="7">
        <v>124635</v>
      </c>
      <c r="S610" s="7" t="s">
        <v>480</v>
      </c>
      <c r="T610" s="7"/>
      <c r="U610" s="7"/>
      <c r="V610" s="7"/>
      <c r="W610" s="7"/>
      <c r="X610" s="7"/>
      <c r="Y610" s="7"/>
      <c r="Z610" s="9" t="s">
        <v>7766</v>
      </c>
      <c r="AA610" s="7" t="s">
        <v>480</v>
      </c>
      <c r="AB610" s="7">
        <v>1</v>
      </c>
    </row>
    <row r="611" spans="1:28" ht="21.6" customHeight="1">
      <c r="A611" s="7">
        <v>243</v>
      </c>
      <c r="B611" s="7">
        <v>2025060556</v>
      </c>
      <c r="C611" s="7">
        <v>1</v>
      </c>
      <c r="D611" s="7" t="s">
        <v>7123</v>
      </c>
      <c r="E611" s="7" t="s">
        <v>125</v>
      </c>
      <c r="F611" s="7" t="s">
        <v>8085</v>
      </c>
      <c r="G611" s="7" t="s">
        <v>7179</v>
      </c>
      <c r="H611" s="7" t="s">
        <v>7583</v>
      </c>
      <c r="I611" s="7" t="s">
        <v>7485</v>
      </c>
      <c r="J611" s="7" t="s">
        <v>7244</v>
      </c>
      <c r="K611" s="7" t="s">
        <v>7129</v>
      </c>
      <c r="L611" s="9" t="s">
        <v>7486</v>
      </c>
      <c r="M611" s="9" t="s">
        <v>7487</v>
      </c>
      <c r="N611" s="9"/>
      <c r="O611" s="7" t="s">
        <v>509</v>
      </c>
      <c r="P611" s="7"/>
      <c r="Q611" s="7"/>
      <c r="R611" s="7">
        <v>70904</v>
      </c>
      <c r="S611" s="7"/>
      <c r="T611" s="7"/>
      <c r="U611" s="7"/>
      <c r="V611" s="7"/>
      <c r="W611" s="7"/>
      <c r="X611" s="7"/>
      <c r="Y611" s="7"/>
      <c r="Z611" s="9" t="s">
        <v>8126</v>
      </c>
      <c r="AA611" s="7" t="s">
        <v>480</v>
      </c>
      <c r="AB611" s="7">
        <v>1</v>
      </c>
    </row>
    <row r="612" spans="1:28" ht="21.6" customHeight="1">
      <c r="A612" s="7">
        <v>244</v>
      </c>
      <c r="B612" s="7">
        <v>2025062105</v>
      </c>
      <c r="C612" s="7">
        <v>1</v>
      </c>
      <c r="D612" s="7" t="s">
        <v>7123</v>
      </c>
      <c r="E612" s="7" t="s">
        <v>125</v>
      </c>
      <c r="F612" s="7" t="s">
        <v>8092</v>
      </c>
      <c r="G612" s="7" t="s">
        <v>7226</v>
      </c>
      <c r="H612" s="7" t="s">
        <v>7309</v>
      </c>
      <c r="I612" s="7" t="s">
        <v>7485</v>
      </c>
      <c r="J612" s="7" t="s">
        <v>7244</v>
      </c>
      <c r="K612" s="7" t="s">
        <v>7129</v>
      </c>
      <c r="L612" s="9" t="s">
        <v>7486</v>
      </c>
      <c r="M612" s="9" t="s">
        <v>7487</v>
      </c>
      <c r="N612" s="9"/>
      <c r="O612" s="7" t="s">
        <v>471</v>
      </c>
      <c r="P612" s="7"/>
      <c r="Q612" s="7"/>
      <c r="R612" s="7">
        <v>74451</v>
      </c>
      <c r="S612" s="7" t="s">
        <v>480</v>
      </c>
      <c r="T612" s="7"/>
      <c r="U612" s="7"/>
      <c r="V612" s="7"/>
      <c r="W612" s="7"/>
      <c r="X612" s="7"/>
      <c r="Y612" s="7"/>
      <c r="Z612" s="9" t="s">
        <v>7766</v>
      </c>
      <c r="AA612" s="7" t="s">
        <v>480</v>
      </c>
      <c r="AB612" s="7">
        <v>1</v>
      </c>
    </row>
    <row r="613" spans="1:28" ht="21.6" customHeight="1">
      <c r="A613" s="7">
        <v>246</v>
      </c>
      <c r="B613" s="7">
        <v>2025061865</v>
      </c>
      <c r="C613" s="7">
        <v>1</v>
      </c>
      <c r="D613" s="7" t="s">
        <v>7123</v>
      </c>
      <c r="E613" s="7" t="s">
        <v>125</v>
      </c>
      <c r="F613" s="7" t="s">
        <v>8089</v>
      </c>
      <c r="G613" s="7" t="s">
        <v>7226</v>
      </c>
      <c r="H613" s="7" t="s">
        <v>7309</v>
      </c>
      <c r="I613" s="7" t="s">
        <v>7923</v>
      </c>
      <c r="J613" s="7" t="s">
        <v>7247</v>
      </c>
      <c r="K613" s="7" t="s">
        <v>7129</v>
      </c>
      <c r="L613" s="9" t="s">
        <v>7924</v>
      </c>
      <c r="M613" s="9" t="s">
        <v>7925</v>
      </c>
      <c r="N613" s="9" t="s">
        <v>7443</v>
      </c>
      <c r="O613" s="7" t="s">
        <v>7136</v>
      </c>
      <c r="P613" s="7"/>
      <c r="Q613" s="7">
        <v>294</v>
      </c>
      <c r="R613" s="7">
        <v>1063</v>
      </c>
      <c r="S613" s="7"/>
      <c r="T613" s="7"/>
      <c r="U613" s="7"/>
      <c r="V613" s="7"/>
      <c r="W613" s="7"/>
      <c r="X613" s="7"/>
      <c r="Y613" s="7"/>
      <c r="Z613" s="9" t="s">
        <v>7766</v>
      </c>
      <c r="AA613" s="7" t="s">
        <v>480</v>
      </c>
      <c r="AB613" s="7">
        <v>1</v>
      </c>
    </row>
    <row r="614" spans="1:28" ht="21.6" customHeight="1">
      <c r="A614" s="7">
        <v>250</v>
      </c>
      <c r="B614" s="7">
        <v>2025063012</v>
      </c>
      <c r="C614" s="7">
        <v>1</v>
      </c>
      <c r="D614" s="7" t="s">
        <v>7123</v>
      </c>
      <c r="E614" s="7" t="s">
        <v>125</v>
      </c>
      <c r="F614" s="7" t="s">
        <v>8127</v>
      </c>
      <c r="G614" s="7" t="s">
        <v>7309</v>
      </c>
      <c r="H614" s="7" t="s">
        <v>7179</v>
      </c>
      <c r="I614" s="7" t="s">
        <v>8038</v>
      </c>
      <c r="J614" s="7" t="s">
        <v>7489</v>
      </c>
      <c r="K614" s="7" t="s">
        <v>7129</v>
      </c>
      <c r="L614" s="9" t="s">
        <v>8039</v>
      </c>
      <c r="M614" s="9" t="s">
        <v>8040</v>
      </c>
      <c r="N614" s="9" t="s">
        <v>7370</v>
      </c>
      <c r="O614" s="7" t="s">
        <v>471</v>
      </c>
      <c r="P614" s="7"/>
      <c r="Q614" s="7"/>
      <c r="R614" s="7">
        <v>36908</v>
      </c>
      <c r="S614" s="7"/>
      <c r="T614" s="7"/>
      <c r="U614" s="7"/>
      <c r="V614" s="7"/>
      <c r="W614" s="7"/>
      <c r="X614" s="7"/>
      <c r="Y614" s="7" t="s">
        <v>480</v>
      </c>
      <c r="Z614" s="9" t="s">
        <v>8128</v>
      </c>
      <c r="AA614" s="7" t="s">
        <v>480</v>
      </c>
      <c r="AB614" s="7">
        <v>1</v>
      </c>
    </row>
    <row r="615" spans="1:28" ht="21.6" customHeight="1">
      <c r="A615" s="7">
        <v>259</v>
      </c>
      <c r="B615" s="7">
        <v>2025061832</v>
      </c>
      <c r="C615" s="7">
        <v>1</v>
      </c>
      <c r="D615" s="7" t="s">
        <v>7123</v>
      </c>
      <c r="E615" s="7" t="s">
        <v>125</v>
      </c>
      <c r="F615" s="7" t="s">
        <v>8097</v>
      </c>
      <c r="G615" s="7" t="s">
        <v>7372</v>
      </c>
      <c r="H615" s="7" t="s">
        <v>8129</v>
      </c>
      <c r="I615" s="7" t="s">
        <v>7691</v>
      </c>
      <c r="J615" s="7" t="s">
        <v>7489</v>
      </c>
      <c r="K615" s="7" t="s">
        <v>7129</v>
      </c>
      <c r="L615" s="9" t="s">
        <v>7200</v>
      </c>
      <c r="M615" s="9" t="s">
        <v>7493</v>
      </c>
      <c r="N615" s="9" t="s">
        <v>7692</v>
      </c>
      <c r="O615" s="7" t="s">
        <v>509</v>
      </c>
      <c r="P615" s="7"/>
      <c r="Q615" s="7"/>
      <c r="R615" s="7">
        <v>1086013</v>
      </c>
      <c r="S615" s="7"/>
      <c r="T615" s="7"/>
      <c r="U615" s="7"/>
      <c r="V615" s="7"/>
      <c r="W615" s="7"/>
      <c r="X615" s="7"/>
      <c r="Y615" s="7"/>
      <c r="Z615" s="9" t="s">
        <v>8130</v>
      </c>
      <c r="AA615" s="7" t="s">
        <v>480</v>
      </c>
      <c r="AB615" s="7">
        <v>1</v>
      </c>
    </row>
    <row r="616" spans="1:28" ht="21.6" customHeight="1">
      <c r="A616" s="7">
        <v>260</v>
      </c>
      <c r="B616" s="7">
        <v>2025063217</v>
      </c>
      <c r="C616" s="7">
        <v>1</v>
      </c>
      <c r="D616" s="7" t="s">
        <v>7123</v>
      </c>
      <c r="E616" s="7" t="s">
        <v>125</v>
      </c>
      <c r="F616" s="7" t="s">
        <v>8083</v>
      </c>
      <c r="G616" s="7" t="s">
        <v>7347</v>
      </c>
      <c r="H616" s="7" t="s">
        <v>7584</v>
      </c>
      <c r="I616" s="7" t="s">
        <v>7691</v>
      </c>
      <c r="J616" s="7" t="s">
        <v>7489</v>
      </c>
      <c r="K616" s="7" t="s">
        <v>7129</v>
      </c>
      <c r="L616" s="9" t="s">
        <v>7200</v>
      </c>
      <c r="M616" s="9" t="s">
        <v>7493</v>
      </c>
      <c r="N616" s="9" t="s">
        <v>7692</v>
      </c>
      <c r="O616" s="7" t="s">
        <v>509</v>
      </c>
      <c r="P616" s="7"/>
      <c r="Q616" s="7"/>
      <c r="R616" s="7">
        <v>1086013</v>
      </c>
      <c r="S616" s="7"/>
      <c r="T616" s="7"/>
      <c r="U616" s="7"/>
      <c r="V616" s="7"/>
      <c r="W616" s="7"/>
      <c r="X616" s="7"/>
      <c r="Y616" s="7"/>
      <c r="Z616" s="9" t="s">
        <v>8131</v>
      </c>
      <c r="AA616" s="7" t="s">
        <v>480</v>
      </c>
      <c r="AB616" s="7">
        <v>1</v>
      </c>
    </row>
    <row r="617" spans="1:28" ht="21.6" customHeight="1">
      <c r="A617" s="7">
        <v>263</v>
      </c>
      <c r="B617" s="7">
        <v>2025060258</v>
      </c>
      <c r="C617" s="7">
        <v>1</v>
      </c>
      <c r="D617" s="7" t="s">
        <v>7123</v>
      </c>
      <c r="E617" s="7" t="s">
        <v>125</v>
      </c>
      <c r="F617" s="7" t="s">
        <v>8065</v>
      </c>
      <c r="G617" s="7" t="s">
        <v>7309</v>
      </c>
      <c r="H617" s="7" t="s">
        <v>7179</v>
      </c>
      <c r="I617" s="7" t="s">
        <v>7513</v>
      </c>
      <c r="J617" s="7" t="s">
        <v>1843</v>
      </c>
      <c r="K617" s="7" t="s">
        <v>7129</v>
      </c>
      <c r="L617" s="9" t="s">
        <v>7200</v>
      </c>
      <c r="M617" s="9" t="s">
        <v>7493</v>
      </c>
      <c r="N617" s="9" t="s">
        <v>7514</v>
      </c>
      <c r="O617" s="7" t="s">
        <v>471</v>
      </c>
      <c r="P617" s="7"/>
      <c r="Q617" s="7"/>
      <c r="R617" s="7">
        <v>67410</v>
      </c>
      <c r="S617" s="7"/>
      <c r="T617" s="7"/>
      <c r="U617" s="7" t="s">
        <v>480</v>
      </c>
      <c r="V617" s="7"/>
      <c r="W617" s="7"/>
      <c r="X617" s="7"/>
      <c r="Y617" s="7"/>
      <c r="Z617" s="9" t="s">
        <v>7308</v>
      </c>
      <c r="AA617" s="7" t="s">
        <v>480</v>
      </c>
      <c r="AB617" s="7">
        <v>1</v>
      </c>
    </row>
    <row r="618" spans="1:28" ht="21.6" customHeight="1">
      <c r="A618" s="7">
        <v>264</v>
      </c>
      <c r="B618" s="7">
        <v>2025060257</v>
      </c>
      <c r="C618" s="7">
        <v>1</v>
      </c>
      <c r="D618" s="7" t="s">
        <v>7123</v>
      </c>
      <c r="E618" s="7" t="s">
        <v>125</v>
      </c>
      <c r="F618" s="7" t="s">
        <v>8065</v>
      </c>
      <c r="G618" s="7" t="s">
        <v>7226</v>
      </c>
      <c r="H618" s="7" t="s">
        <v>7309</v>
      </c>
      <c r="I618" s="7" t="s">
        <v>7516</v>
      </c>
      <c r="J618" s="7" t="s">
        <v>1843</v>
      </c>
      <c r="K618" s="7" t="s">
        <v>7129</v>
      </c>
      <c r="L618" s="9" t="s">
        <v>7200</v>
      </c>
      <c r="M618" s="9" t="s">
        <v>7493</v>
      </c>
      <c r="N618" s="9" t="s">
        <v>7517</v>
      </c>
      <c r="O618" s="7" t="s">
        <v>471</v>
      </c>
      <c r="P618" s="7"/>
      <c r="Q618" s="7"/>
      <c r="R618" s="7">
        <v>298748</v>
      </c>
      <c r="S618" s="7"/>
      <c r="T618" s="7"/>
      <c r="U618" s="7" t="s">
        <v>480</v>
      </c>
      <c r="V618" s="7"/>
      <c r="W618" s="7"/>
      <c r="X618" s="7"/>
      <c r="Y618" s="7"/>
      <c r="Z618" s="9" t="s">
        <v>7308</v>
      </c>
      <c r="AA618" s="7" t="s">
        <v>480</v>
      </c>
      <c r="AB618" s="7">
        <v>1</v>
      </c>
    </row>
    <row r="619" spans="1:28" ht="21.6" customHeight="1">
      <c r="A619" s="7">
        <v>265</v>
      </c>
      <c r="B619" s="7">
        <v>2025061831</v>
      </c>
      <c r="C619" s="7">
        <v>1</v>
      </c>
      <c r="D619" s="7" t="s">
        <v>7123</v>
      </c>
      <c r="E619" s="7" t="s">
        <v>125</v>
      </c>
      <c r="F619" s="7" t="s">
        <v>8097</v>
      </c>
      <c r="G619" s="7" t="s">
        <v>7332</v>
      </c>
      <c r="H619" s="7" t="s">
        <v>7372</v>
      </c>
      <c r="I619" s="7" t="s">
        <v>7516</v>
      </c>
      <c r="J619" s="7" t="s">
        <v>1843</v>
      </c>
      <c r="K619" s="7" t="s">
        <v>7129</v>
      </c>
      <c r="L619" s="9" t="s">
        <v>7200</v>
      </c>
      <c r="M619" s="9" t="s">
        <v>7493</v>
      </c>
      <c r="N619" s="9" t="s">
        <v>7517</v>
      </c>
      <c r="O619" s="7" t="s">
        <v>509</v>
      </c>
      <c r="P619" s="7"/>
      <c r="Q619" s="7"/>
      <c r="R619" s="7">
        <v>368313</v>
      </c>
      <c r="S619" s="7"/>
      <c r="T619" s="7"/>
      <c r="U619" s="7"/>
      <c r="V619" s="7"/>
      <c r="W619" s="7"/>
      <c r="X619" s="7"/>
      <c r="Y619" s="7"/>
      <c r="Z619" s="9" t="s">
        <v>8132</v>
      </c>
      <c r="AA619" s="7" t="s">
        <v>480</v>
      </c>
      <c r="AB619" s="7">
        <v>1</v>
      </c>
    </row>
    <row r="620" spans="1:28" ht="21.6" customHeight="1">
      <c r="A620" s="7">
        <v>266</v>
      </c>
      <c r="B620" s="7">
        <v>2025063270</v>
      </c>
      <c r="C620" s="7">
        <v>1</v>
      </c>
      <c r="D620" s="7" t="s">
        <v>7123</v>
      </c>
      <c r="E620" s="7" t="s">
        <v>125</v>
      </c>
      <c r="F620" s="7" t="s">
        <v>8083</v>
      </c>
      <c r="G620" s="7" t="s">
        <v>7332</v>
      </c>
      <c r="H620" s="7" t="s">
        <v>7333</v>
      </c>
      <c r="I620" s="7" t="s">
        <v>7518</v>
      </c>
      <c r="J620" s="7" t="s">
        <v>1843</v>
      </c>
      <c r="K620" s="7" t="s">
        <v>7129</v>
      </c>
      <c r="L620" s="9" t="s">
        <v>7418</v>
      </c>
      <c r="M620" s="9" t="s">
        <v>7356</v>
      </c>
      <c r="N620" s="9" t="s">
        <v>7388</v>
      </c>
      <c r="O620" s="7" t="s">
        <v>471</v>
      </c>
      <c r="P620" s="7"/>
      <c r="Q620" s="7"/>
      <c r="R620" s="7">
        <v>71144</v>
      </c>
      <c r="S620" s="7" t="s">
        <v>480</v>
      </c>
      <c r="T620" s="7"/>
      <c r="U620" s="7"/>
      <c r="V620" s="7"/>
      <c r="W620" s="7"/>
      <c r="X620" s="7"/>
      <c r="Y620" s="7"/>
      <c r="Z620" s="9" t="s">
        <v>7766</v>
      </c>
      <c r="AA620" s="7" t="s">
        <v>480</v>
      </c>
      <c r="AB620" s="7">
        <v>1</v>
      </c>
    </row>
    <row r="621" spans="1:28" ht="21.6" customHeight="1">
      <c r="A621" s="7">
        <v>271</v>
      </c>
      <c r="B621" s="7">
        <v>2025062906</v>
      </c>
      <c r="C621" s="7">
        <v>1</v>
      </c>
      <c r="D621" s="7" t="s">
        <v>7123</v>
      </c>
      <c r="E621" s="7" t="s">
        <v>125</v>
      </c>
      <c r="F621" s="7" t="s">
        <v>8133</v>
      </c>
      <c r="G621" s="7" t="s">
        <v>7332</v>
      </c>
      <c r="H621" s="7" t="s">
        <v>7333</v>
      </c>
      <c r="I621" s="7" t="s">
        <v>7702</v>
      </c>
      <c r="J621" s="7" t="s">
        <v>7703</v>
      </c>
      <c r="K621" s="7" t="s">
        <v>7129</v>
      </c>
      <c r="L621" s="9" t="s">
        <v>7704</v>
      </c>
      <c r="M621" s="9" t="s">
        <v>7705</v>
      </c>
      <c r="N621" s="9" t="s">
        <v>7706</v>
      </c>
      <c r="O621" s="7" t="s">
        <v>471</v>
      </c>
      <c r="P621" s="7"/>
      <c r="Q621" s="7">
        <v>1763</v>
      </c>
      <c r="R621" s="7">
        <v>144559</v>
      </c>
      <c r="S621" s="7"/>
      <c r="T621" s="7"/>
      <c r="U621" s="7" t="s">
        <v>480</v>
      </c>
      <c r="V621" s="7"/>
      <c r="W621" s="7"/>
      <c r="X621" s="7"/>
      <c r="Y621" s="7"/>
      <c r="Z621" s="9" t="s">
        <v>7308</v>
      </c>
      <c r="AA621" s="7" t="s">
        <v>480</v>
      </c>
      <c r="AB621" s="7">
        <v>1</v>
      </c>
    </row>
    <row r="622" spans="1:28" ht="21.6" customHeight="1">
      <c r="A622" s="7">
        <v>274</v>
      </c>
      <c r="B622" s="7">
        <v>2025062907</v>
      </c>
      <c r="C622" s="7">
        <v>1</v>
      </c>
      <c r="D622" s="7" t="s">
        <v>7123</v>
      </c>
      <c r="E622" s="7" t="s">
        <v>125</v>
      </c>
      <c r="F622" s="7" t="s">
        <v>8133</v>
      </c>
      <c r="G622" s="7" t="s">
        <v>7333</v>
      </c>
      <c r="H622" s="7" t="s">
        <v>7372</v>
      </c>
      <c r="I622" s="7" t="s">
        <v>7708</v>
      </c>
      <c r="J622" s="7" t="s">
        <v>7703</v>
      </c>
      <c r="K622" s="7" t="s">
        <v>7129</v>
      </c>
      <c r="L622" s="9" t="s">
        <v>7704</v>
      </c>
      <c r="M622" s="9" t="s">
        <v>7705</v>
      </c>
      <c r="N622" s="9" t="s">
        <v>7709</v>
      </c>
      <c r="O622" s="7" t="s">
        <v>471</v>
      </c>
      <c r="P622" s="7"/>
      <c r="Q622" s="7">
        <v>8152</v>
      </c>
      <c r="R622" s="7">
        <v>275300</v>
      </c>
      <c r="S622" s="7"/>
      <c r="T622" s="7"/>
      <c r="U622" s="7" t="s">
        <v>480</v>
      </c>
      <c r="V622" s="7"/>
      <c r="W622" s="7"/>
      <c r="X622" s="7"/>
      <c r="Y622" s="7"/>
      <c r="Z622" s="9" t="s">
        <v>7308</v>
      </c>
      <c r="AA622" s="7" t="s">
        <v>480</v>
      </c>
      <c r="AB622" s="7">
        <v>1</v>
      </c>
    </row>
    <row r="623" spans="1:28" ht="21.6" customHeight="1">
      <c r="A623" s="7">
        <v>275</v>
      </c>
      <c r="B623" s="7">
        <v>2025060749</v>
      </c>
      <c r="C623" s="7">
        <v>1</v>
      </c>
      <c r="D623" s="7" t="s">
        <v>7123</v>
      </c>
      <c r="E623" s="7" t="s">
        <v>125</v>
      </c>
      <c r="F623" s="7" t="s">
        <v>8105</v>
      </c>
      <c r="G623" s="7" t="s">
        <v>7523</v>
      </c>
      <c r="H623" s="7" t="s">
        <v>7671</v>
      </c>
      <c r="I623" s="7" t="s">
        <v>7519</v>
      </c>
      <c r="J623" s="7" t="s">
        <v>7520</v>
      </c>
      <c r="K623" s="7" t="s">
        <v>7129</v>
      </c>
      <c r="L623" s="9" t="s">
        <v>7344</v>
      </c>
      <c r="M623" s="9" t="s">
        <v>7521</v>
      </c>
      <c r="N623" s="9" t="s">
        <v>7522</v>
      </c>
      <c r="O623" s="7" t="s">
        <v>471</v>
      </c>
      <c r="P623" s="7"/>
      <c r="Q623" s="7"/>
      <c r="R623" s="7">
        <v>24517</v>
      </c>
      <c r="S623" s="7" t="s">
        <v>480</v>
      </c>
      <c r="T623" s="7"/>
      <c r="U623" s="7"/>
      <c r="V623" s="7"/>
      <c r="W623" s="7"/>
      <c r="X623" s="7"/>
      <c r="Y623" s="7"/>
      <c r="Z623" s="9" t="s">
        <v>7766</v>
      </c>
      <c r="AA623" s="7" t="s">
        <v>480</v>
      </c>
      <c r="AB623" s="7">
        <v>1</v>
      </c>
    </row>
    <row r="624" spans="1:28" ht="21.6" customHeight="1">
      <c r="A624" s="7">
        <v>321</v>
      </c>
      <c r="B624" s="7">
        <v>2025060589</v>
      </c>
      <c r="C624" s="7">
        <v>1</v>
      </c>
      <c r="D624" s="7" t="s">
        <v>7123</v>
      </c>
      <c r="E624" s="7" t="s">
        <v>125</v>
      </c>
      <c r="F624" s="7" t="s">
        <v>8085</v>
      </c>
      <c r="G624" s="7" t="s">
        <v>7196</v>
      </c>
      <c r="H624" s="7" t="s">
        <v>7373</v>
      </c>
      <c r="I624" s="7" t="s">
        <v>7524</v>
      </c>
      <c r="J624" s="7" t="s">
        <v>7816</v>
      </c>
      <c r="K624" s="7" t="s">
        <v>7525</v>
      </c>
      <c r="L624" s="9" t="s">
        <v>7526</v>
      </c>
      <c r="M624" s="9" t="s">
        <v>7527</v>
      </c>
      <c r="N624" s="9" t="s">
        <v>165</v>
      </c>
      <c r="O624" s="7" t="s">
        <v>471</v>
      </c>
      <c r="P624" s="7"/>
      <c r="Q624" s="7"/>
      <c r="R624" s="7">
        <v>50</v>
      </c>
      <c r="S624" s="7" t="s">
        <v>480</v>
      </c>
      <c r="T624" s="7"/>
      <c r="U624" s="7"/>
      <c r="V624" s="7"/>
      <c r="W624" s="7"/>
      <c r="X624" s="7"/>
      <c r="Y624" s="7"/>
      <c r="Z624" s="9" t="s">
        <v>242</v>
      </c>
      <c r="AA624" s="7" t="s">
        <v>480</v>
      </c>
      <c r="AB624" s="7">
        <v>1</v>
      </c>
    </row>
    <row r="625" spans="1:28" ht="21.6" customHeight="1">
      <c r="A625" s="7">
        <v>322</v>
      </c>
      <c r="B625" s="7">
        <v>2025063188</v>
      </c>
      <c r="C625" s="7">
        <v>1</v>
      </c>
      <c r="D625" s="7" t="s">
        <v>7123</v>
      </c>
      <c r="E625" s="7" t="s">
        <v>125</v>
      </c>
      <c r="F625" s="7" t="s">
        <v>8083</v>
      </c>
      <c r="G625" s="7" t="s">
        <v>8080</v>
      </c>
      <c r="H625" s="7" t="s">
        <v>7179</v>
      </c>
      <c r="I625" s="7" t="s">
        <v>7524</v>
      </c>
      <c r="J625" s="7" t="s">
        <v>7816</v>
      </c>
      <c r="K625" s="7" t="s">
        <v>7525</v>
      </c>
      <c r="L625" s="9" t="s">
        <v>7526</v>
      </c>
      <c r="M625" s="9" t="s">
        <v>7527</v>
      </c>
      <c r="N625" s="9" t="s">
        <v>165</v>
      </c>
      <c r="O625" s="7" t="s">
        <v>471</v>
      </c>
      <c r="P625" s="7"/>
      <c r="Q625" s="7"/>
      <c r="R625" s="7">
        <v>0</v>
      </c>
      <c r="S625" s="7"/>
      <c r="T625" s="7"/>
      <c r="U625" s="7"/>
      <c r="V625" s="7"/>
      <c r="W625" s="7"/>
      <c r="X625" s="7"/>
      <c r="Y625" s="7" t="s">
        <v>480</v>
      </c>
      <c r="Z625" s="9" t="s">
        <v>8134</v>
      </c>
      <c r="AA625" s="7" t="s">
        <v>480</v>
      </c>
      <c r="AB625" s="7">
        <v>1</v>
      </c>
    </row>
    <row r="626" spans="1:28" ht="21.6" customHeight="1">
      <c r="A626" s="7">
        <v>323</v>
      </c>
      <c r="B626" s="7">
        <v>2025061331</v>
      </c>
      <c r="C626" s="7">
        <v>1</v>
      </c>
      <c r="D626" s="7" t="s">
        <v>7123</v>
      </c>
      <c r="E626" s="7" t="s">
        <v>146</v>
      </c>
      <c r="F626" s="7" t="s">
        <v>8070</v>
      </c>
      <c r="G626" s="7" t="s">
        <v>7303</v>
      </c>
      <c r="H626" s="7" t="s">
        <v>8135</v>
      </c>
      <c r="I626" s="7" t="s">
        <v>7662</v>
      </c>
      <c r="J626" s="7" t="s">
        <v>7223</v>
      </c>
      <c r="K626" s="7" t="s">
        <v>7129</v>
      </c>
      <c r="L626" s="9" t="s">
        <v>7663</v>
      </c>
      <c r="M626" s="9" t="s">
        <v>7664</v>
      </c>
      <c r="N626" s="9" t="s">
        <v>7443</v>
      </c>
      <c r="O626" s="7" t="s">
        <v>509</v>
      </c>
      <c r="P626" s="7"/>
      <c r="Q626" s="7"/>
      <c r="R626" s="7">
        <v>5628</v>
      </c>
      <c r="S626" s="7"/>
      <c r="T626" s="7"/>
      <c r="U626" s="7"/>
      <c r="V626" s="7"/>
      <c r="W626" s="7"/>
      <c r="X626" s="7"/>
      <c r="Y626" s="7"/>
      <c r="Z626" s="9" t="s">
        <v>8136</v>
      </c>
      <c r="AA626" s="7" t="s">
        <v>480</v>
      </c>
      <c r="AB626" s="7">
        <v>1</v>
      </c>
    </row>
    <row r="627" spans="1:28" ht="21.6" customHeight="1">
      <c r="A627" s="7">
        <v>324</v>
      </c>
      <c r="B627" s="7">
        <v>2025062445</v>
      </c>
      <c r="C627" s="7">
        <v>1</v>
      </c>
      <c r="D627" s="7" t="s">
        <v>7123</v>
      </c>
      <c r="E627" s="7" t="s">
        <v>146</v>
      </c>
      <c r="F627" s="7" t="s">
        <v>8112</v>
      </c>
      <c r="G627" s="7" t="s">
        <v>7750</v>
      </c>
      <c r="H627" s="7" t="s">
        <v>7561</v>
      </c>
      <c r="I627" s="7" t="s">
        <v>7471</v>
      </c>
      <c r="J627" s="7" t="s">
        <v>7244</v>
      </c>
      <c r="K627" s="7" t="s">
        <v>7129</v>
      </c>
      <c r="L627" s="9" t="s">
        <v>7408</v>
      </c>
      <c r="M627" s="9" t="s">
        <v>7472</v>
      </c>
      <c r="N627" s="9" t="s">
        <v>7454</v>
      </c>
      <c r="O627" s="7" t="s">
        <v>509</v>
      </c>
      <c r="P627" s="7"/>
      <c r="Q627" s="7"/>
      <c r="R627" s="7">
        <v>173548</v>
      </c>
      <c r="S627" s="7"/>
      <c r="T627" s="7"/>
      <c r="U627" s="7"/>
      <c r="V627" s="7"/>
      <c r="W627" s="7"/>
      <c r="X627" s="7"/>
      <c r="Y627" s="7"/>
      <c r="Z627" s="9" t="s">
        <v>8137</v>
      </c>
      <c r="AA627" s="7" t="s">
        <v>480</v>
      </c>
      <c r="AB627" s="7">
        <v>1</v>
      </c>
    </row>
    <row r="628" spans="1:28" ht="21.6" customHeight="1">
      <c r="A628" s="7">
        <v>325</v>
      </c>
      <c r="B628" s="7">
        <v>2025062053</v>
      </c>
      <c r="C628" s="7">
        <v>1</v>
      </c>
      <c r="D628" s="7" t="s">
        <v>7123</v>
      </c>
      <c r="E628" s="7" t="s">
        <v>146</v>
      </c>
      <c r="F628" s="7" t="s">
        <v>8098</v>
      </c>
      <c r="G628" s="7" t="s">
        <v>7372</v>
      </c>
      <c r="H628" s="7" t="s">
        <v>7377</v>
      </c>
      <c r="I628" s="7" t="s">
        <v>7530</v>
      </c>
      <c r="J628" s="7" t="s">
        <v>7247</v>
      </c>
      <c r="K628" s="7" t="s">
        <v>7129</v>
      </c>
      <c r="L628" s="9" t="s">
        <v>7531</v>
      </c>
      <c r="M628" s="9" t="s">
        <v>7532</v>
      </c>
      <c r="N628" s="9" t="s">
        <v>7376</v>
      </c>
      <c r="O628" s="7" t="s">
        <v>509</v>
      </c>
      <c r="P628" s="7"/>
      <c r="Q628" s="7">
        <v>3599</v>
      </c>
      <c r="R628" s="7">
        <v>46940</v>
      </c>
      <c r="S628" s="7"/>
      <c r="T628" s="7"/>
      <c r="U628" s="7"/>
      <c r="V628" s="7"/>
      <c r="W628" s="7"/>
      <c r="X628" s="7"/>
      <c r="Y628" s="7"/>
      <c r="Z628" s="9" t="s">
        <v>8138</v>
      </c>
      <c r="AA628" s="7" t="s">
        <v>480</v>
      </c>
      <c r="AB628" s="7">
        <v>1</v>
      </c>
    </row>
    <row r="629" spans="1:28" ht="21.6" customHeight="1">
      <c r="A629" s="7">
        <v>327</v>
      </c>
      <c r="B629" s="7">
        <v>2025062049</v>
      </c>
      <c r="C629" s="7">
        <v>1</v>
      </c>
      <c r="D629" s="7" t="s">
        <v>7123</v>
      </c>
      <c r="E629" s="7" t="s">
        <v>146</v>
      </c>
      <c r="F629" s="7" t="s">
        <v>8098</v>
      </c>
      <c r="G629" s="7" t="s">
        <v>7871</v>
      </c>
      <c r="H629" s="7" t="s">
        <v>8139</v>
      </c>
      <c r="I629" s="7" t="s">
        <v>7537</v>
      </c>
      <c r="J629" s="7" t="s">
        <v>7247</v>
      </c>
      <c r="K629" s="7" t="s">
        <v>7129</v>
      </c>
      <c r="L629" s="9" t="s">
        <v>7531</v>
      </c>
      <c r="M629" s="9" t="s">
        <v>7532</v>
      </c>
      <c r="N629" s="9" t="s">
        <v>7376</v>
      </c>
      <c r="O629" s="7" t="s">
        <v>7136</v>
      </c>
      <c r="P629" s="7"/>
      <c r="Q629" s="7">
        <v>5963</v>
      </c>
      <c r="R629" s="7">
        <v>80840</v>
      </c>
      <c r="S629" s="7"/>
      <c r="T629" s="7"/>
      <c r="U629" s="7"/>
      <c r="V629" s="7"/>
      <c r="W629" s="7"/>
      <c r="X629" s="7"/>
      <c r="Y629" s="7"/>
      <c r="Z629" s="9"/>
      <c r="AA629" s="7" t="s">
        <v>480</v>
      </c>
      <c r="AB629" s="7">
        <v>1</v>
      </c>
    </row>
    <row r="630" spans="1:28" ht="21.6" customHeight="1">
      <c r="A630" s="7">
        <v>1</v>
      </c>
      <c r="B630" s="7">
        <v>2025073186</v>
      </c>
      <c r="C630" s="7">
        <v>1</v>
      </c>
      <c r="D630" s="7" t="s">
        <v>7123</v>
      </c>
      <c r="E630" s="7" t="s">
        <v>130</v>
      </c>
      <c r="F630" s="7" t="s">
        <v>8140</v>
      </c>
      <c r="G630" s="7" t="s">
        <v>8141</v>
      </c>
      <c r="H630" s="7" t="s">
        <v>7956</v>
      </c>
      <c r="I630" s="7" t="s">
        <v>7127</v>
      </c>
      <c r="J630" s="7" t="s">
        <v>7128</v>
      </c>
      <c r="K630" s="7" t="s">
        <v>7129</v>
      </c>
      <c r="L630" s="9" t="s">
        <v>7130</v>
      </c>
      <c r="M630" s="9" t="s">
        <v>7131</v>
      </c>
      <c r="N630" s="9" t="s">
        <v>130</v>
      </c>
      <c r="O630" s="7" t="s">
        <v>471</v>
      </c>
      <c r="P630" s="7"/>
      <c r="Q630" s="7">
        <v>4804</v>
      </c>
      <c r="R630" s="7">
        <v>33776</v>
      </c>
      <c r="S630" s="7" t="s">
        <v>480</v>
      </c>
      <c r="T630" s="7"/>
      <c r="U630" s="7"/>
      <c r="V630" s="7"/>
      <c r="W630" s="7"/>
      <c r="X630" s="7"/>
      <c r="Y630" s="7"/>
      <c r="Z630" s="9" t="s">
        <v>7132</v>
      </c>
      <c r="AA630" s="7" t="s">
        <v>480</v>
      </c>
      <c r="AB630" s="7">
        <v>1</v>
      </c>
    </row>
    <row r="631" spans="1:28" ht="21.6" customHeight="1">
      <c r="A631" s="7">
        <v>3</v>
      </c>
      <c r="B631" s="7">
        <v>2025072178</v>
      </c>
      <c r="C631" s="7">
        <v>1</v>
      </c>
      <c r="D631" s="7" t="s">
        <v>7123</v>
      </c>
      <c r="E631" s="7" t="s">
        <v>130</v>
      </c>
      <c r="F631" s="7" t="s">
        <v>8142</v>
      </c>
      <c r="G631" s="7" t="s">
        <v>7327</v>
      </c>
      <c r="H631" s="7" t="s">
        <v>7300</v>
      </c>
      <c r="I631" s="7" t="s">
        <v>7140</v>
      </c>
      <c r="J631" s="7" t="s">
        <v>7141</v>
      </c>
      <c r="K631" s="7" t="s">
        <v>7129</v>
      </c>
      <c r="L631" s="9" t="s">
        <v>7142</v>
      </c>
      <c r="M631" s="9" t="s">
        <v>7143</v>
      </c>
      <c r="N631" s="9" t="s">
        <v>130</v>
      </c>
      <c r="O631" s="7" t="s">
        <v>471</v>
      </c>
      <c r="P631" s="7"/>
      <c r="Q631" s="7">
        <v>82</v>
      </c>
      <c r="R631" s="7">
        <v>3376</v>
      </c>
      <c r="S631" s="7" t="s">
        <v>480</v>
      </c>
      <c r="T631" s="7"/>
      <c r="U631" s="7"/>
      <c r="V631" s="7"/>
      <c r="W631" s="7"/>
      <c r="X631" s="7"/>
      <c r="Y631" s="7"/>
      <c r="Z631" s="9" t="s">
        <v>7132</v>
      </c>
      <c r="AA631" s="7" t="s">
        <v>480</v>
      </c>
      <c r="AB631" s="7">
        <v>1</v>
      </c>
    </row>
    <row r="632" spans="1:28" ht="21.6" customHeight="1">
      <c r="A632" s="7">
        <v>5</v>
      </c>
      <c r="B632" s="7">
        <v>2025072247</v>
      </c>
      <c r="C632" s="7">
        <v>1</v>
      </c>
      <c r="D632" s="7" t="s">
        <v>7123</v>
      </c>
      <c r="E632" s="7" t="s">
        <v>130</v>
      </c>
      <c r="F632" s="7" t="s">
        <v>8142</v>
      </c>
      <c r="G632" s="7" t="s">
        <v>7276</v>
      </c>
      <c r="H632" s="7" t="s">
        <v>7600</v>
      </c>
      <c r="I632" s="7" t="s">
        <v>7146</v>
      </c>
      <c r="J632" s="7" t="s">
        <v>7141</v>
      </c>
      <c r="K632" s="7" t="s">
        <v>7129</v>
      </c>
      <c r="L632" s="9" t="s">
        <v>7147</v>
      </c>
      <c r="M632" s="9" t="s">
        <v>7148</v>
      </c>
      <c r="N632" s="9" t="s">
        <v>7830</v>
      </c>
      <c r="O632" s="7" t="s">
        <v>471</v>
      </c>
      <c r="P632" s="7"/>
      <c r="Q632" s="7">
        <v>2185</v>
      </c>
      <c r="R632" s="7">
        <v>17147</v>
      </c>
      <c r="S632" s="7" t="s">
        <v>480</v>
      </c>
      <c r="T632" s="7"/>
      <c r="U632" s="7"/>
      <c r="V632" s="7"/>
      <c r="W632" s="7"/>
      <c r="X632" s="7"/>
      <c r="Y632" s="7"/>
      <c r="Z632" s="9" t="s">
        <v>7132</v>
      </c>
      <c r="AA632" s="7" t="s">
        <v>480</v>
      </c>
      <c r="AB632" s="7">
        <v>1</v>
      </c>
    </row>
    <row r="633" spans="1:28" ht="21.6" customHeight="1">
      <c r="A633" s="7">
        <v>7</v>
      </c>
      <c r="B633" s="7">
        <v>2025071655</v>
      </c>
      <c r="C633" s="7">
        <v>1</v>
      </c>
      <c r="D633" s="7" t="s">
        <v>7123</v>
      </c>
      <c r="E633" s="7" t="s">
        <v>130</v>
      </c>
      <c r="F633" s="7" t="s">
        <v>8143</v>
      </c>
      <c r="G633" s="7" t="s">
        <v>7722</v>
      </c>
      <c r="H633" s="7" t="s">
        <v>7332</v>
      </c>
      <c r="I633" s="7" t="s">
        <v>7152</v>
      </c>
      <c r="J633" s="7" t="s">
        <v>7141</v>
      </c>
      <c r="K633" s="7" t="s">
        <v>7129</v>
      </c>
      <c r="L633" s="9" t="s">
        <v>7153</v>
      </c>
      <c r="M633" s="9" t="s">
        <v>7154</v>
      </c>
      <c r="N633" s="9" t="s">
        <v>7155</v>
      </c>
      <c r="O633" s="7" t="s">
        <v>7136</v>
      </c>
      <c r="P633" s="7"/>
      <c r="Q633" s="7">
        <v>35368</v>
      </c>
      <c r="R633" s="7">
        <v>66522</v>
      </c>
      <c r="S633" s="7"/>
      <c r="T633" s="7"/>
      <c r="U633" s="7"/>
      <c r="V633" s="7"/>
      <c r="W633" s="7"/>
      <c r="X633" s="7"/>
      <c r="Y633" s="7"/>
      <c r="Z633" s="9" t="s">
        <v>7132</v>
      </c>
      <c r="AA633" s="7" t="s">
        <v>480</v>
      </c>
      <c r="AB633" s="7">
        <v>1</v>
      </c>
    </row>
    <row r="634" spans="1:28" ht="21.6" customHeight="1">
      <c r="A634" s="7">
        <v>8</v>
      </c>
      <c r="B634" s="7">
        <v>2025072206</v>
      </c>
      <c r="C634" s="7">
        <v>1</v>
      </c>
      <c r="D634" s="7" t="s">
        <v>7123</v>
      </c>
      <c r="E634" s="7" t="s">
        <v>130</v>
      </c>
      <c r="F634" s="7" t="s">
        <v>8142</v>
      </c>
      <c r="G634" s="7" t="s">
        <v>8054</v>
      </c>
      <c r="H634" s="7" t="s">
        <v>7712</v>
      </c>
      <c r="I634" s="7" t="s">
        <v>7158</v>
      </c>
      <c r="J634" s="7" t="s">
        <v>7141</v>
      </c>
      <c r="K634" s="7" t="s">
        <v>7129</v>
      </c>
      <c r="L634" s="9" t="s">
        <v>7159</v>
      </c>
      <c r="M634" s="9" t="s">
        <v>7160</v>
      </c>
      <c r="N634" s="9" t="s">
        <v>7161</v>
      </c>
      <c r="O634" s="7" t="s">
        <v>471</v>
      </c>
      <c r="P634" s="7"/>
      <c r="Q634" s="7">
        <v>128</v>
      </c>
      <c r="R634" s="7">
        <v>865</v>
      </c>
      <c r="S634" s="7" t="s">
        <v>480</v>
      </c>
      <c r="T634" s="7"/>
      <c r="U634" s="7"/>
      <c r="V634" s="7"/>
      <c r="W634" s="7"/>
      <c r="X634" s="7"/>
      <c r="Y634" s="7"/>
      <c r="Z634" s="9" t="s">
        <v>7132</v>
      </c>
      <c r="AA634" s="7" t="s">
        <v>480</v>
      </c>
      <c r="AB634" s="7">
        <v>1</v>
      </c>
    </row>
    <row r="635" spans="1:28" ht="21.6" customHeight="1">
      <c r="A635" s="7">
        <v>10</v>
      </c>
      <c r="B635" s="7">
        <v>2025072203</v>
      </c>
      <c r="C635" s="7">
        <v>1</v>
      </c>
      <c r="D635" s="7" t="s">
        <v>7123</v>
      </c>
      <c r="E635" s="7" t="s">
        <v>130</v>
      </c>
      <c r="F635" s="7" t="s">
        <v>8142</v>
      </c>
      <c r="G635" s="7" t="s">
        <v>7288</v>
      </c>
      <c r="H635" s="7" t="s">
        <v>8054</v>
      </c>
      <c r="I635" s="7" t="s">
        <v>7164</v>
      </c>
      <c r="J635" s="7" t="s">
        <v>7141</v>
      </c>
      <c r="K635" s="7" t="s">
        <v>7129</v>
      </c>
      <c r="L635" s="9" t="s">
        <v>7165</v>
      </c>
      <c r="M635" s="9" t="s">
        <v>7166</v>
      </c>
      <c r="N635" s="9"/>
      <c r="O635" s="7" t="s">
        <v>471</v>
      </c>
      <c r="P635" s="7"/>
      <c r="Q635" s="7">
        <v>155</v>
      </c>
      <c r="R635" s="7">
        <v>6819</v>
      </c>
      <c r="S635" s="7" t="s">
        <v>480</v>
      </c>
      <c r="T635" s="7"/>
      <c r="U635" s="7"/>
      <c r="V635" s="7"/>
      <c r="W635" s="7"/>
      <c r="X635" s="7"/>
      <c r="Y635" s="7"/>
      <c r="Z635" s="9" t="s">
        <v>7132</v>
      </c>
      <c r="AA635" s="7" t="s">
        <v>480</v>
      </c>
      <c r="AB635" s="7">
        <v>1</v>
      </c>
    </row>
    <row r="636" spans="1:28" ht="21.6" customHeight="1">
      <c r="A636" s="7">
        <v>12</v>
      </c>
      <c r="B636" s="7">
        <v>2025072210</v>
      </c>
      <c r="C636" s="7">
        <v>1</v>
      </c>
      <c r="D636" s="7" t="s">
        <v>7123</v>
      </c>
      <c r="E636" s="7" t="s">
        <v>130</v>
      </c>
      <c r="F636" s="7" t="s">
        <v>8142</v>
      </c>
      <c r="G636" s="7" t="s">
        <v>8144</v>
      </c>
      <c r="H636" s="7" t="s">
        <v>7213</v>
      </c>
      <c r="I636" s="7" t="s">
        <v>7169</v>
      </c>
      <c r="J636" s="7" t="s">
        <v>7170</v>
      </c>
      <c r="K636" s="7" t="s">
        <v>7129</v>
      </c>
      <c r="L636" s="9" t="s">
        <v>7171</v>
      </c>
      <c r="M636" s="9" t="s">
        <v>7172</v>
      </c>
      <c r="N636" s="9" t="s">
        <v>7173</v>
      </c>
      <c r="O636" s="7" t="s">
        <v>471</v>
      </c>
      <c r="P636" s="7"/>
      <c r="Q636" s="7">
        <v>330</v>
      </c>
      <c r="R636" s="7">
        <v>1554</v>
      </c>
      <c r="S636" s="7" t="s">
        <v>480</v>
      </c>
      <c r="T636" s="7"/>
      <c r="U636" s="7"/>
      <c r="V636" s="7"/>
      <c r="W636" s="7"/>
      <c r="X636" s="7"/>
      <c r="Y636" s="7"/>
      <c r="Z636" s="9" t="s">
        <v>7132</v>
      </c>
      <c r="AA636" s="7" t="s">
        <v>480</v>
      </c>
      <c r="AB636" s="7">
        <v>1</v>
      </c>
    </row>
    <row r="637" spans="1:28" ht="21.6" customHeight="1">
      <c r="A637" s="7">
        <v>14</v>
      </c>
      <c r="B637" s="7">
        <v>2025072201</v>
      </c>
      <c r="C637" s="7">
        <v>1</v>
      </c>
      <c r="D637" s="7" t="s">
        <v>7123</v>
      </c>
      <c r="E637" s="7" t="s">
        <v>130</v>
      </c>
      <c r="F637" s="7" t="s">
        <v>8142</v>
      </c>
      <c r="G637" s="7" t="s">
        <v>7847</v>
      </c>
      <c r="H637" s="7" t="s">
        <v>7844</v>
      </c>
      <c r="I637" s="7" t="s">
        <v>7175</v>
      </c>
      <c r="J637" s="7" t="s">
        <v>7170</v>
      </c>
      <c r="K637" s="7" t="s">
        <v>7129</v>
      </c>
      <c r="L637" s="9" t="s">
        <v>7176</v>
      </c>
      <c r="M637" s="9" t="s">
        <v>7177</v>
      </c>
      <c r="N637" s="9" t="s">
        <v>7161</v>
      </c>
      <c r="O637" s="7" t="s">
        <v>471</v>
      </c>
      <c r="P637" s="7"/>
      <c r="Q637" s="7">
        <v>3870</v>
      </c>
      <c r="R637" s="7">
        <v>3232</v>
      </c>
      <c r="S637" s="7" t="s">
        <v>480</v>
      </c>
      <c r="T637" s="7"/>
      <c r="U637" s="7"/>
      <c r="V637" s="7"/>
      <c r="W637" s="7"/>
      <c r="X637" s="7"/>
      <c r="Y637" s="7"/>
      <c r="Z637" s="9" t="s">
        <v>7132</v>
      </c>
      <c r="AA637" s="7" t="s">
        <v>480</v>
      </c>
      <c r="AB637" s="7">
        <v>1</v>
      </c>
    </row>
    <row r="638" spans="1:28" ht="21.6" customHeight="1">
      <c r="A638" s="7">
        <v>16</v>
      </c>
      <c r="B638" s="7">
        <v>2025072421</v>
      </c>
      <c r="C638" s="7">
        <v>1</v>
      </c>
      <c r="D638" s="7" t="s">
        <v>7123</v>
      </c>
      <c r="E638" s="7" t="s">
        <v>130</v>
      </c>
      <c r="F638" s="7" t="s">
        <v>8145</v>
      </c>
      <c r="G638" s="7" t="s">
        <v>7611</v>
      </c>
      <c r="H638" s="7" t="s">
        <v>8146</v>
      </c>
      <c r="I638" s="7" t="s">
        <v>7180</v>
      </c>
      <c r="J638" s="7" t="s">
        <v>7170</v>
      </c>
      <c r="K638" s="7" t="s">
        <v>7129</v>
      </c>
      <c r="L638" s="9" t="s">
        <v>7181</v>
      </c>
      <c r="M638" s="9" t="s">
        <v>7182</v>
      </c>
      <c r="N638" s="9" t="s">
        <v>7183</v>
      </c>
      <c r="O638" s="7" t="s">
        <v>471</v>
      </c>
      <c r="P638" s="7"/>
      <c r="Q638" s="7">
        <v>1415</v>
      </c>
      <c r="R638" s="7">
        <v>60669</v>
      </c>
      <c r="S638" s="7" t="s">
        <v>480</v>
      </c>
      <c r="T638" s="7"/>
      <c r="U638" s="7"/>
      <c r="V638" s="7"/>
      <c r="W638" s="7"/>
      <c r="X638" s="7"/>
      <c r="Y638" s="7"/>
      <c r="Z638" s="9" t="s">
        <v>7132</v>
      </c>
      <c r="AA638" s="7" t="s">
        <v>480</v>
      </c>
      <c r="AB638" s="7">
        <v>1</v>
      </c>
    </row>
    <row r="639" spans="1:28" ht="21.6" customHeight="1">
      <c r="A639" s="7">
        <v>18</v>
      </c>
      <c r="B639" s="7">
        <v>2025072245</v>
      </c>
      <c r="C639" s="7">
        <v>1</v>
      </c>
      <c r="D639" s="7" t="s">
        <v>7123</v>
      </c>
      <c r="E639" s="7" t="s">
        <v>130</v>
      </c>
      <c r="F639" s="7" t="s">
        <v>8142</v>
      </c>
      <c r="G639" s="7" t="s">
        <v>7655</v>
      </c>
      <c r="H639" s="7" t="s">
        <v>7373</v>
      </c>
      <c r="I639" s="7" t="s">
        <v>7186</v>
      </c>
      <c r="J639" s="7" t="s">
        <v>7170</v>
      </c>
      <c r="K639" s="7" t="s">
        <v>7129</v>
      </c>
      <c r="L639" s="9" t="s">
        <v>7187</v>
      </c>
      <c r="M639" s="9" t="s">
        <v>7188</v>
      </c>
      <c r="N639" s="9"/>
      <c r="O639" s="7" t="s">
        <v>471</v>
      </c>
      <c r="P639" s="7"/>
      <c r="Q639" s="7">
        <v>2163</v>
      </c>
      <c r="R639" s="7">
        <v>1238</v>
      </c>
      <c r="S639" s="7" t="s">
        <v>480</v>
      </c>
      <c r="T639" s="7"/>
      <c r="U639" s="7"/>
      <c r="V639" s="7"/>
      <c r="W639" s="7"/>
      <c r="X639" s="7"/>
      <c r="Y639" s="7"/>
      <c r="Z639" s="9" t="s">
        <v>7132</v>
      </c>
      <c r="AA639" s="7" t="s">
        <v>480</v>
      </c>
      <c r="AB639" s="7">
        <v>1</v>
      </c>
    </row>
    <row r="640" spans="1:28" ht="21.6" customHeight="1">
      <c r="A640" s="7">
        <v>20</v>
      </c>
      <c r="B640" s="7">
        <v>2025072441</v>
      </c>
      <c r="C640" s="7">
        <v>1</v>
      </c>
      <c r="D640" s="7" t="s">
        <v>7123</v>
      </c>
      <c r="E640" s="7" t="s">
        <v>130</v>
      </c>
      <c r="F640" s="7" t="s">
        <v>8145</v>
      </c>
      <c r="G640" s="7" t="s">
        <v>8095</v>
      </c>
      <c r="H640" s="7" t="s">
        <v>8147</v>
      </c>
      <c r="I640" s="7" t="s">
        <v>7192</v>
      </c>
      <c r="J640" s="7" t="s">
        <v>7170</v>
      </c>
      <c r="K640" s="7" t="s">
        <v>7129</v>
      </c>
      <c r="L640" s="9" t="s">
        <v>7193</v>
      </c>
      <c r="M640" s="9" t="s">
        <v>7194</v>
      </c>
      <c r="N640" s="9" t="s">
        <v>7161</v>
      </c>
      <c r="O640" s="7" t="s">
        <v>471</v>
      </c>
      <c r="P640" s="7"/>
      <c r="Q640" s="7">
        <v>643</v>
      </c>
      <c r="R640" s="7">
        <v>1696</v>
      </c>
      <c r="S640" s="7" t="s">
        <v>480</v>
      </c>
      <c r="T640" s="7"/>
      <c r="U640" s="7"/>
      <c r="V640" s="7"/>
      <c r="W640" s="7"/>
      <c r="X640" s="7"/>
      <c r="Y640" s="7"/>
      <c r="Z640" s="9" t="s">
        <v>7132</v>
      </c>
      <c r="AA640" s="7" t="s">
        <v>480</v>
      </c>
      <c r="AB640" s="7">
        <v>1</v>
      </c>
    </row>
    <row r="641" spans="1:28" ht="21.6" customHeight="1">
      <c r="A641" s="7">
        <v>24</v>
      </c>
      <c r="B641" s="7">
        <v>2025071653</v>
      </c>
      <c r="C641" s="7">
        <v>1</v>
      </c>
      <c r="D641" s="7" t="s">
        <v>7123</v>
      </c>
      <c r="E641" s="7" t="s">
        <v>130</v>
      </c>
      <c r="F641" s="7" t="s">
        <v>8143</v>
      </c>
      <c r="G641" s="7" t="s">
        <v>7373</v>
      </c>
      <c r="H641" s="7" t="s">
        <v>7204</v>
      </c>
      <c r="I641" s="7" t="s">
        <v>7205</v>
      </c>
      <c r="J641" s="7" t="s">
        <v>7199</v>
      </c>
      <c r="K641" s="7" t="s">
        <v>7129</v>
      </c>
      <c r="L641" s="9" t="s">
        <v>7153</v>
      </c>
      <c r="M641" s="9" t="s">
        <v>7154</v>
      </c>
      <c r="N641" s="9" t="s">
        <v>7206</v>
      </c>
      <c r="O641" s="7" t="s">
        <v>471</v>
      </c>
      <c r="P641" s="7"/>
      <c r="Q641" s="7"/>
      <c r="R641" s="7">
        <v>85730</v>
      </c>
      <c r="S641" s="7" t="s">
        <v>480</v>
      </c>
      <c r="T641" s="7"/>
      <c r="U641" s="7"/>
      <c r="V641" s="7"/>
      <c r="W641" s="7"/>
      <c r="X641" s="7"/>
      <c r="Y641" s="7"/>
      <c r="Z641" s="9" t="s">
        <v>7132</v>
      </c>
      <c r="AA641" s="7" t="s">
        <v>480</v>
      </c>
      <c r="AB641" s="7">
        <v>1</v>
      </c>
    </row>
    <row r="642" spans="1:28" ht="21.6" customHeight="1">
      <c r="A642" s="7">
        <v>28</v>
      </c>
      <c r="B642" s="7">
        <v>2025072468</v>
      </c>
      <c r="C642" s="7">
        <v>1</v>
      </c>
      <c r="D642" s="7" t="s">
        <v>7123</v>
      </c>
      <c r="E642" s="7" t="s">
        <v>130</v>
      </c>
      <c r="F642" s="7" t="s">
        <v>8145</v>
      </c>
      <c r="G642" s="7" t="s">
        <v>7602</v>
      </c>
      <c r="H642" s="7" t="s">
        <v>8148</v>
      </c>
      <c r="I642" s="7" t="s">
        <v>7209</v>
      </c>
      <c r="J642" s="7" t="s">
        <v>7199</v>
      </c>
      <c r="K642" s="7" t="s">
        <v>7129</v>
      </c>
      <c r="L642" s="9" t="s">
        <v>7210</v>
      </c>
      <c r="M642" s="9" t="s">
        <v>7211</v>
      </c>
      <c r="N642" s="9" t="s">
        <v>130</v>
      </c>
      <c r="O642" s="7" t="s">
        <v>471</v>
      </c>
      <c r="P642" s="7"/>
      <c r="Q642" s="7"/>
      <c r="R642" s="7">
        <v>49807</v>
      </c>
      <c r="S642" s="7" t="s">
        <v>480</v>
      </c>
      <c r="T642" s="7"/>
      <c r="U642" s="7"/>
      <c r="V642" s="7"/>
      <c r="W642" s="7"/>
      <c r="X642" s="7"/>
      <c r="Y642" s="7"/>
      <c r="Z642" s="9" t="s">
        <v>7132</v>
      </c>
      <c r="AA642" s="7" t="s">
        <v>480</v>
      </c>
      <c r="AB642" s="7">
        <v>1</v>
      </c>
    </row>
    <row r="643" spans="1:28" ht="21.6" customHeight="1">
      <c r="A643" s="7">
        <v>32</v>
      </c>
      <c r="B643" s="7">
        <v>2025070956</v>
      </c>
      <c r="C643" s="7">
        <v>1</v>
      </c>
      <c r="D643" s="7" t="s">
        <v>7123</v>
      </c>
      <c r="E643" s="7" t="s">
        <v>130</v>
      </c>
      <c r="F643" s="7" t="s">
        <v>8149</v>
      </c>
      <c r="G643" s="7" t="s">
        <v>8150</v>
      </c>
      <c r="H643" s="7" t="s">
        <v>8151</v>
      </c>
      <c r="I643" s="7" t="s">
        <v>7215</v>
      </c>
      <c r="J643" s="7" t="s">
        <v>7199</v>
      </c>
      <c r="K643" s="7" t="s">
        <v>7129</v>
      </c>
      <c r="L643" s="9" t="s">
        <v>7216</v>
      </c>
      <c r="M643" s="9" t="s">
        <v>7217</v>
      </c>
      <c r="N643" s="9" t="s">
        <v>7218</v>
      </c>
      <c r="O643" s="7" t="s">
        <v>7136</v>
      </c>
      <c r="P643" s="7"/>
      <c r="Q643" s="7"/>
      <c r="R643" s="7">
        <v>23761</v>
      </c>
      <c r="S643" s="7"/>
      <c r="T643" s="7"/>
      <c r="U643" s="7"/>
      <c r="V643" s="7"/>
      <c r="W643" s="7"/>
      <c r="X643" s="7"/>
      <c r="Y643" s="7"/>
      <c r="Z643" s="9" t="s">
        <v>7132</v>
      </c>
      <c r="AA643" s="7" t="s">
        <v>480</v>
      </c>
      <c r="AB643" s="7">
        <v>1</v>
      </c>
    </row>
    <row r="644" spans="1:28" ht="21.6" customHeight="1">
      <c r="A644" s="7">
        <v>33</v>
      </c>
      <c r="B644" s="7">
        <v>2025072641</v>
      </c>
      <c r="C644" s="7">
        <v>1</v>
      </c>
      <c r="D644" s="7" t="s">
        <v>7123</v>
      </c>
      <c r="E644" s="7" t="s">
        <v>130</v>
      </c>
      <c r="F644" s="7" t="s">
        <v>8152</v>
      </c>
      <c r="G644" s="7" t="s">
        <v>8153</v>
      </c>
      <c r="H644" s="7" t="s">
        <v>7941</v>
      </c>
      <c r="I644" s="7" t="s">
        <v>7853</v>
      </c>
      <c r="J644" s="7" t="s">
        <v>7199</v>
      </c>
      <c r="K644" s="7" t="s">
        <v>7129</v>
      </c>
      <c r="L644" s="9" t="s">
        <v>7574</v>
      </c>
      <c r="M644" s="9" t="s">
        <v>7854</v>
      </c>
      <c r="N644" s="9" t="s">
        <v>130</v>
      </c>
      <c r="O644" s="7" t="s">
        <v>7136</v>
      </c>
      <c r="P644" s="7"/>
      <c r="Q644" s="7"/>
      <c r="R644" s="7">
        <v>31153</v>
      </c>
      <c r="S644" s="7"/>
      <c r="T644" s="7"/>
      <c r="U644" s="7"/>
      <c r="V644" s="7"/>
      <c r="W644" s="7"/>
      <c r="X644" s="7"/>
      <c r="Y644" s="7"/>
      <c r="Z644" s="9" t="s">
        <v>7132</v>
      </c>
      <c r="AA644" s="7" t="s">
        <v>480</v>
      </c>
      <c r="AB644" s="7">
        <v>1</v>
      </c>
    </row>
    <row r="645" spans="1:28" ht="21.6" customHeight="1">
      <c r="A645" s="7">
        <v>35</v>
      </c>
      <c r="B645" s="7">
        <v>2025071278</v>
      </c>
      <c r="C645" s="7">
        <v>1</v>
      </c>
      <c r="D645" s="7" t="s">
        <v>7123</v>
      </c>
      <c r="E645" s="7" t="s">
        <v>130</v>
      </c>
      <c r="F645" s="7" t="s">
        <v>8154</v>
      </c>
      <c r="G645" s="7" t="s">
        <v>7851</v>
      </c>
      <c r="H645" s="7" t="s">
        <v>7852</v>
      </c>
      <c r="I645" s="7" t="s">
        <v>7222</v>
      </c>
      <c r="J645" s="7" t="s">
        <v>7223</v>
      </c>
      <c r="K645" s="7" t="s">
        <v>7129</v>
      </c>
      <c r="L645" s="9" t="s">
        <v>7224</v>
      </c>
      <c r="M645" s="9" t="s">
        <v>7225</v>
      </c>
      <c r="N645" s="9" t="s">
        <v>130</v>
      </c>
      <c r="O645" s="7" t="s">
        <v>471</v>
      </c>
      <c r="P645" s="7"/>
      <c r="Q645" s="7"/>
      <c r="R645" s="7">
        <v>62842</v>
      </c>
      <c r="S645" s="7" t="s">
        <v>480</v>
      </c>
      <c r="T645" s="7"/>
      <c r="U645" s="7"/>
      <c r="V645" s="7"/>
      <c r="W645" s="7"/>
      <c r="X645" s="7"/>
      <c r="Y645" s="7"/>
      <c r="Z645" s="9" t="s">
        <v>7132</v>
      </c>
      <c r="AA645" s="7" t="s">
        <v>480</v>
      </c>
      <c r="AB645" s="7">
        <v>1</v>
      </c>
    </row>
    <row r="646" spans="1:28" ht="21.6" customHeight="1">
      <c r="A646" s="7">
        <v>37</v>
      </c>
      <c r="B646" s="7">
        <v>2025070954</v>
      </c>
      <c r="C646" s="7">
        <v>1</v>
      </c>
      <c r="D646" s="7" t="s">
        <v>7123</v>
      </c>
      <c r="E646" s="7" t="s">
        <v>130</v>
      </c>
      <c r="F646" s="7" t="s">
        <v>8149</v>
      </c>
      <c r="G646" s="7" t="s">
        <v>8054</v>
      </c>
      <c r="H646" s="7" t="s">
        <v>7712</v>
      </c>
      <c r="I646" s="7" t="s">
        <v>7228</v>
      </c>
      <c r="J646" s="7" t="s">
        <v>7223</v>
      </c>
      <c r="K646" s="7" t="s">
        <v>7129</v>
      </c>
      <c r="L646" s="9" t="s">
        <v>7229</v>
      </c>
      <c r="M646" s="9" t="s">
        <v>7230</v>
      </c>
      <c r="N646" s="9"/>
      <c r="O646" s="7" t="s">
        <v>471</v>
      </c>
      <c r="P646" s="7"/>
      <c r="Q646" s="7"/>
      <c r="R646" s="7">
        <v>25400</v>
      </c>
      <c r="S646" s="7" t="s">
        <v>480</v>
      </c>
      <c r="T646" s="7"/>
      <c r="U646" s="7"/>
      <c r="V646" s="7"/>
      <c r="W646" s="7"/>
      <c r="X646" s="7"/>
      <c r="Y646" s="7"/>
      <c r="Z646" s="9" t="s">
        <v>7132</v>
      </c>
      <c r="AA646" s="7" t="s">
        <v>480</v>
      </c>
      <c r="AB646" s="7">
        <v>1</v>
      </c>
    </row>
    <row r="647" spans="1:28" ht="21.6" customHeight="1">
      <c r="A647" s="7">
        <v>39</v>
      </c>
      <c r="B647" s="7">
        <v>2025071984</v>
      </c>
      <c r="C647" s="7">
        <v>1</v>
      </c>
      <c r="D647" s="7" t="s">
        <v>7123</v>
      </c>
      <c r="E647" s="7" t="s">
        <v>130</v>
      </c>
      <c r="F647" s="7" t="s">
        <v>8155</v>
      </c>
      <c r="G647" s="7" t="s">
        <v>7179</v>
      </c>
      <c r="H647" s="7" t="s">
        <v>8156</v>
      </c>
      <c r="I647" s="7" t="s">
        <v>7785</v>
      </c>
      <c r="J647" s="7" t="s">
        <v>7234</v>
      </c>
      <c r="K647" s="7" t="s">
        <v>7129</v>
      </c>
      <c r="L647" s="9" t="s">
        <v>7786</v>
      </c>
      <c r="M647" s="9" t="s">
        <v>8157</v>
      </c>
      <c r="N647" s="9" t="s">
        <v>8158</v>
      </c>
      <c r="O647" s="7" t="s">
        <v>471</v>
      </c>
      <c r="P647" s="7"/>
      <c r="Q647" s="7">
        <v>876</v>
      </c>
      <c r="R647" s="7">
        <v>3012</v>
      </c>
      <c r="S647" s="7"/>
      <c r="T647" s="7" t="s">
        <v>480</v>
      </c>
      <c r="U647" s="7"/>
      <c r="V647" s="7"/>
      <c r="W647" s="7"/>
      <c r="X647" s="7"/>
      <c r="Y647" s="7" t="s">
        <v>480</v>
      </c>
      <c r="Z647" s="9" t="s">
        <v>8159</v>
      </c>
      <c r="AA647" s="7" t="s">
        <v>480</v>
      </c>
      <c r="AB647" s="7">
        <v>1</v>
      </c>
    </row>
    <row r="648" spans="1:28" ht="21.6" customHeight="1">
      <c r="A648" s="7">
        <v>40</v>
      </c>
      <c r="B648" s="7">
        <v>2025072414</v>
      </c>
      <c r="C648" s="7">
        <v>1</v>
      </c>
      <c r="D648" s="7" t="s">
        <v>7123</v>
      </c>
      <c r="E648" s="7" t="s">
        <v>130</v>
      </c>
      <c r="F648" s="7" t="s">
        <v>8145</v>
      </c>
      <c r="G648" s="7" t="s">
        <v>8160</v>
      </c>
      <c r="H648" s="7" t="s">
        <v>8161</v>
      </c>
      <c r="I648" s="7" t="s">
        <v>7233</v>
      </c>
      <c r="J648" s="7" t="s">
        <v>7234</v>
      </c>
      <c r="K648" s="7" t="s">
        <v>7129</v>
      </c>
      <c r="L648" s="9" t="s">
        <v>7235</v>
      </c>
      <c r="M648" s="9" t="s">
        <v>7236</v>
      </c>
      <c r="N648" s="9"/>
      <c r="O648" s="7" t="s">
        <v>471</v>
      </c>
      <c r="P648" s="7"/>
      <c r="Q648" s="7">
        <v>11729</v>
      </c>
      <c r="R648" s="7">
        <v>155457</v>
      </c>
      <c r="S648" s="7" t="s">
        <v>480</v>
      </c>
      <c r="T648" s="7"/>
      <c r="U648" s="7"/>
      <c r="V648" s="7"/>
      <c r="W648" s="7"/>
      <c r="X648" s="7"/>
      <c r="Y648" s="7"/>
      <c r="Z648" s="9" t="s">
        <v>118</v>
      </c>
      <c r="AA648" s="7" t="s">
        <v>480</v>
      </c>
      <c r="AB648" s="7">
        <v>1</v>
      </c>
    </row>
    <row r="649" spans="1:28" ht="21.6" customHeight="1">
      <c r="A649" s="7">
        <v>41</v>
      </c>
      <c r="B649" s="7">
        <v>2025070960</v>
      </c>
      <c r="C649" s="7">
        <v>1</v>
      </c>
      <c r="D649" s="7" t="s">
        <v>7123</v>
      </c>
      <c r="E649" s="7" t="s">
        <v>130</v>
      </c>
      <c r="F649" s="7" t="s">
        <v>8149</v>
      </c>
      <c r="G649" s="7" t="s">
        <v>8162</v>
      </c>
      <c r="H649" s="7" t="s">
        <v>8163</v>
      </c>
      <c r="I649" s="7" t="s">
        <v>7239</v>
      </c>
      <c r="J649" s="7" t="s">
        <v>7234</v>
      </c>
      <c r="K649" s="7" t="s">
        <v>7129</v>
      </c>
      <c r="L649" s="9" t="s">
        <v>7240</v>
      </c>
      <c r="M649" s="9" t="s">
        <v>7241</v>
      </c>
      <c r="N649" s="9" t="s">
        <v>7218</v>
      </c>
      <c r="O649" s="7" t="s">
        <v>7136</v>
      </c>
      <c r="P649" s="7"/>
      <c r="Q649" s="7">
        <v>2346</v>
      </c>
      <c r="R649" s="7">
        <v>279645</v>
      </c>
      <c r="S649" s="7"/>
      <c r="T649" s="7"/>
      <c r="U649" s="7"/>
      <c r="V649" s="7"/>
      <c r="W649" s="7"/>
      <c r="X649" s="7"/>
      <c r="Y649" s="7"/>
      <c r="Z649" s="9" t="s">
        <v>8164</v>
      </c>
      <c r="AA649" s="7" t="s">
        <v>480</v>
      </c>
      <c r="AB649" s="7">
        <v>1</v>
      </c>
    </row>
    <row r="650" spans="1:28" ht="21.6" customHeight="1">
      <c r="A650" s="7">
        <v>43</v>
      </c>
      <c r="B650" s="7">
        <v>2025070280</v>
      </c>
      <c r="C650" s="7">
        <v>1</v>
      </c>
      <c r="D650" s="7" t="s">
        <v>7123</v>
      </c>
      <c r="E650" s="7" t="s">
        <v>130</v>
      </c>
      <c r="F650" s="7" t="s">
        <v>8076</v>
      </c>
      <c r="G650" s="7" t="s">
        <v>7196</v>
      </c>
      <c r="H650" s="7" t="s">
        <v>8165</v>
      </c>
      <c r="I650" s="7" t="s">
        <v>7243</v>
      </c>
      <c r="J650" s="7" t="s">
        <v>7244</v>
      </c>
      <c r="K650" s="7" t="s">
        <v>7129</v>
      </c>
      <c r="L650" s="9" t="s">
        <v>7153</v>
      </c>
      <c r="M650" s="9" t="s">
        <v>7154</v>
      </c>
      <c r="N650" s="9" t="s">
        <v>7245</v>
      </c>
      <c r="O650" s="7" t="s">
        <v>471</v>
      </c>
      <c r="P650" s="7"/>
      <c r="Q650" s="7"/>
      <c r="R650" s="7">
        <v>143735</v>
      </c>
      <c r="S650" s="7"/>
      <c r="T650" s="7"/>
      <c r="U650" s="7"/>
      <c r="V650" s="7"/>
      <c r="W650" s="7"/>
      <c r="X650" s="7"/>
      <c r="Y650" s="7" t="s">
        <v>480</v>
      </c>
      <c r="Z650" s="9" t="s">
        <v>8166</v>
      </c>
      <c r="AA650" s="7" t="s">
        <v>480</v>
      </c>
      <c r="AB650" s="7">
        <v>1</v>
      </c>
    </row>
    <row r="651" spans="1:28" ht="21.6" customHeight="1">
      <c r="A651" s="7">
        <v>44</v>
      </c>
      <c r="B651" s="7">
        <v>2025071656</v>
      </c>
      <c r="C651" s="7">
        <v>1</v>
      </c>
      <c r="D651" s="7" t="s">
        <v>7123</v>
      </c>
      <c r="E651" s="7" t="s">
        <v>130</v>
      </c>
      <c r="F651" s="7" t="s">
        <v>8143</v>
      </c>
      <c r="G651" s="7" t="s">
        <v>7872</v>
      </c>
      <c r="H651" s="7" t="s">
        <v>7564</v>
      </c>
      <c r="I651" s="7" t="s">
        <v>7243</v>
      </c>
      <c r="J651" s="7" t="s">
        <v>7244</v>
      </c>
      <c r="K651" s="7" t="s">
        <v>7129</v>
      </c>
      <c r="L651" s="9" t="s">
        <v>7153</v>
      </c>
      <c r="M651" s="9" t="s">
        <v>7154</v>
      </c>
      <c r="N651" s="9" t="s">
        <v>7245</v>
      </c>
      <c r="O651" s="7" t="s">
        <v>471</v>
      </c>
      <c r="P651" s="7"/>
      <c r="Q651" s="7"/>
      <c r="R651" s="7">
        <v>126234</v>
      </c>
      <c r="S651" s="7" t="s">
        <v>480</v>
      </c>
      <c r="T651" s="7"/>
      <c r="U651" s="7"/>
      <c r="V651" s="7"/>
      <c r="W651" s="7"/>
      <c r="X651" s="7"/>
      <c r="Y651" s="7"/>
      <c r="Z651" s="9" t="s">
        <v>7132</v>
      </c>
      <c r="AA651" s="7" t="s">
        <v>480</v>
      </c>
      <c r="AB651" s="7">
        <v>1</v>
      </c>
    </row>
    <row r="652" spans="1:28" ht="21.6" customHeight="1">
      <c r="A652" s="7">
        <v>46</v>
      </c>
      <c r="B652" s="7">
        <v>2025072595</v>
      </c>
      <c r="C652" s="7">
        <v>1</v>
      </c>
      <c r="D652" s="7" t="s">
        <v>7123</v>
      </c>
      <c r="E652" s="7" t="s">
        <v>130</v>
      </c>
      <c r="F652" s="7" t="s">
        <v>8152</v>
      </c>
      <c r="G652" s="7" t="s">
        <v>7347</v>
      </c>
      <c r="H652" s="7" t="s">
        <v>7139</v>
      </c>
      <c r="I652" s="7" t="s">
        <v>7246</v>
      </c>
      <c r="J652" s="7" t="s">
        <v>7247</v>
      </c>
      <c r="K652" s="7" t="s">
        <v>7129</v>
      </c>
      <c r="L652" s="9" t="s">
        <v>7248</v>
      </c>
      <c r="M652" s="9" t="s">
        <v>7249</v>
      </c>
      <c r="N652" s="9" t="s">
        <v>7250</v>
      </c>
      <c r="O652" s="7" t="s">
        <v>471</v>
      </c>
      <c r="P652" s="7"/>
      <c r="Q652" s="7">
        <v>34873</v>
      </c>
      <c r="R652" s="7">
        <v>33264</v>
      </c>
      <c r="S652" s="7" t="s">
        <v>480</v>
      </c>
      <c r="T652" s="7"/>
      <c r="U652" s="7"/>
      <c r="V652" s="7"/>
      <c r="W652" s="7"/>
      <c r="X652" s="7"/>
      <c r="Y652" s="7"/>
      <c r="Z652" s="9" t="s">
        <v>7132</v>
      </c>
      <c r="AA652" s="7" t="s">
        <v>480</v>
      </c>
      <c r="AB652" s="7">
        <v>1</v>
      </c>
    </row>
    <row r="653" spans="1:28" ht="21.6" customHeight="1">
      <c r="A653" s="7">
        <v>48</v>
      </c>
      <c r="B653" s="7">
        <v>2025072194</v>
      </c>
      <c r="C653" s="7">
        <v>1</v>
      </c>
      <c r="D653" s="7" t="s">
        <v>7123</v>
      </c>
      <c r="E653" s="7" t="s">
        <v>130</v>
      </c>
      <c r="F653" s="7" t="s">
        <v>8142</v>
      </c>
      <c r="G653" s="7" t="s">
        <v>7852</v>
      </c>
      <c r="H653" s="7" t="s">
        <v>8167</v>
      </c>
      <c r="I653" s="7" t="s">
        <v>7253</v>
      </c>
      <c r="J653" s="7" t="s">
        <v>7247</v>
      </c>
      <c r="K653" s="7" t="s">
        <v>7129</v>
      </c>
      <c r="L653" s="9" t="s">
        <v>7254</v>
      </c>
      <c r="M653" s="9" t="s">
        <v>7255</v>
      </c>
      <c r="N653" s="9" t="s">
        <v>7256</v>
      </c>
      <c r="O653" s="7" t="s">
        <v>7136</v>
      </c>
      <c r="P653" s="7"/>
      <c r="Q653" s="7">
        <v>5375</v>
      </c>
      <c r="R653" s="7">
        <v>42458</v>
      </c>
      <c r="S653" s="7"/>
      <c r="T653" s="7"/>
      <c r="U653" s="7"/>
      <c r="V653" s="7"/>
      <c r="W653" s="7"/>
      <c r="X653" s="7"/>
      <c r="Y653" s="7"/>
      <c r="Z653" s="9" t="s">
        <v>7132</v>
      </c>
      <c r="AA653" s="7" t="s">
        <v>480</v>
      </c>
      <c r="AB653" s="7">
        <v>1</v>
      </c>
    </row>
    <row r="654" spans="1:28" ht="21.6" customHeight="1">
      <c r="A654" s="7">
        <v>50</v>
      </c>
      <c r="B654" s="7">
        <v>2025072277</v>
      </c>
      <c r="C654" s="7">
        <v>1</v>
      </c>
      <c r="D654" s="7" t="s">
        <v>7123</v>
      </c>
      <c r="E654" s="7" t="s">
        <v>130</v>
      </c>
      <c r="F654" s="7" t="s">
        <v>8142</v>
      </c>
      <c r="G654" s="7" t="s">
        <v>7372</v>
      </c>
      <c r="H654" s="7" t="s">
        <v>8135</v>
      </c>
      <c r="I654" s="7" t="s">
        <v>7259</v>
      </c>
      <c r="J654" s="7" t="s">
        <v>7247</v>
      </c>
      <c r="K654" s="7" t="s">
        <v>7129</v>
      </c>
      <c r="L654" s="9" t="s">
        <v>7260</v>
      </c>
      <c r="M654" s="9" t="s">
        <v>7261</v>
      </c>
      <c r="N654" s="9"/>
      <c r="O654" s="7" t="s">
        <v>471</v>
      </c>
      <c r="P654" s="7"/>
      <c r="Q654" s="7">
        <v>17954</v>
      </c>
      <c r="R654" s="7">
        <v>24455</v>
      </c>
      <c r="S654" s="7" t="s">
        <v>480</v>
      </c>
      <c r="T654" s="7"/>
      <c r="U654" s="7"/>
      <c r="V654" s="7"/>
      <c r="W654" s="7"/>
      <c r="X654" s="7"/>
      <c r="Y654" s="7"/>
      <c r="Z654" s="9" t="s">
        <v>8168</v>
      </c>
      <c r="AA654" s="7" t="s">
        <v>480</v>
      </c>
      <c r="AB654" s="7">
        <v>1</v>
      </c>
    </row>
    <row r="655" spans="1:28" ht="21.6" customHeight="1">
      <c r="A655" s="7">
        <v>51</v>
      </c>
      <c r="B655" s="7">
        <v>2025072886</v>
      </c>
      <c r="C655" s="7">
        <v>1</v>
      </c>
      <c r="D655" s="7" t="s">
        <v>7123</v>
      </c>
      <c r="E655" s="7" t="s">
        <v>130</v>
      </c>
      <c r="F655" s="7" t="s">
        <v>8169</v>
      </c>
      <c r="G655" s="7" t="s">
        <v>8170</v>
      </c>
      <c r="H655" s="7" t="s">
        <v>7689</v>
      </c>
      <c r="I655" s="7" t="s">
        <v>8171</v>
      </c>
      <c r="J655" s="7" t="s">
        <v>7247</v>
      </c>
      <c r="K655" s="7" t="s">
        <v>7129</v>
      </c>
      <c r="L655" s="9" t="s">
        <v>7235</v>
      </c>
      <c r="M655" s="9" t="s">
        <v>7236</v>
      </c>
      <c r="N655" s="9"/>
      <c r="O655" s="7" t="s">
        <v>7136</v>
      </c>
      <c r="P655" s="7"/>
      <c r="Q655" s="7">
        <v>42</v>
      </c>
      <c r="R655" s="7">
        <v>555</v>
      </c>
      <c r="S655" s="7"/>
      <c r="T655" s="7"/>
      <c r="U655" s="7"/>
      <c r="V655" s="7"/>
      <c r="W655" s="7"/>
      <c r="X655" s="7"/>
      <c r="Y655" s="7"/>
      <c r="Z655" s="9" t="s">
        <v>7136</v>
      </c>
      <c r="AA655" s="7" t="s">
        <v>480</v>
      </c>
      <c r="AB655" s="7">
        <v>1</v>
      </c>
    </row>
    <row r="656" spans="1:28" ht="21.6" customHeight="1">
      <c r="A656" s="7">
        <v>54</v>
      </c>
      <c r="B656" s="7">
        <v>2025073347</v>
      </c>
      <c r="C656" s="7">
        <v>1</v>
      </c>
      <c r="D656" s="7" t="s">
        <v>7123</v>
      </c>
      <c r="E656" s="7" t="s">
        <v>130</v>
      </c>
      <c r="F656" s="7" t="s">
        <v>8172</v>
      </c>
      <c r="G656" s="7" t="s">
        <v>8173</v>
      </c>
      <c r="H656" s="7" t="s">
        <v>7126</v>
      </c>
      <c r="I656" s="7" t="s">
        <v>8174</v>
      </c>
      <c r="J656" s="7" t="s">
        <v>7274</v>
      </c>
      <c r="K656" s="7" t="s">
        <v>7129</v>
      </c>
      <c r="L656" s="9" t="s">
        <v>7260</v>
      </c>
      <c r="M656" s="9" t="s">
        <v>7261</v>
      </c>
      <c r="N656" s="9"/>
      <c r="O656" s="7" t="s">
        <v>7136</v>
      </c>
      <c r="P656" s="7"/>
      <c r="Q656" s="7">
        <v>534</v>
      </c>
      <c r="R656" s="7">
        <v>1089</v>
      </c>
      <c r="S656" s="7"/>
      <c r="T656" s="7"/>
      <c r="U656" s="7"/>
      <c r="V656" s="7"/>
      <c r="W656" s="7"/>
      <c r="X656" s="7"/>
      <c r="Y656" s="7"/>
      <c r="Z656" s="9" t="s">
        <v>7136</v>
      </c>
      <c r="AA656" s="7" t="s">
        <v>480</v>
      </c>
      <c r="AB656" s="7">
        <v>1</v>
      </c>
    </row>
    <row r="657" spans="1:28" ht="21.6" customHeight="1">
      <c r="A657" s="7">
        <v>55</v>
      </c>
      <c r="B657" s="7">
        <v>2025072459</v>
      </c>
      <c r="C657" s="7">
        <v>1</v>
      </c>
      <c r="D657" s="7" t="s">
        <v>7123</v>
      </c>
      <c r="E657" s="7" t="s">
        <v>130</v>
      </c>
      <c r="F657" s="7" t="s">
        <v>8145</v>
      </c>
      <c r="G657" s="7" t="s">
        <v>7955</v>
      </c>
      <c r="H657" s="7" t="s">
        <v>8175</v>
      </c>
      <c r="I657" s="7" t="s">
        <v>7752</v>
      </c>
      <c r="J657" s="7" t="s">
        <v>7753</v>
      </c>
      <c r="K657" s="7" t="s">
        <v>7129</v>
      </c>
      <c r="L657" s="9" t="s">
        <v>7279</v>
      </c>
      <c r="M657" s="9" t="s">
        <v>7280</v>
      </c>
      <c r="N657" s="9"/>
      <c r="O657" s="7" t="s">
        <v>471</v>
      </c>
      <c r="P657" s="7"/>
      <c r="Q657" s="7"/>
      <c r="R657" s="7">
        <v>30116</v>
      </c>
      <c r="S657" s="7" t="s">
        <v>480</v>
      </c>
      <c r="T657" s="7"/>
      <c r="U657" s="7"/>
      <c r="V657" s="7"/>
      <c r="W657" s="7"/>
      <c r="X657" s="7"/>
      <c r="Y657" s="7"/>
      <c r="Z657" s="9" t="s">
        <v>7132</v>
      </c>
      <c r="AA657" s="7" t="s">
        <v>480</v>
      </c>
      <c r="AB657" s="7">
        <v>1</v>
      </c>
    </row>
    <row r="658" spans="1:28" ht="21.6" customHeight="1">
      <c r="A658" s="7">
        <v>142</v>
      </c>
      <c r="B658" s="7">
        <v>2025071357</v>
      </c>
      <c r="C658" s="7">
        <v>1</v>
      </c>
      <c r="D658" s="7" t="s">
        <v>7123</v>
      </c>
      <c r="E658" s="7" t="s">
        <v>125</v>
      </c>
      <c r="F658" s="7" t="s">
        <v>8176</v>
      </c>
      <c r="G658" s="7" t="s">
        <v>7309</v>
      </c>
      <c r="H658" s="7" t="s">
        <v>7179</v>
      </c>
      <c r="I658" s="7" t="s">
        <v>7297</v>
      </c>
      <c r="J658" s="7" t="s">
        <v>7141</v>
      </c>
      <c r="K658" s="7" t="s">
        <v>7129</v>
      </c>
      <c r="L658" s="9" t="s">
        <v>7298</v>
      </c>
      <c r="M658" s="9" t="s">
        <v>7299</v>
      </c>
      <c r="N658" s="9" t="s">
        <v>7612</v>
      </c>
      <c r="O658" s="7" t="s">
        <v>471</v>
      </c>
      <c r="P658" s="7"/>
      <c r="Q658" s="7">
        <v>10117</v>
      </c>
      <c r="R658" s="7">
        <v>69822</v>
      </c>
      <c r="S658" s="7" t="s">
        <v>480</v>
      </c>
      <c r="T658" s="7"/>
      <c r="U658" s="7"/>
      <c r="V658" s="7"/>
      <c r="W658" s="7"/>
      <c r="X658" s="7"/>
      <c r="Y658" s="7"/>
      <c r="Z658" s="9" t="s">
        <v>7641</v>
      </c>
      <c r="AA658" s="7" t="s">
        <v>480</v>
      </c>
      <c r="AB658" s="7">
        <v>1</v>
      </c>
    </row>
    <row r="659" spans="1:28" ht="21.6" customHeight="1">
      <c r="A659" s="7">
        <v>144</v>
      </c>
      <c r="B659" s="7">
        <v>2025070603</v>
      </c>
      <c r="C659" s="7">
        <v>1</v>
      </c>
      <c r="D659" s="7" t="s">
        <v>7123</v>
      </c>
      <c r="E659" s="7" t="s">
        <v>125</v>
      </c>
      <c r="F659" s="7" t="s">
        <v>8177</v>
      </c>
      <c r="G659" s="7" t="s">
        <v>7226</v>
      </c>
      <c r="H659" s="7" t="s">
        <v>7455</v>
      </c>
      <c r="I659" s="7" t="s">
        <v>7304</v>
      </c>
      <c r="J659" s="7" t="s">
        <v>7141</v>
      </c>
      <c r="K659" s="7" t="s">
        <v>7129</v>
      </c>
      <c r="L659" s="9" t="s">
        <v>7305</v>
      </c>
      <c r="M659" s="9" t="s">
        <v>7306</v>
      </c>
      <c r="N659" s="9" t="s">
        <v>7307</v>
      </c>
      <c r="O659" s="7" t="s">
        <v>509</v>
      </c>
      <c r="P659" s="7"/>
      <c r="Q659" s="7">
        <v>20934</v>
      </c>
      <c r="R659" s="7">
        <v>83774</v>
      </c>
      <c r="S659" s="7"/>
      <c r="T659" s="7"/>
      <c r="U659" s="7"/>
      <c r="V659" s="7"/>
      <c r="W659" s="7"/>
      <c r="X659" s="7"/>
      <c r="Y659" s="7"/>
      <c r="Z659" s="9" t="s">
        <v>8178</v>
      </c>
      <c r="AA659" s="7" t="s">
        <v>480</v>
      </c>
      <c r="AB659" s="7">
        <v>1</v>
      </c>
    </row>
    <row r="660" spans="1:28" ht="21.6" customHeight="1">
      <c r="A660" s="7">
        <v>145</v>
      </c>
      <c r="B660" s="7">
        <v>2025072270</v>
      </c>
      <c r="C660" s="7">
        <v>1</v>
      </c>
      <c r="D660" s="7" t="s">
        <v>7123</v>
      </c>
      <c r="E660" s="7" t="s">
        <v>125</v>
      </c>
      <c r="F660" s="7" t="s">
        <v>8142</v>
      </c>
      <c r="G660" s="7" t="s">
        <v>7373</v>
      </c>
      <c r="H660" s="7" t="s">
        <v>7332</v>
      </c>
      <c r="I660" s="7" t="s">
        <v>7304</v>
      </c>
      <c r="J660" s="7" t="s">
        <v>7141</v>
      </c>
      <c r="K660" s="7" t="s">
        <v>7129</v>
      </c>
      <c r="L660" s="9" t="s">
        <v>7305</v>
      </c>
      <c r="M660" s="9" t="s">
        <v>7306</v>
      </c>
      <c r="N660" s="9" t="s">
        <v>7307</v>
      </c>
      <c r="O660" s="7" t="s">
        <v>471</v>
      </c>
      <c r="P660" s="7"/>
      <c r="Q660" s="7">
        <v>21483</v>
      </c>
      <c r="R660" s="7">
        <v>84536</v>
      </c>
      <c r="S660" s="7" t="s">
        <v>480</v>
      </c>
      <c r="T660" s="7"/>
      <c r="U660" s="7"/>
      <c r="V660" s="7"/>
      <c r="W660" s="7"/>
      <c r="X660" s="7"/>
      <c r="Y660" s="7"/>
      <c r="Z660" s="9" t="s">
        <v>7766</v>
      </c>
      <c r="AA660" s="7" t="s">
        <v>480</v>
      </c>
      <c r="AB660" s="7">
        <v>1</v>
      </c>
    </row>
    <row r="661" spans="1:28" ht="21.6" customHeight="1">
      <c r="A661" s="7">
        <v>147</v>
      </c>
      <c r="B661" s="7">
        <v>2025071298</v>
      </c>
      <c r="C661" s="7">
        <v>1</v>
      </c>
      <c r="D661" s="7" t="s">
        <v>7123</v>
      </c>
      <c r="E661" s="7" t="s">
        <v>125</v>
      </c>
      <c r="F661" s="7" t="s">
        <v>8154</v>
      </c>
      <c r="G661" s="7" t="s">
        <v>7150</v>
      </c>
      <c r="H661" s="7" t="s">
        <v>7373</v>
      </c>
      <c r="I661" s="7" t="s">
        <v>7311</v>
      </c>
      <c r="J661" s="7" t="s">
        <v>7141</v>
      </c>
      <c r="K661" s="7" t="s">
        <v>7129</v>
      </c>
      <c r="L661" s="9" t="s">
        <v>7312</v>
      </c>
      <c r="M661" s="9" t="s">
        <v>7313</v>
      </c>
      <c r="N661" s="9"/>
      <c r="O661" s="7" t="s">
        <v>471</v>
      </c>
      <c r="P661" s="7"/>
      <c r="Q661" s="7">
        <v>2000</v>
      </c>
      <c r="R661" s="7">
        <v>40000</v>
      </c>
      <c r="S661" s="7" t="s">
        <v>480</v>
      </c>
      <c r="T661" s="7"/>
      <c r="U661" s="7"/>
      <c r="V661" s="7"/>
      <c r="W661" s="7"/>
      <c r="X661" s="7"/>
      <c r="Y661" s="7"/>
      <c r="Z661" s="9" t="s">
        <v>7766</v>
      </c>
      <c r="AA661" s="7" t="s">
        <v>480</v>
      </c>
      <c r="AB661" s="7">
        <v>1</v>
      </c>
    </row>
    <row r="662" spans="1:28" ht="21.6" customHeight="1">
      <c r="A662" s="7">
        <v>149</v>
      </c>
      <c r="B662" s="7">
        <v>2025071457</v>
      </c>
      <c r="C662" s="7">
        <v>1</v>
      </c>
      <c r="D662" s="7" t="s">
        <v>7123</v>
      </c>
      <c r="E662" s="7" t="s">
        <v>125</v>
      </c>
      <c r="F662" s="7" t="s">
        <v>8176</v>
      </c>
      <c r="G662" s="7" t="s">
        <v>7150</v>
      </c>
      <c r="H662" s="7" t="s">
        <v>7373</v>
      </c>
      <c r="I662" s="7" t="s">
        <v>7311</v>
      </c>
      <c r="J662" s="7" t="s">
        <v>7141</v>
      </c>
      <c r="K662" s="7" t="s">
        <v>7129</v>
      </c>
      <c r="L662" s="9" t="s">
        <v>7312</v>
      </c>
      <c r="M662" s="9" t="s">
        <v>7313</v>
      </c>
      <c r="N662" s="9"/>
      <c r="O662" s="7" t="s">
        <v>471</v>
      </c>
      <c r="P662" s="7"/>
      <c r="Q662" s="7">
        <v>2000</v>
      </c>
      <c r="R662" s="7">
        <v>40000</v>
      </c>
      <c r="S662" s="7"/>
      <c r="T662" s="7"/>
      <c r="U662" s="7"/>
      <c r="V662" s="7"/>
      <c r="W662" s="7" t="s">
        <v>480</v>
      </c>
      <c r="X662" s="7"/>
      <c r="Y662" s="7"/>
      <c r="Z662" s="9" t="s">
        <v>7761</v>
      </c>
      <c r="AA662" s="7" t="s">
        <v>480</v>
      </c>
      <c r="AB662" s="7">
        <v>1</v>
      </c>
    </row>
    <row r="663" spans="1:28" ht="21.6" customHeight="1">
      <c r="A663" s="7">
        <v>150</v>
      </c>
      <c r="B663" s="7">
        <v>2025072440</v>
      </c>
      <c r="C663" s="7">
        <v>1</v>
      </c>
      <c r="D663" s="7" t="s">
        <v>7123</v>
      </c>
      <c r="E663" s="7" t="s">
        <v>125</v>
      </c>
      <c r="F663" s="7" t="s">
        <v>8145</v>
      </c>
      <c r="G663" s="7" t="s">
        <v>7196</v>
      </c>
      <c r="H663" s="7" t="s">
        <v>7553</v>
      </c>
      <c r="I663" s="7" t="s">
        <v>7311</v>
      </c>
      <c r="J663" s="7" t="s">
        <v>7141</v>
      </c>
      <c r="K663" s="7" t="s">
        <v>7129</v>
      </c>
      <c r="L663" s="9" t="s">
        <v>7312</v>
      </c>
      <c r="M663" s="9" t="s">
        <v>7313</v>
      </c>
      <c r="N663" s="9"/>
      <c r="O663" s="7" t="s">
        <v>509</v>
      </c>
      <c r="P663" s="7"/>
      <c r="Q663" s="7">
        <v>2000</v>
      </c>
      <c r="R663" s="7">
        <v>40000</v>
      </c>
      <c r="S663" s="7"/>
      <c r="T663" s="7"/>
      <c r="U663" s="7"/>
      <c r="V663" s="7"/>
      <c r="W663" s="7"/>
      <c r="X663" s="7"/>
      <c r="Y663" s="7"/>
      <c r="Z663" s="9" t="s">
        <v>8179</v>
      </c>
      <c r="AA663" s="7" t="s">
        <v>480</v>
      </c>
      <c r="AB663" s="7">
        <v>1</v>
      </c>
    </row>
    <row r="664" spans="1:28" ht="21.6" customHeight="1">
      <c r="A664" s="7">
        <v>151</v>
      </c>
      <c r="B664" s="7">
        <v>2025071354</v>
      </c>
      <c r="C664" s="7">
        <v>1</v>
      </c>
      <c r="D664" s="7" t="s">
        <v>7123</v>
      </c>
      <c r="E664" s="7" t="s">
        <v>125</v>
      </c>
      <c r="F664" s="7" t="s">
        <v>8176</v>
      </c>
      <c r="G664" s="7" t="s">
        <v>7226</v>
      </c>
      <c r="H664" s="7" t="s">
        <v>7309</v>
      </c>
      <c r="I664" s="7" t="s">
        <v>7316</v>
      </c>
      <c r="J664" s="7" t="s">
        <v>7141</v>
      </c>
      <c r="K664" s="7" t="s">
        <v>7129</v>
      </c>
      <c r="L664" s="9" t="s">
        <v>7317</v>
      </c>
      <c r="M664" s="9" t="s">
        <v>7318</v>
      </c>
      <c r="N664" s="9" t="s">
        <v>7319</v>
      </c>
      <c r="O664" s="7" t="s">
        <v>471</v>
      </c>
      <c r="P664" s="7"/>
      <c r="Q664" s="7">
        <v>15218</v>
      </c>
      <c r="R664" s="7">
        <v>135890</v>
      </c>
      <c r="S664" s="7" t="s">
        <v>480</v>
      </c>
      <c r="T664" s="7"/>
      <c r="U664" s="7"/>
      <c r="V664" s="7"/>
      <c r="W664" s="7"/>
      <c r="X664" s="7"/>
      <c r="Y664" s="7"/>
      <c r="Z664" s="9" t="s">
        <v>7641</v>
      </c>
      <c r="AA664" s="7" t="s">
        <v>480</v>
      </c>
      <c r="AB664" s="7">
        <v>1</v>
      </c>
    </row>
    <row r="665" spans="1:28" ht="21.6" customHeight="1">
      <c r="A665" s="7">
        <v>153</v>
      </c>
      <c r="B665" s="7">
        <v>2025071151</v>
      </c>
      <c r="C665" s="7">
        <v>1</v>
      </c>
      <c r="D665" s="7" t="s">
        <v>7123</v>
      </c>
      <c r="E665" s="7" t="s">
        <v>125</v>
      </c>
      <c r="F665" s="7" t="s">
        <v>8180</v>
      </c>
      <c r="G665" s="7" t="s">
        <v>7303</v>
      </c>
      <c r="H665" s="7" t="s">
        <v>7288</v>
      </c>
      <c r="I665" s="7" t="s">
        <v>8181</v>
      </c>
      <c r="J665" s="7" t="s">
        <v>7141</v>
      </c>
      <c r="K665" s="7" t="s">
        <v>7129</v>
      </c>
      <c r="L665" s="9" t="s">
        <v>8025</v>
      </c>
      <c r="M665" s="9" t="s">
        <v>8026</v>
      </c>
      <c r="N665" s="9" t="s">
        <v>8182</v>
      </c>
      <c r="O665" s="7" t="s">
        <v>7136</v>
      </c>
      <c r="P665" s="7"/>
      <c r="Q665" s="7">
        <v>25927</v>
      </c>
      <c r="R665" s="7">
        <v>43222</v>
      </c>
      <c r="S665" s="7"/>
      <c r="T665" s="7"/>
      <c r="U665" s="7"/>
      <c r="V665" s="7"/>
      <c r="W665" s="7"/>
      <c r="X665" s="7"/>
      <c r="Y665" s="7"/>
      <c r="Z665" s="9" t="s">
        <v>7766</v>
      </c>
      <c r="AA665" s="7" t="s">
        <v>480</v>
      </c>
      <c r="AB665" s="7">
        <v>1</v>
      </c>
    </row>
    <row r="666" spans="1:28" ht="21.6" customHeight="1">
      <c r="A666" s="7">
        <v>157</v>
      </c>
      <c r="B666" s="7">
        <v>2025071328</v>
      </c>
      <c r="C666" s="7">
        <v>1</v>
      </c>
      <c r="D666" s="7" t="s">
        <v>7123</v>
      </c>
      <c r="E666" s="7" t="s">
        <v>125</v>
      </c>
      <c r="F666" s="7" t="s">
        <v>8154</v>
      </c>
      <c r="G666" s="7" t="s">
        <v>7333</v>
      </c>
      <c r="H666" s="7" t="s">
        <v>8183</v>
      </c>
      <c r="I666" s="7" t="s">
        <v>7881</v>
      </c>
      <c r="J666" s="7" t="s">
        <v>7141</v>
      </c>
      <c r="K666" s="7" t="s">
        <v>7129</v>
      </c>
      <c r="L666" s="9" t="s">
        <v>7323</v>
      </c>
      <c r="M666" s="9" t="s">
        <v>7882</v>
      </c>
      <c r="N666" s="9" t="s">
        <v>7883</v>
      </c>
      <c r="O666" s="7" t="s">
        <v>509</v>
      </c>
      <c r="P666" s="7"/>
      <c r="Q666" s="7">
        <v>27102</v>
      </c>
      <c r="R666" s="7">
        <v>22864</v>
      </c>
      <c r="S666" s="7"/>
      <c r="T666" s="7"/>
      <c r="U666" s="7"/>
      <c r="V666" s="7"/>
      <c r="W666" s="7"/>
      <c r="X666" s="7"/>
      <c r="Y666" s="7"/>
      <c r="Z666" s="9" t="s">
        <v>8184</v>
      </c>
      <c r="AA666" s="7" t="s">
        <v>480</v>
      </c>
      <c r="AB666" s="7">
        <v>1</v>
      </c>
    </row>
    <row r="667" spans="1:28" ht="21.6" customHeight="1">
      <c r="A667" s="7">
        <v>166</v>
      </c>
      <c r="B667" s="7">
        <v>2025070514</v>
      </c>
      <c r="C667" s="7">
        <v>1</v>
      </c>
      <c r="D667" s="7" t="s">
        <v>7123</v>
      </c>
      <c r="E667" s="7" t="s">
        <v>125</v>
      </c>
      <c r="F667" s="7" t="s">
        <v>8185</v>
      </c>
      <c r="G667" s="7" t="s">
        <v>7309</v>
      </c>
      <c r="H667" s="7" t="s">
        <v>7179</v>
      </c>
      <c r="I667" s="7" t="s">
        <v>7328</v>
      </c>
      <c r="J667" s="7" t="s">
        <v>7170</v>
      </c>
      <c r="K667" s="7" t="s">
        <v>7129</v>
      </c>
      <c r="L667" s="9" t="s">
        <v>7329</v>
      </c>
      <c r="M667" s="9" t="s">
        <v>7330</v>
      </c>
      <c r="N667" s="9" t="s">
        <v>7331</v>
      </c>
      <c r="O667" s="7" t="s">
        <v>471</v>
      </c>
      <c r="P667" s="7">
        <v>6225</v>
      </c>
      <c r="Q667" s="7">
        <v>14455</v>
      </c>
      <c r="R667" s="7">
        <v>18221</v>
      </c>
      <c r="S667" s="7" t="s">
        <v>480</v>
      </c>
      <c r="T667" s="7"/>
      <c r="U667" s="7"/>
      <c r="V667" s="7"/>
      <c r="W667" s="7"/>
      <c r="X667" s="7"/>
      <c r="Y667" s="7"/>
      <c r="Z667" s="9" t="s">
        <v>7766</v>
      </c>
      <c r="AA667" s="7" t="s">
        <v>480</v>
      </c>
      <c r="AB667" s="7">
        <v>1</v>
      </c>
    </row>
    <row r="668" spans="1:28" ht="21.6" customHeight="1">
      <c r="A668" s="7">
        <v>168</v>
      </c>
      <c r="B668" s="7">
        <v>2025073518</v>
      </c>
      <c r="C668" s="7">
        <v>1</v>
      </c>
      <c r="D668" s="7" t="s">
        <v>7123</v>
      </c>
      <c r="E668" s="7" t="s">
        <v>125</v>
      </c>
      <c r="F668" s="7" t="s">
        <v>8186</v>
      </c>
      <c r="G668" s="7" t="s">
        <v>7309</v>
      </c>
      <c r="H668" s="7" t="s">
        <v>8187</v>
      </c>
      <c r="I668" s="7" t="s">
        <v>7328</v>
      </c>
      <c r="J668" s="7" t="s">
        <v>7170</v>
      </c>
      <c r="K668" s="7" t="s">
        <v>7129</v>
      </c>
      <c r="L668" s="9" t="s">
        <v>7329</v>
      </c>
      <c r="M668" s="9" t="s">
        <v>7330</v>
      </c>
      <c r="N668" s="9" t="s">
        <v>7331</v>
      </c>
      <c r="O668" s="7" t="s">
        <v>471</v>
      </c>
      <c r="P668" s="7">
        <v>6225</v>
      </c>
      <c r="Q668" s="7">
        <v>14455</v>
      </c>
      <c r="R668" s="7">
        <v>18221</v>
      </c>
      <c r="S668" s="7"/>
      <c r="T668" s="7"/>
      <c r="U668" s="7"/>
      <c r="V668" s="7"/>
      <c r="W668" s="7"/>
      <c r="X668" s="7"/>
      <c r="Y668" s="7" t="s">
        <v>480</v>
      </c>
      <c r="Z668" s="9" t="s">
        <v>8188</v>
      </c>
      <c r="AA668" s="7" t="s">
        <v>480</v>
      </c>
      <c r="AB668" s="7">
        <v>1</v>
      </c>
    </row>
    <row r="669" spans="1:28" ht="21.6" customHeight="1">
      <c r="A669" s="7">
        <v>169</v>
      </c>
      <c r="B669" s="7">
        <v>2025070512</v>
      </c>
      <c r="C669" s="7">
        <v>1</v>
      </c>
      <c r="D669" s="7" t="s">
        <v>7123</v>
      </c>
      <c r="E669" s="7" t="s">
        <v>125</v>
      </c>
      <c r="F669" s="7" t="s">
        <v>8185</v>
      </c>
      <c r="G669" s="7" t="s">
        <v>7226</v>
      </c>
      <c r="H669" s="7" t="s">
        <v>7309</v>
      </c>
      <c r="I669" s="7" t="s">
        <v>7628</v>
      </c>
      <c r="J669" s="7" t="s">
        <v>7170</v>
      </c>
      <c r="K669" s="7" t="s">
        <v>7129</v>
      </c>
      <c r="L669" s="9" t="s">
        <v>7329</v>
      </c>
      <c r="M669" s="9" t="s">
        <v>7629</v>
      </c>
      <c r="N669" s="9" t="s">
        <v>7630</v>
      </c>
      <c r="O669" s="7" t="s">
        <v>471</v>
      </c>
      <c r="P669" s="7">
        <v>1696</v>
      </c>
      <c r="Q669" s="7">
        <v>2263</v>
      </c>
      <c r="R669" s="7">
        <v>5390</v>
      </c>
      <c r="S669" s="7" t="s">
        <v>480</v>
      </c>
      <c r="T669" s="7"/>
      <c r="U669" s="7"/>
      <c r="V669" s="7"/>
      <c r="W669" s="7"/>
      <c r="X669" s="7"/>
      <c r="Y669" s="7"/>
      <c r="Z669" s="9" t="s">
        <v>7766</v>
      </c>
      <c r="AA669" s="7" t="s">
        <v>480</v>
      </c>
      <c r="AB669" s="7">
        <v>1</v>
      </c>
    </row>
    <row r="670" spans="1:28" ht="21.6" customHeight="1">
      <c r="A670" s="7">
        <v>171</v>
      </c>
      <c r="B670" s="7">
        <v>2025071293</v>
      </c>
      <c r="C670" s="7">
        <v>1</v>
      </c>
      <c r="D670" s="7" t="s">
        <v>7123</v>
      </c>
      <c r="E670" s="7" t="s">
        <v>125</v>
      </c>
      <c r="F670" s="7" t="s">
        <v>8154</v>
      </c>
      <c r="G670" s="7" t="s">
        <v>7314</v>
      </c>
      <c r="H670" s="7" t="s">
        <v>7196</v>
      </c>
      <c r="I670" s="7" t="s">
        <v>7634</v>
      </c>
      <c r="J670" s="7" t="s">
        <v>7170</v>
      </c>
      <c r="K670" s="7" t="s">
        <v>7129</v>
      </c>
      <c r="L670" s="9" t="s">
        <v>7290</v>
      </c>
      <c r="M670" s="9" t="s">
        <v>7291</v>
      </c>
      <c r="N670" s="9" t="s">
        <v>7443</v>
      </c>
      <c r="O670" s="7" t="s">
        <v>471</v>
      </c>
      <c r="P670" s="7"/>
      <c r="Q670" s="7">
        <v>600</v>
      </c>
      <c r="R670" s="7">
        <v>9000</v>
      </c>
      <c r="S670" s="7" t="s">
        <v>480</v>
      </c>
      <c r="T670" s="7"/>
      <c r="U670" s="7"/>
      <c r="V670" s="7"/>
      <c r="W670" s="7"/>
      <c r="X670" s="7"/>
      <c r="Y670" s="7"/>
      <c r="Z670" s="9" t="s">
        <v>7766</v>
      </c>
      <c r="AA670" s="7" t="s">
        <v>480</v>
      </c>
      <c r="AB670" s="7">
        <v>1</v>
      </c>
    </row>
    <row r="671" spans="1:28" ht="21.6" customHeight="1">
      <c r="A671" s="7">
        <v>173</v>
      </c>
      <c r="B671" s="7">
        <v>2025072274</v>
      </c>
      <c r="C671" s="7">
        <v>1</v>
      </c>
      <c r="D671" s="7" t="s">
        <v>7123</v>
      </c>
      <c r="E671" s="7" t="s">
        <v>125</v>
      </c>
      <c r="F671" s="7" t="s">
        <v>8142</v>
      </c>
      <c r="G671" s="7" t="s">
        <v>7333</v>
      </c>
      <c r="H671" s="7" t="s">
        <v>8165</v>
      </c>
      <c r="I671" s="7" t="s">
        <v>7634</v>
      </c>
      <c r="J671" s="7" t="s">
        <v>7170</v>
      </c>
      <c r="K671" s="7" t="s">
        <v>7129</v>
      </c>
      <c r="L671" s="9" t="s">
        <v>7290</v>
      </c>
      <c r="M671" s="9" t="s">
        <v>7291</v>
      </c>
      <c r="N671" s="9" t="s">
        <v>7443</v>
      </c>
      <c r="O671" s="7" t="s">
        <v>509</v>
      </c>
      <c r="P671" s="7"/>
      <c r="Q671" s="7">
        <v>600</v>
      </c>
      <c r="R671" s="7">
        <v>9000</v>
      </c>
      <c r="S671" s="7"/>
      <c r="T671" s="7"/>
      <c r="U671" s="7"/>
      <c r="V671" s="7"/>
      <c r="W671" s="7"/>
      <c r="X671" s="7"/>
      <c r="Y671" s="7"/>
      <c r="Z671" s="9" t="s">
        <v>8189</v>
      </c>
      <c r="AA671" s="7" t="s">
        <v>480</v>
      </c>
      <c r="AB671" s="7">
        <v>1</v>
      </c>
    </row>
    <row r="672" spans="1:28" ht="21.6" customHeight="1">
      <c r="A672" s="7">
        <v>174</v>
      </c>
      <c r="B672" s="7">
        <v>2025070516</v>
      </c>
      <c r="C672" s="7">
        <v>1</v>
      </c>
      <c r="D672" s="7" t="s">
        <v>7123</v>
      </c>
      <c r="E672" s="7" t="s">
        <v>125</v>
      </c>
      <c r="F672" s="7" t="s">
        <v>8185</v>
      </c>
      <c r="G672" s="7" t="s">
        <v>7179</v>
      </c>
      <c r="H672" s="7" t="s">
        <v>7327</v>
      </c>
      <c r="I672" s="7" t="s">
        <v>7885</v>
      </c>
      <c r="J672" s="7" t="s">
        <v>7170</v>
      </c>
      <c r="K672" s="7" t="s">
        <v>7129</v>
      </c>
      <c r="L672" s="9" t="s">
        <v>7329</v>
      </c>
      <c r="M672" s="9" t="s">
        <v>7886</v>
      </c>
      <c r="N672" s="9" t="s">
        <v>7887</v>
      </c>
      <c r="O672" s="7" t="s">
        <v>471</v>
      </c>
      <c r="P672" s="7">
        <v>43</v>
      </c>
      <c r="Q672" s="7">
        <v>575</v>
      </c>
      <c r="R672" s="7">
        <v>1909</v>
      </c>
      <c r="S672" s="7" t="s">
        <v>480</v>
      </c>
      <c r="T672" s="7"/>
      <c r="U672" s="7"/>
      <c r="V672" s="7"/>
      <c r="W672" s="7"/>
      <c r="X672" s="7"/>
      <c r="Y672" s="7"/>
      <c r="Z672" s="9" t="s">
        <v>7766</v>
      </c>
      <c r="AA672" s="7" t="s">
        <v>480</v>
      </c>
      <c r="AB672" s="7">
        <v>1</v>
      </c>
    </row>
    <row r="673" spans="1:28" ht="21.6" customHeight="1">
      <c r="A673" s="7">
        <v>176</v>
      </c>
      <c r="B673" s="7">
        <v>2025070099</v>
      </c>
      <c r="C673" s="7">
        <v>1</v>
      </c>
      <c r="D673" s="7" t="s">
        <v>7123</v>
      </c>
      <c r="E673" s="7" t="s">
        <v>125</v>
      </c>
      <c r="F673" s="7" t="s">
        <v>8076</v>
      </c>
      <c r="G673" s="7" t="s">
        <v>7226</v>
      </c>
      <c r="H673" s="7" t="s">
        <v>7309</v>
      </c>
      <c r="I673" s="7" t="s">
        <v>8102</v>
      </c>
      <c r="J673" s="7" t="s">
        <v>7170</v>
      </c>
      <c r="K673" s="7" t="s">
        <v>7129</v>
      </c>
      <c r="L673" s="9" t="s">
        <v>7496</v>
      </c>
      <c r="M673" s="9" t="s">
        <v>8103</v>
      </c>
      <c r="N673" s="9" t="s">
        <v>7646</v>
      </c>
      <c r="O673" s="7" t="s">
        <v>7136</v>
      </c>
      <c r="P673" s="7"/>
      <c r="Q673" s="7">
        <v>187</v>
      </c>
      <c r="R673" s="7">
        <v>6434</v>
      </c>
      <c r="S673" s="7"/>
      <c r="T673" s="7"/>
      <c r="U673" s="7"/>
      <c r="V673" s="7"/>
      <c r="W673" s="7"/>
      <c r="X673" s="7"/>
      <c r="Y673" s="7"/>
      <c r="Z673" s="9" t="s">
        <v>7766</v>
      </c>
      <c r="AA673" s="7" t="s">
        <v>480</v>
      </c>
      <c r="AB673" s="7">
        <v>1</v>
      </c>
    </row>
    <row r="674" spans="1:28" ht="21.6" customHeight="1">
      <c r="A674" s="7">
        <v>178</v>
      </c>
      <c r="B674" s="7">
        <v>2025070500</v>
      </c>
      <c r="C674" s="7">
        <v>1</v>
      </c>
      <c r="D674" s="7" t="s">
        <v>7123</v>
      </c>
      <c r="E674" s="7" t="s">
        <v>125</v>
      </c>
      <c r="F674" s="7" t="s">
        <v>8185</v>
      </c>
      <c r="G674" s="7" t="s">
        <v>7296</v>
      </c>
      <c r="H674" s="7" t="s">
        <v>7342</v>
      </c>
      <c r="I674" s="7" t="s">
        <v>8102</v>
      </c>
      <c r="J674" s="7" t="s">
        <v>7170</v>
      </c>
      <c r="K674" s="7" t="s">
        <v>7129</v>
      </c>
      <c r="L674" s="9" t="s">
        <v>7496</v>
      </c>
      <c r="M674" s="9" t="s">
        <v>8103</v>
      </c>
      <c r="N674" s="9" t="s">
        <v>7646</v>
      </c>
      <c r="O674" s="7" t="s">
        <v>471</v>
      </c>
      <c r="P674" s="7"/>
      <c r="Q674" s="7">
        <v>187</v>
      </c>
      <c r="R674" s="7">
        <v>6434</v>
      </c>
      <c r="S674" s="7"/>
      <c r="T674" s="7"/>
      <c r="U674" s="7" t="s">
        <v>480</v>
      </c>
      <c r="V674" s="7"/>
      <c r="W674" s="7"/>
      <c r="X674" s="7"/>
      <c r="Y674" s="7"/>
      <c r="Z674" s="9" t="s">
        <v>7308</v>
      </c>
      <c r="AA674" s="7" t="s">
        <v>480</v>
      </c>
      <c r="AB674" s="7">
        <v>1</v>
      </c>
    </row>
    <row r="675" spans="1:28" ht="21.6" customHeight="1">
      <c r="A675" s="7">
        <v>179</v>
      </c>
      <c r="B675" s="7">
        <v>2025071980</v>
      </c>
      <c r="C675" s="7">
        <v>1</v>
      </c>
      <c r="D675" s="7" t="s">
        <v>7123</v>
      </c>
      <c r="E675" s="7" t="s">
        <v>125</v>
      </c>
      <c r="F675" s="7" t="s">
        <v>8190</v>
      </c>
      <c r="G675" s="7" t="s">
        <v>7296</v>
      </c>
      <c r="H675" s="7" t="s">
        <v>7309</v>
      </c>
      <c r="I675" s="7" t="s">
        <v>8102</v>
      </c>
      <c r="J675" s="7" t="s">
        <v>7170</v>
      </c>
      <c r="K675" s="7" t="s">
        <v>7129</v>
      </c>
      <c r="L675" s="9" t="s">
        <v>7496</v>
      </c>
      <c r="M675" s="9" t="s">
        <v>8103</v>
      </c>
      <c r="N675" s="9" t="s">
        <v>7646</v>
      </c>
      <c r="O675" s="7" t="s">
        <v>509</v>
      </c>
      <c r="P675" s="7"/>
      <c r="Q675" s="7">
        <v>277</v>
      </c>
      <c r="R675" s="7">
        <v>12858</v>
      </c>
      <c r="S675" s="7"/>
      <c r="T675" s="7"/>
      <c r="U675" s="7"/>
      <c r="V675" s="7"/>
      <c r="W675" s="7"/>
      <c r="X675" s="7"/>
      <c r="Y675" s="7"/>
      <c r="Z675" s="9" t="s">
        <v>8191</v>
      </c>
      <c r="AA675" s="7" t="s">
        <v>480</v>
      </c>
      <c r="AB675" s="7">
        <v>1</v>
      </c>
    </row>
    <row r="676" spans="1:28" ht="21.6" customHeight="1">
      <c r="A676" s="7">
        <v>180</v>
      </c>
      <c r="B676" s="7">
        <v>2025070383</v>
      </c>
      <c r="C676" s="7">
        <v>1</v>
      </c>
      <c r="D676" s="7" t="s">
        <v>7123</v>
      </c>
      <c r="E676" s="7" t="s">
        <v>125</v>
      </c>
      <c r="F676" s="7" t="s">
        <v>8192</v>
      </c>
      <c r="G676" s="7" t="s">
        <v>7314</v>
      </c>
      <c r="H676" s="7" t="s">
        <v>7150</v>
      </c>
      <c r="I676" s="7" t="s">
        <v>8193</v>
      </c>
      <c r="J676" s="7" t="s">
        <v>7199</v>
      </c>
      <c r="K676" s="7" t="s">
        <v>7129</v>
      </c>
      <c r="L676" s="9" t="s">
        <v>7200</v>
      </c>
      <c r="M676" s="9" t="s">
        <v>8194</v>
      </c>
      <c r="N676" s="9" t="s">
        <v>8195</v>
      </c>
      <c r="O676" s="7" t="s">
        <v>509</v>
      </c>
      <c r="P676" s="7"/>
      <c r="Q676" s="7"/>
      <c r="R676" s="7">
        <v>30197</v>
      </c>
      <c r="S676" s="7"/>
      <c r="T676" s="7"/>
      <c r="U676" s="7"/>
      <c r="V676" s="7"/>
      <c r="W676" s="7"/>
      <c r="X676" s="7"/>
      <c r="Y676" s="7"/>
      <c r="Z676" s="9" t="s">
        <v>8196</v>
      </c>
      <c r="AA676" s="7" t="s">
        <v>480</v>
      </c>
      <c r="AB676" s="7">
        <v>1</v>
      </c>
    </row>
    <row r="677" spans="1:28" ht="21.6" customHeight="1">
      <c r="A677" s="7">
        <v>181</v>
      </c>
      <c r="B677" s="7">
        <v>2025071685</v>
      </c>
      <c r="C677" s="7">
        <v>1</v>
      </c>
      <c r="D677" s="7" t="s">
        <v>7123</v>
      </c>
      <c r="E677" s="7" t="s">
        <v>125</v>
      </c>
      <c r="F677" s="7" t="s">
        <v>8143</v>
      </c>
      <c r="G677" s="7" t="s">
        <v>7150</v>
      </c>
      <c r="H677" s="7" t="s">
        <v>7638</v>
      </c>
      <c r="I677" s="7" t="s">
        <v>7889</v>
      </c>
      <c r="J677" s="7" t="s">
        <v>7199</v>
      </c>
      <c r="K677" s="7" t="s">
        <v>7129</v>
      </c>
      <c r="L677" s="9" t="s">
        <v>7200</v>
      </c>
      <c r="M677" s="9" t="s">
        <v>7890</v>
      </c>
      <c r="N677" s="9" t="s">
        <v>7891</v>
      </c>
      <c r="O677" s="7" t="s">
        <v>471</v>
      </c>
      <c r="P677" s="7"/>
      <c r="Q677" s="7"/>
      <c r="R677" s="7">
        <v>64953</v>
      </c>
      <c r="S677" s="7"/>
      <c r="T677" s="7"/>
      <c r="U677" s="7"/>
      <c r="V677" s="7"/>
      <c r="W677" s="7"/>
      <c r="X677" s="7"/>
      <c r="Y677" s="7" t="s">
        <v>480</v>
      </c>
      <c r="Z677" s="9" t="s">
        <v>8197</v>
      </c>
      <c r="AA677" s="7" t="s">
        <v>480</v>
      </c>
      <c r="AB677" s="7">
        <v>1</v>
      </c>
    </row>
    <row r="678" spans="1:28" ht="21.6" customHeight="1">
      <c r="A678" s="7">
        <v>182</v>
      </c>
      <c r="B678" s="7">
        <v>2025070421</v>
      </c>
      <c r="C678" s="7">
        <v>1</v>
      </c>
      <c r="D678" s="7" t="s">
        <v>7123</v>
      </c>
      <c r="E678" s="7" t="s">
        <v>125</v>
      </c>
      <c r="F678" s="7" t="s">
        <v>8192</v>
      </c>
      <c r="G678" s="7" t="s">
        <v>7793</v>
      </c>
      <c r="H678" s="7" t="s">
        <v>7533</v>
      </c>
      <c r="I678" s="7" t="s">
        <v>7343</v>
      </c>
      <c r="J678" s="7" t="s">
        <v>7199</v>
      </c>
      <c r="K678" s="7" t="s">
        <v>7129</v>
      </c>
      <c r="L678" s="9" t="s">
        <v>7344</v>
      </c>
      <c r="M678" s="9" t="s">
        <v>7345</v>
      </c>
      <c r="N678" s="9" t="s">
        <v>7346</v>
      </c>
      <c r="O678" s="7" t="s">
        <v>471</v>
      </c>
      <c r="P678" s="7"/>
      <c r="Q678" s="7"/>
      <c r="R678" s="7">
        <v>386856</v>
      </c>
      <c r="S678" s="7"/>
      <c r="T678" s="7"/>
      <c r="U678" s="7" t="s">
        <v>480</v>
      </c>
      <c r="V678" s="7"/>
      <c r="W678" s="7"/>
      <c r="X678" s="7"/>
      <c r="Y678" s="7"/>
      <c r="Z678" s="9" t="s">
        <v>7308</v>
      </c>
      <c r="AA678" s="7" t="s">
        <v>480</v>
      </c>
      <c r="AB678" s="7">
        <v>1</v>
      </c>
    </row>
    <row r="679" spans="1:28" ht="21.6" customHeight="1">
      <c r="A679" s="7">
        <v>183</v>
      </c>
      <c r="B679" s="7">
        <v>2025070739</v>
      </c>
      <c r="C679" s="7">
        <v>1</v>
      </c>
      <c r="D679" s="7" t="s">
        <v>7123</v>
      </c>
      <c r="E679" s="7" t="s">
        <v>125</v>
      </c>
      <c r="F679" s="7" t="s">
        <v>8177</v>
      </c>
      <c r="G679" s="7" t="s">
        <v>7314</v>
      </c>
      <c r="H679" s="7" t="s">
        <v>7976</v>
      </c>
      <c r="I679" s="7" t="s">
        <v>7343</v>
      </c>
      <c r="J679" s="7" t="s">
        <v>7199</v>
      </c>
      <c r="K679" s="7" t="s">
        <v>7129</v>
      </c>
      <c r="L679" s="9" t="s">
        <v>7344</v>
      </c>
      <c r="M679" s="9" t="s">
        <v>7345</v>
      </c>
      <c r="N679" s="9" t="s">
        <v>7346</v>
      </c>
      <c r="O679" s="7" t="s">
        <v>471</v>
      </c>
      <c r="P679" s="7"/>
      <c r="Q679" s="7"/>
      <c r="R679" s="7">
        <v>390849</v>
      </c>
      <c r="S679" s="7" t="s">
        <v>480</v>
      </c>
      <c r="T679" s="7"/>
      <c r="U679" s="7"/>
      <c r="V679" s="7"/>
      <c r="W679" s="7"/>
      <c r="X679" s="7"/>
      <c r="Y679" s="7"/>
      <c r="Z679" s="9" t="s">
        <v>7766</v>
      </c>
      <c r="AA679" s="7" t="s">
        <v>480</v>
      </c>
      <c r="AB679" s="7">
        <v>1</v>
      </c>
    </row>
    <row r="680" spans="1:28" ht="21.6" customHeight="1">
      <c r="A680" s="7">
        <v>185</v>
      </c>
      <c r="B680" s="7">
        <v>2025072342</v>
      </c>
      <c r="C680" s="7">
        <v>1</v>
      </c>
      <c r="D680" s="7" t="s">
        <v>7123</v>
      </c>
      <c r="E680" s="7" t="s">
        <v>125</v>
      </c>
      <c r="F680" s="7" t="s">
        <v>8145</v>
      </c>
      <c r="G680" s="7" t="s">
        <v>7303</v>
      </c>
      <c r="H680" s="7" t="s">
        <v>7712</v>
      </c>
      <c r="I680" s="7" t="s">
        <v>7343</v>
      </c>
      <c r="J680" s="7" t="s">
        <v>7199</v>
      </c>
      <c r="K680" s="7" t="s">
        <v>7129</v>
      </c>
      <c r="L680" s="9" t="s">
        <v>7344</v>
      </c>
      <c r="M680" s="9" t="s">
        <v>7345</v>
      </c>
      <c r="N680" s="9" t="s">
        <v>7346</v>
      </c>
      <c r="O680" s="7" t="s">
        <v>509</v>
      </c>
      <c r="P680" s="7"/>
      <c r="Q680" s="7"/>
      <c r="R680" s="7">
        <v>390849</v>
      </c>
      <c r="S680" s="7"/>
      <c r="T680" s="7"/>
      <c r="U680" s="7"/>
      <c r="V680" s="7"/>
      <c r="W680" s="7"/>
      <c r="X680" s="7"/>
      <c r="Y680" s="7"/>
      <c r="Z680" s="9" t="s">
        <v>8198</v>
      </c>
      <c r="AA680" s="7" t="s">
        <v>480</v>
      </c>
      <c r="AB680" s="7">
        <v>1</v>
      </c>
    </row>
    <row r="681" spans="1:28" ht="21.6" customHeight="1">
      <c r="A681" s="7">
        <v>186</v>
      </c>
      <c r="B681" s="7">
        <v>2025070747</v>
      </c>
      <c r="C681" s="7">
        <v>1</v>
      </c>
      <c r="D681" s="7" t="s">
        <v>7123</v>
      </c>
      <c r="E681" s="7" t="s">
        <v>125</v>
      </c>
      <c r="F681" s="7" t="s">
        <v>8177</v>
      </c>
      <c r="G681" s="7" t="s">
        <v>7275</v>
      </c>
      <c r="H681" s="7" t="s">
        <v>7599</v>
      </c>
      <c r="I681" s="7" t="s">
        <v>7350</v>
      </c>
      <c r="J681" s="7" t="s">
        <v>7199</v>
      </c>
      <c r="K681" s="7" t="s">
        <v>7129</v>
      </c>
      <c r="L681" s="9" t="s">
        <v>7344</v>
      </c>
      <c r="M681" s="9" t="s">
        <v>7351</v>
      </c>
      <c r="N681" s="9" t="s">
        <v>7352</v>
      </c>
      <c r="O681" s="7" t="s">
        <v>471</v>
      </c>
      <c r="P681" s="7"/>
      <c r="Q681" s="7"/>
      <c r="R681" s="7">
        <v>163873</v>
      </c>
      <c r="S681" s="7" t="s">
        <v>480</v>
      </c>
      <c r="T681" s="7"/>
      <c r="U681" s="7"/>
      <c r="V681" s="7"/>
      <c r="W681" s="7"/>
      <c r="X681" s="7"/>
      <c r="Y681" s="7"/>
      <c r="Z681" s="9" t="s">
        <v>7766</v>
      </c>
      <c r="AA681" s="7" t="s">
        <v>480</v>
      </c>
      <c r="AB681" s="7">
        <v>1</v>
      </c>
    </row>
    <row r="682" spans="1:28" ht="21.6" customHeight="1">
      <c r="A682" s="7">
        <v>188</v>
      </c>
      <c r="B682" s="7">
        <v>2025072773</v>
      </c>
      <c r="C682" s="7">
        <v>1</v>
      </c>
      <c r="D682" s="7" t="s">
        <v>7123</v>
      </c>
      <c r="E682" s="7" t="s">
        <v>125</v>
      </c>
      <c r="F682" s="7" t="s">
        <v>8169</v>
      </c>
      <c r="G682" s="7" t="s">
        <v>7226</v>
      </c>
      <c r="H682" s="7" t="s">
        <v>7309</v>
      </c>
      <c r="I682" s="7" t="s">
        <v>7354</v>
      </c>
      <c r="J682" s="7" t="s">
        <v>7199</v>
      </c>
      <c r="K682" s="7" t="s">
        <v>7129</v>
      </c>
      <c r="L682" s="9" t="s">
        <v>7355</v>
      </c>
      <c r="M682" s="9" t="s">
        <v>7356</v>
      </c>
      <c r="N682" s="9"/>
      <c r="O682" s="7" t="s">
        <v>471</v>
      </c>
      <c r="P682" s="7"/>
      <c r="Q682" s="7"/>
      <c r="R682" s="7">
        <v>322182</v>
      </c>
      <c r="S682" s="7" t="s">
        <v>480</v>
      </c>
      <c r="T682" s="7"/>
      <c r="U682" s="7"/>
      <c r="V682" s="7"/>
      <c r="W682" s="7"/>
      <c r="X682" s="7"/>
      <c r="Y682" s="7"/>
      <c r="Z682" s="9" t="s">
        <v>7766</v>
      </c>
      <c r="AA682" s="7" t="s">
        <v>480</v>
      </c>
      <c r="AB682" s="7">
        <v>1</v>
      </c>
    </row>
    <row r="683" spans="1:28" ht="21.6" customHeight="1">
      <c r="A683" s="7">
        <v>190</v>
      </c>
      <c r="B683" s="7">
        <v>2025073292</v>
      </c>
      <c r="C683" s="7">
        <v>1</v>
      </c>
      <c r="D683" s="7" t="s">
        <v>7123</v>
      </c>
      <c r="E683" s="7" t="s">
        <v>125</v>
      </c>
      <c r="F683" s="7" t="s">
        <v>8172</v>
      </c>
      <c r="G683" s="7" t="s">
        <v>7226</v>
      </c>
      <c r="H683" s="7" t="s">
        <v>7309</v>
      </c>
      <c r="I683" s="7" t="s">
        <v>7359</v>
      </c>
      <c r="J683" s="7" t="s">
        <v>7199</v>
      </c>
      <c r="K683" s="7" t="s">
        <v>7129</v>
      </c>
      <c r="L683" s="9" t="s">
        <v>7360</v>
      </c>
      <c r="M683" s="9" t="s">
        <v>7361</v>
      </c>
      <c r="N683" s="9"/>
      <c r="O683" s="7" t="s">
        <v>471</v>
      </c>
      <c r="P683" s="7"/>
      <c r="Q683" s="7"/>
      <c r="R683" s="7">
        <v>96600</v>
      </c>
      <c r="S683" s="7" t="s">
        <v>480</v>
      </c>
      <c r="T683" s="7"/>
      <c r="U683" s="7"/>
      <c r="V683" s="7"/>
      <c r="W683" s="7"/>
      <c r="X683" s="7"/>
      <c r="Y683" s="7"/>
      <c r="Z683" s="9" t="s">
        <v>7766</v>
      </c>
      <c r="AA683" s="7" t="s">
        <v>480</v>
      </c>
      <c r="AB683" s="7">
        <v>1</v>
      </c>
    </row>
    <row r="684" spans="1:28" ht="21.6" customHeight="1">
      <c r="A684" s="7">
        <v>197</v>
      </c>
      <c r="B684" s="7">
        <v>2025072056</v>
      </c>
      <c r="C684" s="7">
        <v>1</v>
      </c>
      <c r="D684" s="7" t="s">
        <v>7123</v>
      </c>
      <c r="E684" s="7" t="s">
        <v>125</v>
      </c>
      <c r="F684" s="7" t="s">
        <v>8155</v>
      </c>
      <c r="G684" s="7" t="s">
        <v>7150</v>
      </c>
      <c r="H684" s="7" t="s">
        <v>7332</v>
      </c>
      <c r="I684" s="7" t="s">
        <v>8199</v>
      </c>
      <c r="J684" s="7" t="s">
        <v>7199</v>
      </c>
      <c r="K684" s="7" t="s">
        <v>7129</v>
      </c>
      <c r="L684" s="9" t="s">
        <v>7200</v>
      </c>
      <c r="M684" s="9" t="s">
        <v>8200</v>
      </c>
      <c r="N684" s="9" t="s">
        <v>8201</v>
      </c>
      <c r="O684" s="7" t="s">
        <v>7136</v>
      </c>
      <c r="P684" s="7"/>
      <c r="Q684" s="7"/>
      <c r="R684" s="7">
        <v>9579</v>
      </c>
      <c r="S684" s="7"/>
      <c r="T684" s="7"/>
      <c r="U684" s="7"/>
      <c r="V684" s="7"/>
      <c r="W684" s="7"/>
      <c r="X684" s="7"/>
      <c r="Y684" s="7"/>
      <c r="Z684" s="9" t="s">
        <v>8202</v>
      </c>
      <c r="AA684" s="7" t="s">
        <v>480</v>
      </c>
      <c r="AB684" s="7">
        <v>1</v>
      </c>
    </row>
    <row r="685" spans="1:28" ht="21.6" customHeight="1">
      <c r="A685" s="7">
        <v>198</v>
      </c>
      <c r="B685" s="7">
        <v>2025072054</v>
      </c>
      <c r="C685" s="7">
        <v>1</v>
      </c>
      <c r="D685" s="7" t="s">
        <v>7123</v>
      </c>
      <c r="E685" s="7" t="s">
        <v>125</v>
      </c>
      <c r="F685" s="7" t="s">
        <v>8155</v>
      </c>
      <c r="G685" s="7" t="s">
        <v>7347</v>
      </c>
      <c r="H685" s="7" t="s">
        <v>7288</v>
      </c>
      <c r="I685" s="7" t="s">
        <v>7364</v>
      </c>
      <c r="J685" s="7" t="s">
        <v>7199</v>
      </c>
      <c r="K685" s="7" t="s">
        <v>7129</v>
      </c>
      <c r="L685" s="9" t="s">
        <v>7200</v>
      </c>
      <c r="M685" s="9" t="s">
        <v>7365</v>
      </c>
      <c r="N685" s="9" t="s">
        <v>7366</v>
      </c>
      <c r="O685" s="7" t="s">
        <v>7136</v>
      </c>
      <c r="P685" s="7"/>
      <c r="Q685" s="7"/>
      <c r="R685" s="7">
        <v>69050</v>
      </c>
      <c r="S685" s="7"/>
      <c r="T685" s="7"/>
      <c r="U685" s="7"/>
      <c r="V685" s="7"/>
      <c r="W685" s="7"/>
      <c r="X685" s="7"/>
      <c r="Y685" s="7"/>
      <c r="Z685" s="9" t="s">
        <v>8202</v>
      </c>
      <c r="AA685" s="7" t="s">
        <v>480</v>
      </c>
      <c r="AB685" s="7">
        <v>1</v>
      </c>
    </row>
    <row r="686" spans="1:28" ht="21.6" customHeight="1">
      <c r="A686" s="7">
        <v>199</v>
      </c>
      <c r="B686" s="7">
        <v>2025072053</v>
      </c>
      <c r="C686" s="7">
        <v>1</v>
      </c>
      <c r="D686" s="7" t="s">
        <v>7123</v>
      </c>
      <c r="E686" s="7" t="s">
        <v>125</v>
      </c>
      <c r="F686" s="7" t="s">
        <v>8155</v>
      </c>
      <c r="G686" s="7" t="s">
        <v>7179</v>
      </c>
      <c r="H686" s="7" t="s">
        <v>7347</v>
      </c>
      <c r="I686" s="7" t="s">
        <v>8203</v>
      </c>
      <c r="J686" s="7" t="s">
        <v>7199</v>
      </c>
      <c r="K686" s="7" t="s">
        <v>7129</v>
      </c>
      <c r="L686" s="9" t="s">
        <v>7200</v>
      </c>
      <c r="M686" s="9" t="s">
        <v>8204</v>
      </c>
      <c r="N686" s="9" t="s">
        <v>8205</v>
      </c>
      <c r="O686" s="7" t="s">
        <v>7136</v>
      </c>
      <c r="P686" s="7"/>
      <c r="Q686" s="7"/>
      <c r="R686" s="7">
        <v>4433</v>
      </c>
      <c r="S686" s="7"/>
      <c r="T686" s="7"/>
      <c r="U686" s="7"/>
      <c r="V686" s="7"/>
      <c r="W686" s="7"/>
      <c r="X686" s="7"/>
      <c r="Y686" s="7"/>
      <c r="Z686" s="9" t="s">
        <v>8202</v>
      </c>
      <c r="AA686" s="7" t="s">
        <v>480</v>
      </c>
      <c r="AB686" s="7">
        <v>1</v>
      </c>
    </row>
    <row r="687" spans="1:28" ht="21.6" customHeight="1">
      <c r="A687" s="7">
        <v>202</v>
      </c>
      <c r="B687" s="7">
        <v>2025070138</v>
      </c>
      <c r="C687" s="7">
        <v>1</v>
      </c>
      <c r="D687" s="7" t="s">
        <v>7123</v>
      </c>
      <c r="E687" s="7" t="s">
        <v>125</v>
      </c>
      <c r="F687" s="7" t="s">
        <v>8076</v>
      </c>
      <c r="G687" s="7" t="s">
        <v>7333</v>
      </c>
      <c r="H687" s="7" t="s">
        <v>7372</v>
      </c>
      <c r="I687" s="7" t="s">
        <v>7368</v>
      </c>
      <c r="J687" s="7" t="s">
        <v>7199</v>
      </c>
      <c r="K687" s="7" t="s">
        <v>7129</v>
      </c>
      <c r="L687" s="9" t="s">
        <v>7216</v>
      </c>
      <c r="M687" s="9" t="s">
        <v>7369</v>
      </c>
      <c r="N687" s="9" t="s">
        <v>7370</v>
      </c>
      <c r="O687" s="7" t="s">
        <v>471</v>
      </c>
      <c r="P687" s="7"/>
      <c r="Q687" s="7"/>
      <c r="R687" s="7">
        <v>45670</v>
      </c>
      <c r="S687" s="7" t="s">
        <v>480</v>
      </c>
      <c r="T687" s="7"/>
      <c r="U687" s="7"/>
      <c r="V687" s="7"/>
      <c r="W687" s="7"/>
      <c r="X687" s="7"/>
      <c r="Y687" s="7"/>
      <c r="Z687" s="9" t="s">
        <v>7766</v>
      </c>
      <c r="AA687" s="7" t="s">
        <v>480</v>
      </c>
      <c r="AB687" s="7">
        <v>1</v>
      </c>
    </row>
    <row r="688" spans="1:28" ht="21.6" customHeight="1">
      <c r="A688" s="7">
        <v>204</v>
      </c>
      <c r="B688" s="7">
        <v>2025071830</v>
      </c>
      <c r="C688" s="7">
        <v>1</v>
      </c>
      <c r="D688" s="7" t="s">
        <v>7123</v>
      </c>
      <c r="E688" s="7" t="s">
        <v>125</v>
      </c>
      <c r="F688" s="7" t="s">
        <v>8206</v>
      </c>
      <c r="G688" s="7" t="s">
        <v>7372</v>
      </c>
      <c r="H688" s="7" t="s">
        <v>8129</v>
      </c>
      <c r="I688" s="7" t="s">
        <v>7368</v>
      </c>
      <c r="J688" s="7" t="s">
        <v>7199</v>
      </c>
      <c r="K688" s="7" t="s">
        <v>7129</v>
      </c>
      <c r="L688" s="9" t="s">
        <v>7216</v>
      </c>
      <c r="M688" s="9" t="s">
        <v>7369</v>
      </c>
      <c r="N688" s="9" t="s">
        <v>7370</v>
      </c>
      <c r="O688" s="7" t="s">
        <v>509</v>
      </c>
      <c r="P688" s="7"/>
      <c r="Q688" s="7"/>
      <c r="R688" s="7">
        <v>45670</v>
      </c>
      <c r="S688" s="7"/>
      <c r="T688" s="7"/>
      <c r="U688" s="7"/>
      <c r="V688" s="7"/>
      <c r="W688" s="7"/>
      <c r="X688" s="7"/>
      <c r="Y688" s="7"/>
      <c r="Z688" s="9" t="s">
        <v>8207</v>
      </c>
      <c r="AA688" s="7" t="s">
        <v>480</v>
      </c>
      <c r="AB688" s="7">
        <v>1</v>
      </c>
    </row>
    <row r="689" spans="1:28" ht="21.6" customHeight="1">
      <c r="A689" s="7">
        <v>205</v>
      </c>
      <c r="B689" s="7">
        <v>2025070140</v>
      </c>
      <c r="C689" s="7">
        <v>1</v>
      </c>
      <c r="D689" s="7" t="s">
        <v>7123</v>
      </c>
      <c r="E689" s="7" t="s">
        <v>125</v>
      </c>
      <c r="F689" s="7" t="s">
        <v>8076</v>
      </c>
      <c r="G689" s="7" t="s">
        <v>7372</v>
      </c>
      <c r="H689" s="7" t="s">
        <v>7377</v>
      </c>
      <c r="I689" s="7" t="s">
        <v>7374</v>
      </c>
      <c r="J689" s="7" t="s">
        <v>7199</v>
      </c>
      <c r="K689" s="7" t="s">
        <v>7129</v>
      </c>
      <c r="L689" s="9" t="s">
        <v>7216</v>
      </c>
      <c r="M689" s="9" t="s">
        <v>7375</v>
      </c>
      <c r="N689" s="9" t="s">
        <v>7376</v>
      </c>
      <c r="O689" s="7" t="s">
        <v>471</v>
      </c>
      <c r="P689" s="7"/>
      <c r="Q689" s="7"/>
      <c r="R689" s="7">
        <v>75549</v>
      </c>
      <c r="S689" s="7" t="s">
        <v>480</v>
      </c>
      <c r="T689" s="7"/>
      <c r="U689" s="7"/>
      <c r="V689" s="7"/>
      <c r="W689" s="7"/>
      <c r="X689" s="7"/>
      <c r="Y689" s="7"/>
      <c r="Z689" s="9" t="s">
        <v>7766</v>
      </c>
      <c r="AA689" s="7" t="s">
        <v>480</v>
      </c>
      <c r="AB689" s="7">
        <v>1</v>
      </c>
    </row>
    <row r="690" spans="1:28" ht="21.6" customHeight="1">
      <c r="A690" s="7">
        <v>207</v>
      </c>
      <c r="B690" s="7">
        <v>2025070397</v>
      </c>
      <c r="C690" s="7">
        <v>1</v>
      </c>
      <c r="D690" s="7" t="s">
        <v>7123</v>
      </c>
      <c r="E690" s="7" t="s">
        <v>125</v>
      </c>
      <c r="F690" s="7" t="s">
        <v>8192</v>
      </c>
      <c r="G690" s="7" t="s">
        <v>7347</v>
      </c>
      <c r="H690" s="7" t="s">
        <v>7303</v>
      </c>
      <c r="I690" s="7" t="s">
        <v>7379</v>
      </c>
      <c r="J690" s="7" t="s">
        <v>7223</v>
      </c>
      <c r="K690" s="7" t="s">
        <v>7129</v>
      </c>
      <c r="L690" s="9" t="s">
        <v>7380</v>
      </c>
      <c r="M690" s="9" t="s">
        <v>7381</v>
      </c>
      <c r="N690" s="9" t="s">
        <v>7382</v>
      </c>
      <c r="O690" s="7" t="s">
        <v>471</v>
      </c>
      <c r="P690" s="7"/>
      <c r="Q690" s="7"/>
      <c r="R690" s="7">
        <v>141355</v>
      </c>
      <c r="S690" s="7" t="s">
        <v>480</v>
      </c>
      <c r="T690" s="7"/>
      <c r="U690" s="7"/>
      <c r="V690" s="7"/>
      <c r="W690" s="7"/>
      <c r="X690" s="7"/>
      <c r="Y690" s="7"/>
      <c r="Z690" s="9" t="s">
        <v>7766</v>
      </c>
      <c r="AA690" s="7" t="s">
        <v>480</v>
      </c>
      <c r="AB690" s="7">
        <v>1</v>
      </c>
    </row>
    <row r="691" spans="1:28" ht="21.6" customHeight="1">
      <c r="A691" s="7">
        <v>209</v>
      </c>
      <c r="B691" s="7">
        <v>2025070400</v>
      </c>
      <c r="C691" s="7">
        <v>1</v>
      </c>
      <c r="D691" s="7" t="s">
        <v>7123</v>
      </c>
      <c r="E691" s="7" t="s">
        <v>125</v>
      </c>
      <c r="F691" s="7" t="s">
        <v>8192</v>
      </c>
      <c r="G691" s="7" t="s">
        <v>7303</v>
      </c>
      <c r="H691" s="7" t="s">
        <v>7288</v>
      </c>
      <c r="I691" s="7" t="s">
        <v>7386</v>
      </c>
      <c r="J691" s="7" t="s">
        <v>7223</v>
      </c>
      <c r="K691" s="7" t="s">
        <v>7129</v>
      </c>
      <c r="L691" s="9" t="s">
        <v>7380</v>
      </c>
      <c r="M691" s="9" t="s">
        <v>7387</v>
      </c>
      <c r="N691" s="9" t="s">
        <v>7388</v>
      </c>
      <c r="O691" s="7" t="s">
        <v>471</v>
      </c>
      <c r="P691" s="7"/>
      <c r="Q691" s="7"/>
      <c r="R691" s="7">
        <v>124717</v>
      </c>
      <c r="S691" s="7" t="s">
        <v>480</v>
      </c>
      <c r="T691" s="7"/>
      <c r="U691" s="7"/>
      <c r="V691" s="7"/>
      <c r="W691" s="7"/>
      <c r="X691" s="7"/>
      <c r="Y691" s="7"/>
      <c r="Z691" s="9" t="s">
        <v>7766</v>
      </c>
      <c r="AA691" s="7" t="s">
        <v>480</v>
      </c>
      <c r="AB691" s="7">
        <v>1</v>
      </c>
    </row>
    <row r="692" spans="1:28" ht="21.6" customHeight="1">
      <c r="A692" s="7">
        <v>211</v>
      </c>
      <c r="B692" s="7">
        <v>2025070403</v>
      </c>
      <c r="C692" s="7">
        <v>1</v>
      </c>
      <c r="D692" s="7" t="s">
        <v>7123</v>
      </c>
      <c r="E692" s="7" t="s">
        <v>125</v>
      </c>
      <c r="F692" s="7" t="s">
        <v>8192</v>
      </c>
      <c r="G692" s="7" t="s">
        <v>7150</v>
      </c>
      <c r="H692" s="7" t="s">
        <v>7332</v>
      </c>
      <c r="I692" s="7" t="s">
        <v>7386</v>
      </c>
      <c r="J692" s="7" t="s">
        <v>7223</v>
      </c>
      <c r="K692" s="7" t="s">
        <v>7129</v>
      </c>
      <c r="L692" s="9" t="s">
        <v>7380</v>
      </c>
      <c r="M692" s="9" t="s">
        <v>7387</v>
      </c>
      <c r="N692" s="9" t="s">
        <v>7388</v>
      </c>
      <c r="O692" s="7" t="s">
        <v>509</v>
      </c>
      <c r="P692" s="7"/>
      <c r="Q692" s="7"/>
      <c r="R692" s="7">
        <v>124717</v>
      </c>
      <c r="S692" s="7"/>
      <c r="T692" s="7"/>
      <c r="U692" s="7"/>
      <c r="V692" s="7"/>
      <c r="W692" s="7"/>
      <c r="X692" s="7"/>
      <c r="Y692" s="7"/>
      <c r="Z692" s="9" t="s">
        <v>7693</v>
      </c>
      <c r="AA692" s="7" t="s">
        <v>480</v>
      </c>
      <c r="AB692" s="7">
        <v>1</v>
      </c>
    </row>
    <row r="693" spans="1:28" ht="21.6" customHeight="1">
      <c r="A693" s="7">
        <v>212</v>
      </c>
      <c r="B693" s="7">
        <v>2025073563</v>
      </c>
      <c r="C693" s="7">
        <v>1</v>
      </c>
      <c r="D693" s="7" t="s">
        <v>7123</v>
      </c>
      <c r="E693" s="7" t="s">
        <v>125</v>
      </c>
      <c r="F693" s="7" t="s">
        <v>8186</v>
      </c>
      <c r="G693" s="7" t="s">
        <v>7402</v>
      </c>
      <c r="H693" s="7" t="s">
        <v>7722</v>
      </c>
      <c r="I693" s="7" t="s">
        <v>7386</v>
      </c>
      <c r="J693" s="7" t="s">
        <v>7223</v>
      </c>
      <c r="K693" s="7" t="s">
        <v>7129</v>
      </c>
      <c r="L693" s="9" t="s">
        <v>7380</v>
      </c>
      <c r="M693" s="9" t="s">
        <v>7387</v>
      </c>
      <c r="N693" s="9" t="s">
        <v>7388</v>
      </c>
      <c r="O693" s="7" t="s">
        <v>471</v>
      </c>
      <c r="P693" s="7"/>
      <c r="Q693" s="7"/>
      <c r="R693" s="7">
        <v>124717</v>
      </c>
      <c r="S693" s="7"/>
      <c r="T693" s="7"/>
      <c r="U693" s="7"/>
      <c r="V693" s="7"/>
      <c r="W693" s="7"/>
      <c r="X693" s="7"/>
      <c r="Y693" s="7" t="s">
        <v>480</v>
      </c>
      <c r="Z693" s="9" t="s">
        <v>8208</v>
      </c>
      <c r="AA693" s="7" t="s">
        <v>480</v>
      </c>
      <c r="AB693" s="7">
        <v>1</v>
      </c>
    </row>
    <row r="694" spans="1:28" ht="21.6" customHeight="1">
      <c r="A694" s="7">
        <v>213</v>
      </c>
      <c r="B694" s="7">
        <v>2025071295</v>
      </c>
      <c r="C694" s="7">
        <v>1</v>
      </c>
      <c r="D694" s="7" t="s">
        <v>7123</v>
      </c>
      <c r="E694" s="7" t="s">
        <v>125</v>
      </c>
      <c r="F694" s="7" t="s">
        <v>8154</v>
      </c>
      <c r="G694" s="7" t="s">
        <v>7196</v>
      </c>
      <c r="H694" s="7" t="s">
        <v>7150</v>
      </c>
      <c r="I694" s="7" t="s">
        <v>7393</v>
      </c>
      <c r="J694" s="7" t="s">
        <v>7223</v>
      </c>
      <c r="K694" s="7" t="s">
        <v>7129</v>
      </c>
      <c r="L694" s="9" t="s">
        <v>7394</v>
      </c>
      <c r="M694" s="9" t="s">
        <v>7395</v>
      </c>
      <c r="N694" s="9"/>
      <c r="O694" s="7" t="s">
        <v>471</v>
      </c>
      <c r="P694" s="7"/>
      <c r="Q694" s="7"/>
      <c r="R694" s="7">
        <v>44000</v>
      </c>
      <c r="S694" s="7" t="s">
        <v>480</v>
      </c>
      <c r="T694" s="7"/>
      <c r="U694" s="7"/>
      <c r="V694" s="7"/>
      <c r="W694" s="7"/>
      <c r="X694" s="7"/>
      <c r="Y694" s="7"/>
      <c r="Z694" s="9" t="s">
        <v>7766</v>
      </c>
      <c r="AA694" s="7" t="s">
        <v>480</v>
      </c>
      <c r="AB694" s="7">
        <v>1</v>
      </c>
    </row>
    <row r="695" spans="1:28" ht="21.6" customHeight="1">
      <c r="A695" s="7">
        <v>219</v>
      </c>
      <c r="B695" s="7">
        <v>2025070332</v>
      </c>
      <c r="C695" s="7">
        <v>1</v>
      </c>
      <c r="D695" s="7" t="s">
        <v>7123</v>
      </c>
      <c r="E695" s="7" t="s">
        <v>125</v>
      </c>
      <c r="F695" s="7" t="s">
        <v>8192</v>
      </c>
      <c r="G695" s="7" t="s">
        <v>7296</v>
      </c>
      <c r="H695" s="7" t="s">
        <v>7309</v>
      </c>
      <c r="I695" s="7" t="s">
        <v>7407</v>
      </c>
      <c r="J695" s="7" t="s">
        <v>7223</v>
      </c>
      <c r="K695" s="7" t="s">
        <v>7129</v>
      </c>
      <c r="L695" s="9" t="s">
        <v>7408</v>
      </c>
      <c r="M695" s="9" t="s">
        <v>7409</v>
      </c>
      <c r="N695" s="9" t="s">
        <v>7410</v>
      </c>
      <c r="O695" s="7" t="s">
        <v>471</v>
      </c>
      <c r="P695" s="7"/>
      <c r="Q695" s="7"/>
      <c r="R695" s="7">
        <v>228871</v>
      </c>
      <c r="S695" s="7"/>
      <c r="T695" s="7"/>
      <c r="U695" s="7"/>
      <c r="V695" s="7"/>
      <c r="W695" s="7"/>
      <c r="X695" s="7"/>
      <c r="Y695" s="7" t="s">
        <v>480</v>
      </c>
      <c r="Z695" s="9" t="s">
        <v>8209</v>
      </c>
      <c r="AA695" s="7" t="s">
        <v>480</v>
      </c>
      <c r="AB695" s="7">
        <v>1</v>
      </c>
    </row>
    <row r="696" spans="1:28" ht="21.6" customHeight="1">
      <c r="A696" s="7">
        <v>222</v>
      </c>
      <c r="B696" s="7">
        <v>2025070136</v>
      </c>
      <c r="C696" s="7">
        <v>1</v>
      </c>
      <c r="D696" s="7" t="s">
        <v>7123</v>
      </c>
      <c r="E696" s="7" t="s">
        <v>125</v>
      </c>
      <c r="F696" s="7" t="s">
        <v>8076</v>
      </c>
      <c r="G696" s="7" t="s">
        <v>7332</v>
      </c>
      <c r="H696" s="7" t="s">
        <v>7333</v>
      </c>
      <c r="I696" s="7" t="s">
        <v>8115</v>
      </c>
      <c r="J696" s="7" t="s">
        <v>7223</v>
      </c>
      <c r="K696" s="7" t="s">
        <v>7129</v>
      </c>
      <c r="L696" s="9" t="s">
        <v>7216</v>
      </c>
      <c r="M696" s="9" t="s">
        <v>7442</v>
      </c>
      <c r="N696" s="9" t="s">
        <v>7443</v>
      </c>
      <c r="O696" s="7" t="s">
        <v>471</v>
      </c>
      <c r="P696" s="7"/>
      <c r="Q696" s="7"/>
      <c r="R696" s="7">
        <v>1203</v>
      </c>
      <c r="S696" s="7" t="s">
        <v>480</v>
      </c>
      <c r="T696" s="7"/>
      <c r="U696" s="7"/>
      <c r="V696" s="7"/>
      <c r="W696" s="7"/>
      <c r="X696" s="7"/>
      <c r="Y696" s="7"/>
      <c r="Z696" s="9" t="s">
        <v>7766</v>
      </c>
      <c r="AA696" s="7" t="s">
        <v>480</v>
      </c>
      <c r="AB696" s="7">
        <v>1</v>
      </c>
    </row>
    <row r="697" spans="1:28" ht="21.6" customHeight="1">
      <c r="A697" s="7">
        <v>224</v>
      </c>
      <c r="B697" s="7">
        <v>2025072775</v>
      </c>
      <c r="C697" s="7">
        <v>1</v>
      </c>
      <c r="D697" s="7" t="s">
        <v>7123</v>
      </c>
      <c r="E697" s="7" t="s">
        <v>125</v>
      </c>
      <c r="F697" s="7" t="s">
        <v>8169</v>
      </c>
      <c r="G697" s="7" t="s">
        <v>7309</v>
      </c>
      <c r="H697" s="7" t="s">
        <v>7179</v>
      </c>
      <c r="I697" s="7" t="s">
        <v>7416</v>
      </c>
      <c r="J697" s="7" t="s">
        <v>7417</v>
      </c>
      <c r="K697" s="7" t="s">
        <v>7129</v>
      </c>
      <c r="L697" s="9" t="s">
        <v>7418</v>
      </c>
      <c r="M697" s="9" t="s">
        <v>7356</v>
      </c>
      <c r="N697" s="9" t="s">
        <v>7388</v>
      </c>
      <c r="O697" s="7" t="s">
        <v>471</v>
      </c>
      <c r="P697" s="7"/>
      <c r="Q697" s="7"/>
      <c r="R697" s="7">
        <v>73694</v>
      </c>
      <c r="S697" s="7" t="s">
        <v>480</v>
      </c>
      <c r="T697" s="7"/>
      <c r="U697" s="7"/>
      <c r="V697" s="7"/>
      <c r="W697" s="7"/>
      <c r="X697" s="7"/>
      <c r="Y697" s="7"/>
      <c r="Z697" s="9" t="s">
        <v>7766</v>
      </c>
      <c r="AA697" s="7" t="s">
        <v>480</v>
      </c>
      <c r="AB697" s="7">
        <v>1</v>
      </c>
    </row>
    <row r="698" spans="1:28" ht="21.6" customHeight="1">
      <c r="A698" s="7">
        <v>226</v>
      </c>
      <c r="B698" s="7">
        <v>2025072058</v>
      </c>
      <c r="C698" s="7">
        <v>1</v>
      </c>
      <c r="D698" s="7" t="s">
        <v>7123</v>
      </c>
      <c r="E698" s="7" t="s">
        <v>125</v>
      </c>
      <c r="F698" s="7" t="s">
        <v>8155</v>
      </c>
      <c r="G698" s="7" t="s">
        <v>7372</v>
      </c>
      <c r="H698" s="7" t="s">
        <v>7378</v>
      </c>
      <c r="I698" s="7" t="s">
        <v>7785</v>
      </c>
      <c r="J698" s="7" t="s">
        <v>7234</v>
      </c>
      <c r="K698" s="7" t="s">
        <v>7129</v>
      </c>
      <c r="L698" s="9" t="s">
        <v>7786</v>
      </c>
      <c r="M698" s="9" t="s">
        <v>8157</v>
      </c>
      <c r="N698" s="9" t="s">
        <v>8158</v>
      </c>
      <c r="O698" s="7" t="s">
        <v>7136</v>
      </c>
      <c r="P698" s="7"/>
      <c r="Q698" s="7">
        <v>898</v>
      </c>
      <c r="R698" s="7">
        <v>3020</v>
      </c>
      <c r="S698" s="7"/>
      <c r="T698" s="7"/>
      <c r="U698" s="7"/>
      <c r="V698" s="7"/>
      <c r="W698" s="7"/>
      <c r="X698" s="7"/>
      <c r="Y698" s="7"/>
      <c r="Z698" s="9" t="s">
        <v>8202</v>
      </c>
      <c r="AA698" s="7" t="s">
        <v>480</v>
      </c>
      <c r="AB698" s="7">
        <v>1</v>
      </c>
    </row>
    <row r="699" spans="1:28" ht="21.6" customHeight="1">
      <c r="A699" s="7">
        <v>227</v>
      </c>
      <c r="B699" s="7">
        <v>2025072057</v>
      </c>
      <c r="C699" s="7">
        <v>1</v>
      </c>
      <c r="D699" s="7" t="s">
        <v>7123</v>
      </c>
      <c r="E699" s="7" t="s">
        <v>125</v>
      </c>
      <c r="F699" s="7" t="s">
        <v>8155</v>
      </c>
      <c r="G699" s="7" t="s">
        <v>7332</v>
      </c>
      <c r="H699" s="7" t="s">
        <v>7372</v>
      </c>
      <c r="I699" s="7" t="s">
        <v>7794</v>
      </c>
      <c r="J699" s="7" t="s">
        <v>7234</v>
      </c>
      <c r="K699" s="7" t="s">
        <v>7129</v>
      </c>
      <c r="L699" s="9" t="s">
        <v>7200</v>
      </c>
      <c r="M699" s="9" t="s">
        <v>7795</v>
      </c>
      <c r="N699" s="9" t="s">
        <v>7796</v>
      </c>
      <c r="O699" s="7" t="s">
        <v>7136</v>
      </c>
      <c r="P699" s="7"/>
      <c r="Q699" s="7">
        <v>658</v>
      </c>
      <c r="R699" s="7">
        <v>26906</v>
      </c>
      <c r="S699" s="7"/>
      <c r="T699" s="7"/>
      <c r="U699" s="7"/>
      <c r="V699" s="7"/>
      <c r="W699" s="7"/>
      <c r="X699" s="7"/>
      <c r="Y699" s="7"/>
      <c r="Z699" s="9" t="s">
        <v>8202</v>
      </c>
      <c r="AA699" s="7" t="s">
        <v>480</v>
      </c>
      <c r="AB699" s="7">
        <v>1</v>
      </c>
    </row>
    <row r="700" spans="1:28" ht="21.6" customHeight="1">
      <c r="A700" s="7">
        <v>228</v>
      </c>
      <c r="B700" s="7">
        <v>2025072844</v>
      </c>
      <c r="C700" s="7">
        <v>1</v>
      </c>
      <c r="D700" s="7" t="s">
        <v>7123</v>
      </c>
      <c r="E700" s="7" t="s">
        <v>125</v>
      </c>
      <c r="F700" s="7" t="s">
        <v>8169</v>
      </c>
      <c r="G700" s="7" t="s">
        <v>7314</v>
      </c>
      <c r="H700" s="7" t="s">
        <v>8210</v>
      </c>
      <c r="I700" s="7" t="s">
        <v>7420</v>
      </c>
      <c r="J700" s="7" t="s">
        <v>7234</v>
      </c>
      <c r="K700" s="7" t="s">
        <v>7129</v>
      </c>
      <c r="L700" s="9" t="s">
        <v>7335</v>
      </c>
      <c r="M700" s="9" t="s">
        <v>7421</v>
      </c>
      <c r="N700" s="9" t="s">
        <v>7422</v>
      </c>
      <c r="O700" s="7" t="s">
        <v>509</v>
      </c>
      <c r="P700" s="7"/>
      <c r="Q700" s="7">
        <v>1504</v>
      </c>
      <c r="R700" s="7">
        <v>23891</v>
      </c>
      <c r="S700" s="7"/>
      <c r="T700" s="7"/>
      <c r="U700" s="7"/>
      <c r="V700" s="7"/>
      <c r="W700" s="7"/>
      <c r="X700" s="7"/>
      <c r="Y700" s="7"/>
      <c r="Z700" s="9" t="s">
        <v>8211</v>
      </c>
      <c r="AA700" s="7" t="s">
        <v>480</v>
      </c>
      <c r="AB700" s="7">
        <v>1</v>
      </c>
    </row>
    <row r="701" spans="1:28" ht="21.6" customHeight="1">
      <c r="A701" s="7">
        <v>229</v>
      </c>
      <c r="B701" s="7">
        <v>2025073340</v>
      </c>
      <c r="C701" s="7">
        <v>1</v>
      </c>
      <c r="D701" s="7" t="s">
        <v>7123</v>
      </c>
      <c r="E701" s="7" t="s">
        <v>125</v>
      </c>
      <c r="F701" s="7" t="s">
        <v>8172</v>
      </c>
      <c r="G701" s="7" t="s">
        <v>7196</v>
      </c>
      <c r="H701" s="7" t="s">
        <v>7553</v>
      </c>
      <c r="I701" s="7" t="s">
        <v>7420</v>
      </c>
      <c r="J701" s="7" t="s">
        <v>7234</v>
      </c>
      <c r="K701" s="7" t="s">
        <v>7129</v>
      </c>
      <c r="L701" s="9" t="s">
        <v>7335</v>
      </c>
      <c r="M701" s="9" t="s">
        <v>7421</v>
      </c>
      <c r="N701" s="9" t="s">
        <v>7422</v>
      </c>
      <c r="O701" s="7" t="s">
        <v>509</v>
      </c>
      <c r="P701" s="7"/>
      <c r="Q701" s="7">
        <v>1504</v>
      </c>
      <c r="R701" s="7">
        <v>23891</v>
      </c>
      <c r="S701" s="7"/>
      <c r="T701" s="7"/>
      <c r="U701" s="7"/>
      <c r="V701" s="7"/>
      <c r="W701" s="7"/>
      <c r="X701" s="7"/>
      <c r="Y701" s="7"/>
      <c r="Z701" s="9" t="s">
        <v>8212</v>
      </c>
      <c r="AA701" s="7" t="s">
        <v>480</v>
      </c>
      <c r="AB701" s="7">
        <v>1</v>
      </c>
    </row>
    <row r="702" spans="1:28" ht="21.6" customHeight="1">
      <c r="A702" s="7">
        <v>230</v>
      </c>
      <c r="B702" s="7">
        <v>2025072059</v>
      </c>
      <c r="C702" s="7">
        <v>1</v>
      </c>
      <c r="D702" s="7" t="s">
        <v>7123</v>
      </c>
      <c r="E702" s="7" t="s">
        <v>125</v>
      </c>
      <c r="F702" s="7" t="s">
        <v>8155</v>
      </c>
      <c r="G702" s="7" t="s">
        <v>7226</v>
      </c>
      <c r="H702" s="7" t="s">
        <v>7179</v>
      </c>
      <c r="I702" s="7" t="s">
        <v>7424</v>
      </c>
      <c r="J702" s="7" t="s">
        <v>7234</v>
      </c>
      <c r="K702" s="7" t="s">
        <v>7129</v>
      </c>
      <c r="L702" s="9" t="s">
        <v>7200</v>
      </c>
      <c r="M702" s="9" t="s">
        <v>7425</v>
      </c>
      <c r="N702" s="9" t="s">
        <v>7426</v>
      </c>
      <c r="O702" s="7" t="s">
        <v>7136</v>
      </c>
      <c r="P702" s="7"/>
      <c r="Q702" s="7">
        <v>24489</v>
      </c>
      <c r="R702" s="7">
        <v>128836</v>
      </c>
      <c r="S702" s="7"/>
      <c r="T702" s="7"/>
      <c r="U702" s="7"/>
      <c r="V702" s="7"/>
      <c r="W702" s="7"/>
      <c r="X702" s="7"/>
      <c r="Y702" s="7"/>
      <c r="Z702" s="9" t="s">
        <v>8202</v>
      </c>
      <c r="AA702" s="7" t="s">
        <v>480</v>
      </c>
      <c r="AB702" s="7">
        <v>1</v>
      </c>
    </row>
    <row r="703" spans="1:28" ht="21.6" customHeight="1">
      <c r="A703" s="7">
        <v>231</v>
      </c>
      <c r="B703" s="7">
        <v>2025072266</v>
      </c>
      <c r="C703" s="7">
        <v>1</v>
      </c>
      <c r="D703" s="7" t="s">
        <v>7123</v>
      </c>
      <c r="E703" s="7" t="s">
        <v>125</v>
      </c>
      <c r="F703" s="7" t="s">
        <v>8142</v>
      </c>
      <c r="G703" s="7" t="s">
        <v>7196</v>
      </c>
      <c r="H703" s="7" t="s">
        <v>7150</v>
      </c>
      <c r="I703" s="7" t="s">
        <v>7428</v>
      </c>
      <c r="J703" s="7" t="s">
        <v>7234</v>
      </c>
      <c r="K703" s="7" t="s">
        <v>7129</v>
      </c>
      <c r="L703" s="9" t="s">
        <v>7429</v>
      </c>
      <c r="M703" s="9" t="s">
        <v>7430</v>
      </c>
      <c r="N703" s="9" t="s">
        <v>7431</v>
      </c>
      <c r="O703" s="7" t="s">
        <v>471</v>
      </c>
      <c r="P703" s="7">
        <v>1572</v>
      </c>
      <c r="Q703" s="7">
        <v>4250</v>
      </c>
      <c r="R703" s="7">
        <v>28898</v>
      </c>
      <c r="S703" s="7" t="s">
        <v>480</v>
      </c>
      <c r="T703" s="7"/>
      <c r="U703" s="7"/>
      <c r="V703" s="7"/>
      <c r="W703" s="7"/>
      <c r="X703" s="7"/>
      <c r="Y703" s="7"/>
      <c r="Z703" s="9" t="s">
        <v>7766</v>
      </c>
      <c r="AA703" s="7" t="s">
        <v>480</v>
      </c>
      <c r="AB703" s="7">
        <v>1</v>
      </c>
    </row>
    <row r="704" spans="1:28" ht="21.6" customHeight="1">
      <c r="A704" s="7">
        <v>235</v>
      </c>
      <c r="B704" s="7">
        <v>2025073206</v>
      </c>
      <c r="C704" s="7">
        <v>1</v>
      </c>
      <c r="D704" s="7" t="s">
        <v>7123</v>
      </c>
      <c r="E704" s="7" t="s">
        <v>125</v>
      </c>
      <c r="F704" s="7" t="s">
        <v>8140</v>
      </c>
      <c r="G704" s="7" t="s">
        <v>7402</v>
      </c>
      <c r="H704" s="7" t="s">
        <v>7562</v>
      </c>
      <c r="I704" s="7" t="s">
        <v>7433</v>
      </c>
      <c r="J704" s="7" t="s">
        <v>7234</v>
      </c>
      <c r="K704" s="7" t="s">
        <v>7129</v>
      </c>
      <c r="L704" s="9" t="s">
        <v>7434</v>
      </c>
      <c r="M704" s="9" t="s">
        <v>7435</v>
      </c>
      <c r="N704" s="9" t="s">
        <v>7436</v>
      </c>
      <c r="O704" s="7" t="s">
        <v>509</v>
      </c>
      <c r="P704" s="7"/>
      <c r="Q704" s="7">
        <v>23283</v>
      </c>
      <c r="R704" s="7">
        <v>28176</v>
      </c>
      <c r="S704" s="7"/>
      <c r="T704" s="7"/>
      <c r="U704" s="7"/>
      <c r="V704" s="7"/>
      <c r="W704" s="7"/>
      <c r="X704" s="7"/>
      <c r="Y704" s="7"/>
      <c r="Z704" s="9" t="s">
        <v>8213</v>
      </c>
      <c r="AA704" s="7" t="s">
        <v>480</v>
      </c>
      <c r="AB704" s="7">
        <v>1</v>
      </c>
    </row>
    <row r="705" spans="1:28" ht="21.6" customHeight="1">
      <c r="A705" s="7">
        <v>236</v>
      </c>
      <c r="B705" s="7">
        <v>2025071109</v>
      </c>
      <c r="C705" s="7">
        <v>1</v>
      </c>
      <c r="D705" s="7" t="s">
        <v>7123</v>
      </c>
      <c r="E705" s="7" t="s">
        <v>125</v>
      </c>
      <c r="F705" s="7" t="s">
        <v>8149</v>
      </c>
      <c r="G705" s="7" t="s">
        <v>7314</v>
      </c>
      <c r="H705" s="7" t="s">
        <v>7378</v>
      </c>
      <c r="I705" s="7" t="s">
        <v>8214</v>
      </c>
      <c r="J705" s="7" t="s">
        <v>7234</v>
      </c>
      <c r="K705" s="7" t="s">
        <v>7129</v>
      </c>
      <c r="L705" s="9" t="s">
        <v>7200</v>
      </c>
      <c r="M705" s="9" t="s">
        <v>8215</v>
      </c>
      <c r="N705" s="9" t="s">
        <v>8216</v>
      </c>
      <c r="O705" s="7" t="s">
        <v>471</v>
      </c>
      <c r="P705" s="7"/>
      <c r="Q705" s="7">
        <v>27654</v>
      </c>
      <c r="R705" s="7">
        <v>127975</v>
      </c>
      <c r="S705" s="7"/>
      <c r="T705" s="7" t="s">
        <v>480</v>
      </c>
      <c r="U705" s="7"/>
      <c r="V705" s="7"/>
      <c r="W705" s="7"/>
      <c r="X705" s="7"/>
      <c r="Y705" s="7" t="s">
        <v>480</v>
      </c>
      <c r="Z705" s="9" t="s">
        <v>8217</v>
      </c>
      <c r="AA705" s="7" t="s">
        <v>480</v>
      </c>
      <c r="AB705" s="7">
        <v>1</v>
      </c>
    </row>
    <row r="706" spans="1:28" ht="21.6" customHeight="1">
      <c r="A706" s="7">
        <v>237</v>
      </c>
      <c r="B706" s="7">
        <v>2025072055</v>
      </c>
      <c r="C706" s="7">
        <v>1</v>
      </c>
      <c r="D706" s="7" t="s">
        <v>7123</v>
      </c>
      <c r="E706" s="7" t="s">
        <v>125</v>
      </c>
      <c r="F706" s="7" t="s">
        <v>8155</v>
      </c>
      <c r="G706" s="7" t="s">
        <v>7314</v>
      </c>
      <c r="H706" s="7" t="s">
        <v>7150</v>
      </c>
      <c r="I706" s="7" t="s">
        <v>8214</v>
      </c>
      <c r="J706" s="7" t="s">
        <v>7234</v>
      </c>
      <c r="K706" s="7" t="s">
        <v>7129</v>
      </c>
      <c r="L706" s="9" t="s">
        <v>7200</v>
      </c>
      <c r="M706" s="9" t="s">
        <v>8215</v>
      </c>
      <c r="N706" s="9" t="s">
        <v>8216</v>
      </c>
      <c r="O706" s="7" t="s">
        <v>7136</v>
      </c>
      <c r="P706" s="7"/>
      <c r="Q706" s="7">
        <v>24489</v>
      </c>
      <c r="R706" s="7">
        <v>128836</v>
      </c>
      <c r="S706" s="7"/>
      <c r="T706" s="7"/>
      <c r="U706" s="7"/>
      <c r="V706" s="7"/>
      <c r="W706" s="7"/>
      <c r="X706" s="7"/>
      <c r="Y706" s="7"/>
      <c r="Z706" s="9" t="s">
        <v>8202</v>
      </c>
      <c r="AA706" s="7" t="s">
        <v>480</v>
      </c>
      <c r="AB706" s="7">
        <v>1</v>
      </c>
    </row>
    <row r="707" spans="1:28" ht="21.6" customHeight="1">
      <c r="A707" s="7">
        <v>242</v>
      </c>
      <c r="B707" s="7">
        <v>2025072563</v>
      </c>
      <c r="C707" s="7">
        <v>1</v>
      </c>
      <c r="D707" s="7" t="s">
        <v>7123</v>
      </c>
      <c r="E707" s="7" t="s">
        <v>125</v>
      </c>
      <c r="F707" s="7" t="s">
        <v>8152</v>
      </c>
      <c r="G707" s="7" t="s">
        <v>7226</v>
      </c>
      <c r="H707" s="7" t="s">
        <v>8218</v>
      </c>
      <c r="I707" s="7" t="s">
        <v>7448</v>
      </c>
      <c r="J707" s="7" t="s">
        <v>7244</v>
      </c>
      <c r="K707" s="7" t="s">
        <v>7129</v>
      </c>
      <c r="L707" s="9" t="s">
        <v>7449</v>
      </c>
      <c r="M707" s="9" t="s">
        <v>7450</v>
      </c>
      <c r="N707" s="9" t="s">
        <v>371</v>
      </c>
      <c r="O707" s="7" t="s">
        <v>509</v>
      </c>
      <c r="P707" s="7"/>
      <c r="Q707" s="7"/>
      <c r="R707" s="7">
        <v>282440</v>
      </c>
      <c r="S707" s="7"/>
      <c r="T707" s="7"/>
      <c r="U707" s="7"/>
      <c r="V707" s="7"/>
      <c r="W707" s="7"/>
      <c r="X707" s="7"/>
      <c r="Y707" s="7"/>
      <c r="Z707" s="9" t="s">
        <v>8219</v>
      </c>
      <c r="AA707" s="7" t="s">
        <v>480</v>
      </c>
      <c r="AB707" s="7">
        <v>1</v>
      </c>
    </row>
    <row r="708" spans="1:28" ht="21.6" customHeight="1">
      <c r="A708" s="7">
        <v>247</v>
      </c>
      <c r="B708" s="7">
        <v>2025070751</v>
      </c>
      <c r="C708" s="7">
        <v>1</v>
      </c>
      <c r="D708" s="7" t="s">
        <v>7123</v>
      </c>
      <c r="E708" s="7" t="s">
        <v>125</v>
      </c>
      <c r="F708" s="7" t="s">
        <v>8177</v>
      </c>
      <c r="G708" s="7" t="s">
        <v>7332</v>
      </c>
      <c r="H708" s="7" t="s">
        <v>7774</v>
      </c>
      <c r="I708" s="7" t="s">
        <v>7456</v>
      </c>
      <c r="J708" s="7" t="s">
        <v>7244</v>
      </c>
      <c r="K708" s="7" t="s">
        <v>7129</v>
      </c>
      <c r="L708" s="9" t="s">
        <v>7344</v>
      </c>
      <c r="M708" s="9" t="s">
        <v>7457</v>
      </c>
      <c r="N708" s="9" t="s">
        <v>7458</v>
      </c>
      <c r="O708" s="7" t="s">
        <v>471</v>
      </c>
      <c r="P708" s="7"/>
      <c r="Q708" s="7"/>
      <c r="R708" s="7">
        <v>11244</v>
      </c>
      <c r="S708" s="7" t="s">
        <v>480</v>
      </c>
      <c r="T708" s="7"/>
      <c r="U708" s="7"/>
      <c r="V708" s="7"/>
      <c r="W708" s="7"/>
      <c r="X708" s="7"/>
      <c r="Y708" s="7"/>
      <c r="Z708" s="9" t="s">
        <v>7766</v>
      </c>
      <c r="AA708" s="7" t="s">
        <v>480</v>
      </c>
      <c r="AB708" s="7">
        <v>1</v>
      </c>
    </row>
    <row r="709" spans="1:28" ht="21.6" customHeight="1">
      <c r="A709" s="7">
        <v>249</v>
      </c>
      <c r="B709" s="7">
        <v>2025070420</v>
      </c>
      <c r="C709" s="7">
        <v>1</v>
      </c>
      <c r="D709" s="7" t="s">
        <v>7123</v>
      </c>
      <c r="E709" s="7" t="s">
        <v>125</v>
      </c>
      <c r="F709" s="7" t="s">
        <v>8192</v>
      </c>
      <c r="G709" s="7" t="s">
        <v>7332</v>
      </c>
      <c r="H709" s="7" t="s">
        <v>7793</v>
      </c>
      <c r="I709" s="7" t="s">
        <v>7459</v>
      </c>
      <c r="J709" s="7" t="s">
        <v>7244</v>
      </c>
      <c r="K709" s="7" t="s">
        <v>7129</v>
      </c>
      <c r="L709" s="9" t="s">
        <v>7344</v>
      </c>
      <c r="M709" s="9" t="s">
        <v>7460</v>
      </c>
      <c r="N709" s="9" t="s">
        <v>7325</v>
      </c>
      <c r="O709" s="7" t="s">
        <v>471</v>
      </c>
      <c r="P709" s="7"/>
      <c r="Q709" s="7"/>
      <c r="R709" s="7">
        <v>142003</v>
      </c>
      <c r="S709" s="7"/>
      <c r="T709" s="7"/>
      <c r="U709" s="7" t="s">
        <v>480</v>
      </c>
      <c r="V709" s="7"/>
      <c r="W709" s="7"/>
      <c r="X709" s="7"/>
      <c r="Y709" s="7"/>
      <c r="Z709" s="9" t="s">
        <v>7308</v>
      </c>
      <c r="AA709" s="7" t="s">
        <v>480</v>
      </c>
      <c r="AB709" s="7">
        <v>1</v>
      </c>
    </row>
    <row r="710" spans="1:28" ht="21.6" customHeight="1">
      <c r="A710" s="7">
        <v>250</v>
      </c>
      <c r="B710" s="7">
        <v>2025070741</v>
      </c>
      <c r="C710" s="7">
        <v>1</v>
      </c>
      <c r="D710" s="7" t="s">
        <v>7123</v>
      </c>
      <c r="E710" s="7" t="s">
        <v>125</v>
      </c>
      <c r="F710" s="7" t="s">
        <v>8177</v>
      </c>
      <c r="G710" s="7" t="s">
        <v>7976</v>
      </c>
      <c r="H710" s="7" t="s">
        <v>7257</v>
      </c>
      <c r="I710" s="7" t="s">
        <v>7459</v>
      </c>
      <c r="J710" s="7" t="s">
        <v>7244</v>
      </c>
      <c r="K710" s="7" t="s">
        <v>7129</v>
      </c>
      <c r="L710" s="9" t="s">
        <v>7344</v>
      </c>
      <c r="M710" s="9" t="s">
        <v>7460</v>
      </c>
      <c r="N710" s="9" t="s">
        <v>7325</v>
      </c>
      <c r="O710" s="7" t="s">
        <v>471</v>
      </c>
      <c r="P710" s="7"/>
      <c r="Q710" s="7"/>
      <c r="R710" s="7">
        <v>144678</v>
      </c>
      <c r="S710" s="7" t="s">
        <v>480</v>
      </c>
      <c r="T710" s="7"/>
      <c r="U710" s="7"/>
      <c r="V710" s="7"/>
      <c r="W710" s="7"/>
      <c r="X710" s="7"/>
      <c r="Y710" s="7"/>
      <c r="Z710" s="9" t="s">
        <v>7766</v>
      </c>
      <c r="AA710" s="7" t="s">
        <v>480</v>
      </c>
      <c r="AB710" s="7">
        <v>1</v>
      </c>
    </row>
    <row r="711" spans="1:28" ht="21.6" customHeight="1">
      <c r="A711" s="7">
        <v>252</v>
      </c>
      <c r="B711" s="7">
        <v>2025070422</v>
      </c>
      <c r="C711" s="7">
        <v>1</v>
      </c>
      <c r="D711" s="7" t="s">
        <v>7123</v>
      </c>
      <c r="E711" s="7" t="s">
        <v>125</v>
      </c>
      <c r="F711" s="7" t="s">
        <v>8192</v>
      </c>
      <c r="G711" s="7" t="s">
        <v>7533</v>
      </c>
      <c r="H711" s="7" t="s">
        <v>7372</v>
      </c>
      <c r="I711" s="7" t="s">
        <v>7464</v>
      </c>
      <c r="J711" s="7" t="s">
        <v>7244</v>
      </c>
      <c r="K711" s="7" t="s">
        <v>7129</v>
      </c>
      <c r="L711" s="9" t="s">
        <v>7344</v>
      </c>
      <c r="M711" s="9" t="s">
        <v>7465</v>
      </c>
      <c r="N711" s="9" t="s">
        <v>7466</v>
      </c>
      <c r="O711" s="7" t="s">
        <v>471</v>
      </c>
      <c r="P711" s="7"/>
      <c r="Q711" s="7"/>
      <c r="R711" s="7">
        <v>242354</v>
      </c>
      <c r="S711" s="7"/>
      <c r="T711" s="7"/>
      <c r="U711" s="7" t="s">
        <v>480</v>
      </c>
      <c r="V711" s="7"/>
      <c r="W711" s="7"/>
      <c r="X711" s="7"/>
      <c r="Y711" s="7"/>
      <c r="Z711" s="9" t="s">
        <v>7308</v>
      </c>
      <c r="AA711" s="7" t="s">
        <v>480</v>
      </c>
      <c r="AB711" s="7">
        <v>1</v>
      </c>
    </row>
    <row r="712" spans="1:28" ht="21.6" customHeight="1">
      <c r="A712" s="7">
        <v>253</v>
      </c>
      <c r="B712" s="7">
        <v>2025070745</v>
      </c>
      <c r="C712" s="7">
        <v>1</v>
      </c>
      <c r="D712" s="7" t="s">
        <v>7123</v>
      </c>
      <c r="E712" s="7" t="s">
        <v>125</v>
      </c>
      <c r="F712" s="7" t="s">
        <v>8177</v>
      </c>
      <c r="G712" s="7" t="s">
        <v>7150</v>
      </c>
      <c r="H712" s="7" t="s">
        <v>7275</v>
      </c>
      <c r="I712" s="7" t="s">
        <v>7464</v>
      </c>
      <c r="J712" s="7" t="s">
        <v>7244</v>
      </c>
      <c r="K712" s="7" t="s">
        <v>7129</v>
      </c>
      <c r="L712" s="9" t="s">
        <v>7344</v>
      </c>
      <c r="M712" s="9" t="s">
        <v>7465</v>
      </c>
      <c r="N712" s="9" t="s">
        <v>7466</v>
      </c>
      <c r="O712" s="7" t="s">
        <v>471</v>
      </c>
      <c r="P712" s="7"/>
      <c r="Q712" s="7"/>
      <c r="R712" s="7">
        <v>251675</v>
      </c>
      <c r="S712" s="7" t="s">
        <v>480</v>
      </c>
      <c r="T712" s="7"/>
      <c r="U712" s="7"/>
      <c r="V712" s="7"/>
      <c r="W712" s="7"/>
      <c r="X712" s="7"/>
      <c r="Y712" s="7"/>
      <c r="Z712" s="9" t="s">
        <v>7766</v>
      </c>
      <c r="AA712" s="7" t="s">
        <v>480</v>
      </c>
      <c r="AB712" s="7">
        <v>1</v>
      </c>
    </row>
    <row r="713" spans="1:28" ht="21.6" customHeight="1">
      <c r="A713" s="7">
        <v>255</v>
      </c>
      <c r="B713" s="7">
        <v>2025070423</v>
      </c>
      <c r="C713" s="7">
        <v>1</v>
      </c>
      <c r="D713" s="7" t="s">
        <v>7123</v>
      </c>
      <c r="E713" s="7" t="s">
        <v>125</v>
      </c>
      <c r="F713" s="7" t="s">
        <v>8192</v>
      </c>
      <c r="G713" s="7" t="s">
        <v>7372</v>
      </c>
      <c r="H713" s="7" t="s">
        <v>8022</v>
      </c>
      <c r="I713" s="7" t="s">
        <v>7467</v>
      </c>
      <c r="J713" s="7" t="s">
        <v>7244</v>
      </c>
      <c r="K713" s="7" t="s">
        <v>7129</v>
      </c>
      <c r="L713" s="9" t="s">
        <v>7344</v>
      </c>
      <c r="M713" s="9" t="s">
        <v>7468</v>
      </c>
      <c r="N713" s="9" t="s">
        <v>7469</v>
      </c>
      <c r="O713" s="7" t="s">
        <v>471</v>
      </c>
      <c r="P713" s="7"/>
      <c r="Q713" s="7"/>
      <c r="R713" s="7">
        <v>118487</v>
      </c>
      <c r="S713" s="7"/>
      <c r="T713" s="7"/>
      <c r="U713" s="7" t="s">
        <v>480</v>
      </c>
      <c r="V713" s="7"/>
      <c r="W713" s="7"/>
      <c r="X713" s="7"/>
      <c r="Y713" s="7"/>
      <c r="Z713" s="9" t="s">
        <v>7308</v>
      </c>
      <c r="AA713" s="7" t="s">
        <v>480</v>
      </c>
      <c r="AB713" s="7">
        <v>1</v>
      </c>
    </row>
    <row r="714" spans="1:28" ht="21.6" customHeight="1">
      <c r="A714" s="7">
        <v>256</v>
      </c>
      <c r="B714" s="7">
        <v>2025070749</v>
      </c>
      <c r="C714" s="7">
        <v>1</v>
      </c>
      <c r="D714" s="7" t="s">
        <v>7123</v>
      </c>
      <c r="E714" s="7" t="s">
        <v>125</v>
      </c>
      <c r="F714" s="7" t="s">
        <v>8177</v>
      </c>
      <c r="G714" s="7" t="s">
        <v>7599</v>
      </c>
      <c r="H714" s="7" t="s">
        <v>7332</v>
      </c>
      <c r="I714" s="7" t="s">
        <v>7467</v>
      </c>
      <c r="J714" s="7" t="s">
        <v>7244</v>
      </c>
      <c r="K714" s="7" t="s">
        <v>7129</v>
      </c>
      <c r="L714" s="9" t="s">
        <v>7344</v>
      </c>
      <c r="M714" s="9" t="s">
        <v>7468</v>
      </c>
      <c r="N714" s="9" t="s">
        <v>7469</v>
      </c>
      <c r="O714" s="7" t="s">
        <v>471</v>
      </c>
      <c r="P714" s="7"/>
      <c r="Q714" s="7"/>
      <c r="R714" s="7">
        <v>122901</v>
      </c>
      <c r="S714" s="7" t="s">
        <v>480</v>
      </c>
      <c r="T714" s="7"/>
      <c r="U714" s="7"/>
      <c r="V714" s="7"/>
      <c r="W714" s="7"/>
      <c r="X714" s="7"/>
      <c r="Y714" s="7"/>
      <c r="Z714" s="9" t="s">
        <v>7766</v>
      </c>
      <c r="AA714" s="7" t="s">
        <v>480</v>
      </c>
      <c r="AB714" s="7">
        <v>1</v>
      </c>
    </row>
    <row r="715" spans="1:28" ht="21.6" customHeight="1">
      <c r="A715" s="7">
        <v>258</v>
      </c>
      <c r="B715" s="7">
        <v>2025071121</v>
      </c>
      <c r="C715" s="7">
        <v>1</v>
      </c>
      <c r="D715" s="7" t="s">
        <v>7123</v>
      </c>
      <c r="E715" s="7" t="s">
        <v>125</v>
      </c>
      <c r="F715" s="7" t="s">
        <v>8180</v>
      </c>
      <c r="G715" s="7" t="s">
        <v>7296</v>
      </c>
      <c r="H715" s="7" t="s">
        <v>7309</v>
      </c>
      <c r="I715" s="7" t="s">
        <v>7467</v>
      </c>
      <c r="J715" s="7" t="s">
        <v>7244</v>
      </c>
      <c r="K715" s="7" t="s">
        <v>7129</v>
      </c>
      <c r="L715" s="9" t="s">
        <v>7344</v>
      </c>
      <c r="M715" s="9" t="s">
        <v>7468</v>
      </c>
      <c r="N715" s="9" t="s">
        <v>7469</v>
      </c>
      <c r="O715" s="7" t="s">
        <v>509</v>
      </c>
      <c r="P715" s="7"/>
      <c r="Q715" s="7"/>
      <c r="R715" s="7">
        <v>123852</v>
      </c>
      <c r="S715" s="7"/>
      <c r="T715" s="7"/>
      <c r="U715" s="7"/>
      <c r="V715" s="7"/>
      <c r="W715" s="7"/>
      <c r="X715" s="7"/>
      <c r="Y715" s="7"/>
      <c r="Z715" s="9" t="s">
        <v>8220</v>
      </c>
      <c r="AA715" s="7" t="s">
        <v>480</v>
      </c>
      <c r="AB715" s="7">
        <v>1</v>
      </c>
    </row>
    <row r="716" spans="1:28" ht="21.6" customHeight="1">
      <c r="A716" s="7">
        <v>259</v>
      </c>
      <c r="B716" s="7">
        <v>2025071266</v>
      </c>
      <c r="C716" s="7">
        <v>1</v>
      </c>
      <c r="D716" s="7" t="s">
        <v>7123</v>
      </c>
      <c r="E716" s="7" t="s">
        <v>125</v>
      </c>
      <c r="F716" s="7" t="s">
        <v>8154</v>
      </c>
      <c r="G716" s="7" t="s">
        <v>7296</v>
      </c>
      <c r="H716" s="7" t="s">
        <v>7309</v>
      </c>
      <c r="I716" s="7" t="s">
        <v>7467</v>
      </c>
      <c r="J716" s="7" t="s">
        <v>7244</v>
      </c>
      <c r="K716" s="7" t="s">
        <v>7129</v>
      </c>
      <c r="L716" s="9" t="s">
        <v>7344</v>
      </c>
      <c r="M716" s="9" t="s">
        <v>7468</v>
      </c>
      <c r="N716" s="9" t="s">
        <v>7469</v>
      </c>
      <c r="O716" s="7" t="s">
        <v>471</v>
      </c>
      <c r="P716" s="7"/>
      <c r="Q716" s="7"/>
      <c r="R716" s="7">
        <v>122901</v>
      </c>
      <c r="S716" s="7"/>
      <c r="T716" s="7"/>
      <c r="U716" s="7"/>
      <c r="V716" s="7"/>
      <c r="W716" s="7"/>
      <c r="X716" s="7"/>
      <c r="Y716" s="7" t="s">
        <v>480</v>
      </c>
      <c r="Z716" s="9" t="s">
        <v>8196</v>
      </c>
      <c r="AA716" s="7" t="s">
        <v>480</v>
      </c>
      <c r="AB716" s="7">
        <v>1</v>
      </c>
    </row>
    <row r="717" spans="1:28" ht="21.6" customHeight="1">
      <c r="A717" s="7">
        <v>262</v>
      </c>
      <c r="B717" s="7">
        <v>2025070333</v>
      </c>
      <c r="C717" s="7">
        <v>1</v>
      </c>
      <c r="D717" s="7" t="s">
        <v>7123</v>
      </c>
      <c r="E717" s="7" t="s">
        <v>125</v>
      </c>
      <c r="F717" s="7" t="s">
        <v>8192</v>
      </c>
      <c r="G717" s="7" t="s">
        <v>7309</v>
      </c>
      <c r="H717" s="7" t="s">
        <v>7710</v>
      </c>
      <c r="I717" s="7" t="s">
        <v>7471</v>
      </c>
      <c r="J717" s="7" t="s">
        <v>7244</v>
      </c>
      <c r="K717" s="7" t="s">
        <v>7129</v>
      </c>
      <c r="L717" s="9" t="s">
        <v>7408</v>
      </c>
      <c r="M717" s="9" t="s">
        <v>7472</v>
      </c>
      <c r="N717" s="9" t="s">
        <v>7454</v>
      </c>
      <c r="O717" s="7" t="s">
        <v>471</v>
      </c>
      <c r="P717" s="7"/>
      <c r="Q717" s="7"/>
      <c r="R717" s="7">
        <v>176464</v>
      </c>
      <c r="S717" s="7"/>
      <c r="T717" s="7"/>
      <c r="U717" s="7"/>
      <c r="V717" s="7"/>
      <c r="W717" s="7"/>
      <c r="X717" s="7"/>
      <c r="Y717" s="7" t="s">
        <v>480</v>
      </c>
      <c r="Z717" s="9" t="s">
        <v>8221</v>
      </c>
      <c r="AA717" s="7" t="s">
        <v>480</v>
      </c>
      <c r="AB717" s="7">
        <v>1</v>
      </c>
    </row>
    <row r="718" spans="1:28" ht="21.6" customHeight="1">
      <c r="A718" s="7">
        <v>265</v>
      </c>
      <c r="B718" s="7">
        <v>2025070743</v>
      </c>
      <c r="C718" s="7">
        <v>1</v>
      </c>
      <c r="D718" s="7" t="s">
        <v>7123</v>
      </c>
      <c r="E718" s="7" t="s">
        <v>125</v>
      </c>
      <c r="F718" s="7" t="s">
        <v>8177</v>
      </c>
      <c r="G718" s="7" t="s">
        <v>7257</v>
      </c>
      <c r="H718" s="7" t="s">
        <v>7150</v>
      </c>
      <c r="I718" s="7" t="s">
        <v>7480</v>
      </c>
      <c r="J718" s="7" t="s">
        <v>7244</v>
      </c>
      <c r="K718" s="7" t="s">
        <v>7129</v>
      </c>
      <c r="L718" s="9" t="s">
        <v>7344</v>
      </c>
      <c r="M718" s="9" t="s">
        <v>7481</v>
      </c>
      <c r="N718" s="9" t="s">
        <v>7440</v>
      </c>
      <c r="O718" s="7" t="s">
        <v>471</v>
      </c>
      <c r="P718" s="7"/>
      <c r="Q718" s="7"/>
      <c r="R718" s="7">
        <v>192803</v>
      </c>
      <c r="S718" s="7" t="s">
        <v>480</v>
      </c>
      <c r="T718" s="7"/>
      <c r="U718" s="7"/>
      <c r="V718" s="7"/>
      <c r="W718" s="7"/>
      <c r="X718" s="7"/>
      <c r="Y718" s="7"/>
      <c r="Z718" s="9" t="s">
        <v>7766</v>
      </c>
      <c r="AA718" s="7" t="s">
        <v>480</v>
      </c>
      <c r="AB718" s="7">
        <v>1</v>
      </c>
    </row>
    <row r="719" spans="1:28" ht="21.6" customHeight="1">
      <c r="A719" s="7">
        <v>267</v>
      </c>
      <c r="B719" s="7">
        <v>2025072439</v>
      </c>
      <c r="C719" s="7">
        <v>1</v>
      </c>
      <c r="D719" s="7" t="s">
        <v>7123</v>
      </c>
      <c r="E719" s="7" t="s">
        <v>125</v>
      </c>
      <c r="F719" s="7" t="s">
        <v>8145</v>
      </c>
      <c r="G719" s="7" t="s">
        <v>7327</v>
      </c>
      <c r="H719" s="7" t="s">
        <v>7303</v>
      </c>
      <c r="I719" s="7" t="s">
        <v>7480</v>
      </c>
      <c r="J719" s="7" t="s">
        <v>7244</v>
      </c>
      <c r="K719" s="7" t="s">
        <v>7129</v>
      </c>
      <c r="L719" s="9" t="s">
        <v>7344</v>
      </c>
      <c r="M719" s="9" t="s">
        <v>7481</v>
      </c>
      <c r="N719" s="9" t="s">
        <v>7440</v>
      </c>
      <c r="O719" s="7" t="s">
        <v>471</v>
      </c>
      <c r="P719" s="7"/>
      <c r="Q719" s="7"/>
      <c r="R719" s="7">
        <v>192803</v>
      </c>
      <c r="S719" s="7"/>
      <c r="T719" s="7"/>
      <c r="U719" s="7"/>
      <c r="V719" s="7"/>
      <c r="W719" s="7"/>
      <c r="X719" s="7"/>
      <c r="Y719" s="7" t="s">
        <v>480</v>
      </c>
      <c r="Z719" s="9" t="s">
        <v>8222</v>
      </c>
      <c r="AA719" s="7" t="s">
        <v>480</v>
      </c>
      <c r="AB719" s="7">
        <v>1</v>
      </c>
    </row>
    <row r="720" spans="1:28" ht="21.6" customHeight="1">
      <c r="A720" s="7">
        <v>268</v>
      </c>
      <c r="B720" s="7">
        <v>2025071267</v>
      </c>
      <c r="C720" s="7">
        <v>1</v>
      </c>
      <c r="D720" s="7" t="s">
        <v>7123</v>
      </c>
      <c r="E720" s="7" t="s">
        <v>125</v>
      </c>
      <c r="F720" s="7" t="s">
        <v>8154</v>
      </c>
      <c r="G720" s="7" t="s">
        <v>7309</v>
      </c>
      <c r="H720" s="7" t="s">
        <v>7327</v>
      </c>
      <c r="I720" s="7" t="s">
        <v>7482</v>
      </c>
      <c r="J720" s="7" t="s">
        <v>7244</v>
      </c>
      <c r="K720" s="7" t="s">
        <v>7129</v>
      </c>
      <c r="L720" s="9" t="s">
        <v>7483</v>
      </c>
      <c r="M720" s="9" t="s">
        <v>7484</v>
      </c>
      <c r="N720" s="9"/>
      <c r="O720" s="7" t="s">
        <v>471</v>
      </c>
      <c r="P720" s="7"/>
      <c r="Q720" s="7"/>
      <c r="R720" s="7">
        <v>124635</v>
      </c>
      <c r="S720" s="7"/>
      <c r="T720" s="7"/>
      <c r="U720" s="7"/>
      <c r="V720" s="7"/>
      <c r="W720" s="7"/>
      <c r="X720" s="7"/>
      <c r="Y720" s="7" t="s">
        <v>480</v>
      </c>
      <c r="Z720" s="9" t="s">
        <v>8223</v>
      </c>
      <c r="AA720" s="7" t="s">
        <v>480</v>
      </c>
      <c r="AB720" s="7">
        <v>1</v>
      </c>
    </row>
    <row r="721" spans="1:28" ht="21.6" customHeight="1">
      <c r="A721" s="7">
        <v>269</v>
      </c>
      <c r="B721" s="7">
        <v>2025071352</v>
      </c>
      <c r="C721" s="7">
        <v>1</v>
      </c>
      <c r="D721" s="7" t="s">
        <v>7123</v>
      </c>
      <c r="E721" s="7" t="s">
        <v>125</v>
      </c>
      <c r="F721" s="7" t="s">
        <v>8176</v>
      </c>
      <c r="G721" s="7" t="s">
        <v>7296</v>
      </c>
      <c r="H721" s="7" t="s">
        <v>7226</v>
      </c>
      <c r="I721" s="7" t="s">
        <v>7482</v>
      </c>
      <c r="J721" s="7" t="s">
        <v>7244</v>
      </c>
      <c r="K721" s="7" t="s">
        <v>7129</v>
      </c>
      <c r="L721" s="9" t="s">
        <v>7483</v>
      </c>
      <c r="M721" s="9" t="s">
        <v>7484</v>
      </c>
      <c r="N721" s="9"/>
      <c r="O721" s="7" t="s">
        <v>471</v>
      </c>
      <c r="P721" s="7"/>
      <c r="Q721" s="7"/>
      <c r="R721" s="7">
        <v>129158</v>
      </c>
      <c r="S721" s="7" t="s">
        <v>480</v>
      </c>
      <c r="T721" s="7"/>
      <c r="U721" s="7"/>
      <c r="V721" s="7"/>
      <c r="W721" s="7"/>
      <c r="X721" s="7"/>
      <c r="Y721" s="7"/>
      <c r="Z721" s="9" t="s">
        <v>7641</v>
      </c>
      <c r="AA721" s="7" t="s">
        <v>480</v>
      </c>
      <c r="AB721" s="7">
        <v>1</v>
      </c>
    </row>
    <row r="722" spans="1:28" ht="21.6" customHeight="1">
      <c r="A722" s="7">
        <v>271</v>
      </c>
      <c r="B722" s="7">
        <v>2025073556</v>
      </c>
      <c r="C722" s="7">
        <v>1</v>
      </c>
      <c r="D722" s="7" t="s">
        <v>7123</v>
      </c>
      <c r="E722" s="7" t="s">
        <v>125</v>
      </c>
      <c r="F722" s="7" t="s">
        <v>8186</v>
      </c>
      <c r="G722" s="7" t="s">
        <v>7314</v>
      </c>
      <c r="H722" s="7" t="s">
        <v>7150</v>
      </c>
      <c r="I722" s="7" t="s">
        <v>7482</v>
      </c>
      <c r="J722" s="7" t="s">
        <v>7244</v>
      </c>
      <c r="K722" s="7" t="s">
        <v>7129</v>
      </c>
      <c r="L722" s="9" t="s">
        <v>7483</v>
      </c>
      <c r="M722" s="9" t="s">
        <v>7484</v>
      </c>
      <c r="N722" s="9"/>
      <c r="O722" s="7" t="s">
        <v>471</v>
      </c>
      <c r="P722" s="7"/>
      <c r="Q722" s="7"/>
      <c r="R722" s="7">
        <v>129158</v>
      </c>
      <c r="S722" s="7"/>
      <c r="T722" s="7"/>
      <c r="U722" s="7"/>
      <c r="V722" s="7"/>
      <c r="W722" s="7"/>
      <c r="X722" s="7"/>
      <c r="Y722" s="7" t="s">
        <v>480</v>
      </c>
      <c r="Z722" s="9" t="s">
        <v>8224</v>
      </c>
      <c r="AA722" s="7" t="s">
        <v>480</v>
      </c>
      <c r="AB722" s="7">
        <v>1</v>
      </c>
    </row>
    <row r="723" spans="1:28" ht="21.6" customHeight="1">
      <c r="A723" s="7">
        <v>272</v>
      </c>
      <c r="B723" s="7">
        <v>2025072268</v>
      </c>
      <c r="C723" s="7">
        <v>1</v>
      </c>
      <c r="D723" s="7" t="s">
        <v>7123</v>
      </c>
      <c r="E723" s="7" t="s">
        <v>125</v>
      </c>
      <c r="F723" s="7" t="s">
        <v>8142</v>
      </c>
      <c r="G723" s="7" t="s">
        <v>7150</v>
      </c>
      <c r="H723" s="7" t="s">
        <v>7373</v>
      </c>
      <c r="I723" s="7" t="s">
        <v>7485</v>
      </c>
      <c r="J723" s="7" t="s">
        <v>7244</v>
      </c>
      <c r="K723" s="7" t="s">
        <v>7129</v>
      </c>
      <c r="L723" s="9" t="s">
        <v>7486</v>
      </c>
      <c r="M723" s="9" t="s">
        <v>7487</v>
      </c>
      <c r="N723" s="9"/>
      <c r="O723" s="7" t="s">
        <v>471</v>
      </c>
      <c r="P723" s="7"/>
      <c r="Q723" s="7"/>
      <c r="R723" s="7">
        <v>77543</v>
      </c>
      <c r="S723" s="7" t="s">
        <v>480</v>
      </c>
      <c r="T723" s="7"/>
      <c r="U723" s="7"/>
      <c r="V723" s="7"/>
      <c r="W723" s="7"/>
      <c r="X723" s="7"/>
      <c r="Y723" s="7"/>
      <c r="Z723" s="9" t="s">
        <v>7766</v>
      </c>
      <c r="AA723" s="7" t="s">
        <v>480</v>
      </c>
      <c r="AB723" s="7">
        <v>1</v>
      </c>
    </row>
    <row r="724" spans="1:28" ht="21.6" customHeight="1">
      <c r="A724" s="7">
        <v>274</v>
      </c>
      <c r="B724" s="7">
        <v>2025070593</v>
      </c>
      <c r="C724" s="7">
        <v>1</v>
      </c>
      <c r="D724" s="7" t="s">
        <v>7123</v>
      </c>
      <c r="E724" s="7" t="s">
        <v>125</v>
      </c>
      <c r="F724" s="7" t="s">
        <v>8185</v>
      </c>
      <c r="G724" s="7" t="s">
        <v>7332</v>
      </c>
      <c r="H724" s="7" t="s">
        <v>7333</v>
      </c>
      <c r="I724" s="7" t="s">
        <v>7923</v>
      </c>
      <c r="J724" s="7" t="s">
        <v>7247</v>
      </c>
      <c r="K724" s="7" t="s">
        <v>7129</v>
      </c>
      <c r="L724" s="9" t="s">
        <v>7924</v>
      </c>
      <c r="M724" s="9" t="s">
        <v>7925</v>
      </c>
      <c r="N724" s="9" t="s">
        <v>7443</v>
      </c>
      <c r="O724" s="7" t="s">
        <v>471</v>
      </c>
      <c r="P724" s="7"/>
      <c r="Q724" s="7">
        <v>639</v>
      </c>
      <c r="R724" s="7">
        <v>2226</v>
      </c>
      <c r="S724" s="7" t="s">
        <v>480</v>
      </c>
      <c r="T724" s="7"/>
      <c r="U724" s="7"/>
      <c r="V724" s="7"/>
      <c r="W724" s="7"/>
      <c r="X724" s="7"/>
      <c r="Y724" s="7"/>
      <c r="Z724" s="9" t="s">
        <v>7766</v>
      </c>
      <c r="AA724" s="7" t="s">
        <v>480</v>
      </c>
      <c r="AB724" s="7">
        <v>1</v>
      </c>
    </row>
    <row r="725" spans="1:28" ht="21.6" customHeight="1">
      <c r="A725" s="7">
        <v>276</v>
      </c>
      <c r="B725" s="7">
        <v>2025071206</v>
      </c>
      <c r="C725" s="7">
        <v>1</v>
      </c>
      <c r="D725" s="7" t="s">
        <v>7123</v>
      </c>
      <c r="E725" s="7" t="s">
        <v>125</v>
      </c>
      <c r="F725" s="7" t="s">
        <v>8180</v>
      </c>
      <c r="G725" s="7" t="s">
        <v>7372</v>
      </c>
      <c r="H725" s="7" t="s">
        <v>8225</v>
      </c>
      <c r="I725" s="7" t="s">
        <v>7923</v>
      </c>
      <c r="J725" s="7" t="s">
        <v>7247</v>
      </c>
      <c r="K725" s="7" t="s">
        <v>7129</v>
      </c>
      <c r="L725" s="9" t="s">
        <v>7924</v>
      </c>
      <c r="M725" s="9" t="s">
        <v>7925</v>
      </c>
      <c r="N725" s="9" t="s">
        <v>7443</v>
      </c>
      <c r="O725" s="7" t="s">
        <v>509</v>
      </c>
      <c r="P725" s="7"/>
      <c r="Q725" s="7">
        <v>639</v>
      </c>
      <c r="R725" s="7">
        <v>2226</v>
      </c>
      <c r="S725" s="7"/>
      <c r="T725" s="7"/>
      <c r="U725" s="7"/>
      <c r="V725" s="7"/>
      <c r="W725" s="7"/>
      <c r="X725" s="7"/>
      <c r="Y725" s="7"/>
      <c r="Z725" s="9" t="s">
        <v>8226</v>
      </c>
      <c r="AA725" s="7" t="s">
        <v>480</v>
      </c>
      <c r="AB725" s="7">
        <v>1</v>
      </c>
    </row>
    <row r="726" spans="1:28" ht="21.6" customHeight="1">
      <c r="A726" s="7">
        <v>277</v>
      </c>
      <c r="B726" s="7">
        <v>2025072938</v>
      </c>
      <c r="C726" s="7">
        <v>1</v>
      </c>
      <c r="D726" s="7" t="s">
        <v>7123</v>
      </c>
      <c r="E726" s="7" t="s">
        <v>125</v>
      </c>
      <c r="F726" s="7" t="s">
        <v>8227</v>
      </c>
      <c r="G726" s="7" t="s">
        <v>7226</v>
      </c>
      <c r="H726" s="7" t="s">
        <v>7327</v>
      </c>
      <c r="I726" s="7" t="s">
        <v>7923</v>
      </c>
      <c r="J726" s="7" t="s">
        <v>7247</v>
      </c>
      <c r="K726" s="7" t="s">
        <v>7129</v>
      </c>
      <c r="L726" s="9" t="s">
        <v>7924</v>
      </c>
      <c r="M726" s="9" t="s">
        <v>7925</v>
      </c>
      <c r="N726" s="9" t="s">
        <v>7443</v>
      </c>
      <c r="O726" s="7" t="s">
        <v>471</v>
      </c>
      <c r="P726" s="7"/>
      <c r="Q726" s="7">
        <v>639</v>
      </c>
      <c r="R726" s="7">
        <v>2226</v>
      </c>
      <c r="S726" s="7"/>
      <c r="T726" s="7"/>
      <c r="U726" s="7"/>
      <c r="V726" s="7"/>
      <c r="W726" s="7"/>
      <c r="X726" s="7"/>
      <c r="Y726" s="7" t="s">
        <v>480</v>
      </c>
      <c r="Z726" s="9" t="s">
        <v>8228</v>
      </c>
      <c r="AA726" s="7" t="s">
        <v>480</v>
      </c>
      <c r="AB726" s="7">
        <v>1</v>
      </c>
    </row>
    <row r="727" spans="1:28" ht="21.6" customHeight="1">
      <c r="A727" s="7">
        <v>280</v>
      </c>
      <c r="B727" s="7">
        <v>2025071517</v>
      </c>
      <c r="C727" s="7">
        <v>1</v>
      </c>
      <c r="D727" s="7" t="s">
        <v>7123</v>
      </c>
      <c r="E727" s="7" t="s">
        <v>125</v>
      </c>
      <c r="F727" s="7" t="s">
        <v>8143</v>
      </c>
      <c r="G727" s="7" t="s">
        <v>7226</v>
      </c>
      <c r="H727" s="7" t="s">
        <v>7179</v>
      </c>
      <c r="I727" s="7" t="s">
        <v>8038</v>
      </c>
      <c r="J727" s="7" t="s">
        <v>7489</v>
      </c>
      <c r="K727" s="7" t="s">
        <v>7129</v>
      </c>
      <c r="L727" s="9" t="s">
        <v>8039</v>
      </c>
      <c r="M727" s="9" t="s">
        <v>8040</v>
      </c>
      <c r="N727" s="9" t="s">
        <v>7370</v>
      </c>
      <c r="O727" s="7" t="s">
        <v>509</v>
      </c>
      <c r="P727" s="7"/>
      <c r="Q727" s="7"/>
      <c r="R727" s="7">
        <v>37599</v>
      </c>
      <c r="S727" s="7"/>
      <c r="T727" s="7"/>
      <c r="U727" s="7"/>
      <c r="V727" s="7"/>
      <c r="W727" s="7"/>
      <c r="X727" s="7"/>
      <c r="Y727" s="7"/>
      <c r="Z727" s="9" t="s">
        <v>8229</v>
      </c>
      <c r="AA727" s="7" t="s">
        <v>480</v>
      </c>
      <c r="AB727" s="7">
        <v>1</v>
      </c>
    </row>
    <row r="728" spans="1:28" ht="21.6" customHeight="1">
      <c r="A728" s="7">
        <v>281</v>
      </c>
      <c r="B728" s="7">
        <v>2025073294</v>
      </c>
      <c r="C728" s="7">
        <v>1</v>
      </c>
      <c r="D728" s="7" t="s">
        <v>7123</v>
      </c>
      <c r="E728" s="7" t="s">
        <v>125</v>
      </c>
      <c r="F728" s="7" t="s">
        <v>8172</v>
      </c>
      <c r="G728" s="7" t="s">
        <v>7178</v>
      </c>
      <c r="H728" s="7" t="s">
        <v>8187</v>
      </c>
      <c r="I728" s="7" t="s">
        <v>8038</v>
      </c>
      <c r="J728" s="7" t="s">
        <v>7489</v>
      </c>
      <c r="K728" s="7" t="s">
        <v>7129</v>
      </c>
      <c r="L728" s="9" t="s">
        <v>8039</v>
      </c>
      <c r="M728" s="9" t="s">
        <v>8040</v>
      </c>
      <c r="N728" s="9" t="s">
        <v>7370</v>
      </c>
      <c r="O728" s="7" t="s">
        <v>509</v>
      </c>
      <c r="P728" s="7"/>
      <c r="Q728" s="7"/>
      <c r="R728" s="7">
        <v>37599</v>
      </c>
      <c r="S728" s="7"/>
      <c r="T728" s="7"/>
      <c r="U728" s="7"/>
      <c r="V728" s="7"/>
      <c r="W728" s="7"/>
      <c r="X728" s="7"/>
      <c r="Y728" s="7"/>
      <c r="Z728" s="9" t="s">
        <v>8230</v>
      </c>
      <c r="AA728" s="7" t="s">
        <v>480</v>
      </c>
      <c r="AB728" s="7">
        <v>1</v>
      </c>
    </row>
    <row r="729" spans="1:28" ht="21.6" customHeight="1">
      <c r="A729" s="7">
        <v>284</v>
      </c>
      <c r="B729" s="7">
        <v>2025072124</v>
      </c>
      <c r="C729" s="7">
        <v>1</v>
      </c>
      <c r="D729" s="7" t="s">
        <v>7123</v>
      </c>
      <c r="E729" s="7" t="s">
        <v>125</v>
      </c>
      <c r="F729" s="7" t="s">
        <v>8190</v>
      </c>
      <c r="G729" s="7" t="s">
        <v>7372</v>
      </c>
      <c r="H729" s="7" t="s">
        <v>7377</v>
      </c>
      <c r="I729" s="7" t="s">
        <v>7503</v>
      </c>
      <c r="J729" s="7" t="s">
        <v>7274</v>
      </c>
      <c r="K729" s="7" t="s">
        <v>7129</v>
      </c>
      <c r="L729" s="9" t="s">
        <v>7504</v>
      </c>
      <c r="M729" s="9" t="s">
        <v>7505</v>
      </c>
      <c r="N729" s="9" t="s">
        <v>7454</v>
      </c>
      <c r="O729" s="7" t="s">
        <v>471</v>
      </c>
      <c r="P729" s="7"/>
      <c r="Q729" s="7">
        <v>3391</v>
      </c>
      <c r="R729" s="7">
        <v>1226</v>
      </c>
      <c r="S729" s="7" t="s">
        <v>480</v>
      </c>
      <c r="T729" s="7"/>
      <c r="U729" s="7"/>
      <c r="V729" s="7"/>
      <c r="W729" s="7"/>
      <c r="X729" s="7"/>
      <c r="Y729" s="7"/>
      <c r="Z729" s="9" t="s">
        <v>7641</v>
      </c>
      <c r="AA729" s="7" t="s">
        <v>480</v>
      </c>
      <c r="AB729" s="7">
        <v>1</v>
      </c>
    </row>
    <row r="730" spans="1:28" ht="21.6" customHeight="1">
      <c r="A730" s="7">
        <v>286</v>
      </c>
      <c r="B730" s="7">
        <v>2025072064</v>
      </c>
      <c r="C730" s="7">
        <v>1</v>
      </c>
      <c r="D730" s="7" t="s">
        <v>7123</v>
      </c>
      <c r="E730" s="7" t="s">
        <v>125</v>
      </c>
      <c r="F730" s="7" t="s">
        <v>8190</v>
      </c>
      <c r="G730" s="7" t="s">
        <v>7196</v>
      </c>
      <c r="H730" s="7" t="s">
        <v>7150</v>
      </c>
      <c r="I730" s="7" t="s">
        <v>7513</v>
      </c>
      <c r="J730" s="7" t="s">
        <v>1843</v>
      </c>
      <c r="K730" s="7" t="s">
        <v>7129</v>
      </c>
      <c r="L730" s="9" t="s">
        <v>7200</v>
      </c>
      <c r="M730" s="9" t="s">
        <v>7493</v>
      </c>
      <c r="N730" s="9" t="s">
        <v>7514</v>
      </c>
      <c r="O730" s="7" t="s">
        <v>471</v>
      </c>
      <c r="P730" s="7"/>
      <c r="Q730" s="7"/>
      <c r="R730" s="7">
        <v>70175</v>
      </c>
      <c r="S730" s="7"/>
      <c r="T730" s="7"/>
      <c r="U730" s="7" t="s">
        <v>480</v>
      </c>
      <c r="V730" s="7"/>
      <c r="W730" s="7"/>
      <c r="X730" s="7"/>
      <c r="Y730" s="7"/>
      <c r="Z730" s="9" t="s">
        <v>7308</v>
      </c>
      <c r="AA730" s="7" t="s">
        <v>480</v>
      </c>
      <c r="AB730" s="7">
        <v>1</v>
      </c>
    </row>
    <row r="731" spans="1:28" ht="21.6" customHeight="1">
      <c r="A731" s="7">
        <v>287</v>
      </c>
      <c r="B731" s="7">
        <v>2025072065</v>
      </c>
      <c r="C731" s="7">
        <v>1</v>
      </c>
      <c r="D731" s="7" t="s">
        <v>7123</v>
      </c>
      <c r="E731" s="7" t="s">
        <v>125</v>
      </c>
      <c r="F731" s="7" t="s">
        <v>8190</v>
      </c>
      <c r="G731" s="7" t="s">
        <v>7150</v>
      </c>
      <c r="H731" s="7" t="s">
        <v>7373</v>
      </c>
      <c r="I731" s="7" t="s">
        <v>7516</v>
      </c>
      <c r="J731" s="7" t="s">
        <v>1843</v>
      </c>
      <c r="K731" s="7" t="s">
        <v>7129</v>
      </c>
      <c r="L731" s="9" t="s">
        <v>7200</v>
      </c>
      <c r="M731" s="9" t="s">
        <v>7493</v>
      </c>
      <c r="N731" s="9" t="s">
        <v>7517</v>
      </c>
      <c r="O731" s="7" t="s">
        <v>471</v>
      </c>
      <c r="P731" s="7"/>
      <c r="Q731" s="7"/>
      <c r="R731" s="7">
        <v>431821</v>
      </c>
      <c r="S731" s="7"/>
      <c r="T731" s="7"/>
      <c r="U731" s="7" t="s">
        <v>480</v>
      </c>
      <c r="V731" s="7"/>
      <c r="W731" s="7"/>
      <c r="X731" s="7"/>
      <c r="Y731" s="7"/>
      <c r="Z731" s="9" t="s">
        <v>7308</v>
      </c>
      <c r="AA731" s="7" t="s">
        <v>480</v>
      </c>
      <c r="AB731" s="7">
        <v>1</v>
      </c>
    </row>
    <row r="732" spans="1:28" ht="21.6" customHeight="1">
      <c r="A732" s="7">
        <v>288</v>
      </c>
      <c r="B732" s="7">
        <v>2025072777</v>
      </c>
      <c r="C732" s="7">
        <v>1</v>
      </c>
      <c r="D732" s="7" t="s">
        <v>7123</v>
      </c>
      <c r="E732" s="7" t="s">
        <v>125</v>
      </c>
      <c r="F732" s="7" t="s">
        <v>8169</v>
      </c>
      <c r="G732" s="7" t="s">
        <v>7179</v>
      </c>
      <c r="H732" s="7" t="s">
        <v>7327</v>
      </c>
      <c r="I732" s="7" t="s">
        <v>7518</v>
      </c>
      <c r="J732" s="7" t="s">
        <v>1843</v>
      </c>
      <c r="K732" s="7" t="s">
        <v>7129</v>
      </c>
      <c r="L732" s="9" t="s">
        <v>7418</v>
      </c>
      <c r="M732" s="9" t="s">
        <v>7356</v>
      </c>
      <c r="N732" s="9" t="s">
        <v>7388</v>
      </c>
      <c r="O732" s="7" t="s">
        <v>471</v>
      </c>
      <c r="P732" s="7"/>
      <c r="Q732" s="7"/>
      <c r="R732" s="7">
        <v>80320</v>
      </c>
      <c r="S732" s="7" t="s">
        <v>480</v>
      </c>
      <c r="T732" s="7"/>
      <c r="U732" s="7"/>
      <c r="V732" s="7"/>
      <c r="W732" s="7"/>
      <c r="X732" s="7"/>
      <c r="Y732" s="7"/>
      <c r="Z732" s="9" t="s">
        <v>7766</v>
      </c>
      <c r="AA732" s="7" t="s">
        <v>480</v>
      </c>
      <c r="AB732" s="7">
        <v>1</v>
      </c>
    </row>
    <row r="733" spans="1:28" ht="21.6" customHeight="1">
      <c r="A733" s="7">
        <v>292</v>
      </c>
      <c r="B733" s="7">
        <v>2025070501</v>
      </c>
      <c r="C733" s="7">
        <v>1</v>
      </c>
      <c r="D733" s="7" t="s">
        <v>7123</v>
      </c>
      <c r="E733" s="7" t="s">
        <v>125</v>
      </c>
      <c r="F733" s="7" t="s">
        <v>8185</v>
      </c>
      <c r="G733" s="7" t="s">
        <v>7342</v>
      </c>
      <c r="H733" s="7" t="s">
        <v>7226</v>
      </c>
      <c r="I733" s="7" t="s">
        <v>8231</v>
      </c>
      <c r="J733" s="7" t="s">
        <v>1843</v>
      </c>
      <c r="K733" s="7" t="s">
        <v>7129</v>
      </c>
      <c r="L733" s="9" t="s">
        <v>7496</v>
      </c>
      <c r="M733" s="9" t="s">
        <v>7497</v>
      </c>
      <c r="N733" s="9" t="s">
        <v>7498</v>
      </c>
      <c r="O733" s="7" t="s">
        <v>471</v>
      </c>
      <c r="P733" s="7"/>
      <c r="Q733" s="7"/>
      <c r="R733" s="7">
        <v>9306</v>
      </c>
      <c r="S733" s="7"/>
      <c r="T733" s="7"/>
      <c r="U733" s="7" t="s">
        <v>480</v>
      </c>
      <c r="V733" s="7"/>
      <c r="W733" s="7"/>
      <c r="X733" s="7"/>
      <c r="Y733" s="7"/>
      <c r="Z733" s="9" t="s">
        <v>7308</v>
      </c>
      <c r="AA733" s="7" t="s">
        <v>480</v>
      </c>
      <c r="AB733" s="7">
        <v>1</v>
      </c>
    </row>
    <row r="734" spans="1:28" ht="21.6" customHeight="1">
      <c r="A734" s="7">
        <v>293</v>
      </c>
      <c r="B734" s="7">
        <v>2025072031</v>
      </c>
      <c r="C734" s="7">
        <v>1</v>
      </c>
      <c r="D734" s="7" t="s">
        <v>7123</v>
      </c>
      <c r="E734" s="7" t="s">
        <v>125</v>
      </c>
      <c r="F734" s="7" t="s">
        <v>8190</v>
      </c>
      <c r="G734" s="7" t="s">
        <v>7309</v>
      </c>
      <c r="H734" s="7" t="s">
        <v>8232</v>
      </c>
      <c r="I734" s="7" t="s">
        <v>8231</v>
      </c>
      <c r="J734" s="7" t="s">
        <v>1843</v>
      </c>
      <c r="K734" s="7" t="s">
        <v>7129</v>
      </c>
      <c r="L734" s="9" t="s">
        <v>7496</v>
      </c>
      <c r="M734" s="9" t="s">
        <v>7497</v>
      </c>
      <c r="N734" s="9" t="s">
        <v>7498</v>
      </c>
      <c r="O734" s="7" t="s">
        <v>509</v>
      </c>
      <c r="P734" s="7"/>
      <c r="Q734" s="7"/>
      <c r="R734" s="7">
        <v>9306</v>
      </c>
      <c r="S734" s="7"/>
      <c r="T734" s="7"/>
      <c r="U734" s="7"/>
      <c r="V734" s="7"/>
      <c r="W734" s="7"/>
      <c r="X734" s="7"/>
      <c r="Y734" s="7"/>
      <c r="Z734" s="9" t="s">
        <v>8233</v>
      </c>
      <c r="AA734" s="7" t="s">
        <v>480</v>
      </c>
      <c r="AB734" s="7">
        <v>1</v>
      </c>
    </row>
    <row r="735" spans="1:28" ht="21.6" customHeight="1">
      <c r="A735" s="7">
        <v>298</v>
      </c>
      <c r="B735" s="7">
        <v>2025070754</v>
      </c>
      <c r="C735" s="7">
        <v>1</v>
      </c>
      <c r="D735" s="7" t="s">
        <v>7123</v>
      </c>
      <c r="E735" s="7" t="s">
        <v>125</v>
      </c>
      <c r="F735" s="7" t="s">
        <v>8177</v>
      </c>
      <c r="G735" s="7" t="s">
        <v>7774</v>
      </c>
      <c r="H735" s="7" t="s">
        <v>7333</v>
      </c>
      <c r="I735" s="7" t="s">
        <v>7519</v>
      </c>
      <c r="J735" s="7" t="s">
        <v>7520</v>
      </c>
      <c r="K735" s="7" t="s">
        <v>7129</v>
      </c>
      <c r="L735" s="9" t="s">
        <v>7344</v>
      </c>
      <c r="M735" s="9" t="s">
        <v>7521</v>
      </c>
      <c r="N735" s="9" t="s">
        <v>7522</v>
      </c>
      <c r="O735" s="7" t="s">
        <v>471</v>
      </c>
      <c r="P735" s="7"/>
      <c r="Q735" s="7"/>
      <c r="R735" s="7">
        <v>24943</v>
      </c>
      <c r="S735" s="7" t="s">
        <v>480</v>
      </c>
      <c r="T735" s="7"/>
      <c r="U735" s="7"/>
      <c r="V735" s="7"/>
      <c r="W735" s="7"/>
      <c r="X735" s="7"/>
      <c r="Y735" s="7"/>
      <c r="Z735" s="9" t="s">
        <v>7766</v>
      </c>
      <c r="AA735" s="7" t="s">
        <v>480</v>
      </c>
      <c r="AB735" s="7">
        <v>1</v>
      </c>
    </row>
    <row r="736" spans="1:28" ht="21.6" customHeight="1">
      <c r="A736" s="7">
        <v>329</v>
      </c>
      <c r="B736" s="7">
        <v>2025071797</v>
      </c>
      <c r="C736" s="7">
        <v>1</v>
      </c>
      <c r="D736" s="7" t="s">
        <v>7123</v>
      </c>
      <c r="E736" s="7" t="s">
        <v>146</v>
      </c>
      <c r="F736" s="7" t="s">
        <v>8206</v>
      </c>
      <c r="G736" s="7" t="s">
        <v>8210</v>
      </c>
      <c r="H736" s="7" t="s">
        <v>8234</v>
      </c>
      <c r="I736" s="7" t="s">
        <v>7530</v>
      </c>
      <c r="J736" s="7" t="s">
        <v>7247</v>
      </c>
      <c r="K736" s="7" t="s">
        <v>7129</v>
      </c>
      <c r="L736" s="9" t="s">
        <v>7531</v>
      </c>
      <c r="M736" s="9" t="s">
        <v>7532</v>
      </c>
      <c r="N736" s="9" t="s">
        <v>7376</v>
      </c>
      <c r="O736" s="7" t="s">
        <v>7136</v>
      </c>
      <c r="P736" s="7"/>
      <c r="Q736" s="7">
        <v>4105</v>
      </c>
      <c r="R736" s="7">
        <v>51774</v>
      </c>
      <c r="S736" s="7"/>
      <c r="T736" s="7"/>
      <c r="U736" s="7"/>
      <c r="V736" s="7"/>
      <c r="W736" s="7"/>
      <c r="X736" s="7"/>
      <c r="Y736" s="7"/>
      <c r="Z736" s="9"/>
      <c r="AA736" s="7" t="s">
        <v>480</v>
      </c>
      <c r="AB736" s="7">
        <v>1</v>
      </c>
    </row>
    <row r="737" spans="1:28" ht="21.6" customHeight="1">
      <c r="A737" s="7">
        <v>330</v>
      </c>
      <c r="B737" s="7">
        <v>2025071798</v>
      </c>
      <c r="C737" s="7">
        <v>1</v>
      </c>
      <c r="D737" s="7" t="s">
        <v>7123</v>
      </c>
      <c r="E737" s="7" t="s">
        <v>146</v>
      </c>
      <c r="F737" s="7" t="s">
        <v>8206</v>
      </c>
      <c r="G737" s="7" t="s">
        <v>8210</v>
      </c>
      <c r="H737" s="7" t="s">
        <v>8234</v>
      </c>
      <c r="I737" s="7" t="s">
        <v>7537</v>
      </c>
      <c r="J737" s="7" t="s">
        <v>7247</v>
      </c>
      <c r="K737" s="7" t="s">
        <v>7129</v>
      </c>
      <c r="L737" s="9" t="s">
        <v>7531</v>
      </c>
      <c r="M737" s="9" t="s">
        <v>7532</v>
      </c>
      <c r="N737" s="9" t="s">
        <v>7376</v>
      </c>
      <c r="O737" s="7" t="s">
        <v>7136</v>
      </c>
      <c r="P737" s="7"/>
      <c r="Q737" s="7">
        <v>6722</v>
      </c>
      <c r="R737" s="7">
        <v>89051</v>
      </c>
      <c r="S737" s="7"/>
      <c r="T737" s="7"/>
      <c r="U737" s="7"/>
      <c r="V737" s="7"/>
      <c r="W737" s="7"/>
      <c r="X737" s="7"/>
      <c r="Y737" s="7"/>
      <c r="Z737" s="9"/>
      <c r="AA737" s="7" t="s">
        <v>480</v>
      </c>
      <c r="AB737" s="7">
        <v>1</v>
      </c>
    </row>
    <row r="738" spans="1:28" ht="21.6" customHeight="1">
      <c r="A738" s="7">
        <v>331</v>
      </c>
      <c r="B738" s="7">
        <v>2025073106</v>
      </c>
      <c r="C738" s="7">
        <v>1</v>
      </c>
      <c r="D738" s="7" t="s">
        <v>7123</v>
      </c>
      <c r="E738" s="7" t="s">
        <v>146</v>
      </c>
      <c r="F738" s="7" t="s">
        <v>8227</v>
      </c>
      <c r="G738" s="7" t="s">
        <v>7560</v>
      </c>
      <c r="H738" s="7" t="s">
        <v>8235</v>
      </c>
      <c r="I738" s="7" t="s">
        <v>7537</v>
      </c>
      <c r="J738" s="7" t="s">
        <v>7247</v>
      </c>
      <c r="K738" s="7" t="s">
        <v>7129</v>
      </c>
      <c r="L738" s="9" t="s">
        <v>7531</v>
      </c>
      <c r="M738" s="9" t="s">
        <v>7532</v>
      </c>
      <c r="N738" s="9" t="s">
        <v>7376</v>
      </c>
      <c r="O738" s="7" t="s">
        <v>509</v>
      </c>
      <c r="P738" s="7"/>
      <c r="Q738" s="7">
        <v>4392</v>
      </c>
      <c r="R738" s="7">
        <v>52994</v>
      </c>
      <c r="S738" s="7"/>
      <c r="T738" s="7"/>
      <c r="U738" s="7"/>
      <c r="V738" s="7"/>
      <c r="W738" s="7"/>
      <c r="X738" s="7"/>
      <c r="Y738" s="7"/>
      <c r="Z738" s="9" t="s">
        <v>8236</v>
      </c>
      <c r="AA738" s="7" t="s">
        <v>480</v>
      </c>
      <c r="AB738" s="7">
        <v>1</v>
      </c>
    </row>
    <row r="739" spans="1:28" ht="21.6" customHeight="1">
      <c r="A739" s="7">
        <v>37</v>
      </c>
      <c r="B739" s="7">
        <v>2025070955</v>
      </c>
      <c r="C739" s="7">
        <v>1</v>
      </c>
      <c r="D739" s="7" t="s">
        <v>7123</v>
      </c>
      <c r="E739" s="7" t="s">
        <v>130</v>
      </c>
      <c r="F739" s="7" t="s">
        <v>8149</v>
      </c>
      <c r="G739" s="7" t="s">
        <v>8054</v>
      </c>
      <c r="H739" s="7" t="s">
        <v>7712</v>
      </c>
      <c r="I739" s="7" t="s">
        <v>7228</v>
      </c>
      <c r="J739" s="7" t="s">
        <v>7223</v>
      </c>
      <c r="K739" s="7" t="s">
        <v>7129</v>
      </c>
      <c r="L739" s="9" t="s">
        <v>7229</v>
      </c>
      <c r="M739" s="9" t="s">
        <v>7230</v>
      </c>
      <c r="N739" s="9"/>
      <c r="O739" s="7" t="s">
        <v>7136</v>
      </c>
      <c r="P739" s="7"/>
      <c r="Q739" s="7"/>
      <c r="R739" s="7">
        <v>25400</v>
      </c>
      <c r="S739" s="7"/>
      <c r="T739" s="7"/>
      <c r="U739" s="7"/>
      <c r="V739" s="7"/>
      <c r="W739" s="7"/>
      <c r="X739" s="7"/>
      <c r="Y739" s="7"/>
      <c r="Z739" s="9" t="s">
        <v>7132</v>
      </c>
      <c r="AA739" s="7" t="s">
        <v>480</v>
      </c>
      <c r="AB739" s="7">
        <v>1</v>
      </c>
    </row>
    <row r="740" spans="1:28" ht="21.6" customHeight="1">
      <c r="A740" s="7">
        <v>41</v>
      </c>
      <c r="B740" s="7">
        <v>2025070959</v>
      </c>
      <c r="C740" s="7">
        <v>1</v>
      </c>
      <c r="D740" s="7" t="s">
        <v>7123</v>
      </c>
      <c r="E740" s="7" t="s">
        <v>130</v>
      </c>
      <c r="F740" s="7" t="s">
        <v>8149</v>
      </c>
      <c r="G740" s="7" t="s">
        <v>8162</v>
      </c>
      <c r="H740" s="7" t="s">
        <v>8163</v>
      </c>
      <c r="I740" s="7" t="s">
        <v>7239</v>
      </c>
      <c r="J740" s="7" t="s">
        <v>7234</v>
      </c>
      <c r="K740" s="7" t="s">
        <v>7129</v>
      </c>
      <c r="L740" s="9" t="s">
        <v>7240</v>
      </c>
      <c r="M740" s="9" t="s">
        <v>7241</v>
      </c>
      <c r="N740" s="9" t="s">
        <v>7218</v>
      </c>
      <c r="O740" s="7" t="s">
        <v>471</v>
      </c>
      <c r="P740" s="7"/>
      <c r="Q740" s="7">
        <v>2346</v>
      </c>
      <c r="R740" s="7">
        <v>279645</v>
      </c>
      <c r="S740" s="7" t="s">
        <v>480</v>
      </c>
      <c r="T740" s="7"/>
      <c r="U740" s="7"/>
      <c r="V740" s="7"/>
      <c r="W740" s="7"/>
      <c r="X740" s="7"/>
      <c r="Y740" s="7"/>
      <c r="Z740" s="9" t="s">
        <v>8164</v>
      </c>
      <c r="AA740" s="7" t="s">
        <v>480</v>
      </c>
      <c r="AB740" s="7">
        <v>1</v>
      </c>
    </row>
    <row r="741" spans="1:28" ht="21.6" customHeight="1">
      <c r="A741" s="7">
        <v>157</v>
      </c>
      <c r="B741" s="7">
        <v>2025071355</v>
      </c>
      <c r="C741" s="7">
        <v>1</v>
      </c>
      <c r="D741" s="7" t="s">
        <v>7123</v>
      </c>
      <c r="E741" s="7" t="s">
        <v>125</v>
      </c>
      <c r="F741" s="7" t="s">
        <v>8176</v>
      </c>
      <c r="G741" s="7" t="s">
        <v>7226</v>
      </c>
      <c r="H741" s="7" t="s">
        <v>7309</v>
      </c>
      <c r="I741" s="7" t="s">
        <v>7316</v>
      </c>
      <c r="J741" s="7" t="s">
        <v>7141</v>
      </c>
      <c r="K741" s="7" t="s">
        <v>7129</v>
      </c>
      <c r="L741" s="9" t="s">
        <v>7317</v>
      </c>
      <c r="M741" s="9" t="s">
        <v>7318</v>
      </c>
      <c r="N741" s="9" t="s">
        <v>7319</v>
      </c>
      <c r="O741" s="7" t="s">
        <v>7136</v>
      </c>
      <c r="P741" s="7"/>
      <c r="Q741" s="7">
        <v>15218</v>
      </c>
      <c r="R741" s="7">
        <v>135890</v>
      </c>
      <c r="S741" s="7"/>
      <c r="T741" s="7"/>
      <c r="U741" s="7"/>
      <c r="V741" s="7"/>
      <c r="W741" s="7"/>
      <c r="X741" s="7"/>
      <c r="Y741" s="7"/>
      <c r="Z741" s="9" t="s">
        <v>7641</v>
      </c>
      <c r="AA741" s="7" t="s">
        <v>480</v>
      </c>
      <c r="AB741" s="7">
        <v>1</v>
      </c>
    </row>
    <row r="742" spans="1:28" ht="21.6" customHeight="1">
      <c r="A742" s="7">
        <v>192</v>
      </c>
      <c r="B742" s="7">
        <v>2025070748</v>
      </c>
      <c r="C742" s="7">
        <v>1</v>
      </c>
      <c r="D742" s="7" t="s">
        <v>7123</v>
      </c>
      <c r="E742" s="7" t="s">
        <v>125</v>
      </c>
      <c r="F742" s="7" t="s">
        <v>8177</v>
      </c>
      <c r="G742" s="7" t="s">
        <v>7275</v>
      </c>
      <c r="H742" s="7" t="s">
        <v>7599</v>
      </c>
      <c r="I742" s="7" t="s">
        <v>7350</v>
      </c>
      <c r="J742" s="7" t="s">
        <v>7199</v>
      </c>
      <c r="K742" s="7" t="s">
        <v>7129</v>
      </c>
      <c r="L742" s="9" t="s">
        <v>7344</v>
      </c>
      <c r="M742" s="9" t="s">
        <v>7351</v>
      </c>
      <c r="N742" s="9" t="s">
        <v>7352</v>
      </c>
      <c r="O742" s="7" t="s">
        <v>7136</v>
      </c>
      <c r="P742" s="7"/>
      <c r="Q742" s="7"/>
      <c r="R742" s="7">
        <v>163873</v>
      </c>
      <c r="S742" s="7"/>
      <c r="T742" s="7"/>
      <c r="U742" s="7"/>
      <c r="V742" s="7"/>
      <c r="W742" s="7"/>
      <c r="X742" s="7"/>
      <c r="Y742" s="7"/>
      <c r="Z742" s="9" t="s">
        <v>7766</v>
      </c>
      <c r="AA742" s="7" t="s">
        <v>480</v>
      </c>
      <c r="AB742" s="7">
        <v>1</v>
      </c>
    </row>
    <row r="743" spans="1:28" ht="21.6" customHeight="1">
      <c r="A743" s="7">
        <v>206</v>
      </c>
      <c r="B743" s="7">
        <v>2025072181</v>
      </c>
      <c r="C743" s="7">
        <v>1</v>
      </c>
      <c r="D743" s="7" t="s">
        <v>7123</v>
      </c>
      <c r="E743" s="7" t="s">
        <v>125</v>
      </c>
      <c r="F743" s="7" t="s">
        <v>8142</v>
      </c>
      <c r="G743" s="7" t="s">
        <v>7309</v>
      </c>
      <c r="H743" s="7" t="s">
        <v>7327</v>
      </c>
      <c r="I743" s="7" t="s">
        <v>8237</v>
      </c>
      <c r="J743" s="7" t="s">
        <v>7199</v>
      </c>
      <c r="K743" s="7" t="s">
        <v>7129</v>
      </c>
      <c r="L743" s="9" t="s">
        <v>7200</v>
      </c>
      <c r="M743" s="9" t="s">
        <v>8238</v>
      </c>
      <c r="N743" s="9" t="s">
        <v>8239</v>
      </c>
      <c r="O743" s="7" t="s">
        <v>7136</v>
      </c>
      <c r="P743" s="7"/>
      <c r="Q743" s="7"/>
      <c r="R743" s="7">
        <v>93598</v>
      </c>
      <c r="S743" s="7"/>
      <c r="T743" s="7"/>
      <c r="U743" s="7"/>
      <c r="V743" s="7"/>
      <c r="W743" s="7"/>
      <c r="X743" s="7"/>
      <c r="Y743" s="7"/>
      <c r="Z743" s="9" t="s">
        <v>7269</v>
      </c>
      <c r="AA743" s="7" t="s">
        <v>480</v>
      </c>
      <c r="AB743" s="7">
        <v>1</v>
      </c>
    </row>
    <row r="744" spans="1:28" ht="21.6" customHeight="1">
      <c r="A744" s="7">
        <v>215</v>
      </c>
      <c r="B744" s="7">
        <v>2025073642</v>
      </c>
      <c r="C744" s="7">
        <v>1</v>
      </c>
      <c r="D744" s="7" t="s">
        <v>7123</v>
      </c>
      <c r="E744" s="7" t="s">
        <v>125</v>
      </c>
      <c r="F744" s="7" t="s">
        <v>8240</v>
      </c>
      <c r="G744" s="7" t="s">
        <v>7309</v>
      </c>
      <c r="H744" s="7" t="s">
        <v>8002</v>
      </c>
      <c r="I744" s="7" t="s">
        <v>7379</v>
      </c>
      <c r="J744" s="7" t="s">
        <v>7223</v>
      </c>
      <c r="K744" s="7" t="s">
        <v>7129</v>
      </c>
      <c r="L744" s="9" t="s">
        <v>7380</v>
      </c>
      <c r="M744" s="9" t="s">
        <v>7381</v>
      </c>
      <c r="N744" s="9" t="s">
        <v>7382</v>
      </c>
      <c r="O744" s="7" t="s">
        <v>509</v>
      </c>
      <c r="P744" s="7"/>
      <c r="Q744" s="7"/>
      <c r="R744" s="7">
        <v>141355</v>
      </c>
      <c r="S744" s="7"/>
      <c r="T744" s="7"/>
      <c r="U744" s="7"/>
      <c r="V744" s="7"/>
      <c r="W744" s="7"/>
      <c r="X744" s="7"/>
      <c r="Y744" s="7"/>
      <c r="Z744" s="9" t="s">
        <v>8241</v>
      </c>
      <c r="AA744" s="7" t="s">
        <v>480</v>
      </c>
      <c r="AB744" s="7">
        <v>1</v>
      </c>
    </row>
    <row r="745" spans="1:28" ht="21.6" customHeight="1">
      <c r="A745" s="7">
        <v>243</v>
      </c>
      <c r="B745" s="7">
        <v>2025073682</v>
      </c>
      <c r="C745" s="7">
        <v>1</v>
      </c>
      <c r="D745" s="7" t="s">
        <v>7123</v>
      </c>
      <c r="E745" s="7" t="s">
        <v>125</v>
      </c>
      <c r="F745" s="7" t="s">
        <v>8240</v>
      </c>
      <c r="G745" s="7" t="s">
        <v>7150</v>
      </c>
      <c r="H745" s="7" t="s">
        <v>7935</v>
      </c>
      <c r="I745" s="7" t="s">
        <v>7433</v>
      </c>
      <c r="J745" s="7" t="s">
        <v>7234</v>
      </c>
      <c r="K745" s="7" t="s">
        <v>7129</v>
      </c>
      <c r="L745" s="9" t="s">
        <v>7434</v>
      </c>
      <c r="M745" s="9" t="s">
        <v>7435</v>
      </c>
      <c r="N745" s="9" t="s">
        <v>7436</v>
      </c>
      <c r="O745" s="7" t="s">
        <v>471</v>
      </c>
      <c r="P745" s="7"/>
      <c r="Q745" s="7">
        <v>27044</v>
      </c>
      <c r="R745" s="7">
        <v>28330</v>
      </c>
      <c r="S745" s="7" t="s">
        <v>480</v>
      </c>
      <c r="T745" s="7"/>
      <c r="U745" s="7"/>
      <c r="V745" s="7"/>
      <c r="W745" s="7"/>
      <c r="X745" s="7"/>
      <c r="Y745" s="7"/>
      <c r="Z745" s="9" t="s">
        <v>7766</v>
      </c>
      <c r="AA745" s="7" t="s">
        <v>480</v>
      </c>
      <c r="AB745" s="7">
        <v>1</v>
      </c>
    </row>
    <row r="746" spans="1:28" ht="21.6" customHeight="1">
      <c r="A746" s="7">
        <v>259</v>
      </c>
      <c r="B746" s="7">
        <v>2025070742</v>
      </c>
      <c r="C746" s="7">
        <v>1</v>
      </c>
      <c r="D746" s="7" t="s">
        <v>7123</v>
      </c>
      <c r="E746" s="7" t="s">
        <v>125</v>
      </c>
      <c r="F746" s="7" t="s">
        <v>8177</v>
      </c>
      <c r="G746" s="7" t="s">
        <v>7976</v>
      </c>
      <c r="H746" s="7" t="s">
        <v>7257</v>
      </c>
      <c r="I746" s="7" t="s">
        <v>7459</v>
      </c>
      <c r="J746" s="7" t="s">
        <v>7244</v>
      </c>
      <c r="K746" s="7" t="s">
        <v>7129</v>
      </c>
      <c r="L746" s="9" t="s">
        <v>7344</v>
      </c>
      <c r="M746" s="9" t="s">
        <v>7460</v>
      </c>
      <c r="N746" s="9" t="s">
        <v>7325</v>
      </c>
      <c r="O746" s="7" t="s">
        <v>7136</v>
      </c>
      <c r="P746" s="7"/>
      <c r="Q746" s="7"/>
      <c r="R746" s="7">
        <v>144678</v>
      </c>
      <c r="S746" s="7"/>
      <c r="T746" s="7"/>
      <c r="U746" s="7"/>
      <c r="V746" s="7"/>
      <c r="W746" s="7"/>
      <c r="X746" s="7"/>
      <c r="Y746" s="7"/>
      <c r="Z746" s="9" t="s">
        <v>7766</v>
      </c>
      <c r="AA746" s="7" t="s">
        <v>480</v>
      </c>
      <c r="AB746" s="7">
        <v>1</v>
      </c>
    </row>
    <row r="747" spans="1:28" ht="21.6" customHeight="1">
      <c r="A747" s="7">
        <v>303</v>
      </c>
      <c r="B747" s="7">
        <v>2025072418</v>
      </c>
      <c r="C747" s="7">
        <v>1</v>
      </c>
      <c r="D747" s="7" t="s">
        <v>7123</v>
      </c>
      <c r="E747" s="7" t="s">
        <v>125</v>
      </c>
      <c r="F747" s="7" t="s">
        <v>8145</v>
      </c>
      <c r="G747" s="7" t="s">
        <v>7226</v>
      </c>
      <c r="H747" s="7" t="s">
        <v>7309</v>
      </c>
      <c r="I747" s="7" t="s">
        <v>7702</v>
      </c>
      <c r="J747" s="7" t="s">
        <v>7703</v>
      </c>
      <c r="K747" s="7" t="s">
        <v>7129</v>
      </c>
      <c r="L747" s="9" t="s">
        <v>7704</v>
      </c>
      <c r="M747" s="9" t="s">
        <v>7705</v>
      </c>
      <c r="N747" s="9" t="s">
        <v>7706</v>
      </c>
      <c r="O747" s="7" t="s">
        <v>7136</v>
      </c>
      <c r="P747" s="7"/>
      <c r="Q747" s="7">
        <v>2052</v>
      </c>
      <c r="R747" s="7">
        <v>154358</v>
      </c>
      <c r="S747" s="7"/>
      <c r="T747" s="7"/>
      <c r="U747" s="7"/>
      <c r="V747" s="7"/>
      <c r="W747" s="7"/>
      <c r="X747" s="7"/>
      <c r="Y747" s="7"/>
      <c r="Z747" s="9" t="s">
        <v>7766</v>
      </c>
      <c r="AA747" s="7" t="s">
        <v>480</v>
      </c>
      <c r="AB747" s="7">
        <v>1</v>
      </c>
    </row>
    <row r="748" spans="1:28" ht="21.6" customHeight="1">
      <c r="A748" s="7">
        <v>48</v>
      </c>
      <c r="B748" s="7">
        <v>2025072193</v>
      </c>
      <c r="C748" s="7">
        <v>1</v>
      </c>
      <c r="D748" s="7" t="s">
        <v>7123</v>
      </c>
      <c r="E748" s="7" t="s">
        <v>130</v>
      </c>
      <c r="F748" s="7" t="s">
        <v>8142</v>
      </c>
      <c r="G748" s="7" t="s">
        <v>7852</v>
      </c>
      <c r="H748" s="7" t="s">
        <v>8167</v>
      </c>
      <c r="I748" s="7" t="s">
        <v>7253</v>
      </c>
      <c r="J748" s="7" t="s">
        <v>7247</v>
      </c>
      <c r="K748" s="7" t="s">
        <v>7129</v>
      </c>
      <c r="L748" s="9" t="s">
        <v>7254</v>
      </c>
      <c r="M748" s="9" t="s">
        <v>7255</v>
      </c>
      <c r="N748" s="9" t="s">
        <v>7256</v>
      </c>
      <c r="O748" s="7" t="s">
        <v>471</v>
      </c>
      <c r="P748" s="7"/>
      <c r="Q748" s="7">
        <v>5375</v>
      </c>
      <c r="R748" s="7">
        <v>42458</v>
      </c>
      <c r="S748" s="7" t="s">
        <v>480</v>
      </c>
      <c r="T748" s="7"/>
      <c r="U748" s="7"/>
      <c r="V748" s="7"/>
      <c r="W748" s="7"/>
      <c r="X748" s="7"/>
      <c r="Y748" s="7"/>
      <c r="Z748" s="9" t="s">
        <v>7132</v>
      </c>
      <c r="AA748" s="7" t="s">
        <v>480</v>
      </c>
      <c r="AB748" s="7">
        <v>1</v>
      </c>
    </row>
    <row r="749" spans="1:28" ht="21.6" customHeight="1">
      <c r="A749" s="7">
        <v>196</v>
      </c>
      <c r="B749" s="7">
        <v>2025073293</v>
      </c>
      <c r="C749" s="7">
        <v>1</v>
      </c>
      <c r="D749" s="7" t="s">
        <v>7123</v>
      </c>
      <c r="E749" s="7" t="s">
        <v>125</v>
      </c>
      <c r="F749" s="7" t="s">
        <v>8172</v>
      </c>
      <c r="G749" s="7" t="s">
        <v>7226</v>
      </c>
      <c r="H749" s="7" t="s">
        <v>7309</v>
      </c>
      <c r="I749" s="7" t="s">
        <v>7359</v>
      </c>
      <c r="J749" s="7" t="s">
        <v>7199</v>
      </c>
      <c r="K749" s="7" t="s">
        <v>7129</v>
      </c>
      <c r="L749" s="9" t="s">
        <v>7360</v>
      </c>
      <c r="M749" s="9" t="s">
        <v>7361</v>
      </c>
      <c r="N749" s="9"/>
      <c r="O749" s="7" t="s">
        <v>7136</v>
      </c>
      <c r="P749" s="7"/>
      <c r="Q749" s="7"/>
      <c r="R749" s="7">
        <v>96600</v>
      </c>
      <c r="S749" s="7"/>
      <c r="T749" s="7"/>
      <c r="U749" s="7"/>
      <c r="V749" s="7"/>
      <c r="W749" s="7"/>
      <c r="X749" s="7"/>
      <c r="Y749" s="7"/>
      <c r="Z749" s="9" t="s">
        <v>7766</v>
      </c>
      <c r="AA749" s="7" t="s">
        <v>480</v>
      </c>
      <c r="AB749" s="7">
        <v>1</v>
      </c>
    </row>
    <row r="750" spans="1:28" ht="21.6" customHeight="1">
      <c r="A750" s="7">
        <v>216</v>
      </c>
      <c r="B750" s="7">
        <v>2025070401</v>
      </c>
      <c r="C750" s="7">
        <v>1</v>
      </c>
      <c r="D750" s="7" t="s">
        <v>7123</v>
      </c>
      <c r="E750" s="7" t="s">
        <v>125</v>
      </c>
      <c r="F750" s="7" t="s">
        <v>8192</v>
      </c>
      <c r="G750" s="7" t="s">
        <v>7303</v>
      </c>
      <c r="H750" s="7" t="s">
        <v>7288</v>
      </c>
      <c r="I750" s="7" t="s">
        <v>7386</v>
      </c>
      <c r="J750" s="7" t="s">
        <v>7223</v>
      </c>
      <c r="K750" s="7" t="s">
        <v>7129</v>
      </c>
      <c r="L750" s="9" t="s">
        <v>7380</v>
      </c>
      <c r="M750" s="9" t="s">
        <v>7387</v>
      </c>
      <c r="N750" s="9" t="s">
        <v>7388</v>
      </c>
      <c r="O750" s="7" t="s">
        <v>7136</v>
      </c>
      <c r="P750" s="7"/>
      <c r="Q750" s="7"/>
      <c r="R750" s="7">
        <v>124717</v>
      </c>
      <c r="S750" s="7"/>
      <c r="T750" s="7"/>
      <c r="U750" s="7"/>
      <c r="V750" s="7"/>
      <c r="W750" s="7"/>
      <c r="X750" s="7"/>
      <c r="Y750" s="7"/>
      <c r="Z750" s="9" t="s">
        <v>7766</v>
      </c>
      <c r="AA750" s="7" t="s">
        <v>480</v>
      </c>
      <c r="AB750" s="7">
        <v>1</v>
      </c>
    </row>
    <row r="751" spans="1:28" ht="21.6" customHeight="1">
      <c r="A751" s="7">
        <v>24</v>
      </c>
      <c r="B751" s="7">
        <v>2025071654</v>
      </c>
      <c r="C751" s="7">
        <v>1</v>
      </c>
      <c r="D751" s="7" t="s">
        <v>7123</v>
      </c>
      <c r="E751" s="7" t="s">
        <v>130</v>
      </c>
      <c r="F751" s="7" t="s">
        <v>8143</v>
      </c>
      <c r="G751" s="7" t="s">
        <v>7373</v>
      </c>
      <c r="H751" s="7" t="s">
        <v>7204</v>
      </c>
      <c r="I751" s="7" t="s">
        <v>7205</v>
      </c>
      <c r="J751" s="7" t="s">
        <v>7199</v>
      </c>
      <c r="K751" s="7" t="s">
        <v>7129</v>
      </c>
      <c r="L751" s="9" t="s">
        <v>7153</v>
      </c>
      <c r="M751" s="9" t="s">
        <v>7154</v>
      </c>
      <c r="N751" s="9" t="s">
        <v>7206</v>
      </c>
      <c r="O751" s="7" t="s">
        <v>7136</v>
      </c>
      <c r="P751" s="7"/>
      <c r="Q751" s="7"/>
      <c r="R751" s="7">
        <v>85730</v>
      </c>
      <c r="S751" s="7"/>
      <c r="T751" s="7"/>
      <c r="U751" s="7"/>
      <c r="V751" s="7"/>
      <c r="W751" s="7"/>
      <c r="X751" s="7"/>
      <c r="Y751" s="7"/>
      <c r="Z751" s="9" t="s">
        <v>7132</v>
      </c>
      <c r="AA751" s="7" t="s">
        <v>480</v>
      </c>
      <c r="AB751" s="7">
        <v>1</v>
      </c>
    </row>
    <row r="752" spans="1:28" ht="21.6" customHeight="1">
      <c r="A752" s="7">
        <v>30</v>
      </c>
      <c r="B752" s="7">
        <v>2025072628</v>
      </c>
      <c r="C752" s="7">
        <v>1</v>
      </c>
      <c r="D752" s="7" t="s">
        <v>7123</v>
      </c>
      <c r="E752" s="7" t="s">
        <v>130</v>
      </c>
      <c r="F752" s="7" t="s">
        <v>8152</v>
      </c>
      <c r="G752" s="7" t="s">
        <v>8242</v>
      </c>
      <c r="H752" s="7" t="s">
        <v>8074</v>
      </c>
      <c r="I752" s="7" t="s">
        <v>7963</v>
      </c>
      <c r="J752" s="7" t="s">
        <v>7199</v>
      </c>
      <c r="K752" s="7" t="s">
        <v>7129</v>
      </c>
      <c r="L752" s="9" t="s">
        <v>7574</v>
      </c>
      <c r="M752" s="9" t="s">
        <v>8243</v>
      </c>
      <c r="N752" s="9"/>
      <c r="O752" s="7" t="s">
        <v>7136</v>
      </c>
      <c r="P752" s="7"/>
      <c r="Q752" s="7"/>
      <c r="R752" s="7">
        <v>219541</v>
      </c>
      <c r="S752" s="7"/>
      <c r="T752" s="7"/>
      <c r="U752" s="7"/>
      <c r="V752" s="7"/>
      <c r="W752" s="7"/>
      <c r="X752" s="7"/>
      <c r="Y752" s="7"/>
      <c r="Z752" s="9" t="s">
        <v>7132</v>
      </c>
      <c r="AA752" s="7" t="s">
        <v>480</v>
      </c>
      <c r="AB752" s="7">
        <v>1</v>
      </c>
    </row>
    <row r="753" spans="1:28" ht="21.6" customHeight="1">
      <c r="A753" s="7">
        <v>46</v>
      </c>
      <c r="B753" s="7">
        <v>2025073515</v>
      </c>
      <c r="C753" s="7">
        <v>1</v>
      </c>
      <c r="D753" s="7" t="s">
        <v>7123</v>
      </c>
      <c r="E753" s="7" t="s">
        <v>130</v>
      </c>
      <c r="F753" s="7" t="s">
        <v>8244</v>
      </c>
      <c r="G753" s="7" t="s">
        <v>7347</v>
      </c>
      <c r="H753" s="7" t="s">
        <v>8245</v>
      </c>
      <c r="I753" s="7" t="s">
        <v>7243</v>
      </c>
      <c r="J753" s="7" t="s">
        <v>7244</v>
      </c>
      <c r="K753" s="7" t="s">
        <v>7129</v>
      </c>
      <c r="L753" s="9" t="s">
        <v>7153</v>
      </c>
      <c r="M753" s="9" t="s">
        <v>7154</v>
      </c>
      <c r="N753" s="9" t="s">
        <v>7245</v>
      </c>
      <c r="O753" s="7" t="s">
        <v>509</v>
      </c>
      <c r="P753" s="7"/>
      <c r="Q753" s="7"/>
      <c r="R753" s="7">
        <v>149364</v>
      </c>
      <c r="S753" s="7"/>
      <c r="T753" s="7"/>
      <c r="U753" s="7"/>
      <c r="V753" s="7"/>
      <c r="W753" s="7"/>
      <c r="X753" s="7"/>
      <c r="Y753" s="7"/>
      <c r="Z753" s="9" t="s">
        <v>8246</v>
      </c>
      <c r="AA753" s="7" t="s">
        <v>480</v>
      </c>
      <c r="AB753" s="7">
        <v>1</v>
      </c>
    </row>
    <row r="754" spans="1:28" ht="21.6" customHeight="1">
      <c r="A754" s="7">
        <v>167</v>
      </c>
      <c r="B754" s="7">
        <v>2025073117</v>
      </c>
      <c r="C754" s="7">
        <v>1</v>
      </c>
      <c r="D754" s="7" t="s">
        <v>7123</v>
      </c>
      <c r="E754" s="7" t="s">
        <v>125</v>
      </c>
      <c r="F754" s="7" t="s">
        <v>8227</v>
      </c>
      <c r="G754" s="7" t="s">
        <v>7333</v>
      </c>
      <c r="H754" s="7" t="s">
        <v>7372</v>
      </c>
      <c r="I754" s="7" t="s">
        <v>7620</v>
      </c>
      <c r="J754" s="7" t="s">
        <v>7141</v>
      </c>
      <c r="K754" s="7" t="s">
        <v>7129</v>
      </c>
      <c r="L754" s="9" t="s">
        <v>7323</v>
      </c>
      <c r="M754" s="9" t="s">
        <v>7621</v>
      </c>
      <c r="N754" s="9" t="s">
        <v>7622</v>
      </c>
      <c r="O754" s="7" t="s">
        <v>7136</v>
      </c>
      <c r="P754" s="7"/>
      <c r="Q754" s="7">
        <v>13574</v>
      </c>
      <c r="R754" s="7">
        <v>17300</v>
      </c>
      <c r="S754" s="7"/>
      <c r="T754" s="7"/>
      <c r="U754" s="7"/>
      <c r="V754" s="7"/>
      <c r="W754" s="7"/>
      <c r="X754" s="7"/>
      <c r="Y754" s="7"/>
      <c r="Z754" s="9" t="s">
        <v>7766</v>
      </c>
      <c r="AA754" s="7" t="s">
        <v>480</v>
      </c>
      <c r="AB754" s="7">
        <v>1</v>
      </c>
    </row>
    <row r="755" spans="1:28" ht="21.6" customHeight="1">
      <c r="A755" s="7">
        <v>241</v>
      </c>
      <c r="B755" s="7">
        <v>2025073721</v>
      </c>
      <c r="C755" s="7">
        <v>1</v>
      </c>
      <c r="D755" s="7" t="s">
        <v>7123</v>
      </c>
      <c r="E755" s="7" t="s">
        <v>125</v>
      </c>
      <c r="F755" s="7" t="s">
        <v>8244</v>
      </c>
      <c r="G755" s="7" t="s">
        <v>7309</v>
      </c>
      <c r="H755" s="7" t="s">
        <v>7347</v>
      </c>
      <c r="I755" s="7" t="s">
        <v>7428</v>
      </c>
      <c r="J755" s="7" t="s">
        <v>7234</v>
      </c>
      <c r="K755" s="7" t="s">
        <v>7129</v>
      </c>
      <c r="L755" s="9" t="s">
        <v>7429</v>
      </c>
      <c r="M755" s="9" t="s">
        <v>7430</v>
      </c>
      <c r="N755" s="9" t="s">
        <v>7431</v>
      </c>
      <c r="O755" s="7" t="s">
        <v>471</v>
      </c>
      <c r="P755" s="7">
        <v>1572</v>
      </c>
      <c r="Q755" s="7">
        <v>4250</v>
      </c>
      <c r="R755" s="7">
        <v>28898</v>
      </c>
      <c r="S755" s="7"/>
      <c r="T755" s="7" t="s">
        <v>480</v>
      </c>
      <c r="U755" s="7"/>
      <c r="V755" s="7"/>
      <c r="W755" s="7"/>
      <c r="X755" s="7"/>
      <c r="Y755" s="7"/>
      <c r="Z755" s="9" t="s">
        <v>8247</v>
      </c>
      <c r="AA755" s="7" t="s">
        <v>480</v>
      </c>
      <c r="AB755" s="7">
        <v>1</v>
      </c>
    </row>
    <row r="756" spans="1:28" ht="21.6" customHeight="1">
      <c r="A756" s="7">
        <v>267</v>
      </c>
      <c r="B756" s="7">
        <v>2025070750</v>
      </c>
      <c r="C756" s="7">
        <v>1</v>
      </c>
      <c r="D756" s="7" t="s">
        <v>7123</v>
      </c>
      <c r="E756" s="7" t="s">
        <v>125</v>
      </c>
      <c r="F756" s="7" t="s">
        <v>8177</v>
      </c>
      <c r="G756" s="7" t="s">
        <v>7599</v>
      </c>
      <c r="H756" s="7" t="s">
        <v>7332</v>
      </c>
      <c r="I756" s="7" t="s">
        <v>7467</v>
      </c>
      <c r="J756" s="7" t="s">
        <v>7244</v>
      </c>
      <c r="K756" s="7" t="s">
        <v>7129</v>
      </c>
      <c r="L756" s="9" t="s">
        <v>7344</v>
      </c>
      <c r="M756" s="9" t="s">
        <v>7468</v>
      </c>
      <c r="N756" s="9" t="s">
        <v>7469</v>
      </c>
      <c r="O756" s="7" t="s">
        <v>7136</v>
      </c>
      <c r="P756" s="7"/>
      <c r="Q756" s="7"/>
      <c r="R756" s="7">
        <v>122901</v>
      </c>
      <c r="S756" s="7"/>
      <c r="T756" s="7"/>
      <c r="U756" s="7"/>
      <c r="V756" s="7"/>
      <c r="W756" s="7"/>
      <c r="X756" s="7"/>
      <c r="Y756" s="7"/>
      <c r="Z756" s="9" t="s">
        <v>7766</v>
      </c>
      <c r="AA756" s="7" t="s">
        <v>480</v>
      </c>
      <c r="AB756" s="7">
        <v>1</v>
      </c>
    </row>
    <row r="757" spans="1:28" ht="21.6" customHeight="1">
      <c r="A757" s="7">
        <v>283</v>
      </c>
      <c r="B757" s="7">
        <v>2025072269</v>
      </c>
      <c r="C757" s="7">
        <v>1</v>
      </c>
      <c r="D757" s="7" t="s">
        <v>7123</v>
      </c>
      <c r="E757" s="7" t="s">
        <v>125</v>
      </c>
      <c r="F757" s="7" t="s">
        <v>8142</v>
      </c>
      <c r="G757" s="7" t="s">
        <v>7150</v>
      </c>
      <c r="H757" s="7" t="s">
        <v>7373</v>
      </c>
      <c r="I757" s="7" t="s">
        <v>7485</v>
      </c>
      <c r="J757" s="7" t="s">
        <v>7244</v>
      </c>
      <c r="K757" s="7" t="s">
        <v>7129</v>
      </c>
      <c r="L757" s="9" t="s">
        <v>7486</v>
      </c>
      <c r="M757" s="9" t="s">
        <v>7487</v>
      </c>
      <c r="N757" s="9"/>
      <c r="O757" s="7" t="s">
        <v>7136</v>
      </c>
      <c r="P757" s="7"/>
      <c r="Q757" s="7"/>
      <c r="R757" s="7">
        <v>77543</v>
      </c>
      <c r="S757" s="7"/>
      <c r="T757" s="7"/>
      <c r="U757" s="7"/>
      <c r="V757" s="7"/>
      <c r="W757" s="7"/>
      <c r="X757" s="7"/>
      <c r="Y757" s="7"/>
      <c r="Z757" s="9" t="s">
        <v>7766</v>
      </c>
      <c r="AA757" s="7" t="s">
        <v>480</v>
      </c>
      <c r="AB757" s="7">
        <v>1</v>
      </c>
    </row>
    <row r="758" spans="1:28" ht="21.6" customHeight="1">
      <c r="A758" s="7">
        <v>342</v>
      </c>
      <c r="B758" s="7">
        <v>2025073758</v>
      </c>
      <c r="C758" s="7">
        <v>1</v>
      </c>
      <c r="D758" s="7" t="s">
        <v>7123</v>
      </c>
      <c r="E758" s="7" t="s">
        <v>146</v>
      </c>
      <c r="F758" s="7" t="s">
        <v>8244</v>
      </c>
      <c r="G758" s="7" t="s">
        <v>7977</v>
      </c>
      <c r="H758" s="7" t="s">
        <v>7734</v>
      </c>
      <c r="I758" s="7" t="s">
        <v>8248</v>
      </c>
      <c r="J758" s="7" t="s">
        <v>7199</v>
      </c>
      <c r="K758" s="7" t="s">
        <v>7129</v>
      </c>
      <c r="L758" s="9" t="s">
        <v>8249</v>
      </c>
      <c r="M758" s="9" t="s">
        <v>8250</v>
      </c>
      <c r="N758" s="9" t="s">
        <v>146</v>
      </c>
      <c r="O758" s="7" t="s">
        <v>471</v>
      </c>
      <c r="P758" s="7"/>
      <c r="Q758" s="7"/>
      <c r="R758" s="7">
        <v>140764</v>
      </c>
      <c r="S758" s="7"/>
      <c r="T758" s="7"/>
      <c r="U758" s="7" t="s">
        <v>480</v>
      </c>
      <c r="V758" s="7"/>
      <c r="W758" s="7"/>
      <c r="X758" s="7"/>
      <c r="Y758" s="7"/>
      <c r="Z758" s="9" t="s">
        <v>8251</v>
      </c>
      <c r="AA758" s="7" t="s">
        <v>480</v>
      </c>
      <c r="AB758" s="7">
        <v>1</v>
      </c>
    </row>
    <row r="759" spans="1:28" ht="21.6" customHeight="1">
      <c r="A759" s="7">
        <v>3</v>
      </c>
      <c r="B759" s="7">
        <v>2025072179</v>
      </c>
      <c r="C759" s="7">
        <v>1</v>
      </c>
      <c r="D759" s="7" t="s">
        <v>7123</v>
      </c>
      <c r="E759" s="7" t="s">
        <v>130</v>
      </c>
      <c r="F759" s="7" t="s">
        <v>8142</v>
      </c>
      <c r="G759" s="7" t="s">
        <v>7327</v>
      </c>
      <c r="H759" s="7" t="s">
        <v>7300</v>
      </c>
      <c r="I759" s="7" t="s">
        <v>7140</v>
      </c>
      <c r="J759" s="7" t="s">
        <v>7141</v>
      </c>
      <c r="K759" s="7" t="s">
        <v>7129</v>
      </c>
      <c r="L759" s="9" t="s">
        <v>7142</v>
      </c>
      <c r="M759" s="9" t="s">
        <v>7143</v>
      </c>
      <c r="N759" s="9" t="s">
        <v>130</v>
      </c>
      <c r="O759" s="7" t="s">
        <v>7136</v>
      </c>
      <c r="P759" s="7"/>
      <c r="Q759" s="7">
        <v>82</v>
      </c>
      <c r="R759" s="7">
        <v>3376</v>
      </c>
      <c r="S759" s="7"/>
      <c r="T759" s="7"/>
      <c r="U759" s="7"/>
      <c r="V759" s="7"/>
      <c r="W759" s="7"/>
      <c r="X759" s="7"/>
      <c r="Y759" s="7"/>
      <c r="Z759" s="9" t="s">
        <v>7132</v>
      </c>
      <c r="AA759" s="7" t="s">
        <v>480</v>
      </c>
      <c r="AB759" s="7">
        <v>1</v>
      </c>
    </row>
    <row r="760" spans="1:28" ht="21.6" customHeight="1">
      <c r="A760" s="7">
        <v>28</v>
      </c>
      <c r="B760" s="7">
        <v>2025072469</v>
      </c>
      <c r="C760" s="7">
        <v>1</v>
      </c>
      <c r="D760" s="7" t="s">
        <v>7123</v>
      </c>
      <c r="E760" s="7" t="s">
        <v>130</v>
      </c>
      <c r="F760" s="7" t="s">
        <v>8145</v>
      </c>
      <c r="G760" s="7" t="s">
        <v>7602</v>
      </c>
      <c r="H760" s="7" t="s">
        <v>8148</v>
      </c>
      <c r="I760" s="7" t="s">
        <v>7209</v>
      </c>
      <c r="J760" s="7" t="s">
        <v>7199</v>
      </c>
      <c r="K760" s="7" t="s">
        <v>7129</v>
      </c>
      <c r="L760" s="9" t="s">
        <v>7210</v>
      </c>
      <c r="M760" s="9" t="s">
        <v>7211</v>
      </c>
      <c r="N760" s="9" t="s">
        <v>130</v>
      </c>
      <c r="O760" s="7" t="s">
        <v>7136</v>
      </c>
      <c r="P760" s="7"/>
      <c r="Q760" s="7"/>
      <c r="R760" s="7">
        <v>49807</v>
      </c>
      <c r="S760" s="7"/>
      <c r="T760" s="7"/>
      <c r="U760" s="7"/>
      <c r="V760" s="7"/>
      <c r="W760" s="7"/>
      <c r="X760" s="7"/>
      <c r="Y760" s="7"/>
      <c r="Z760" s="9" t="s">
        <v>7132</v>
      </c>
      <c r="AA760" s="7" t="s">
        <v>480</v>
      </c>
      <c r="AB760" s="7">
        <v>1</v>
      </c>
    </row>
    <row r="761" spans="1:28" ht="21.6" customHeight="1">
      <c r="A761" s="7">
        <v>152</v>
      </c>
      <c r="B761" s="7">
        <v>2025073820</v>
      </c>
      <c r="C761" s="7">
        <v>1</v>
      </c>
      <c r="D761" s="7" t="s">
        <v>7123</v>
      </c>
      <c r="E761" s="7" t="s">
        <v>125</v>
      </c>
      <c r="F761" s="7" t="s">
        <v>8244</v>
      </c>
      <c r="G761" s="7" t="s">
        <v>7332</v>
      </c>
      <c r="H761" s="7" t="s">
        <v>8252</v>
      </c>
      <c r="I761" s="7" t="s">
        <v>7297</v>
      </c>
      <c r="J761" s="7" t="s">
        <v>7141</v>
      </c>
      <c r="K761" s="7" t="s">
        <v>7129</v>
      </c>
      <c r="L761" s="9" t="s">
        <v>7298</v>
      </c>
      <c r="M761" s="9" t="s">
        <v>7299</v>
      </c>
      <c r="N761" s="9" t="s">
        <v>7612</v>
      </c>
      <c r="O761" s="7" t="s">
        <v>509</v>
      </c>
      <c r="P761" s="7"/>
      <c r="Q761" s="7">
        <v>10117</v>
      </c>
      <c r="R761" s="7">
        <v>69822</v>
      </c>
      <c r="S761" s="7"/>
      <c r="T761" s="7"/>
      <c r="U761" s="7"/>
      <c r="V761" s="7"/>
      <c r="W761" s="7"/>
      <c r="X761" s="7"/>
      <c r="Y761" s="7"/>
      <c r="Z761" s="9" t="s">
        <v>8253</v>
      </c>
      <c r="AA761" s="7" t="s">
        <v>480</v>
      </c>
      <c r="AB761" s="7">
        <v>1</v>
      </c>
    </row>
    <row r="762" spans="1:28" ht="21.6" customHeight="1">
      <c r="A762" s="7">
        <v>183</v>
      </c>
      <c r="B762" s="7">
        <v>2025070517</v>
      </c>
      <c r="C762" s="7">
        <v>1</v>
      </c>
      <c r="D762" s="7" t="s">
        <v>7123</v>
      </c>
      <c r="E762" s="7" t="s">
        <v>125</v>
      </c>
      <c r="F762" s="7" t="s">
        <v>8185</v>
      </c>
      <c r="G762" s="7" t="s">
        <v>7179</v>
      </c>
      <c r="H762" s="7" t="s">
        <v>7327</v>
      </c>
      <c r="I762" s="7" t="s">
        <v>7885</v>
      </c>
      <c r="J762" s="7" t="s">
        <v>7170</v>
      </c>
      <c r="K762" s="7" t="s">
        <v>7129</v>
      </c>
      <c r="L762" s="9" t="s">
        <v>7329</v>
      </c>
      <c r="M762" s="9" t="s">
        <v>7886</v>
      </c>
      <c r="N762" s="9" t="s">
        <v>7887</v>
      </c>
      <c r="O762" s="7" t="s">
        <v>7136</v>
      </c>
      <c r="P762" s="7">
        <v>43</v>
      </c>
      <c r="Q762" s="7">
        <v>575</v>
      </c>
      <c r="R762" s="7">
        <v>1909</v>
      </c>
      <c r="S762" s="7"/>
      <c r="T762" s="7"/>
      <c r="U762" s="7"/>
      <c r="V762" s="7"/>
      <c r="W762" s="7"/>
      <c r="X762" s="7"/>
      <c r="Y762" s="7"/>
      <c r="Z762" s="9" t="s">
        <v>7766</v>
      </c>
      <c r="AA762" s="7" t="s">
        <v>480</v>
      </c>
      <c r="AB762" s="7">
        <v>1</v>
      </c>
    </row>
    <row r="763" spans="1:28" ht="21.6" customHeight="1">
      <c r="A763" s="7">
        <v>191</v>
      </c>
      <c r="B763" s="7">
        <v>2025073779</v>
      </c>
      <c r="C763" s="7">
        <v>1</v>
      </c>
      <c r="D763" s="7" t="s">
        <v>7123</v>
      </c>
      <c r="E763" s="7" t="s">
        <v>125</v>
      </c>
      <c r="F763" s="7" t="s">
        <v>8244</v>
      </c>
      <c r="G763" s="7" t="s">
        <v>7314</v>
      </c>
      <c r="H763" s="7" t="s">
        <v>7150</v>
      </c>
      <c r="I763" s="7" t="s">
        <v>8254</v>
      </c>
      <c r="J763" s="7" t="s">
        <v>7199</v>
      </c>
      <c r="K763" s="7" t="s">
        <v>7129</v>
      </c>
      <c r="L763" s="9" t="s">
        <v>7200</v>
      </c>
      <c r="M763" s="9" t="s">
        <v>8255</v>
      </c>
      <c r="N763" s="9" t="s">
        <v>8256</v>
      </c>
      <c r="O763" s="7" t="s">
        <v>471</v>
      </c>
      <c r="P763" s="7"/>
      <c r="Q763" s="7"/>
      <c r="R763" s="7">
        <v>6970</v>
      </c>
      <c r="S763" s="7"/>
      <c r="T763" s="7"/>
      <c r="U763" s="7"/>
      <c r="V763" s="7"/>
      <c r="W763" s="7"/>
      <c r="X763" s="7"/>
      <c r="Y763" s="7" t="s">
        <v>480</v>
      </c>
      <c r="Z763" s="9" t="s">
        <v>7389</v>
      </c>
      <c r="AA763" s="7" t="s">
        <v>480</v>
      </c>
      <c r="AB763" s="7">
        <v>1</v>
      </c>
    </row>
    <row r="764" spans="1:28" ht="21.6" customHeight="1">
      <c r="A764" s="7">
        <v>202</v>
      </c>
      <c r="B764" s="7">
        <v>2025070921</v>
      </c>
      <c r="C764" s="7">
        <v>1</v>
      </c>
      <c r="D764" s="7" t="s">
        <v>7123</v>
      </c>
      <c r="E764" s="7" t="s">
        <v>125</v>
      </c>
      <c r="F764" s="7" t="s">
        <v>8149</v>
      </c>
      <c r="G764" s="7" t="s">
        <v>7226</v>
      </c>
      <c r="H764" s="7" t="s">
        <v>7309</v>
      </c>
      <c r="I764" s="7" t="s">
        <v>7651</v>
      </c>
      <c r="J764" s="7" t="s">
        <v>7199</v>
      </c>
      <c r="K764" s="7" t="s">
        <v>7129</v>
      </c>
      <c r="L764" s="9" t="s">
        <v>7652</v>
      </c>
      <c r="M764" s="9" t="s">
        <v>7653</v>
      </c>
      <c r="N764" s="9" t="s">
        <v>7370</v>
      </c>
      <c r="O764" s="7" t="s">
        <v>7136</v>
      </c>
      <c r="P764" s="7"/>
      <c r="Q764" s="7"/>
      <c r="R764" s="7">
        <v>203326</v>
      </c>
      <c r="S764" s="7"/>
      <c r="T764" s="7"/>
      <c r="U764" s="7"/>
      <c r="V764" s="7"/>
      <c r="W764" s="7"/>
      <c r="X764" s="7"/>
      <c r="Y764" s="7"/>
      <c r="Z764" s="9" t="s">
        <v>7766</v>
      </c>
      <c r="AA764" s="7" t="s">
        <v>480</v>
      </c>
      <c r="AB764" s="7">
        <v>1</v>
      </c>
    </row>
    <row r="765" spans="1:28" ht="21.6" customHeight="1">
      <c r="A765" s="7">
        <v>209</v>
      </c>
      <c r="B765" s="7">
        <v>2025073780</v>
      </c>
      <c r="C765" s="7">
        <v>1</v>
      </c>
      <c r="D765" s="7" t="s">
        <v>7123</v>
      </c>
      <c r="E765" s="7" t="s">
        <v>125</v>
      </c>
      <c r="F765" s="7" t="s">
        <v>8244</v>
      </c>
      <c r="G765" s="7" t="s">
        <v>7150</v>
      </c>
      <c r="H765" s="7" t="s">
        <v>7332</v>
      </c>
      <c r="I765" s="7" t="s">
        <v>7364</v>
      </c>
      <c r="J765" s="7" t="s">
        <v>7199</v>
      </c>
      <c r="K765" s="7" t="s">
        <v>7129</v>
      </c>
      <c r="L765" s="9" t="s">
        <v>7200</v>
      </c>
      <c r="M765" s="9" t="s">
        <v>7365</v>
      </c>
      <c r="N765" s="9" t="s">
        <v>7366</v>
      </c>
      <c r="O765" s="7" t="s">
        <v>471</v>
      </c>
      <c r="P765" s="7"/>
      <c r="Q765" s="7"/>
      <c r="R765" s="7">
        <v>69050</v>
      </c>
      <c r="S765" s="7"/>
      <c r="T765" s="7"/>
      <c r="U765" s="7"/>
      <c r="V765" s="7"/>
      <c r="W765" s="7"/>
      <c r="X765" s="7"/>
      <c r="Y765" s="7" t="s">
        <v>480</v>
      </c>
      <c r="Z765" s="9" t="s">
        <v>7389</v>
      </c>
      <c r="AA765" s="7" t="s">
        <v>480</v>
      </c>
      <c r="AB765" s="7">
        <v>1</v>
      </c>
    </row>
    <row r="766" spans="1:28" ht="21.6" customHeight="1">
      <c r="A766" s="7">
        <v>232</v>
      </c>
      <c r="B766" s="7">
        <v>2025070116</v>
      </c>
      <c r="C766" s="7">
        <v>1</v>
      </c>
      <c r="D766" s="7" t="s">
        <v>7123</v>
      </c>
      <c r="E766" s="7" t="s">
        <v>125</v>
      </c>
      <c r="F766" s="7" t="s">
        <v>8076</v>
      </c>
      <c r="G766" s="7" t="s">
        <v>7327</v>
      </c>
      <c r="H766" s="7" t="s">
        <v>7347</v>
      </c>
      <c r="I766" s="7" t="s">
        <v>7658</v>
      </c>
      <c r="J766" s="7" t="s">
        <v>7223</v>
      </c>
      <c r="K766" s="7" t="s">
        <v>7129</v>
      </c>
      <c r="L766" s="9" t="s">
        <v>7408</v>
      </c>
      <c r="M766" s="9" t="s">
        <v>7659</v>
      </c>
      <c r="N766" s="9" t="s">
        <v>7660</v>
      </c>
      <c r="O766" s="7" t="s">
        <v>7136</v>
      </c>
      <c r="P766" s="7"/>
      <c r="Q766" s="7"/>
      <c r="R766" s="7">
        <v>182620</v>
      </c>
      <c r="S766" s="7"/>
      <c r="T766" s="7"/>
      <c r="U766" s="7"/>
      <c r="V766" s="7"/>
      <c r="W766" s="7"/>
      <c r="X766" s="7"/>
      <c r="Y766" s="7"/>
      <c r="Z766" s="9" t="s">
        <v>7766</v>
      </c>
      <c r="AA766" s="7" t="s">
        <v>480</v>
      </c>
      <c r="AB766" s="7">
        <v>1</v>
      </c>
    </row>
    <row r="767" spans="1:28" ht="21.6" customHeight="1">
      <c r="A767" s="7">
        <v>234</v>
      </c>
      <c r="B767" s="7">
        <v>2025073839</v>
      </c>
      <c r="C767" s="7">
        <v>1</v>
      </c>
      <c r="D767" s="7" t="s">
        <v>7123</v>
      </c>
      <c r="E767" s="7" t="s">
        <v>125</v>
      </c>
      <c r="F767" s="7" t="s">
        <v>8257</v>
      </c>
      <c r="G767" s="7" t="s">
        <v>7226</v>
      </c>
      <c r="H767" s="7" t="s">
        <v>7179</v>
      </c>
      <c r="I767" s="7" t="s">
        <v>7658</v>
      </c>
      <c r="J767" s="7" t="s">
        <v>7223</v>
      </c>
      <c r="K767" s="7" t="s">
        <v>7129</v>
      </c>
      <c r="L767" s="9" t="s">
        <v>7408</v>
      </c>
      <c r="M767" s="9" t="s">
        <v>7659</v>
      </c>
      <c r="N767" s="9" t="s">
        <v>7660</v>
      </c>
      <c r="O767" s="7" t="s">
        <v>509</v>
      </c>
      <c r="P767" s="7"/>
      <c r="Q767" s="7"/>
      <c r="R767" s="7">
        <v>253107</v>
      </c>
      <c r="S767" s="7"/>
      <c r="T767" s="7"/>
      <c r="U767" s="7"/>
      <c r="V767" s="7"/>
      <c r="W767" s="7"/>
      <c r="X767" s="7"/>
      <c r="Y767" s="7"/>
      <c r="Z767" s="9" t="s">
        <v>8258</v>
      </c>
      <c r="AA767" s="7" t="s">
        <v>480</v>
      </c>
      <c r="AB767" s="7">
        <v>1</v>
      </c>
    </row>
    <row r="768" spans="1:28" ht="21.6" customHeight="1">
      <c r="A768" s="7">
        <v>306</v>
      </c>
      <c r="B768" s="7">
        <v>2025073923</v>
      </c>
      <c r="C768" s="7">
        <v>1</v>
      </c>
      <c r="D768" s="7" t="s">
        <v>7123</v>
      </c>
      <c r="E768" s="7" t="s">
        <v>125</v>
      </c>
      <c r="F768" s="7" t="s">
        <v>8257</v>
      </c>
      <c r="G768" s="7" t="s">
        <v>7327</v>
      </c>
      <c r="H768" s="7" t="s">
        <v>7523</v>
      </c>
      <c r="I768" s="7" t="s">
        <v>7516</v>
      </c>
      <c r="J768" s="7" t="s">
        <v>1843</v>
      </c>
      <c r="K768" s="7" t="s">
        <v>7129</v>
      </c>
      <c r="L768" s="9" t="s">
        <v>7200</v>
      </c>
      <c r="M768" s="9" t="s">
        <v>7493</v>
      </c>
      <c r="N768" s="9" t="s">
        <v>7517</v>
      </c>
      <c r="O768" s="7" t="s">
        <v>509</v>
      </c>
      <c r="P768" s="7"/>
      <c r="Q768" s="7"/>
      <c r="R768" s="7">
        <v>431821</v>
      </c>
      <c r="S768" s="7"/>
      <c r="T768" s="7"/>
      <c r="U768" s="7"/>
      <c r="V768" s="7"/>
      <c r="W768" s="7"/>
      <c r="X768" s="7"/>
      <c r="Y768" s="7"/>
      <c r="Z768" s="9" t="s">
        <v>8259</v>
      </c>
      <c r="AA768" s="7" t="s">
        <v>480</v>
      </c>
      <c r="AB768" s="7">
        <v>1</v>
      </c>
    </row>
    <row r="769" spans="1:28" ht="21.6" customHeight="1">
      <c r="A769" s="7">
        <v>317</v>
      </c>
      <c r="B769" s="7">
        <v>2025070755</v>
      </c>
      <c r="C769" s="7">
        <v>1</v>
      </c>
      <c r="D769" s="7" t="s">
        <v>7123</v>
      </c>
      <c r="E769" s="7" t="s">
        <v>125</v>
      </c>
      <c r="F769" s="7" t="s">
        <v>8177</v>
      </c>
      <c r="G769" s="7" t="s">
        <v>7774</v>
      </c>
      <c r="H769" s="7" t="s">
        <v>7333</v>
      </c>
      <c r="I769" s="7" t="s">
        <v>7519</v>
      </c>
      <c r="J769" s="7" t="s">
        <v>7520</v>
      </c>
      <c r="K769" s="7" t="s">
        <v>7129</v>
      </c>
      <c r="L769" s="9" t="s">
        <v>7344</v>
      </c>
      <c r="M769" s="9" t="s">
        <v>7521</v>
      </c>
      <c r="N769" s="9" t="s">
        <v>7522</v>
      </c>
      <c r="O769" s="7" t="s">
        <v>7136</v>
      </c>
      <c r="P769" s="7"/>
      <c r="Q769" s="7"/>
      <c r="R769" s="7">
        <v>24943</v>
      </c>
      <c r="S769" s="7"/>
      <c r="T769" s="7"/>
      <c r="U769" s="7"/>
      <c r="V769" s="7"/>
      <c r="W769" s="7"/>
      <c r="X769" s="7"/>
      <c r="Y769" s="7"/>
      <c r="Z769" s="9" t="s">
        <v>7766</v>
      </c>
      <c r="AA769" s="7" t="s">
        <v>480</v>
      </c>
      <c r="AB769" s="7">
        <v>1</v>
      </c>
    </row>
    <row r="770" spans="1:28" ht="21.6" customHeight="1">
      <c r="A770" s="7">
        <v>16</v>
      </c>
      <c r="B770" s="7">
        <v>2025080415</v>
      </c>
      <c r="C770" s="7">
        <v>1</v>
      </c>
      <c r="D770" s="7" t="s">
        <v>7123</v>
      </c>
      <c r="E770" s="7" t="s">
        <v>125</v>
      </c>
      <c r="F770" s="7" t="s">
        <v>8260</v>
      </c>
      <c r="G770" s="7" t="s">
        <v>7333</v>
      </c>
      <c r="H770" s="7" t="s">
        <v>7377</v>
      </c>
      <c r="I770" s="7" t="s">
        <v>7794</v>
      </c>
      <c r="J770" s="7" t="s">
        <v>7234</v>
      </c>
      <c r="K770" s="7" t="s">
        <v>7129</v>
      </c>
      <c r="L770" s="9" t="s">
        <v>7200</v>
      </c>
      <c r="M770" s="9" t="s">
        <v>7795</v>
      </c>
      <c r="N770" s="9" t="s">
        <v>7796</v>
      </c>
      <c r="O770" s="7" t="s">
        <v>509</v>
      </c>
      <c r="P770" s="7"/>
      <c r="Q770" s="7"/>
      <c r="R770" s="7">
        <v>330</v>
      </c>
      <c r="S770" s="7"/>
      <c r="T770" s="7"/>
      <c r="U770" s="7"/>
      <c r="V770" s="7"/>
      <c r="W770" s="7"/>
      <c r="X770" s="7"/>
      <c r="Y770" s="7"/>
      <c r="Z770" s="9" t="s">
        <v>8261</v>
      </c>
      <c r="AA770" s="7" t="s">
        <v>480</v>
      </c>
      <c r="AB770" s="7">
        <v>1</v>
      </c>
    </row>
    <row r="771" spans="1:28" ht="21.6" customHeight="1">
      <c r="A771" s="7">
        <v>1</v>
      </c>
      <c r="B771" s="7">
        <v>2025080663</v>
      </c>
      <c r="C771" s="7">
        <v>1</v>
      </c>
      <c r="D771" s="7" t="s">
        <v>7123</v>
      </c>
      <c r="E771" s="7" t="s">
        <v>130</v>
      </c>
      <c r="F771" s="7" t="s">
        <v>8262</v>
      </c>
      <c r="G771" s="7" t="s">
        <v>8095</v>
      </c>
      <c r="H771" s="7" t="s">
        <v>8147</v>
      </c>
      <c r="I771" s="7" t="s">
        <v>7215</v>
      </c>
      <c r="J771" s="7" t="s">
        <v>7199</v>
      </c>
      <c r="K771" s="7" t="s">
        <v>7129</v>
      </c>
      <c r="L771" s="9" t="s">
        <v>7216</v>
      </c>
      <c r="M771" s="9" t="s">
        <v>7217</v>
      </c>
      <c r="N771" s="9" t="s">
        <v>7218</v>
      </c>
      <c r="O771" s="7" t="s">
        <v>471</v>
      </c>
      <c r="P771" s="7"/>
      <c r="Q771" s="7"/>
      <c r="R771" s="7">
        <v>24174</v>
      </c>
      <c r="S771" s="7" t="s">
        <v>480</v>
      </c>
      <c r="T771" s="7"/>
      <c r="U771" s="7"/>
      <c r="V771" s="7"/>
      <c r="W771" s="7"/>
      <c r="X771" s="7"/>
      <c r="Y771" s="7"/>
      <c r="Z771" s="9" t="s">
        <v>7132</v>
      </c>
      <c r="AA771" s="7" t="s">
        <v>480</v>
      </c>
      <c r="AB771" s="7">
        <v>1</v>
      </c>
    </row>
    <row r="772" spans="1:28" ht="21.6" customHeight="1">
      <c r="A772" s="7">
        <v>3</v>
      </c>
      <c r="B772" s="7">
        <v>2025080648</v>
      </c>
      <c r="C772" s="7">
        <v>1</v>
      </c>
      <c r="D772" s="7" t="s">
        <v>7123</v>
      </c>
      <c r="E772" s="7" t="s">
        <v>130</v>
      </c>
      <c r="F772" s="7" t="s">
        <v>8262</v>
      </c>
      <c r="G772" s="7" t="s">
        <v>7589</v>
      </c>
      <c r="H772" s="7" t="s">
        <v>8263</v>
      </c>
      <c r="I772" s="7" t="s">
        <v>7228</v>
      </c>
      <c r="J772" s="7" t="s">
        <v>7223</v>
      </c>
      <c r="K772" s="7" t="s">
        <v>7129</v>
      </c>
      <c r="L772" s="9" t="s">
        <v>7229</v>
      </c>
      <c r="M772" s="9" t="s">
        <v>7230</v>
      </c>
      <c r="N772" s="9"/>
      <c r="O772" s="7" t="s">
        <v>471</v>
      </c>
      <c r="P772" s="7"/>
      <c r="Q772" s="7"/>
      <c r="R772" s="7">
        <v>26400</v>
      </c>
      <c r="S772" s="7" t="s">
        <v>480</v>
      </c>
      <c r="T772" s="7"/>
      <c r="U772" s="7"/>
      <c r="V772" s="7"/>
      <c r="W772" s="7"/>
      <c r="X772" s="7"/>
      <c r="Y772" s="7"/>
      <c r="Z772" s="9" t="s">
        <v>8264</v>
      </c>
      <c r="AA772" s="7" t="s">
        <v>480</v>
      </c>
      <c r="AB772" s="7">
        <v>1</v>
      </c>
    </row>
    <row r="773" spans="1:28" ht="21.6" customHeight="1">
      <c r="A773" s="7">
        <v>5</v>
      </c>
      <c r="B773" s="7">
        <v>2025080660</v>
      </c>
      <c r="C773" s="7">
        <v>1</v>
      </c>
      <c r="D773" s="7" t="s">
        <v>7123</v>
      </c>
      <c r="E773" s="7" t="s">
        <v>130</v>
      </c>
      <c r="F773" s="7" t="s">
        <v>8262</v>
      </c>
      <c r="G773" s="7" t="s">
        <v>8265</v>
      </c>
      <c r="H773" s="7" t="s">
        <v>8210</v>
      </c>
      <c r="I773" s="7" t="s">
        <v>7239</v>
      </c>
      <c r="J773" s="7" t="s">
        <v>7234</v>
      </c>
      <c r="K773" s="7" t="s">
        <v>7129</v>
      </c>
      <c r="L773" s="9" t="s">
        <v>7240</v>
      </c>
      <c r="M773" s="9" t="s">
        <v>7241</v>
      </c>
      <c r="N773" s="9" t="s">
        <v>7218</v>
      </c>
      <c r="O773" s="7" t="s">
        <v>7136</v>
      </c>
      <c r="P773" s="7"/>
      <c r="Q773" s="7">
        <v>2380</v>
      </c>
      <c r="R773" s="7">
        <v>287252</v>
      </c>
      <c r="S773" s="7"/>
      <c r="T773" s="7"/>
      <c r="U773" s="7"/>
      <c r="V773" s="7"/>
      <c r="W773" s="7"/>
      <c r="X773" s="7"/>
      <c r="Y773" s="7"/>
      <c r="Z773" s="9" t="s">
        <v>7132</v>
      </c>
      <c r="AA773" s="7" t="s">
        <v>480</v>
      </c>
      <c r="AB773" s="7">
        <v>1</v>
      </c>
    </row>
    <row r="774" spans="1:28" ht="21.6" customHeight="1">
      <c r="A774" s="7">
        <v>20</v>
      </c>
      <c r="B774" s="7">
        <v>2025080617</v>
      </c>
      <c r="C774" s="7">
        <v>1</v>
      </c>
      <c r="D774" s="7" t="s">
        <v>7123</v>
      </c>
      <c r="E774" s="7" t="s">
        <v>125</v>
      </c>
      <c r="F774" s="7" t="s">
        <v>8262</v>
      </c>
      <c r="G774" s="7" t="s">
        <v>7814</v>
      </c>
      <c r="H774" s="7" t="s">
        <v>7523</v>
      </c>
      <c r="I774" s="7" t="s">
        <v>7297</v>
      </c>
      <c r="J774" s="7" t="s">
        <v>7141</v>
      </c>
      <c r="K774" s="7" t="s">
        <v>7129</v>
      </c>
      <c r="L774" s="9" t="s">
        <v>7298</v>
      </c>
      <c r="M774" s="9" t="s">
        <v>7299</v>
      </c>
      <c r="N774" s="9" t="s">
        <v>7612</v>
      </c>
      <c r="O774" s="7" t="s">
        <v>471</v>
      </c>
      <c r="P774" s="7"/>
      <c r="Q774" s="7">
        <v>10117</v>
      </c>
      <c r="R774" s="7">
        <v>69822</v>
      </c>
      <c r="S774" s="7"/>
      <c r="T774" s="7"/>
      <c r="U774" s="7"/>
      <c r="V774" s="7"/>
      <c r="W774" s="7"/>
      <c r="X774" s="7"/>
      <c r="Y774" s="7" t="s">
        <v>480</v>
      </c>
      <c r="Z774" s="9" t="s">
        <v>7934</v>
      </c>
      <c r="AA774" s="7" t="s">
        <v>480</v>
      </c>
      <c r="AB774" s="7">
        <v>1</v>
      </c>
    </row>
    <row r="775" spans="1:28" ht="21.6" customHeight="1">
      <c r="A775" s="7">
        <v>23</v>
      </c>
      <c r="B775" s="7">
        <v>2025080586</v>
      </c>
      <c r="C775" s="7">
        <v>1</v>
      </c>
      <c r="D775" s="7" t="s">
        <v>7123</v>
      </c>
      <c r="E775" s="7" t="s">
        <v>125</v>
      </c>
      <c r="F775" s="7" t="s">
        <v>8262</v>
      </c>
      <c r="G775" s="7" t="s">
        <v>8266</v>
      </c>
      <c r="H775" s="7" t="s">
        <v>8267</v>
      </c>
      <c r="I775" s="7" t="s">
        <v>7350</v>
      </c>
      <c r="J775" s="7" t="s">
        <v>7199</v>
      </c>
      <c r="K775" s="7" t="s">
        <v>7129</v>
      </c>
      <c r="L775" s="9" t="s">
        <v>7344</v>
      </c>
      <c r="M775" s="9" t="s">
        <v>7351</v>
      </c>
      <c r="N775" s="9" t="s">
        <v>7352</v>
      </c>
      <c r="O775" s="7" t="s">
        <v>509</v>
      </c>
      <c r="P775" s="7"/>
      <c r="Q775" s="7"/>
      <c r="R775" s="7">
        <v>163873</v>
      </c>
      <c r="S775" s="7"/>
      <c r="T775" s="7"/>
      <c r="U775" s="7"/>
      <c r="V775" s="7"/>
      <c r="W775" s="7"/>
      <c r="X775" s="7"/>
      <c r="Y775" s="7"/>
      <c r="Z775" s="9" t="s">
        <v>7423</v>
      </c>
      <c r="AA775" s="7" t="s">
        <v>480</v>
      </c>
      <c r="AB775" s="7">
        <v>1</v>
      </c>
    </row>
    <row r="776" spans="1:28" ht="21.6" customHeight="1">
      <c r="A776" s="7">
        <v>28</v>
      </c>
      <c r="B776" s="7">
        <v>2025080589</v>
      </c>
      <c r="C776" s="7">
        <v>1</v>
      </c>
      <c r="D776" s="7" t="s">
        <v>7123</v>
      </c>
      <c r="E776" s="7" t="s">
        <v>125</v>
      </c>
      <c r="F776" s="7" t="s">
        <v>8262</v>
      </c>
      <c r="G776" s="7" t="s">
        <v>7309</v>
      </c>
      <c r="H776" s="7" t="s">
        <v>7179</v>
      </c>
      <c r="I776" s="7" t="s">
        <v>7658</v>
      </c>
      <c r="J776" s="7" t="s">
        <v>7223</v>
      </c>
      <c r="K776" s="7" t="s">
        <v>7129</v>
      </c>
      <c r="L776" s="9" t="s">
        <v>7408</v>
      </c>
      <c r="M776" s="9" t="s">
        <v>7659</v>
      </c>
      <c r="N776" s="9" t="s">
        <v>7660</v>
      </c>
      <c r="O776" s="7" t="s">
        <v>471</v>
      </c>
      <c r="P776" s="7"/>
      <c r="Q776" s="7"/>
      <c r="R776" s="7">
        <v>199706</v>
      </c>
      <c r="S776" s="7"/>
      <c r="T776" s="7"/>
      <c r="U776" s="7"/>
      <c r="V776" s="7"/>
      <c r="W776" s="7"/>
      <c r="X776" s="7"/>
      <c r="Y776" s="7" t="s">
        <v>480</v>
      </c>
      <c r="Z776" s="9" t="s">
        <v>8268</v>
      </c>
      <c r="AA776" s="7" t="s">
        <v>480</v>
      </c>
      <c r="AB776" s="7">
        <v>1</v>
      </c>
    </row>
    <row r="777" spans="1:28" ht="21.6" customHeight="1">
      <c r="A777" s="7">
        <v>30</v>
      </c>
      <c r="B777" s="7">
        <v>2025080615</v>
      </c>
      <c r="C777" s="7">
        <v>1</v>
      </c>
      <c r="D777" s="7" t="s">
        <v>7123</v>
      </c>
      <c r="E777" s="7" t="s">
        <v>125</v>
      </c>
      <c r="F777" s="7" t="s">
        <v>8262</v>
      </c>
      <c r="G777" s="7" t="s">
        <v>7150</v>
      </c>
      <c r="H777" s="7" t="s">
        <v>7332</v>
      </c>
      <c r="I777" s="7" t="s">
        <v>7794</v>
      </c>
      <c r="J777" s="7" t="s">
        <v>7234</v>
      </c>
      <c r="K777" s="7" t="s">
        <v>7129</v>
      </c>
      <c r="L777" s="9" t="s">
        <v>7200</v>
      </c>
      <c r="M777" s="9" t="s">
        <v>7795</v>
      </c>
      <c r="N777" s="9" t="s">
        <v>7796</v>
      </c>
      <c r="O777" s="7" t="s">
        <v>509</v>
      </c>
      <c r="P777" s="7"/>
      <c r="Q777" s="7"/>
      <c r="R777" s="7">
        <v>330</v>
      </c>
      <c r="S777" s="7"/>
      <c r="T777" s="7"/>
      <c r="U777" s="7"/>
      <c r="V777" s="7"/>
      <c r="W777" s="7"/>
      <c r="X777" s="7"/>
      <c r="Y777" s="7"/>
      <c r="Z777" s="9" t="s">
        <v>8269</v>
      </c>
      <c r="AA777" s="7" t="s">
        <v>480</v>
      </c>
      <c r="AB777" s="7">
        <v>1</v>
      </c>
    </row>
    <row r="778" spans="1:28" ht="21.6" customHeight="1">
      <c r="A778" s="7">
        <v>38</v>
      </c>
      <c r="B778" s="7">
        <v>2025080588</v>
      </c>
      <c r="C778" s="7">
        <v>1</v>
      </c>
      <c r="D778" s="7" t="s">
        <v>7123</v>
      </c>
      <c r="E778" s="7" t="s">
        <v>125</v>
      </c>
      <c r="F778" s="7" t="s">
        <v>8262</v>
      </c>
      <c r="G778" s="7" t="s">
        <v>7226</v>
      </c>
      <c r="H778" s="7" t="s">
        <v>7309</v>
      </c>
      <c r="I778" s="7" t="s">
        <v>7471</v>
      </c>
      <c r="J778" s="7" t="s">
        <v>7244</v>
      </c>
      <c r="K778" s="7" t="s">
        <v>7129</v>
      </c>
      <c r="L778" s="9" t="s">
        <v>7408</v>
      </c>
      <c r="M778" s="9" t="s">
        <v>7472</v>
      </c>
      <c r="N778" s="9" t="s">
        <v>7454</v>
      </c>
      <c r="O778" s="7" t="s">
        <v>471</v>
      </c>
      <c r="P778" s="7"/>
      <c r="Q778" s="7"/>
      <c r="R778" s="7">
        <v>180622</v>
      </c>
      <c r="S778" s="7"/>
      <c r="T778" s="7"/>
      <c r="U778" s="7"/>
      <c r="V778" s="7"/>
      <c r="W778" s="7"/>
      <c r="X778" s="7"/>
      <c r="Y778" s="7" t="s">
        <v>480</v>
      </c>
      <c r="Z778" s="9" t="s">
        <v>8270</v>
      </c>
      <c r="AA778" s="7" t="s">
        <v>480</v>
      </c>
      <c r="AB778" s="7">
        <v>1</v>
      </c>
    </row>
    <row r="779" spans="1:28" ht="21.6" customHeight="1">
      <c r="A779" s="7">
        <v>5</v>
      </c>
      <c r="B779" s="7">
        <v>2025080659</v>
      </c>
      <c r="C779" s="7">
        <v>1</v>
      </c>
      <c r="D779" s="7" t="s">
        <v>7123</v>
      </c>
      <c r="E779" s="7" t="s">
        <v>130</v>
      </c>
      <c r="F779" s="7" t="s">
        <v>8262</v>
      </c>
      <c r="G779" s="7" t="s">
        <v>8265</v>
      </c>
      <c r="H779" s="7" t="s">
        <v>8210</v>
      </c>
      <c r="I779" s="7" t="s">
        <v>7239</v>
      </c>
      <c r="J779" s="7" t="s">
        <v>7234</v>
      </c>
      <c r="K779" s="7" t="s">
        <v>7129</v>
      </c>
      <c r="L779" s="9" t="s">
        <v>7240</v>
      </c>
      <c r="M779" s="9" t="s">
        <v>7241</v>
      </c>
      <c r="N779" s="9" t="s">
        <v>7218</v>
      </c>
      <c r="O779" s="7" t="s">
        <v>471</v>
      </c>
      <c r="P779" s="7"/>
      <c r="Q779" s="7">
        <v>2380</v>
      </c>
      <c r="R779" s="7">
        <v>287252</v>
      </c>
      <c r="S779" s="7" t="s">
        <v>480</v>
      </c>
      <c r="T779" s="7"/>
      <c r="U779" s="7"/>
      <c r="V779" s="7"/>
      <c r="W779" s="7"/>
      <c r="X779" s="7"/>
      <c r="Y779" s="7"/>
      <c r="Z779" s="9" t="s">
        <v>7132</v>
      </c>
      <c r="AA779" s="7" t="s">
        <v>480</v>
      </c>
      <c r="AB779" s="7">
        <v>1</v>
      </c>
    </row>
    <row r="780" spans="1:28" ht="21.6" customHeight="1">
      <c r="A780" s="7">
        <v>33</v>
      </c>
      <c r="B780" s="7">
        <v>2025080696</v>
      </c>
      <c r="C780" s="7">
        <v>1</v>
      </c>
      <c r="D780" s="7" t="s">
        <v>7123</v>
      </c>
      <c r="E780" s="7" t="s">
        <v>125</v>
      </c>
      <c r="F780" s="7" t="s">
        <v>8262</v>
      </c>
      <c r="G780" s="7" t="s">
        <v>7333</v>
      </c>
      <c r="H780" s="7" t="s">
        <v>8271</v>
      </c>
      <c r="I780" s="7" t="s">
        <v>8272</v>
      </c>
      <c r="J780" s="7" t="s">
        <v>7234</v>
      </c>
      <c r="K780" s="7" t="s">
        <v>7129</v>
      </c>
      <c r="L780" s="9" t="s">
        <v>7200</v>
      </c>
      <c r="M780" s="9" t="s">
        <v>8273</v>
      </c>
      <c r="N780" s="9" t="s">
        <v>8274</v>
      </c>
      <c r="O780" s="7" t="s">
        <v>509</v>
      </c>
      <c r="P780" s="7"/>
      <c r="Q780" s="7">
        <v>6663</v>
      </c>
      <c r="R780" s="7">
        <v>11174</v>
      </c>
      <c r="S780" s="7"/>
      <c r="T780" s="7"/>
      <c r="U780" s="7"/>
      <c r="V780" s="7"/>
      <c r="W780" s="7"/>
      <c r="X780" s="7"/>
      <c r="Y780" s="7"/>
      <c r="Z780" s="9" t="s">
        <v>8275</v>
      </c>
      <c r="AA780" s="7" t="s">
        <v>480</v>
      </c>
      <c r="AB780" s="7">
        <v>1</v>
      </c>
    </row>
    <row r="781" spans="1:28" ht="21.6" customHeight="1">
      <c r="A781" s="7">
        <v>42</v>
      </c>
      <c r="B781" s="7">
        <v>2025080137</v>
      </c>
      <c r="C781" s="7">
        <v>1</v>
      </c>
      <c r="D781" s="7" t="s">
        <v>7123</v>
      </c>
      <c r="E781" s="7" t="s">
        <v>125</v>
      </c>
      <c r="F781" s="7" t="s">
        <v>8276</v>
      </c>
      <c r="G781" s="7" t="s">
        <v>7332</v>
      </c>
      <c r="H781" s="7" t="s">
        <v>7333</v>
      </c>
      <c r="I781" s="7" t="s">
        <v>7476</v>
      </c>
      <c r="J781" s="7" t="s">
        <v>7244</v>
      </c>
      <c r="K781" s="7" t="s">
        <v>7129</v>
      </c>
      <c r="L781" s="9" t="s">
        <v>7408</v>
      </c>
      <c r="M781" s="9" t="s">
        <v>7477</v>
      </c>
      <c r="N781" s="9" t="s">
        <v>7478</v>
      </c>
      <c r="O781" s="7" t="s">
        <v>7136</v>
      </c>
      <c r="P781" s="7"/>
      <c r="Q781" s="7"/>
      <c r="R781" s="7">
        <v>342829</v>
      </c>
      <c r="S781" s="7"/>
      <c r="T781" s="7"/>
      <c r="U781" s="7"/>
      <c r="V781" s="7"/>
      <c r="W781" s="7"/>
      <c r="X781" s="7"/>
      <c r="Y781" s="7"/>
      <c r="Z781" s="9" t="s">
        <v>7766</v>
      </c>
      <c r="AA781" s="7" t="s">
        <v>480</v>
      </c>
      <c r="AB781" s="7">
        <v>1</v>
      </c>
    </row>
    <row r="782" spans="1:28" ht="21.6" customHeight="1">
      <c r="A782" s="7">
        <v>33</v>
      </c>
      <c r="B782" s="7">
        <v>2025080775</v>
      </c>
      <c r="C782" s="7">
        <v>1</v>
      </c>
      <c r="D782" s="7" t="s">
        <v>7123</v>
      </c>
      <c r="E782" s="7" t="s">
        <v>125</v>
      </c>
      <c r="F782" s="7" t="s">
        <v>8277</v>
      </c>
      <c r="G782" s="7" t="s">
        <v>7327</v>
      </c>
      <c r="H782" s="7" t="s">
        <v>7414</v>
      </c>
      <c r="I782" s="7" t="s">
        <v>7420</v>
      </c>
      <c r="J782" s="7" t="s">
        <v>7234</v>
      </c>
      <c r="K782" s="7" t="s">
        <v>7129</v>
      </c>
      <c r="L782" s="9" t="s">
        <v>7335</v>
      </c>
      <c r="M782" s="9" t="s">
        <v>7421</v>
      </c>
      <c r="N782" s="9" t="s">
        <v>7422</v>
      </c>
      <c r="O782" s="7" t="s">
        <v>509</v>
      </c>
      <c r="P782" s="7"/>
      <c r="Q782" s="7">
        <v>1595</v>
      </c>
      <c r="R782" s="7">
        <v>27090</v>
      </c>
      <c r="S782" s="7"/>
      <c r="T782" s="7"/>
      <c r="U782" s="7"/>
      <c r="V782" s="7"/>
      <c r="W782" s="7"/>
      <c r="X782" s="7"/>
      <c r="Y782" s="7"/>
      <c r="Z782" s="9" t="s">
        <v>8278</v>
      </c>
      <c r="AA782" s="7" t="s">
        <v>480</v>
      </c>
      <c r="AB782" s="7">
        <v>1</v>
      </c>
    </row>
    <row r="783" spans="1:28" ht="21.6" customHeight="1">
      <c r="A783" s="7">
        <v>45</v>
      </c>
      <c r="B783" s="7">
        <v>2025080766</v>
      </c>
      <c r="C783" s="7">
        <v>1</v>
      </c>
      <c r="D783" s="7" t="s">
        <v>7123</v>
      </c>
      <c r="E783" s="7" t="s">
        <v>125</v>
      </c>
      <c r="F783" s="7" t="s">
        <v>8277</v>
      </c>
      <c r="G783" s="7" t="s">
        <v>7226</v>
      </c>
      <c r="H783" s="7" t="s">
        <v>7327</v>
      </c>
      <c r="I783" s="7" t="s">
        <v>8043</v>
      </c>
      <c r="J783" s="7" t="s">
        <v>7489</v>
      </c>
      <c r="K783" s="7" t="s">
        <v>7129</v>
      </c>
      <c r="L783" s="9" t="s">
        <v>7200</v>
      </c>
      <c r="M783" s="9" t="s">
        <v>8044</v>
      </c>
      <c r="N783" s="9" t="s">
        <v>8045</v>
      </c>
      <c r="O783" s="7" t="s">
        <v>509</v>
      </c>
      <c r="P783" s="7"/>
      <c r="Q783" s="7"/>
      <c r="R783" s="7">
        <v>86982</v>
      </c>
      <c r="S783" s="7"/>
      <c r="T783" s="7"/>
      <c r="U783" s="7"/>
      <c r="V783" s="7"/>
      <c r="W783" s="7"/>
      <c r="X783" s="7"/>
      <c r="Y783" s="7"/>
      <c r="Z783" s="9" t="s">
        <v>8279</v>
      </c>
      <c r="AA783" s="7" t="s">
        <v>480</v>
      </c>
      <c r="AB783" s="7">
        <v>1</v>
      </c>
    </row>
    <row r="784" spans="1:28" ht="21.6" customHeight="1">
      <c r="A784" s="7">
        <v>46</v>
      </c>
      <c r="B784" s="7">
        <v>2025080643</v>
      </c>
      <c r="C784" s="7">
        <v>1</v>
      </c>
      <c r="D784" s="7" t="s">
        <v>7123</v>
      </c>
      <c r="E784" s="7" t="s">
        <v>125</v>
      </c>
      <c r="F784" s="7" t="s">
        <v>8262</v>
      </c>
      <c r="G784" s="7" t="s">
        <v>7314</v>
      </c>
      <c r="H784" s="7" t="s">
        <v>7196</v>
      </c>
      <c r="I784" s="7" t="s">
        <v>8231</v>
      </c>
      <c r="J784" s="7" t="s">
        <v>1843</v>
      </c>
      <c r="K784" s="7" t="s">
        <v>7129</v>
      </c>
      <c r="L784" s="9" t="s">
        <v>7496</v>
      </c>
      <c r="M784" s="9" t="s">
        <v>7497</v>
      </c>
      <c r="N784" s="9" t="s">
        <v>7498</v>
      </c>
      <c r="O784" s="7" t="s">
        <v>7136</v>
      </c>
      <c r="P784" s="7"/>
      <c r="Q784" s="7"/>
      <c r="R784" s="7">
        <v>31483</v>
      </c>
      <c r="S784" s="7"/>
      <c r="T784" s="7"/>
      <c r="U784" s="7"/>
      <c r="V784" s="7"/>
      <c r="W784" s="7"/>
      <c r="X784" s="7"/>
      <c r="Y784" s="7"/>
      <c r="Z784" s="9" t="s">
        <v>7766</v>
      </c>
      <c r="AA784" s="7" t="s">
        <v>480</v>
      </c>
      <c r="AB784" s="7">
        <v>1</v>
      </c>
    </row>
    <row r="785" spans="1:28" ht="21.6" customHeight="1">
      <c r="A785" s="7">
        <v>3</v>
      </c>
      <c r="B785" s="7">
        <v>2025080786</v>
      </c>
      <c r="C785" s="7">
        <v>1</v>
      </c>
      <c r="D785" s="7" t="s">
        <v>7123</v>
      </c>
      <c r="E785" s="7" t="s">
        <v>130</v>
      </c>
      <c r="F785" s="7" t="s">
        <v>8277</v>
      </c>
      <c r="G785" s="7" t="s">
        <v>7214</v>
      </c>
      <c r="H785" s="7" t="s">
        <v>8078</v>
      </c>
      <c r="I785" s="7" t="s">
        <v>7222</v>
      </c>
      <c r="J785" s="7" t="s">
        <v>7223</v>
      </c>
      <c r="K785" s="7" t="s">
        <v>7129</v>
      </c>
      <c r="L785" s="9" t="s">
        <v>7224</v>
      </c>
      <c r="M785" s="9" t="s">
        <v>7225</v>
      </c>
      <c r="N785" s="9" t="s">
        <v>130</v>
      </c>
      <c r="O785" s="7" t="s">
        <v>471</v>
      </c>
      <c r="P785" s="7"/>
      <c r="Q785" s="7"/>
      <c r="R785" s="7">
        <v>63324</v>
      </c>
      <c r="S785" s="7" t="s">
        <v>480</v>
      </c>
      <c r="T785" s="7"/>
      <c r="U785" s="7"/>
      <c r="V785" s="7"/>
      <c r="W785" s="7"/>
      <c r="X785" s="7"/>
      <c r="Y785" s="7"/>
      <c r="Z785" s="9" t="s">
        <v>7132</v>
      </c>
      <c r="AA785" s="7" t="s">
        <v>480</v>
      </c>
      <c r="AB785" s="7">
        <v>1</v>
      </c>
    </row>
    <row r="786" spans="1:28" ht="21.6" customHeight="1">
      <c r="A786" s="7">
        <v>29</v>
      </c>
      <c r="B786" s="7">
        <v>2025080852</v>
      </c>
      <c r="C786" s="7">
        <v>1</v>
      </c>
      <c r="D786" s="7" t="s">
        <v>7123</v>
      </c>
      <c r="E786" s="7" t="s">
        <v>125</v>
      </c>
      <c r="F786" s="7" t="s">
        <v>8277</v>
      </c>
      <c r="G786" s="7" t="s">
        <v>7150</v>
      </c>
      <c r="H786" s="7" t="s">
        <v>7373</v>
      </c>
      <c r="I786" s="7" t="s">
        <v>7368</v>
      </c>
      <c r="J786" s="7" t="s">
        <v>7199</v>
      </c>
      <c r="K786" s="7" t="s">
        <v>7129</v>
      </c>
      <c r="L786" s="9" t="s">
        <v>7216</v>
      </c>
      <c r="M786" s="9" t="s">
        <v>7369</v>
      </c>
      <c r="N786" s="9" t="s">
        <v>7370</v>
      </c>
      <c r="O786" s="7" t="s">
        <v>471</v>
      </c>
      <c r="P786" s="7"/>
      <c r="Q786" s="7"/>
      <c r="R786" s="7">
        <v>46640</v>
      </c>
      <c r="S786" s="7" t="s">
        <v>480</v>
      </c>
      <c r="T786" s="7"/>
      <c r="U786" s="7"/>
      <c r="V786" s="7"/>
      <c r="W786" s="7"/>
      <c r="X786" s="7"/>
      <c r="Y786" s="7"/>
      <c r="Z786" s="9" t="s">
        <v>7766</v>
      </c>
      <c r="AA786" s="7" t="s">
        <v>480</v>
      </c>
      <c r="AB786" s="7">
        <v>1</v>
      </c>
    </row>
    <row r="787" spans="1:28" ht="21.6" customHeight="1">
      <c r="A787" s="7">
        <v>31</v>
      </c>
      <c r="B787" s="7">
        <v>2025080850</v>
      </c>
      <c r="C787" s="7">
        <v>1</v>
      </c>
      <c r="D787" s="7" t="s">
        <v>7123</v>
      </c>
      <c r="E787" s="7" t="s">
        <v>125</v>
      </c>
      <c r="F787" s="7" t="s">
        <v>8277</v>
      </c>
      <c r="G787" s="7" t="s">
        <v>7196</v>
      </c>
      <c r="H787" s="7" t="s">
        <v>7150</v>
      </c>
      <c r="I787" s="7" t="s">
        <v>7374</v>
      </c>
      <c r="J787" s="7" t="s">
        <v>7199</v>
      </c>
      <c r="K787" s="7" t="s">
        <v>7129</v>
      </c>
      <c r="L787" s="9" t="s">
        <v>7216</v>
      </c>
      <c r="M787" s="9" t="s">
        <v>7375</v>
      </c>
      <c r="N787" s="9" t="s">
        <v>7376</v>
      </c>
      <c r="O787" s="7" t="s">
        <v>471</v>
      </c>
      <c r="P787" s="7"/>
      <c r="Q787" s="7"/>
      <c r="R787" s="7">
        <v>76522</v>
      </c>
      <c r="S787" s="7" t="s">
        <v>480</v>
      </c>
      <c r="T787" s="7"/>
      <c r="U787" s="7"/>
      <c r="V787" s="7"/>
      <c r="W787" s="7"/>
      <c r="X787" s="7"/>
      <c r="Y787" s="7"/>
      <c r="Z787" s="9" t="s">
        <v>7766</v>
      </c>
      <c r="AA787" s="7" t="s">
        <v>480</v>
      </c>
      <c r="AB787" s="7">
        <v>1</v>
      </c>
    </row>
    <row r="788" spans="1:28" ht="21.6" customHeight="1">
      <c r="A788" s="7">
        <v>33</v>
      </c>
      <c r="B788" s="7">
        <v>2025080858</v>
      </c>
      <c r="C788" s="7">
        <v>1</v>
      </c>
      <c r="D788" s="7" t="s">
        <v>7123</v>
      </c>
      <c r="E788" s="7" t="s">
        <v>125</v>
      </c>
      <c r="F788" s="7" t="s">
        <v>8277</v>
      </c>
      <c r="G788" s="7" t="s">
        <v>7332</v>
      </c>
      <c r="H788" s="7" t="s">
        <v>7333</v>
      </c>
      <c r="I788" s="7" t="s">
        <v>7379</v>
      </c>
      <c r="J788" s="7" t="s">
        <v>7223</v>
      </c>
      <c r="K788" s="7" t="s">
        <v>7129</v>
      </c>
      <c r="L788" s="9" t="s">
        <v>7380</v>
      </c>
      <c r="M788" s="9" t="s">
        <v>7381</v>
      </c>
      <c r="N788" s="9" t="s">
        <v>7382</v>
      </c>
      <c r="O788" s="7" t="s">
        <v>471</v>
      </c>
      <c r="P788" s="7"/>
      <c r="Q788" s="7"/>
      <c r="R788" s="7">
        <v>146880</v>
      </c>
      <c r="S788" s="7" t="s">
        <v>480</v>
      </c>
      <c r="T788" s="7"/>
      <c r="U788" s="7"/>
      <c r="V788" s="7"/>
      <c r="W788" s="7"/>
      <c r="X788" s="7"/>
      <c r="Y788" s="7"/>
      <c r="Z788" s="9" t="s">
        <v>7766</v>
      </c>
      <c r="AA788" s="7" t="s">
        <v>480</v>
      </c>
      <c r="AB788" s="7">
        <v>1</v>
      </c>
    </row>
    <row r="789" spans="1:28" ht="21.6" customHeight="1">
      <c r="A789" s="7">
        <v>35</v>
      </c>
      <c r="B789" s="7">
        <v>2025080864</v>
      </c>
      <c r="C789" s="7">
        <v>1</v>
      </c>
      <c r="D789" s="7" t="s">
        <v>7123</v>
      </c>
      <c r="E789" s="7" t="s">
        <v>125</v>
      </c>
      <c r="F789" s="7" t="s">
        <v>8277</v>
      </c>
      <c r="G789" s="7" t="s">
        <v>7333</v>
      </c>
      <c r="H789" s="7" t="s">
        <v>7372</v>
      </c>
      <c r="I789" s="7" t="s">
        <v>7386</v>
      </c>
      <c r="J789" s="7" t="s">
        <v>7223</v>
      </c>
      <c r="K789" s="7" t="s">
        <v>7129</v>
      </c>
      <c r="L789" s="9" t="s">
        <v>7380</v>
      </c>
      <c r="M789" s="9" t="s">
        <v>7387</v>
      </c>
      <c r="N789" s="9" t="s">
        <v>7388</v>
      </c>
      <c r="O789" s="7" t="s">
        <v>7136</v>
      </c>
      <c r="P789" s="7"/>
      <c r="Q789" s="7"/>
      <c r="R789" s="7">
        <v>131744</v>
      </c>
      <c r="S789" s="7"/>
      <c r="T789" s="7"/>
      <c r="U789" s="7"/>
      <c r="V789" s="7"/>
      <c r="W789" s="7"/>
      <c r="X789" s="7"/>
      <c r="Y789" s="7"/>
      <c r="Z789" s="9" t="s">
        <v>7766</v>
      </c>
      <c r="AA789" s="7" t="s">
        <v>480</v>
      </c>
      <c r="AB789" s="7">
        <v>1</v>
      </c>
    </row>
    <row r="790" spans="1:28" ht="21.6" customHeight="1">
      <c r="A790" s="7">
        <v>42</v>
      </c>
      <c r="B790" s="7">
        <v>2025080848</v>
      </c>
      <c r="C790" s="7">
        <v>1</v>
      </c>
      <c r="D790" s="7" t="s">
        <v>7123</v>
      </c>
      <c r="E790" s="7" t="s">
        <v>125</v>
      </c>
      <c r="F790" s="7" t="s">
        <v>8277</v>
      </c>
      <c r="G790" s="7" t="s">
        <v>7314</v>
      </c>
      <c r="H790" s="7" t="s">
        <v>7196</v>
      </c>
      <c r="I790" s="7" t="s">
        <v>8115</v>
      </c>
      <c r="J790" s="7" t="s">
        <v>7223</v>
      </c>
      <c r="K790" s="7" t="s">
        <v>7129</v>
      </c>
      <c r="L790" s="9" t="s">
        <v>7216</v>
      </c>
      <c r="M790" s="9" t="s">
        <v>7442</v>
      </c>
      <c r="N790" s="9" t="s">
        <v>7443</v>
      </c>
      <c r="O790" s="7" t="s">
        <v>471</v>
      </c>
      <c r="P790" s="7"/>
      <c r="Q790" s="7"/>
      <c r="R790" s="7">
        <v>2363</v>
      </c>
      <c r="S790" s="7" t="s">
        <v>480</v>
      </c>
      <c r="T790" s="7"/>
      <c r="U790" s="7"/>
      <c r="V790" s="7"/>
      <c r="W790" s="7"/>
      <c r="X790" s="7"/>
      <c r="Y790" s="7"/>
      <c r="Z790" s="9" t="s">
        <v>7766</v>
      </c>
      <c r="AA790" s="7" t="s">
        <v>480</v>
      </c>
      <c r="AB790" s="7">
        <v>1</v>
      </c>
    </row>
    <row r="791" spans="1:28" ht="21.6" customHeight="1">
      <c r="A791" s="7">
        <v>58</v>
      </c>
      <c r="B791" s="7">
        <v>2025080856</v>
      </c>
      <c r="C791" s="7">
        <v>1</v>
      </c>
      <c r="D791" s="7" t="s">
        <v>7123</v>
      </c>
      <c r="E791" s="7" t="s">
        <v>125</v>
      </c>
      <c r="F791" s="7" t="s">
        <v>8277</v>
      </c>
      <c r="G791" s="7" t="s">
        <v>7373</v>
      </c>
      <c r="H791" s="7" t="s">
        <v>7332</v>
      </c>
      <c r="I791" s="7" t="s">
        <v>7923</v>
      </c>
      <c r="J791" s="7" t="s">
        <v>7247</v>
      </c>
      <c r="K791" s="7" t="s">
        <v>7129</v>
      </c>
      <c r="L791" s="9" t="s">
        <v>7924</v>
      </c>
      <c r="M791" s="9" t="s">
        <v>7925</v>
      </c>
      <c r="N791" s="9" t="s">
        <v>7443</v>
      </c>
      <c r="O791" s="7" t="s">
        <v>471</v>
      </c>
      <c r="P791" s="7"/>
      <c r="Q791" s="7">
        <v>1205</v>
      </c>
      <c r="R791" s="7">
        <v>3849</v>
      </c>
      <c r="S791" s="7" t="s">
        <v>480</v>
      </c>
      <c r="T791" s="7"/>
      <c r="U791" s="7"/>
      <c r="V791" s="7"/>
      <c r="W791" s="7"/>
      <c r="X791" s="7"/>
      <c r="Y791" s="7"/>
      <c r="Z791" s="9" t="s">
        <v>7766</v>
      </c>
      <c r="AA791" s="7" t="s">
        <v>480</v>
      </c>
      <c r="AB791" s="7">
        <v>1</v>
      </c>
    </row>
    <row r="792" spans="1:28" ht="21.6" customHeight="1">
      <c r="A792" s="7">
        <v>9</v>
      </c>
      <c r="B792" s="7">
        <v>2025080881</v>
      </c>
      <c r="C792" s="7">
        <v>1</v>
      </c>
      <c r="D792" s="7" t="s">
        <v>7123</v>
      </c>
      <c r="E792" s="7" t="s">
        <v>130</v>
      </c>
      <c r="F792" s="7" t="s">
        <v>8277</v>
      </c>
      <c r="G792" s="7" t="s">
        <v>7372</v>
      </c>
      <c r="H792" s="7" t="s">
        <v>8280</v>
      </c>
      <c r="I792" s="7" t="s">
        <v>7243</v>
      </c>
      <c r="J792" s="7" t="s">
        <v>7244</v>
      </c>
      <c r="K792" s="7" t="s">
        <v>7129</v>
      </c>
      <c r="L792" s="9" t="s">
        <v>7153</v>
      </c>
      <c r="M792" s="9" t="s">
        <v>7154</v>
      </c>
      <c r="N792" s="9" t="s">
        <v>7245</v>
      </c>
      <c r="O792" s="7" t="s">
        <v>509</v>
      </c>
      <c r="P792" s="7"/>
      <c r="Q792" s="7"/>
      <c r="R792" s="7">
        <v>126234</v>
      </c>
      <c r="S792" s="7"/>
      <c r="T792" s="7"/>
      <c r="U792" s="7"/>
      <c r="V792" s="7"/>
      <c r="W792" s="7"/>
      <c r="X792" s="7"/>
      <c r="Y792" s="7"/>
      <c r="Z792" s="9" t="s">
        <v>8281</v>
      </c>
      <c r="AA792" s="7" t="s">
        <v>480</v>
      </c>
      <c r="AB792" s="7">
        <v>1</v>
      </c>
    </row>
    <row r="793" spans="1:28" ht="21.6" customHeight="1">
      <c r="A793" s="7">
        <v>40</v>
      </c>
      <c r="B793" s="7">
        <v>2025080863</v>
      </c>
      <c r="C793" s="7">
        <v>1</v>
      </c>
      <c r="D793" s="7" t="s">
        <v>7123</v>
      </c>
      <c r="E793" s="7" t="s">
        <v>125</v>
      </c>
      <c r="F793" s="7" t="s">
        <v>8277</v>
      </c>
      <c r="G793" s="7" t="s">
        <v>7333</v>
      </c>
      <c r="H793" s="7" t="s">
        <v>7372</v>
      </c>
      <c r="I793" s="7" t="s">
        <v>7386</v>
      </c>
      <c r="J793" s="7" t="s">
        <v>7223</v>
      </c>
      <c r="K793" s="7" t="s">
        <v>7129</v>
      </c>
      <c r="L793" s="9" t="s">
        <v>7380</v>
      </c>
      <c r="M793" s="9" t="s">
        <v>7387</v>
      </c>
      <c r="N793" s="9" t="s">
        <v>7388</v>
      </c>
      <c r="O793" s="7" t="s">
        <v>471</v>
      </c>
      <c r="P793" s="7"/>
      <c r="Q793" s="7"/>
      <c r="R793" s="7">
        <v>131744</v>
      </c>
      <c r="S793" s="7" t="s">
        <v>480</v>
      </c>
      <c r="T793" s="7"/>
      <c r="U793" s="7"/>
      <c r="V793" s="7"/>
      <c r="W793" s="7"/>
      <c r="X793" s="7"/>
      <c r="Y793" s="7"/>
      <c r="Z793" s="9" t="s">
        <v>7766</v>
      </c>
      <c r="AA793" s="7" t="s">
        <v>480</v>
      </c>
      <c r="AB793" s="7">
        <v>1</v>
      </c>
    </row>
    <row r="794" spans="1:28" ht="21.6" customHeight="1">
      <c r="A794" s="7">
        <v>47</v>
      </c>
      <c r="B794" s="7">
        <v>2025080849</v>
      </c>
      <c r="C794" s="7">
        <v>1</v>
      </c>
      <c r="D794" s="7" t="s">
        <v>7123</v>
      </c>
      <c r="E794" s="7" t="s">
        <v>125</v>
      </c>
      <c r="F794" s="7" t="s">
        <v>8277</v>
      </c>
      <c r="G794" s="7" t="s">
        <v>7314</v>
      </c>
      <c r="H794" s="7" t="s">
        <v>7196</v>
      </c>
      <c r="I794" s="7" t="s">
        <v>8115</v>
      </c>
      <c r="J794" s="7" t="s">
        <v>7223</v>
      </c>
      <c r="K794" s="7" t="s">
        <v>7129</v>
      </c>
      <c r="L794" s="9" t="s">
        <v>7216</v>
      </c>
      <c r="M794" s="9" t="s">
        <v>7442</v>
      </c>
      <c r="N794" s="9" t="s">
        <v>7443</v>
      </c>
      <c r="O794" s="7" t="s">
        <v>7136</v>
      </c>
      <c r="P794" s="7"/>
      <c r="Q794" s="7"/>
      <c r="R794" s="7">
        <v>2363</v>
      </c>
      <c r="S794" s="7"/>
      <c r="T794" s="7"/>
      <c r="U794" s="7"/>
      <c r="V794" s="7"/>
      <c r="W794" s="7"/>
      <c r="X794" s="7"/>
      <c r="Y794" s="7"/>
      <c r="Z794" s="9" t="s">
        <v>7766</v>
      </c>
      <c r="AA794" s="7" t="s">
        <v>480</v>
      </c>
      <c r="AB794" s="7">
        <v>1</v>
      </c>
    </row>
    <row r="795" spans="1:28" ht="21.6" customHeight="1">
      <c r="A795" s="7">
        <v>52</v>
      </c>
      <c r="B795" s="7">
        <v>2025080990</v>
      </c>
      <c r="C795" s="7">
        <v>1</v>
      </c>
      <c r="D795" s="7" t="s">
        <v>7123</v>
      </c>
      <c r="E795" s="7" t="s">
        <v>125</v>
      </c>
      <c r="F795" s="7" t="s">
        <v>8282</v>
      </c>
      <c r="G795" s="7" t="s">
        <v>7179</v>
      </c>
      <c r="H795" s="7" t="s">
        <v>7347</v>
      </c>
      <c r="I795" s="7" t="s">
        <v>7420</v>
      </c>
      <c r="J795" s="7" t="s">
        <v>7234</v>
      </c>
      <c r="K795" s="7" t="s">
        <v>7129</v>
      </c>
      <c r="L795" s="9" t="s">
        <v>7335</v>
      </c>
      <c r="M795" s="9" t="s">
        <v>7421</v>
      </c>
      <c r="N795" s="9" t="s">
        <v>7422</v>
      </c>
      <c r="O795" s="7" t="s">
        <v>471</v>
      </c>
      <c r="P795" s="7"/>
      <c r="Q795" s="7">
        <v>1595</v>
      </c>
      <c r="R795" s="7">
        <v>27090</v>
      </c>
      <c r="S795" s="7"/>
      <c r="T795" s="7"/>
      <c r="U795" s="7"/>
      <c r="V795" s="7"/>
      <c r="W795" s="7"/>
      <c r="X795" s="7"/>
      <c r="Y795" s="7" t="s">
        <v>480</v>
      </c>
      <c r="Z795" s="9" t="s">
        <v>8283</v>
      </c>
      <c r="AA795" s="7" t="s">
        <v>480</v>
      </c>
      <c r="AB795" s="7">
        <v>1</v>
      </c>
    </row>
    <row r="796" spans="1:28" ht="21.6" customHeight="1">
      <c r="A796" s="7">
        <v>56</v>
      </c>
      <c r="B796" s="7">
        <v>2025080133</v>
      </c>
      <c r="C796" s="7">
        <v>1</v>
      </c>
      <c r="D796" s="7" t="s">
        <v>7123</v>
      </c>
      <c r="E796" s="7" t="s">
        <v>125</v>
      </c>
      <c r="F796" s="7" t="s">
        <v>8276</v>
      </c>
      <c r="G796" s="7" t="s">
        <v>7150</v>
      </c>
      <c r="H796" s="7" t="s">
        <v>7373</v>
      </c>
      <c r="I796" s="7" t="s">
        <v>7452</v>
      </c>
      <c r="J796" s="7" t="s">
        <v>7244</v>
      </c>
      <c r="K796" s="7" t="s">
        <v>7129</v>
      </c>
      <c r="L796" s="9" t="s">
        <v>7408</v>
      </c>
      <c r="M796" s="9" t="s">
        <v>7453</v>
      </c>
      <c r="N796" s="9" t="s">
        <v>7454</v>
      </c>
      <c r="O796" s="7" t="s">
        <v>7136</v>
      </c>
      <c r="P796" s="7"/>
      <c r="Q796" s="7"/>
      <c r="R796" s="7">
        <v>116181</v>
      </c>
      <c r="S796" s="7"/>
      <c r="T796" s="7"/>
      <c r="U796" s="7"/>
      <c r="V796" s="7"/>
      <c r="W796" s="7"/>
      <c r="X796" s="7"/>
      <c r="Y796" s="7"/>
      <c r="Z796" s="9" t="s">
        <v>7766</v>
      </c>
      <c r="AA796" s="7" t="s">
        <v>480</v>
      </c>
      <c r="AB796" s="7">
        <v>1</v>
      </c>
    </row>
    <row r="797" spans="1:28" ht="21.6" customHeight="1">
      <c r="A797" s="7">
        <v>67</v>
      </c>
      <c r="B797" s="7">
        <v>2025080989</v>
      </c>
      <c r="C797" s="7">
        <v>1</v>
      </c>
      <c r="D797" s="7" t="s">
        <v>7123</v>
      </c>
      <c r="E797" s="7" t="s">
        <v>125</v>
      </c>
      <c r="F797" s="7" t="s">
        <v>8282</v>
      </c>
      <c r="G797" s="7" t="s">
        <v>7226</v>
      </c>
      <c r="H797" s="7" t="s">
        <v>7179</v>
      </c>
      <c r="I797" s="7" t="s">
        <v>8043</v>
      </c>
      <c r="J797" s="7" t="s">
        <v>7489</v>
      </c>
      <c r="K797" s="7" t="s">
        <v>7129</v>
      </c>
      <c r="L797" s="9" t="s">
        <v>7200</v>
      </c>
      <c r="M797" s="9" t="s">
        <v>8044</v>
      </c>
      <c r="N797" s="9" t="s">
        <v>8045</v>
      </c>
      <c r="O797" s="7" t="s">
        <v>471</v>
      </c>
      <c r="P797" s="7"/>
      <c r="Q797" s="7"/>
      <c r="R797" s="7">
        <v>86982</v>
      </c>
      <c r="S797" s="7"/>
      <c r="T797" s="7"/>
      <c r="U797" s="7"/>
      <c r="V797" s="7"/>
      <c r="W797" s="7"/>
      <c r="X797" s="7"/>
      <c r="Y797" s="7" t="s">
        <v>480</v>
      </c>
      <c r="Z797" s="9" t="s">
        <v>8284</v>
      </c>
      <c r="AA797" s="7" t="s">
        <v>480</v>
      </c>
      <c r="AB797" s="7">
        <v>1</v>
      </c>
    </row>
    <row r="798" spans="1:28" ht="21.6" customHeight="1">
      <c r="A798" s="7">
        <v>9</v>
      </c>
      <c r="B798" s="7">
        <v>2025080941</v>
      </c>
      <c r="C798" s="7">
        <v>1</v>
      </c>
      <c r="D798" s="7" t="s">
        <v>7123</v>
      </c>
      <c r="E798" s="7" t="s">
        <v>130</v>
      </c>
      <c r="F798" s="7" t="s">
        <v>8277</v>
      </c>
      <c r="G798" s="7" t="s">
        <v>7372</v>
      </c>
      <c r="H798" s="7" t="s">
        <v>8285</v>
      </c>
      <c r="I798" s="7" t="s">
        <v>7243</v>
      </c>
      <c r="J798" s="7" t="s">
        <v>7244</v>
      </c>
      <c r="K798" s="7" t="s">
        <v>7129</v>
      </c>
      <c r="L798" s="9" t="s">
        <v>7153</v>
      </c>
      <c r="M798" s="9" t="s">
        <v>7154</v>
      </c>
      <c r="N798" s="9" t="s">
        <v>7245</v>
      </c>
      <c r="O798" s="7" t="s">
        <v>509</v>
      </c>
      <c r="P798" s="7"/>
      <c r="Q798" s="7"/>
      <c r="R798" s="7">
        <v>149364</v>
      </c>
      <c r="S798" s="7"/>
      <c r="T798" s="7"/>
      <c r="U798" s="7"/>
      <c r="V798" s="7"/>
      <c r="W798" s="7"/>
      <c r="X798" s="7"/>
      <c r="Y798" s="7"/>
      <c r="Z798" s="9" t="s">
        <v>8286</v>
      </c>
      <c r="AA798" s="7" t="s">
        <v>480</v>
      </c>
      <c r="AB798" s="7">
        <v>1</v>
      </c>
    </row>
    <row r="799" spans="1:28" ht="21.6" customHeight="1">
      <c r="A799" s="7">
        <v>36</v>
      </c>
      <c r="B799" s="7">
        <v>2025081134</v>
      </c>
      <c r="C799" s="7">
        <v>1</v>
      </c>
      <c r="D799" s="7" t="s">
        <v>7123</v>
      </c>
      <c r="E799" s="7" t="s">
        <v>125</v>
      </c>
      <c r="F799" s="7" t="s">
        <v>8287</v>
      </c>
      <c r="G799" s="7" t="s">
        <v>7314</v>
      </c>
      <c r="H799" s="7" t="s">
        <v>7332</v>
      </c>
      <c r="I799" s="7" t="s">
        <v>7881</v>
      </c>
      <c r="J799" s="7" t="s">
        <v>7141</v>
      </c>
      <c r="K799" s="7" t="s">
        <v>7129</v>
      </c>
      <c r="L799" s="9" t="s">
        <v>7323</v>
      </c>
      <c r="M799" s="9" t="s">
        <v>7882</v>
      </c>
      <c r="N799" s="9" t="s">
        <v>7883</v>
      </c>
      <c r="O799" s="7" t="s">
        <v>509</v>
      </c>
      <c r="P799" s="7"/>
      <c r="Q799" s="7">
        <v>27842</v>
      </c>
      <c r="R799" s="7">
        <v>23949</v>
      </c>
      <c r="S799" s="7"/>
      <c r="T799" s="7"/>
      <c r="U799" s="7"/>
      <c r="V799" s="7"/>
      <c r="W799" s="7"/>
      <c r="X799" s="7"/>
      <c r="Y799" s="7"/>
      <c r="Z799" s="9" t="s">
        <v>8288</v>
      </c>
      <c r="AA799" s="7" t="s">
        <v>480</v>
      </c>
      <c r="AB799" s="7">
        <v>1</v>
      </c>
    </row>
    <row r="800" spans="1:28" ht="21.6" customHeight="1">
      <c r="A800" s="7">
        <v>37</v>
      </c>
      <c r="B800" s="7">
        <v>2025081032</v>
      </c>
      <c r="C800" s="7">
        <v>1</v>
      </c>
      <c r="D800" s="7" t="s">
        <v>7123</v>
      </c>
      <c r="E800" s="7" t="s">
        <v>125</v>
      </c>
      <c r="F800" s="7" t="s">
        <v>8287</v>
      </c>
      <c r="G800" s="7" t="s">
        <v>7332</v>
      </c>
      <c r="H800" s="7" t="s">
        <v>7333</v>
      </c>
      <c r="I800" s="7" t="s">
        <v>7628</v>
      </c>
      <c r="J800" s="7" t="s">
        <v>7170</v>
      </c>
      <c r="K800" s="7" t="s">
        <v>7129</v>
      </c>
      <c r="L800" s="9" t="s">
        <v>7329</v>
      </c>
      <c r="M800" s="9" t="s">
        <v>7629</v>
      </c>
      <c r="N800" s="9" t="s">
        <v>7630</v>
      </c>
      <c r="O800" s="7" t="s">
        <v>509</v>
      </c>
      <c r="P800" s="7">
        <v>1696</v>
      </c>
      <c r="Q800" s="7">
        <v>2263</v>
      </c>
      <c r="R800" s="7">
        <v>5390</v>
      </c>
      <c r="S800" s="7"/>
      <c r="T800" s="7"/>
      <c r="U800" s="7"/>
      <c r="V800" s="7"/>
      <c r="W800" s="7"/>
      <c r="X800" s="7"/>
      <c r="Y800" s="7"/>
      <c r="Z800" s="9" t="s">
        <v>8289</v>
      </c>
      <c r="AA800" s="7" t="s">
        <v>480</v>
      </c>
      <c r="AB800" s="7">
        <v>1</v>
      </c>
    </row>
    <row r="801" spans="1:28" ht="21.6" customHeight="1">
      <c r="A801" s="7">
        <v>42</v>
      </c>
      <c r="B801" s="7">
        <v>2025081092</v>
      </c>
      <c r="C801" s="7">
        <v>1</v>
      </c>
      <c r="D801" s="7" t="s">
        <v>7123</v>
      </c>
      <c r="E801" s="7" t="s">
        <v>125</v>
      </c>
      <c r="F801" s="7" t="s">
        <v>8282</v>
      </c>
      <c r="G801" s="7" t="s">
        <v>7150</v>
      </c>
      <c r="H801" s="7" t="s">
        <v>7275</v>
      </c>
      <c r="I801" s="7" t="s">
        <v>7343</v>
      </c>
      <c r="J801" s="7" t="s">
        <v>7199</v>
      </c>
      <c r="K801" s="7" t="s">
        <v>7129</v>
      </c>
      <c r="L801" s="9" t="s">
        <v>7344</v>
      </c>
      <c r="M801" s="9" t="s">
        <v>7345</v>
      </c>
      <c r="N801" s="9" t="s">
        <v>7346</v>
      </c>
      <c r="O801" s="7" t="s">
        <v>471</v>
      </c>
      <c r="P801" s="7"/>
      <c r="Q801" s="7"/>
      <c r="R801" s="7">
        <v>395025</v>
      </c>
      <c r="S801" s="7" t="s">
        <v>480</v>
      </c>
      <c r="T801" s="7"/>
      <c r="U801" s="7"/>
      <c r="V801" s="7"/>
      <c r="W801" s="7"/>
      <c r="X801" s="7"/>
      <c r="Y801" s="7"/>
      <c r="Z801" s="9" t="s">
        <v>7766</v>
      </c>
      <c r="AA801" s="7" t="s">
        <v>480</v>
      </c>
      <c r="AB801" s="7">
        <v>1</v>
      </c>
    </row>
    <row r="802" spans="1:28" ht="21.6" customHeight="1">
      <c r="A802" s="7">
        <v>45</v>
      </c>
      <c r="B802" s="7">
        <v>2025081100</v>
      </c>
      <c r="C802" s="7">
        <v>1</v>
      </c>
      <c r="D802" s="7" t="s">
        <v>7123</v>
      </c>
      <c r="E802" s="7" t="s">
        <v>125</v>
      </c>
      <c r="F802" s="7" t="s">
        <v>8282</v>
      </c>
      <c r="G802" s="7" t="s">
        <v>7793</v>
      </c>
      <c r="H802" s="7" t="s">
        <v>7533</v>
      </c>
      <c r="I802" s="7" t="s">
        <v>7350</v>
      </c>
      <c r="J802" s="7" t="s">
        <v>7199</v>
      </c>
      <c r="K802" s="7" t="s">
        <v>7129</v>
      </c>
      <c r="L802" s="9" t="s">
        <v>7344</v>
      </c>
      <c r="M802" s="9" t="s">
        <v>7351</v>
      </c>
      <c r="N802" s="9" t="s">
        <v>7352</v>
      </c>
      <c r="O802" s="7" t="s">
        <v>471</v>
      </c>
      <c r="P802" s="7"/>
      <c r="Q802" s="7"/>
      <c r="R802" s="7">
        <v>164338</v>
      </c>
      <c r="S802" s="7" t="s">
        <v>480</v>
      </c>
      <c r="T802" s="7"/>
      <c r="U802" s="7"/>
      <c r="V802" s="7"/>
      <c r="W802" s="7"/>
      <c r="X802" s="7"/>
      <c r="Y802" s="7"/>
      <c r="Z802" s="9" t="s">
        <v>7766</v>
      </c>
      <c r="AA802" s="7" t="s">
        <v>480</v>
      </c>
      <c r="AB802" s="7">
        <v>1</v>
      </c>
    </row>
    <row r="803" spans="1:28" ht="21.6" customHeight="1">
      <c r="A803" s="7">
        <v>55</v>
      </c>
      <c r="B803" s="7">
        <v>2025080130</v>
      </c>
      <c r="C803" s="7">
        <v>1</v>
      </c>
      <c r="D803" s="7" t="s">
        <v>7123</v>
      </c>
      <c r="E803" s="7" t="s">
        <v>125</v>
      </c>
      <c r="F803" s="7" t="s">
        <v>8276</v>
      </c>
      <c r="G803" s="7" t="s">
        <v>7196</v>
      </c>
      <c r="H803" s="7" t="s">
        <v>7150</v>
      </c>
      <c r="I803" s="7" t="s">
        <v>7407</v>
      </c>
      <c r="J803" s="7" t="s">
        <v>7223</v>
      </c>
      <c r="K803" s="7" t="s">
        <v>7129</v>
      </c>
      <c r="L803" s="9" t="s">
        <v>7408</v>
      </c>
      <c r="M803" s="9" t="s">
        <v>7409</v>
      </c>
      <c r="N803" s="9" t="s">
        <v>7410</v>
      </c>
      <c r="O803" s="7" t="s">
        <v>7136</v>
      </c>
      <c r="P803" s="7"/>
      <c r="Q803" s="7"/>
      <c r="R803" s="7">
        <v>253107</v>
      </c>
      <c r="S803" s="7"/>
      <c r="T803" s="7"/>
      <c r="U803" s="7"/>
      <c r="V803" s="7"/>
      <c r="W803" s="7"/>
      <c r="X803" s="7"/>
      <c r="Y803" s="7"/>
      <c r="Z803" s="9" t="s">
        <v>7766</v>
      </c>
      <c r="AA803" s="7" t="s">
        <v>480</v>
      </c>
      <c r="AB803" s="7">
        <v>1</v>
      </c>
    </row>
    <row r="804" spans="1:28" ht="21.6" customHeight="1">
      <c r="A804" s="7">
        <v>71</v>
      </c>
      <c r="B804" s="7">
        <v>2025081104</v>
      </c>
      <c r="C804" s="7">
        <v>1</v>
      </c>
      <c r="D804" s="7" t="s">
        <v>7123</v>
      </c>
      <c r="E804" s="7" t="s">
        <v>125</v>
      </c>
      <c r="F804" s="7" t="s">
        <v>8282</v>
      </c>
      <c r="G804" s="7" t="s">
        <v>7372</v>
      </c>
      <c r="H804" s="7" t="s">
        <v>8022</v>
      </c>
      <c r="I804" s="7" t="s">
        <v>7456</v>
      </c>
      <c r="J804" s="7" t="s">
        <v>7244</v>
      </c>
      <c r="K804" s="7" t="s">
        <v>7129</v>
      </c>
      <c r="L804" s="9" t="s">
        <v>7344</v>
      </c>
      <c r="M804" s="9" t="s">
        <v>7457</v>
      </c>
      <c r="N804" s="9" t="s">
        <v>7458</v>
      </c>
      <c r="O804" s="7" t="s">
        <v>471</v>
      </c>
      <c r="P804" s="7"/>
      <c r="Q804" s="7"/>
      <c r="R804" s="7">
        <v>11452</v>
      </c>
      <c r="S804" s="7" t="s">
        <v>480</v>
      </c>
      <c r="T804" s="7"/>
      <c r="U804" s="7"/>
      <c r="V804" s="7"/>
      <c r="W804" s="7"/>
      <c r="X804" s="7"/>
      <c r="Y804" s="7"/>
      <c r="Z804" s="9" t="s">
        <v>7766</v>
      </c>
      <c r="AA804" s="7" t="s">
        <v>480</v>
      </c>
      <c r="AB804" s="7">
        <v>1</v>
      </c>
    </row>
    <row r="805" spans="1:28" ht="21.6" customHeight="1">
      <c r="A805" s="7">
        <v>73</v>
      </c>
      <c r="B805" s="7">
        <v>2025081095</v>
      </c>
      <c r="C805" s="7">
        <v>1</v>
      </c>
      <c r="D805" s="7" t="s">
        <v>7123</v>
      </c>
      <c r="E805" s="7" t="s">
        <v>125</v>
      </c>
      <c r="F805" s="7" t="s">
        <v>8282</v>
      </c>
      <c r="G805" s="7" t="s">
        <v>7275</v>
      </c>
      <c r="H805" s="7" t="s">
        <v>7599</v>
      </c>
      <c r="I805" s="7" t="s">
        <v>7459</v>
      </c>
      <c r="J805" s="7" t="s">
        <v>7244</v>
      </c>
      <c r="K805" s="7" t="s">
        <v>7129</v>
      </c>
      <c r="L805" s="9" t="s">
        <v>7344</v>
      </c>
      <c r="M805" s="9" t="s">
        <v>7460</v>
      </c>
      <c r="N805" s="9" t="s">
        <v>7325</v>
      </c>
      <c r="O805" s="7" t="s">
        <v>7136</v>
      </c>
      <c r="P805" s="7"/>
      <c r="Q805" s="7"/>
      <c r="R805" s="7">
        <v>147602</v>
      </c>
      <c r="S805" s="7"/>
      <c r="T805" s="7"/>
      <c r="U805" s="7"/>
      <c r="V805" s="7"/>
      <c r="W805" s="7"/>
      <c r="X805" s="7"/>
      <c r="Y805" s="7"/>
      <c r="Z805" s="9" t="s">
        <v>7766</v>
      </c>
      <c r="AA805" s="7" t="s">
        <v>480</v>
      </c>
      <c r="AB805" s="7">
        <v>1</v>
      </c>
    </row>
    <row r="806" spans="1:28" ht="21.6" customHeight="1">
      <c r="A806" s="7">
        <v>75</v>
      </c>
      <c r="B806" s="7">
        <v>2025081098</v>
      </c>
      <c r="C806" s="7">
        <v>1</v>
      </c>
      <c r="D806" s="7" t="s">
        <v>7123</v>
      </c>
      <c r="E806" s="7" t="s">
        <v>125</v>
      </c>
      <c r="F806" s="7" t="s">
        <v>8282</v>
      </c>
      <c r="G806" s="7" t="s">
        <v>7332</v>
      </c>
      <c r="H806" s="7" t="s">
        <v>7793</v>
      </c>
      <c r="I806" s="7" t="s">
        <v>7464</v>
      </c>
      <c r="J806" s="7" t="s">
        <v>7244</v>
      </c>
      <c r="K806" s="7" t="s">
        <v>7129</v>
      </c>
      <c r="L806" s="9" t="s">
        <v>7344</v>
      </c>
      <c r="M806" s="9" t="s">
        <v>7465</v>
      </c>
      <c r="N806" s="9" t="s">
        <v>7466</v>
      </c>
      <c r="O806" s="7" t="s">
        <v>471</v>
      </c>
      <c r="P806" s="7"/>
      <c r="Q806" s="7"/>
      <c r="R806" s="7">
        <v>259807</v>
      </c>
      <c r="S806" s="7" t="s">
        <v>480</v>
      </c>
      <c r="T806" s="7"/>
      <c r="U806" s="7"/>
      <c r="V806" s="7"/>
      <c r="W806" s="7"/>
      <c r="X806" s="7"/>
      <c r="Y806" s="7"/>
      <c r="Z806" s="9" t="s">
        <v>7766</v>
      </c>
      <c r="AA806" s="7" t="s">
        <v>480</v>
      </c>
      <c r="AB806" s="7">
        <v>1</v>
      </c>
    </row>
    <row r="807" spans="1:28" ht="21.6" customHeight="1">
      <c r="A807" s="7">
        <v>77</v>
      </c>
      <c r="B807" s="7">
        <v>2025081102</v>
      </c>
      <c r="C807" s="7">
        <v>1</v>
      </c>
      <c r="D807" s="7" t="s">
        <v>7123</v>
      </c>
      <c r="E807" s="7" t="s">
        <v>125</v>
      </c>
      <c r="F807" s="7" t="s">
        <v>8282</v>
      </c>
      <c r="G807" s="7" t="s">
        <v>7533</v>
      </c>
      <c r="H807" s="7" t="s">
        <v>7372</v>
      </c>
      <c r="I807" s="7" t="s">
        <v>7467</v>
      </c>
      <c r="J807" s="7" t="s">
        <v>7244</v>
      </c>
      <c r="K807" s="7" t="s">
        <v>7129</v>
      </c>
      <c r="L807" s="9" t="s">
        <v>7344</v>
      </c>
      <c r="M807" s="9" t="s">
        <v>7468</v>
      </c>
      <c r="N807" s="9" t="s">
        <v>7469</v>
      </c>
      <c r="O807" s="7" t="s">
        <v>471</v>
      </c>
      <c r="P807" s="7"/>
      <c r="Q807" s="7"/>
      <c r="R807" s="7">
        <v>127215</v>
      </c>
      <c r="S807" s="7" t="s">
        <v>480</v>
      </c>
      <c r="T807" s="7"/>
      <c r="U807" s="7"/>
      <c r="V807" s="7"/>
      <c r="W807" s="7"/>
      <c r="X807" s="7"/>
      <c r="Y807" s="7"/>
      <c r="Z807" s="9" t="s">
        <v>7766</v>
      </c>
      <c r="AA807" s="7" t="s">
        <v>480</v>
      </c>
      <c r="AB807" s="7">
        <v>1</v>
      </c>
    </row>
    <row r="808" spans="1:28" ht="21.6" customHeight="1">
      <c r="A808" s="7">
        <v>85</v>
      </c>
      <c r="B808" s="7">
        <v>2025081096</v>
      </c>
      <c r="C808" s="7">
        <v>1</v>
      </c>
      <c r="D808" s="7" t="s">
        <v>7123</v>
      </c>
      <c r="E808" s="7" t="s">
        <v>125</v>
      </c>
      <c r="F808" s="7" t="s">
        <v>8282</v>
      </c>
      <c r="G808" s="7" t="s">
        <v>7599</v>
      </c>
      <c r="H808" s="7" t="s">
        <v>7332</v>
      </c>
      <c r="I808" s="7" t="s">
        <v>7480</v>
      </c>
      <c r="J808" s="7" t="s">
        <v>7244</v>
      </c>
      <c r="K808" s="7" t="s">
        <v>7129</v>
      </c>
      <c r="L808" s="9" t="s">
        <v>7344</v>
      </c>
      <c r="M808" s="9" t="s">
        <v>7481</v>
      </c>
      <c r="N808" s="9" t="s">
        <v>7440</v>
      </c>
      <c r="O808" s="7" t="s">
        <v>471</v>
      </c>
      <c r="P808" s="7"/>
      <c r="Q808" s="7"/>
      <c r="R808" s="7">
        <v>199625</v>
      </c>
      <c r="S808" s="7" t="s">
        <v>480</v>
      </c>
      <c r="T808" s="7"/>
      <c r="U808" s="7"/>
      <c r="V808" s="7"/>
      <c r="W808" s="7"/>
      <c r="X808" s="7"/>
      <c r="Y808" s="7"/>
      <c r="Z808" s="9" t="s">
        <v>7766</v>
      </c>
      <c r="AA808" s="7" t="s">
        <v>480</v>
      </c>
      <c r="AB808" s="7">
        <v>1</v>
      </c>
    </row>
    <row r="809" spans="1:28" ht="21.6" customHeight="1">
      <c r="A809" s="7">
        <v>95</v>
      </c>
      <c r="B809" s="7">
        <v>2025081106</v>
      </c>
      <c r="C809" s="7">
        <v>1</v>
      </c>
      <c r="D809" s="7" t="s">
        <v>7123</v>
      </c>
      <c r="E809" s="7" t="s">
        <v>125</v>
      </c>
      <c r="F809" s="7" t="s">
        <v>8282</v>
      </c>
      <c r="G809" s="7" t="s">
        <v>8022</v>
      </c>
      <c r="H809" s="7" t="s">
        <v>8290</v>
      </c>
      <c r="I809" s="7" t="s">
        <v>7519</v>
      </c>
      <c r="J809" s="7" t="s">
        <v>7520</v>
      </c>
      <c r="K809" s="7" t="s">
        <v>7129</v>
      </c>
      <c r="L809" s="9" t="s">
        <v>7344</v>
      </c>
      <c r="M809" s="9" t="s">
        <v>7521</v>
      </c>
      <c r="N809" s="9" t="s">
        <v>7522</v>
      </c>
      <c r="O809" s="7" t="s">
        <v>471</v>
      </c>
      <c r="P809" s="7"/>
      <c r="Q809" s="7"/>
      <c r="R809" s="7">
        <v>25326</v>
      </c>
      <c r="S809" s="7" t="s">
        <v>480</v>
      </c>
      <c r="T809" s="7"/>
      <c r="U809" s="7"/>
      <c r="V809" s="7"/>
      <c r="W809" s="7"/>
      <c r="X809" s="7"/>
      <c r="Y809" s="7"/>
      <c r="Z809" s="9" t="s">
        <v>7766</v>
      </c>
      <c r="AA809" s="7" t="s">
        <v>480</v>
      </c>
      <c r="AB809" s="7">
        <v>1</v>
      </c>
    </row>
    <row r="810" spans="1:28" ht="21.6" customHeight="1">
      <c r="A810" s="7">
        <v>40</v>
      </c>
      <c r="B810" s="7">
        <v>2025081327</v>
      </c>
      <c r="C810" s="7">
        <v>1</v>
      </c>
      <c r="D810" s="7" t="s">
        <v>7123</v>
      </c>
      <c r="E810" s="7" t="s">
        <v>125</v>
      </c>
      <c r="F810" s="7" t="s">
        <v>8291</v>
      </c>
      <c r="G810" s="7" t="s">
        <v>7179</v>
      </c>
      <c r="H810" s="7" t="s">
        <v>7327</v>
      </c>
      <c r="I810" s="7" t="s">
        <v>7297</v>
      </c>
      <c r="J810" s="7" t="s">
        <v>7141</v>
      </c>
      <c r="K810" s="7" t="s">
        <v>7129</v>
      </c>
      <c r="L810" s="9" t="s">
        <v>7298</v>
      </c>
      <c r="M810" s="9" t="s">
        <v>7299</v>
      </c>
      <c r="N810" s="9" t="s">
        <v>7612</v>
      </c>
      <c r="O810" s="7" t="s">
        <v>471</v>
      </c>
      <c r="P810" s="7"/>
      <c r="Q810" s="7">
        <v>10738</v>
      </c>
      <c r="R810" s="7">
        <v>73666</v>
      </c>
      <c r="S810" s="7" t="s">
        <v>480</v>
      </c>
      <c r="T810" s="7"/>
      <c r="U810" s="7"/>
      <c r="V810" s="7"/>
      <c r="W810" s="7"/>
      <c r="X810" s="7"/>
      <c r="Y810" s="7"/>
      <c r="Z810" s="9" t="s">
        <v>7641</v>
      </c>
      <c r="AA810" s="7" t="s">
        <v>480</v>
      </c>
      <c r="AB810" s="7">
        <v>1</v>
      </c>
    </row>
    <row r="811" spans="1:28" ht="21.6" customHeight="1">
      <c r="A811" s="7">
        <v>42</v>
      </c>
      <c r="B811" s="7">
        <v>2025081375</v>
      </c>
      <c r="C811" s="7">
        <v>1</v>
      </c>
      <c r="D811" s="7" t="s">
        <v>7123</v>
      </c>
      <c r="E811" s="7" t="s">
        <v>125</v>
      </c>
      <c r="F811" s="7" t="s">
        <v>8291</v>
      </c>
      <c r="G811" s="7" t="s">
        <v>7333</v>
      </c>
      <c r="H811" s="7" t="s">
        <v>7372</v>
      </c>
      <c r="I811" s="7" t="s">
        <v>7316</v>
      </c>
      <c r="J811" s="7" t="s">
        <v>7141</v>
      </c>
      <c r="K811" s="7" t="s">
        <v>7129</v>
      </c>
      <c r="L811" s="9" t="s">
        <v>7317</v>
      </c>
      <c r="M811" s="9" t="s">
        <v>7318</v>
      </c>
      <c r="N811" s="9" t="s">
        <v>7319</v>
      </c>
      <c r="O811" s="7" t="s">
        <v>471</v>
      </c>
      <c r="P811" s="7"/>
      <c r="Q811" s="7">
        <v>15935</v>
      </c>
      <c r="R811" s="7">
        <v>140016</v>
      </c>
      <c r="S811" s="7" t="s">
        <v>480</v>
      </c>
      <c r="T811" s="7"/>
      <c r="U811" s="7"/>
      <c r="V811" s="7"/>
      <c r="W811" s="7"/>
      <c r="X811" s="7"/>
      <c r="Y811" s="7"/>
      <c r="Z811" s="9" t="s">
        <v>118</v>
      </c>
      <c r="AA811" s="7" t="s">
        <v>480</v>
      </c>
      <c r="AB811" s="7">
        <v>1</v>
      </c>
    </row>
    <row r="812" spans="1:28" ht="21.6" customHeight="1">
      <c r="A812" s="7">
        <v>47</v>
      </c>
      <c r="B812" s="7">
        <v>2025081332</v>
      </c>
      <c r="C812" s="7">
        <v>1</v>
      </c>
      <c r="D812" s="7" t="s">
        <v>7123</v>
      </c>
      <c r="E812" s="7" t="s">
        <v>125</v>
      </c>
      <c r="F812" s="7" t="s">
        <v>8291</v>
      </c>
      <c r="G812" s="7" t="s">
        <v>7347</v>
      </c>
      <c r="H812" s="7" t="s">
        <v>7303</v>
      </c>
      <c r="I812" s="7" t="s">
        <v>7328</v>
      </c>
      <c r="J812" s="7" t="s">
        <v>7170</v>
      </c>
      <c r="K812" s="7" t="s">
        <v>7129</v>
      </c>
      <c r="L812" s="9" t="s">
        <v>7329</v>
      </c>
      <c r="M812" s="9" t="s">
        <v>7330</v>
      </c>
      <c r="N812" s="9" t="s">
        <v>7331</v>
      </c>
      <c r="O812" s="7" t="s">
        <v>471</v>
      </c>
      <c r="P812" s="7">
        <v>6341</v>
      </c>
      <c r="Q812" s="7">
        <v>15083</v>
      </c>
      <c r="R812" s="7">
        <v>18344</v>
      </c>
      <c r="S812" s="7" t="s">
        <v>480</v>
      </c>
      <c r="T812" s="7"/>
      <c r="U812" s="7"/>
      <c r="V812" s="7"/>
      <c r="W812" s="7"/>
      <c r="X812" s="7"/>
      <c r="Y812" s="7"/>
      <c r="Z812" s="9" t="s">
        <v>7641</v>
      </c>
      <c r="AA812" s="7" t="s">
        <v>480</v>
      </c>
      <c r="AB812" s="7">
        <v>1</v>
      </c>
    </row>
    <row r="813" spans="1:28" ht="21.6" customHeight="1">
      <c r="A813" s="7">
        <v>50</v>
      </c>
      <c r="B813" s="7">
        <v>2025081330</v>
      </c>
      <c r="C813" s="7">
        <v>1</v>
      </c>
      <c r="D813" s="7" t="s">
        <v>7123</v>
      </c>
      <c r="E813" s="7" t="s">
        <v>125</v>
      </c>
      <c r="F813" s="7" t="s">
        <v>8291</v>
      </c>
      <c r="G813" s="7" t="s">
        <v>7327</v>
      </c>
      <c r="H813" s="7" t="s">
        <v>7347</v>
      </c>
      <c r="I813" s="7" t="s">
        <v>7628</v>
      </c>
      <c r="J813" s="7" t="s">
        <v>7170</v>
      </c>
      <c r="K813" s="7" t="s">
        <v>7129</v>
      </c>
      <c r="L813" s="9" t="s">
        <v>7329</v>
      </c>
      <c r="M813" s="9" t="s">
        <v>7629</v>
      </c>
      <c r="N813" s="9" t="s">
        <v>7630</v>
      </c>
      <c r="O813" s="7" t="s">
        <v>471</v>
      </c>
      <c r="P813" s="7">
        <v>1749</v>
      </c>
      <c r="Q813" s="7">
        <v>2376</v>
      </c>
      <c r="R813" s="7">
        <v>6220</v>
      </c>
      <c r="S813" s="7" t="s">
        <v>480</v>
      </c>
      <c r="T813" s="7"/>
      <c r="U813" s="7"/>
      <c r="V813" s="7"/>
      <c r="W813" s="7"/>
      <c r="X813" s="7"/>
      <c r="Y813" s="7"/>
      <c r="Z813" s="9" t="s">
        <v>7641</v>
      </c>
      <c r="AA813" s="7" t="s">
        <v>480</v>
      </c>
      <c r="AB813" s="7">
        <v>1</v>
      </c>
    </row>
    <row r="814" spans="1:28" ht="21.6" customHeight="1">
      <c r="A814" s="7">
        <v>52</v>
      </c>
      <c r="B814" s="7">
        <v>2025081334</v>
      </c>
      <c r="C814" s="7">
        <v>1</v>
      </c>
      <c r="D814" s="7" t="s">
        <v>7123</v>
      </c>
      <c r="E814" s="7" t="s">
        <v>125</v>
      </c>
      <c r="F814" s="7" t="s">
        <v>8291</v>
      </c>
      <c r="G814" s="7" t="s">
        <v>7303</v>
      </c>
      <c r="H814" s="7" t="s">
        <v>7288</v>
      </c>
      <c r="I814" s="7" t="s">
        <v>7885</v>
      </c>
      <c r="J814" s="7" t="s">
        <v>7170</v>
      </c>
      <c r="K814" s="7" t="s">
        <v>7129</v>
      </c>
      <c r="L814" s="9" t="s">
        <v>7329</v>
      </c>
      <c r="M814" s="9" t="s">
        <v>7886</v>
      </c>
      <c r="N814" s="9" t="s">
        <v>7887</v>
      </c>
      <c r="O814" s="7" t="s">
        <v>471</v>
      </c>
      <c r="P814" s="7">
        <v>81</v>
      </c>
      <c r="Q814" s="7">
        <v>766</v>
      </c>
      <c r="R814" s="7">
        <v>2474</v>
      </c>
      <c r="S814" s="7" t="s">
        <v>480</v>
      </c>
      <c r="T814" s="7"/>
      <c r="U814" s="7"/>
      <c r="V814" s="7"/>
      <c r="W814" s="7"/>
      <c r="X814" s="7"/>
      <c r="Y814" s="7"/>
      <c r="Z814" s="9" t="s">
        <v>7641</v>
      </c>
      <c r="AA814" s="7" t="s">
        <v>480</v>
      </c>
      <c r="AB814" s="7">
        <v>1</v>
      </c>
    </row>
    <row r="815" spans="1:28" ht="21.6" customHeight="1">
      <c r="A815" s="7">
        <v>65</v>
      </c>
      <c r="B815" s="7">
        <v>2025081427</v>
      </c>
      <c r="C815" s="7">
        <v>1</v>
      </c>
      <c r="D815" s="7" t="s">
        <v>7123</v>
      </c>
      <c r="E815" s="7" t="s">
        <v>125</v>
      </c>
      <c r="F815" s="7" t="s">
        <v>8292</v>
      </c>
      <c r="G815" s="7" t="s">
        <v>7226</v>
      </c>
      <c r="H815" s="7" t="s">
        <v>7179</v>
      </c>
      <c r="I815" s="7" t="s">
        <v>7651</v>
      </c>
      <c r="J815" s="7" t="s">
        <v>7199</v>
      </c>
      <c r="K815" s="7" t="s">
        <v>7129</v>
      </c>
      <c r="L815" s="9" t="s">
        <v>7652</v>
      </c>
      <c r="M815" s="9" t="s">
        <v>7653</v>
      </c>
      <c r="N815" s="9" t="s">
        <v>7370</v>
      </c>
      <c r="O815" s="7" t="s">
        <v>471</v>
      </c>
      <c r="P815" s="7"/>
      <c r="Q815" s="7"/>
      <c r="R815" s="7">
        <v>213124</v>
      </c>
      <c r="S815" s="7"/>
      <c r="T815" s="7"/>
      <c r="U815" s="7" t="s">
        <v>480</v>
      </c>
      <c r="V815" s="7"/>
      <c r="W815" s="7"/>
      <c r="X815" s="7"/>
      <c r="Y815" s="7" t="s">
        <v>480</v>
      </c>
      <c r="Z815" s="9" t="s">
        <v>8293</v>
      </c>
      <c r="AA815" s="7" t="s">
        <v>480</v>
      </c>
      <c r="AB815" s="7">
        <v>1</v>
      </c>
    </row>
    <row r="816" spans="1:28" ht="21.6" customHeight="1">
      <c r="A816" s="7">
        <v>85</v>
      </c>
      <c r="B816" s="7">
        <v>2025081440</v>
      </c>
      <c r="C816" s="7">
        <v>1</v>
      </c>
      <c r="D816" s="7" t="s">
        <v>7123</v>
      </c>
      <c r="E816" s="7" t="s">
        <v>125</v>
      </c>
      <c r="F816" s="7" t="s">
        <v>8292</v>
      </c>
      <c r="G816" s="7" t="s">
        <v>8294</v>
      </c>
      <c r="H816" s="7" t="s">
        <v>7583</v>
      </c>
      <c r="I816" s="7" t="s">
        <v>8295</v>
      </c>
      <c r="J816" s="7" t="s">
        <v>7234</v>
      </c>
      <c r="K816" s="7" t="s">
        <v>7129</v>
      </c>
      <c r="L816" s="9" t="s">
        <v>7200</v>
      </c>
      <c r="M816" s="9" t="s">
        <v>8296</v>
      </c>
      <c r="N816" s="9" t="s">
        <v>8297</v>
      </c>
      <c r="O816" s="7" t="s">
        <v>509</v>
      </c>
      <c r="P816" s="7"/>
      <c r="Q816" s="7">
        <v>984</v>
      </c>
      <c r="R816" s="7">
        <v>8649</v>
      </c>
      <c r="S816" s="7"/>
      <c r="T816" s="7"/>
      <c r="U816" s="7"/>
      <c r="V816" s="7"/>
      <c r="W816" s="7"/>
      <c r="X816" s="7"/>
      <c r="Y816" s="7"/>
      <c r="Z816" s="9" t="s">
        <v>8298</v>
      </c>
      <c r="AA816" s="7" t="s">
        <v>480</v>
      </c>
      <c r="AB816" s="7">
        <v>1</v>
      </c>
    </row>
    <row r="817" spans="1:28" ht="21.6" customHeight="1">
      <c r="A817" s="7">
        <v>109</v>
      </c>
      <c r="B817" s="7">
        <v>2025081357</v>
      </c>
      <c r="C817" s="7">
        <v>1</v>
      </c>
      <c r="D817" s="7" t="s">
        <v>7123</v>
      </c>
      <c r="E817" s="7" t="s">
        <v>125</v>
      </c>
      <c r="F817" s="7" t="s">
        <v>8291</v>
      </c>
      <c r="G817" s="7" t="s">
        <v>7373</v>
      </c>
      <c r="H817" s="7" t="s">
        <v>7332</v>
      </c>
      <c r="I817" s="7" t="s">
        <v>7482</v>
      </c>
      <c r="J817" s="7" t="s">
        <v>7244</v>
      </c>
      <c r="K817" s="7" t="s">
        <v>7129</v>
      </c>
      <c r="L817" s="9" t="s">
        <v>7483</v>
      </c>
      <c r="M817" s="9" t="s">
        <v>7484</v>
      </c>
      <c r="N817" s="9"/>
      <c r="O817" s="7" t="s">
        <v>471</v>
      </c>
      <c r="P817" s="7"/>
      <c r="Q817" s="7"/>
      <c r="R817" s="7">
        <v>133644</v>
      </c>
      <c r="S817" s="7" t="s">
        <v>480</v>
      </c>
      <c r="T817" s="7"/>
      <c r="U817" s="7"/>
      <c r="V817" s="7"/>
      <c r="W817" s="7"/>
      <c r="X817" s="7"/>
      <c r="Y817" s="7"/>
      <c r="Z817" s="9" t="s">
        <v>462</v>
      </c>
      <c r="AA817" s="7" t="s">
        <v>480</v>
      </c>
      <c r="AB817" s="7">
        <v>1</v>
      </c>
    </row>
    <row r="818" spans="1:28" ht="21.6" customHeight="1">
      <c r="A818" s="7">
        <v>98</v>
      </c>
      <c r="B818" s="7">
        <v>2025081094</v>
      </c>
      <c r="C818" s="7">
        <v>1</v>
      </c>
      <c r="D818" s="7" t="s">
        <v>7123</v>
      </c>
      <c r="E818" s="7" t="s">
        <v>125</v>
      </c>
      <c r="F818" s="7" t="s">
        <v>8282</v>
      </c>
      <c r="G818" s="7" t="s">
        <v>7275</v>
      </c>
      <c r="H818" s="7" t="s">
        <v>7599</v>
      </c>
      <c r="I818" s="7" t="s">
        <v>7459</v>
      </c>
      <c r="J818" s="7" t="s">
        <v>7244</v>
      </c>
      <c r="K818" s="7" t="s">
        <v>7129</v>
      </c>
      <c r="L818" s="9" t="s">
        <v>7344</v>
      </c>
      <c r="M818" s="9" t="s">
        <v>7460</v>
      </c>
      <c r="N818" s="9" t="s">
        <v>7325</v>
      </c>
      <c r="O818" s="7" t="s">
        <v>471</v>
      </c>
      <c r="P818" s="7"/>
      <c r="Q818" s="7"/>
      <c r="R818" s="7">
        <v>147602</v>
      </c>
      <c r="S818" s="7" t="s">
        <v>480</v>
      </c>
      <c r="T818" s="7"/>
      <c r="U818" s="7"/>
      <c r="V818" s="7"/>
      <c r="W818" s="7"/>
      <c r="X818" s="7"/>
      <c r="Y818" s="7"/>
      <c r="Z818" s="9" t="s">
        <v>7766</v>
      </c>
      <c r="AA818" s="7" t="s">
        <v>480</v>
      </c>
      <c r="AB818" s="7">
        <v>1</v>
      </c>
    </row>
    <row r="819" spans="1:28" ht="21.6" customHeight="1">
      <c r="A819" s="7">
        <v>110</v>
      </c>
      <c r="B819" s="7">
        <v>2025081097</v>
      </c>
      <c r="C819" s="7">
        <v>1</v>
      </c>
      <c r="D819" s="7" t="s">
        <v>7123</v>
      </c>
      <c r="E819" s="7" t="s">
        <v>125</v>
      </c>
      <c r="F819" s="7" t="s">
        <v>8282</v>
      </c>
      <c r="G819" s="7" t="s">
        <v>7599</v>
      </c>
      <c r="H819" s="7" t="s">
        <v>7332</v>
      </c>
      <c r="I819" s="7" t="s">
        <v>7480</v>
      </c>
      <c r="J819" s="7" t="s">
        <v>7244</v>
      </c>
      <c r="K819" s="7" t="s">
        <v>7129</v>
      </c>
      <c r="L819" s="9" t="s">
        <v>7344</v>
      </c>
      <c r="M819" s="9" t="s">
        <v>7481</v>
      </c>
      <c r="N819" s="9" t="s">
        <v>7440</v>
      </c>
      <c r="O819" s="7" t="s">
        <v>7136</v>
      </c>
      <c r="P819" s="7"/>
      <c r="Q819" s="7"/>
      <c r="R819" s="7">
        <v>199625</v>
      </c>
      <c r="S819" s="7"/>
      <c r="T819" s="7"/>
      <c r="U819" s="7"/>
      <c r="V819" s="7"/>
      <c r="W819" s="7"/>
      <c r="X819" s="7"/>
      <c r="Y819" s="7"/>
      <c r="Z819" s="9" t="s">
        <v>7766</v>
      </c>
      <c r="AA819" s="7" t="s">
        <v>480</v>
      </c>
      <c r="AB819" s="7">
        <v>1</v>
      </c>
    </row>
    <row r="820" spans="1:28" ht="21.6" customHeight="1">
      <c r="A820" s="7">
        <v>49</v>
      </c>
      <c r="B820" s="7">
        <v>2025081376</v>
      </c>
      <c r="C820" s="7">
        <v>1</v>
      </c>
      <c r="D820" s="7" t="s">
        <v>7123</v>
      </c>
      <c r="E820" s="7" t="s">
        <v>125</v>
      </c>
      <c r="F820" s="7" t="s">
        <v>8291</v>
      </c>
      <c r="G820" s="7" t="s">
        <v>7333</v>
      </c>
      <c r="H820" s="7" t="s">
        <v>7372</v>
      </c>
      <c r="I820" s="7" t="s">
        <v>7316</v>
      </c>
      <c r="J820" s="7" t="s">
        <v>7141</v>
      </c>
      <c r="K820" s="7" t="s">
        <v>7129</v>
      </c>
      <c r="L820" s="9" t="s">
        <v>7317</v>
      </c>
      <c r="M820" s="9" t="s">
        <v>7318</v>
      </c>
      <c r="N820" s="9" t="s">
        <v>7319</v>
      </c>
      <c r="O820" s="7" t="s">
        <v>7136</v>
      </c>
      <c r="P820" s="7"/>
      <c r="Q820" s="7">
        <v>15935</v>
      </c>
      <c r="R820" s="7">
        <v>140016</v>
      </c>
      <c r="S820" s="7"/>
      <c r="T820" s="7"/>
      <c r="U820" s="7"/>
      <c r="V820" s="7"/>
      <c r="W820" s="7"/>
      <c r="X820" s="7"/>
      <c r="Y820" s="7"/>
      <c r="Z820" s="9" t="s">
        <v>118</v>
      </c>
      <c r="AA820" s="7" t="s">
        <v>480</v>
      </c>
      <c r="AB820" s="7">
        <v>1</v>
      </c>
    </row>
    <row r="821" spans="1:28" ht="21.6" customHeight="1">
      <c r="A821" s="7">
        <v>83</v>
      </c>
      <c r="B821" s="7">
        <v>2025080135</v>
      </c>
      <c r="C821" s="7">
        <v>1</v>
      </c>
      <c r="D821" s="7" t="s">
        <v>7123</v>
      </c>
      <c r="E821" s="7" t="s">
        <v>125</v>
      </c>
      <c r="F821" s="7" t="s">
        <v>8276</v>
      </c>
      <c r="G821" s="7" t="s">
        <v>7373</v>
      </c>
      <c r="H821" s="7" t="s">
        <v>7332</v>
      </c>
      <c r="I821" s="7" t="s">
        <v>7658</v>
      </c>
      <c r="J821" s="7" t="s">
        <v>7223</v>
      </c>
      <c r="K821" s="7" t="s">
        <v>7129</v>
      </c>
      <c r="L821" s="9" t="s">
        <v>7408</v>
      </c>
      <c r="M821" s="9" t="s">
        <v>7659</v>
      </c>
      <c r="N821" s="9" t="s">
        <v>7660</v>
      </c>
      <c r="O821" s="7" t="s">
        <v>7136</v>
      </c>
      <c r="P821" s="7"/>
      <c r="Q821" s="7"/>
      <c r="R821" s="7">
        <v>199706</v>
      </c>
      <c r="S821" s="7"/>
      <c r="T821" s="7"/>
      <c r="U821" s="7"/>
      <c r="V821" s="7"/>
      <c r="W821" s="7"/>
      <c r="X821" s="7"/>
      <c r="Y821" s="7"/>
      <c r="Z821" s="9" t="s">
        <v>7766</v>
      </c>
      <c r="AA821" s="7" t="s">
        <v>480</v>
      </c>
      <c r="AB821" s="7">
        <v>1</v>
      </c>
    </row>
    <row r="822" spans="1:28" ht="21.6" customHeight="1">
      <c r="A822" s="7">
        <v>116</v>
      </c>
      <c r="B822" s="7">
        <v>2025081358</v>
      </c>
      <c r="C822" s="7">
        <v>1</v>
      </c>
      <c r="D822" s="7" t="s">
        <v>7123</v>
      </c>
      <c r="E822" s="7" t="s">
        <v>125</v>
      </c>
      <c r="F822" s="7" t="s">
        <v>8291</v>
      </c>
      <c r="G822" s="7" t="s">
        <v>7373</v>
      </c>
      <c r="H822" s="7" t="s">
        <v>7332</v>
      </c>
      <c r="I822" s="7" t="s">
        <v>7482</v>
      </c>
      <c r="J822" s="7" t="s">
        <v>7244</v>
      </c>
      <c r="K822" s="7" t="s">
        <v>7129</v>
      </c>
      <c r="L822" s="9" t="s">
        <v>7483</v>
      </c>
      <c r="M822" s="9" t="s">
        <v>7484</v>
      </c>
      <c r="N822" s="9"/>
      <c r="O822" s="7" t="s">
        <v>7136</v>
      </c>
      <c r="P822" s="7"/>
      <c r="Q822" s="7"/>
      <c r="R822" s="7">
        <v>133644</v>
      </c>
      <c r="S822" s="7"/>
      <c r="T822" s="7"/>
      <c r="U822" s="7"/>
      <c r="V822" s="7"/>
      <c r="W822" s="7"/>
      <c r="X822" s="7"/>
      <c r="Y822" s="7"/>
      <c r="Z822" s="9" t="s">
        <v>462</v>
      </c>
      <c r="AA822" s="7" t="s">
        <v>480</v>
      </c>
      <c r="AB822" s="7">
        <v>1</v>
      </c>
    </row>
    <row r="823" spans="1:28" ht="21.6" customHeight="1">
      <c r="A823" s="7">
        <v>50</v>
      </c>
      <c r="B823" s="7">
        <v>2025081550</v>
      </c>
      <c r="C823" s="7">
        <v>1</v>
      </c>
      <c r="D823" s="7" t="s">
        <v>7123</v>
      </c>
      <c r="E823" s="7" t="s">
        <v>125</v>
      </c>
      <c r="F823" s="7" t="s">
        <v>8299</v>
      </c>
      <c r="G823" s="7" t="s">
        <v>7226</v>
      </c>
      <c r="H823" s="7" t="s">
        <v>7309</v>
      </c>
      <c r="I823" s="7" t="s">
        <v>7311</v>
      </c>
      <c r="J823" s="7" t="s">
        <v>7141</v>
      </c>
      <c r="K823" s="7" t="s">
        <v>7129</v>
      </c>
      <c r="L823" s="9" t="s">
        <v>7312</v>
      </c>
      <c r="M823" s="9" t="s">
        <v>7313</v>
      </c>
      <c r="N823" s="9"/>
      <c r="O823" s="7" t="s">
        <v>471</v>
      </c>
      <c r="P823" s="7"/>
      <c r="Q823" s="7">
        <v>2050</v>
      </c>
      <c r="R823" s="7">
        <v>41000</v>
      </c>
      <c r="S823" s="7" t="s">
        <v>480</v>
      </c>
      <c r="T823" s="7"/>
      <c r="U823" s="7"/>
      <c r="V823" s="7"/>
      <c r="W823" s="7"/>
      <c r="X823" s="7"/>
      <c r="Y823" s="7"/>
      <c r="Z823" s="9" t="s">
        <v>118</v>
      </c>
      <c r="AA823" s="7" t="s">
        <v>480</v>
      </c>
      <c r="AB823" s="7">
        <v>1</v>
      </c>
    </row>
    <row r="824" spans="1:28" ht="21.6" customHeight="1">
      <c r="A824" s="7">
        <v>62</v>
      </c>
      <c r="B824" s="7">
        <v>2025081560</v>
      </c>
      <c r="C824" s="7">
        <v>1</v>
      </c>
      <c r="D824" s="7" t="s">
        <v>7123</v>
      </c>
      <c r="E824" s="7" t="s">
        <v>125</v>
      </c>
      <c r="F824" s="7" t="s">
        <v>8299</v>
      </c>
      <c r="G824" s="7" t="s">
        <v>7179</v>
      </c>
      <c r="H824" s="7" t="s">
        <v>7327</v>
      </c>
      <c r="I824" s="7" t="s">
        <v>7634</v>
      </c>
      <c r="J824" s="7" t="s">
        <v>7170</v>
      </c>
      <c r="K824" s="7" t="s">
        <v>7129</v>
      </c>
      <c r="L824" s="9" t="s">
        <v>7290</v>
      </c>
      <c r="M824" s="9" t="s">
        <v>7291</v>
      </c>
      <c r="N824" s="9" t="s">
        <v>7443</v>
      </c>
      <c r="O824" s="7" t="s">
        <v>471</v>
      </c>
      <c r="P824" s="7"/>
      <c r="Q824" s="7">
        <v>700</v>
      </c>
      <c r="R824" s="7">
        <v>10500</v>
      </c>
      <c r="S824" s="7" t="s">
        <v>480</v>
      </c>
      <c r="T824" s="7"/>
      <c r="U824" s="7"/>
      <c r="V824" s="7"/>
      <c r="W824" s="7"/>
      <c r="X824" s="7"/>
      <c r="Y824" s="7"/>
      <c r="Z824" s="9" t="s">
        <v>118</v>
      </c>
      <c r="AA824" s="7" t="s">
        <v>480</v>
      </c>
      <c r="AB824" s="7">
        <v>1</v>
      </c>
    </row>
    <row r="825" spans="1:28" ht="21.6" customHeight="1">
      <c r="A825" s="7">
        <v>86</v>
      </c>
      <c r="B825" s="7">
        <v>2025081552</v>
      </c>
      <c r="C825" s="7">
        <v>1</v>
      </c>
      <c r="D825" s="7" t="s">
        <v>7123</v>
      </c>
      <c r="E825" s="7" t="s">
        <v>125</v>
      </c>
      <c r="F825" s="7" t="s">
        <v>8299</v>
      </c>
      <c r="G825" s="7" t="s">
        <v>7309</v>
      </c>
      <c r="H825" s="7" t="s">
        <v>7179</v>
      </c>
      <c r="I825" s="7" t="s">
        <v>7393</v>
      </c>
      <c r="J825" s="7" t="s">
        <v>7223</v>
      </c>
      <c r="K825" s="7" t="s">
        <v>7129</v>
      </c>
      <c r="L825" s="9" t="s">
        <v>7394</v>
      </c>
      <c r="M825" s="9" t="s">
        <v>7395</v>
      </c>
      <c r="N825" s="9"/>
      <c r="O825" s="7" t="s">
        <v>471</v>
      </c>
      <c r="P825" s="7"/>
      <c r="Q825" s="7"/>
      <c r="R825" s="7">
        <v>46000</v>
      </c>
      <c r="S825" s="7" t="s">
        <v>480</v>
      </c>
      <c r="T825" s="7"/>
      <c r="U825" s="7"/>
      <c r="V825" s="7"/>
      <c r="W825" s="7"/>
      <c r="X825" s="7"/>
      <c r="Y825" s="7"/>
      <c r="Z825" s="9" t="s">
        <v>118</v>
      </c>
      <c r="AA825" s="7" t="s">
        <v>480</v>
      </c>
      <c r="AB825" s="7">
        <v>1</v>
      </c>
    </row>
    <row r="826" spans="1:28" ht="21.6" customHeight="1">
      <c r="A826" s="7">
        <v>113</v>
      </c>
      <c r="B826" s="7">
        <v>2025081103</v>
      </c>
      <c r="C826" s="7">
        <v>1</v>
      </c>
      <c r="D826" s="7" t="s">
        <v>7123</v>
      </c>
      <c r="E826" s="7" t="s">
        <v>125</v>
      </c>
      <c r="F826" s="7" t="s">
        <v>8282</v>
      </c>
      <c r="G826" s="7" t="s">
        <v>7533</v>
      </c>
      <c r="H826" s="7" t="s">
        <v>7372</v>
      </c>
      <c r="I826" s="7" t="s">
        <v>7467</v>
      </c>
      <c r="J826" s="7" t="s">
        <v>7244</v>
      </c>
      <c r="K826" s="7" t="s">
        <v>7129</v>
      </c>
      <c r="L826" s="9" t="s">
        <v>7344</v>
      </c>
      <c r="M826" s="9" t="s">
        <v>7468</v>
      </c>
      <c r="N826" s="9" t="s">
        <v>7469</v>
      </c>
      <c r="O826" s="7" t="s">
        <v>7136</v>
      </c>
      <c r="P826" s="7"/>
      <c r="Q826" s="7"/>
      <c r="R826" s="7">
        <v>127215</v>
      </c>
      <c r="S826" s="7"/>
      <c r="T826" s="7"/>
      <c r="U826" s="7"/>
      <c r="V826" s="7"/>
      <c r="W826" s="7"/>
      <c r="X826" s="7"/>
      <c r="Y826" s="7"/>
      <c r="Z826" s="9" t="s">
        <v>7766</v>
      </c>
      <c r="AA826" s="7" t="s">
        <v>480</v>
      </c>
      <c r="AB826" s="7">
        <v>1</v>
      </c>
    </row>
    <row r="827" spans="1:28" ht="21.6" customHeight="1">
      <c r="A827" s="7">
        <v>131</v>
      </c>
      <c r="B827" s="7">
        <v>2025081293</v>
      </c>
      <c r="C827" s="7">
        <v>1</v>
      </c>
      <c r="D827" s="7" t="s">
        <v>7123</v>
      </c>
      <c r="E827" s="7" t="s">
        <v>125</v>
      </c>
      <c r="F827" s="7" t="s">
        <v>8291</v>
      </c>
      <c r="G827" s="7" t="s">
        <v>7226</v>
      </c>
      <c r="H827" s="7" t="s">
        <v>7309</v>
      </c>
      <c r="I827" s="7" t="s">
        <v>8300</v>
      </c>
      <c r="J827" s="7" t="s">
        <v>7489</v>
      </c>
      <c r="K827" s="7" t="s">
        <v>7129</v>
      </c>
      <c r="L827" s="9" t="s">
        <v>8025</v>
      </c>
      <c r="M827" s="9" t="s">
        <v>8301</v>
      </c>
      <c r="N827" s="9" t="s">
        <v>8027</v>
      </c>
      <c r="O827" s="7" t="s">
        <v>7136</v>
      </c>
      <c r="P827" s="7"/>
      <c r="Q827" s="7"/>
      <c r="R827" s="7">
        <v>3085</v>
      </c>
      <c r="S827" s="7"/>
      <c r="T827" s="7"/>
      <c r="U827" s="7"/>
      <c r="V827" s="7"/>
      <c r="W827" s="7"/>
      <c r="X827" s="7"/>
      <c r="Y827" s="7"/>
      <c r="Z827" s="9" t="s">
        <v>7641</v>
      </c>
      <c r="AA827" s="7" t="s">
        <v>480</v>
      </c>
      <c r="AB827" s="7">
        <v>1</v>
      </c>
    </row>
    <row r="828" spans="1:28" ht="21.6" customHeight="1">
      <c r="A828" s="7">
        <v>86</v>
      </c>
      <c r="B828" s="7">
        <v>2025081693</v>
      </c>
      <c r="C828" s="7">
        <v>1</v>
      </c>
      <c r="D828" s="7" t="s">
        <v>7123</v>
      </c>
      <c r="E828" s="7" t="s">
        <v>125</v>
      </c>
      <c r="F828" s="7" t="s">
        <v>8299</v>
      </c>
      <c r="G828" s="7" t="s">
        <v>7333</v>
      </c>
      <c r="H828" s="7" t="s">
        <v>8302</v>
      </c>
      <c r="I828" s="7" t="s">
        <v>7374</v>
      </c>
      <c r="J828" s="7" t="s">
        <v>7199</v>
      </c>
      <c r="K828" s="7" t="s">
        <v>7129</v>
      </c>
      <c r="L828" s="9" t="s">
        <v>7216</v>
      </c>
      <c r="M828" s="9" t="s">
        <v>7375</v>
      </c>
      <c r="N828" s="9" t="s">
        <v>7376</v>
      </c>
      <c r="O828" s="7" t="s">
        <v>509</v>
      </c>
      <c r="P828" s="7"/>
      <c r="Q828" s="7"/>
      <c r="R828" s="7">
        <v>76522</v>
      </c>
      <c r="S828" s="7"/>
      <c r="T828" s="7"/>
      <c r="U828" s="7"/>
      <c r="V828" s="7"/>
      <c r="W828" s="7"/>
      <c r="X828" s="7"/>
      <c r="Y828" s="7"/>
      <c r="Z828" s="9" t="s">
        <v>8303</v>
      </c>
      <c r="AA828" s="7" t="s">
        <v>480</v>
      </c>
      <c r="AB828" s="7">
        <v>1</v>
      </c>
    </row>
    <row r="829" spans="1:28" ht="21.6" customHeight="1">
      <c r="A829" s="7">
        <v>87</v>
      </c>
      <c r="B829" s="7">
        <v>2025080859</v>
      </c>
      <c r="C829" s="7">
        <v>1</v>
      </c>
      <c r="D829" s="7" t="s">
        <v>7123</v>
      </c>
      <c r="E829" s="7" t="s">
        <v>125</v>
      </c>
      <c r="F829" s="7" t="s">
        <v>8277</v>
      </c>
      <c r="G829" s="7" t="s">
        <v>7332</v>
      </c>
      <c r="H829" s="7" t="s">
        <v>7333</v>
      </c>
      <c r="I829" s="7" t="s">
        <v>7379</v>
      </c>
      <c r="J829" s="7" t="s">
        <v>7223</v>
      </c>
      <c r="K829" s="7" t="s">
        <v>7129</v>
      </c>
      <c r="L829" s="9" t="s">
        <v>7380</v>
      </c>
      <c r="M829" s="9" t="s">
        <v>7381</v>
      </c>
      <c r="N829" s="9" t="s">
        <v>7382</v>
      </c>
      <c r="O829" s="7" t="s">
        <v>7136</v>
      </c>
      <c r="P829" s="7"/>
      <c r="Q829" s="7"/>
      <c r="R829" s="7">
        <v>146880</v>
      </c>
      <c r="S829" s="7"/>
      <c r="T829" s="7"/>
      <c r="U829" s="7"/>
      <c r="V829" s="7"/>
      <c r="W829" s="7"/>
      <c r="X829" s="7"/>
      <c r="Y829" s="7"/>
      <c r="Z829" s="9" t="s">
        <v>7766</v>
      </c>
      <c r="AA829" s="7" t="s">
        <v>480</v>
      </c>
      <c r="AB829" s="7">
        <v>1</v>
      </c>
    </row>
    <row r="830" spans="1:28" ht="21.6" customHeight="1">
      <c r="A830" s="7">
        <v>1</v>
      </c>
      <c r="B830" s="7">
        <v>2025081757</v>
      </c>
      <c r="C830" s="7">
        <v>1</v>
      </c>
      <c r="D830" s="7" t="s">
        <v>7123</v>
      </c>
      <c r="E830" s="7" t="s">
        <v>130</v>
      </c>
      <c r="F830" s="7" t="s">
        <v>8304</v>
      </c>
      <c r="G830" s="7" t="s">
        <v>7272</v>
      </c>
      <c r="H830" s="7" t="s">
        <v>7348</v>
      </c>
      <c r="I830" s="7" t="s">
        <v>7152</v>
      </c>
      <c r="J830" s="7" t="s">
        <v>7141</v>
      </c>
      <c r="K830" s="7" t="s">
        <v>7129</v>
      </c>
      <c r="L830" s="9" t="s">
        <v>7153</v>
      </c>
      <c r="M830" s="9" t="s">
        <v>7154</v>
      </c>
      <c r="N830" s="9" t="s">
        <v>7155</v>
      </c>
      <c r="O830" s="7" t="s">
        <v>471</v>
      </c>
      <c r="P830" s="7"/>
      <c r="Q830" s="7">
        <v>37518</v>
      </c>
      <c r="R830" s="7">
        <v>68596</v>
      </c>
      <c r="S830" s="7" t="s">
        <v>480</v>
      </c>
      <c r="T830" s="7"/>
      <c r="U830" s="7"/>
      <c r="V830" s="7"/>
      <c r="W830" s="7"/>
      <c r="X830" s="7"/>
      <c r="Y830" s="7"/>
      <c r="Z830" s="9" t="s">
        <v>7132</v>
      </c>
      <c r="AA830" s="7" t="s">
        <v>480</v>
      </c>
      <c r="AB830" s="7">
        <v>1</v>
      </c>
    </row>
    <row r="831" spans="1:28" ht="21.6" customHeight="1">
      <c r="A831" s="7">
        <v>3</v>
      </c>
      <c r="B831" s="7">
        <v>2025081753</v>
      </c>
      <c r="C831" s="7">
        <v>1</v>
      </c>
      <c r="D831" s="7" t="s">
        <v>7123</v>
      </c>
      <c r="E831" s="7" t="s">
        <v>130</v>
      </c>
      <c r="F831" s="7" t="s">
        <v>8304</v>
      </c>
      <c r="G831" s="7" t="s">
        <v>7309</v>
      </c>
      <c r="H831" s="7" t="s">
        <v>7179</v>
      </c>
      <c r="I831" s="7" t="s">
        <v>7205</v>
      </c>
      <c r="J831" s="7" t="s">
        <v>7199</v>
      </c>
      <c r="K831" s="7" t="s">
        <v>7129</v>
      </c>
      <c r="L831" s="9" t="s">
        <v>7153</v>
      </c>
      <c r="M831" s="9" t="s">
        <v>7154</v>
      </c>
      <c r="N831" s="9" t="s">
        <v>7206</v>
      </c>
      <c r="O831" s="7" t="s">
        <v>471</v>
      </c>
      <c r="P831" s="7"/>
      <c r="Q831" s="7"/>
      <c r="R831" s="7">
        <v>88174</v>
      </c>
      <c r="S831" s="7" t="s">
        <v>480</v>
      </c>
      <c r="T831" s="7"/>
      <c r="U831" s="7"/>
      <c r="V831" s="7"/>
      <c r="W831" s="7"/>
      <c r="X831" s="7"/>
      <c r="Y831" s="7"/>
      <c r="Z831" s="9" t="s">
        <v>7132</v>
      </c>
      <c r="AA831" s="7" t="s">
        <v>480</v>
      </c>
      <c r="AB831" s="7">
        <v>1</v>
      </c>
    </row>
    <row r="832" spans="1:28" ht="21.6" customHeight="1">
      <c r="A832" s="7">
        <v>15</v>
      </c>
      <c r="B832" s="7">
        <v>2025081755</v>
      </c>
      <c r="C832" s="7">
        <v>1</v>
      </c>
      <c r="D832" s="7" t="s">
        <v>7123</v>
      </c>
      <c r="E832" s="7" t="s">
        <v>130</v>
      </c>
      <c r="F832" s="7" t="s">
        <v>8304</v>
      </c>
      <c r="G832" s="7" t="s">
        <v>8294</v>
      </c>
      <c r="H832" s="7" t="s">
        <v>7327</v>
      </c>
      <c r="I832" s="7" t="s">
        <v>7243</v>
      </c>
      <c r="J832" s="7" t="s">
        <v>7244</v>
      </c>
      <c r="K832" s="7" t="s">
        <v>7129</v>
      </c>
      <c r="L832" s="9" t="s">
        <v>7153</v>
      </c>
      <c r="M832" s="9" t="s">
        <v>7154</v>
      </c>
      <c r="N832" s="9" t="s">
        <v>7245</v>
      </c>
      <c r="O832" s="7" t="s">
        <v>471</v>
      </c>
      <c r="P832" s="7"/>
      <c r="Q832" s="7"/>
      <c r="R832" s="7">
        <v>127238</v>
      </c>
      <c r="S832" s="7" t="s">
        <v>480</v>
      </c>
      <c r="T832" s="7"/>
      <c r="U832" s="7"/>
      <c r="V832" s="7"/>
      <c r="W832" s="7"/>
      <c r="X832" s="7"/>
      <c r="Y832" s="7"/>
      <c r="Z832" s="9" t="s">
        <v>7132</v>
      </c>
      <c r="AA832" s="7" t="s">
        <v>480</v>
      </c>
      <c r="AB832" s="7">
        <v>1</v>
      </c>
    </row>
    <row r="833" spans="1:28" ht="21.6" customHeight="1">
      <c r="A833" s="7">
        <v>65</v>
      </c>
      <c r="B833" s="7">
        <v>2025081291</v>
      </c>
      <c r="C833" s="7">
        <v>1</v>
      </c>
      <c r="D833" s="7" t="s">
        <v>7123</v>
      </c>
      <c r="E833" s="7" t="s">
        <v>125</v>
      </c>
      <c r="F833" s="7" t="s">
        <v>8291</v>
      </c>
      <c r="G833" s="7" t="s">
        <v>7296</v>
      </c>
      <c r="H833" s="7" t="s">
        <v>7226</v>
      </c>
      <c r="I833" s="7" t="s">
        <v>8181</v>
      </c>
      <c r="J833" s="7" t="s">
        <v>7141</v>
      </c>
      <c r="K833" s="7" t="s">
        <v>7129</v>
      </c>
      <c r="L833" s="9" t="s">
        <v>8025</v>
      </c>
      <c r="M833" s="9" t="s">
        <v>8026</v>
      </c>
      <c r="N833" s="9" t="s">
        <v>8182</v>
      </c>
      <c r="O833" s="7" t="s">
        <v>7136</v>
      </c>
      <c r="P833" s="7"/>
      <c r="Q833" s="7">
        <v>26639</v>
      </c>
      <c r="R833" s="7">
        <v>44110</v>
      </c>
      <c r="S833" s="7"/>
      <c r="T833" s="7"/>
      <c r="U833" s="7"/>
      <c r="V833" s="7"/>
      <c r="W833" s="7"/>
      <c r="X833" s="7"/>
      <c r="Y833" s="7"/>
      <c r="Z833" s="9" t="s">
        <v>7641</v>
      </c>
      <c r="AA833" s="7" t="s">
        <v>480</v>
      </c>
      <c r="AB833" s="7">
        <v>1</v>
      </c>
    </row>
    <row r="834" spans="1:28" ht="21.6" customHeight="1">
      <c r="A834" s="7">
        <v>71</v>
      </c>
      <c r="B834" s="7">
        <v>2025081331</v>
      </c>
      <c r="C834" s="7">
        <v>1</v>
      </c>
      <c r="D834" s="7" t="s">
        <v>7123</v>
      </c>
      <c r="E834" s="7" t="s">
        <v>125</v>
      </c>
      <c r="F834" s="7" t="s">
        <v>8291</v>
      </c>
      <c r="G834" s="7" t="s">
        <v>7327</v>
      </c>
      <c r="H834" s="7" t="s">
        <v>7347</v>
      </c>
      <c r="I834" s="7" t="s">
        <v>7628</v>
      </c>
      <c r="J834" s="7" t="s">
        <v>7170</v>
      </c>
      <c r="K834" s="7" t="s">
        <v>7129</v>
      </c>
      <c r="L834" s="9" t="s">
        <v>7329</v>
      </c>
      <c r="M834" s="9" t="s">
        <v>7629</v>
      </c>
      <c r="N834" s="9" t="s">
        <v>7630</v>
      </c>
      <c r="O834" s="7" t="s">
        <v>7136</v>
      </c>
      <c r="P834" s="7">
        <v>1749</v>
      </c>
      <c r="Q834" s="7">
        <v>2376</v>
      </c>
      <c r="R834" s="7">
        <v>6220</v>
      </c>
      <c r="S834" s="7"/>
      <c r="T834" s="7"/>
      <c r="U834" s="7"/>
      <c r="V834" s="7"/>
      <c r="W834" s="7"/>
      <c r="X834" s="7"/>
      <c r="Y834" s="7"/>
      <c r="Z834" s="9" t="s">
        <v>7641</v>
      </c>
      <c r="AA834" s="7" t="s">
        <v>480</v>
      </c>
      <c r="AB834" s="7">
        <v>1</v>
      </c>
    </row>
    <row r="835" spans="1:28" ht="21.6" customHeight="1">
      <c r="A835" s="7">
        <v>113</v>
      </c>
      <c r="B835" s="7">
        <v>2025080144</v>
      </c>
      <c r="C835" s="7">
        <v>1</v>
      </c>
      <c r="D835" s="7" t="s">
        <v>7123</v>
      </c>
      <c r="E835" s="7" t="s">
        <v>125</v>
      </c>
      <c r="F835" s="7" t="s">
        <v>8276</v>
      </c>
      <c r="G835" s="7" t="s">
        <v>7333</v>
      </c>
      <c r="H835" s="7" t="s">
        <v>7372</v>
      </c>
      <c r="I835" s="7" t="s">
        <v>7448</v>
      </c>
      <c r="J835" s="7" t="s">
        <v>7244</v>
      </c>
      <c r="K835" s="7" t="s">
        <v>7129</v>
      </c>
      <c r="L835" s="9" t="s">
        <v>7449</v>
      </c>
      <c r="M835" s="9" t="s">
        <v>7450</v>
      </c>
      <c r="N835" s="9" t="s">
        <v>371</v>
      </c>
      <c r="O835" s="7" t="s">
        <v>7136</v>
      </c>
      <c r="P835" s="7"/>
      <c r="Q835" s="7"/>
      <c r="R835" s="7">
        <v>287428</v>
      </c>
      <c r="S835" s="7"/>
      <c r="T835" s="7"/>
      <c r="U835" s="7"/>
      <c r="V835" s="7"/>
      <c r="W835" s="7"/>
      <c r="X835" s="7"/>
      <c r="Y835" s="7"/>
      <c r="Z835" s="9" t="s">
        <v>7766</v>
      </c>
      <c r="AA835" s="7" t="s">
        <v>480</v>
      </c>
      <c r="AB835" s="7">
        <v>1</v>
      </c>
    </row>
    <row r="836" spans="1:28" ht="21.6" customHeight="1">
      <c r="A836" s="7">
        <v>117</v>
      </c>
      <c r="B836" s="7">
        <v>2025081295</v>
      </c>
      <c r="C836" s="7">
        <v>1</v>
      </c>
      <c r="D836" s="7" t="s">
        <v>7123</v>
      </c>
      <c r="E836" s="7" t="s">
        <v>125</v>
      </c>
      <c r="F836" s="7" t="s">
        <v>8291</v>
      </c>
      <c r="G836" s="7" t="s">
        <v>7309</v>
      </c>
      <c r="H836" s="7" t="s">
        <v>7179</v>
      </c>
      <c r="I836" s="7" t="s">
        <v>8024</v>
      </c>
      <c r="J836" s="7" t="s">
        <v>7244</v>
      </c>
      <c r="K836" s="7" t="s">
        <v>7129</v>
      </c>
      <c r="L836" s="9" t="s">
        <v>8025</v>
      </c>
      <c r="M836" s="9" t="s">
        <v>8026</v>
      </c>
      <c r="N836" s="9" t="s">
        <v>8027</v>
      </c>
      <c r="O836" s="7" t="s">
        <v>7136</v>
      </c>
      <c r="P836" s="7"/>
      <c r="Q836" s="7"/>
      <c r="R836" s="7">
        <v>115901</v>
      </c>
      <c r="S836" s="7"/>
      <c r="T836" s="7"/>
      <c r="U836" s="7"/>
      <c r="V836" s="7"/>
      <c r="W836" s="7"/>
      <c r="X836" s="7"/>
      <c r="Y836" s="7"/>
      <c r="Z836" s="9" t="s">
        <v>7641</v>
      </c>
      <c r="AA836" s="7" t="s">
        <v>480</v>
      </c>
      <c r="AB836" s="7">
        <v>1</v>
      </c>
    </row>
    <row r="837" spans="1:28" ht="21.6" customHeight="1">
      <c r="A837" s="7">
        <v>7</v>
      </c>
      <c r="B837" s="7">
        <v>2025080787</v>
      </c>
      <c r="C837" s="7">
        <v>1</v>
      </c>
      <c r="D837" s="7" t="s">
        <v>7123</v>
      </c>
      <c r="E837" s="7" t="s">
        <v>130</v>
      </c>
      <c r="F837" s="7" t="s">
        <v>8277</v>
      </c>
      <c r="G837" s="7" t="s">
        <v>7214</v>
      </c>
      <c r="H837" s="7" t="s">
        <v>8078</v>
      </c>
      <c r="I837" s="7" t="s">
        <v>7222</v>
      </c>
      <c r="J837" s="7" t="s">
        <v>7223</v>
      </c>
      <c r="K837" s="7" t="s">
        <v>7129</v>
      </c>
      <c r="L837" s="9" t="s">
        <v>7224</v>
      </c>
      <c r="M837" s="9" t="s">
        <v>7225</v>
      </c>
      <c r="N837" s="9" t="s">
        <v>130</v>
      </c>
      <c r="O837" s="7" t="s">
        <v>7136</v>
      </c>
      <c r="P837" s="7"/>
      <c r="Q837" s="7"/>
      <c r="R837" s="7">
        <v>63324</v>
      </c>
      <c r="S837" s="7"/>
      <c r="T837" s="7"/>
      <c r="U837" s="7"/>
      <c r="V837" s="7"/>
      <c r="W837" s="7"/>
      <c r="X837" s="7"/>
      <c r="Y837" s="7"/>
      <c r="Z837" s="9" t="s">
        <v>7132</v>
      </c>
      <c r="AA837" s="7" t="s">
        <v>480</v>
      </c>
      <c r="AB837" s="7">
        <v>1</v>
      </c>
    </row>
    <row r="838" spans="1:28" ht="21.6" customHeight="1">
      <c r="A838" s="7">
        <v>69</v>
      </c>
      <c r="B838" s="7">
        <v>2025081328</v>
      </c>
      <c r="C838" s="7">
        <v>1</v>
      </c>
      <c r="D838" s="7" t="s">
        <v>7123</v>
      </c>
      <c r="E838" s="7" t="s">
        <v>125</v>
      </c>
      <c r="F838" s="7" t="s">
        <v>8291</v>
      </c>
      <c r="G838" s="7" t="s">
        <v>7179</v>
      </c>
      <c r="H838" s="7" t="s">
        <v>7327</v>
      </c>
      <c r="I838" s="7" t="s">
        <v>7297</v>
      </c>
      <c r="J838" s="7" t="s">
        <v>7141</v>
      </c>
      <c r="K838" s="7" t="s">
        <v>7129</v>
      </c>
      <c r="L838" s="9" t="s">
        <v>7298</v>
      </c>
      <c r="M838" s="9" t="s">
        <v>7299</v>
      </c>
      <c r="N838" s="9" t="s">
        <v>7612</v>
      </c>
      <c r="O838" s="7" t="s">
        <v>7136</v>
      </c>
      <c r="P838" s="7"/>
      <c r="Q838" s="7">
        <v>10738</v>
      </c>
      <c r="R838" s="7">
        <v>73666</v>
      </c>
      <c r="S838" s="7"/>
      <c r="T838" s="7"/>
      <c r="U838" s="7"/>
      <c r="V838" s="7"/>
      <c r="W838" s="7"/>
      <c r="X838" s="7"/>
      <c r="Y838" s="7"/>
      <c r="Z838" s="9" t="s">
        <v>7641</v>
      </c>
      <c r="AA838" s="7" t="s">
        <v>480</v>
      </c>
      <c r="AB838" s="7">
        <v>1</v>
      </c>
    </row>
    <row r="839" spans="1:28" ht="21.6" customHeight="1">
      <c r="A839" s="7">
        <v>96</v>
      </c>
      <c r="B839" s="7">
        <v>2025081363</v>
      </c>
      <c r="C839" s="7">
        <v>1</v>
      </c>
      <c r="D839" s="7" t="s">
        <v>7123</v>
      </c>
      <c r="E839" s="7" t="s">
        <v>125</v>
      </c>
      <c r="F839" s="7" t="s">
        <v>8291</v>
      </c>
      <c r="G839" s="7" t="s">
        <v>7196</v>
      </c>
      <c r="H839" s="7" t="s">
        <v>7150</v>
      </c>
      <c r="I839" s="7" t="s">
        <v>7651</v>
      </c>
      <c r="J839" s="7" t="s">
        <v>7199</v>
      </c>
      <c r="K839" s="7" t="s">
        <v>7129</v>
      </c>
      <c r="L839" s="9" t="s">
        <v>7652</v>
      </c>
      <c r="M839" s="9" t="s">
        <v>7653</v>
      </c>
      <c r="N839" s="9" t="s">
        <v>7370</v>
      </c>
      <c r="O839" s="7" t="s">
        <v>7136</v>
      </c>
      <c r="P839" s="7"/>
      <c r="Q839" s="7"/>
      <c r="R839" s="7">
        <v>213124</v>
      </c>
      <c r="S839" s="7"/>
      <c r="T839" s="7"/>
      <c r="U839" s="7"/>
      <c r="V839" s="7"/>
      <c r="W839" s="7"/>
      <c r="X839" s="7"/>
      <c r="Y839" s="7"/>
      <c r="Z839" s="9" t="s">
        <v>118</v>
      </c>
      <c r="AA839" s="7" t="s">
        <v>480</v>
      </c>
      <c r="AB839" s="7">
        <v>1</v>
      </c>
    </row>
    <row r="840" spans="1:28" ht="21.6" customHeight="1">
      <c r="A840" s="7">
        <v>122</v>
      </c>
      <c r="B840" s="7">
        <v>2025081883</v>
      </c>
      <c r="C840" s="7">
        <v>1</v>
      </c>
      <c r="D840" s="7" t="s">
        <v>7123</v>
      </c>
      <c r="E840" s="7" t="s">
        <v>125</v>
      </c>
      <c r="F840" s="7" t="s">
        <v>8305</v>
      </c>
      <c r="G840" s="7" t="s">
        <v>7226</v>
      </c>
      <c r="H840" s="7" t="s">
        <v>7327</v>
      </c>
      <c r="I840" s="7" t="s">
        <v>8295</v>
      </c>
      <c r="J840" s="7" t="s">
        <v>7234</v>
      </c>
      <c r="K840" s="7" t="s">
        <v>7129</v>
      </c>
      <c r="L840" s="9" t="s">
        <v>7200</v>
      </c>
      <c r="M840" s="9" t="s">
        <v>8296</v>
      </c>
      <c r="N840" s="9" t="s">
        <v>8297</v>
      </c>
      <c r="O840" s="7" t="s">
        <v>471</v>
      </c>
      <c r="P840" s="7"/>
      <c r="Q840" s="7">
        <v>984</v>
      </c>
      <c r="R840" s="7">
        <v>8649</v>
      </c>
      <c r="S840" s="7"/>
      <c r="T840" s="7"/>
      <c r="U840" s="7"/>
      <c r="V840" s="7"/>
      <c r="W840" s="7"/>
      <c r="X840" s="7"/>
      <c r="Y840" s="7" t="s">
        <v>480</v>
      </c>
      <c r="Z840" s="9" t="s">
        <v>8306</v>
      </c>
      <c r="AA840" s="7" t="s">
        <v>480</v>
      </c>
      <c r="AB840" s="7">
        <v>1</v>
      </c>
    </row>
    <row r="841" spans="1:28" ht="21.6" customHeight="1">
      <c r="A841" s="7">
        <v>124</v>
      </c>
      <c r="B841" s="7">
        <v>2025081884</v>
      </c>
      <c r="C841" s="7">
        <v>1</v>
      </c>
      <c r="D841" s="7" t="s">
        <v>7123</v>
      </c>
      <c r="E841" s="7" t="s">
        <v>125</v>
      </c>
      <c r="F841" s="7" t="s">
        <v>8305</v>
      </c>
      <c r="G841" s="7" t="s">
        <v>7327</v>
      </c>
      <c r="H841" s="7" t="s">
        <v>8307</v>
      </c>
      <c r="I841" s="7" t="s">
        <v>8272</v>
      </c>
      <c r="J841" s="7" t="s">
        <v>7234</v>
      </c>
      <c r="K841" s="7" t="s">
        <v>7129</v>
      </c>
      <c r="L841" s="9" t="s">
        <v>7200</v>
      </c>
      <c r="M841" s="9" t="s">
        <v>8273</v>
      </c>
      <c r="N841" s="9" t="s">
        <v>8274</v>
      </c>
      <c r="O841" s="7" t="s">
        <v>471</v>
      </c>
      <c r="P841" s="7"/>
      <c r="Q841" s="7">
        <v>6663</v>
      </c>
      <c r="R841" s="7">
        <v>11174</v>
      </c>
      <c r="S841" s="7"/>
      <c r="T841" s="7"/>
      <c r="U841" s="7"/>
      <c r="V841" s="7"/>
      <c r="W841" s="7"/>
      <c r="X841" s="7"/>
      <c r="Y841" s="7" t="s">
        <v>480</v>
      </c>
      <c r="Z841" s="9" t="s">
        <v>8308</v>
      </c>
      <c r="AA841" s="7" t="s">
        <v>480</v>
      </c>
      <c r="AB841" s="7">
        <v>1</v>
      </c>
    </row>
    <row r="842" spans="1:28" ht="21.6" customHeight="1">
      <c r="A842" s="7">
        <v>182</v>
      </c>
      <c r="B842" s="7">
        <v>2025081824</v>
      </c>
      <c r="C842" s="7">
        <v>1</v>
      </c>
      <c r="D842" s="7" t="s">
        <v>7123</v>
      </c>
      <c r="E842" s="7" t="s">
        <v>146</v>
      </c>
      <c r="F842" s="7" t="s">
        <v>8304</v>
      </c>
      <c r="G842" s="7" t="s">
        <v>8235</v>
      </c>
      <c r="H842" s="7" t="s">
        <v>8309</v>
      </c>
      <c r="I842" s="7" t="s">
        <v>7530</v>
      </c>
      <c r="J842" s="7" t="s">
        <v>7247</v>
      </c>
      <c r="K842" s="7" t="s">
        <v>7129</v>
      </c>
      <c r="L842" s="9" t="s">
        <v>7531</v>
      </c>
      <c r="M842" s="9" t="s">
        <v>7532</v>
      </c>
      <c r="N842" s="9" t="s">
        <v>7376</v>
      </c>
      <c r="O842" s="7" t="s">
        <v>7136</v>
      </c>
      <c r="P842" s="7"/>
      <c r="Q842" s="7">
        <v>4667</v>
      </c>
      <c r="R842" s="7">
        <v>56483</v>
      </c>
      <c r="S842" s="7"/>
      <c r="T842" s="7"/>
      <c r="U842" s="7"/>
      <c r="V842" s="7"/>
      <c r="W842" s="7"/>
      <c r="X842" s="7"/>
      <c r="Y842" s="7"/>
      <c r="Z842" s="9"/>
      <c r="AA842" s="7" t="s">
        <v>480</v>
      </c>
      <c r="AB842" s="7">
        <v>1</v>
      </c>
    </row>
    <row r="843" spans="1:28" ht="21.6" customHeight="1">
      <c r="A843" s="7">
        <v>183</v>
      </c>
      <c r="B843" s="7">
        <v>2025081823</v>
      </c>
      <c r="C843" s="7">
        <v>1</v>
      </c>
      <c r="D843" s="7" t="s">
        <v>7123</v>
      </c>
      <c r="E843" s="7" t="s">
        <v>146</v>
      </c>
      <c r="F843" s="7" t="s">
        <v>8304</v>
      </c>
      <c r="G843" s="7" t="s">
        <v>8235</v>
      </c>
      <c r="H843" s="7" t="s">
        <v>8309</v>
      </c>
      <c r="I843" s="7" t="s">
        <v>7537</v>
      </c>
      <c r="J843" s="7" t="s">
        <v>7247</v>
      </c>
      <c r="K843" s="7" t="s">
        <v>7129</v>
      </c>
      <c r="L843" s="9" t="s">
        <v>7531</v>
      </c>
      <c r="M843" s="9" t="s">
        <v>7532</v>
      </c>
      <c r="N843" s="9" t="s">
        <v>7376</v>
      </c>
      <c r="O843" s="7" t="s">
        <v>7136</v>
      </c>
      <c r="P843" s="7"/>
      <c r="Q843" s="7">
        <v>7042</v>
      </c>
      <c r="R843" s="7">
        <v>96734</v>
      </c>
      <c r="S843" s="7"/>
      <c r="T843" s="7"/>
      <c r="U843" s="7"/>
      <c r="V843" s="7"/>
      <c r="W843" s="7"/>
      <c r="X843" s="7"/>
      <c r="Y843" s="7"/>
      <c r="Z843" s="9"/>
      <c r="AA843" s="7" t="s">
        <v>480</v>
      </c>
      <c r="AB843" s="7">
        <v>1</v>
      </c>
    </row>
    <row r="844" spans="1:28" ht="21.6" customHeight="1">
      <c r="A844" s="7">
        <v>1</v>
      </c>
      <c r="B844" s="7">
        <v>2025082055</v>
      </c>
      <c r="C844" s="7">
        <v>1</v>
      </c>
      <c r="D844" s="7" t="s">
        <v>7123</v>
      </c>
      <c r="E844" s="7" t="s">
        <v>130</v>
      </c>
      <c r="F844" s="7" t="s">
        <v>414</v>
      </c>
      <c r="G844" s="7" t="s">
        <v>7178</v>
      </c>
      <c r="H844" s="7" t="s">
        <v>8080</v>
      </c>
      <c r="I844" s="7" t="s">
        <v>7140</v>
      </c>
      <c r="J844" s="7" t="s">
        <v>7141</v>
      </c>
      <c r="K844" s="7" t="s">
        <v>7129</v>
      </c>
      <c r="L844" s="9" t="s">
        <v>7142</v>
      </c>
      <c r="M844" s="9" t="s">
        <v>7143</v>
      </c>
      <c r="N844" s="9" t="s">
        <v>130</v>
      </c>
      <c r="O844" s="7" t="s">
        <v>7136</v>
      </c>
      <c r="P844" s="7"/>
      <c r="Q844" s="7">
        <v>84</v>
      </c>
      <c r="R844" s="7">
        <v>3387</v>
      </c>
      <c r="S844" s="7"/>
      <c r="T844" s="7"/>
      <c r="U844" s="7"/>
      <c r="V844" s="7"/>
      <c r="W844" s="7"/>
      <c r="X844" s="7"/>
      <c r="Y844" s="7"/>
      <c r="Z844" s="9" t="s">
        <v>7136</v>
      </c>
      <c r="AA844" s="7" t="s">
        <v>480</v>
      </c>
      <c r="AB844" s="7">
        <v>1</v>
      </c>
    </row>
    <row r="845" spans="1:28" ht="21.6" customHeight="1">
      <c r="A845" s="7">
        <v>2</v>
      </c>
      <c r="B845" s="7">
        <v>2025082046</v>
      </c>
      <c r="C845" s="7">
        <v>1</v>
      </c>
      <c r="D845" s="7" t="s">
        <v>7123</v>
      </c>
      <c r="E845" s="7" t="s">
        <v>130</v>
      </c>
      <c r="F845" s="7" t="s">
        <v>414</v>
      </c>
      <c r="G845" s="7" t="s">
        <v>7226</v>
      </c>
      <c r="H845" s="7" t="s">
        <v>7707</v>
      </c>
      <c r="I845" s="7" t="s">
        <v>7146</v>
      </c>
      <c r="J845" s="7" t="s">
        <v>7141</v>
      </c>
      <c r="K845" s="7" t="s">
        <v>7129</v>
      </c>
      <c r="L845" s="9" t="s">
        <v>7147</v>
      </c>
      <c r="M845" s="9" t="s">
        <v>7148</v>
      </c>
      <c r="N845" s="9" t="s">
        <v>7830</v>
      </c>
      <c r="O845" s="7" t="s">
        <v>7136</v>
      </c>
      <c r="P845" s="7"/>
      <c r="Q845" s="7">
        <v>2188</v>
      </c>
      <c r="R845" s="7">
        <v>17278</v>
      </c>
      <c r="S845" s="7"/>
      <c r="T845" s="7"/>
      <c r="U845" s="7"/>
      <c r="V845" s="7"/>
      <c r="W845" s="7"/>
      <c r="X845" s="7"/>
      <c r="Y845" s="7"/>
      <c r="Z845" s="9" t="s">
        <v>7136</v>
      </c>
      <c r="AA845" s="7" t="s">
        <v>480</v>
      </c>
      <c r="AB845" s="7">
        <v>1</v>
      </c>
    </row>
    <row r="846" spans="1:28" ht="21.6" customHeight="1">
      <c r="A846" s="7">
        <v>5</v>
      </c>
      <c r="B846" s="7">
        <v>2025082071</v>
      </c>
      <c r="C846" s="7">
        <v>1</v>
      </c>
      <c r="D846" s="7" t="s">
        <v>7123</v>
      </c>
      <c r="E846" s="7" t="s">
        <v>130</v>
      </c>
      <c r="F846" s="7" t="s">
        <v>414</v>
      </c>
      <c r="G846" s="7" t="s">
        <v>7135</v>
      </c>
      <c r="H846" s="7" t="s">
        <v>8232</v>
      </c>
      <c r="I846" s="7" t="s">
        <v>7158</v>
      </c>
      <c r="J846" s="7" t="s">
        <v>7141</v>
      </c>
      <c r="K846" s="7" t="s">
        <v>7129</v>
      </c>
      <c r="L846" s="9" t="s">
        <v>7159</v>
      </c>
      <c r="M846" s="9" t="s">
        <v>7160</v>
      </c>
      <c r="N846" s="9" t="s">
        <v>7161</v>
      </c>
      <c r="O846" s="7" t="s">
        <v>7136</v>
      </c>
      <c r="P846" s="7"/>
      <c r="Q846" s="7">
        <v>128</v>
      </c>
      <c r="R846" s="7">
        <v>871</v>
      </c>
      <c r="S846" s="7"/>
      <c r="T846" s="7"/>
      <c r="U846" s="7"/>
      <c r="V846" s="7"/>
      <c r="W846" s="7"/>
      <c r="X846" s="7"/>
      <c r="Y846" s="7"/>
      <c r="Z846" s="9" t="s">
        <v>7136</v>
      </c>
      <c r="AA846" s="7" t="s">
        <v>480</v>
      </c>
      <c r="AB846" s="7">
        <v>1</v>
      </c>
    </row>
    <row r="847" spans="1:28" ht="21.6" customHeight="1">
      <c r="A847" s="7">
        <v>6</v>
      </c>
      <c r="B847" s="7">
        <v>2025082060</v>
      </c>
      <c r="C847" s="7">
        <v>1</v>
      </c>
      <c r="D847" s="7" t="s">
        <v>7123</v>
      </c>
      <c r="E847" s="7" t="s">
        <v>130</v>
      </c>
      <c r="F847" s="7" t="s">
        <v>414</v>
      </c>
      <c r="G847" s="7" t="s">
        <v>7999</v>
      </c>
      <c r="H847" s="7" t="s">
        <v>7857</v>
      </c>
      <c r="I847" s="7" t="s">
        <v>7164</v>
      </c>
      <c r="J847" s="7" t="s">
        <v>7141</v>
      </c>
      <c r="K847" s="7" t="s">
        <v>7129</v>
      </c>
      <c r="L847" s="9" t="s">
        <v>7165</v>
      </c>
      <c r="M847" s="9" t="s">
        <v>7166</v>
      </c>
      <c r="N847" s="9"/>
      <c r="O847" s="7" t="s">
        <v>7136</v>
      </c>
      <c r="P847" s="7"/>
      <c r="Q847" s="7">
        <v>155</v>
      </c>
      <c r="R847" s="7">
        <v>6963</v>
      </c>
      <c r="S847" s="7"/>
      <c r="T847" s="7"/>
      <c r="U847" s="7"/>
      <c r="V847" s="7"/>
      <c r="W847" s="7"/>
      <c r="X847" s="7"/>
      <c r="Y847" s="7"/>
      <c r="Z847" s="9" t="s">
        <v>7136</v>
      </c>
      <c r="AA847" s="7" t="s">
        <v>480</v>
      </c>
      <c r="AB847" s="7">
        <v>1</v>
      </c>
    </row>
    <row r="848" spans="1:28" ht="21.6" customHeight="1">
      <c r="A848" s="7">
        <v>7</v>
      </c>
      <c r="B848" s="7">
        <v>2025082069</v>
      </c>
      <c r="C848" s="7">
        <v>1</v>
      </c>
      <c r="D848" s="7" t="s">
        <v>7123</v>
      </c>
      <c r="E848" s="7" t="s">
        <v>130</v>
      </c>
      <c r="F848" s="7" t="s">
        <v>414</v>
      </c>
      <c r="G848" s="7" t="s">
        <v>7455</v>
      </c>
      <c r="H848" s="7" t="s">
        <v>7710</v>
      </c>
      <c r="I848" s="7" t="s">
        <v>7169</v>
      </c>
      <c r="J848" s="7" t="s">
        <v>7170</v>
      </c>
      <c r="K848" s="7" t="s">
        <v>7129</v>
      </c>
      <c r="L848" s="9" t="s">
        <v>7171</v>
      </c>
      <c r="M848" s="9" t="s">
        <v>7172</v>
      </c>
      <c r="N848" s="9" t="s">
        <v>7173</v>
      </c>
      <c r="O848" s="7" t="s">
        <v>7136</v>
      </c>
      <c r="P848" s="7"/>
      <c r="Q848" s="7">
        <v>330</v>
      </c>
      <c r="R848" s="7">
        <v>1560</v>
      </c>
      <c r="S848" s="7"/>
      <c r="T848" s="7"/>
      <c r="U848" s="7"/>
      <c r="V848" s="7"/>
      <c r="W848" s="7"/>
      <c r="X848" s="7"/>
      <c r="Y848" s="7"/>
      <c r="Z848" s="9" t="s">
        <v>7136</v>
      </c>
      <c r="AA848" s="7" t="s">
        <v>480</v>
      </c>
      <c r="AB848" s="7">
        <v>1</v>
      </c>
    </row>
    <row r="849" spans="1:28" ht="21.6" customHeight="1">
      <c r="A849" s="7">
        <v>8</v>
      </c>
      <c r="B849" s="7">
        <v>2025082062</v>
      </c>
      <c r="C849" s="7">
        <v>1</v>
      </c>
      <c r="D849" s="7" t="s">
        <v>7123</v>
      </c>
      <c r="E849" s="7" t="s">
        <v>130</v>
      </c>
      <c r="F849" s="7" t="s">
        <v>414</v>
      </c>
      <c r="G849" s="7" t="s">
        <v>8059</v>
      </c>
      <c r="H849" s="7" t="s">
        <v>8294</v>
      </c>
      <c r="I849" s="7" t="s">
        <v>7175</v>
      </c>
      <c r="J849" s="7" t="s">
        <v>7170</v>
      </c>
      <c r="K849" s="7" t="s">
        <v>7129</v>
      </c>
      <c r="L849" s="9" t="s">
        <v>7176</v>
      </c>
      <c r="M849" s="9" t="s">
        <v>7177</v>
      </c>
      <c r="N849" s="9" t="s">
        <v>7161</v>
      </c>
      <c r="O849" s="7" t="s">
        <v>7136</v>
      </c>
      <c r="P849" s="7"/>
      <c r="Q849" s="7">
        <v>3955</v>
      </c>
      <c r="R849" s="7">
        <v>3335</v>
      </c>
      <c r="S849" s="7"/>
      <c r="T849" s="7"/>
      <c r="U849" s="7"/>
      <c r="V849" s="7"/>
      <c r="W849" s="7"/>
      <c r="X849" s="7"/>
      <c r="Y849" s="7"/>
      <c r="Z849" s="9" t="s">
        <v>7136</v>
      </c>
      <c r="AA849" s="7" t="s">
        <v>480</v>
      </c>
      <c r="AB849" s="7">
        <v>1</v>
      </c>
    </row>
    <row r="850" spans="1:28" ht="21.6" customHeight="1">
      <c r="A850" s="7">
        <v>9</v>
      </c>
      <c r="B850" s="7">
        <v>2025082054</v>
      </c>
      <c r="C850" s="7">
        <v>1</v>
      </c>
      <c r="D850" s="7" t="s">
        <v>7123</v>
      </c>
      <c r="E850" s="7" t="s">
        <v>130</v>
      </c>
      <c r="F850" s="7" t="s">
        <v>414</v>
      </c>
      <c r="G850" s="7" t="s">
        <v>7309</v>
      </c>
      <c r="H850" s="7" t="s">
        <v>7927</v>
      </c>
      <c r="I850" s="7" t="s">
        <v>7180</v>
      </c>
      <c r="J850" s="7" t="s">
        <v>7170</v>
      </c>
      <c r="K850" s="7" t="s">
        <v>7129</v>
      </c>
      <c r="L850" s="9" t="s">
        <v>7181</v>
      </c>
      <c r="M850" s="9" t="s">
        <v>7182</v>
      </c>
      <c r="N850" s="9" t="s">
        <v>7183</v>
      </c>
      <c r="O850" s="7" t="s">
        <v>7136</v>
      </c>
      <c r="P850" s="7"/>
      <c r="Q850" s="7">
        <v>1451</v>
      </c>
      <c r="R850" s="7">
        <v>62704</v>
      </c>
      <c r="S850" s="7"/>
      <c r="T850" s="7"/>
      <c r="U850" s="7"/>
      <c r="V850" s="7"/>
      <c r="W850" s="7"/>
      <c r="X850" s="7"/>
      <c r="Y850" s="7"/>
      <c r="Z850" s="9" t="s">
        <v>7136</v>
      </c>
      <c r="AA850" s="7" t="s">
        <v>480</v>
      </c>
      <c r="AB850" s="7">
        <v>1</v>
      </c>
    </row>
    <row r="851" spans="1:28" ht="21.6" customHeight="1">
      <c r="A851" s="7">
        <v>10</v>
      </c>
      <c r="B851" s="7">
        <v>2025082064</v>
      </c>
      <c r="C851" s="7">
        <v>1</v>
      </c>
      <c r="D851" s="7" t="s">
        <v>7123</v>
      </c>
      <c r="E851" s="7" t="s">
        <v>130</v>
      </c>
      <c r="F851" s="7" t="s">
        <v>414</v>
      </c>
      <c r="G851" s="7" t="s">
        <v>7932</v>
      </c>
      <c r="H851" s="7" t="s">
        <v>7221</v>
      </c>
      <c r="I851" s="7" t="s">
        <v>7192</v>
      </c>
      <c r="J851" s="7" t="s">
        <v>7170</v>
      </c>
      <c r="K851" s="7" t="s">
        <v>7129</v>
      </c>
      <c r="L851" s="9" t="s">
        <v>7193</v>
      </c>
      <c r="M851" s="9" t="s">
        <v>7194</v>
      </c>
      <c r="N851" s="9" t="s">
        <v>7161</v>
      </c>
      <c r="O851" s="7" t="s">
        <v>7136</v>
      </c>
      <c r="P851" s="7"/>
      <c r="Q851" s="7">
        <v>716</v>
      </c>
      <c r="R851" s="7">
        <v>1882</v>
      </c>
      <c r="S851" s="7"/>
      <c r="T851" s="7"/>
      <c r="U851" s="7"/>
      <c r="V851" s="7"/>
      <c r="W851" s="7"/>
      <c r="X851" s="7"/>
      <c r="Y851" s="7"/>
      <c r="Z851" s="9" t="s">
        <v>7136</v>
      </c>
      <c r="AA851" s="7" t="s">
        <v>480</v>
      </c>
      <c r="AB851" s="7">
        <v>1</v>
      </c>
    </row>
    <row r="852" spans="1:28" ht="21.6" customHeight="1">
      <c r="A852" s="7">
        <v>25</v>
      </c>
      <c r="B852" s="7">
        <v>2025082047</v>
      </c>
      <c r="C852" s="7">
        <v>1</v>
      </c>
      <c r="D852" s="7" t="s">
        <v>7123</v>
      </c>
      <c r="E852" s="7" t="s">
        <v>130</v>
      </c>
      <c r="F852" s="7" t="s">
        <v>414</v>
      </c>
      <c r="G852" s="7" t="s">
        <v>7227</v>
      </c>
      <c r="H852" s="7" t="s">
        <v>7953</v>
      </c>
      <c r="I852" s="7" t="s">
        <v>7253</v>
      </c>
      <c r="J852" s="7" t="s">
        <v>7247</v>
      </c>
      <c r="K852" s="7" t="s">
        <v>7129</v>
      </c>
      <c r="L852" s="9" t="s">
        <v>7254</v>
      </c>
      <c r="M852" s="9" t="s">
        <v>7255</v>
      </c>
      <c r="N852" s="9" t="s">
        <v>7256</v>
      </c>
      <c r="O852" s="7" t="s">
        <v>7136</v>
      </c>
      <c r="P852" s="7"/>
      <c r="Q852" s="7">
        <v>5443</v>
      </c>
      <c r="R852" s="7">
        <v>43411</v>
      </c>
      <c r="S852" s="7"/>
      <c r="T852" s="7"/>
      <c r="U852" s="7"/>
      <c r="V852" s="7"/>
      <c r="W852" s="7"/>
      <c r="X852" s="7"/>
      <c r="Y852" s="7"/>
      <c r="Z852" s="9" t="s">
        <v>7136</v>
      </c>
      <c r="AA852" s="7" t="s">
        <v>480</v>
      </c>
      <c r="AB852" s="7">
        <v>1</v>
      </c>
    </row>
    <row r="853" spans="1:28" ht="21.6" customHeight="1">
      <c r="A853" s="7">
        <v>26</v>
      </c>
      <c r="B853" s="7">
        <v>2025082070</v>
      </c>
      <c r="C853" s="7">
        <v>1</v>
      </c>
      <c r="D853" s="7" t="s">
        <v>7123</v>
      </c>
      <c r="E853" s="7" t="s">
        <v>130</v>
      </c>
      <c r="F853" s="7" t="s">
        <v>414</v>
      </c>
      <c r="G853" s="7" t="s">
        <v>8058</v>
      </c>
      <c r="H853" s="7" t="s">
        <v>7327</v>
      </c>
      <c r="I853" s="7" t="s">
        <v>8171</v>
      </c>
      <c r="J853" s="7" t="s">
        <v>7247</v>
      </c>
      <c r="K853" s="7" t="s">
        <v>7129</v>
      </c>
      <c r="L853" s="9" t="s">
        <v>7235</v>
      </c>
      <c r="M853" s="9" t="s">
        <v>7236</v>
      </c>
      <c r="N853" s="9"/>
      <c r="O853" s="7" t="s">
        <v>7136</v>
      </c>
      <c r="P853" s="7"/>
      <c r="Q853" s="7">
        <v>172</v>
      </c>
      <c r="R853" s="7">
        <v>3004</v>
      </c>
      <c r="S853" s="7"/>
      <c r="T853" s="7"/>
      <c r="U853" s="7"/>
      <c r="V853" s="7"/>
      <c r="W853" s="7"/>
      <c r="X853" s="7"/>
      <c r="Y853" s="7"/>
      <c r="Z853" s="9" t="s">
        <v>7136</v>
      </c>
      <c r="AA853" s="7" t="s">
        <v>480</v>
      </c>
      <c r="AB853" s="7">
        <v>1</v>
      </c>
    </row>
    <row r="854" spans="1:28" ht="21.6" customHeight="1">
      <c r="A854" s="7">
        <v>85</v>
      </c>
      <c r="B854" s="7">
        <v>2025081970</v>
      </c>
      <c r="C854" s="7">
        <v>1</v>
      </c>
      <c r="D854" s="7" t="s">
        <v>7123</v>
      </c>
      <c r="E854" s="7" t="s">
        <v>125</v>
      </c>
      <c r="F854" s="7" t="s">
        <v>8305</v>
      </c>
      <c r="G854" s="7" t="s">
        <v>7196</v>
      </c>
      <c r="H854" s="7" t="s">
        <v>7150</v>
      </c>
      <c r="I854" s="7" t="s">
        <v>7304</v>
      </c>
      <c r="J854" s="7" t="s">
        <v>7141</v>
      </c>
      <c r="K854" s="7" t="s">
        <v>7129</v>
      </c>
      <c r="L854" s="9" t="s">
        <v>7305</v>
      </c>
      <c r="M854" s="9" t="s">
        <v>7306</v>
      </c>
      <c r="N854" s="9" t="s">
        <v>7307</v>
      </c>
      <c r="O854" s="7" t="s">
        <v>471</v>
      </c>
      <c r="P854" s="7"/>
      <c r="Q854" s="7">
        <v>21923</v>
      </c>
      <c r="R854" s="7">
        <v>85467</v>
      </c>
      <c r="S854" s="7" t="s">
        <v>480</v>
      </c>
      <c r="T854" s="7"/>
      <c r="U854" s="7"/>
      <c r="V854" s="7"/>
      <c r="W854" s="7"/>
      <c r="X854" s="7"/>
      <c r="Y854" s="7"/>
      <c r="Z854" s="9" t="s">
        <v>7641</v>
      </c>
      <c r="AA854" s="7" t="s">
        <v>480</v>
      </c>
      <c r="AB854" s="7">
        <v>1</v>
      </c>
    </row>
    <row r="855" spans="1:28" ht="21.6" customHeight="1">
      <c r="A855" s="7">
        <v>101</v>
      </c>
      <c r="B855" s="7">
        <v>2025081335</v>
      </c>
      <c r="C855" s="7">
        <v>1</v>
      </c>
      <c r="D855" s="7" t="s">
        <v>7123</v>
      </c>
      <c r="E855" s="7" t="s">
        <v>125</v>
      </c>
      <c r="F855" s="7" t="s">
        <v>8291</v>
      </c>
      <c r="G855" s="7" t="s">
        <v>7303</v>
      </c>
      <c r="H855" s="7" t="s">
        <v>7288</v>
      </c>
      <c r="I855" s="7" t="s">
        <v>7885</v>
      </c>
      <c r="J855" s="7" t="s">
        <v>7170</v>
      </c>
      <c r="K855" s="7" t="s">
        <v>7129</v>
      </c>
      <c r="L855" s="9" t="s">
        <v>7329</v>
      </c>
      <c r="M855" s="9" t="s">
        <v>7886</v>
      </c>
      <c r="N855" s="9" t="s">
        <v>7887</v>
      </c>
      <c r="O855" s="7" t="s">
        <v>7136</v>
      </c>
      <c r="P855" s="7">
        <v>81</v>
      </c>
      <c r="Q855" s="7">
        <v>766</v>
      </c>
      <c r="R855" s="7">
        <v>2474</v>
      </c>
      <c r="S855" s="7"/>
      <c r="T855" s="7"/>
      <c r="U855" s="7"/>
      <c r="V855" s="7"/>
      <c r="W855" s="7"/>
      <c r="X855" s="7"/>
      <c r="Y855" s="7"/>
      <c r="Z855" s="9" t="s">
        <v>7641</v>
      </c>
      <c r="AA855" s="7" t="s">
        <v>480</v>
      </c>
      <c r="AB855" s="7">
        <v>1</v>
      </c>
    </row>
    <row r="856" spans="1:28" ht="21.6" customHeight="1">
      <c r="A856" s="7">
        <v>117</v>
      </c>
      <c r="B856" s="7">
        <v>2025080851</v>
      </c>
      <c r="C856" s="7">
        <v>1</v>
      </c>
      <c r="D856" s="7" t="s">
        <v>7123</v>
      </c>
      <c r="E856" s="7" t="s">
        <v>125</v>
      </c>
      <c r="F856" s="7" t="s">
        <v>8277</v>
      </c>
      <c r="G856" s="7" t="s">
        <v>7196</v>
      </c>
      <c r="H856" s="7" t="s">
        <v>7150</v>
      </c>
      <c r="I856" s="7" t="s">
        <v>7374</v>
      </c>
      <c r="J856" s="7" t="s">
        <v>7199</v>
      </c>
      <c r="K856" s="7" t="s">
        <v>7129</v>
      </c>
      <c r="L856" s="9" t="s">
        <v>7216</v>
      </c>
      <c r="M856" s="9" t="s">
        <v>7375</v>
      </c>
      <c r="N856" s="9" t="s">
        <v>7376</v>
      </c>
      <c r="O856" s="7" t="s">
        <v>7136</v>
      </c>
      <c r="P856" s="7"/>
      <c r="Q856" s="7"/>
      <c r="R856" s="7">
        <v>76522</v>
      </c>
      <c r="S856" s="7"/>
      <c r="T856" s="7"/>
      <c r="U856" s="7"/>
      <c r="V856" s="7"/>
      <c r="W856" s="7"/>
      <c r="X856" s="7"/>
      <c r="Y856" s="7"/>
      <c r="Z856" s="9" t="s">
        <v>7766</v>
      </c>
      <c r="AA856" s="7" t="s">
        <v>480</v>
      </c>
      <c r="AB856" s="7">
        <v>1</v>
      </c>
    </row>
    <row r="857" spans="1:28" ht="21.6" customHeight="1">
      <c r="A857" s="7">
        <v>141</v>
      </c>
      <c r="B857" s="7">
        <v>2025081975</v>
      </c>
      <c r="C857" s="7">
        <v>1</v>
      </c>
      <c r="D857" s="7" t="s">
        <v>7123</v>
      </c>
      <c r="E857" s="7" t="s">
        <v>125</v>
      </c>
      <c r="F857" s="7" t="s">
        <v>8305</v>
      </c>
      <c r="G857" s="7" t="s">
        <v>7332</v>
      </c>
      <c r="H857" s="7" t="s">
        <v>7333</v>
      </c>
      <c r="I857" s="7" t="s">
        <v>7428</v>
      </c>
      <c r="J857" s="7" t="s">
        <v>7234</v>
      </c>
      <c r="K857" s="7" t="s">
        <v>7129</v>
      </c>
      <c r="L857" s="9" t="s">
        <v>7429</v>
      </c>
      <c r="M857" s="9" t="s">
        <v>7430</v>
      </c>
      <c r="N857" s="9" t="s">
        <v>7431</v>
      </c>
      <c r="O857" s="7" t="s">
        <v>471</v>
      </c>
      <c r="P857" s="7">
        <v>1572</v>
      </c>
      <c r="Q857" s="7">
        <v>4250</v>
      </c>
      <c r="R857" s="7">
        <v>28898</v>
      </c>
      <c r="S857" s="7" t="s">
        <v>480</v>
      </c>
      <c r="T857" s="7"/>
      <c r="U857" s="7"/>
      <c r="V857" s="7"/>
      <c r="W857" s="7"/>
      <c r="X857" s="7"/>
      <c r="Y857" s="7"/>
      <c r="Z857" s="9" t="s">
        <v>7641</v>
      </c>
      <c r="AA857" s="7" t="s">
        <v>480</v>
      </c>
      <c r="AB857" s="7">
        <v>1</v>
      </c>
    </row>
    <row r="858" spans="1:28" ht="21.6" customHeight="1">
      <c r="A858" s="7">
        <v>167</v>
      </c>
      <c r="B858" s="7">
        <v>2025081973</v>
      </c>
      <c r="C858" s="7">
        <v>1</v>
      </c>
      <c r="D858" s="7" t="s">
        <v>7123</v>
      </c>
      <c r="E858" s="7" t="s">
        <v>125</v>
      </c>
      <c r="F858" s="7" t="s">
        <v>8305</v>
      </c>
      <c r="G858" s="7" t="s">
        <v>7150</v>
      </c>
      <c r="H858" s="7" t="s">
        <v>7373</v>
      </c>
      <c r="I858" s="7" t="s">
        <v>7485</v>
      </c>
      <c r="J858" s="7" t="s">
        <v>7244</v>
      </c>
      <c r="K858" s="7" t="s">
        <v>7129</v>
      </c>
      <c r="L858" s="9" t="s">
        <v>7486</v>
      </c>
      <c r="M858" s="9" t="s">
        <v>7487</v>
      </c>
      <c r="N858" s="9"/>
      <c r="O858" s="7" t="s">
        <v>471</v>
      </c>
      <c r="P858" s="7"/>
      <c r="Q858" s="7"/>
      <c r="R858" s="7">
        <v>80962</v>
      </c>
      <c r="S858" s="7" t="s">
        <v>480</v>
      </c>
      <c r="T858" s="7"/>
      <c r="U858" s="7"/>
      <c r="V858" s="7"/>
      <c r="W858" s="7"/>
      <c r="X858" s="7"/>
      <c r="Y858" s="7"/>
      <c r="Z858" s="9" t="s">
        <v>7641</v>
      </c>
      <c r="AA858" s="7" t="s">
        <v>480</v>
      </c>
      <c r="AB858" s="7">
        <v>1</v>
      </c>
    </row>
    <row r="859" spans="1:28" ht="21.6" customHeight="1">
      <c r="A859" s="7">
        <v>88</v>
      </c>
      <c r="B859" s="7">
        <v>2025081551</v>
      </c>
      <c r="C859" s="7">
        <v>1</v>
      </c>
      <c r="D859" s="7" t="s">
        <v>7123</v>
      </c>
      <c r="E859" s="7" t="s">
        <v>125</v>
      </c>
      <c r="F859" s="7" t="s">
        <v>8299</v>
      </c>
      <c r="G859" s="7" t="s">
        <v>7226</v>
      </c>
      <c r="H859" s="7" t="s">
        <v>7309</v>
      </c>
      <c r="I859" s="7" t="s">
        <v>7311</v>
      </c>
      <c r="J859" s="7" t="s">
        <v>7141</v>
      </c>
      <c r="K859" s="7" t="s">
        <v>7129</v>
      </c>
      <c r="L859" s="9" t="s">
        <v>7312</v>
      </c>
      <c r="M859" s="9" t="s">
        <v>7313</v>
      </c>
      <c r="N859" s="9"/>
      <c r="O859" s="7" t="s">
        <v>7136</v>
      </c>
      <c r="P859" s="7"/>
      <c r="Q859" s="7">
        <v>2050</v>
      </c>
      <c r="R859" s="7">
        <v>41000</v>
      </c>
      <c r="S859" s="7"/>
      <c r="T859" s="7"/>
      <c r="U859" s="7"/>
      <c r="V859" s="7"/>
      <c r="W859" s="7"/>
      <c r="X859" s="7"/>
      <c r="Y859" s="7"/>
      <c r="Z859" s="9" t="s">
        <v>118</v>
      </c>
      <c r="AA859" s="7" t="s">
        <v>480</v>
      </c>
      <c r="AB859" s="7">
        <v>1</v>
      </c>
    </row>
    <row r="860" spans="1:28" ht="21.6" customHeight="1">
      <c r="A860" s="7">
        <v>106</v>
      </c>
      <c r="B860" s="7">
        <v>2025080705</v>
      </c>
      <c r="C860" s="7">
        <v>1</v>
      </c>
      <c r="D860" s="7" t="s">
        <v>7123</v>
      </c>
      <c r="E860" s="7" t="s">
        <v>125</v>
      </c>
      <c r="F860" s="7" t="s">
        <v>8262</v>
      </c>
      <c r="G860" s="7" t="s">
        <v>7321</v>
      </c>
      <c r="H860" s="7" t="s">
        <v>8310</v>
      </c>
      <c r="I860" s="7" t="s">
        <v>8254</v>
      </c>
      <c r="J860" s="7" t="s">
        <v>7199</v>
      </c>
      <c r="K860" s="7" t="s">
        <v>7129</v>
      </c>
      <c r="L860" s="9" t="s">
        <v>7200</v>
      </c>
      <c r="M860" s="9" t="s">
        <v>8255</v>
      </c>
      <c r="N860" s="9" t="s">
        <v>8256</v>
      </c>
      <c r="O860" s="7" t="s">
        <v>7136</v>
      </c>
      <c r="P860" s="7"/>
      <c r="Q860" s="7"/>
      <c r="R860" s="7">
        <v>7108</v>
      </c>
      <c r="S860" s="7"/>
      <c r="T860" s="7"/>
      <c r="U860" s="7"/>
      <c r="V860" s="7"/>
      <c r="W860" s="7"/>
      <c r="X860" s="7"/>
      <c r="Y860" s="7"/>
      <c r="Z860" s="9" t="s">
        <v>7766</v>
      </c>
      <c r="AA860" s="7" t="s">
        <v>480</v>
      </c>
      <c r="AB860" s="7">
        <v>1</v>
      </c>
    </row>
    <row r="861" spans="1:28" ht="21.6" customHeight="1">
      <c r="A861" s="7">
        <v>168</v>
      </c>
      <c r="B861" s="7">
        <v>2025081974</v>
      </c>
      <c r="C861" s="7">
        <v>1</v>
      </c>
      <c r="D861" s="7" t="s">
        <v>7123</v>
      </c>
      <c r="E861" s="7" t="s">
        <v>125</v>
      </c>
      <c r="F861" s="7" t="s">
        <v>8305</v>
      </c>
      <c r="G861" s="7" t="s">
        <v>7150</v>
      </c>
      <c r="H861" s="7" t="s">
        <v>7373</v>
      </c>
      <c r="I861" s="7" t="s">
        <v>7485</v>
      </c>
      <c r="J861" s="7" t="s">
        <v>7244</v>
      </c>
      <c r="K861" s="7" t="s">
        <v>7129</v>
      </c>
      <c r="L861" s="9" t="s">
        <v>7486</v>
      </c>
      <c r="M861" s="9" t="s">
        <v>7487</v>
      </c>
      <c r="N861" s="9"/>
      <c r="O861" s="7" t="s">
        <v>7136</v>
      </c>
      <c r="P861" s="7"/>
      <c r="Q861" s="7"/>
      <c r="R861" s="7">
        <v>80962</v>
      </c>
      <c r="S861" s="7"/>
      <c r="T861" s="7"/>
      <c r="U861" s="7"/>
      <c r="V861" s="7"/>
      <c r="W861" s="7"/>
      <c r="X861" s="7"/>
      <c r="Y861" s="7"/>
      <c r="Z861" s="9" t="s">
        <v>7641</v>
      </c>
      <c r="AA861" s="7" t="s">
        <v>480</v>
      </c>
      <c r="AB861" s="7">
        <v>1</v>
      </c>
    </row>
    <row r="862" spans="1:28" ht="21.6" customHeight="1">
      <c r="A862" s="7">
        <v>213</v>
      </c>
      <c r="B862" s="7">
        <v>2025082186</v>
      </c>
      <c r="C862" s="7">
        <v>1</v>
      </c>
      <c r="D862" s="7" t="s">
        <v>7123</v>
      </c>
      <c r="E862" s="7" t="s">
        <v>146</v>
      </c>
      <c r="F862" s="7" t="s">
        <v>414</v>
      </c>
      <c r="G862" s="7" t="s">
        <v>8302</v>
      </c>
      <c r="H862" s="7" t="s">
        <v>8311</v>
      </c>
      <c r="I862" s="7" t="s">
        <v>8248</v>
      </c>
      <c r="J862" s="7" t="s">
        <v>7199</v>
      </c>
      <c r="K862" s="7" t="s">
        <v>7129</v>
      </c>
      <c r="L862" s="9" t="s">
        <v>8249</v>
      </c>
      <c r="M862" s="9" t="s">
        <v>8250</v>
      </c>
      <c r="N862" s="9" t="s">
        <v>146</v>
      </c>
      <c r="O862" s="7" t="s">
        <v>471</v>
      </c>
      <c r="P862" s="7"/>
      <c r="Q862" s="7"/>
      <c r="R862" s="7">
        <v>140764</v>
      </c>
      <c r="S862" s="7"/>
      <c r="T862" s="7"/>
      <c r="U862" s="7"/>
      <c r="V862" s="7" t="s">
        <v>480</v>
      </c>
      <c r="W862" s="7"/>
      <c r="X862" s="7"/>
      <c r="Y862" s="7"/>
      <c r="Z862" s="9" t="s">
        <v>8312</v>
      </c>
      <c r="AA862" s="7" t="s">
        <v>480</v>
      </c>
      <c r="AB862" s="7">
        <v>1</v>
      </c>
    </row>
    <row r="863" spans="1:28" ht="21.6" customHeight="1">
      <c r="A863" s="7">
        <v>10</v>
      </c>
      <c r="B863" s="7">
        <v>2025082222</v>
      </c>
      <c r="C863" s="7">
        <v>1</v>
      </c>
      <c r="D863" s="7" t="s">
        <v>7123</v>
      </c>
      <c r="E863" s="7" t="s">
        <v>130</v>
      </c>
      <c r="F863" s="7" t="s">
        <v>412</v>
      </c>
      <c r="G863" s="7" t="s">
        <v>7592</v>
      </c>
      <c r="H863" s="7" t="s">
        <v>7593</v>
      </c>
      <c r="I863" s="7" t="s">
        <v>7186</v>
      </c>
      <c r="J863" s="7" t="s">
        <v>7170</v>
      </c>
      <c r="K863" s="7" t="s">
        <v>7129</v>
      </c>
      <c r="L863" s="9" t="s">
        <v>7187</v>
      </c>
      <c r="M863" s="9" t="s">
        <v>7188</v>
      </c>
      <c r="N863" s="9"/>
      <c r="O863" s="7" t="s">
        <v>471</v>
      </c>
      <c r="P863" s="7"/>
      <c r="Q863" s="7">
        <v>2184</v>
      </c>
      <c r="R863" s="7">
        <v>1401</v>
      </c>
      <c r="S863" s="7" t="s">
        <v>480</v>
      </c>
      <c r="T863" s="7"/>
      <c r="U863" s="7"/>
      <c r="V863" s="7"/>
      <c r="W863" s="7"/>
      <c r="X863" s="7"/>
      <c r="Y863" s="7"/>
      <c r="Z863" s="9" t="s">
        <v>7132</v>
      </c>
      <c r="AA863" s="7" t="s">
        <v>480</v>
      </c>
      <c r="AB863" s="7">
        <v>1</v>
      </c>
    </row>
    <row r="864" spans="1:28" ht="21.6" customHeight="1">
      <c r="A864" s="7">
        <v>13</v>
      </c>
      <c r="B864" s="7">
        <v>2025082220</v>
      </c>
      <c r="C864" s="7">
        <v>1</v>
      </c>
      <c r="D864" s="7" t="s">
        <v>7123</v>
      </c>
      <c r="E864" s="7" t="s">
        <v>130</v>
      </c>
      <c r="F864" s="7" t="s">
        <v>412</v>
      </c>
      <c r="G864" s="7" t="s">
        <v>8313</v>
      </c>
      <c r="H864" s="7" t="s">
        <v>7713</v>
      </c>
      <c r="I864" s="7" t="s">
        <v>8314</v>
      </c>
      <c r="J864" s="7" t="s">
        <v>7170</v>
      </c>
      <c r="K864" s="7" t="s">
        <v>7129</v>
      </c>
      <c r="L864" s="9" t="s">
        <v>8315</v>
      </c>
      <c r="M864" s="9" t="s">
        <v>7131</v>
      </c>
      <c r="N864" s="9"/>
      <c r="O864" s="7" t="s">
        <v>471</v>
      </c>
      <c r="P864" s="7"/>
      <c r="Q864" s="7">
        <v>164</v>
      </c>
      <c r="R864" s="7">
        <v>1176</v>
      </c>
      <c r="S864" s="7" t="s">
        <v>480</v>
      </c>
      <c r="T864" s="7"/>
      <c r="U864" s="7"/>
      <c r="V864" s="7"/>
      <c r="W864" s="7"/>
      <c r="X864" s="7"/>
      <c r="Y864" s="7"/>
      <c r="Z864" s="9" t="s">
        <v>7132</v>
      </c>
      <c r="AA864" s="7" t="s">
        <v>480</v>
      </c>
      <c r="AB864" s="7">
        <v>1</v>
      </c>
    </row>
    <row r="865" spans="1:28" ht="21.6" customHeight="1">
      <c r="A865" s="7">
        <v>31</v>
      </c>
      <c r="B865" s="7">
        <v>2025082251</v>
      </c>
      <c r="C865" s="7">
        <v>1</v>
      </c>
      <c r="D865" s="7" t="s">
        <v>7123</v>
      </c>
      <c r="E865" s="7" t="s">
        <v>130</v>
      </c>
      <c r="F865" s="7" t="s">
        <v>412</v>
      </c>
      <c r="G865" s="7" t="s">
        <v>8316</v>
      </c>
      <c r="H865" s="7" t="s">
        <v>7125</v>
      </c>
      <c r="I865" s="7" t="s">
        <v>8174</v>
      </c>
      <c r="J865" s="7" t="s">
        <v>7274</v>
      </c>
      <c r="K865" s="7" t="s">
        <v>7129</v>
      </c>
      <c r="L865" s="9" t="s">
        <v>7260</v>
      </c>
      <c r="M865" s="9" t="s">
        <v>7261</v>
      </c>
      <c r="N865" s="9"/>
      <c r="O865" s="7" t="s">
        <v>471</v>
      </c>
      <c r="P865" s="7"/>
      <c r="Q865" s="7">
        <v>1099</v>
      </c>
      <c r="R865" s="7">
        <v>2134</v>
      </c>
      <c r="S865" s="7" t="s">
        <v>480</v>
      </c>
      <c r="T865" s="7"/>
      <c r="U865" s="7"/>
      <c r="V865" s="7"/>
      <c r="W865" s="7"/>
      <c r="X865" s="7"/>
      <c r="Y865" s="7"/>
      <c r="Z865" s="9" t="s">
        <v>8317</v>
      </c>
      <c r="AA865" s="7" t="s">
        <v>480</v>
      </c>
      <c r="AB865" s="7">
        <v>1</v>
      </c>
    </row>
    <row r="866" spans="1:28" ht="21.6" customHeight="1">
      <c r="A866" s="7">
        <v>106</v>
      </c>
      <c r="B866" s="7">
        <v>2025081333</v>
      </c>
      <c r="C866" s="7">
        <v>1</v>
      </c>
      <c r="D866" s="7" t="s">
        <v>7123</v>
      </c>
      <c r="E866" s="7" t="s">
        <v>125</v>
      </c>
      <c r="F866" s="7" t="s">
        <v>8291</v>
      </c>
      <c r="G866" s="7" t="s">
        <v>7347</v>
      </c>
      <c r="H866" s="7" t="s">
        <v>7303</v>
      </c>
      <c r="I866" s="7" t="s">
        <v>7328</v>
      </c>
      <c r="J866" s="7" t="s">
        <v>7170</v>
      </c>
      <c r="K866" s="7" t="s">
        <v>7129</v>
      </c>
      <c r="L866" s="9" t="s">
        <v>7329</v>
      </c>
      <c r="M866" s="9" t="s">
        <v>7330</v>
      </c>
      <c r="N866" s="9" t="s">
        <v>7331</v>
      </c>
      <c r="O866" s="7" t="s">
        <v>7136</v>
      </c>
      <c r="P866" s="7">
        <v>6341</v>
      </c>
      <c r="Q866" s="7">
        <v>15083</v>
      </c>
      <c r="R866" s="7">
        <v>18344</v>
      </c>
      <c r="S866" s="7"/>
      <c r="T866" s="7"/>
      <c r="U866" s="7"/>
      <c r="V866" s="7"/>
      <c r="W866" s="7"/>
      <c r="X866" s="7"/>
      <c r="Y866" s="7"/>
      <c r="Z866" s="9" t="s">
        <v>7641</v>
      </c>
      <c r="AA866" s="7" t="s">
        <v>480</v>
      </c>
      <c r="AB866" s="7">
        <v>1</v>
      </c>
    </row>
    <row r="867" spans="1:28" ht="21.6" customHeight="1">
      <c r="A867" s="7">
        <v>165</v>
      </c>
      <c r="B867" s="7">
        <v>2025081105</v>
      </c>
      <c r="C867" s="7">
        <v>1</v>
      </c>
      <c r="D867" s="7" t="s">
        <v>7123</v>
      </c>
      <c r="E867" s="7" t="s">
        <v>125</v>
      </c>
      <c r="F867" s="7" t="s">
        <v>8282</v>
      </c>
      <c r="G867" s="7" t="s">
        <v>7372</v>
      </c>
      <c r="H867" s="7" t="s">
        <v>8022</v>
      </c>
      <c r="I867" s="7" t="s">
        <v>7456</v>
      </c>
      <c r="J867" s="7" t="s">
        <v>7244</v>
      </c>
      <c r="K867" s="7" t="s">
        <v>7129</v>
      </c>
      <c r="L867" s="9" t="s">
        <v>7344</v>
      </c>
      <c r="M867" s="9" t="s">
        <v>7457</v>
      </c>
      <c r="N867" s="9" t="s">
        <v>7458</v>
      </c>
      <c r="O867" s="7" t="s">
        <v>7136</v>
      </c>
      <c r="P867" s="7"/>
      <c r="Q867" s="7"/>
      <c r="R867" s="7">
        <v>11452</v>
      </c>
      <c r="S867" s="7"/>
      <c r="T867" s="7"/>
      <c r="U867" s="7"/>
      <c r="V867" s="7"/>
      <c r="W867" s="7"/>
      <c r="X867" s="7"/>
      <c r="Y867" s="7"/>
      <c r="Z867" s="9" t="s">
        <v>7766</v>
      </c>
      <c r="AA867" s="7" t="s">
        <v>480</v>
      </c>
      <c r="AB867" s="7">
        <v>1</v>
      </c>
    </row>
    <row r="868" spans="1:28" ht="21.6" customHeight="1">
      <c r="A868" s="7">
        <v>187</v>
      </c>
      <c r="B868" s="7">
        <v>2025081712</v>
      </c>
      <c r="C868" s="7">
        <v>1</v>
      </c>
      <c r="D868" s="7" t="s">
        <v>7123</v>
      </c>
      <c r="E868" s="7" t="s">
        <v>125</v>
      </c>
      <c r="F868" s="7" t="s">
        <v>8304</v>
      </c>
      <c r="G868" s="7" t="s">
        <v>7296</v>
      </c>
      <c r="H868" s="7" t="s">
        <v>8318</v>
      </c>
      <c r="I868" s="7" t="s">
        <v>7677</v>
      </c>
      <c r="J868" s="7" t="s">
        <v>7678</v>
      </c>
      <c r="K868" s="7" t="s">
        <v>7129</v>
      </c>
      <c r="L868" s="9" t="s">
        <v>7200</v>
      </c>
      <c r="M868" s="9" t="s">
        <v>7679</v>
      </c>
      <c r="N868" s="9" t="s">
        <v>7680</v>
      </c>
      <c r="O868" s="7" t="s">
        <v>7136</v>
      </c>
      <c r="P868" s="7"/>
      <c r="Q868" s="7">
        <v>1849</v>
      </c>
      <c r="R868" s="7">
        <v>119692</v>
      </c>
      <c r="S868" s="7"/>
      <c r="T868" s="7"/>
      <c r="U868" s="7"/>
      <c r="V868" s="7"/>
      <c r="W868" s="7"/>
      <c r="X868" s="7"/>
      <c r="Y868" s="7"/>
      <c r="Z868" s="9" t="s">
        <v>7641</v>
      </c>
      <c r="AA868" s="7" t="s">
        <v>480</v>
      </c>
      <c r="AB868" s="7">
        <v>1</v>
      </c>
    </row>
    <row r="869" spans="1:28" ht="21.6" customHeight="1">
      <c r="A869" s="7">
        <v>195</v>
      </c>
      <c r="B869" s="7">
        <v>2025082263</v>
      </c>
      <c r="C869" s="7">
        <v>1</v>
      </c>
      <c r="D869" s="7" t="s">
        <v>7123</v>
      </c>
      <c r="E869" s="7" t="s">
        <v>125</v>
      </c>
      <c r="F869" s="7" t="s">
        <v>412</v>
      </c>
      <c r="G869" s="7" t="s">
        <v>7309</v>
      </c>
      <c r="H869" s="7" t="s">
        <v>7377</v>
      </c>
      <c r="I869" s="7" t="s">
        <v>8319</v>
      </c>
      <c r="J869" s="7" t="s">
        <v>7489</v>
      </c>
      <c r="K869" s="7" t="s">
        <v>7129</v>
      </c>
      <c r="L869" s="9" t="s">
        <v>7200</v>
      </c>
      <c r="M869" s="9" t="s">
        <v>7687</v>
      </c>
      <c r="N869" s="9" t="s">
        <v>8320</v>
      </c>
      <c r="O869" s="7" t="s">
        <v>471</v>
      </c>
      <c r="P869" s="7"/>
      <c r="Q869" s="7"/>
      <c r="R869" s="7">
        <v>186</v>
      </c>
      <c r="S869" s="7"/>
      <c r="T869" s="7"/>
      <c r="U869" s="7"/>
      <c r="V869" s="7"/>
      <c r="W869" s="7"/>
      <c r="X869" s="7"/>
      <c r="Y869" s="7" t="s">
        <v>480</v>
      </c>
      <c r="Z869" s="9" t="s">
        <v>8321</v>
      </c>
      <c r="AA869" s="7" t="s">
        <v>480</v>
      </c>
      <c r="AB869" s="7">
        <v>1</v>
      </c>
    </row>
    <row r="870" spans="1:28" ht="21.6" customHeight="1">
      <c r="A870" s="7">
        <v>21</v>
      </c>
      <c r="B870" s="7">
        <v>2025082374</v>
      </c>
      <c r="C870" s="7">
        <v>1</v>
      </c>
      <c r="D870" s="7" t="s">
        <v>7123</v>
      </c>
      <c r="E870" s="7" t="s">
        <v>130</v>
      </c>
      <c r="F870" s="7" t="s">
        <v>410</v>
      </c>
      <c r="G870" s="7" t="s">
        <v>7288</v>
      </c>
      <c r="H870" s="7" t="s">
        <v>8054</v>
      </c>
      <c r="I870" s="7" t="s">
        <v>7209</v>
      </c>
      <c r="J870" s="7" t="s">
        <v>7199</v>
      </c>
      <c r="K870" s="7" t="s">
        <v>7129</v>
      </c>
      <c r="L870" s="9" t="s">
        <v>7210</v>
      </c>
      <c r="M870" s="9" t="s">
        <v>7211</v>
      </c>
      <c r="N870" s="9" t="s">
        <v>130</v>
      </c>
      <c r="O870" s="7" t="s">
        <v>471</v>
      </c>
      <c r="P870" s="7"/>
      <c r="Q870" s="7"/>
      <c r="R870" s="7">
        <v>50673</v>
      </c>
      <c r="S870" s="7" t="s">
        <v>480</v>
      </c>
      <c r="T870" s="7"/>
      <c r="U870" s="7"/>
      <c r="V870" s="7"/>
      <c r="W870" s="7"/>
      <c r="X870" s="7"/>
      <c r="Y870" s="7"/>
      <c r="Z870" s="9" t="s">
        <v>7132</v>
      </c>
      <c r="AA870" s="7" t="s">
        <v>480</v>
      </c>
      <c r="AB870" s="7">
        <v>1</v>
      </c>
    </row>
    <row r="871" spans="1:28" ht="21.6" customHeight="1">
      <c r="A871" s="7">
        <v>39</v>
      </c>
      <c r="B871" s="7">
        <v>2025082356</v>
      </c>
      <c r="C871" s="7">
        <v>1</v>
      </c>
      <c r="D871" s="7" t="s">
        <v>7123</v>
      </c>
      <c r="E871" s="7" t="s">
        <v>130</v>
      </c>
      <c r="F871" s="7" t="s">
        <v>410</v>
      </c>
      <c r="G871" s="7" t="s">
        <v>7327</v>
      </c>
      <c r="H871" s="7" t="s">
        <v>7347</v>
      </c>
      <c r="I871" s="7" t="s">
        <v>7246</v>
      </c>
      <c r="J871" s="7" t="s">
        <v>7247</v>
      </c>
      <c r="K871" s="7" t="s">
        <v>7129</v>
      </c>
      <c r="L871" s="9" t="s">
        <v>7248</v>
      </c>
      <c r="M871" s="9" t="s">
        <v>7249</v>
      </c>
      <c r="N871" s="9" t="s">
        <v>7250</v>
      </c>
      <c r="O871" s="7" t="s">
        <v>471</v>
      </c>
      <c r="P871" s="7"/>
      <c r="Q871" s="7">
        <v>36229</v>
      </c>
      <c r="R871" s="7">
        <v>34184</v>
      </c>
      <c r="S871" s="7" t="s">
        <v>480</v>
      </c>
      <c r="T871" s="7"/>
      <c r="U871" s="7"/>
      <c r="V871" s="7"/>
      <c r="W871" s="7"/>
      <c r="X871" s="7"/>
      <c r="Y871" s="7"/>
      <c r="Z871" s="9" t="s">
        <v>7132</v>
      </c>
      <c r="AA871" s="7" t="s">
        <v>480</v>
      </c>
      <c r="AB871" s="7">
        <v>1</v>
      </c>
    </row>
    <row r="872" spans="1:28" ht="21.6" customHeight="1">
      <c r="A872" s="7">
        <v>45</v>
      </c>
      <c r="B872" s="7">
        <v>2025082367</v>
      </c>
      <c r="C872" s="7">
        <v>1</v>
      </c>
      <c r="D872" s="7" t="s">
        <v>7123</v>
      </c>
      <c r="E872" s="7" t="s">
        <v>130</v>
      </c>
      <c r="F872" s="7" t="s">
        <v>410</v>
      </c>
      <c r="G872" s="7" t="s">
        <v>7616</v>
      </c>
      <c r="H872" s="7" t="s">
        <v>7848</v>
      </c>
      <c r="I872" s="7" t="s">
        <v>7752</v>
      </c>
      <c r="J872" s="7" t="s">
        <v>7753</v>
      </c>
      <c r="K872" s="7" t="s">
        <v>7129</v>
      </c>
      <c r="L872" s="9" t="s">
        <v>7279</v>
      </c>
      <c r="M872" s="9" t="s">
        <v>7280</v>
      </c>
      <c r="N872" s="9"/>
      <c r="O872" s="7" t="s">
        <v>471</v>
      </c>
      <c r="P872" s="7"/>
      <c r="Q872" s="7"/>
      <c r="R872" s="7">
        <v>32618</v>
      </c>
      <c r="S872" s="7" t="s">
        <v>480</v>
      </c>
      <c r="T872" s="7"/>
      <c r="U872" s="7"/>
      <c r="V872" s="7"/>
      <c r="W872" s="7"/>
      <c r="X872" s="7"/>
      <c r="Y872" s="7"/>
      <c r="Z872" s="9" t="s">
        <v>7132</v>
      </c>
      <c r="AA872" s="7" t="s">
        <v>480</v>
      </c>
      <c r="AB872" s="7">
        <v>1</v>
      </c>
    </row>
    <row r="873" spans="1:28" ht="21.6" customHeight="1">
      <c r="A873" s="7">
        <v>138</v>
      </c>
      <c r="B873" s="7">
        <v>2025082423</v>
      </c>
      <c r="C873" s="7">
        <v>1</v>
      </c>
      <c r="D873" s="7" t="s">
        <v>7123</v>
      </c>
      <c r="E873" s="7" t="s">
        <v>125</v>
      </c>
      <c r="F873" s="7" t="s">
        <v>410</v>
      </c>
      <c r="G873" s="7" t="s">
        <v>7372</v>
      </c>
      <c r="H873" s="7" t="s">
        <v>7377</v>
      </c>
      <c r="I873" s="7" t="s">
        <v>7359</v>
      </c>
      <c r="J873" s="7" t="s">
        <v>7199</v>
      </c>
      <c r="K873" s="7" t="s">
        <v>7129</v>
      </c>
      <c r="L873" s="9" t="s">
        <v>7360</v>
      </c>
      <c r="M873" s="9" t="s">
        <v>7361</v>
      </c>
      <c r="N873" s="9"/>
      <c r="O873" s="7" t="s">
        <v>471</v>
      </c>
      <c r="P873" s="7"/>
      <c r="Q873" s="7"/>
      <c r="R873" s="7">
        <v>96600</v>
      </c>
      <c r="S873" s="7"/>
      <c r="T873" s="7"/>
      <c r="U873" s="7" t="s">
        <v>480</v>
      </c>
      <c r="V873" s="7"/>
      <c r="W873" s="7"/>
      <c r="X873" s="7"/>
      <c r="Y873" s="7"/>
      <c r="Z873" s="9" t="s">
        <v>7308</v>
      </c>
      <c r="AA873" s="7" t="s">
        <v>480</v>
      </c>
      <c r="AB873" s="7">
        <v>1</v>
      </c>
    </row>
    <row r="874" spans="1:28" ht="21.6" customHeight="1">
      <c r="A874" s="7">
        <v>151</v>
      </c>
      <c r="B874" s="7">
        <v>2025081553</v>
      </c>
      <c r="C874" s="7">
        <v>1</v>
      </c>
      <c r="D874" s="7" t="s">
        <v>7123</v>
      </c>
      <c r="E874" s="7" t="s">
        <v>125</v>
      </c>
      <c r="F874" s="7" t="s">
        <v>8299</v>
      </c>
      <c r="G874" s="7" t="s">
        <v>7309</v>
      </c>
      <c r="H874" s="7" t="s">
        <v>7179</v>
      </c>
      <c r="I874" s="7" t="s">
        <v>7393</v>
      </c>
      <c r="J874" s="7" t="s">
        <v>7223</v>
      </c>
      <c r="K874" s="7" t="s">
        <v>7129</v>
      </c>
      <c r="L874" s="9" t="s">
        <v>7394</v>
      </c>
      <c r="M874" s="9" t="s">
        <v>7395</v>
      </c>
      <c r="N874" s="9"/>
      <c r="O874" s="7" t="s">
        <v>7136</v>
      </c>
      <c r="P874" s="7"/>
      <c r="Q874" s="7"/>
      <c r="R874" s="7">
        <v>46000</v>
      </c>
      <c r="S874" s="7"/>
      <c r="T874" s="7"/>
      <c r="U874" s="7"/>
      <c r="V874" s="7"/>
      <c r="W874" s="7"/>
      <c r="X874" s="7"/>
      <c r="Y874" s="7"/>
      <c r="Z874" s="9" t="s">
        <v>118</v>
      </c>
      <c r="AA874" s="7" t="s">
        <v>480</v>
      </c>
      <c r="AB874" s="7">
        <v>1</v>
      </c>
    </row>
    <row r="875" spans="1:28" ht="21.6" customHeight="1">
      <c r="A875" s="7">
        <v>172</v>
      </c>
      <c r="B875" s="7">
        <v>2025081976</v>
      </c>
      <c r="C875" s="7">
        <v>1</v>
      </c>
      <c r="D875" s="7" t="s">
        <v>7123</v>
      </c>
      <c r="E875" s="7" t="s">
        <v>125</v>
      </c>
      <c r="F875" s="7" t="s">
        <v>8305</v>
      </c>
      <c r="G875" s="7" t="s">
        <v>7332</v>
      </c>
      <c r="H875" s="7" t="s">
        <v>7333</v>
      </c>
      <c r="I875" s="7" t="s">
        <v>7428</v>
      </c>
      <c r="J875" s="7" t="s">
        <v>7234</v>
      </c>
      <c r="K875" s="7" t="s">
        <v>7129</v>
      </c>
      <c r="L875" s="9" t="s">
        <v>7429</v>
      </c>
      <c r="M875" s="9" t="s">
        <v>7430</v>
      </c>
      <c r="N875" s="9" t="s">
        <v>7431</v>
      </c>
      <c r="O875" s="7" t="s">
        <v>7136</v>
      </c>
      <c r="P875" s="7">
        <v>1572</v>
      </c>
      <c r="Q875" s="7">
        <v>4250</v>
      </c>
      <c r="R875" s="7">
        <v>28898</v>
      </c>
      <c r="S875" s="7"/>
      <c r="T875" s="7"/>
      <c r="U875" s="7"/>
      <c r="V875" s="7"/>
      <c r="W875" s="7"/>
      <c r="X875" s="7"/>
      <c r="Y875" s="7"/>
      <c r="Z875" s="9" t="s">
        <v>7641</v>
      </c>
      <c r="AA875" s="7" t="s">
        <v>480</v>
      </c>
      <c r="AB875" s="7">
        <v>1</v>
      </c>
    </row>
    <row r="876" spans="1:28" ht="21.6" customHeight="1">
      <c r="A876" s="7">
        <v>221</v>
      </c>
      <c r="B876" s="7">
        <v>2025082385</v>
      </c>
      <c r="C876" s="7">
        <v>1</v>
      </c>
      <c r="D876" s="7" t="s">
        <v>7123</v>
      </c>
      <c r="E876" s="7" t="s">
        <v>125</v>
      </c>
      <c r="F876" s="7" t="s">
        <v>410</v>
      </c>
      <c r="G876" s="7" t="s">
        <v>7314</v>
      </c>
      <c r="H876" s="7" t="s">
        <v>7590</v>
      </c>
      <c r="I876" s="7" t="s">
        <v>7503</v>
      </c>
      <c r="J876" s="7" t="s">
        <v>7274</v>
      </c>
      <c r="K876" s="7" t="s">
        <v>7129</v>
      </c>
      <c r="L876" s="9" t="s">
        <v>7504</v>
      </c>
      <c r="M876" s="9" t="s">
        <v>7505</v>
      </c>
      <c r="N876" s="9" t="s">
        <v>7454</v>
      </c>
      <c r="O876" s="7" t="s">
        <v>471</v>
      </c>
      <c r="P876" s="7"/>
      <c r="Q876" s="7">
        <v>3785</v>
      </c>
      <c r="R876" s="7">
        <v>1324</v>
      </c>
      <c r="S876" s="7" t="s">
        <v>480</v>
      </c>
      <c r="T876" s="7"/>
      <c r="U876" s="7"/>
      <c r="V876" s="7"/>
      <c r="W876" s="7"/>
      <c r="X876" s="7"/>
      <c r="Y876" s="7"/>
      <c r="Z876" s="9" t="s">
        <v>7641</v>
      </c>
      <c r="AA876" s="7" t="s">
        <v>480</v>
      </c>
      <c r="AB876" s="7">
        <v>1</v>
      </c>
    </row>
    <row r="877" spans="1:28" ht="21.6" customHeight="1">
      <c r="A877" s="7">
        <v>229</v>
      </c>
      <c r="B877" s="7">
        <v>2025082111</v>
      </c>
      <c r="C877" s="7">
        <v>1</v>
      </c>
      <c r="D877" s="7" t="s">
        <v>7123</v>
      </c>
      <c r="E877" s="7" t="s">
        <v>125</v>
      </c>
      <c r="F877" s="7" t="s">
        <v>414</v>
      </c>
      <c r="G877" s="7" t="s">
        <v>7309</v>
      </c>
      <c r="H877" s="7" t="s">
        <v>7179</v>
      </c>
      <c r="I877" s="7" t="s">
        <v>7702</v>
      </c>
      <c r="J877" s="7" t="s">
        <v>7703</v>
      </c>
      <c r="K877" s="7" t="s">
        <v>7129</v>
      </c>
      <c r="L877" s="9" t="s">
        <v>7704</v>
      </c>
      <c r="M877" s="9" t="s">
        <v>7705</v>
      </c>
      <c r="N877" s="9" t="s">
        <v>7706</v>
      </c>
      <c r="O877" s="7" t="s">
        <v>7136</v>
      </c>
      <c r="P877" s="7"/>
      <c r="Q877" s="7">
        <v>2239</v>
      </c>
      <c r="R877" s="7">
        <v>162228</v>
      </c>
      <c r="S877" s="7"/>
      <c r="T877" s="7"/>
      <c r="U877" s="7"/>
      <c r="V877" s="7"/>
      <c r="W877" s="7"/>
      <c r="X877" s="7"/>
      <c r="Y877" s="7"/>
      <c r="Z877" s="9" t="s">
        <v>7641</v>
      </c>
      <c r="AA877" s="7" t="s">
        <v>480</v>
      </c>
      <c r="AB877" s="7">
        <v>1</v>
      </c>
    </row>
    <row r="878" spans="1:28" ht="21.6" customHeight="1">
      <c r="A878" s="7">
        <v>23</v>
      </c>
      <c r="B878" s="7">
        <v>2025082403</v>
      </c>
      <c r="C878" s="7">
        <v>1</v>
      </c>
      <c r="D878" s="7" t="s">
        <v>7123</v>
      </c>
      <c r="E878" s="7" t="s">
        <v>130</v>
      </c>
      <c r="F878" s="7" t="s">
        <v>410</v>
      </c>
      <c r="G878" s="7" t="s">
        <v>7835</v>
      </c>
      <c r="H878" s="7" t="s">
        <v>7447</v>
      </c>
      <c r="I878" s="7" t="s">
        <v>7963</v>
      </c>
      <c r="J878" s="7" t="s">
        <v>7199</v>
      </c>
      <c r="K878" s="7" t="s">
        <v>7129</v>
      </c>
      <c r="L878" s="9" t="s">
        <v>7574</v>
      </c>
      <c r="M878" s="9" t="s">
        <v>8243</v>
      </c>
      <c r="N878" s="9"/>
      <c r="O878" s="7" t="s">
        <v>7136</v>
      </c>
      <c r="P878" s="7"/>
      <c r="Q878" s="7"/>
      <c r="R878" s="7">
        <v>223828</v>
      </c>
      <c r="S878" s="7"/>
      <c r="T878" s="7"/>
      <c r="U878" s="7"/>
      <c r="V878" s="7"/>
      <c r="W878" s="7"/>
      <c r="X878" s="7"/>
      <c r="Y878" s="7"/>
      <c r="Z878" s="9" t="s">
        <v>7132</v>
      </c>
      <c r="AA878" s="7" t="s">
        <v>480</v>
      </c>
      <c r="AB878" s="7">
        <v>1</v>
      </c>
    </row>
    <row r="879" spans="1:28" ht="21.6" customHeight="1">
      <c r="A879" s="7">
        <v>138</v>
      </c>
      <c r="B879" s="7">
        <v>2025081101</v>
      </c>
      <c r="C879" s="7">
        <v>1</v>
      </c>
      <c r="D879" s="7" t="s">
        <v>7123</v>
      </c>
      <c r="E879" s="7" t="s">
        <v>125</v>
      </c>
      <c r="F879" s="7" t="s">
        <v>8282</v>
      </c>
      <c r="G879" s="7" t="s">
        <v>7793</v>
      </c>
      <c r="H879" s="7" t="s">
        <v>7533</v>
      </c>
      <c r="I879" s="7" t="s">
        <v>7350</v>
      </c>
      <c r="J879" s="7" t="s">
        <v>7199</v>
      </c>
      <c r="K879" s="7" t="s">
        <v>7129</v>
      </c>
      <c r="L879" s="9" t="s">
        <v>7344</v>
      </c>
      <c r="M879" s="9" t="s">
        <v>7351</v>
      </c>
      <c r="N879" s="9" t="s">
        <v>7352</v>
      </c>
      <c r="O879" s="7" t="s">
        <v>7136</v>
      </c>
      <c r="P879" s="7"/>
      <c r="Q879" s="7"/>
      <c r="R879" s="7">
        <v>164338</v>
      </c>
      <c r="S879" s="7"/>
      <c r="T879" s="7"/>
      <c r="U879" s="7"/>
      <c r="V879" s="7"/>
      <c r="W879" s="7"/>
      <c r="X879" s="7"/>
      <c r="Y879" s="7"/>
      <c r="Z879" s="9" t="s">
        <v>7766</v>
      </c>
      <c r="AA879" s="7" t="s">
        <v>480</v>
      </c>
      <c r="AB879" s="7">
        <v>1</v>
      </c>
    </row>
    <row r="880" spans="1:28" ht="21.6" customHeight="1">
      <c r="A880" s="7">
        <v>214</v>
      </c>
      <c r="B880" s="7">
        <v>2025082471</v>
      </c>
      <c r="C880" s="7">
        <v>1</v>
      </c>
      <c r="D880" s="7" t="s">
        <v>7123</v>
      </c>
      <c r="E880" s="7" t="s">
        <v>125</v>
      </c>
      <c r="F880" s="7" t="s">
        <v>407</v>
      </c>
      <c r="G880" s="7" t="s">
        <v>7296</v>
      </c>
      <c r="H880" s="7" t="s">
        <v>7455</v>
      </c>
      <c r="I880" s="7" t="s">
        <v>8322</v>
      </c>
      <c r="J880" s="7" t="s">
        <v>7489</v>
      </c>
      <c r="K880" s="7" t="s">
        <v>7129</v>
      </c>
      <c r="L880" s="9" t="s">
        <v>7200</v>
      </c>
      <c r="M880" s="9" t="s">
        <v>8323</v>
      </c>
      <c r="N880" s="9" t="s">
        <v>8324</v>
      </c>
      <c r="O880" s="7" t="s">
        <v>471</v>
      </c>
      <c r="P880" s="7"/>
      <c r="Q880" s="7"/>
      <c r="R880" s="7">
        <v>28343</v>
      </c>
      <c r="S880" s="7"/>
      <c r="T880" s="7"/>
      <c r="U880" s="7" t="s">
        <v>480</v>
      </c>
      <c r="V880" s="7"/>
      <c r="W880" s="7"/>
      <c r="X880" s="7"/>
      <c r="Y880" s="7" t="s">
        <v>480</v>
      </c>
      <c r="Z880" s="9" t="s">
        <v>8325</v>
      </c>
      <c r="AA880" s="7" t="s">
        <v>480</v>
      </c>
      <c r="AB880" s="7">
        <v>1</v>
      </c>
    </row>
    <row r="881" spans="1:28" ht="21.6" customHeight="1">
      <c r="A881" s="7">
        <v>228</v>
      </c>
      <c r="B881" s="7">
        <v>2025082281</v>
      </c>
      <c r="C881" s="7">
        <v>1</v>
      </c>
      <c r="D881" s="7" t="s">
        <v>7123</v>
      </c>
      <c r="E881" s="7" t="s">
        <v>125</v>
      </c>
      <c r="F881" s="7" t="s">
        <v>412</v>
      </c>
      <c r="G881" s="7" t="s">
        <v>7373</v>
      </c>
      <c r="H881" s="7" t="s">
        <v>7333</v>
      </c>
      <c r="I881" s="7" t="s">
        <v>7516</v>
      </c>
      <c r="J881" s="7" t="s">
        <v>1843</v>
      </c>
      <c r="K881" s="7" t="s">
        <v>7129</v>
      </c>
      <c r="L881" s="9" t="s">
        <v>7200</v>
      </c>
      <c r="M881" s="9" t="s">
        <v>7493</v>
      </c>
      <c r="N881" s="9" t="s">
        <v>7517</v>
      </c>
      <c r="O881" s="7" t="s">
        <v>7136</v>
      </c>
      <c r="P881" s="7"/>
      <c r="Q881" s="7"/>
      <c r="R881" s="7">
        <v>545553</v>
      </c>
      <c r="S881" s="7"/>
      <c r="T881" s="7"/>
      <c r="U881" s="7"/>
      <c r="V881" s="7"/>
      <c r="W881" s="7"/>
      <c r="X881" s="7"/>
      <c r="Y881" s="7"/>
      <c r="Z881" s="9" t="s">
        <v>7641</v>
      </c>
      <c r="AA881" s="7" t="s">
        <v>480</v>
      </c>
      <c r="AB881" s="7">
        <v>1</v>
      </c>
    </row>
    <row r="882" spans="1:28" ht="21.6" customHeight="1">
      <c r="A882" s="7">
        <v>27</v>
      </c>
      <c r="B882" s="7">
        <v>2025082420</v>
      </c>
      <c r="C882" s="7">
        <v>1</v>
      </c>
      <c r="D882" s="7" t="s">
        <v>7123</v>
      </c>
      <c r="E882" s="7" t="s">
        <v>130</v>
      </c>
      <c r="F882" s="7" t="s">
        <v>410</v>
      </c>
      <c r="G882" s="7" t="s">
        <v>7535</v>
      </c>
      <c r="H882" s="7" t="s">
        <v>8326</v>
      </c>
      <c r="I882" s="7" t="s">
        <v>7853</v>
      </c>
      <c r="J882" s="7" t="s">
        <v>7199</v>
      </c>
      <c r="K882" s="7" t="s">
        <v>7129</v>
      </c>
      <c r="L882" s="9" t="s">
        <v>7574</v>
      </c>
      <c r="M882" s="9" t="s">
        <v>7854</v>
      </c>
      <c r="N882" s="9" t="s">
        <v>130</v>
      </c>
      <c r="O882" s="7" t="s">
        <v>7136</v>
      </c>
      <c r="P882" s="7"/>
      <c r="Q882" s="7"/>
      <c r="R882" s="7">
        <v>32915</v>
      </c>
      <c r="S882" s="7"/>
      <c r="T882" s="7"/>
      <c r="U882" s="7"/>
      <c r="V882" s="7"/>
      <c r="W882" s="7"/>
      <c r="X882" s="7"/>
      <c r="Y882" s="7"/>
      <c r="Z882" s="9" t="s">
        <v>7132</v>
      </c>
      <c r="AA882" s="7" t="s">
        <v>480</v>
      </c>
      <c r="AB882" s="7">
        <v>1</v>
      </c>
    </row>
    <row r="883" spans="1:28" ht="21.6" customHeight="1">
      <c r="A883" s="7">
        <v>149</v>
      </c>
      <c r="B883" s="7">
        <v>2025082787</v>
      </c>
      <c r="C883" s="7">
        <v>1</v>
      </c>
      <c r="D883" s="7" t="s">
        <v>7123</v>
      </c>
      <c r="E883" s="7" t="s">
        <v>125</v>
      </c>
      <c r="F883" s="7" t="s">
        <v>8327</v>
      </c>
      <c r="G883" s="7" t="s">
        <v>7927</v>
      </c>
      <c r="H883" s="7" t="s">
        <v>7179</v>
      </c>
      <c r="I883" s="7" t="s">
        <v>7889</v>
      </c>
      <c r="J883" s="7" t="s">
        <v>7199</v>
      </c>
      <c r="K883" s="7" t="s">
        <v>7129</v>
      </c>
      <c r="L883" s="9" t="s">
        <v>7200</v>
      </c>
      <c r="M883" s="9" t="s">
        <v>7890</v>
      </c>
      <c r="N883" s="9" t="s">
        <v>7891</v>
      </c>
      <c r="O883" s="7" t="s">
        <v>471</v>
      </c>
      <c r="P883" s="7"/>
      <c r="Q883" s="7"/>
      <c r="R883" s="7">
        <v>67535</v>
      </c>
      <c r="S883" s="7"/>
      <c r="T883" s="7"/>
      <c r="U883" s="7" t="s">
        <v>480</v>
      </c>
      <c r="V883" s="7"/>
      <c r="W883" s="7"/>
      <c r="X883" s="7"/>
      <c r="Y883" s="7"/>
      <c r="Z883" s="9" t="s">
        <v>118</v>
      </c>
      <c r="AA883" s="7" t="s">
        <v>480</v>
      </c>
      <c r="AB883" s="7">
        <v>1</v>
      </c>
    </row>
    <row r="884" spans="1:28" ht="21.6" customHeight="1">
      <c r="A884" s="7">
        <v>158</v>
      </c>
      <c r="B884" s="7">
        <v>2025082783</v>
      </c>
      <c r="C884" s="7">
        <v>1</v>
      </c>
      <c r="D884" s="7" t="s">
        <v>7123</v>
      </c>
      <c r="E884" s="7" t="s">
        <v>125</v>
      </c>
      <c r="F884" s="7" t="s">
        <v>8327</v>
      </c>
      <c r="G884" s="7" t="s">
        <v>7296</v>
      </c>
      <c r="H884" s="7" t="s">
        <v>7226</v>
      </c>
      <c r="I884" s="7" t="s">
        <v>7359</v>
      </c>
      <c r="J884" s="7" t="s">
        <v>7199</v>
      </c>
      <c r="K884" s="7" t="s">
        <v>7129</v>
      </c>
      <c r="L884" s="9" t="s">
        <v>7360</v>
      </c>
      <c r="M884" s="9" t="s">
        <v>7361</v>
      </c>
      <c r="N884" s="9"/>
      <c r="O884" s="7" t="s">
        <v>471</v>
      </c>
      <c r="P884" s="7"/>
      <c r="Q884" s="7"/>
      <c r="R884" s="7">
        <v>96600</v>
      </c>
      <c r="S884" s="7"/>
      <c r="T884" s="7"/>
      <c r="U884" s="7" t="s">
        <v>480</v>
      </c>
      <c r="V884" s="7"/>
      <c r="W884" s="7"/>
      <c r="X884" s="7"/>
      <c r="Y884" s="7"/>
      <c r="Z884" s="9" t="s">
        <v>7308</v>
      </c>
      <c r="AA884" s="7" t="s">
        <v>480</v>
      </c>
      <c r="AB884" s="7">
        <v>1</v>
      </c>
    </row>
    <row r="885" spans="1:28" ht="21.6" customHeight="1">
      <c r="A885" s="7">
        <v>238</v>
      </c>
      <c r="B885" s="7">
        <v>2025082786</v>
      </c>
      <c r="C885" s="7">
        <v>1</v>
      </c>
      <c r="D885" s="7" t="s">
        <v>7123</v>
      </c>
      <c r="E885" s="7" t="s">
        <v>125</v>
      </c>
      <c r="F885" s="7" t="s">
        <v>8327</v>
      </c>
      <c r="G885" s="7" t="s">
        <v>8081</v>
      </c>
      <c r="H885" s="7" t="s">
        <v>7927</v>
      </c>
      <c r="I885" s="7" t="s">
        <v>7686</v>
      </c>
      <c r="J885" s="7" t="s">
        <v>7489</v>
      </c>
      <c r="K885" s="7" t="s">
        <v>7129</v>
      </c>
      <c r="L885" s="9" t="s">
        <v>7200</v>
      </c>
      <c r="M885" s="9" t="s">
        <v>7687</v>
      </c>
      <c r="N885" s="9" t="s">
        <v>7688</v>
      </c>
      <c r="O885" s="7" t="s">
        <v>471</v>
      </c>
      <c r="P885" s="7"/>
      <c r="Q885" s="7"/>
      <c r="R885" s="7">
        <v>70398</v>
      </c>
      <c r="S885" s="7"/>
      <c r="T885" s="7"/>
      <c r="U885" s="7" t="s">
        <v>480</v>
      </c>
      <c r="V885" s="7"/>
      <c r="W885" s="7"/>
      <c r="X885" s="7"/>
      <c r="Y885" s="7"/>
      <c r="Z885" s="9" t="s">
        <v>7308</v>
      </c>
      <c r="AA885" s="7" t="s">
        <v>480</v>
      </c>
      <c r="AB885" s="7">
        <v>1</v>
      </c>
    </row>
    <row r="886" spans="1:28" ht="21.6" customHeight="1">
      <c r="A886" s="7">
        <v>249</v>
      </c>
      <c r="B886" s="7">
        <v>2025082785</v>
      </c>
      <c r="C886" s="7">
        <v>1</v>
      </c>
      <c r="D886" s="7" t="s">
        <v>7123</v>
      </c>
      <c r="E886" s="7" t="s">
        <v>125</v>
      </c>
      <c r="F886" s="7" t="s">
        <v>8327</v>
      </c>
      <c r="G886" s="7" t="s">
        <v>7226</v>
      </c>
      <c r="H886" s="7" t="s">
        <v>8081</v>
      </c>
      <c r="I886" s="7" t="s">
        <v>7697</v>
      </c>
      <c r="J886" s="7" t="s">
        <v>7489</v>
      </c>
      <c r="K886" s="7" t="s">
        <v>7129</v>
      </c>
      <c r="L886" s="9" t="s">
        <v>7200</v>
      </c>
      <c r="M886" s="9" t="s">
        <v>7493</v>
      </c>
      <c r="N886" s="9" t="s">
        <v>7698</v>
      </c>
      <c r="O886" s="7" t="s">
        <v>471</v>
      </c>
      <c r="P886" s="7"/>
      <c r="Q886" s="7"/>
      <c r="R886" s="7">
        <v>293801</v>
      </c>
      <c r="S886" s="7"/>
      <c r="T886" s="7"/>
      <c r="U886" s="7" t="s">
        <v>480</v>
      </c>
      <c r="V886" s="7"/>
      <c r="W886" s="7"/>
      <c r="X886" s="7"/>
      <c r="Y886" s="7"/>
      <c r="Z886" s="9" t="s">
        <v>7308</v>
      </c>
      <c r="AA886" s="7" t="s">
        <v>480</v>
      </c>
      <c r="AB886" s="7">
        <v>1</v>
      </c>
    </row>
    <row r="887" spans="1:28" ht="21.6" customHeight="1">
      <c r="A887" s="7">
        <v>15</v>
      </c>
      <c r="B887" s="7">
        <v>2025082415</v>
      </c>
      <c r="C887" s="7">
        <v>1</v>
      </c>
      <c r="D887" s="7" t="s">
        <v>7123</v>
      </c>
      <c r="E887" s="7" t="s">
        <v>130</v>
      </c>
      <c r="F887" s="7" t="s">
        <v>410</v>
      </c>
      <c r="G887" s="7" t="s">
        <v>8328</v>
      </c>
      <c r="H887" s="7" t="s">
        <v>7462</v>
      </c>
      <c r="I887" s="7" t="s">
        <v>8329</v>
      </c>
      <c r="J887" s="7" t="s">
        <v>3711</v>
      </c>
      <c r="K887" s="7" t="s">
        <v>7129</v>
      </c>
      <c r="L887" s="9" t="s">
        <v>7574</v>
      </c>
      <c r="M887" s="9" t="s">
        <v>8330</v>
      </c>
      <c r="N887" s="9"/>
      <c r="O887" s="7" t="s">
        <v>7136</v>
      </c>
      <c r="P887" s="7"/>
      <c r="Q887" s="7"/>
      <c r="R887" s="7">
        <v>29168</v>
      </c>
      <c r="S887" s="7"/>
      <c r="T887" s="7"/>
      <c r="U887" s="7"/>
      <c r="V887" s="7"/>
      <c r="W887" s="7"/>
      <c r="X887" s="7"/>
      <c r="Y887" s="7"/>
      <c r="Z887" s="9" t="s">
        <v>7132</v>
      </c>
      <c r="AA887" s="7" t="s">
        <v>480</v>
      </c>
      <c r="AB887" s="7">
        <v>1</v>
      </c>
    </row>
    <row r="888" spans="1:28" ht="21.6" customHeight="1">
      <c r="A888" s="7">
        <v>45</v>
      </c>
      <c r="B888" s="7">
        <v>2025082368</v>
      </c>
      <c r="C888" s="7">
        <v>1</v>
      </c>
      <c r="D888" s="7" t="s">
        <v>7123</v>
      </c>
      <c r="E888" s="7" t="s">
        <v>130</v>
      </c>
      <c r="F888" s="7" t="s">
        <v>410</v>
      </c>
      <c r="G888" s="7" t="s">
        <v>7616</v>
      </c>
      <c r="H888" s="7" t="s">
        <v>7848</v>
      </c>
      <c r="I888" s="7" t="s">
        <v>7752</v>
      </c>
      <c r="J888" s="7" t="s">
        <v>7753</v>
      </c>
      <c r="K888" s="7" t="s">
        <v>7129</v>
      </c>
      <c r="L888" s="9" t="s">
        <v>7279</v>
      </c>
      <c r="M888" s="9" t="s">
        <v>7280</v>
      </c>
      <c r="N888" s="9"/>
      <c r="O888" s="7" t="s">
        <v>7136</v>
      </c>
      <c r="P888" s="7"/>
      <c r="Q888" s="7"/>
      <c r="R888" s="7">
        <v>32618</v>
      </c>
      <c r="S888" s="7"/>
      <c r="T888" s="7"/>
      <c r="U888" s="7"/>
      <c r="V888" s="7"/>
      <c r="W888" s="7"/>
      <c r="X888" s="7"/>
      <c r="Y888" s="7"/>
      <c r="Z888" s="9" t="s">
        <v>7132</v>
      </c>
      <c r="AA888" s="7" t="s">
        <v>480</v>
      </c>
      <c r="AB888" s="7">
        <v>1</v>
      </c>
    </row>
    <row r="889" spans="1:28" ht="21.6" customHeight="1">
      <c r="A889" s="7">
        <v>130</v>
      </c>
      <c r="B889" s="7">
        <v>2025082544</v>
      </c>
      <c r="C889" s="7">
        <v>1</v>
      </c>
      <c r="D889" s="7" t="s">
        <v>7123</v>
      </c>
      <c r="E889" s="7" t="s">
        <v>125</v>
      </c>
      <c r="F889" s="7" t="s">
        <v>407</v>
      </c>
      <c r="G889" s="7" t="s">
        <v>7976</v>
      </c>
      <c r="H889" s="7" t="s">
        <v>7257</v>
      </c>
      <c r="I889" s="7" t="s">
        <v>7322</v>
      </c>
      <c r="J889" s="7" t="s">
        <v>7141</v>
      </c>
      <c r="K889" s="7" t="s">
        <v>7129</v>
      </c>
      <c r="L889" s="9" t="s">
        <v>7323</v>
      </c>
      <c r="M889" s="9" t="s">
        <v>7324</v>
      </c>
      <c r="N889" s="9" t="s">
        <v>7325</v>
      </c>
      <c r="O889" s="7" t="s">
        <v>7136</v>
      </c>
      <c r="P889" s="7"/>
      <c r="Q889" s="7">
        <v>36375</v>
      </c>
      <c r="R889" s="7">
        <v>85576</v>
      </c>
      <c r="S889" s="7"/>
      <c r="T889" s="7"/>
      <c r="U889" s="7"/>
      <c r="V889" s="7"/>
      <c r="W889" s="7"/>
      <c r="X889" s="7"/>
      <c r="Y889" s="7"/>
      <c r="Z889" s="9" t="s">
        <v>118</v>
      </c>
      <c r="AA889" s="7" t="s">
        <v>480</v>
      </c>
      <c r="AB889" s="7">
        <v>1</v>
      </c>
    </row>
    <row r="890" spans="1:28" ht="21.6" customHeight="1">
      <c r="A890" s="7">
        <v>153</v>
      </c>
      <c r="B890" s="7">
        <v>2025082852</v>
      </c>
      <c r="C890" s="7">
        <v>1</v>
      </c>
      <c r="D890" s="7" t="s">
        <v>7123</v>
      </c>
      <c r="E890" s="7" t="s">
        <v>125</v>
      </c>
      <c r="F890" s="7" t="s">
        <v>8327</v>
      </c>
      <c r="G890" s="7" t="s">
        <v>7332</v>
      </c>
      <c r="H890" s="7" t="s">
        <v>7793</v>
      </c>
      <c r="I890" s="7" t="s">
        <v>7889</v>
      </c>
      <c r="J890" s="7" t="s">
        <v>7199</v>
      </c>
      <c r="K890" s="7" t="s">
        <v>7129</v>
      </c>
      <c r="L890" s="9" t="s">
        <v>7200</v>
      </c>
      <c r="M890" s="9" t="s">
        <v>7890</v>
      </c>
      <c r="N890" s="9" t="s">
        <v>7891</v>
      </c>
      <c r="O890" s="7" t="s">
        <v>471</v>
      </c>
      <c r="P890" s="7"/>
      <c r="Q890" s="7"/>
      <c r="R890" s="7">
        <v>67535</v>
      </c>
      <c r="S890" s="7"/>
      <c r="T890" s="7"/>
      <c r="U890" s="7" t="s">
        <v>480</v>
      </c>
      <c r="V890" s="7"/>
      <c r="W890" s="7"/>
      <c r="X890" s="7"/>
      <c r="Y890" s="7"/>
      <c r="Z890" s="9" t="s">
        <v>7308</v>
      </c>
      <c r="AA890" s="7" t="s">
        <v>480</v>
      </c>
      <c r="AB890" s="7">
        <v>1</v>
      </c>
    </row>
    <row r="891" spans="1:28" ht="21.6" customHeight="1">
      <c r="A891" s="7">
        <v>243</v>
      </c>
      <c r="B891" s="7">
        <v>2025082841</v>
      </c>
      <c r="C891" s="7">
        <v>1</v>
      </c>
      <c r="D891" s="7" t="s">
        <v>7123</v>
      </c>
      <c r="E891" s="7" t="s">
        <v>125</v>
      </c>
      <c r="F891" s="7" t="s">
        <v>8327</v>
      </c>
      <c r="G891" s="7" t="s">
        <v>7150</v>
      </c>
      <c r="H891" s="7" t="s">
        <v>7444</v>
      </c>
      <c r="I891" s="7" t="s">
        <v>7686</v>
      </c>
      <c r="J891" s="7" t="s">
        <v>7489</v>
      </c>
      <c r="K891" s="7" t="s">
        <v>7129</v>
      </c>
      <c r="L891" s="9" t="s">
        <v>7200</v>
      </c>
      <c r="M891" s="9" t="s">
        <v>7687</v>
      </c>
      <c r="N891" s="9" t="s">
        <v>7688</v>
      </c>
      <c r="O891" s="7" t="s">
        <v>509</v>
      </c>
      <c r="P891" s="7"/>
      <c r="Q891" s="7"/>
      <c r="R891" s="7">
        <v>70398</v>
      </c>
      <c r="S891" s="7"/>
      <c r="T891" s="7"/>
      <c r="U891" s="7"/>
      <c r="V891" s="7"/>
      <c r="W891" s="7"/>
      <c r="X891" s="7"/>
      <c r="Y891" s="7"/>
      <c r="Z891" s="9" t="s">
        <v>8331</v>
      </c>
      <c r="AA891" s="7" t="s">
        <v>480</v>
      </c>
      <c r="AB891" s="7">
        <v>1</v>
      </c>
    </row>
    <row r="892" spans="1:28" ht="21.6" customHeight="1">
      <c r="A892" s="7">
        <v>139</v>
      </c>
      <c r="B892" s="7">
        <v>2025082550</v>
      </c>
      <c r="C892" s="7">
        <v>1</v>
      </c>
      <c r="D892" s="7" t="s">
        <v>7123</v>
      </c>
      <c r="E892" s="7" t="s">
        <v>125</v>
      </c>
      <c r="F892" s="7" t="s">
        <v>407</v>
      </c>
      <c r="G892" s="7" t="s">
        <v>7275</v>
      </c>
      <c r="H892" s="7" t="s">
        <v>7599</v>
      </c>
      <c r="I892" s="7" t="s">
        <v>7620</v>
      </c>
      <c r="J892" s="7" t="s">
        <v>7141</v>
      </c>
      <c r="K892" s="7" t="s">
        <v>7129</v>
      </c>
      <c r="L892" s="9" t="s">
        <v>7323</v>
      </c>
      <c r="M892" s="9" t="s">
        <v>7621</v>
      </c>
      <c r="N892" s="9" t="s">
        <v>7622</v>
      </c>
      <c r="O892" s="7" t="s">
        <v>7136</v>
      </c>
      <c r="P892" s="7"/>
      <c r="Q892" s="7">
        <v>14225</v>
      </c>
      <c r="R892" s="7">
        <v>17666</v>
      </c>
      <c r="S892" s="7"/>
      <c r="T892" s="7"/>
      <c r="U892" s="7"/>
      <c r="V892" s="7"/>
      <c r="W892" s="7"/>
      <c r="X892" s="7"/>
      <c r="Y892" s="7"/>
      <c r="Z892" s="9" t="s">
        <v>118</v>
      </c>
      <c r="AA892" s="7" t="s">
        <v>480</v>
      </c>
      <c r="AB892" s="7">
        <v>1</v>
      </c>
    </row>
    <row r="893" spans="1:28" ht="21.6" customHeight="1">
      <c r="A893" s="7">
        <v>21</v>
      </c>
      <c r="B893" s="7">
        <v>2025082375</v>
      </c>
      <c r="C893" s="7">
        <v>1</v>
      </c>
      <c r="D893" s="7" t="s">
        <v>7123</v>
      </c>
      <c r="E893" s="7" t="s">
        <v>130</v>
      </c>
      <c r="F893" s="7" t="s">
        <v>410</v>
      </c>
      <c r="G893" s="7" t="s">
        <v>7288</v>
      </c>
      <c r="H893" s="7" t="s">
        <v>8054</v>
      </c>
      <c r="I893" s="7" t="s">
        <v>7209</v>
      </c>
      <c r="J893" s="7" t="s">
        <v>7199</v>
      </c>
      <c r="K893" s="7" t="s">
        <v>7129</v>
      </c>
      <c r="L893" s="9" t="s">
        <v>7210</v>
      </c>
      <c r="M893" s="9" t="s">
        <v>7211</v>
      </c>
      <c r="N893" s="9" t="s">
        <v>130</v>
      </c>
      <c r="O893" s="7" t="s">
        <v>7136</v>
      </c>
      <c r="P893" s="7"/>
      <c r="Q893" s="7"/>
      <c r="R893" s="7">
        <v>50673</v>
      </c>
      <c r="S893" s="7"/>
      <c r="T893" s="7"/>
      <c r="U893" s="7"/>
      <c r="V893" s="7"/>
      <c r="W893" s="7"/>
      <c r="X893" s="7"/>
      <c r="Y893" s="7"/>
      <c r="Z893" s="9" t="s">
        <v>7132</v>
      </c>
      <c r="AA893" s="7" t="s">
        <v>480</v>
      </c>
      <c r="AB893" s="7">
        <v>1</v>
      </c>
    </row>
    <row r="894" spans="1:28" ht="21.6" customHeight="1">
      <c r="A894" s="7">
        <v>143</v>
      </c>
      <c r="B894" s="7">
        <v>2025082553</v>
      </c>
      <c r="C894" s="7">
        <v>1</v>
      </c>
      <c r="D894" s="7" t="s">
        <v>7123</v>
      </c>
      <c r="E894" s="7" t="s">
        <v>125</v>
      </c>
      <c r="F894" s="7" t="s">
        <v>407</v>
      </c>
      <c r="G894" s="7" t="s">
        <v>7599</v>
      </c>
      <c r="H894" s="7" t="s">
        <v>7332</v>
      </c>
      <c r="I894" s="7" t="s">
        <v>7625</v>
      </c>
      <c r="J894" s="7" t="s">
        <v>7141</v>
      </c>
      <c r="K894" s="7" t="s">
        <v>7129</v>
      </c>
      <c r="L894" s="9" t="s">
        <v>7323</v>
      </c>
      <c r="M894" s="9" t="s">
        <v>7626</v>
      </c>
      <c r="N894" s="9" t="s">
        <v>7627</v>
      </c>
      <c r="O894" s="7" t="s">
        <v>7136</v>
      </c>
      <c r="P894" s="7"/>
      <c r="Q894" s="7">
        <v>2054</v>
      </c>
      <c r="R894" s="7">
        <v>29923</v>
      </c>
      <c r="S894" s="7"/>
      <c r="T894" s="7"/>
      <c r="U894" s="7"/>
      <c r="V894" s="7"/>
      <c r="W894" s="7"/>
      <c r="X894" s="7"/>
      <c r="Y894" s="7"/>
      <c r="Z894" s="9" t="s">
        <v>118</v>
      </c>
      <c r="AA894" s="7" t="s">
        <v>480</v>
      </c>
      <c r="AB894" s="7">
        <v>1</v>
      </c>
    </row>
    <row r="895" spans="1:28" ht="21.6" customHeight="1">
      <c r="A895" s="7">
        <v>167</v>
      </c>
      <c r="B895" s="7">
        <v>2025083070</v>
      </c>
      <c r="C895" s="7">
        <v>1</v>
      </c>
      <c r="D895" s="7" t="s">
        <v>7123</v>
      </c>
      <c r="E895" s="7" t="s">
        <v>125</v>
      </c>
      <c r="F895" s="7" t="s">
        <v>403</v>
      </c>
      <c r="G895" s="7" t="s">
        <v>7332</v>
      </c>
      <c r="H895" s="7" t="s">
        <v>7333</v>
      </c>
      <c r="I895" s="7" t="s">
        <v>7354</v>
      </c>
      <c r="J895" s="7" t="s">
        <v>7199</v>
      </c>
      <c r="K895" s="7" t="s">
        <v>7129</v>
      </c>
      <c r="L895" s="9" t="s">
        <v>7355</v>
      </c>
      <c r="M895" s="9" t="s">
        <v>7356</v>
      </c>
      <c r="N895" s="9"/>
      <c r="O895" s="7" t="s">
        <v>471</v>
      </c>
      <c r="P895" s="7"/>
      <c r="Q895" s="7"/>
      <c r="R895" s="7">
        <v>326525</v>
      </c>
      <c r="S895" s="7" t="s">
        <v>480</v>
      </c>
      <c r="T895" s="7"/>
      <c r="U895" s="7"/>
      <c r="V895" s="7"/>
      <c r="W895" s="7"/>
      <c r="X895" s="7"/>
      <c r="Y895" s="7"/>
      <c r="Z895" s="9" t="s">
        <v>118</v>
      </c>
      <c r="AA895" s="7" t="s">
        <v>480</v>
      </c>
      <c r="AB895" s="7">
        <v>1</v>
      </c>
    </row>
    <row r="896" spans="1:28" ht="21.6" customHeight="1">
      <c r="A896" s="7">
        <v>196</v>
      </c>
      <c r="B896" s="7">
        <v>2025083072</v>
      </c>
      <c r="C896" s="7">
        <v>1</v>
      </c>
      <c r="D896" s="7" t="s">
        <v>7123</v>
      </c>
      <c r="E896" s="7" t="s">
        <v>125</v>
      </c>
      <c r="F896" s="7" t="s">
        <v>403</v>
      </c>
      <c r="G896" s="7" t="s">
        <v>7333</v>
      </c>
      <c r="H896" s="7" t="s">
        <v>7372</v>
      </c>
      <c r="I896" s="7" t="s">
        <v>7416</v>
      </c>
      <c r="J896" s="7" t="s">
        <v>7417</v>
      </c>
      <c r="K896" s="7" t="s">
        <v>7129</v>
      </c>
      <c r="L896" s="9" t="s">
        <v>7418</v>
      </c>
      <c r="M896" s="9" t="s">
        <v>7356</v>
      </c>
      <c r="N896" s="9" t="s">
        <v>7388</v>
      </c>
      <c r="O896" s="7" t="s">
        <v>471</v>
      </c>
      <c r="P896" s="7"/>
      <c r="Q896" s="7"/>
      <c r="R896" s="7">
        <v>74136</v>
      </c>
      <c r="S896" s="7" t="s">
        <v>480</v>
      </c>
      <c r="T896" s="7"/>
      <c r="U896" s="7"/>
      <c r="V896" s="7"/>
      <c r="W896" s="7"/>
      <c r="X896" s="7"/>
      <c r="Y896" s="7"/>
      <c r="Z896" s="9" t="s">
        <v>118</v>
      </c>
      <c r="AA896" s="7" t="s">
        <v>480</v>
      </c>
      <c r="AB896" s="7">
        <v>1</v>
      </c>
    </row>
    <row r="897" spans="1:28" ht="21.6" customHeight="1">
      <c r="A897" s="7">
        <v>250</v>
      </c>
      <c r="B897" s="7">
        <v>2025081133</v>
      </c>
      <c r="C897" s="7">
        <v>1</v>
      </c>
      <c r="D897" s="7" t="s">
        <v>7123</v>
      </c>
      <c r="E897" s="7" t="s">
        <v>125</v>
      </c>
      <c r="F897" s="7" t="s">
        <v>8287</v>
      </c>
      <c r="G897" s="7" t="s">
        <v>7226</v>
      </c>
      <c r="H897" s="7" t="s">
        <v>7309</v>
      </c>
      <c r="I897" s="7" t="s">
        <v>8038</v>
      </c>
      <c r="J897" s="7" t="s">
        <v>7489</v>
      </c>
      <c r="K897" s="7" t="s">
        <v>7129</v>
      </c>
      <c r="L897" s="9" t="s">
        <v>8039</v>
      </c>
      <c r="M897" s="9" t="s">
        <v>8040</v>
      </c>
      <c r="N897" s="9" t="s">
        <v>7370</v>
      </c>
      <c r="O897" s="7" t="s">
        <v>7136</v>
      </c>
      <c r="P897" s="7"/>
      <c r="Q897" s="7"/>
      <c r="R897" s="7">
        <v>38278</v>
      </c>
      <c r="S897" s="7"/>
      <c r="T897" s="7"/>
      <c r="U897" s="7"/>
      <c r="V897" s="7"/>
      <c r="W897" s="7"/>
      <c r="X897" s="7"/>
      <c r="Y897" s="7"/>
      <c r="Z897" s="9" t="s">
        <v>7766</v>
      </c>
      <c r="AA897" s="7" t="s">
        <v>480</v>
      </c>
      <c r="AB897" s="7">
        <v>1</v>
      </c>
    </row>
    <row r="898" spans="1:28" ht="21.6" customHeight="1">
      <c r="A898" s="7">
        <v>273</v>
      </c>
      <c r="B898" s="7">
        <v>2025083074</v>
      </c>
      <c r="C898" s="7">
        <v>1</v>
      </c>
      <c r="D898" s="7" t="s">
        <v>7123</v>
      </c>
      <c r="E898" s="7" t="s">
        <v>125</v>
      </c>
      <c r="F898" s="7" t="s">
        <v>403</v>
      </c>
      <c r="G898" s="7" t="s">
        <v>7372</v>
      </c>
      <c r="H898" s="7" t="s">
        <v>7377</v>
      </c>
      <c r="I898" s="7" t="s">
        <v>7518</v>
      </c>
      <c r="J898" s="7" t="s">
        <v>1843</v>
      </c>
      <c r="K898" s="7" t="s">
        <v>7129</v>
      </c>
      <c r="L898" s="9" t="s">
        <v>7418</v>
      </c>
      <c r="M898" s="9" t="s">
        <v>7356</v>
      </c>
      <c r="N898" s="9" t="s">
        <v>7388</v>
      </c>
      <c r="O898" s="7" t="s">
        <v>471</v>
      </c>
      <c r="P898" s="7"/>
      <c r="Q898" s="7"/>
      <c r="R898" s="7">
        <v>89191</v>
      </c>
      <c r="S898" s="7" t="s">
        <v>480</v>
      </c>
      <c r="T898" s="7"/>
      <c r="U898" s="7"/>
      <c r="V898" s="7"/>
      <c r="W898" s="7"/>
      <c r="X898" s="7"/>
      <c r="Y898" s="7"/>
      <c r="Z898" s="9" t="s">
        <v>118</v>
      </c>
      <c r="AA898" s="7" t="s">
        <v>480</v>
      </c>
      <c r="AB898" s="7">
        <v>1</v>
      </c>
    </row>
    <row r="899" spans="1:28" ht="21.6" customHeight="1">
      <c r="A899" s="7">
        <v>174</v>
      </c>
      <c r="B899" s="7">
        <v>2025083108</v>
      </c>
      <c r="C899" s="7">
        <v>1</v>
      </c>
      <c r="D899" s="7" t="s">
        <v>7123</v>
      </c>
      <c r="E899" s="7" t="s">
        <v>125</v>
      </c>
      <c r="F899" s="7" t="s">
        <v>399</v>
      </c>
      <c r="G899" s="7" t="s">
        <v>8294</v>
      </c>
      <c r="H899" s="7" t="s">
        <v>7583</v>
      </c>
      <c r="I899" s="7" t="s">
        <v>7359</v>
      </c>
      <c r="J899" s="7" t="s">
        <v>7199</v>
      </c>
      <c r="K899" s="7" t="s">
        <v>7129</v>
      </c>
      <c r="L899" s="9" t="s">
        <v>7360</v>
      </c>
      <c r="M899" s="9" t="s">
        <v>7361</v>
      </c>
      <c r="N899" s="9"/>
      <c r="O899" s="7" t="s">
        <v>471</v>
      </c>
      <c r="P899" s="7"/>
      <c r="Q899" s="7"/>
      <c r="R899" s="7">
        <v>100800</v>
      </c>
      <c r="S899" s="7" t="s">
        <v>480</v>
      </c>
      <c r="T899" s="7"/>
      <c r="U899" s="7"/>
      <c r="V899" s="7"/>
      <c r="W899" s="7"/>
      <c r="X899" s="7"/>
      <c r="Y899" s="7"/>
      <c r="Z899" s="9" t="s">
        <v>118</v>
      </c>
      <c r="AA899" s="7" t="s">
        <v>480</v>
      </c>
      <c r="AB899" s="7">
        <v>1</v>
      </c>
    </row>
    <row r="900" spans="1:28" ht="21.6" customHeight="1">
      <c r="A900" s="7">
        <v>188</v>
      </c>
      <c r="B900" s="7">
        <v>2025083107</v>
      </c>
      <c r="C900" s="7">
        <v>1</v>
      </c>
      <c r="D900" s="7" t="s">
        <v>7123</v>
      </c>
      <c r="E900" s="7" t="s">
        <v>125</v>
      </c>
      <c r="F900" s="7" t="s">
        <v>399</v>
      </c>
      <c r="G900" s="7" t="s">
        <v>7226</v>
      </c>
      <c r="H900" s="7" t="s">
        <v>7673</v>
      </c>
      <c r="I900" s="7" t="s">
        <v>7386</v>
      </c>
      <c r="J900" s="7" t="s">
        <v>7223</v>
      </c>
      <c r="K900" s="7" t="s">
        <v>7129</v>
      </c>
      <c r="L900" s="9" t="s">
        <v>7380</v>
      </c>
      <c r="M900" s="9" t="s">
        <v>7387</v>
      </c>
      <c r="N900" s="9" t="s">
        <v>7388</v>
      </c>
      <c r="O900" s="7" t="s">
        <v>509</v>
      </c>
      <c r="P900" s="7"/>
      <c r="Q900" s="7"/>
      <c r="R900" s="7">
        <v>131744</v>
      </c>
      <c r="S900" s="7"/>
      <c r="T900" s="7"/>
      <c r="U900" s="7"/>
      <c r="V900" s="7"/>
      <c r="W900" s="7"/>
      <c r="X900" s="7"/>
      <c r="Y900" s="7"/>
      <c r="Z900" s="9" t="s">
        <v>8208</v>
      </c>
      <c r="AA900" s="7" t="s">
        <v>480</v>
      </c>
      <c r="AB900" s="7">
        <v>1</v>
      </c>
    </row>
    <row r="901" spans="1:28" ht="21.6" customHeight="1">
      <c r="A901" s="7">
        <v>193</v>
      </c>
      <c r="B901" s="7">
        <v>2025082558</v>
      </c>
      <c r="C901" s="7">
        <v>1</v>
      </c>
      <c r="D901" s="7" t="s">
        <v>7123</v>
      </c>
      <c r="E901" s="7" t="s">
        <v>125</v>
      </c>
      <c r="F901" s="7" t="s">
        <v>407</v>
      </c>
      <c r="G901" s="7" t="s">
        <v>7332</v>
      </c>
      <c r="H901" s="7" t="s">
        <v>7793</v>
      </c>
      <c r="I901" s="7" t="s">
        <v>7403</v>
      </c>
      <c r="J901" s="7" t="s">
        <v>7223</v>
      </c>
      <c r="K901" s="7" t="s">
        <v>7129</v>
      </c>
      <c r="L901" s="9" t="s">
        <v>7323</v>
      </c>
      <c r="M901" s="9" t="s">
        <v>7404</v>
      </c>
      <c r="N901" s="9" t="s">
        <v>7405</v>
      </c>
      <c r="O901" s="7" t="s">
        <v>7136</v>
      </c>
      <c r="P901" s="7"/>
      <c r="Q901" s="7"/>
      <c r="R901" s="7">
        <v>37241</v>
      </c>
      <c r="S901" s="7"/>
      <c r="T901" s="7"/>
      <c r="U901" s="7"/>
      <c r="V901" s="7"/>
      <c r="W901" s="7"/>
      <c r="X901" s="7"/>
      <c r="Y901" s="7"/>
      <c r="Z901" s="9" t="s">
        <v>118</v>
      </c>
      <c r="AA901" s="7" t="s">
        <v>480</v>
      </c>
      <c r="AB901" s="7">
        <v>1</v>
      </c>
    </row>
    <row r="902" spans="1:28" ht="21.6" customHeight="1">
      <c r="A902" s="7">
        <v>19</v>
      </c>
      <c r="B902" s="7">
        <v>2025082401</v>
      </c>
      <c r="C902" s="7">
        <v>1</v>
      </c>
      <c r="D902" s="7" t="s">
        <v>7123</v>
      </c>
      <c r="E902" s="7" t="s">
        <v>130</v>
      </c>
      <c r="F902" s="7" t="s">
        <v>410</v>
      </c>
      <c r="G902" s="7" t="s">
        <v>8161</v>
      </c>
      <c r="H902" s="7" t="s">
        <v>7836</v>
      </c>
      <c r="I902" s="7" t="s">
        <v>7573</v>
      </c>
      <c r="J902" s="7" t="s">
        <v>7199</v>
      </c>
      <c r="K902" s="7" t="s">
        <v>7129</v>
      </c>
      <c r="L902" s="9" t="s">
        <v>7574</v>
      </c>
      <c r="M902" s="9" t="s">
        <v>7575</v>
      </c>
      <c r="N902" s="9" t="s">
        <v>130</v>
      </c>
      <c r="O902" s="7" t="s">
        <v>7136</v>
      </c>
      <c r="P902" s="7"/>
      <c r="Q902" s="7"/>
      <c r="R902" s="7">
        <v>78696</v>
      </c>
      <c r="S902" s="7"/>
      <c r="T902" s="7"/>
      <c r="U902" s="7"/>
      <c r="V902" s="7"/>
      <c r="W902" s="7"/>
      <c r="X902" s="7"/>
      <c r="Y902" s="7"/>
      <c r="Z902" s="9" t="s">
        <v>7132</v>
      </c>
      <c r="AA902" s="7" t="s">
        <v>480</v>
      </c>
      <c r="AB902" s="7">
        <v>1</v>
      </c>
    </row>
    <row r="903" spans="1:28" ht="21.6" customHeight="1">
      <c r="A903" s="7">
        <v>43</v>
      </c>
      <c r="B903" s="7">
        <v>2025082252</v>
      </c>
      <c r="C903" s="7">
        <v>1</v>
      </c>
      <c r="D903" s="7" t="s">
        <v>7123</v>
      </c>
      <c r="E903" s="7" t="s">
        <v>130</v>
      </c>
      <c r="F903" s="7" t="s">
        <v>412</v>
      </c>
      <c r="G903" s="7" t="s">
        <v>8316</v>
      </c>
      <c r="H903" s="7" t="s">
        <v>7125</v>
      </c>
      <c r="I903" s="7" t="s">
        <v>8174</v>
      </c>
      <c r="J903" s="7" t="s">
        <v>7274</v>
      </c>
      <c r="K903" s="7" t="s">
        <v>7129</v>
      </c>
      <c r="L903" s="9" t="s">
        <v>7260</v>
      </c>
      <c r="M903" s="9" t="s">
        <v>7261</v>
      </c>
      <c r="N903" s="9"/>
      <c r="O903" s="7" t="s">
        <v>7136</v>
      </c>
      <c r="P903" s="7"/>
      <c r="Q903" s="7">
        <v>1099</v>
      </c>
      <c r="R903" s="7">
        <v>2134</v>
      </c>
      <c r="S903" s="7"/>
      <c r="T903" s="7"/>
      <c r="U903" s="7"/>
      <c r="V903" s="7"/>
      <c r="W903" s="7"/>
      <c r="X903" s="7"/>
      <c r="Y903" s="7"/>
      <c r="Z903" s="9" t="s">
        <v>8317</v>
      </c>
      <c r="AA903" s="7" t="s">
        <v>480</v>
      </c>
      <c r="AB903" s="7">
        <v>1</v>
      </c>
    </row>
    <row r="904" spans="1:28" ht="21.6" customHeight="1">
      <c r="A904" s="7">
        <v>134</v>
      </c>
      <c r="B904" s="7">
        <v>2025083133</v>
      </c>
      <c r="C904" s="7">
        <v>1</v>
      </c>
      <c r="D904" s="7" t="s">
        <v>7123</v>
      </c>
      <c r="E904" s="7" t="s">
        <v>125</v>
      </c>
      <c r="F904" s="7" t="s">
        <v>399</v>
      </c>
      <c r="G904" s="7" t="s">
        <v>7347</v>
      </c>
      <c r="H904" s="7" t="s">
        <v>7213</v>
      </c>
      <c r="I904" s="7" t="s">
        <v>7297</v>
      </c>
      <c r="J904" s="7" t="s">
        <v>7141</v>
      </c>
      <c r="K904" s="7" t="s">
        <v>7129</v>
      </c>
      <c r="L904" s="9" t="s">
        <v>7298</v>
      </c>
      <c r="M904" s="9" t="s">
        <v>7299</v>
      </c>
      <c r="N904" s="9" t="s">
        <v>7612</v>
      </c>
      <c r="O904" s="7" t="s">
        <v>509</v>
      </c>
      <c r="P904" s="7"/>
      <c r="Q904" s="7">
        <v>10738</v>
      </c>
      <c r="R904" s="7">
        <v>73666</v>
      </c>
      <c r="S904" s="7"/>
      <c r="T904" s="7"/>
      <c r="U904" s="7"/>
      <c r="V904" s="7"/>
      <c r="W904" s="7"/>
      <c r="X904" s="7"/>
      <c r="Y904" s="7"/>
      <c r="Z904" s="9" t="s">
        <v>8332</v>
      </c>
      <c r="AA904" s="7" t="s">
        <v>480</v>
      </c>
      <c r="AB904" s="7">
        <v>1</v>
      </c>
    </row>
    <row r="905" spans="1:28" ht="21.6" customHeight="1">
      <c r="A905" s="7">
        <v>222</v>
      </c>
      <c r="B905" s="7">
        <v>2025082984</v>
      </c>
      <c r="C905" s="7">
        <v>1</v>
      </c>
      <c r="D905" s="7" t="s">
        <v>7123</v>
      </c>
      <c r="E905" s="7" t="s">
        <v>125</v>
      </c>
      <c r="F905" s="7" t="s">
        <v>403</v>
      </c>
      <c r="G905" s="7" t="s">
        <v>7347</v>
      </c>
      <c r="H905" s="7" t="s">
        <v>7303</v>
      </c>
      <c r="I905" s="7" t="s">
        <v>7433</v>
      </c>
      <c r="J905" s="7" t="s">
        <v>7234</v>
      </c>
      <c r="K905" s="7" t="s">
        <v>7129</v>
      </c>
      <c r="L905" s="9" t="s">
        <v>7434</v>
      </c>
      <c r="M905" s="9" t="s">
        <v>7435</v>
      </c>
      <c r="N905" s="9" t="s">
        <v>7436</v>
      </c>
      <c r="O905" s="7" t="s">
        <v>7136</v>
      </c>
      <c r="P905" s="7"/>
      <c r="Q905" s="7">
        <v>28146</v>
      </c>
      <c r="R905" s="7">
        <v>28590</v>
      </c>
      <c r="S905" s="7"/>
      <c r="T905" s="7"/>
      <c r="U905" s="7"/>
      <c r="V905" s="7"/>
      <c r="W905" s="7"/>
      <c r="X905" s="7"/>
      <c r="Y905" s="7"/>
      <c r="Z905" s="9" t="s">
        <v>7641</v>
      </c>
      <c r="AA905" s="7" t="s">
        <v>480</v>
      </c>
      <c r="AB905" s="7">
        <v>1</v>
      </c>
    </row>
    <row r="906" spans="1:28" ht="21.6" customHeight="1">
      <c r="A906" s="7">
        <v>29</v>
      </c>
      <c r="B906" s="7">
        <v>2025083293</v>
      </c>
      <c r="C906" s="7">
        <v>1</v>
      </c>
      <c r="D906" s="7" t="s">
        <v>7123</v>
      </c>
      <c r="E906" s="7" t="s">
        <v>130</v>
      </c>
      <c r="F906" s="7" t="s">
        <v>8333</v>
      </c>
      <c r="G906" s="7" t="s">
        <v>7842</v>
      </c>
      <c r="H906" s="7" t="s">
        <v>7730</v>
      </c>
      <c r="I906" s="7" t="s">
        <v>7853</v>
      </c>
      <c r="J906" s="7" t="s">
        <v>7199</v>
      </c>
      <c r="K906" s="7" t="s">
        <v>7129</v>
      </c>
      <c r="L906" s="9" t="s">
        <v>7574</v>
      </c>
      <c r="M906" s="9" t="s">
        <v>7854</v>
      </c>
      <c r="N906" s="9" t="s">
        <v>130</v>
      </c>
      <c r="O906" s="7" t="s">
        <v>471</v>
      </c>
      <c r="P906" s="7"/>
      <c r="Q906" s="7"/>
      <c r="R906" s="7">
        <v>33185</v>
      </c>
      <c r="S906" s="7"/>
      <c r="T906" s="7"/>
      <c r="U906" s="7"/>
      <c r="V906" s="7"/>
      <c r="W906" s="7"/>
      <c r="X906" s="7"/>
      <c r="Y906" s="7" t="s">
        <v>480</v>
      </c>
      <c r="Z906" s="9" t="s">
        <v>8334</v>
      </c>
      <c r="AA906" s="7" t="s">
        <v>480</v>
      </c>
      <c r="AB906" s="7">
        <v>1</v>
      </c>
    </row>
    <row r="907" spans="1:28" ht="21.6" customHeight="1">
      <c r="A907" s="7">
        <v>182</v>
      </c>
      <c r="B907" s="7">
        <v>2025083257</v>
      </c>
      <c r="C907" s="7">
        <v>1</v>
      </c>
      <c r="D907" s="7" t="s">
        <v>7123</v>
      </c>
      <c r="E907" s="7" t="s">
        <v>125</v>
      </c>
      <c r="F907" s="7" t="s">
        <v>8333</v>
      </c>
      <c r="G907" s="7" t="s">
        <v>7226</v>
      </c>
      <c r="H907" s="7" t="s">
        <v>7502</v>
      </c>
      <c r="I907" s="7" t="s">
        <v>7359</v>
      </c>
      <c r="J907" s="7" t="s">
        <v>7199</v>
      </c>
      <c r="K907" s="7" t="s">
        <v>7129</v>
      </c>
      <c r="L907" s="9" t="s">
        <v>7360</v>
      </c>
      <c r="M907" s="9" t="s">
        <v>7361</v>
      </c>
      <c r="N907" s="9"/>
      <c r="O907" s="7" t="s">
        <v>471</v>
      </c>
      <c r="P907" s="7"/>
      <c r="Q907" s="7"/>
      <c r="R907" s="7">
        <v>100800</v>
      </c>
      <c r="S907" s="7"/>
      <c r="T907" s="7"/>
      <c r="U907" s="7"/>
      <c r="V907" s="7"/>
      <c r="W907" s="7"/>
      <c r="X907" s="7"/>
      <c r="Y907" s="7" t="s">
        <v>480</v>
      </c>
      <c r="Z907" s="9" t="s">
        <v>8335</v>
      </c>
      <c r="AA907" s="7" t="s">
        <v>480</v>
      </c>
      <c r="AB907" s="7">
        <v>1</v>
      </c>
    </row>
    <row r="908" spans="1:28" ht="21.6" customHeight="1">
      <c r="A908" s="7">
        <v>229</v>
      </c>
      <c r="B908" s="7">
        <v>2025082541</v>
      </c>
      <c r="C908" s="7">
        <v>1</v>
      </c>
      <c r="D908" s="7" t="s">
        <v>7123</v>
      </c>
      <c r="E908" s="7" t="s">
        <v>125</v>
      </c>
      <c r="F908" s="7" t="s">
        <v>407</v>
      </c>
      <c r="G908" s="7" t="s">
        <v>7314</v>
      </c>
      <c r="H908" s="7" t="s">
        <v>7976</v>
      </c>
      <c r="I908" s="7" t="s">
        <v>7438</v>
      </c>
      <c r="J908" s="7" t="s">
        <v>7234</v>
      </c>
      <c r="K908" s="7" t="s">
        <v>7129</v>
      </c>
      <c r="L908" s="9" t="s">
        <v>7323</v>
      </c>
      <c r="M908" s="9" t="s">
        <v>7439</v>
      </c>
      <c r="N908" s="9" t="s">
        <v>7440</v>
      </c>
      <c r="O908" s="7" t="s">
        <v>7136</v>
      </c>
      <c r="P908" s="7"/>
      <c r="Q908" s="7">
        <v>1034</v>
      </c>
      <c r="R908" s="7">
        <v>12564</v>
      </c>
      <c r="S908" s="7"/>
      <c r="T908" s="7"/>
      <c r="U908" s="7"/>
      <c r="V908" s="7"/>
      <c r="W908" s="7"/>
      <c r="X908" s="7"/>
      <c r="Y908" s="7"/>
      <c r="Z908" s="9" t="s">
        <v>118</v>
      </c>
      <c r="AA908" s="7" t="s">
        <v>480</v>
      </c>
      <c r="AB908" s="7">
        <v>1</v>
      </c>
    </row>
    <row r="909" spans="1:28" ht="21.6" customHeight="1">
      <c r="A909" s="7">
        <v>288</v>
      </c>
      <c r="B909" s="7">
        <v>2025083294</v>
      </c>
      <c r="C909" s="7">
        <v>1</v>
      </c>
      <c r="D909" s="7" t="s">
        <v>7123</v>
      </c>
      <c r="E909" s="7" t="s">
        <v>125</v>
      </c>
      <c r="F909" s="7" t="s">
        <v>8333</v>
      </c>
      <c r="G909" s="7" t="s">
        <v>8058</v>
      </c>
      <c r="H909" s="7" t="s">
        <v>8072</v>
      </c>
      <c r="I909" s="7" t="s">
        <v>7518</v>
      </c>
      <c r="J909" s="7" t="s">
        <v>1843</v>
      </c>
      <c r="K909" s="7" t="s">
        <v>7129</v>
      </c>
      <c r="L909" s="9" t="s">
        <v>7418</v>
      </c>
      <c r="M909" s="9" t="s">
        <v>7356</v>
      </c>
      <c r="N909" s="9" t="s">
        <v>7388</v>
      </c>
      <c r="O909" s="7" t="s">
        <v>509</v>
      </c>
      <c r="P909" s="7"/>
      <c r="Q909" s="7"/>
      <c r="R909" s="7">
        <v>89191</v>
      </c>
      <c r="S909" s="7"/>
      <c r="T909" s="7"/>
      <c r="U909" s="7"/>
      <c r="V909" s="7"/>
      <c r="W909" s="7"/>
      <c r="X909" s="7"/>
      <c r="Y909" s="7"/>
      <c r="Z909" s="9" t="s">
        <v>8336</v>
      </c>
      <c r="AA909" s="7" t="s">
        <v>480</v>
      </c>
      <c r="AB909" s="7">
        <v>1</v>
      </c>
    </row>
    <row r="910" spans="1:28" ht="21.6" customHeight="1">
      <c r="A910" s="7">
        <v>295</v>
      </c>
      <c r="B910" s="7">
        <v>2025081107</v>
      </c>
      <c r="C910" s="7">
        <v>1</v>
      </c>
      <c r="D910" s="7" t="s">
        <v>7123</v>
      </c>
      <c r="E910" s="7" t="s">
        <v>125</v>
      </c>
      <c r="F910" s="7" t="s">
        <v>8282</v>
      </c>
      <c r="G910" s="7" t="s">
        <v>8022</v>
      </c>
      <c r="H910" s="7" t="s">
        <v>8290</v>
      </c>
      <c r="I910" s="7" t="s">
        <v>7519</v>
      </c>
      <c r="J910" s="7" t="s">
        <v>7520</v>
      </c>
      <c r="K910" s="7" t="s">
        <v>7129</v>
      </c>
      <c r="L910" s="9" t="s">
        <v>7344</v>
      </c>
      <c r="M910" s="9" t="s">
        <v>7521</v>
      </c>
      <c r="N910" s="9" t="s">
        <v>7522</v>
      </c>
      <c r="O910" s="7" t="s">
        <v>7136</v>
      </c>
      <c r="P910" s="7"/>
      <c r="Q910" s="7"/>
      <c r="R910" s="7">
        <v>25326</v>
      </c>
      <c r="S910" s="7"/>
      <c r="T910" s="7"/>
      <c r="U910" s="7"/>
      <c r="V910" s="7"/>
      <c r="W910" s="7"/>
      <c r="X910" s="7"/>
      <c r="Y910" s="7"/>
      <c r="Z910" s="9" t="s">
        <v>7766</v>
      </c>
      <c r="AA910" s="7" t="s">
        <v>480</v>
      </c>
      <c r="AB910" s="7">
        <v>1</v>
      </c>
    </row>
    <row r="911" spans="1:28" ht="21.6" customHeight="1">
      <c r="A911" s="7">
        <v>186</v>
      </c>
      <c r="B911" s="7">
        <v>2025083326</v>
      </c>
      <c r="C911" s="7">
        <v>1</v>
      </c>
      <c r="D911" s="7" t="s">
        <v>7123</v>
      </c>
      <c r="E911" s="7" t="s">
        <v>125</v>
      </c>
      <c r="F911" s="7" t="s">
        <v>8333</v>
      </c>
      <c r="G911" s="7" t="s">
        <v>7314</v>
      </c>
      <c r="H911" s="7" t="s">
        <v>7197</v>
      </c>
      <c r="I911" s="7" t="s">
        <v>7354</v>
      </c>
      <c r="J911" s="7" t="s">
        <v>7199</v>
      </c>
      <c r="K911" s="7" t="s">
        <v>7129</v>
      </c>
      <c r="L911" s="9" t="s">
        <v>7355</v>
      </c>
      <c r="M911" s="9" t="s">
        <v>7356</v>
      </c>
      <c r="N911" s="9"/>
      <c r="O911" s="7" t="s">
        <v>509</v>
      </c>
      <c r="P911" s="7"/>
      <c r="Q911" s="7"/>
      <c r="R911" s="7">
        <v>326875</v>
      </c>
      <c r="S911" s="7"/>
      <c r="T911" s="7"/>
      <c r="U911" s="7"/>
      <c r="V911" s="7"/>
      <c r="W911" s="7"/>
      <c r="X911" s="7"/>
      <c r="Y911" s="7"/>
      <c r="Z911" s="9" t="s">
        <v>8337</v>
      </c>
      <c r="AA911" s="7" t="s">
        <v>480</v>
      </c>
      <c r="AB911" s="7">
        <v>1</v>
      </c>
    </row>
    <row r="912" spans="1:28" ht="21.6" customHeight="1">
      <c r="A912" s="7">
        <v>187</v>
      </c>
      <c r="B912" s="7">
        <v>2025083362</v>
      </c>
      <c r="C912" s="7">
        <v>1</v>
      </c>
      <c r="D912" s="7" t="s">
        <v>7123</v>
      </c>
      <c r="E912" s="7" t="s">
        <v>125</v>
      </c>
      <c r="F912" s="7" t="s">
        <v>8333</v>
      </c>
      <c r="G912" s="7" t="s">
        <v>7333</v>
      </c>
      <c r="H912" s="7" t="s">
        <v>8338</v>
      </c>
      <c r="I912" s="7" t="s">
        <v>7354</v>
      </c>
      <c r="J912" s="7" t="s">
        <v>7199</v>
      </c>
      <c r="K912" s="7" t="s">
        <v>7129</v>
      </c>
      <c r="L912" s="9" t="s">
        <v>7355</v>
      </c>
      <c r="M912" s="9" t="s">
        <v>7356</v>
      </c>
      <c r="N912" s="9"/>
      <c r="O912" s="7" t="s">
        <v>471</v>
      </c>
      <c r="P912" s="7"/>
      <c r="Q912" s="7"/>
      <c r="R912" s="7">
        <v>326525</v>
      </c>
      <c r="S912" s="7"/>
      <c r="T912" s="7"/>
      <c r="U912" s="7"/>
      <c r="V912" s="7"/>
      <c r="W912" s="7"/>
      <c r="X912" s="7"/>
      <c r="Y912" s="7" t="s">
        <v>480</v>
      </c>
      <c r="Z912" s="9" t="s">
        <v>8339</v>
      </c>
      <c r="AA912" s="7" t="s">
        <v>480</v>
      </c>
      <c r="AB912" s="7">
        <v>1</v>
      </c>
    </row>
    <row r="913" spans="1:28" ht="21.6" customHeight="1">
      <c r="A913" s="7">
        <v>237</v>
      </c>
      <c r="B913" s="7">
        <v>2025082379</v>
      </c>
      <c r="C913" s="7">
        <v>1</v>
      </c>
      <c r="D913" s="7" t="s">
        <v>7123</v>
      </c>
      <c r="E913" s="7" t="s">
        <v>125</v>
      </c>
      <c r="F913" s="7" t="s">
        <v>410</v>
      </c>
      <c r="G913" s="7" t="s">
        <v>7226</v>
      </c>
      <c r="H913" s="7" t="s">
        <v>7309</v>
      </c>
      <c r="I913" s="7" t="s">
        <v>8340</v>
      </c>
      <c r="J913" s="7" t="s">
        <v>7234</v>
      </c>
      <c r="K913" s="7" t="s">
        <v>7129</v>
      </c>
      <c r="L913" s="9" t="s">
        <v>7200</v>
      </c>
      <c r="M913" s="9" t="s">
        <v>7679</v>
      </c>
      <c r="N913" s="9" t="s">
        <v>7680</v>
      </c>
      <c r="O913" s="7" t="s">
        <v>7136</v>
      </c>
      <c r="P913" s="7"/>
      <c r="Q913" s="7">
        <v>1872</v>
      </c>
      <c r="R913" s="7">
        <v>120379</v>
      </c>
      <c r="S913" s="7"/>
      <c r="T913" s="7"/>
      <c r="U913" s="7"/>
      <c r="V913" s="7"/>
      <c r="W913" s="7"/>
      <c r="X913" s="7"/>
      <c r="Y913" s="7"/>
      <c r="Z913" s="9" t="s">
        <v>7641</v>
      </c>
      <c r="AA913" s="7" t="s">
        <v>480</v>
      </c>
      <c r="AB913" s="7">
        <v>1</v>
      </c>
    </row>
    <row r="914" spans="1:28" ht="21.6" customHeight="1">
      <c r="A914" s="7">
        <v>287</v>
      </c>
      <c r="B914" s="7">
        <v>2025082354</v>
      </c>
      <c r="C914" s="7">
        <v>1</v>
      </c>
      <c r="D914" s="7" t="s">
        <v>7123</v>
      </c>
      <c r="E914" s="7" t="s">
        <v>125</v>
      </c>
      <c r="F914" s="7" t="s">
        <v>410</v>
      </c>
      <c r="G914" s="7" t="s">
        <v>7296</v>
      </c>
      <c r="H914" s="7" t="s">
        <v>7226</v>
      </c>
      <c r="I914" s="7" t="s">
        <v>7691</v>
      </c>
      <c r="J914" s="7" t="s">
        <v>7489</v>
      </c>
      <c r="K914" s="7" t="s">
        <v>7129</v>
      </c>
      <c r="L914" s="9" t="s">
        <v>7200</v>
      </c>
      <c r="M914" s="9" t="s">
        <v>7493</v>
      </c>
      <c r="N914" s="9" t="s">
        <v>7692</v>
      </c>
      <c r="O914" s="7" t="s">
        <v>7136</v>
      </c>
      <c r="P914" s="7"/>
      <c r="Q914" s="7"/>
      <c r="R914" s="7">
        <v>1166220</v>
      </c>
      <c r="S914" s="7"/>
      <c r="T914" s="7"/>
      <c r="U914" s="7"/>
      <c r="V914" s="7"/>
      <c r="W914" s="7"/>
      <c r="X914" s="7"/>
      <c r="Y914" s="7"/>
      <c r="Z914" s="9" t="s">
        <v>7641</v>
      </c>
      <c r="AA914" s="7" t="s">
        <v>480</v>
      </c>
      <c r="AB914" s="7">
        <v>1</v>
      </c>
    </row>
    <row r="915" spans="1:28" ht="21.6" customHeight="1">
      <c r="A915" s="7">
        <v>176</v>
      </c>
      <c r="B915" s="7">
        <v>2025080645</v>
      </c>
      <c r="C915" s="7">
        <v>1</v>
      </c>
      <c r="D915" s="7" t="s">
        <v>7123</v>
      </c>
      <c r="E915" s="7" t="s">
        <v>125</v>
      </c>
      <c r="F915" s="7" t="s">
        <v>8262</v>
      </c>
      <c r="G915" s="7" t="s">
        <v>7196</v>
      </c>
      <c r="H915" s="7" t="s">
        <v>7150</v>
      </c>
      <c r="I915" s="7" t="s">
        <v>8102</v>
      </c>
      <c r="J915" s="7" t="s">
        <v>7170</v>
      </c>
      <c r="K915" s="7" t="s">
        <v>7129</v>
      </c>
      <c r="L915" s="9" t="s">
        <v>7496</v>
      </c>
      <c r="M915" s="9" t="s">
        <v>8103</v>
      </c>
      <c r="N915" s="9" t="s">
        <v>7646</v>
      </c>
      <c r="O915" s="7" t="s">
        <v>7136</v>
      </c>
      <c r="P915" s="7"/>
      <c r="Q915" s="7">
        <v>338</v>
      </c>
      <c r="R915" s="7">
        <v>21935</v>
      </c>
      <c r="S915" s="7"/>
      <c r="T915" s="7"/>
      <c r="U915" s="7"/>
      <c r="V915" s="7"/>
      <c r="W915" s="7"/>
      <c r="X915" s="7"/>
      <c r="Y915" s="7"/>
      <c r="Z915" s="9" t="s">
        <v>7766</v>
      </c>
      <c r="AA915" s="7" t="s">
        <v>480</v>
      </c>
      <c r="AB915" s="7">
        <v>1</v>
      </c>
    </row>
    <row r="916" spans="1:28" ht="21.6" customHeight="1">
      <c r="A916" s="7">
        <v>236</v>
      </c>
      <c r="B916" s="7">
        <v>2025082548</v>
      </c>
      <c r="C916" s="7">
        <v>1</v>
      </c>
      <c r="D916" s="7" t="s">
        <v>7123</v>
      </c>
      <c r="E916" s="7" t="s">
        <v>125</v>
      </c>
      <c r="F916" s="7" t="s">
        <v>407</v>
      </c>
      <c r="G916" s="7" t="s">
        <v>7150</v>
      </c>
      <c r="H916" s="7" t="s">
        <v>7275</v>
      </c>
      <c r="I916" s="7" t="s">
        <v>7911</v>
      </c>
      <c r="J916" s="7" t="s">
        <v>7234</v>
      </c>
      <c r="K916" s="7" t="s">
        <v>7129</v>
      </c>
      <c r="L916" s="9" t="s">
        <v>7323</v>
      </c>
      <c r="M916" s="9" t="s">
        <v>7912</v>
      </c>
      <c r="N916" s="9" t="s">
        <v>7913</v>
      </c>
      <c r="O916" s="7" t="s">
        <v>7136</v>
      </c>
      <c r="P916" s="7"/>
      <c r="Q916" s="7">
        <v>15815</v>
      </c>
      <c r="R916" s="7">
        <v>21997</v>
      </c>
      <c r="S916" s="7"/>
      <c r="T916" s="7"/>
      <c r="U916" s="7"/>
      <c r="V916" s="7"/>
      <c r="W916" s="7"/>
      <c r="X916" s="7"/>
      <c r="Y916" s="7"/>
      <c r="Z916" s="9" t="s">
        <v>118</v>
      </c>
      <c r="AA916" s="7" t="s">
        <v>480</v>
      </c>
      <c r="AB916" s="7">
        <v>1</v>
      </c>
    </row>
    <row r="917" spans="1:28" ht="21.6" customHeight="1">
      <c r="A917" s="7">
        <v>32</v>
      </c>
      <c r="B917" s="7">
        <v>2025080649</v>
      </c>
      <c r="C917" s="7">
        <v>1</v>
      </c>
      <c r="D917" s="7" t="s">
        <v>7123</v>
      </c>
      <c r="E917" s="7" t="s">
        <v>130</v>
      </c>
      <c r="F917" s="7" t="s">
        <v>8262</v>
      </c>
      <c r="G917" s="7" t="s">
        <v>7589</v>
      </c>
      <c r="H917" s="7" t="s">
        <v>8263</v>
      </c>
      <c r="I917" s="7" t="s">
        <v>7228</v>
      </c>
      <c r="J917" s="7" t="s">
        <v>7223</v>
      </c>
      <c r="K917" s="7" t="s">
        <v>7129</v>
      </c>
      <c r="L917" s="9" t="s">
        <v>7229</v>
      </c>
      <c r="M917" s="9" t="s">
        <v>7230</v>
      </c>
      <c r="N917" s="9"/>
      <c r="O917" s="7" t="s">
        <v>7136</v>
      </c>
      <c r="P917" s="7"/>
      <c r="Q917" s="7"/>
      <c r="R917" s="7">
        <v>26400</v>
      </c>
      <c r="S917" s="7"/>
      <c r="T917" s="7"/>
      <c r="U917" s="7"/>
      <c r="V917" s="7"/>
      <c r="W917" s="7"/>
      <c r="X917" s="7"/>
      <c r="Y917" s="7"/>
      <c r="Z917" s="9" t="s">
        <v>8264</v>
      </c>
      <c r="AA917" s="7" t="s">
        <v>480</v>
      </c>
      <c r="AB917" s="7">
        <v>1</v>
      </c>
    </row>
    <row r="918" spans="1:28" ht="21.6" customHeight="1">
      <c r="A918" s="7">
        <v>273</v>
      </c>
      <c r="B918" s="7">
        <v>2025083497</v>
      </c>
      <c r="C918" s="7">
        <v>1</v>
      </c>
      <c r="D918" s="7" t="s">
        <v>7123</v>
      </c>
      <c r="E918" s="7" t="s">
        <v>125</v>
      </c>
      <c r="F918" s="7" t="s">
        <v>396</v>
      </c>
      <c r="G918" s="7" t="s">
        <v>7314</v>
      </c>
      <c r="H918" s="7" t="s">
        <v>7553</v>
      </c>
      <c r="I918" s="7" t="s">
        <v>7923</v>
      </c>
      <c r="J918" s="7" t="s">
        <v>7247</v>
      </c>
      <c r="K918" s="7" t="s">
        <v>7129</v>
      </c>
      <c r="L918" s="9" t="s">
        <v>7924</v>
      </c>
      <c r="M918" s="9" t="s">
        <v>7925</v>
      </c>
      <c r="N918" s="9" t="s">
        <v>7443</v>
      </c>
      <c r="O918" s="7" t="s">
        <v>471</v>
      </c>
      <c r="P918" s="7"/>
      <c r="Q918" s="7">
        <v>1205</v>
      </c>
      <c r="R918" s="7">
        <v>3849</v>
      </c>
      <c r="S918" s="7"/>
      <c r="T918" s="7" t="s">
        <v>480</v>
      </c>
      <c r="U918" s="7"/>
      <c r="V918" s="7"/>
      <c r="W918" s="7"/>
      <c r="X918" s="7"/>
      <c r="Y918" s="7" t="s">
        <v>480</v>
      </c>
      <c r="Z918" s="9" t="s">
        <v>8341</v>
      </c>
      <c r="AA918" s="7" t="s">
        <v>480</v>
      </c>
      <c r="AB918" s="7">
        <v>1</v>
      </c>
    </row>
    <row r="919" spans="1:28" ht="21.6" customHeight="1">
      <c r="A919" s="7">
        <v>297</v>
      </c>
      <c r="B919" s="7">
        <v>2025082271</v>
      </c>
      <c r="C919" s="7">
        <v>1</v>
      </c>
      <c r="D919" s="7" t="s">
        <v>7123</v>
      </c>
      <c r="E919" s="7" t="s">
        <v>125</v>
      </c>
      <c r="F919" s="7" t="s">
        <v>412</v>
      </c>
      <c r="G919" s="7" t="s">
        <v>7309</v>
      </c>
      <c r="H919" s="7" t="s">
        <v>7179</v>
      </c>
      <c r="I919" s="7" t="s">
        <v>7513</v>
      </c>
      <c r="J919" s="7" t="s">
        <v>1843</v>
      </c>
      <c r="K919" s="7" t="s">
        <v>7129</v>
      </c>
      <c r="L919" s="9" t="s">
        <v>7200</v>
      </c>
      <c r="M919" s="9" t="s">
        <v>7493</v>
      </c>
      <c r="N919" s="9" t="s">
        <v>7514</v>
      </c>
      <c r="O919" s="7" t="s">
        <v>7136</v>
      </c>
      <c r="P919" s="7"/>
      <c r="Q919" s="7"/>
      <c r="R919" s="7">
        <v>71783</v>
      </c>
      <c r="S919" s="7"/>
      <c r="T919" s="7"/>
      <c r="U919" s="7"/>
      <c r="V919" s="7"/>
      <c r="W919" s="7"/>
      <c r="X919" s="7"/>
      <c r="Y919" s="7"/>
      <c r="Z919" s="9" t="s">
        <v>7641</v>
      </c>
      <c r="AA919" s="7" t="s">
        <v>480</v>
      </c>
      <c r="AB919" s="7">
        <v>1</v>
      </c>
    </row>
    <row r="920" spans="1:28" ht="21.6" customHeight="1">
      <c r="A920" s="7">
        <v>168</v>
      </c>
      <c r="B920" s="7">
        <v>2025082546</v>
      </c>
      <c r="C920" s="7">
        <v>1</v>
      </c>
      <c r="D920" s="7" t="s">
        <v>7123</v>
      </c>
      <c r="E920" s="7" t="s">
        <v>125</v>
      </c>
      <c r="F920" s="7" t="s">
        <v>407</v>
      </c>
      <c r="G920" s="7" t="s">
        <v>7257</v>
      </c>
      <c r="H920" s="7" t="s">
        <v>7150</v>
      </c>
      <c r="I920" s="7" t="s">
        <v>8342</v>
      </c>
      <c r="J920" s="7" t="s">
        <v>7141</v>
      </c>
      <c r="K920" s="7" t="s">
        <v>7129</v>
      </c>
      <c r="L920" s="9" t="s">
        <v>7323</v>
      </c>
      <c r="M920" s="9" t="s">
        <v>8343</v>
      </c>
      <c r="N920" s="9" t="s">
        <v>8344</v>
      </c>
      <c r="O920" s="7" t="s">
        <v>7136</v>
      </c>
      <c r="P920" s="7"/>
      <c r="Q920" s="7">
        <v>5945</v>
      </c>
      <c r="R920" s="7">
        <v>31957</v>
      </c>
      <c r="S920" s="7"/>
      <c r="T920" s="7"/>
      <c r="U920" s="7"/>
      <c r="V920" s="7"/>
      <c r="W920" s="7"/>
      <c r="X920" s="7"/>
      <c r="Y920" s="7"/>
      <c r="Z920" s="9" t="s">
        <v>118</v>
      </c>
      <c r="AA920" s="7" t="s">
        <v>480</v>
      </c>
      <c r="AB920" s="7">
        <v>1</v>
      </c>
    </row>
    <row r="921" spans="1:28" ht="21.6" customHeight="1">
      <c r="A921" s="7">
        <v>273</v>
      </c>
      <c r="B921" s="7">
        <v>2025080857</v>
      </c>
      <c r="C921" s="7">
        <v>1</v>
      </c>
      <c r="D921" s="7" t="s">
        <v>7123</v>
      </c>
      <c r="E921" s="7" t="s">
        <v>125</v>
      </c>
      <c r="F921" s="7" t="s">
        <v>8277</v>
      </c>
      <c r="G921" s="7" t="s">
        <v>7373</v>
      </c>
      <c r="H921" s="7" t="s">
        <v>7332</v>
      </c>
      <c r="I921" s="7" t="s">
        <v>7923</v>
      </c>
      <c r="J921" s="7" t="s">
        <v>7247</v>
      </c>
      <c r="K921" s="7" t="s">
        <v>7129</v>
      </c>
      <c r="L921" s="9" t="s">
        <v>7924</v>
      </c>
      <c r="M921" s="9" t="s">
        <v>7925</v>
      </c>
      <c r="N921" s="9" t="s">
        <v>7443</v>
      </c>
      <c r="O921" s="7" t="s">
        <v>7136</v>
      </c>
      <c r="P921" s="7"/>
      <c r="Q921" s="7">
        <v>1205</v>
      </c>
      <c r="R921" s="7">
        <v>3849</v>
      </c>
      <c r="S921" s="7"/>
      <c r="T921" s="7"/>
      <c r="U921" s="7"/>
      <c r="V921" s="7"/>
      <c r="W921" s="7"/>
      <c r="X921" s="7"/>
      <c r="Y921" s="7"/>
      <c r="Z921" s="9" t="s">
        <v>7766</v>
      </c>
      <c r="AA921" s="7" t="s">
        <v>480</v>
      </c>
      <c r="AB921" s="7">
        <v>1</v>
      </c>
    </row>
    <row r="922" spans="1:28" ht="21.6" customHeight="1">
      <c r="A922" s="7">
        <v>310</v>
      </c>
      <c r="B922" s="7">
        <v>2025082109</v>
      </c>
      <c r="C922" s="7">
        <v>1</v>
      </c>
      <c r="D922" s="7" t="s">
        <v>7123</v>
      </c>
      <c r="E922" s="7" t="s">
        <v>125</v>
      </c>
      <c r="F922" s="7" t="s">
        <v>414</v>
      </c>
      <c r="G922" s="7" t="s">
        <v>7226</v>
      </c>
      <c r="H922" s="7" t="s">
        <v>7309</v>
      </c>
      <c r="I922" s="7" t="s">
        <v>7708</v>
      </c>
      <c r="J922" s="7" t="s">
        <v>7703</v>
      </c>
      <c r="K922" s="7" t="s">
        <v>7129</v>
      </c>
      <c r="L922" s="9" t="s">
        <v>7704</v>
      </c>
      <c r="M922" s="9" t="s">
        <v>7705</v>
      </c>
      <c r="N922" s="9" t="s">
        <v>7709</v>
      </c>
      <c r="O922" s="7" t="s">
        <v>7136</v>
      </c>
      <c r="P922" s="7"/>
      <c r="Q922" s="7">
        <v>8391</v>
      </c>
      <c r="R922" s="7">
        <v>291891</v>
      </c>
      <c r="S922" s="7"/>
      <c r="T922" s="7"/>
      <c r="U922" s="7"/>
      <c r="V922" s="7"/>
      <c r="W922" s="7"/>
      <c r="X922" s="7"/>
      <c r="Y922" s="7"/>
      <c r="Z922" s="9" t="s">
        <v>7641</v>
      </c>
      <c r="AA922" s="7" t="s">
        <v>480</v>
      </c>
      <c r="AB922" s="7">
        <v>1</v>
      </c>
    </row>
    <row r="923" spans="1:28" ht="21.6" customHeight="1">
      <c r="A923" s="7">
        <v>10</v>
      </c>
      <c r="B923" s="7">
        <v>2025090353</v>
      </c>
      <c r="C923" s="7">
        <v>1</v>
      </c>
      <c r="D923" s="7" t="s">
        <v>7123</v>
      </c>
      <c r="E923" s="7" t="s">
        <v>125</v>
      </c>
      <c r="F923" s="7" t="s">
        <v>8345</v>
      </c>
      <c r="G923" s="7" t="s">
        <v>7372</v>
      </c>
      <c r="H923" s="7" t="s">
        <v>7377</v>
      </c>
      <c r="I923" s="7" t="s">
        <v>8346</v>
      </c>
      <c r="J923" s="7" t="s">
        <v>7170</v>
      </c>
      <c r="K923" s="7" t="s">
        <v>7129</v>
      </c>
      <c r="L923" s="9" t="s">
        <v>8347</v>
      </c>
      <c r="M923" s="9" t="s">
        <v>8348</v>
      </c>
      <c r="N923" s="9" t="s">
        <v>7443</v>
      </c>
      <c r="O923" s="7" t="s">
        <v>471</v>
      </c>
      <c r="P923" s="7">
        <v>0</v>
      </c>
      <c r="Q923" s="7">
        <v>0</v>
      </c>
      <c r="R923" s="7">
        <v>41</v>
      </c>
      <c r="S923" s="7" t="s">
        <v>480</v>
      </c>
      <c r="T923" s="7"/>
      <c r="U923" s="7"/>
      <c r="V923" s="7"/>
      <c r="W923" s="7"/>
      <c r="X923" s="7"/>
      <c r="Y923" s="7"/>
      <c r="Z923" s="9" t="s">
        <v>7641</v>
      </c>
      <c r="AA923" s="7" t="s">
        <v>480</v>
      </c>
      <c r="AB923" s="7">
        <v>1</v>
      </c>
    </row>
    <row r="924" spans="1:28" ht="21.6" customHeight="1">
      <c r="A924" s="7">
        <v>12</v>
      </c>
      <c r="B924" s="7">
        <v>2025090342</v>
      </c>
      <c r="C924" s="7">
        <v>1</v>
      </c>
      <c r="D924" s="7" t="s">
        <v>7123</v>
      </c>
      <c r="E924" s="7" t="s">
        <v>125</v>
      </c>
      <c r="F924" s="7" t="s">
        <v>8345</v>
      </c>
      <c r="G924" s="7" t="s">
        <v>7179</v>
      </c>
      <c r="H924" s="7" t="s">
        <v>7327</v>
      </c>
      <c r="I924" s="7" t="s">
        <v>7407</v>
      </c>
      <c r="J924" s="7" t="s">
        <v>7223</v>
      </c>
      <c r="K924" s="7" t="s">
        <v>7129</v>
      </c>
      <c r="L924" s="9" t="s">
        <v>7408</v>
      </c>
      <c r="M924" s="9" t="s">
        <v>7409</v>
      </c>
      <c r="N924" s="9" t="s">
        <v>7410</v>
      </c>
      <c r="O924" s="7" t="s">
        <v>7136</v>
      </c>
      <c r="P924" s="7"/>
      <c r="Q924" s="7"/>
      <c r="R924" s="7">
        <v>276567</v>
      </c>
      <c r="S924" s="7"/>
      <c r="T924" s="7"/>
      <c r="U924" s="7"/>
      <c r="V924" s="7"/>
      <c r="W924" s="7"/>
      <c r="X924" s="7"/>
      <c r="Y924" s="7"/>
      <c r="Z924" s="9" t="s">
        <v>7641</v>
      </c>
      <c r="AA924" s="7" t="s">
        <v>480</v>
      </c>
      <c r="AB924" s="7">
        <v>1</v>
      </c>
    </row>
    <row r="925" spans="1:28" ht="21.6" customHeight="1">
      <c r="A925" s="7">
        <v>28</v>
      </c>
      <c r="B925" s="7">
        <v>2025090338</v>
      </c>
      <c r="C925" s="7">
        <v>1</v>
      </c>
      <c r="D925" s="7" t="s">
        <v>7123</v>
      </c>
      <c r="E925" s="7" t="s">
        <v>125</v>
      </c>
      <c r="F925" s="7" t="s">
        <v>8345</v>
      </c>
      <c r="G925" s="7" t="s">
        <v>7226</v>
      </c>
      <c r="H925" s="7" t="s">
        <v>7309</v>
      </c>
      <c r="I925" s="7" t="s">
        <v>8231</v>
      </c>
      <c r="J925" s="7" t="s">
        <v>1843</v>
      </c>
      <c r="K925" s="7" t="s">
        <v>7129</v>
      </c>
      <c r="L925" s="9" t="s">
        <v>7496</v>
      </c>
      <c r="M925" s="9" t="s">
        <v>7497</v>
      </c>
      <c r="N925" s="9" t="s">
        <v>7498</v>
      </c>
      <c r="O925" s="7" t="s">
        <v>7136</v>
      </c>
      <c r="P925" s="7"/>
      <c r="Q925" s="7"/>
      <c r="R925" s="7">
        <v>48945</v>
      </c>
      <c r="S925" s="7"/>
      <c r="T925" s="7"/>
      <c r="U925" s="7"/>
      <c r="V925" s="7"/>
      <c r="W925" s="7"/>
      <c r="X925" s="7"/>
      <c r="Y925" s="7"/>
      <c r="Z925" s="9" t="s">
        <v>7641</v>
      </c>
      <c r="AA925" s="7" t="s">
        <v>480</v>
      </c>
      <c r="AB925" s="7">
        <v>1</v>
      </c>
    </row>
    <row r="926" spans="1:28" ht="21.6" customHeight="1">
      <c r="A926" s="7">
        <v>1</v>
      </c>
      <c r="B926" s="7">
        <v>2025090593</v>
      </c>
      <c r="C926" s="7">
        <v>1</v>
      </c>
      <c r="D926" s="7" t="s">
        <v>7123</v>
      </c>
      <c r="E926" s="7" t="s">
        <v>130</v>
      </c>
      <c r="F926" s="7" t="s">
        <v>388</v>
      </c>
      <c r="G926" s="7" t="s">
        <v>7696</v>
      </c>
      <c r="H926" s="7" t="s">
        <v>7237</v>
      </c>
      <c r="I926" s="7" t="s">
        <v>7215</v>
      </c>
      <c r="J926" s="7" t="s">
        <v>7199</v>
      </c>
      <c r="K926" s="7" t="s">
        <v>7129</v>
      </c>
      <c r="L926" s="9" t="s">
        <v>7216</v>
      </c>
      <c r="M926" s="9" t="s">
        <v>7217</v>
      </c>
      <c r="N926" s="9" t="s">
        <v>7218</v>
      </c>
      <c r="O926" s="7" t="s">
        <v>471</v>
      </c>
      <c r="P926" s="7"/>
      <c r="Q926" s="7"/>
      <c r="R926" s="7">
        <v>24446</v>
      </c>
      <c r="S926" s="7" t="s">
        <v>480</v>
      </c>
      <c r="T926" s="7"/>
      <c r="U926" s="7"/>
      <c r="V926" s="7"/>
      <c r="W926" s="7"/>
      <c r="X926" s="7"/>
      <c r="Y926" s="7"/>
      <c r="Z926" s="9" t="s">
        <v>7132</v>
      </c>
      <c r="AA926" s="7" t="s">
        <v>480</v>
      </c>
      <c r="AB926" s="7">
        <v>1</v>
      </c>
    </row>
    <row r="927" spans="1:28" ht="21.6" customHeight="1">
      <c r="A927" s="7">
        <v>3</v>
      </c>
      <c r="B927" s="7">
        <v>2025090587</v>
      </c>
      <c r="C927" s="7">
        <v>1</v>
      </c>
      <c r="D927" s="7" t="s">
        <v>7123</v>
      </c>
      <c r="E927" s="7" t="s">
        <v>130</v>
      </c>
      <c r="F927" s="7" t="s">
        <v>388</v>
      </c>
      <c r="G927" s="7" t="s">
        <v>7309</v>
      </c>
      <c r="H927" s="7" t="s">
        <v>7178</v>
      </c>
      <c r="I927" s="7" t="s">
        <v>7228</v>
      </c>
      <c r="J927" s="7" t="s">
        <v>7223</v>
      </c>
      <c r="K927" s="7" t="s">
        <v>7129</v>
      </c>
      <c r="L927" s="9" t="s">
        <v>7229</v>
      </c>
      <c r="M927" s="9" t="s">
        <v>7230</v>
      </c>
      <c r="N927" s="9"/>
      <c r="O927" s="7" t="s">
        <v>471</v>
      </c>
      <c r="P927" s="7"/>
      <c r="Q927" s="7"/>
      <c r="R927" s="7">
        <v>27400</v>
      </c>
      <c r="S927" s="7" t="s">
        <v>480</v>
      </c>
      <c r="T927" s="7"/>
      <c r="U927" s="7"/>
      <c r="V927" s="7"/>
      <c r="W927" s="7"/>
      <c r="X927" s="7"/>
      <c r="Y927" s="7"/>
      <c r="Z927" s="9" t="s">
        <v>7132</v>
      </c>
      <c r="AA927" s="7" t="s">
        <v>480</v>
      </c>
      <c r="AB927" s="7">
        <v>1</v>
      </c>
    </row>
    <row r="928" spans="1:28" ht="21.6" customHeight="1">
      <c r="A928" s="7">
        <v>5</v>
      </c>
      <c r="B928" s="7">
        <v>2025090589</v>
      </c>
      <c r="C928" s="7">
        <v>1</v>
      </c>
      <c r="D928" s="7" t="s">
        <v>7123</v>
      </c>
      <c r="E928" s="7" t="s">
        <v>130</v>
      </c>
      <c r="F928" s="7" t="s">
        <v>388</v>
      </c>
      <c r="G928" s="7" t="s">
        <v>8294</v>
      </c>
      <c r="H928" s="7" t="s">
        <v>7583</v>
      </c>
      <c r="I928" s="7" t="s">
        <v>7239</v>
      </c>
      <c r="J928" s="7" t="s">
        <v>7234</v>
      </c>
      <c r="K928" s="7" t="s">
        <v>7129</v>
      </c>
      <c r="L928" s="9" t="s">
        <v>7240</v>
      </c>
      <c r="M928" s="9" t="s">
        <v>7241</v>
      </c>
      <c r="N928" s="9" t="s">
        <v>7218</v>
      </c>
      <c r="O928" s="7" t="s">
        <v>471</v>
      </c>
      <c r="P928" s="7"/>
      <c r="Q928" s="7">
        <v>2394</v>
      </c>
      <c r="R928" s="7">
        <v>295402</v>
      </c>
      <c r="S928" s="7" t="s">
        <v>480</v>
      </c>
      <c r="T928" s="7"/>
      <c r="U928" s="7"/>
      <c r="V928" s="7"/>
      <c r="W928" s="7"/>
      <c r="X928" s="7"/>
      <c r="Y928" s="7"/>
      <c r="Z928" s="9" t="s">
        <v>7132</v>
      </c>
      <c r="AA928" s="7" t="s">
        <v>480</v>
      </c>
      <c r="AB928" s="7">
        <v>1</v>
      </c>
    </row>
    <row r="929" spans="1:28" ht="21.6" customHeight="1">
      <c r="A929" s="7">
        <v>38</v>
      </c>
      <c r="B929" s="7">
        <v>2025090403</v>
      </c>
      <c r="C929" s="7">
        <v>1</v>
      </c>
      <c r="D929" s="7" t="s">
        <v>7123</v>
      </c>
      <c r="E929" s="7" t="s">
        <v>125</v>
      </c>
      <c r="F929" s="7" t="s">
        <v>390</v>
      </c>
      <c r="G929" s="7" t="s">
        <v>7327</v>
      </c>
      <c r="H929" s="7" t="s">
        <v>7347</v>
      </c>
      <c r="I929" s="7" t="s">
        <v>8024</v>
      </c>
      <c r="J929" s="7" t="s">
        <v>7244</v>
      </c>
      <c r="K929" s="7" t="s">
        <v>7129</v>
      </c>
      <c r="L929" s="9" t="s">
        <v>8025</v>
      </c>
      <c r="M929" s="9" t="s">
        <v>8026</v>
      </c>
      <c r="N929" s="9" t="s">
        <v>8027</v>
      </c>
      <c r="O929" s="7" t="s">
        <v>7136</v>
      </c>
      <c r="P929" s="7"/>
      <c r="Q929" s="7"/>
      <c r="R929" s="7">
        <v>117282</v>
      </c>
      <c r="S929" s="7"/>
      <c r="T929" s="7"/>
      <c r="U929" s="7"/>
      <c r="V929" s="7"/>
      <c r="W929" s="7"/>
      <c r="X929" s="7"/>
      <c r="Y929" s="7"/>
      <c r="Z929" s="9" t="s">
        <v>7641</v>
      </c>
      <c r="AA929" s="7" t="s">
        <v>480</v>
      </c>
      <c r="AB929" s="7">
        <v>1</v>
      </c>
    </row>
    <row r="930" spans="1:28" ht="21.6" customHeight="1">
      <c r="A930" s="7">
        <v>3</v>
      </c>
      <c r="B930" s="7">
        <v>2025090773</v>
      </c>
      <c r="C930" s="7">
        <v>1</v>
      </c>
      <c r="D930" s="7" t="s">
        <v>7123</v>
      </c>
      <c r="E930" s="7" t="s">
        <v>130</v>
      </c>
      <c r="F930" s="7" t="s">
        <v>8349</v>
      </c>
      <c r="G930" s="7" t="s">
        <v>8350</v>
      </c>
      <c r="H930" s="7" t="s">
        <v>7716</v>
      </c>
      <c r="I930" s="7" t="s">
        <v>7222</v>
      </c>
      <c r="J930" s="7" t="s">
        <v>7223</v>
      </c>
      <c r="K930" s="7" t="s">
        <v>7129</v>
      </c>
      <c r="L930" s="9" t="s">
        <v>7224</v>
      </c>
      <c r="M930" s="9" t="s">
        <v>7225</v>
      </c>
      <c r="N930" s="9" t="s">
        <v>8351</v>
      </c>
      <c r="O930" s="7" t="s">
        <v>471</v>
      </c>
      <c r="P930" s="7"/>
      <c r="Q930" s="7"/>
      <c r="R930" s="7">
        <v>67393</v>
      </c>
      <c r="S930" s="7" t="s">
        <v>480</v>
      </c>
      <c r="T930" s="7"/>
      <c r="U930" s="7"/>
      <c r="V930" s="7"/>
      <c r="W930" s="7"/>
      <c r="X930" s="7"/>
      <c r="Y930" s="7"/>
      <c r="Z930" s="9" t="s">
        <v>7132</v>
      </c>
      <c r="AA930" s="7" t="s">
        <v>480</v>
      </c>
      <c r="AB930" s="7">
        <v>1</v>
      </c>
    </row>
    <row r="931" spans="1:28" ht="21.6" customHeight="1">
      <c r="A931" s="7">
        <v>25</v>
      </c>
      <c r="B931" s="7">
        <v>2025090772</v>
      </c>
      <c r="C931" s="7">
        <v>1</v>
      </c>
      <c r="D931" s="7" t="s">
        <v>7123</v>
      </c>
      <c r="E931" s="7" t="s">
        <v>125</v>
      </c>
      <c r="F931" s="7" t="s">
        <v>8349</v>
      </c>
      <c r="G931" s="7" t="s">
        <v>7257</v>
      </c>
      <c r="H931" s="7" t="s">
        <v>7402</v>
      </c>
      <c r="I931" s="7" t="s">
        <v>7881</v>
      </c>
      <c r="J931" s="7" t="s">
        <v>7141</v>
      </c>
      <c r="K931" s="7" t="s">
        <v>7129</v>
      </c>
      <c r="L931" s="9" t="s">
        <v>7323</v>
      </c>
      <c r="M931" s="9" t="s">
        <v>7882</v>
      </c>
      <c r="N931" s="9" t="s">
        <v>7883</v>
      </c>
      <c r="O931" s="7" t="s">
        <v>509</v>
      </c>
      <c r="P931" s="7"/>
      <c r="Q931" s="7">
        <v>29193</v>
      </c>
      <c r="R931" s="7">
        <v>25380</v>
      </c>
      <c r="S931" s="7"/>
      <c r="T931" s="7"/>
      <c r="U931" s="7"/>
      <c r="V931" s="7"/>
      <c r="W931" s="7"/>
      <c r="X931" s="7"/>
      <c r="Y931" s="7"/>
      <c r="Z931" s="9" t="s">
        <v>8352</v>
      </c>
      <c r="AA931" s="7" t="s">
        <v>480</v>
      </c>
      <c r="AB931" s="7">
        <v>1</v>
      </c>
    </row>
    <row r="932" spans="1:28" ht="21.6" customHeight="1">
      <c r="A932" s="7">
        <v>32</v>
      </c>
      <c r="B932" s="7">
        <v>2025090621</v>
      </c>
      <c r="C932" s="7">
        <v>1</v>
      </c>
      <c r="D932" s="7" t="s">
        <v>7123</v>
      </c>
      <c r="E932" s="7" t="s">
        <v>125</v>
      </c>
      <c r="F932" s="7" t="s">
        <v>388</v>
      </c>
      <c r="G932" s="7" t="s">
        <v>7226</v>
      </c>
      <c r="H932" s="7" t="s">
        <v>7309</v>
      </c>
      <c r="I932" s="7" t="s">
        <v>7350</v>
      </c>
      <c r="J932" s="7" t="s">
        <v>7199</v>
      </c>
      <c r="K932" s="7" t="s">
        <v>7129</v>
      </c>
      <c r="L932" s="9" t="s">
        <v>7344</v>
      </c>
      <c r="M932" s="9" t="s">
        <v>7351</v>
      </c>
      <c r="N932" s="9" t="s">
        <v>7352</v>
      </c>
      <c r="O932" s="7" t="s">
        <v>7136</v>
      </c>
      <c r="P932" s="7"/>
      <c r="Q932" s="7"/>
      <c r="R932" s="7">
        <v>164853</v>
      </c>
      <c r="S932" s="7"/>
      <c r="T932" s="7"/>
      <c r="U932" s="7"/>
      <c r="V932" s="7"/>
      <c r="W932" s="7"/>
      <c r="X932" s="7"/>
      <c r="Y932" s="7"/>
      <c r="Z932" s="9" t="s">
        <v>7641</v>
      </c>
      <c r="AA932" s="7" t="s">
        <v>480</v>
      </c>
      <c r="AB932" s="7">
        <v>1</v>
      </c>
    </row>
    <row r="933" spans="1:28" ht="21.6" customHeight="1">
      <c r="A933" s="7">
        <v>34</v>
      </c>
      <c r="B933" s="7">
        <v>2025090826</v>
      </c>
      <c r="C933" s="7">
        <v>1</v>
      </c>
      <c r="D933" s="7" t="s">
        <v>7123</v>
      </c>
      <c r="E933" s="7" t="s">
        <v>125</v>
      </c>
      <c r="F933" s="7" t="s">
        <v>8349</v>
      </c>
      <c r="G933" s="7" t="s">
        <v>7333</v>
      </c>
      <c r="H933" s="7" t="s">
        <v>7372</v>
      </c>
      <c r="I933" s="7" t="s">
        <v>7368</v>
      </c>
      <c r="J933" s="7" t="s">
        <v>7199</v>
      </c>
      <c r="K933" s="7" t="s">
        <v>7129</v>
      </c>
      <c r="L933" s="9" t="s">
        <v>7216</v>
      </c>
      <c r="M933" s="9" t="s">
        <v>7369</v>
      </c>
      <c r="N933" s="9" t="s">
        <v>7370</v>
      </c>
      <c r="O933" s="7" t="s">
        <v>471</v>
      </c>
      <c r="P933" s="7"/>
      <c r="Q933" s="7"/>
      <c r="R933" s="7">
        <v>47184</v>
      </c>
      <c r="S933" s="7" t="s">
        <v>480</v>
      </c>
      <c r="T933" s="7"/>
      <c r="U933" s="7"/>
      <c r="V933" s="7"/>
      <c r="W933" s="7"/>
      <c r="X933" s="7"/>
      <c r="Y933" s="7"/>
      <c r="Z933" s="9" t="s">
        <v>118</v>
      </c>
      <c r="AA933" s="7" t="s">
        <v>480</v>
      </c>
      <c r="AB933" s="7">
        <v>1</v>
      </c>
    </row>
    <row r="934" spans="1:28" ht="21.6" customHeight="1">
      <c r="A934" s="7">
        <v>36</v>
      </c>
      <c r="B934" s="7">
        <v>2025090824</v>
      </c>
      <c r="C934" s="7">
        <v>1</v>
      </c>
      <c r="D934" s="7" t="s">
        <v>7123</v>
      </c>
      <c r="E934" s="7" t="s">
        <v>125</v>
      </c>
      <c r="F934" s="7" t="s">
        <v>8349</v>
      </c>
      <c r="G934" s="7" t="s">
        <v>7332</v>
      </c>
      <c r="H934" s="7" t="s">
        <v>7333</v>
      </c>
      <c r="I934" s="7" t="s">
        <v>7374</v>
      </c>
      <c r="J934" s="7" t="s">
        <v>7199</v>
      </c>
      <c r="K934" s="7" t="s">
        <v>7129</v>
      </c>
      <c r="L934" s="9" t="s">
        <v>7216</v>
      </c>
      <c r="M934" s="9" t="s">
        <v>7375</v>
      </c>
      <c r="N934" s="9" t="s">
        <v>7376</v>
      </c>
      <c r="O934" s="7" t="s">
        <v>471</v>
      </c>
      <c r="P934" s="7"/>
      <c r="Q934" s="7"/>
      <c r="R934" s="7">
        <v>77485</v>
      </c>
      <c r="S934" s="7" t="s">
        <v>480</v>
      </c>
      <c r="T934" s="7"/>
      <c r="U934" s="7"/>
      <c r="V934" s="7"/>
      <c r="W934" s="7"/>
      <c r="X934" s="7"/>
      <c r="Y934" s="7"/>
      <c r="Z934" s="9" t="s">
        <v>118</v>
      </c>
      <c r="AA934" s="7" t="s">
        <v>480</v>
      </c>
      <c r="AB934" s="7">
        <v>1</v>
      </c>
    </row>
    <row r="935" spans="1:28" ht="21.6" customHeight="1">
      <c r="A935" s="7">
        <v>42</v>
      </c>
      <c r="B935" s="7">
        <v>2025090823</v>
      </c>
      <c r="C935" s="7">
        <v>1</v>
      </c>
      <c r="D935" s="7" t="s">
        <v>7123</v>
      </c>
      <c r="E935" s="7" t="s">
        <v>125</v>
      </c>
      <c r="F935" s="7" t="s">
        <v>8349</v>
      </c>
      <c r="G935" s="7" t="s">
        <v>7373</v>
      </c>
      <c r="H935" s="7" t="s">
        <v>7332</v>
      </c>
      <c r="I935" s="7" t="s">
        <v>8115</v>
      </c>
      <c r="J935" s="7" t="s">
        <v>7223</v>
      </c>
      <c r="K935" s="7" t="s">
        <v>7129</v>
      </c>
      <c r="L935" s="9" t="s">
        <v>7216</v>
      </c>
      <c r="M935" s="9" t="s">
        <v>7442</v>
      </c>
      <c r="N935" s="9" t="s">
        <v>7443</v>
      </c>
      <c r="O935" s="7" t="s">
        <v>7136</v>
      </c>
      <c r="P935" s="7"/>
      <c r="Q935" s="7"/>
      <c r="R935" s="7">
        <v>2957</v>
      </c>
      <c r="S935" s="7"/>
      <c r="T935" s="7"/>
      <c r="U935" s="7"/>
      <c r="V935" s="7"/>
      <c r="W935" s="7"/>
      <c r="X935" s="7"/>
      <c r="Y935" s="7"/>
      <c r="Z935" s="9" t="s">
        <v>118</v>
      </c>
      <c r="AA935" s="7" t="s">
        <v>480</v>
      </c>
      <c r="AB935" s="7">
        <v>1</v>
      </c>
    </row>
    <row r="936" spans="1:28" ht="21.6" customHeight="1">
      <c r="A936" s="7">
        <v>46</v>
      </c>
      <c r="B936" s="7">
        <v>2025090668</v>
      </c>
      <c r="C936" s="7">
        <v>1</v>
      </c>
      <c r="D936" s="7" t="s">
        <v>7123</v>
      </c>
      <c r="E936" s="7" t="s">
        <v>125</v>
      </c>
      <c r="F936" s="7" t="s">
        <v>8349</v>
      </c>
      <c r="G936" s="7" t="s">
        <v>7327</v>
      </c>
      <c r="H936" s="7" t="s">
        <v>7303</v>
      </c>
      <c r="I936" s="7" t="s">
        <v>7448</v>
      </c>
      <c r="J936" s="7" t="s">
        <v>7244</v>
      </c>
      <c r="K936" s="7" t="s">
        <v>7129</v>
      </c>
      <c r="L936" s="9" t="s">
        <v>7449</v>
      </c>
      <c r="M936" s="9" t="s">
        <v>7450</v>
      </c>
      <c r="N936" s="9" t="s">
        <v>371</v>
      </c>
      <c r="O936" s="7" t="s">
        <v>509</v>
      </c>
      <c r="P936" s="7"/>
      <c r="Q936" s="7"/>
      <c r="R936" s="7">
        <v>296708</v>
      </c>
      <c r="S936" s="7"/>
      <c r="T936" s="7"/>
      <c r="U936" s="7"/>
      <c r="V936" s="7"/>
      <c r="W936" s="7"/>
      <c r="X936" s="7"/>
      <c r="Y936" s="7"/>
      <c r="Z936" s="9" t="s">
        <v>8353</v>
      </c>
      <c r="AA936" s="7" t="s">
        <v>480</v>
      </c>
      <c r="AB936" s="7">
        <v>1</v>
      </c>
    </row>
    <row r="937" spans="1:28" ht="21.6" customHeight="1">
      <c r="A937" s="7">
        <v>59</v>
      </c>
      <c r="B937" s="7">
        <v>2025090723</v>
      </c>
      <c r="C937" s="7">
        <v>1</v>
      </c>
      <c r="D937" s="7" t="s">
        <v>7123</v>
      </c>
      <c r="E937" s="7" t="s">
        <v>125</v>
      </c>
      <c r="F937" s="7" t="s">
        <v>8349</v>
      </c>
      <c r="G937" s="7" t="s">
        <v>7226</v>
      </c>
      <c r="H937" s="7" t="s">
        <v>7309</v>
      </c>
      <c r="I937" s="7" t="s">
        <v>7467</v>
      </c>
      <c r="J937" s="7" t="s">
        <v>7244</v>
      </c>
      <c r="K937" s="7" t="s">
        <v>7129</v>
      </c>
      <c r="L937" s="9" t="s">
        <v>7344</v>
      </c>
      <c r="M937" s="9" t="s">
        <v>7468</v>
      </c>
      <c r="N937" s="9" t="s">
        <v>7469</v>
      </c>
      <c r="O937" s="7" t="s">
        <v>7136</v>
      </c>
      <c r="P937" s="7"/>
      <c r="Q937" s="7"/>
      <c r="R937" s="7">
        <v>131134</v>
      </c>
      <c r="S937" s="7"/>
      <c r="T937" s="7"/>
      <c r="U937" s="7"/>
      <c r="V937" s="7"/>
      <c r="W937" s="7"/>
      <c r="X937" s="7"/>
      <c r="Y937" s="7"/>
      <c r="Z937" s="9" t="s">
        <v>7641</v>
      </c>
      <c r="AA937" s="7" t="s">
        <v>480</v>
      </c>
      <c r="AB937" s="7">
        <v>1</v>
      </c>
    </row>
    <row r="938" spans="1:28" ht="21.6" customHeight="1">
      <c r="A938" s="7">
        <v>77</v>
      </c>
      <c r="B938" s="7">
        <v>2025090728</v>
      </c>
      <c r="C938" s="7">
        <v>1</v>
      </c>
      <c r="D938" s="7" t="s">
        <v>7123</v>
      </c>
      <c r="E938" s="7" t="s">
        <v>125</v>
      </c>
      <c r="F938" s="7" t="s">
        <v>8349</v>
      </c>
      <c r="G938" s="7" t="s">
        <v>7309</v>
      </c>
      <c r="H938" s="7" t="s">
        <v>7179</v>
      </c>
      <c r="I938" s="7" t="s">
        <v>7519</v>
      </c>
      <c r="J938" s="7" t="s">
        <v>7520</v>
      </c>
      <c r="K938" s="7" t="s">
        <v>7129</v>
      </c>
      <c r="L938" s="9" t="s">
        <v>7344</v>
      </c>
      <c r="M938" s="9" t="s">
        <v>7521</v>
      </c>
      <c r="N938" s="9" t="s">
        <v>7522</v>
      </c>
      <c r="O938" s="7" t="s">
        <v>471</v>
      </c>
      <c r="P938" s="7"/>
      <c r="Q938" s="7"/>
      <c r="R938" s="7">
        <v>25836</v>
      </c>
      <c r="S938" s="7" t="s">
        <v>480</v>
      </c>
      <c r="T938" s="7"/>
      <c r="U938" s="7"/>
      <c r="V938" s="7"/>
      <c r="W938" s="7"/>
      <c r="X938" s="7"/>
      <c r="Y938" s="7"/>
      <c r="Z938" s="9" t="s">
        <v>7641</v>
      </c>
      <c r="AA938" s="7" t="s">
        <v>480</v>
      </c>
      <c r="AB938" s="7">
        <v>1</v>
      </c>
    </row>
    <row r="939" spans="1:28" ht="21.6" customHeight="1">
      <c r="A939" s="7">
        <v>9</v>
      </c>
      <c r="B939" s="7">
        <v>2025090896</v>
      </c>
      <c r="C939" s="7">
        <v>1</v>
      </c>
      <c r="D939" s="7" t="s">
        <v>7123</v>
      </c>
      <c r="E939" s="7" t="s">
        <v>130</v>
      </c>
      <c r="F939" s="7" t="s">
        <v>8354</v>
      </c>
      <c r="G939" s="7" t="s">
        <v>7858</v>
      </c>
      <c r="H939" s="7" t="s">
        <v>7185</v>
      </c>
      <c r="I939" s="7" t="s">
        <v>7752</v>
      </c>
      <c r="J939" s="7" t="s">
        <v>7753</v>
      </c>
      <c r="K939" s="7" t="s">
        <v>7129</v>
      </c>
      <c r="L939" s="9" t="s">
        <v>7279</v>
      </c>
      <c r="M939" s="9" t="s">
        <v>7280</v>
      </c>
      <c r="N939" s="9"/>
      <c r="O939" s="7" t="s">
        <v>509</v>
      </c>
      <c r="P939" s="7"/>
      <c r="Q939" s="7"/>
      <c r="R939" s="7">
        <v>34013</v>
      </c>
      <c r="S939" s="7"/>
      <c r="T939" s="7"/>
      <c r="U939" s="7"/>
      <c r="V939" s="7"/>
      <c r="W939" s="7"/>
      <c r="X939" s="7"/>
      <c r="Y939" s="7"/>
      <c r="Z939" s="9" t="s">
        <v>8355</v>
      </c>
      <c r="AA939" s="7" t="s">
        <v>480</v>
      </c>
      <c r="AB939" s="7">
        <v>1</v>
      </c>
    </row>
    <row r="940" spans="1:28" ht="21.6" customHeight="1">
      <c r="A940" s="7">
        <v>24</v>
      </c>
      <c r="B940" s="7">
        <v>2025090914</v>
      </c>
      <c r="C940" s="7">
        <v>1</v>
      </c>
      <c r="D940" s="7" t="s">
        <v>7123</v>
      </c>
      <c r="E940" s="7" t="s">
        <v>125</v>
      </c>
      <c r="F940" s="7" t="s">
        <v>8354</v>
      </c>
      <c r="G940" s="7" t="s">
        <v>7309</v>
      </c>
      <c r="H940" s="7" t="s">
        <v>7179</v>
      </c>
      <c r="I940" s="7" t="s">
        <v>7297</v>
      </c>
      <c r="J940" s="7" t="s">
        <v>7141</v>
      </c>
      <c r="K940" s="7" t="s">
        <v>7129</v>
      </c>
      <c r="L940" s="9" t="s">
        <v>7298</v>
      </c>
      <c r="M940" s="9" t="s">
        <v>7299</v>
      </c>
      <c r="N940" s="9" t="s">
        <v>7612</v>
      </c>
      <c r="O940" s="7" t="s">
        <v>471</v>
      </c>
      <c r="P940" s="7"/>
      <c r="Q940" s="7">
        <v>10988</v>
      </c>
      <c r="R940" s="7">
        <v>76907</v>
      </c>
      <c r="S940" s="7" t="s">
        <v>480</v>
      </c>
      <c r="T940" s="7"/>
      <c r="U940" s="7"/>
      <c r="V940" s="7"/>
      <c r="W940" s="7"/>
      <c r="X940" s="7"/>
      <c r="Y940" s="7"/>
      <c r="Z940" s="9" t="s">
        <v>118</v>
      </c>
      <c r="AA940" s="7" t="s">
        <v>480</v>
      </c>
      <c r="AB940" s="7">
        <v>1</v>
      </c>
    </row>
    <row r="941" spans="1:28" ht="21.6" customHeight="1">
      <c r="A941" s="7">
        <v>29</v>
      </c>
      <c r="B941" s="7">
        <v>2025090953</v>
      </c>
      <c r="C941" s="7">
        <v>1</v>
      </c>
      <c r="D941" s="7" t="s">
        <v>7123</v>
      </c>
      <c r="E941" s="7" t="s">
        <v>125</v>
      </c>
      <c r="F941" s="7" t="s">
        <v>8354</v>
      </c>
      <c r="G941" s="7" t="s">
        <v>7347</v>
      </c>
      <c r="H941" s="7" t="s">
        <v>7303</v>
      </c>
      <c r="I941" s="7" t="s">
        <v>7328</v>
      </c>
      <c r="J941" s="7" t="s">
        <v>7170</v>
      </c>
      <c r="K941" s="7" t="s">
        <v>7129</v>
      </c>
      <c r="L941" s="9" t="s">
        <v>7329</v>
      </c>
      <c r="M941" s="9" t="s">
        <v>7330</v>
      </c>
      <c r="N941" s="9" t="s">
        <v>7331</v>
      </c>
      <c r="O941" s="7" t="s">
        <v>471</v>
      </c>
      <c r="P941" s="7">
        <v>6429</v>
      </c>
      <c r="Q941" s="7">
        <v>15099</v>
      </c>
      <c r="R941" s="7">
        <v>18367</v>
      </c>
      <c r="S941" s="7" t="s">
        <v>480</v>
      </c>
      <c r="T941" s="7"/>
      <c r="U941" s="7"/>
      <c r="V941" s="7"/>
      <c r="W941" s="7"/>
      <c r="X941" s="7"/>
      <c r="Y941" s="7"/>
      <c r="Z941" s="9" t="s">
        <v>118</v>
      </c>
      <c r="AA941" s="7" t="s">
        <v>480</v>
      </c>
      <c r="AB941" s="7">
        <v>1</v>
      </c>
    </row>
    <row r="942" spans="1:28" ht="21.6" customHeight="1">
      <c r="A942" s="7">
        <v>31</v>
      </c>
      <c r="B942" s="7">
        <v>2025090951</v>
      </c>
      <c r="C942" s="7">
        <v>1</v>
      </c>
      <c r="D942" s="7" t="s">
        <v>7123</v>
      </c>
      <c r="E942" s="7" t="s">
        <v>125</v>
      </c>
      <c r="F942" s="7" t="s">
        <v>8354</v>
      </c>
      <c r="G942" s="7" t="s">
        <v>7327</v>
      </c>
      <c r="H942" s="7" t="s">
        <v>7347</v>
      </c>
      <c r="I942" s="7" t="s">
        <v>7628</v>
      </c>
      <c r="J942" s="7" t="s">
        <v>7170</v>
      </c>
      <c r="K942" s="7" t="s">
        <v>7129</v>
      </c>
      <c r="L942" s="9" t="s">
        <v>7329</v>
      </c>
      <c r="M942" s="9" t="s">
        <v>7629</v>
      </c>
      <c r="N942" s="9" t="s">
        <v>7630</v>
      </c>
      <c r="O942" s="7" t="s">
        <v>471</v>
      </c>
      <c r="P942" s="7">
        <v>1773</v>
      </c>
      <c r="Q942" s="7">
        <v>2596</v>
      </c>
      <c r="R942" s="7">
        <v>7150</v>
      </c>
      <c r="S942" s="7" t="s">
        <v>480</v>
      </c>
      <c r="T942" s="7"/>
      <c r="U942" s="7"/>
      <c r="V942" s="7"/>
      <c r="W942" s="7"/>
      <c r="X942" s="7"/>
      <c r="Y942" s="7"/>
      <c r="Z942" s="9" t="s">
        <v>118</v>
      </c>
      <c r="AA942" s="7" t="s">
        <v>480</v>
      </c>
      <c r="AB942" s="7">
        <v>1</v>
      </c>
    </row>
    <row r="943" spans="1:28" ht="21.6" customHeight="1">
      <c r="A943" s="7">
        <v>33</v>
      </c>
      <c r="B943" s="7">
        <v>2025090955</v>
      </c>
      <c r="C943" s="7">
        <v>1</v>
      </c>
      <c r="D943" s="7" t="s">
        <v>7123</v>
      </c>
      <c r="E943" s="7" t="s">
        <v>125</v>
      </c>
      <c r="F943" s="7" t="s">
        <v>8354</v>
      </c>
      <c r="G943" s="7" t="s">
        <v>7303</v>
      </c>
      <c r="H943" s="7" t="s">
        <v>7288</v>
      </c>
      <c r="I943" s="7" t="s">
        <v>7885</v>
      </c>
      <c r="J943" s="7" t="s">
        <v>7170</v>
      </c>
      <c r="K943" s="7" t="s">
        <v>7129</v>
      </c>
      <c r="L943" s="9" t="s">
        <v>7329</v>
      </c>
      <c r="M943" s="9" t="s">
        <v>7886</v>
      </c>
      <c r="N943" s="9" t="s">
        <v>7887</v>
      </c>
      <c r="O943" s="7" t="s">
        <v>471</v>
      </c>
      <c r="P943" s="7">
        <v>99</v>
      </c>
      <c r="Q943" s="7">
        <v>854</v>
      </c>
      <c r="R943" s="7">
        <v>2805</v>
      </c>
      <c r="S943" s="7" t="s">
        <v>480</v>
      </c>
      <c r="T943" s="7"/>
      <c r="U943" s="7"/>
      <c r="V943" s="7"/>
      <c r="W943" s="7"/>
      <c r="X943" s="7"/>
      <c r="Y943" s="7"/>
      <c r="Z943" s="9" t="s">
        <v>118</v>
      </c>
      <c r="AA943" s="7" t="s">
        <v>480</v>
      </c>
      <c r="AB943" s="7">
        <v>1</v>
      </c>
    </row>
    <row r="944" spans="1:28" ht="21.6" customHeight="1">
      <c r="A944" s="7">
        <v>51</v>
      </c>
      <c r="B944" s="7">
        <v>2025090822</v>
      </c>
      <c r="C944" s="7">
        <v>1</v>
      </c>
      <c r="D944" s="7" t="s">
        <v>7123</v>
      </c>
      <c r="E944" s="7" t="s">
        <v>125</v>
      </c>
      <c r="F944" s="7" t="s">
        <v>8349</v>
      </c>
      <c r="G944" s="7" t="s">
        <v>7373</v>
      </c>
      <c r="H944" s="7" t="s">
        <v>7332</v>
      </c>
      <c r="I944" s="7" t="s">
        <v>8115</v>
      </c>
      <c r="J944" s="7" t="s">
        <v>7223</v>
      </c>
      <c r="K944" s="7" t="s">
        <v>7129</v>
      </c>
      <c r="L944" s="9" t="s">
        <v>7216</v>
      </c>
      <c r="M944" s="9" t="s">
        <v>7442</v>
      </c>
      <c r="N944" s="9" t="s">
        <v>7443</v>
      </c>
      <c r="O944" s="7" t="s">
        <v>471</v>
      </c>
      <c r="P944" s="7"/>
      <c r="Q944" s="7"/>
      <c r="R944" s="7">
        <v>2957</v>
      </c>
      <c r="S944" s="7" t="s">
        <v>480</v>
      </c>
      <c r="T944" s="7"/>
      <c r="U944" s="7"/>
      <c r="V944" s="7"/>
      <c r="W944" s="7"/>
      <c r="X944" s="7"/>
      <c r="Y944" s="7"/>
      <c r="Z944" s="9" t="s">
        <v>118</v>
      </c>
      <c r="AA944" s="7" t="s">
        <v>480</v>
      </c>
      <c r="AB944" s="7">
        <v>1</v>
      </c>
    </row>
    <row r="945" spans="1:28" ht="21.6" customHeight="1">
      <c r="A945" s="7">
        <v>76</v>
      </c>
      <c r="B945" s="7">
        <v>2025090916</v>
      </c>
      <c r="C945" s="7">
        <v>1</v>
      </c>
      <c r="D945" s="7" t="s">
        <v>7123</v>
      </c>
      <c r="E945" s="7" t="s">
        <v>125</v>
      </c>
      <c r="F945" s="7" t="s">
        <v>8354</v>
      </c>
      <c r="G945" s="7" t="s">
        <v>7179</v>
      </c>
      <c r="H945" s="7" t="s">
        <v>7327</v>
      </c>
      <c r="I945" s="7" t="s">
        <v>7482</v>
      </c>
      <c r="J945" s="7" t="s">
        <v>7244</v>
      </c>
      <c r="K945" s="7" t="s">
        <v>7129</v>
      </c>
      <c r="L945" s="9" t="s">
        <v>7483</v>
      </c>
      <c r="M945" s="9" t="s">
        <v>7484</v>
      </c>
      <c r="N945" s="9"/>
      <c r="O945" s="7" t="s">
        <v>471</v>
      </c>
      <c r="P945" s="7"/>
      <c r="Q945" s="7"/>
      <c r="R945" s="7">
        <v>136910</v>
      </c>
      <c r="S945" s="7" t="s">
        <v>480</v>
      </c>
      <c r="T945" s="7"/>
      <c r="U945" s="7"/>
      <c r="V945" s="7"/>
      <c r="W945" s="7"/>
      <c r="X945" s="7"/>
      <c r="Y945" s="7"/>
      <c r="Z945" s="9" t="s">
        <v>118</v>
      </c>
      <c r="AA945" s="7" t="s">
        <v>480</v>
      </c>
      <c r="AB945" s="7">
        <v>1</v>
      </c>
    </row>
    <row r="946" spans="1:28" ht="21.6" customHeight="1">
      <c r="A946" s="7">
        <v>78</v>
      </c>
      <c r="B946" s="7">
        <v>2025090913</v>
      </c>
      <c r="C946" s="7">
        <v>1</v>
      </c>
      <c r="D946" s="7" t="s">
        <v>7123</v>
      </c>
      <c r="E946" s="7" t="s">
        <v>125</v>
      </c>
      <c r="F946" s="7" t="s">
        <v>8354</v>
      </c>
      <c r="G946" s="7" t="s">
        <v>7226</v>
      </c>
      <c r="H946" s="7" t="s">
        <v>7309</v>
      </c>
      <c r="I946" s="7" t="s">
        <v>7923</v>
      </c>
      <c r="J946" s="7" t="s">
        <v>7247</v>
      </c>
      <c r="K946" s="7" t="s">
        <v>7129</v>
      </c>
      <c r="L946" s="9" t="s">
        <v>7924</v>
      </c>
      <c r="M946" s="9" t="s">
        <v>7925</v>
      </c>
      <c r="N946" s="9" t="s">
        <v>7443</v>
      </c>
      <c r="O946" s="7" t="s">
        <v>7136</v>
      </c>
      <c r="P946" s="7"/>
      <c r="Q946" s="7">
        <v>1801</v>
      </c>
      <c r="R946" s="7">
        <v>5799</v>
      </c>
      <c r="S946" s="7"/>
      <c r="T946" s="7"/>
      <c r="U946" s="7"/>
      <c r="V946" s="7"/>
      <c r="W946" s="7"/>
      <c r="X946" s="7"/>
      <c r="Y946" s="7"/>
      <c r="Z946" s="9" t="s">
        <v>118</v>
      </c>
      <c r="AA946" s="7" t="s">
        <v>480</v>
      </c>
      <c r="AB946" s="7">
        <v>1</v>
      </c>
    </row>
    <row r="947" spans="1:28" ht="21.6" customHeight="1">
      <c r="A947" s="7">
        <v>1</v>
      </c>
      <c r="B947" s="7">
        <v>2025090594</v>
      </c>
      <c r="C947" s="7">
        <v>1</v>
      </c>
      <c r="D947" s="7" t="s">
        <v>7123</v>
      </c>
      <c r="E947" s="7" t="s">
        <v>130</v>
      </c>
      <c r="F947" s="7" t="s">
        <v>388</v>
      </c>
      <c r="G947" s="7" t="s">
        <v>7696</v>
      </c>
      <c r="H947" s="7" t="s">
        <v>7237</v>
      </c>
      <c r="I947" s="7" t="s">
        <v>7215</v>
      </c>
      <c r="J947" s="7" t="s">
        <v>7199</v>
      </c>
      <c r="K947" s="7" t="s">
        <v>7129</v>
      </c>
      <c r="L947" s="9" t="s">
        <v>7216</v>
      </c>
      <c r="M947" s="9" t="s">
        <v>7217</v>
      </c>
      <c r="N947" s="9" t="s">
        <v>7218</v>
      </c>
      <c r="O947" s="7" t="s">
        <v>7136</v>
      </c>
      <c r="P947" s="7"/>
      <c r="Q947" s="7"/>
      <c r="R947" s="7">
        <v>24446</v>
      </c>
      <c r="S947" s="7"/>
      <c r="T947" s="7"/>
      <c r="U947" s="7"/>
      <c r="V947" s="7"/>
      <c r="W947" s="7"/>
      <c r="X947" s="7"/>
      <c r="Y947" s="7"/>
      <c r="Z947" s="9" t="s">
        <v>7132</v>
      </c>
      <c r="AA947" s="7" t="s">
        <v>480</v>
      </c>
      <c r="AB947" s="7">
        <v>1</v>
      </c>
    </row>
    <row r="948" spans="1:28" ht="21.6" customHeight="1">
      <c r="A948" s="7">
        <v>25</v>
      </c>
      <c r="B948" s="7">
        <v>2025090915</v>
      </c>
      <c r="C948" s="7">
        <v>1</v>
      </c>
      <c r="D948" s="7" t="s">
        <v>7123</v>
      </c>
      <c r="E948" s="7" t="s">
        <v>125</v>
      </c>
      <c r="F948" s="7" t="s">
        <v>8354</v>
      </c>
      <c r="G948" s="7" t="s">
        <v>7309</v>
      </c>
      <c r="H948" s="7" t="s">
        <v>7179</v>
      </c>
      <c r="I948" s="7" t="s">
        <v>7297</v>
      </c>
      <c r="J948" s="7" t="s">
        <v>7141</v>
      </c>
      <c r="K948" s="7" t="s">
        <v>7129</v>
      </c>
      <c r="L948" s="9" t="s">
        <v>7298</v>
      </c>
      <c r="M948" s="9" t="s">
        <v>7299</v>
      </c>
      <c r="N948" s="9" t="s">
        <v>7612</v>
      </c>
      <c r="O948" s="7" t="s">
        <v>7136</v>
      </c>
      <c r="P948" s="7"/>
      <c r="Q948" s="7">
        <v>10988</v>
      </c>
      <c r="R948" s="7">
        <v>76907</v>
      </c>
      <c r="S948" s="7"/>
      <c r="T948" s="7"/>
      <c r="U948" s="7"/>
      <c r="V948" s="7"/>
      <c r="W948" s="7"/>
      <c r="X948" s="7"/>
      <c r="Y948" s="7"/>
      <c r="Z948" s="9" t="s">
        <v>118</v>
      </c>
      <c r="AA948" s="7" t="s">
        <v>480</v>
      </c>
      <c r="AB948" s="7">
        <v>1</v>
      </c>
    </row>
    <row r="949" spans="1:28" ht="21.6" customHeight="1">
      <c r="A949" s="7">
        <v>27</v>
      </c>
      <c r="B949" s="7">
        <v>2025091001</v>
      </c>
      <c r="C949" s="7">
        <v>1</v>
      </c>
      <c r="D949" s="7" t="s">
        <v>7123</v>
      </c>
      <c r="E949" s="7" t="s">
        <v>125</v>
      </c>
      <c r="F949" s="7" t="s">
        <v>8354</v>
      </c>
      <c r="G949" s="7" t="s">
        <v>7150</v>
      </c>
      <c r="H949" s="7" t="s">
        <v>7373</v>
      </c>
      <c r="I949" s="7" t="s">
        <v>7311</v>
      </c>
      <c r="J949" s="7" t="s">
        <v>7141</v>
      </c>
      <c r="K949" s="7" t="s">
        <v>7129</v>
      </c>
      <c r="L949" s="9" t="s">
        <v>7312</v>
      </c>
      <c r="M949" s="9" t="s">
        <v>7313</v>
      </c>
      <c r="N949" s="9"/>
      <c r="O949" s="7" t="s">
        <v>471</v>
      </c>
      <c r="P949" s="7"/>
      <c r="Q949" s="7">
        <v>2100</v>
      </c>
      <c r="R949" s="7">
        <v>42000</v>
      </c>
      <c r="S949" s="7" t="s">
        <v>480</v>
      </c>
      <c r="T949" s="7"/>
      <c r="U949" s="7"/>
      <c r="V949" s="7"/>
      <c r="W949" s="7"/>
      <c r="X949" s="7"/>
      <c r="Y949" s="7"/>
      <c r="Z949" s="9" t="s">
        <v>118</v>
      </c>
      <c r="AA949" s="7" t="s">
        <v>480</v>
      </c>
      <c r="AB949" s="7">
        <v>1</v>
      </c>
    </row>
    <row r="950" spans="1:28" ht="21.6" customHeight="1">
      <c r="A950" s="7">
        <v>36</v>
      </c>
      <c r="B950" s="7">
        <v>2025090969</v>
      </c>
      <c r="C950" s="7">
        <v>1</v>
      </c>
      <c r="D950" s="7" t="s">
        <v>7123</v>
      </c>
      <c r="E950" s="7" t="s">
        <v>125</v>
      </c>
      <c r="F950" s="7" t="s">
        <v>8354</v>
      </c>
      <c r="G950" s="7" t="s">
        <v>7314</v>
      </c>
      <c r="H950" s="7" t="s">
        <v>7196</v>
      </c>
      <c r="I950" s="7" t="s">
        <v>7634</v>
      </c>
      <c r="J950" s="7" t="s">
        <v>7170</v>
      </c>
      <c r="K950" s="7" t="s">
        <v>7129</v>
      </c>
      <c r="L950" s="9" t="s">
        <v>7290</v>
      </c>
      <c r="M950" s="9" t="s">
        <v>7291</v>
      </c>
      <c r="N950" s="9" t="s">
        <v>7443</v>
      </c>
      <c r="O950" s="7" t="s">
        <v>471</v>
      </c>
      <c r="P950" s="7"/>
      <c r="Q950" s="7">
        <v>800</v>
      </c>
      <c r="R950" s="7">
        <v>12000</v>
      </c>
      <c r="S950" s="7" t="s">
        <v>480</v>
      </c>
      <c r="T950" s="7"/>
      <c r="U950" s="7"/>
      <c r="V950" s="7"/>
      <c r="W950" s="7"/>
      <c r="X950" s="7"/>
      <c r="Y950" s="7"/>
      <c r="Z950" s="9" t="s">
        <v>118</v>
      </c>
      <c r="AA950" s="7" t="s">
        <v>480</v>
      </c>
      <c r="AB950" s="7">
        <v>1</v>
      </c>
    </row>
    <row r="951" spans="1:28" ht="21.6" customHeight="1">
      <c r="A951" s="7">
        <v>52</v>
      </c>
      <c r="B951" s="7">
        <v>2025091007</v>
      </c>
      <c r="C951" s="7">
        <v>1</v>
      </c>
      <c r="D951" s="7" t="s">
        <v>7123</v>
      </c>
      <c r="E951" s="7" t="s">
        <v>125</v>
      </c>
      <c r="F951" s="7" t="s">
        <v>8354</v>
      </c>
      <c r="G951" s="7" t="s">
        <v>7332</v>
      </c>
      <c r="H951" s="7" t="s">
        <v>7333</v>
      </c>
      <c r="I951" s="7" t="s">
        <v>7379</v>
      </c>
      <c r="J951" s="7" t="s">
        <v>7223</v>
      </c>
      <c r="K951" s="7" t="s">
        <v>7129</v>
      </c>
      <c r="L951" s="9" t="s">
        <v>7380</v>
      </c>
      <c r="M951" s="9" t="s">
        <v>7381</v>
      </c>
      <c r="N951" s="9" t="s">
        <v>7382</v>
      </c>
      <c r="O951" s="7" t="s">
        <v>471</v>
      </c>
      <c r="P951" s="7"/>
      <c r="Q951" s="7"/>
      <c r="R951" s="7">
        <v>151225</v>
      </c>
      <c r="S951" s="7" t="s">
        <v>480</v>
      </c>
      <c r="T951" s="7"/>
      <c r="U951" s="7"/>
      <c r="V951" s="7"/>
      <c r="W951" s="7"/>
      <c r="X951" s="7"/>
      <c r="Y951" s="7"/>
      <c r="Z951" s="9" t="s">
        <v>118</v>
      </c>
      <c r="AA951" s="7" t="s">
        <v>480</v>
      </c>
      <c r="AB951" s="7">
        <v>1</v>
      </c>
    </row>
    <row r="952" spans="1:28" ht="21.6" customHeight="1">
      <c r="A952" s="7">
        <v>54</v>
      </c>
      <c r="B952" s="7">
        <v>2025091009</v>
      </c>
      <c r="C952" s="7">
        <v>1</v>
      </c>
      <c r="D952" s="7" t="s">
        <v>7123</v>
      </c>
      <c r="E952" s="7" t="s">
        <v>125</v>
      </c>
      <c r="F952" s="7" t="s">
        <v>8354</v>
      </c>
      <c r="G952" s="7" t="s">
        <v>7333</v>
      </c>
      <c r="H952" s="7" t="s">
        <v>7372</v>
      </c>
      <c r="I952" s="7" t="s">
        <v>7386</v>
      </c>
      <c r="J952" s="7" t="s">
        <v>7223</v>
      </c>
      <c r="K952" s="7" t="s">
        <v>7129</v>
      </c>
      <c r="L952" s="9" t="s">
        <v>7380</v>
      </c>
      <c r="M952" s="9" t="s">
        <v>7387</v>
      </c>
      <c r="N952" s="9" t="s">
        <v>7388</v>
      </c>
      <c r="O952" s="7" t="s">
        <v>471</v>
      </c>
      <c r="P952" s="7"/>
      <c r="Q952" s="7"/>
      <c r="R952" s="7">
        <v>136290</v>
      </c>
      <c r="S952" s="7" t="s">
        <v>480</v>
      </c>
      <c r="T952" s="7"/>
      <c r="U952" s="7"/>
      <c r="V952" s="7"/>
      <c r="W952" s="7"/>
      <c r="X952" s="7"/>
      <c r="Y952" s="7"/>
      <c r="Z952" s="9" t="s">
        <v>118</v>
      </c>
      <c r="AA952" s="7" t="s">
        <v>480</v>
      </c>
      <c r="AB952" s="7">
        <v>1</v>
      </c>
    </row>
    <row r="953" spans="1:28" ht="21.6" customHeight="1">
      <c r="A953" s="7">
        <v>56</v>
      </c>
      <c r="B953" s="7">
        <v>2025090971</v>
      </c>
      <c r="C953" s="7">
        <v>1</v>
      </c>
      <c r="D953" s="7" t="s">
        <v>7123</v>
      </c>
      <c r="E953" s="7" t="s">
        <v>125</v>
      </c>
      <c r="F953" s="7" t="s">
        <v>8354</v>
      </c>
      <c r="G953" s="7" t="s">
        <v>7196</v>
      </c>
      <c r="H953" s="7" t="s">
        <v>7150</v>
      </c>
      <c r="I953" s="7" t="s">
        <v>7393</v>
      </c>
      <c r="J953" s="7" t="s">
        <v>7223</v>
      </c>
      <c r="K953" s="7" t="s">
        <v>7129</v>
      </c>
      <c r="L953" s="9" t="s">
        <v>7394</v>
      </c>
      <c r="M953" s="9" t="s">
        <v>7395</v>
      </c>
      <c r="N953" s="9"/>
      <c r="O953" s="7" t="s">
        <v>471</v>
      </c>
      <c r="P953" s="7"/>
      <c r="Q953" s="7"/>
      <c r="R953" s="7">
        <v>48000</v>
      </c>
      <c r="S953" s="7" t="s">
        <v>480</v>
      </c>
      <c r="T953" s="7"/>
      <c r="U953" s="7"/>
      <c r="V953" s="7"/>
      <c r="W953" s="7"/>
      <c r="X953" s="7"/>
      <c r="Y953" s="7"/>
      <c r="Z953" s="9" t="s">
        <v>118</v>
      </c>
      <c r="AA953" s="7" t="s">
        <v>480</v>
      </c>
      <c r="AB953" s="7">
        <v>1</v>
      </c>
    </row>
    <row r="954" spans="1:28" ht="21.6" customHeight="1">
      <c r="A954" s="7">
        <v>89</v>
      </c>
      <c r="B954" s="7">
        <v>2025090912</v>
      </c>
      <c r="C954" s="7">
        <v>1</v>
      </c>
      <c r="D954" s="7" t="s">
        <v>7123</v>
      </c>
      <c r="E954" s="7" t="s">
        <v>125</v>
      </c>
      <c r="F954" s="7" t="s">
        <v>8354</v>
      </c>
      <c r="G954" s="7" t="s">
        <v>7226</v>
      </c>
      <c r="H954" s="7" t="s">
        <v>7309</v>
      </c>
      <c r="I954" s="7" t="s">
        <v>7923</v>
      </c>
      <c r="J954" s="7" t="s">
        <v>7247</v>
      </c>
      <c r="K954" s="7" t="s">
        <v>7129</v>
      </c>
      <c r="L954" s="9" t="s">
        <v>7924</v>
      </c>
      <c r="M954" s="9" t="s">
        <v>7925</v>
      </c>
      <c r="N954" s="9" t="s">
        <v>7443</v>
      </c>
      <c r="O954" s="7" t="s">
        <v>471</v>
      </c>
      <c r="P954" s="7"/>
      <c r="Q954" s="7">
        <v>1801</v>
      </c>
      <c r="R954" s="7">
        <v>5799</v>
      </c>
      <c r="S954" s="7" t="s">
        <v>480</v>
      </c>
      <c r="T954" s="7"/>
      <c r="U954" s="7"/>
      <c r="V954" s="7"/>
      <c r="W954" s="7"/>
      <c r="X954" s="7"/>
      <c r="Y954" s="7"/>
      <c r="Z954" s="9" t="s">
        <v>118</v>
      </c>
      <c r="AA954" s="7" t="s">
        <v>480</v>
      </c>
      <c r="AB954" s="7">
        <v>1</v>
      </c>
    </row>
    <row r="955" spans="1:28" ht="21.6" customHeight="1">
      <c r="A955" s="7">
        <v>78</v>
      </c>
      <c r="B955" s="7">
        <v>2025090627</v>
      </c>
      <c r="C955" s="7">
        <v>1</v>
      </c>
      <c r="D955" s="7" t="s">
        <v>7123</v>
      </c>
      <c r="E955" s="7" t="s">
        <v>125</v>
      </c>
      <c r="F955" s="7" t="s">
        <v>388</v>
      </c>
      <c r="G955" s="7" t="s">
        <v>7327</v>
      </c>
      <c r="H955" s="7" t="s">
        <v>7347</v>
      </c>
      <c r="I955" s="7" t="s">
        <v>7464</v>
      </c>
      <c r="J955" s="7" t="s">
        <v>7244</v>
      </c>
      <c r="K955" s="7" t="s">
        <v>7129</v>
      </c>
      <c r="L955" s="9" t="s">
        <v>7344</v>
      </c>
      <c r="M955" s="9" t="s">
        <v>7465</v>
      </c>
      <c r="N955" s="9" t="s">
        <v>7466</v>
      </c>
      <c r="O955" s="7" t="s">
        <v>7136</v>
      </c>
      <c r="P955" s="7"/>
      <c r="Q955" s="7"/>
      <c r="R955" s="7">
        <v>266405</v>
      </c>
      <c r="S955" s="7"/>
      <c r="T955" s="7"/>
      <c r="U955" s="7"/>
      <c r="V955" s="7"/>
      <c r="W955" s="7"/>
      <c r="X955" s="7"/>
      <c r="Y955" s="7"/>
      <c r="Z955" s="9" t="s">
        <v>7641</v>
      </c>
      <c r="AA955" s="7" t="s">
        <v>480</v>
      </c>
      <c r="AB955" s="7">
        <v>1</v>
      </c>
    </row>
    <row r="956" spans="1:28" ht="21.6" customHeight="1">
      <c r="A956" s="7">
        <v>92</v>
      </c>
      <c r="B956" s="7">
        <v>2025091090</v>
      </c>
      <c r="C956" s="7">
        <v>1</v>
      </c>
      <c r="D956" s="7" t="s">
        <v>7123</v>
      </c>
      <c r="E956" s="7" t="s">
        <v>125</v>
      </c>
      <c r="F956" s="7" t="s">
        <v>8356</v>
      </c>
      <c r="G956" s="7" t="s">
        <v>7327</v>
      </c>
      <c r="H956" s="7" t="s">
        <v>8357</v>
      </c>
      <c r="I956" s="7" t="s">
        <v>7485</v>
      </c>
      <c r="J956" s="7" t="s">
        <v>7244</v>
      </c>
      <c r="K956" s="7" t="s">
        <v>7129</v>
      </c>
      <c r="L956" s="9" t="s">
        <v>7486</v>
      </c>
      <c r="M956" s="9" t="s">
        <v>7487</v>
      </c>
      <c r="N956" s="9"/>
      <c r="O956" s="7" t="s">
        <v>509</v>
      </c>
      <c r="P956" s="7"/>
      <c r="Q956" s="7"/>
      <c r="R956" s="7">
        <v>83082</v>
      </c>
      <c r="S956" s="7"/>
      <c r="T956" s="7"/>
      <c r="U956" s="7"/>
      <c r="V956" s="7"/>
      <c r="W956" s="7"/>
      <c r="X956" s="7"/>
      <c r="Y956" s="7"/>
      <c r="Z956" s="9" t="s">
        <v>8358</v>
      </c>
      <c r="AA956" s="7" t="s">
        <v>480</v>
      </c>
      <c r="AB956" s="7">
        <v>1</v>
      </c>
    </row>
    <row r="957" spans="1:28" ht="21.6" customHeight="1">
      <c r="A957" s="7">
        <v>95</v>
      </c>
      <c r="B957" s="7">
        <v>2025090408</v>
      </c>
      <c r="C957" s="7">
        <v>1</v>
      </c>
      <c r="D957" s="7" t="s">
        <v>7123</v>
      </c>
      <c r="E957" s="7" t="s">
        <v>125</v>
      </c>
      <c r="F957" s="7" t="s">
        <v>390</v>
      </c>
      <c r="G957" s="7" t="s">
        <v>7347</v>
      </c>
      <c r="H957" s="7" t="s">
        <v>7303</v>
      </c>
      <c r="I957" s="7" t="s">
        <v>8038</v>
      </c>
      <c r="J957" s="7" t="s">
        <v>7489</v>
      </c>
      <c r="K957" s="7" t="s">
        <v>7129</v>
      </c>
      <c r="L957" s="9" t="s">
        <v>8039</v>
      </c>
      <c r="M957" s="9" t="s">
        <v>8040</v>
      </c>
      <c r="N957" s="9" t="s">
        <v>7370</v>
      </c>
      <c r="O957" s="7" t="s">
        <v>7136</v>
      </c>
      <c r="P957" s="7"/>
      <c r="Q957" s="7"/>
      <c r="R957" s="7">
        <v>38923</v>
      </c>
      <c r="S957" s="7"/>
      <c r="T957" s="7"/>
      <c r="U957" s="7"/>
      <c r="V957" s="7"/>
      <c r="W957" s="7"/>
      <c r="X957" s="7"/>
      <c r="Y957" s="7"/>
      <c r="Z957" s="9" t="s">
        <v>7641</v>
      </c>
      <c r="AA957" s="7" t="s">
        <v>480</v>
      </c>
      <c r="AB957" s="7">
        <v>1</v>
      </c>
    </row>
    <row r="958" spans="1:28" ht="21.6" customHeight="1">
      <c r="A958" s="7">
        <v>34</v>
      </c>
      <c r="B958" s="7">
        <v>2025091002</v>
      </c>
      <c r="C958" s="7">
        <v>1</v>
      </c>
      <c r="D958" s="7" t="s">
        <v>7123</v>
      </c>
      <c r="E958" s="7" t="s">
        <v>125</v>
      </c>
      <c r="F958" s="7" t="s">
        <v>8354</v>
      </c>
      <c r="G958" s="7" t="s">
        <v>7150</v>
      </c>
      <c r="H958" s="7" t="s">
        <v>7373</v>
      </c>
      <c r="I958" s="7" t="s">
        <v>7311</v>
      </c>
      <c r="J958" s="7" t="s">
        <v>7141</v>
      </c>
      <c r="K958" s="7" t="s">
        <v>7129</v>
      </c>
      <c r="L958" s="9" t="s">
        <v>7312</v>
      </c>
      <c r="M958" s="9" t="s">
        <v>7313</v>
      </c>
      <c r="N958" s="9"/>
      <c r="O958" s="7" t="s">
        <v>7136</v>
      </c>
      <c r="P958" s="7"/>
      <c r="Q958" s="7">
        <v>2100</v>
      </c>
      <c r="R958" s="7">
        <v>42000</v>
      </c>
      <c r="S958" s="7"/>
      <c r="T958" s="7"/>
      <c r="U958" s="7"/>
      <c r="V958" s="7"/>
      <c r="W958" s="7"/>
      <c r="X958" s="7"/>
      <c r="Y958" s="7"/>
      <c r="Z958" s="9" t="s">
        <v>118</v>
      </c>
      <c r="AA958" s="7" t="s">
        <v>480</v>
      </c>
      <c r="AB958" s="7">
        <v>1</v>
      </c>
    </row>
    <row r="959" spans="1:28" ht="21.6" customHeight="1">
      <c r="A959" s="7">
        <v>39</v>
      </c>
      <c r="B959" s="7">
        <v>2025091372</v>
      </c>
      <c r="C959" s="7">
        <v>1</v>
      </c>
      <c r="D959" s="7" t="s">
        <v>7123</v>
      </c>
      <c r="E959" s="7" t="s">
        <v>125</v>
      </c>
      <c r="F959" s="7" t="s">
        <v>381</v>
      </c>
      <c r="G959" s="7" t="s">
        <v>7226</v>
      </c>
      <c r="H959" s="7" t="s">
        <v>7179</v>
      </c>
      <c r="I959" s="7" t="s">
        <v>7881</v>
      </c>
      <c r="J959" s="7" t="s">
        <v>7141</v>
      </c>
      <c r="K959" s="7" t="s">
        <v>7129</v>
      </c>
      <c r="L959" s="9" t="s">
        <v>7323</v>
      </c>
      <c r="M959" s="9" t="s">
        <v>7882</v>
      </c>
      <c r="N959" s="9" t="s">
        <v>7883</v>
      </c>
      <c r="O959" s="7" t="s">
        <v>471</v>
      </c>
      <c r="P959" s="7"/>
      <c r="Q959" s="7">
        <v>29570</v>
      </c>
      <c r="R959" s="7">
        <v>25842</v>
      </c>
      <c r="S959" s="7"/>
      <c r="T959" s="7" t="s">
        <v>480</v>
      </c>
      <c r="U959" s="7"/>
      <c r="V959" s="7"/>
      <c r="W959" s="7"/>
      <c r="X959" s="7"/>
      <c r="Y959" s="7"/>
      <c r="Z959" s="9" t="s">
        <v>7269</v>
      </c>
      <c r="AA959" s="7" t="s">
        <v>480</v>
      </c>
      <c r="AB959" s="7">
        <v>1</v>
      </c>
    </row>
    <row r="960" spans="1:28" ht="21.6" customHeight="1">
      <c r="A960" s="7">
        <v>48</v>
      </c>
      <c r="B960" s="7">
        <v>2025090956</v>
      </c>
      <c r="C960" s="7">
        <v>1</v>
      </c>
      <c r="D960" s="7" t="s">
        <v>7123</v>
      </c>
      <c r="E960" s="7" t="s">
        <v>125</v>
      </c>
      <c r="F960" s="7" t="s">
        <v>8354</v>
      </c>
      <c r="G960" s="7" t="s">
        <v>7303</v>
      </c>
      <c r="H960" s="7" t="s">
        <v>7288</v>
      </c>
      <c r="I960" s="7" t="s">
        <v>7885</v>
      </c>
      <c r="J960" s="7" t="s">
        <v>7170</v>
      </c>
      <c r="K960" s="7" t="s">
        <v>7129</v>
      </c>
      <c r="L960" s="9" t="s">
        <v>7329</v>
      </c>
      <c r="M960" s="9" t="s">
        <v>7886</v>
      </c>
      <c r="N960" s="9" t="s">
        <v>7887</v>
      </c>
      <c r="O960" s="7" t="s">
        <v>7136</v>
      </c>
      <c r="P960" s="7">
        <v>99</v>
      </c>
      <c r="Q960" s="7">
        <v>854</v>
      </c>
      <c r="R960" s="7">
        <v>2805</v>
      </c>
      <c r="S960" s="7"/>
      <c r="T960" s="7"/>
      <c r="U960" s="7"/>
      <c r="V960" s="7"/>
      <c r="W960" s="7"/>
      <c r="X960" s="7"/>
      <c r="Y960" s="7"/>
      <c r="Z960" s="9" t="s">
        <v>118</v>
      </c>
      <c r="AA960" s="7" t="s">
        <v>480</v>
      </c>
      <c r="AB960" s="7">
        <v>1</v>
      </c>
    </row>
    <row r="961" spans="1:28" ht="21.6" customHeight="1">
      <c r="A961" s="7">
        <v>70</v>
      </c>
      <c r="B961" s="7">
        <v>2025090346</v>
      </c>
      <c r="C961" s="7">
        <v>1</v>
      </c>
      <c r="D961" s="7" t="s">
        <v>7123</v>
      </c>
      <c r="E961" s="7" t="s">
        <v>125</v>
      </c>
      <c r="F961" s="7" t="s">
        <v>8345</v>
      </c>
      <c r="G961" s="7" t="s">
        <v>7150</v>
      </c>
      <c r="H961" s="7" t="s">
        <v>7373</v>
      </c>
      <c r="I961" s="7" t="s">
        <v>7658</v>
      </c>
      <c r="J961" s="7" t="s">
        <v>7223</v>
      </c>
      <c r="K961" s="7" t="s">
        <v>7129</v>
      </c>
      <c r="L961" s="9" t="s">
        <v>7408</v>
      </c>
      <c r="M961" s="9" t="s">
        <v>7659</v>
      </c>
      <c r="N961" s="9" t="s">
        <v>7660</v>
      </c>
      <c r="O961" s="7" t="s">
        <v>7136</v>
      </c>
      <c r="P961" s="7"/>
      <c r="Q961" s="7"/>
      <c r="R961" s="7">
        <v>218331</v>
      </c>
      <c r="S961" s="7"/>
      <c r="T961" s="7"/>
      <c r="U961" s="7"/>
      <c r="V961" s="7"/>
      <c r="W961" s="7"/>
      <c r="X961" s="7"/>
      <c r="Y961" s="7"/>
      <c r="Z961" s="9" t="s">
        <v>7641</v>
      </c>
      <c r="AA961" s="7" t="s">
        <v>480</v>
      </c>
      <c r="AB961" s="7">
        <v>1</v>
      </c>
    </row>
    <row r="962" spans="1:28" ht="21.6" customHeight="1">
      <c r="A962" s="7">
        <v>77</v>
      </c>
      <c r="B962" s="7">
        <v>2025090344</v>
      </c>
      <c r="C962" s="7">
        <v>1</v>
      </c>
      <c r="D962" s="7" t="s">
        <v>7123</v>
      </c>
      <c r="E962" s="7" t="s">
        <v>125</v>
      </c>
      <c r="F962" s="7" t="s">
        <v>8345</v>
      </c>
      <c r="G962" s="7" t="s">
        <v>7327</v>
      </c>
      <c r="H962" s="7" t="s">
        <v>7347</v>
      </c>
      <c r="I962" s="7" t="s">
        <v>7452</v>
      </c>
      <c r="J962" s="7" t="s">
        <v>7244</v>
      </c>
      <c r="K962" s="7" t="s">
        <v>7129</v>
      </c>
      <c r="L962" s="9" t="s">
        <v>7408</v>
      </c>
      <c r="M962" s="9" t="s">
        <v>7453</v>
      </c>
      <c r="N962" s="9" t="s">
        <v>7454</v>
      </c>
      <c r="O962" s="7" t="s">
        <v>7136</v>
      </c>
      <c r="P962" s="7"/>
      <c r="Q962" s="7"/>
      <c r="R962" s="7">
        <v>116934</v>
      </c>
      <c r="S962" s="7"/>
      <c r="T962" s="7"/>
      <c r="U962" s="7"/>
      <c r="V962" s="7"/>
      <c r="W962" s="7"/>
      <c r="X962" s="7"/>
      <c r="Y962" s="7"/>
      <c r="Z962" s="9" t="s">
        <v>7641</v>
      </c>
      <c r="AA962" s="7" t="s">
        <v>480</v>
      </c>
      <c r="AB962" s="7">
        <v>1</v>
      </c>
    </row>
    <row r="963" spans="1:28" ht="21.6" customHeight="1">
      <c r="A963" s="7">
        <v>100</v>
      </c>
      <c r="B963" s="7">
        <v>2025091546</v>
      </c>
      <c r="C963" s="7">
        <v>1</v>
      </c>
      <c r="D963" s="7" t="s">
        <v>7123</v>
      </c>
      <c r="E963" s="7" t="s">
        <v>125</v>
      </c>
      <c r="F963" s="7" t="s">
        <v>381</v>
      </c>
      <c r="G963" s="7" t="s">
        <v>7332</v>
      </c>
      <c r="H963" s="7" t="s">
        <v>7372</v>
      </c>
      <c r="I963" s="7" t="s">
        <v>7485</v>
      </c>
      <c r="J963" s="7" t="s">
        <v>7244</v>
      </c>
      <c r="K963" s="7" t="s">
        <v>7129</v>
      </c>
      <c r="L963" s="9" t="s">
        <v>7486</v>
      </c>
      <c r="M963" s="9" t="s">
        <v>7487</v>
      </c>
      <c r="N963" s="9"/>
      <c r="O963" s="7" t="s">
        <v>471</v>
      </c>
      <c r="P963" s="7"/>
      <c r="Q963" s="7"/>
      <c r="R963" s="7">
        <v>80962</v>
      </c>
      <c r="S963" s="7"/>
      <c r="T963" s="7"/>
      <c r="U963" s="7"/>
      <c r="V963" s="7"/>
      <c r="W963" s="7"/>
      <c r="X963" s="7"/>
      <c r="Y963" s="7" t="s">
        <v>480</v>
      </c>
      <c r="Z963" s="9" t="s">
        <v>8268</v>
      </c>
      <c r="AA963" s="7" t="s">
        <v>480</v>
      </c>
      <c r="AB963" s="7">
        <v>1</v>
      </c>
    </row>
    <row r="964" spans="1:28" ht="21.6" customHeight="1">
      <c r="A964" s="7">
        <v>109</v>
      </c>
      <c r="B964" s="7">
        <v>2025090401</v>
      </c>
      <c r="C964" s="7">
        <v>1</v>
      </c>
      <c r="D964" s="7" t="s">
        <v>7123</v>
      </c>
      <c r="E964" s="7" t="s">
        <v>125</v>
      </c>
      <c r="F964" s="7" t="s">
        <v>390</v>
      </c>
      <c r="G964" s="7" t="s">
        <v>7179</v>
      </c>
      <c r="H964" s="7" t="s">
        <v>7327</v>
      </c>
      <c r="I964" s="7" t="s">
        <v>8300</v>
      </c>
      <c r="J964" s="7" t="s">
        <v>7489</v>
      </c>
      <c r="K964" s="7" t="s">
        <v>7129</v>
      </c>
      <c r="L964" s="9" t="s">
        <v>8025</v>
      </c>
      <c r="M964" s="9" t="s">
        <v>8301</v>
      </c>
      <c r="N964" s="9" t="s">
        <v>8027</v>
      </c>
      <c r="O964" s="7" t="s">
        <v>7136</v>
      </c>
      <c r="P964" s="7"/>
      <c r="Q964" s="7"/>
      <c r="R964" s="7">
        <v>3113</v>
      </c>
      <c r="S964" s="7"/>
      <c r="T964" s="7"/>
      <c r="U964" s="7"/>
      <c r="V964" s="7"/>
      <c r="W964" s="7"/>
      <c r="X964" s="7"/>
      <c r="Y964" s="7"/>
      <c r="Z964" s="9" t="s">
        <v>7641</v>
      </c>
      <c r="AA964" s="7" t="s">
        <v>480</v>
      </c>
      <c r="AB964" s="7">
        <v>1</v>
      </c>
    </row>
    <row r="965" spans="1:28" ht="21.6" customHeight="1">
      <c r="A965" s="7">
        <v>151</v>
      </c>
      <c r="B965" s="7">
        <v>2025091544</v>
      </c>
      <c r="C965" s="7">
        <v>1</v>
      </c>
      <c r="D965" s="7" t="s">
        <v>7123</v>
      </c>
      <c r="E965" s="7" t="s">
        <v>146</v>
      </c>
      <c r="F965" s="7" t="s">
        <v>381</v>
      </c>
      <c r="G965" s="7" t="s">
        <v>7196</v>
      </c>
      <c r="H965" s="7" t="s">
        <v>7372</v>
      </c>
      <c r="I965" s="7" t="s">
        <v>8359</v>
      </c>
      <c r="J965" s="7" t="s">
        <v>7542</v>
      </c>
      <c r="K965" s="7" t="s">
        <v>7525</v>
      </c>
      <c r="L965" s="9" t="s">
        <v>7543</v>
      </c>
      <c r="M965" s="9" t="s">
        <v>8360</v>
      </c>
      <c r="N965" s="9" t="s">
        <v>8361</v>
      </c>
      <c r="O965" s="7" t="s">
        <v>471</v>
      </c>
      <c r="P965" s="7"/>
      <c r="Q965" s="7"/>
      <c r="R965" s="7">
        <v>0</v>
      </c>
      <c r="S965" s="7"/>
      <c r="T965" s="7" t="s">
        <v>480</v>
      </c>
      <c r="U965" s="7"/>
      <c r="V965" s="7"/>
      <c r="W965" s="7"/>
      <c r="X965" s="7"/>
      <c r="Y965" s="7"/>
      <c r="Z965" s="9" t="s">
        <v>8362</v>
      </c>
      <c r="AA965" s="7" t="s">
        <v>480</v>
      </c>
      <c r="AB965" s="7">
        <v>1</v>
      </c>
    </row>
    <row r="966" spans="1:28" ht="21.6" customHeight="1">
      <c r="A966" s="7">
        <v>1</v>
      </c>
      <c r="B966" s="7">
        <v>2025091734</v>
      </c>
      <c r="C966" s="7">
        <v>1</v>
      </c>
      <c r="D966" s="7" t="s">
        <v>7123</v>
      </c>
      <c r="E966" s="7" t="s">
        <v>130</v>
      </c>
      <c r="F966" s="7" t="s">
        <v>8363</v>
      </c>
      <c r="G966" s="7" t="s">
        <v>7150</v>
      </c>
      <c r="H966" s="7" t="s">
        <v>7774</v>
      </c>
      <c r="I966" s="7" t="s">
        <v>7152</v>
      </c>
      <c r="J966" s="7" t="s">
        <v>7141</v>
      </c>
      <c r="K966" s="7" t="s">
        <v>7129</v>
      </c>
      <c r="L966" s="9" t="s">
        <v>7153</v>
      </c>
      <c r="M966" s="9" t="s">
        <v>7154</v>
      </c>
      <c r="N966" s="9" t="s">
        <v>7155</v>
      </c>
      <c r="O966" s="7" t="s">
        <v>471</v>
      </c>
      <c r="P966" s="7"/>
      <c r="Q966" s="7">
        <v>39823</v>
      </c>
      <c r="R966" s="7">
        <v>69850</v>
      </c>
      <c r="S966" s="7"/>
      <c r="T966" s="7" t="s">
        <v>480</v>
      </c>
      <c r="U966" s="7"/>
      <c r="V966" s="7"/>
      <c r="W966" s="7"/>
      <c r="X966" s="7"/>
      <c r="Y966" s="7"/>
      <c r="Z966" s="9" t="s">
        <v>8364</v>
      </c>
      <c r="AA966" s="7" t="s">
        <v>480</v>
      </c>
      <c r="AB966" s="7">
        <v>1</v>
      </c>
    </row>
    <row r="967" spans="1:28" ht="21.6" customHeight="1">
      <c r="A967" s="7">
        <v>3</v>
      </c>
      <c r="B967" s="7">
        <v>2025091732</v>
      </c>
      <c r="C967" s="7">
        <v>1</v>
      </c>
      <c r="D967" s="7" t="s">
        <v>7123</v>
      </c>
      <c r="E967" s="7" t="s">
        <v>130</v>
      </c>
      <c r="F967" s="7" t="s">
        <v>8363</v>
      </c>
      <c r="G967" s="7" t="s">
        <v>7636</v>
      </c>
      <c r="H967" s="7" t="s">
        <v>7832</v>
      </c>
      <c r="I967" s="7" t="s">
        <v>7205</v>
      </c>
      <c r="J967" s="7" t="s">
        <v>7199</v>
      </c>
      <c r="K967" s="7" t="s">
        <v>7129</v>
      </c>
      <c r="L967" s="9" t="s">
        <v>7153</v>
      </c>
      <c r="M967" s="9" t="s">
        <v>7154</v>
      </c>
      <c r="N967" s="9" t="s">
        <v>7206</v>
      </c>
      <c r="O967" s="7" t="s">
        <v>471</v>
      </c>
      <c r="P967" s="7"/>
      <c r="Q967" s="7"/>
      <c r="R967" s="7">
        <v>90207</v>
      </c>
      <c r="S967" s="7" t="s">
        <v>480</v>
      </c>
      <c r="T967" s="7"/>
      <c r="U967" s="7"/>
      <c r="V967" s="7"/>
      <c r="W967" s="7"/>
      <c r="X967" s="7"/>
      <c r="Y967" s="7"/>
      <c r="Z967" s="9" t="s">
        <v>8365</v>
      </c>
      <c r="AA967" s="7" t="s">
        <v>480</v>
      </c>
      <c r="AB967" s="7">
        <v>1</v>
      </c>
    </row>
    <row r="968" spans="1:28" ht="21.6" customHeight="1">
      <c r="A968" s="7">
        <v>13</v>
      </c>
      <c r="B968" s="7">
        <v>2025091730</v>
      </c>
      <c r="C968" s="7">
        <v>1</v>
      </c>
      <c r="D968" s="7" t="s">
        <v>7123</v>
      </c>
      <c r="E968" s="7" t="s">
        <v>130</v>
      </c>
      <c r="F968" s="7" t="s">
        <v>8363</v>
      </c>
      <c r="G968" s="7" t="s">
        <v>7204</v>
      </c>
      <c r="H968" s="7" t="s">
        <v>7332</v>
      </c>
      <c r="I968" s="7" t="s">
        <v>7243</v>
      </c>
      <c r="J968" s="7" t="s">
        <v>7244</v>
      </c>
      <c r="K968" s="7" t="s">
        <v>7129</v>
      </c>
      <c r="L968" s="9" t="s">
        <v>7153</v>
      </c>
      <c r="M968" s="9" t="s">
        <v>7154</v>
      </c>
      <c r="N968" s="9" t="s">
        <v>7245</v>
      </c>
      <c r="O968" s="7" t="s">
        <v>471</v>
      </c>
      <c r="P968" s="7"/>
      <c r="Q968" s="7"/>
      <c r="R968" s="7">
        <v>131689</v>
      </c>
      <c r="S968" s="7"/>
      <c r="T968" s="7" t="s">
        <v>480</v>
      </c>
      <c r="U968" s="7"/>
      <c r="V968" s="7"/>
      <c r="W968" s="7"/>
      <c r="X968" s="7"/>
      <c r="Y968" s="7"/>
      <c r="Z968" s="9" t="s">
        <v>8364</v>
      </c>
      <c r="AA968" s="7" t="s">
        <v>480</v>
      </c>
      <c r="AB968" s="7">
        <v>1</v>
      </c>
    </row>
    <row r="969" spans="1:28" ht="21.6" customHeight="1">
      <c r="A969" s="7">
        <v>50</v>
      </c>
      <c r="B969" s="7">
        <v>2025091771</v>
      </c>
      <c r="C969" s="7">
        <v>1</v>
      </c>
      <c r="D969" s="7" t="s">
        <v>7123</v>
      </c>
      <c r="E969" s="7" t="s">
        <v>125</v>
      </c>
      <c r="F969" s="7" t="s">
        <v>8366</v>
      </c>
      <c r="G969" s="7" t="s">
        <v>7327</v>
      </c>
      <c r="H969" s="7" t="s">
        <v>7347</v>
      </c>
      <c r="I969" s="7" t="s">
        <v>7316</v>
      </c>
      <c r="J969" s="7" t="s">
        <v>7141</v>
      </c>
      <c r="K969" s="7" t="s">
        <v>7129</v>
      </c>
      <c r="L969" s="9" t="s">
        <v>7317</v>
      </c>
      <c r="M969" s="9" t="s">
        <v>7318</v>
      </c>
      <c r="N969" s="9" t="s">
        <v>7319</v>
      </c>
      <c r="O969" s="7" t="s">
        <v>7136</v>
      </c>
      <c r="P969" s="7"/>
      <c r="Q969" s="7">
        <v>16366</v>
      </c>
      <c r="R969" s="7">
        <v>143510</v>
      </c>
      <c r="S969" s="7"/>
      <c r="T969" s="7"/>
      <c r="U969" s="7"/>
      <c r="V969" s="7"/>
      <c r="W969" s="7"/>
      <c r="X969" s="7"/>
      <c r="Y969" s="7"/>
      <c r="Z969" s="9" t="s">
        <v>7641</v>
      </c>
      <c r="AA969" s="7" t="s">
        <v>480</v>
      </c>
      <c r="AB969" s="7">
        <v>1</v>
      </c>
    </row>
    <row r="970" spans="1:28" ht="21.6" customHeight="1">
      <c r="A970" s="7">
        <v>70</v>
      </c>
      <c r="B970" s="7">
        <v>2025091551</v>
      </c>
      <c r="C970" s="7">
        <v>1</v>
      </c>
      <c r="D970" s="7" t="s">
        <v>7123</v>
      </c>
      <c r="E970" s="7" t="s">
        <v>125</v>
      </c>
      <c r="F970" s="7" t="s">
        <v>8363</v>
      </c>
      <c r="G970" s="7" t="s">
        <v>7288</v>
      </c>
      <c r="H970" s="7" t="s">
        <v>7712</v>
      </c>
      <c r="I970" s="7" t="s">
        <v>8346</v>
      </c>
      <c r="J970" s="7" t="s">
        <v>7170</v>
      </c>
      <c r="K970" s="7" t="s">
        <v>7129</v>
      </c>
      <c r="L970" s="9" t="s">
        <v>8347</v>
      </c>
      <c r="M970" s="9" t="s">
        <v>8367</v>
      </c>
      <c r="N970" s="9" t="s">
        <v>7443</v>
      </c>
      <c r="O970" s="7" t="s">
        <v>509</v>
      </c>
      <c r="P970" s="7"/>
      <c r="Q970" s="7"/>
      <c r="R970" s="7">
        <v>41</v>
      </c>
      <c r="S970" s="7"/>
      <c r="T970" s="7"/>
      <c r="U970" s="7"/>
      <c r="V970" s="7"/>
      <c r="W970" s="7"/>
      <c r="X970" s="7"/>
      <c r="Y970" s="7"/>
      <c r="Z970" s="9" t="s">
        <v>8368</v>
      </c>
      <c r="AA970" s="7" t="s">
        <v>480</v>
      </c>
      <c r="AB970" s="7">
        <v>1</v>
      </c>
    </row>
    <row r="971" spans="1:28" ht="21.6" customHeight="1">
      <c r="A971" s="7">
        <v>93</v>
      </c>
      <c r="B971" s="7">
        <v>2025091816</v>
      </c>
      <c r="C971" s="7">
        <v>1</v>
      </c>
      <c r="D971" s="7" t="s">
        <v>7123</v>
      </c>
      <c r="E971" s="7" t="s">
        <v>125</v>
      </c>
      <c r="F971" s="7" t="s">
        <v>8366</v>
      </c>
      <c r="G971" s="7" t="s">
        <v>7373</v>
      </c>
      <c r="H971" s="7" t="s">
        <v>7333</v>
      </c>
      <c r="I971" s="7" t="s">
        <v>8369</v>
      </c>
      <c r="J971" s="7" t="s">
        <v>7223</v>
      </c>
      <c r="K971" s="7" t="s">
        <v>7129</v>
      </c>
      <c r="L971" s="9" t="s">
        <v>7344</v>
      </c>
      <c r="M971" s="9" t="s">
        <v>7468</v>
      </c>
      <c r="N971" s="9" t="s">
        <v>7469</v>
      </c>
      <c r="O971" s="7" t="s">
        <v>509</v>
      </c>
      <c r="P971" s="7"/>
      <c r="Q971" s="7"/>
      <c r="R971" s="7">
        <v>100</v>
      </c>
      <c r="S971" s="7"/>
      <c r="T971" s="7"/>
      <c r="U971" s="7"/>
      <c r="V971" s="7"/>
      <c r="W971" s="7"/>
      <c r="X971" s="7"/>
      <c r="Y971" s="7"/>
      <c r="Z971" s="9" t="s">
        <v>8370</v>
      </c>
      <c r="AA971" s="7" t="s">
        <v>480</v>
      </c>
      <c r="AB971" s="7">
        <v>1</v>
      </c>
    </row>
    <row r="972" spans="1:28" ht="21.6" customHeight="1">
      <c r="A972" s="7">
        <v>94</v>
      </c>
      <c r="B972" s="7">
        <v>2025091815</v>
      </c>
      <c r="C972" s="7">
        <v>1</v>
      </c>
      <c r="D972" s="7" t="s">
        <v>7123</v>
      </c>
      <c r="E972" s="7" t="s">
        <v>125</v>
      </c>
      <c r="F972" s="7" t="s">
        <v>8366</v>
      </c>
      <c r="G972" s="7" t="s">
        <v>7150</v>
      </c>
      <c r="H972" s="7" t="s">
        <v>7373</v>
      </c>
      <c r="I972" s="7" t="s">
        <v>8371</v>
      </c>
      <c r="J972" s="7" t="s">
        <v>7223</v>
      </c>
      <c r="K972" s="7" t="s">
        <v>7129</v>
      </c>
      <c r="L972" s="9" t="s">
        <v>7344</v>
      </c>
      <c r="M972" s="9" t="s">
        <v>7345</v>
      </c>
      <c r="N972" s="9" t="s">
        <v>7346</v>
      </c>
      <c r="O972" s="7" t="s">
        <v>509</v>
      </c>
      <c r="P972" s="7"/>
      <c r="Q972" s="7"/>
      <c r="R972" s="7">
        <v>100</v>
      </c>
      <c r="S972" s="7"/>
      <c r="T972" s="7"/>
      <c r="U972" s="7"/>
      <c r="V972" s="7"/>
      <c r="W972" s="7"/>
      <c r="X972" s="7"/>
      <c r="Y972" s="7"/>
      <c r="Z972" s="9" t="s">
        <v>8372</v>
      </c>
      <c r="AA972" s="7" t="s">
        <v>480</v>
      </c>
      <c r="AB972" s="7">
        <v>1</v>
      </c>
    </row>
    <row r="973" spans="1:28" ht="21.6" customHeight="1">
      <c r="A973" s="7">
        <v>95</v>
      </c>
      <c r="B973" s="7">
        <v>2025091814</v>
      </c>
      <c r="C973" s="7">
        <v>1</v>
      </c>
      <c r="D973" s="7" t="s">
        <v>7123</v>
      </c>
      <c r="E973" s="7" t="s">
        <v>125</v>
      </c>
      <c r="F973" s="7" t="s">
        <v>8366</v>
      </c>
      <c r="G973" s="7" t="s">
        <v>7314</v>
      </c>
      <c r="H973" s="7" t="s">
        <v>7150</v>
      </c>
      <c r="I973" s="7" t="s">
        <v>8373</v>
      </c>
      <c r="J973" s="7" t="s">
        <v>7223</v>
      </c>
      <c r="K973" s="7" t="s">
        <v>7129</v>
      </c>
      <c r="L973" s="9" t="s">
        <v>7344</v>
      </c>
      <c r="M973" s="9" t="s">
        <v>7481</v>
      </c>
      <c r="N973" s="9" t="s">
        <v>7440</v>
      </c>
      <c r="O973" s="7" t="s">
        <v>509</v>
      </c>
      <c r="P973" s="7"/>
      <c r="Q973" s="7"/>
      <c r="R973" s="7">
        <v>100</v>
      </c>
      <c r="S973" s="7"/>
      <c r="T973" s="7"/>
      <c r="U973" s="7"/>
      <c r="V973" s="7"/>
      <c r="W973" s="7"/>
      <c r="X973" s="7"/>
      <c r="Y973" s="7"/>
      <c r="Z973" s="9" t="s">
        <v>8374</v>
      </c>
      <c r="AA973" s="7" t="s">
        <v>480</v>
      </c>
      <c r="AB973" s="7">
        <v>1</v>
      </c>
    </row>
    <row r="974" spans="1:28" ht="21.6" customHeight="1">
      <c r="A974" s="7">
        <v>103</v>
      </c>
      <c r="B974" s="7">
        <v>2025091754</v>
      </c>
      <c r="C974" s="7">
        <v>1</v>
      </c>
      <c r="D974" s="7" t="s">
        <v>7123</v>
      </c>
      <c r="E974" s="7" t="s">
        <v>125</v>
      </c>
      <c r="F974" s="7" t="s">
        <v>8366</v>
      </c>
      <c r="G974" s="7" t="s">
        <v>7179</v>
      </c>
      <c r="H974" s="7" t="s">
        <v>7327</v>
      </c>
      <c r="I974" s="7" t="s">
        <v>8024</v>
      </c>
      <c r="J974" s="7" t="s">
        <v>7244</v>
      </c>
      <c r="K974" s="7" t="s">
        <v>7129</v>
      </c>
      <c r="L974" s="9" t="s">
        <v>8025</v>
      </c>
      <c r="M974" s="9" t="s">
        <v>8026</v>
      </c>
      <c r="N974" s="9" t="s">
        <v>8027</v>
      </c>
      <c r="O974" s="7" t="s">
        <v>471</v>
      </c>
      <c r="P974" s="7"/>
      <c r="Q974" s="7"/>
      <c r="R974" s="7">
        <v>117282</v>
      </c>
      <c r="S974" s="7"/>
      <c r="T974" s="7"/>
      <c r="U974" s="7" t="s">
        <v>480</v>
      </c>
      <c r="V974" s="7"/>
      <c r="W974" s="7"/>
      <c r="X974" s="7"/>
      <c r="Y974" s="7"/>
      <c r="Z974" s="9" t="s">
        <v>7308</v>
      </c>
      <c r="AA974" s="7" t="s">
        <v>480</v>
      </c>
      <c r="AB974" s="7">
        <v>1</v>
      </c>
    </row>
    <row r="975" spans="1:28" ht="21.6" customHeight="1">
      <c r="A975" s="7">
        <v>124</v>
      </c>
      <c r="B975" s="7">
        <v>2025091753</v>
      </c>
      <c r="C975" s="7">
        <v>1</v>
      </c>
      <c r="D975" s="7" t="s">
        <v>7123</v>
      </c>
      <c r="E975" s="7" t="s">
        <v>125</v>
      </c>
      <c r="F975" s="7" t="s">
        <v>8366</v>
      </c>
      <c r="G975" s="7" t="s">
        <v>7226</v>
      </c>
      <c r="H975" s="7" t="s">
        <v>7179</v>
      </c>
      <c r="I975" s="7" t="s">
        <v>7485</v>
      </c>
      <c r="J975" s="7" t="s">
        <v>7244</v>
      </c>
      <c r="K975" s="7" t="s">
        <v>7129</v>
      </c>
      <c r="L975" s="9" t="s">
        <v>7486</v>
      </c>
      <c r="M975" s="9" t="s">
        <v>7487</v>
      </c>
      <c r="N975" s="9"/>
      <c r="O975" s="7" t="s">
        <v>471</v>
      </c>
      <c r="P975" s="7"/>
      <c r="Q975" s="7"/>
      <c r="R975" s="7">
        <v>80962</v>
      </c>
      <c r="S975" s="7"/>
      <c r="T975" s="7"/>
      <c r="U975" s="7" t="s">
        <v>480</v>
      </c>
      <c r="V975" s="7"/>
      <c r="W975" s="7"/>
      <c r="X975" s="7"/>
      <c r="Y975" s="7" t="s">
        <v>480</v>
      </c>
      <c r="Z975" s="9" t="s">
        <v>8375</v>
      </c>
      <c r="AA975" s="7" t="s">
        <v>480</v>
      </c>
      <c r="AB975" s="7">
        <v>1</v>
      </c>
    </row>
    <row r="976" spans="1:28" ht="21.6" customHeight="1">
      <c r="A976" s="7">
        <v>132</v>
      </c>
      <c r="B976" s="7">
        <v>2025090448</v>
      </c>
      <c r="C976" s="7">
        <v>1</v>
      </c>
      <c r="D976" s="7" t="s">
        <v>7123</v>
      </c>
      <c r="E976" s="7" t="s">
        <v>125</v>
      </c>
      <c r="F976" s="7" t="s">
        <v>390</v>
      </c>
      <c r="G976" s="7" t="s">
        <v>7332</v>
      </c>
      <c r="H976" s="7" t="s">
        <v>7333</v>
      </c>
      <c r="I976" s="7" t="s">
        <v>8319</v>
      </c>
      <c r="J976" s="7" t="s">
        <v>7489</v>
      </c>
      <c r="K976" s="7" t="s">
        <v>7129</v>
      </c>
      <c r="L976" s="9" t="s">
        <v>7200</v>
      </c>
      <c r="M976" s="9" t="s">
        <v>7687</v>
      </c>
      <c r="N976" s="9" t="s">
        <v>8320</v>
      </c>
      <c r="O976" s="7" t="s">
        <v>7136</v>
      </c>
      <c r="P976" s="7"/>
      <c r="Q976" s="7"/>
      <c r="R976" s="7">
        <v>19</v>
      </c>
      <c r="S976" s="7"/>
      <c r="T976" s="7"/>
      <c r="U976" s="7"/>
      <c r="V976" s="7"/>
      <c r="W976" s="7"/>
      <c r="X976" s="7"/>
      <c r="Y976" s="7"/>
      <c r="Z976" s="9" t="s">
        <v>7641</v>
      </c>
      <c r="AA976" s="7" t="s">
        <v>480</v>
      </c>
      <c r="AB976" s="7">
        <v>1</v>
      </c>
    </row>
    <row r="977" spans="1:28" ht="21.6" customHeight="1">
      <c r="A977" s="7">
        <v>163</v>
      </c>
      <c r="B977" s="7">
        <v>2025091603</v>
      </c>
      <c r="C977" s="7">
        <v>1</v>
      </c>
      <c r="D977" s="7" t="s">
        <v>7123</v>
      </c>
      <c r="E977" s="7" t="s">
        <v>146</v>
      </c>
      <c r="F977" s="7" t="s">
        <v>8363</v>
      </c>
      <c r="G977" s="7" t="s">
        <v>8376</v>
      </c>
      <c r="H977" s="7" t="s">
        <v>7958</v>
      </c>
      <c r="I977" s="7" t="s">
        <v>7530</v>
      </c>
      <c r="J977" s="7" t="s">
        <v>7247</v>
      </c>
      <c r="K977" s="7" t="s">
        <v>7129</v>
      </c>
      <c r="L977" s="9" t="s">
        <v>7531</v>
      </c>
      <c r="M977" s="9" t="s">
        <v>7532</v>
      </c>
      <c r="N977" s="9" t="s">
        <v>7376</v>
      </c>
      <c r="O977" s="7" t="s">
        <v>7136</v>
      </c>
      <c r="P977" s="7"/>
      <c r="Q977" s="7">
        <v>5401</v>
      </c>
      <c r="R977" s="7">
        <v>61282</v>
      </c>
      <c r="S977" s="7"/>
      <c r="T977" s="7"/>
      <c r="U977" s="7"/>
      <c r="V977" s="7"/>
      <c r="W977" s="7"/>
      <c r="X977" s="7"/>
      <c r="Y977" s="7"/>
      <c r="Z977" s="9"/>
      <c r="AA977" s="7" t="s">
        <v>480</v>
      </c>
      <c r="AB977" s="7">
        <v>1</v>
      </c>
    </row>
    <row r="978" spans="1:28" ht="21.6" customHeight="1">
      <c r="A978" s="7">
        <v>164</v>
      </c>
      <c r="B978" s="7">
        <v>2025091604</v>
      </c>
      <c r="C978" s="7">
        <v>1</v>
      </c>
      <c r="D978" s="7" t="s">
        <v>7123</v>
      </c>
      <c r="E978" s="7" t="s">
        <v>146</v>
      </c>
      <c r="F978" s="7" t="s">
        <v>8363</v>
      </c>
      <c r="G978" s="7" t="s">
        <v>7773</v>
      </c>
      <c r="H978" s="7" t="s">
        <v>7470</v>
      </c>
      <c r="I978" s="7" t="s">
        <v>7537</v>
      </c>
      <c r="J978" s="7" t="s">
        <v>7247</v>
      </c>
      <c r="K978" s="7" t="s">
        <v>7129</v>
      </c>
      <c r="L978" s="9" t="s">
        <v>7531</v>
      </c>
      <c r="M978" s="9" t="s">
        <v>7532</v>
      </c>
      <c r="N978" s="9" t="s">
        <v>7376</v>
      </c>
      <c r="O978" s="7" t="s">
        <v>7136</v>
      </c>
      <c r="P978" s="7"/>
      <c r="Q978" s="7">
        <v>7804</v>
      </c>
      <c r="R978" s="7">
        <v>104403</v>
      </c>
      <c r="S978" s="7"/>
      <c r="T978" s="7"/>
      <c r="U978" s="7"/>
      <c r="V978" s="7"/>
      <c r="W978" s="7"/>
      <c r="X978" s="7"/>
      <c r="Y978" s="7"/>
      <c r="Z978" s="9"/>
      <c r="AA978" s="7" t="s">
        <v>480</v>
      </c>
      <c r="AB978" s="7">
        <v>1</v>
      </c>
    </row>
    <row r="979" spans="1:28" ht="21.6" customHeight="1">
      <c r="A979" s="7">
        <v>11</v>
      </c>
      <c r="B979" s="7">
        <v>2025090590</v>
      </c>
      <c r="C979" s="7">
        <v>1</v>
      </c>
      <c r="D979" s="7" t="s">
        <v>7123</v>
      </c>
      <c r="E979" s="7" t="s">
        <v>130</v>
      </c>
      <c r="F979" s="7" t="s">
        <v>388</v>
      </c>
      <c r="G979" s="7" t="s">
        <v>8294</v>
      </c>
      <c r="H979" s="7" t="s">
        <v>7583</v>
      </c>
      <c r="I979" s="7" t="s">
        <v>7239</v>
      </c>
      <c r="J979" s="7" t="s">
        <v>7234</v>
      </c>
      <c r="K979" s="7" t="s">
        <v>7129</v>
      </c>
      <c r="L979" s="9" t="s">
        <v>7240</v>
      </c>
      <c r="M979" s="9" t="s">
        <v>7241</v>
      </c>
      <c r="N979" s="9" t="s">
        <v>7218</v>
      </c>
      <c r="O979" s="7" t="s">
        <v>7136</v>
      </c>
      <c r="P979" s="7"/>
      <c r="Q979" s="7">
        <v>2394</v>
      </c>
      <c r="R979" s="7">
        <v>295402</v>
      </c>
      <c r="S979" s="7"/>
      <c r="T979" s="7"/>
      <c r="U979" s="7"/>
      <c r="V979" s="7"/>
      <c r="W979" s="7"/>
      <c r="X979" s="7"/>
      <c r="Y979" s="7"/>
      <c r="Z979" s="9" t="s">
        <v>7132</v>
      </c>
      <c r="AA979" s="7" t="s">
        <v>480</v>
      </c>
      <c r="AB979" s="7">
        <v>1</v>
      </c>
    </row>
    <row r="980" spans="1:28" ht="21.6" customHeight="1">
      <c r="A980" s="7">
        <v>51</v>
      </c>
      <c r="B980" s="7">
        <v>2025091770</v>
      </c>
      <c r="C980" s="7">
        <v>1</v>
      </c>
      <c r="D980" s="7" t="s">
        <v>7123</v>
      </c>
      <c r="E980" s="7" t="s">
        <v>125</v>
      </c>
      <c r="F980" s="7" t="s">
        <v>8366</v>
      </c>
      <c r="G980" s="7" t="s">
        <v>7327</v>
      </c>
      <c r="H980" s="7" t="s">
        <v>7347</v>
      </c>
      <c r="I980" s="7" t="s">
        <v>7316</v>
      </c>
      <c r="J980" s="7" t="s">
        <v>7141</v>
      </c>
      <c r="K980" s="7" t="s">
        <v>7129</v>
      </c>
      <c r="L980" s="9" t="s">
        <v>7317</v>
      </c>
      <c r="M980" s="9" t="s">
        <v>7318</v>
      </c>
      <c r="N980" s="9" t="s">
        <v>7319</v>
      </c>
      <c r="O980" s="7" t="s">
        <v>471</v>
      </c>
      <c r="P980" s="7"/>
      <c r="Q980" s="7">
        <v>16366</v>
      </c>
      <c r="R980" s="7">
        <v>143510</v>
      </c>
      <c r="S980" s="7" t="s">
        <v>480</v>
      </c>
      <c r="T980" s="7"/>
      <c r="U980" s="7"/>
      <c r="V980" s="7"/>
      <c r="W980" s="7"/>
      <c r="X980" s="7"/>
      <c r="Y980" s="7"/>
      <c r="Z980" s="9" t="s">
        <v>7641</v>
      </c>
      <c r="AA980" s="7" t="s">
        <v>480</v>
      </c>
      <c r="AB980" s="7">
        <v>1</v>
      </c>
    </row>
    <row r="981" spans="1:28" ht="21.6" customHeight="1">
      <c r="A981" s="7">
        <v>72</v>
      </c>
      <c r="B981" s="7">
        <v>2025090634</v>
      </c>
      <c r="C981" s="7">
        <v>1</v>
      </c>
      <c r="D981" s="7" t="s">
        <v>7123</v>
      </c>
      <c r="E981" s="7" t="s">
        <v>125</v>
      </c>
      <c r="F981" s="7" t="s">
        <v>388</v>
      </c>
      <c r="G981" s="7" t="s">
        <v>7303</v>
      </c>
      <c r="H981" s="7" t="s">
        <v>7288</v>
      </c>
      <c r="I981" s="7" t="s">
        <v>7343</v>
      </c>
      <c r="J981" s="7" t="s">
        <v>7199</v>
      </c>
      <c r="K981" s="7" t="s">
        <v>7129</v>
      </c>
      <c r="L981" s="9" t="s">
        <v>7344</v>
      </c>
      <c r="M981" s="9" t="s">
        <v>7345</v>
      </c>
      <c r="N981" s="9" t="s">
        <v>7346</v>
      </c>
      <c r="O981" s="7" t="s">
        <v>7136</v>
      </c>
      <c r="P981" s="7"/>
      <c r="Q981" s="7"/>
      <c r="R981" s="7">
        <v>399312</v>
      </c>
      <c r="S981" s="7"/>
      <c r="T981" s="7"/>
      <c r="U981" s="7"/>
      <c r="V981" s="7"/>
      <c r="W981" s="7"/>
      <c r="X981" s="7"/>
      <c r="Y981" s="7"/>
      <c r="Z981" s="9" t="s">
        <v>7641</v>
      </c>
      <c r="AA981" s="7" t="s">
        <v>480</v>
      </c>
      <c r="AB981" s="7">
        <v>1</v>
      </c>
    </row>
    <row r="982" spans="1:28" ht="21.6" customHeight="1">
      <c r="A982" s="7">
        <v>105</v>
      </c>
      <c r="B982" s="7">
        <v>2025090632</v>
      </c>
      <c r="C982" s="7">
        <v>1</v>
      </c>
      <c r="D982" s="7" t="s">
        <v>7123</v>
      </c>
      <c r="E982" s="7" t="s">
        <v>125</v>
      </c>
      <c r="F982" s="7" t="s">
        <v>388</v>
      </c>
      <c r="G982" s="7" t="s">
        <v>7347</v>
      </c>
      <c r="H982" s="7" t="s">
        <v>7303</v>
      </c>
      <c r="I982" s="7" t="s">
        <v>7456</v>
      </c>
      <c r="J982" s="7" t="s">
        <v>7244</v>
      </c>
      <c r="K982" s="7" t="s">
        <v>7129</v>
      </c>
      <c r="L982" s="9" t="s">
        <v>7344</v>
      </c>
      <c r="M982" s="9" t="s">
        <v>7457</v>
      </c>
      <c r="N982" s="9" t="s">
        <v>7458</v>
      </c>
      <c r="O982" s="7" t="s">
        <v>7136</v>
      </c>
      <c r="P982" s="7"/>
      <c r="Q982" s="7"/>
      <c r="R982" s="7">
        <v>11696</v>
      </c>
      <c r="S982" s="7"/>
      <c r="T982" s="7"/>
      <c r="U982" s="7"/>
      <c r="V982" s="7"/>
      <c r="W982" s="7"/>
      <c r="X982" s="7"/>
      <c r="Y982" s="7"/>
      <c r="Z982" s="9" t="s">
        <v>7641</v>
      </c>
      <c r="AA982" s="7" t="s">
        <v>480</v>
      </c>
      <c r="AB982" s="7">
        <v>1</v>
      </c>
    </row>
    <row r="983" spans="1:28" ht="21.6" customHeight="1">
      <c r="A983" s="7">
        <v>1</v>
      </c>
      <c r="B983" s="7">
        <v>2025091735</v>
      </c>
      <c r="C983" s="7">
        <v>1</v>
      </c>
      <c r="D983" s="7" t="s">
        <v>7123</v>
      </c>
      <c r="E983" s="7" t="s">
        <v>130</v>
      </c>
      <c r="F983" s="7" t="s">
        <v>8363</v>
      </c>
      <c r="G983" s="7" t="s">
        <v>7150</v>
      </c>
      <c r="H983" s="7" t="s">
        <v>7774</v>
      </c>
      <c r="I983" s="7" t="s">
        <v>7152</v>
      </c>
      <c r="J983" s="7" t="s">
        <v>7141</v>
      </c>
      <c r="K983" s="7" t="s">
        <v>7129</v>
      </c>
      <c r="L983" s="9" t="s">
        <v>7153</v>
      </c>
      <c r="M983" s="9" t="s">
        <v>7154</v>
      </c>
      <c r="N983" s="9" t="s">
        <v>7155</v>
      </c>
      <c r="O983" s="7" t="s">
        <v>7136</v>
      </c>
      <c r="P983" s="7"/>
      <c r="Q983" s="7">
        <v>39823</v>
      </c>
      <c r="R983" s="7">
        <v>69850</v>
      </c>
      <c r="S983" s="7"/>
      <c r="T983" s="7"/>
      <c r="U983" s="7"/>
      <c r="V983" s="7"/>
      <c r="W983" s="7"/>
      <c r="X983" s="7"/>
      <c r="Y983" s="7"/>
      <c r="Z983" s="9" t="s">
        <v>8364</v>
      </c>
      <c r="AA983" s="7" t="s">
        <v>480</v>
      </c>
      <c r="AB983" s="7">
        <v>1</v>
      </c>
    </row>
    <row r="984" spans="1:28" ht="21.6" customHeight="1">
      <c r="A984" s="7">
        <v>3</v>
      </c>
      <c r="B984" s="7">
        <v>2025091733</v>
      </c>
      <c r="C984" s="7">
        <v>1</v>
      </c>
      <c r="D984" s="7" t="s">
        <v>7123</v>
      </c>
      <c r="E984" s="7" t="s">
        <v>130</v>
      </c>
      <c r="F984" s="7" t="s">
        <v>8363</v>
      </c>
      <c r="G984" s="7" t="s">
        <v>7636</v>
      </c>
      <c r="H984" s="7" t="s">
        <v>7832</v>
      </c>
      <c r="I984" s="7" t="s">
        <v>7205</v>
      </c>
      <c r="J984" s="7" t="s">
        <v>7199</v>
      </c>
      <c r="K984" s="7" t="s">
        <v>7129</v>
      </c>
      <c r="L984" s="9" t="s">
        <v>7153</v>
      </c>
      <c r="M984" s="9" t="s">
        <v>7154</v>
      </c>
      <c r="N984" s="9" t="s">
        <v>7206</v>
      </c>
      <c r="O984" s="7" t="s">
        <v>7136</v>
      </c>
      <c r="P984" s="7"/>
      <c r="Q984" s="7"/>
      <c r="R984" s="7">
        <v>90207</v>
      </c>
      <c r="S984" s="7"/>
      <c r="T984" s="7"/>
      <c r="U984" s="7"/>
      <c r="V984" s="7"/>
      <c r="W984" s="7"/>
      <c r="X984" s="7"/>
      <c r="Y984" s="7"/>
      <c r="Z984" s="9" t="s">
        <v>8365</v>
      </c>
      <c r="AA984" s="7" t="s">
        <v>480</v>
      </c>
      <c r="AB984" s="7">
        <v>1</v>
      </c>
    </row>
    <row r="985" spans="1:28" ht="21.6" customHeight="1">
      <c r="A985" s="7">
        <v>86</v>
      </c>
      <c r="B985" s="7">
        <v>2025091010</v>
      </c>
      <c r="C985" s="7">
        <v>1</v>
      </c>
      <c r="D985" s="7" t="s">
        <v>7123</v>
      </c>
      <c r="E985" s="7" t="s">
        <v>125</v>
      </c>
      <c r="F985" s="7" t="s">
        <v>8354</v>
      </c>
      <c r="G985" s="7" t="s">
        <v>7333</v>
      </c>
      <c r="H985" s="7" t="s">
        <v>7372</v>
      </c>
      <c r="I985" s="7" t="s">
        <v>7386</v>
      </c>
      <c r="J985" s="7" t="s">
        <v>7223</v>
      </c>
      <c r="K985" s="7" t="s">
        <v>7129</v>
      </c>
      <c r="L985" s="9" t="s">
        <v>7380</v>
      </c>
      <c r="M985" s="9" t="s">
        <v>7387</v>
      </c>
      <c r="N985" s="9" t="s">
        <v>7388</v>
      </c>
      <c r="O985" s="7" t="s">
        <v>7136</v>
      </c>
      <c r="P985" s="7"/>
      <c r="Q985" s="7"/>
      <c r="R985" s="7">
        <v>136290</v>
      </c>
      <c r="S985" s="7"/>
      <c r="T985" s="7"/>
      <c r="U985" s="7"/>
      <c r="V985" s="7"/>
      <c r="W985" s="7"/>
      <c r="X985" s="7"/>
      <c r="Y985" s="7"/>
      <c r="Z985" s="9" t="s">
        <v>118</v>
      </c>
      <c r="AA985" s="7" t="s">
        <v>480</v>
      </c>
      <c r="AB985" s="7">
        <v>1</v>
      </c>
    </row>
    <row r="986" spans="1:28" ht="21.6" customHeight="1">
      <c r="A986" s="7">
        <v>1</v>
      </c>
      <c r="B986" s="7">
        <v>2025092089</v>
      </c>
      <c r="C986" s="7">
        <v>1</v>
      </c>
      <c r="D986" s="7" t="s">
        <v>7123</v>
      </c>
      <c r="E986" s="7" t="s">
        <v>130</v>
      </c>
      <c r="F986" s="7" t="s">
        <v>8377</v>
      </c>
      <c r="G986" s="7" t="s">
        <v>7999</v>
      </c>
      <c r="H986" s="7" t="s">
        <v>8294</v>
      </c>
      <c r="I986" s="7" t="s">
        <v>7140</v>
      </c>
      <c r="J986" s="7" t="s">
        <v>7141</v>
      </c>
      <c r="K986" s="7" t="s">
        <v>7129</v>
      </c>
      <c r="L986" s="9" t="s">
        <v>7142</v>
      </c>
      <c r="M986" s="9" t="s">
        <v>7143</v>
      </c>
      <c r="N986" s="9" t="s">
        <v>130</v>
      </c>
      <c r="O986" s="7" t="s">
        <v>471</v>
      </c>
      <c r="P986" s="7"/>
      <c r="Q986" s="7">
        <v>84</v>
      </c>
      <c r="R986" s="7">
        <v>3496</v>
      </c>
      <c r="S986" s="7" t="s">
        <v>480</v>
      </c>
      <c r="T986" s="7"/>
      <c r="U986" s="7"/>
      <c r="V986" s="7"/>
      <c r="W986" s="7"/>
      <c r="X986" s="7"/>
      <c r="Y986" s="7"/>
      <c r="Z986" s="9" t="s">
        <v>7132</v>
      </c>
      <c r="AA986" s="7" t="s">
        <v>480</v>
      </c>
      <c r="AB986" s="7">
        <v>1</v>
      </c>
    </row>
    <row r="987" spans="1:28" ht="21.6" customHeight="1">
      <c r="A987" s="7">
        <v>3</v>
      </c>
      <c r="B987" s="7">
        <v>2025092143</v>
      </c>
      <c r="C987" s="7">
        <v>1</v>
      </c>
      <c r="D987" s="7" t="s">
        <v>7123</v>
      </c>
      <c r="E987" s="7" t="s">
        <v>130</v>
      </c>
      <c r="F987" s="7" t="s">
        <v>8377</v>
      </c>
      <c r="G987" s="7" t="s">
        <v>7373</v>
      </c>
      <c r="H987" s="7" t="s">
        <v>7204</v>
      </c>
      <c r="I987" s="7" t="s">
        <v>7146</v>
      </c>
      <c r="J987" s="7" t="s">
        <v>7141</v>
      </c>
      <c r="K987" s="7" t="s">
        <v>7129</v>
      </c>
      <c r="L987" s="9" t="s">
        <v>7147</v>
      </c>
      <c r="M987" s="9" t="s">
        <v>7148</v>
      </c>
      <c r="N987" s="9" t="s">
        <v>7830</v>
      </c>
      <c r="O987" s="7" t="s">
        <v>7136</v>
      </c>
      <c r="P987" s="7"/>
      <c r="Q987" s="7">
        <v>2195</v>
      </c>
      <c r="R987" s="7">
        <v>17416</v>
      </c>
      <c r="S987" s="7"/>
      <c r="T987" s="7"/>
      <c r="U987" s="7"/>
      <c r="V987" s="7"/>
      <c r="W987" s="7"/>
      <c r="X987" s="7"/>
      <c r="Y987" s="7"/>
      <c r="Z987" s="9" t="s">
        <v>7132</v>
      </c>
      <c r="AA987" s="7" t="s">
        <v>480</v>
      </c>
      <c r="AB987" s="7">
        <v>1</v>
      </c>
    </row>
    <row r="988" spans="1:28" ht="21.6" customHeight="1">
      <c r="A988" s="7">
        <v>7</v>
      </c>
      <c r="B988" s="7">
        <v>2025092126</v>
      </c>
      <c r="C988" s="7">
        <v>1</v>
      </c>
      <c r="D988" s="7" t="s">
        <v>7123</v>
      </c>
      <c r="E988" s="7" t="s">
        <v>130</v>
      </c>
      <c r="F988" s="7" t="s">
        <v>8377</v>
      </c>
      <c r="G988" s="7" t="s">
        <v>8378</v>
      </c>
      <c r="H988" s="7" t="s">
        <v>7968</v>
      </c>
      <c r="I988" s="7" t="s">
        <v>7158</v>
      </c>
      <c r="J988" s="7" t="s">
        <v>7141</v>
      </c>
      <c r="K988" s="7" t="s">
        <v>7129</v>
      </c>
      <c r="L988" s="9" t="s">
        <v>7159</v>
      </c>
      <c r="M988" s="9" t="s">
        <v>7160</v>
      </c>
      <c r="N988" s="9" t="s">
        <v>7161</v>
      </c>
      <c r="O988" s="7" t="s">
        <v>7136</v>
      </c>
      <c r="P988" s="7"/>
      <c r="Q988" s="7">
        <v>128</v>
      </c>
      <c r="R988" s="7">
        <v>886</v>
      </c>
      <c r="S988" s="7"/>
      <c r="T988" s="7"/>
      <c r="U988" s="7"/>
      <c r="V988" s="7"/>
      <c r="W988" s="7"/>
      <c r="X988" s="7"/>
      <c r="Y988" s="7"/>
      <c r="Z988" s="9" t="s">
        <v>7136</v>
      </c>
      <c r="AA988" s="7" t="s">
        <v>480</v>
      </c>
      <c r="AB988" s="7">
        <v>1</v>
      </c>
    </row>
    <row r="989" spans="1:28" ht="21.6" customHeight="1">
      <c r="A989" s="7">
        <v>8</v>
      </c>
      <c r="B989" s="7">
        <v>2025092109</v>
      </c>
      <c r="C989" s="7">
        <v>1</v>
      </c>
      <c r="D989" s="7" t="s">
        <v>7123</v>
      </c>
      <c r="E989" s="7" t="s">
        <v>130</v>
      </c>
      <c r="F989" s="7" t="s">
        <v>8377</v>
      </c>
      <c r="G989" s="7" t="s">
        <v>7848</v>
      </c>
      <c r="H989" s="7" t="s">
        <v>7572</v>
      </c>
      <c r="I989" s="7" t="s">
        <v>7164</v>
      </c>
      <c r="J989" s="7" t="s">
        <v>7141</v>
      </c>
      <c r="K989" s="7" t="s">
        <v>7129</v>
      </c>
      <c r="L989" s="9" t="s">
        <v>7165</v>
      </c>
      <c r="M989" s="9" t="s">
        <v>7166</v>
      </c>
      <c r="N989" s="9"/>
      <c r="O989" s="7" t="s">
        <v>471</v>
      </c>
      <c r="P989" s="7"/>
      <c r="Q989" s="7">
        <v>155</v>
      </c>
      <c r="R989" s="7">
        <v>6998</v>
      </c>
      <c r="S989" s="7" t="s">
        <v>480</v>
      </c>
      <c r="T989" s="7"/>
      <c r="U989" s="7"/>
      <c r="V989" s="7"/>
      <c r="W989" s="7"/>
      <c r="X989" s="7"/>
      <c r="Y989" s="7"/>
      <c r="Z989" s="9" t="s">
        <v>7132</v>
      </c>
      <c r="AA989" s="7" t="s">
        <v>480</v>
      </c>
      <c r="AB989" s="7">
        <v>1</v>
      </c>
    </row>
    <row r="990" spans="1:28" ht="21.6" customHeight="1">
      <c r="A990" s="7">
        <v>10</v>
      </c>
      <c r="B990" s="7">
        <v>2025092113</v>
      </c>
      <c r="C990" s="7">
        <v>1</v>
      </c>
      <c r="D990" s="7" t="s">
        <v>7123</v>
      </c>
      <c r="E990" s="7" t="s">
        <v>130</v>
      </c>
      <c r="F990" s="7" t="s">
        <v>8377</v>
      </c>
      <c r="G990" s="7" t="s">
        <v>7595</v>
      </c>
      <c r="H990" s="7" t="s">
        <v>7432</v>
      </c>
      <c r="I990" s="7" t="s">
        <v>7169</v>
      </c>
      <c r="J990" s="7" t="s">
        <v>7170</v>
      </c>
      <c r="K990" s="7" t="s">
        <v>7129</v>
      </c>
      <c r="L990" s="9" t="s">
        <v>7171</v>
      </c>
      <c r="M990" s="9" t="s">
        <v>7172</v>
      </c>
      <c r="N990" s="9" t="s">
        <v>7173</v>
      </c>
      <c r="O990" s="7" t="s">
        <v>471</v>
      </c>
      <c r="P990" s="7"/>
      <c r="Q990" s="7">
        <v>330</v>
      </c>
      <c r="R990" s="7">
        <v>1570</v>
      </c>
      <c r="S990" s="7" t="s">
        <v>480</v>
      </c>
      <c r="T990" s="7"/>
      <c r="U990" s="7"/>
      <c r="V990" s="7"/>
      <c r="W990" s="7"/>
      <c r="X990" s="7"/>
      <c r="Y990" s="7"/>
      <c r="Z990" s="9" t="s">
        <v>7132</v>
      </c>
      <c r="AA990" s="7" t="s">
        <v>480</v>
      </c>
      <c r="AB990" s="7">
        <v>1</v>
      </c>
    </row>
    <row r="991" spans="1:28" ht="21.6" customHeight="1">
      <c r="A991" s="7">
        <v>12</v>
      </c>
      <c r="B991" s="7">
        <v>2025092104</v>
      </c>
      <c r="C991" s="7">
        <v>1</v>
      </c>
      <c r="D991" s="7" t="s">
        <v>7123</v>
      </c>
      <c r="E991" s="7" t="s">
        <v>130</v>
      </c>
      <c r="F991" s="7" t="s">
        <v>8377</v>
      </c>
      <c r="G991" s="7" t="s">
        <v>7696</v>
      </c>
      <c r="H991" s="7" t="s">
        <v>7303</v>
      </c>
      <c r="I991" s="7" t="s">
        <v>7175</v>
      </c>
      <c r="J991" s="7" t="s">
        <v>7170</v>
      </c>
      <c r="K991" s="7" t="s">
        <v>7129</v>
      </c>
      <c r="L991" s="9" t="s">
        <v>7176</v>
      </c>
      <c r="M991" s="9" t="s">
        <v>7177</v>
      </c>
      <c r="N991" s="9" t="s">
        <v>7161</v>
      </c>
      <c r="O991" s="7" t="s">
        <v>471</v>
      </c>
      <c r="P991" s="7"/>
      <c r="Q991" s="7">
        <v>4205</v>
      </c>
      <c r="R991" s="7">
        <v>3355</v>
      </c>
      <c r="S991" s="7" t="s">
        <v>480</v>
      </c>
      <c r="T991" s="7"/>
      <c r="U991" s="7"/>
      <c r="V991" s="7"/>
      <c r="W991" s="7"/>
      <c r="X991" s="7"/>
      <c r="Y991" s="7"/>
      <c r="Z991" s="9" t="s">
        <v>7132</v>
      </c>
      <c r="AA991" s="7" t="s">
        <v>480</v>
      </c>
      <c r="AB991" s="7">
        <v>1</v>
      </c>
    </row>
    <row r="992" spans="1:28" ht="21.6" customHeight="1">
      <c r="A992" s="7">
        <v>14</v>
      </c>
      <c r="B992" s="7">
        <v>2025092139</v>
      </c>
      <c r="C992" s="7">
        <v>1</v>
      </c>
      <c r="D992" s="7" t="s">
        <v>7123</v>
      </c>
      <c r="E992" s="7" t="s">
        <v>130</v>
      </c>
      <c r="F992" s="7" t="s">
        <v>8377</v>
      </c>
      <c r="G992" s="7" t="s">
        <v>7275</v>
      </c>
      <c r="H992" s="7" t="s">
        <v>7276</v>
      </c>
      <c r="I992" s="7" t="s">
        <v>7186</v>
      </c>
      <c r="J992" s="7" t="s">
        <v>7170</v>
      </c>
      <c r="K992" s="7" t="s">
        <v>7129</v>
      </c>
      <c r="L992" s="9" t="s">
        <v>7187</v>
      </c>
      <c r="M992" s="9" t="s">
        <v>7188</v>
      </c>
      <c r="N992" s="9"/>
      <c r="O992" s="7" t="s">
        <v>471</v>
      </c>
      <c r="P992" s="7"/>
      <c r="Q992" s="7">
        <v>2199</v>
      </c>
      <c r="R992" s="7">
        <v>1601</v>
      </c>
      <c r="S992" s="7" t="s">
        <v>480</v>
      </c>
      <c r="T992" s="7"/>
      <c r="U992" s="7"/>
      <c r="V992" s="7"/>
      <c r="W992" s="7"/>
      <c r="X992" s="7"/>
      <c r="Y992" s="7"/>
      <c r="Z992" s="9" t="s">
        <v>7132</v>
      </c>
      <c r="AA992" s="7" t="s">
        <v>480</v>
      </c>
      <c r="AB992" s="7">
        <v>1</v>
      </c>
    </row>
    <row r="993" spans="1:28" ht="21.6" customHeight="1">
      <c r="A993" s="7">
        <v>16</v>
      </c>
      <c r="B993" s="7">
        <v>2025092161</v>
      </c>
      <c r="C993" s="7">
        <v>1</v>
      </c>
      <c r="D993" s="7" t="s">
        <v>7123</v>
      </c>
      <c r="E993" s="7" t="s">
        <v>130</v>
      </c>
      <c r="F993" s="7" t="s">
        <v>8377</v>
      </c>
      <c r="G993" s="7" t="s">
        <v>7750</v>
      </c>
      <c r="H993" s="7" t="s">
        <v>7539</v>
      </c>
      <c r="I993" s="7" t="s">
        <v>7192</v>
      </c>
      <c r="J993" s="7" t="s">
        <v>7170</v>
      </c>
      <c r="K993" s="7" t="s">
        <v>7129</v>
      </c>
      <c r="L993" s="9" t="s">
        <v>7193</v>
      </c>
      <c r="M993" s="9" t="s">
        <v>7194</v>
      </c>
      <c r="N993" s="9" t="s">
        <v>7161</v>
      </c>
      <c r="O993" s="7" t="s">
        <v>471</v>
      </c>
      <c r="P993" s="7"/>
      <c r="Q993" s="7">
        <v>788</v>
      </c>
      <c r="R993" s="7">
        <v>1950</v>
      </c>
      <c r="S993" s="7" t="s">
        <v>480</v>
      </c>
      <c r="T993" s="7"/>
      <c r="U993" s="7"/>
      <c r="V993" s="7"/>
      <c r="W993" s="7"/>
      <c r="X993" s="7"/>
      <c r="Y993" s="7"/>
      <c r="Z993" s="9" t="s">
        <v>7132</v>
      </c>
      <c r="AA993" s="7" t="s">
        <v>480</v>
      </c>
      <c r="AB993" s="7">
        <v>1</v>
      </c>
    </row>
    <row r="994" spans="1:28" ht="21.6" customHeight="1">
      <c r="A994" s="7">
        <v>18</v>
      </c>
      <c r="B994" s="7">
        <v>2025092087</v>
      </c>
      <c r="C994" s="7">
        <v>1</v>
      </c>
      <c r="D994" s="7" t="s">
        <v>7123</v>
      </c>
      <c r="E994" s="7" t="s">
        <v>130</v>
      </c>
      <c r="F994" s="7" t="s">
        <v>8377</v>
      </c>
      <c r="G994" s="7" t="s">
        <v>7309</v>
      </c>
      <c r="H994" s="7" t="s">
        <v>7178</v>
      </c>
      <c r="I994" s="7" t="s">
        <v>8314</v>
      </c>
      <c r="J994" s="7" t="s">
        <v>7170</v>
      </c>
      <c r="K994" s="7" t="s">
        <v>7129</v>
      </c>
      <c r="L994" s="9" t="s">
        <v>8315</v>
      </c>
      <c r="M994" s="9" t="s">
        <v>7131</v>
      </c>
      <c r="N994" s="9"/>
      <c r="O994" s="7" t="s">
        <v>471</v>
      </c>
      <c r="P994" s="7"/>
      <c r="Q994" s="7">
        <v>194</v>
      </c>
      <c r="R994" s="7">
        <v>2829</v>
      </c>
      <c r="S994" s="7" t="s">
        <v>480</v>
      </c>
      <c r="T994" s="7"/>
      <c r="U994" s="7"/>
      <c r="V994" s="7"/>
      <c r="W994" s="7"/>
      <c r="X994" s="7"/>
      <c r="Y994" s="7"/>
      <c r="Z994" s="9" t="s">
        <v>7132</v>
      </c>
      <c r="AA994" s="7" t="s">
        <v>480</v>
      </c>
      <c r="AB994" s="7">
        <v>1</v>
      </c>
    </row>
    <row r="995" spans="1:28" ht="21.6" customHeight="1">
      <c r="A995" s="7">
        <v>24</v>
      </c>
      <c r="B995" s="7">
        <v>2025090774</v>
      </c>
      <c r="C995" s="7">
        <v>1</v>
      </c>
      <c r="D995" s="7" t="s">
        <v>7123</v>
      </c>
      <c r="E995" s="7" t="s">
        <v>130</v>
      </c>
      <c r="F995" s="7" t="s">
        <v>8349</v>
      </c>
      <c r="G995" s="7" t="s">
        <v>8350</v>
      </c>
      <c r="H995" s="7" t="s">
        <v>7716</v>
      </c>
      <c r="I995" s="7" t="s">
        <v>7222</v>
      </c>
      <c r="J995" s="7" t="s">
        <v>7223</v>
      </c>
      <c r="K995" s="7" t="s">
        <v>7129</v>
      </c>
      <c r="L995" s="9" t="s">
        <v>7224</v>
      </c>
      <c r="M995" s="9" t="s">
        <v>7225</v>
      </c>
      <c r="N995" s="9" t="s">
        <v>8351</v>
      </c>
      <c r="O995" s="7" t="s">
        <v>7136</v>
      </c>
      <c r="P995" s="7"/>
      <c r="Q995" s="7"/>
      <c r="R995" s="7">
        <v>67393</v>
      </c>
      <c r="S995" s="7"/>
      <c r="T995" s="7"/>
      <c r="U995" s="7"/>
      <c r="V995" s="7"/>
      <c r="W995" s="7"/>
      <c r="X995" s="7"/>
      <c r="Y995" s="7"/>
      <c r="Z995" s="9" t="s">
        <v>7132</v>
      </c>
      <c r="AA995" s="7" t="s">
        <v>480</v>
      </c>
      <c r="AB995" s="7">
        <v>1</v>
      </c>
    </row>
    <row r="996" spans="1:28" ht="21.6" customHeight="1">
      <c r="A996" s="7">
        <v>32</v>
      </c>
      <c r="B996" s="7">
        <v>2025092094</v>
      </c>
      <c r="C996" s="7">
        <v>1</v>
      </c>
      <c r="D996" s="7" t="s">
        <v>7123</v>
      </c>
      <c r="E996" s="7" t="s">
        <v>130</v>
      </c>
      <c r="F996" s="7" t="s">
        <v>8377</v>
      </c>
      <c r="G996" s="7" t="s">
        <v>7327</v>
      </c>
      <c r="H996" s="7" t="s">
        <v>7814</v>
      </c>
      <c r="I996" s="7" t="s">
        <v>7253</v>
      </c>
      <c r="J996" s="7" t="s">
        <v>7247</v>
      </c>
      <c r="K996" s="7" t="s">
        <v>7129</v>
      </c>
      <c r="L996" s="9" t="s">
        <v>7254</v>
      </c>
      <c r="M996" s="9" t="s">
        <v>7255</v>
      </c>
      <c r="N996" s="9" t="s">
        <v>7256</v>
      </c>
      <c r="O996" s="7" t="s">
        <v>471</v>
      </c>
      <c r="P996" s="7"/>
      <c r="Q996" s="7">
        <v>5522</v>
      </c>
      <c r="R996" s="7">
        <v>44340</v>
      </c>
      <c r="S996" s="7" t="s">
        <v>480</v>
      </c>
      <c r="T996" s="7"/>
      <c r="U996" s="7"/>
      <c r="V996" s="7"/>
      <c r="W996" s="7"/>
      <c r="X996" s="7"/>
      <c r="Y996" s="7"/>
      <c r="Z996" s="9" t="s">
        <v>7132</v>
      </c>
      <c r="AA996" s="7" t="s">
        <v>480</v>
      </c>
      <c r="AB996" s="7">
        <v>1</v>
      </c>
    </row>
    <row r="997" spans="1:28" ht="21.6" customHeight="1">
      <c r="A997" s="7">
        <v>34</v>
      </c>
      <c r="B997" s="7">
        <v>2025092151</v>
      </c>
      <c r="C997" s="7">
        <v>1</v>
      </c>
      <c r="D997" s="7" t="s">
        <v>7123</v>
      </c>
      <c r="E997" s="7" t="s">
        <v>130</v>
      </c>
      <c r="F997" s="7" t="s">
        <v>8377</v>
      </c>
      <c r="G997" s="7" t="s">
        <v>7636</v>
      </c>
      <c r="H997" s="7" t="s">
        <v>7832</v>
      </c>
      <c r="I997" s="7" t="s">
        <v>8174</v>
      </c>
      <c r="J997" s="7" t="s">
        <v>7274</v>
      </c>
      <c r="K997" s="7" t="s">
        <v>7129</v>
      </c>
      <c r="L997" s="9" t="s">
        <v>7260</v>
      </c>
      <c r="M997" s="9" t="s">
        <v>7261</v>
      </c>
      <c r="N997" s="9"/>
      <c r="O997" s="7" t="s">
        <v>471</v>
      </c>
      <c r="P997" s="7"/>
      <c r="Q997" s="7">
        <v>1941</v>
      </c>
      <c r="R997" s="7">
        <v>3554</v>
      </c>
      <c r="S997" s="7" t="s">
        <v>480</v>
      </c>
      <c r="T997" s="7"/>
      <c r="U997" s="7"/>
      <c r="V997" s="7"/>
      <c r="W997" s="7"/>
      <c r="X997" s="7"/>
      <c r="Y997" s="7"/>
      <c r="Z997" s="9" t="s">
        <v>7132</v>
      </c>
      <c r="AA997" s="7" t="s">
        <v>480</v>
      </c>
      <c r="AB997" s="7">
        <v>1</v>
      </c>
    </row>
    <row r="998" spans="1:28" ht="21.6" customHeight="1">
      <c r="A998" s="7">
        <v>72</v>
      </c>
      <c r="B998" s="7">
        <v>2025092072</v>
      </c>
      <c r="C998" s="7">
        <v>1</v>
      </c>
      <c r="D998" s="7" t="s">
        <v>7123</v>
      </c>
      <c r="E998" s="7" t="s">
        <v>125</v>
      </c>
      <c r="F998" s="7" t="s">
        <v>8377</v>
      </c>
      <c r="G998" s="7" t="s">
        <v>7309</v>
      </c>
      <c r="H998" s="7" t="s">
        <v>7179</v>
      </c>
      <c r="I998" s="7" t="s">
        <v>7304</v>
      </c>
      <c r="J998" s="7" t="s">
        <v>7141</v>
      </c>
      <c r="K998" s="7" t="s">
        <v>7129</v>
      </c>
      <c r="L998" s="9" t="s">
        <v>7305</v>
      </c>
      <c r="M998" s="9" t="s">
        <v>7306</v>
      </c>
      <c r="N998" s="9" t="s">
        <v>7307</v>
      </c>
      <c r="O998" s="7" t="s">
        <v>471</v>
      </c>
      <c r="P998" s="7"/>
      <c r="Q998" s="7">
        <v>22471</v>
      </c>
      <c r="R998" s="7">
        <v>87053</v>
      </c>
      <c r="S998" s="7" t="s">
        <v>480</v>
      </c>
      <c r="T998" s="7"/>
      <c r="U998" s="7"/>
      <c r="V998" s="7"/>
      <c r="W998" s="7"/>
      <c r="X998" s="7"/>
      <c r="Y998" s="7"/>
      <c r="Z998" s="9" t="s">
        <v>7641</v>
      </c>
      <c r="AA998" s="7" t="s">
        <v>480</v>
      </c>
      <c r="AB998" s="7">
        <v>1</v>
      </c>
    </row>
    <row r="999" spans="1:28" ht="21.6" customHeight="1">
      <c r="A999" s="7">
        <v>113</v>
      </c>
      <c r="B999" s="7">
        <v>2025092054</v>
      </c>
      <c r="C999" s="7">
        <v>1</v>
      </c>
      <c r="D999" s="7" t="s">
        <v>7123</v>
      </c>
      <c r="E999" s="7" t="s">
        <v>125</v>
      </c>
      <c r="F999" s="7" t="s">
        <v>8379</v>
      </c>
      <c r="G999" s="7" t="s">
        <v>8285</v>
      </c>
      <c r="H999" s="7" t="s">
        <v>8034</v>
      </c>
      <c r="I999" s="7" t="s">
        <v>7398</v>
      </c>
      <c r="J999" s="7" t="s">
        <v>7223</v>
      </c>
      <c r="K999" s="7" t="s">
        <v>7129</v>
      </c>
      <c r="L999" s="9" t="s">
        <v>7200</v>
      </c>
      <c r="M999" s="9" t="s">
        <v>7399</v>
      </c>
      <c r="N999" s="9" t="s">
        <v>7891</v>
      </c>
      <c r="O999" s="7" t="s">
        <v>509</v>
      </c>
      <c r="P999" s="7"/>
      <c r="Q999" s="7"/>
      <c r="R999" s="7">
        <v>7318</v>
      </c>
      <c r="S999" s="7"/>
      <c r="T999" s="7"/>
      <c r="U999" s="7"/>
      <c r="V999" s="7"/>
      <c r="W999" s="7"/>
      <c r="X999" s="7"/>
      <c r="Y999" s="7"/>
      <c r="Z999" s="9" t="s">
        <v>8380</v>
      </c>
      <c r="AA999" s="7" t="s">
        <v>480</v>
      </c>
      <c r="AB999" s="7">
        <v>1</v>
      </c>
    </row>
    <row r="1000" spans="1:28" ht="21.6" customHeight="1">
      <c r="A1000" s="7">
        <v>123</v>
      </c>
      <c r="B1000" s="7">
        <v>2025092070</v>
      </c>
      <c r="C1000" s="7">
        <v>1</v>
      </c>
      <c r="D1000" s="7" t="s">
        <v>7123</v>
      </c>
      <c r="E1000" s="7" t="s">
        <v>125</v>
      </c>
      <c r="F1000" s="7" t="s">
        <v>8377</v>
      </c>
      <c r="G1000" s="7" t="s">
        <v>8381</v>
      </c>
      <c r="H1000" s="7" t="s">
        <v>8382</v>
      </c>
      <c r="I1000" s="7" t="s">
        <v>7428</v>
      </c>
      <c r="J1000" s="7" t="s">
        <v>7234</v>
      </c>
      <c r="K1000" s="7" t="s">
        <v>7129</v>
      </c>
      <c r="L1000" s="9" t="s">
        <v>7429</v>
      </c>
      <c r="M1000" s="9" t="s">
        <v>7430</v>
      </c>
      <c r="N1000" s="9" t="s">
        <v>7431</v>
      </c>
      <c r="O1000" s="7" t="s">
        <v>471</v>
      </c>
      <c r="P1000" s="7">
        <v>1572</v>
      </c>
      <c r="Q1000" s="7">
        <v>4250</v>
      </c>
      <c r="R1000" s="7">
        <v>28898</v>
      </c>
      <c r="S1000" s="7" t="s">
        <v>480</v>
      </c>
      <c r="T1000" s="7"/>
      <c r="U1000" s="7"/>
      <c r="V1000" s="7"/>
      <c r="W1000" s="7"/>
      <c r="X1000" s="7"/>
      <c r="Y1000" s="7"/>
      <c r="Z1000" s="9" t="s">
        <v>7641</v>
      </c>
      <c r="AA1000" s="7" t="s">
        <v>480</v>
      </c>
      <c r="AB1000" s="7">
        <v>1</v>
      </c>
    </row>
    <row r="1001" spans="1:28" ht="21.6" customHeight="1">
      <c r="A1001" s="7">
        <v>155</v>
      </c>
      <c r="B1001" s="7">
        <v>2025092068</v>
      </c>
      <c r="C1001" s="7">
        <v>1</v>
      </c>
      <c r="D1001" s="7" t="s">
        <v>7123</v>
      </c>
      <c r="E1001" s="7" t="s">
        <v>125</v>
      </c>
      <c r="F1001" s="7" t="s">
        <v>8377</v>
      </c>
      <c r="G1001" s="7" t="s">
        <v>7296</v>
      </c>
      <c r="H1001" s="7" t="s">
        <v>7226</v>
      </c>
      <c r="I1001" s="7" t="s">
        <v>7485</v>
      </c>
      <c r="J1001" s="7" t="s">
        <v>7244</v>
      </c>
      <c r="K1001" s="7" t="s">
        <v>7129</v>
      </c>
      <c r="L1001" s="9" t="s">
        <v>7486</v>
      </c>
      <c r="M1001" s="9" t="s">
        <v>7487</v>
      </c>
      <c r="N1001" s="9"/>
      <c r="O1001" s="7" t="s">
        <v>471</v>
      </c>
      <c r="P1001" s="7"/>
      <c r="Q1001" s="7"/>
      <c r="R1001" s="7">
        <v>83664</v>
      </c>
      <c r="S1001" s="7" t="s">
        <v>480</v>
      </c>
      <c r="T1001" s="7"/>
      <c r="U1001" s="7"/>
      <c r="V1001" s="7"/>
      <c r="W1001" s="7"/>
      <c r="X1001" s="7"/>
      <c r="Y1001" s="7"/>
      <c r="Z1001" s="9" t="s">
        <v>7641</v>
      </c>
      <c r="AA1001" s="7" t="s">
        <v>480</v>
      </c>
      <c r="AB1001" s="7">
        <v>1</v>
      </c>
    </row>
    <row r="1002" spans="1:28" ht="21.6" customHeight="1">
      <c r="A1002" s="7">
        <v>167</v>
      </c>
      <c r="B1002" s="7">
        <v>2025092052</v>
      </c>
      <c r="C1002" s="7">
        <v>1</v>
      </c>
      <c r="D1002" s="7" t="s">
        <v>7123</v>
      </c>
      <c r="E1002" s="7" t="s">
        <v>125</v>
      </c>
      <c r="F1002" s="7" t="s">
        <v>8379</v>
      </c>
      <c r="G1002" s="7" t="s">
        <v>7372</v>
      </c>
      <c r="H1002" s="7" t="s">
        <v>7378</v>
      </c>
      <c r="I1002" s="7" t="s">
        <v>7513</v>
      </c>
      <c r="J1002" s="7" t="s">
        <v>1843</v>
      </c>
      <c r="K1002" s="7" t="s">
        <v>7129</v>
      </c>
      <c r="L1002" s="9" t="s">
        <v>7200</v>
      </c>
      <c r="M1002" s="9" t="s">
        <v>7493</v>
      </c>
      <c r="N1002" s="9" t="s">
        <v>7514</v>
      </c>
      <c r="O1002" s="7" t="s">
        <v>509</v>
      </c>
      <c r="P1002" s="7"/>
      <c r="Q1002" s="7"/>
      <c r="R1002" s="7">
        <v>58407</v>
      </c>
      <c r="S1002" s="7"/>
      <c r="T1002" s="7"/>
      <c r="U1002" s="7"/>
      <c r="V1002" s="7"/>
      <c r="W1002" s="7"/>
      <c r="X1002" s="7"/>
      <c r="Y1002" s="7"/>
      <c r="Z1002" s="9" t="s">
        <v>8383</v>
      </c>
      <c r="AA1002" s="7" t="s">
        <v>480</v>
      </c>
      <c r="AB1002" s="7">
        <v>1</v>
      </c>
    </row>
    <row r="1003" spans="1:28" ht="21.6" customHeight="1">
      <c r="A1003" s="7">
        <v>168</v>
      </c>
      <c r="B1003" s="7">
        <v>2025092053</v>
      </c>
      <c r="C1003" s="7">
        <v>1</v>
      </c>
      <c r="D1003" s="7" t="s">
        <v>7123</v>
      </c>
      <c r="E1003" s="7" t="s">
        <v>125</v>
      </c>
      <c r="F1003" s="7" t="s">
        <v>8379</v>
      </c>
      <c r="G1003" s="7" t="s">
        <v>8384</v>
      </c>
      <c r="H1003" s="7" t="s">
        <v>8385</v>
      </c>
      <c r="I1003" s="7" t="s">
        <v>7516</v>
      </c>
      <c r="J1003" s="7" t="s">
        <v>1843</v>
      </c>
      <c r="K1003" s="7" t="s">
        <v>7129</v>
      </c>
      <c r="L1003" s="9" t="s">
        <v>7200</v>
      </c>
      <c r="M1003" s="9" t="s">
        <v>7493</v>
      </c>
      <c r="N1003" s="9" t="s">
        <v>7517</v>
      </c>
      <c r="O1003" s="7" t="s">
        <v>509</v>
      </c>
      <c r="P1003" s="7"/>
      <c r="Q1003" s="7"/>
      <c r="R1003" s="7">
        <v>4722</v>
      </c>
      <c r="S1003" s="7"/>
      <c r="T1003" s="7"/>
      <c r="U1003" s="7"/>
      <c r="V1003" s="7"/>
      <c r="W1003" s="7"/>
      <c r="X1003" s="7"/>
      <c r="Y1003" s="7"/>
      <c r="Z1003" s="9" t="s">
        <v>8386</v>
      </c>
      <c r="AA1003" s="7" t="s">
        <v>480</v>
      </c>
      <c r="AB1003" s="7">
        <v>1</v>
      </c>
    </row>
    <row r="1004" spans="1:28" ht="21.6" customHeight="1">
      <c r="A1004" s="7">
        <v>3</v>
      </c>
      <c r="B1004" s="7">
        <v>2025092142</v>
      </c>
      <c r="C1004" s="7">
        <v>1</v>
      </c>
      <c r="D1004" s="7" t="s">
        <v>7123</v>
      </c>
      <c r="E1004" s="7" t="s">
        <v>130</v>
      </c>
      <c r="F1004" s="7" t="s">
        <v>8377</v>
      </c>
      <c r="G1004" s="7" t="s">
        <v>7373</v>
      </c>
      <c r="H1004" s="7" t="s">
        <v>7204</v>
      </c>
      <c r="I1004" s="7" t="s">
        <v>7146</v>
      </c>
      <c r="J1004" s="7" t="s">
        <v>7141</v>
      </c>
      <c r="K1004" s="7" t="s">
        <v>7129</v>
      </c>
      <c r="L1004" s="9" t="s">
        <v>7147</v>
      </c>
      <c r="M1004" s="9" t="s">
        <v>7148</v>
      </c>
      <c r="N1004" s="9" t="s">
        <v>7830</v>
      </c>
      <c r="O1004" s="7" t="s">
        <v>471</v>
      </c>
      <c r="P1004" s="7"/>
      <c r="Q1004" s="7">
        <v>2195</v>
      </c>
      <c r="R1004" s="7">
        <v>17416</v>
      </c>
      <c r="S1004" s="7" t="s">
        <v>480</v>
      </c>
      <c r="T1004" s="7"/>
      <c r="U1004" s="7"/>
      <c r="V1004" s="7"/>
      <c r="W1004" s="7"/>
      <c r="X1004" s="7"/>
      <c r="Y1004" s="7"/>
      <c r="Z1004" s="9" t="s">
        <v>7132</v>
      </c>
      <c r="AA1004" s="7" t="s">
        <v>480</v>
      </c>
      <c r="AB1004" s="7">
        <v>1</v>
      </c>
    </row>
    <row r="1005" spans="1:28" ht="21.6" customHeight="1">
      <c r="A1005" s="7">
        <v>14</v>
      </c>
      <c r="B1005" s="7">
        <v>2025092219</v>
      </c>
      <c r="C1005" s="7">
        <v>1</v>
      </c>
      <c r="D1005" s="7" t="s">
        <v>7123</v>
      </c>
      <c r="E1005" s="7" t="s">
        <v>130</v>
      </c>
      <c r="F1005" s="7" t="s">
        <v>8377</v>
      </c>
      <c r="G1005" s="7" t="s">
        <v>8387</v>
      </c>
      <c r="H1005" s="7" t="s">
        <v>8388</v>
      </c>
      <c r="I1005" s="7" t="s">
        <v>7180</v>
      </c>
      <c r="J1005" s="7" t="s">
        <v>7170</v>
      </c>
      <c r="K1005" s="7" t="s">
        <v>7129</v>
      </c>
      <c r="L1005" s="9" t="s">
        <v>7181</v>
      </c>
      <c r="M1005" s="9" t="s">
        <v>7182</v>
      </c>
      <c r="N1005" s="9" t="s">
        <v>7183</v>
      </c>
      <c r="O1005" s="7" t="s">
        <v>471</v>
      </c>
      <c r="P1005" s="7"/>
      <c r="Q1005" s="7">
        <v>1507</v>
      </c>
      <c r="R1005" s="7">
        <v>65895</v>
      </c>
      <c r="S1005" s="7" t="s">
        <v>480</v>
      </c>
      <c r="T1005" s="7"/>
      <c r="U1005" s="7"/>
      <c r="V1005" s="7"/>
      <c r="W1005" s="7"/>
      <c r="X1005" s="7"/>
      <c r="Y1005" s="7"/>
      <c r="Z1005" s="9" t="s">
        <v>7132</v>
      </c>
      <c r="AA1005" s="7" t="s">
        <v>480</v>
      </c>
      <c r="AB1005" s="7">
        <v>1</v>
      </c>
    </row>
    <row r="1006" spans="1:28" ht="21.6" customHeight="1">
      <c r="A1006" s="7">
        <v>36</v>
      </c>
      <c r="B1006" s="7">
        <v>2025092191</v>
      </c>
      <c r="C1006" s="7">
        <v>1</v>
      </c>
      <c r="D1006" s="7" t="s">
        <v>7123</v>
      </c>
      <c r="E1006" s="7" t="s">
        <v>130</v>
      </c>
      <c r="F1006" s="7" t="s">
        <v>8377</v>
      </c>
      <c r="G1006" s="7" t="s">
        <v>7577</v>
      </c>
      <c r="H1006" s="7" t="s">
        <v>8389</v>
      </c>
      <c r="I1006" s="7" t="s">
        <v>8171</v>
      </c>
      <c r="J1006" s="7" t="s">
        <v>7247</v>
      </c>
      <c r="K1006" s="7" t="s">
        <v>7129</v>
      </c>
      <c r="L1006" s="9" t="s">
        <v>7235</v>
      </c>
      <c r="M1006" s="9" t="s">
        <v>7236</v>
      </c>
      <c r="N1006" s="9"/>
      <c r="O1006" s="7" t="s">
        <v>471</v>
      </c>
      <c r="P1006" s="7"/>
      <c r="Q1006" s="7">
        <v>300</v>
      </c>
      <c r="R1006" s="7">
        <v>5977</v>
      </c>
      <c r="S1006" s="7" t="s">
        <v>480</v>
      </c>
      <c r="T1006" s="7"/>
      <c r="U1006" s="7"/>
      <c r="V1006" s="7"/>
      <c r="W1006" s="7"/>
      <c r="X1006" s="7"/>
      <c r="Y1006" s="7"/>
      <c r="Z1006" s="9" t="s">
        <v>7132</v>
      </c>
      <c r="AA1006" s="7" t="s">
        <v>480</v>
      </c>
      <c r="AB1006" s="7">
        <v>1</v>
      </c>
    </row>
    <row r="1007" spans="1:28" ht="21.6" customHeight="1">
      <c r="A1007" s="7">
        <v>32</v>
      </c>
      <c r="B1007" s="7">
        <v>2025091731</v>
      </c>
      <c r="C1007" s="7">
        <v>1</v>
      </c>
      <c r="D1007" s="7" t="s">
        <v>7123</v>
      </c>
      <c r="E1007" s="7" t="s">
        <v>130</v>
      </c>
      <c r="F1007" s="7" t="s">
        <v>8363</v>
      </c>
      <c r="G1007" s="7" t="s">
        <v>7204</v>
      </c>
      <c r="H1007" s="7" t="s">
        <v>7332</v>
      </c>
      <c r="I1007" s="7" t="s">
        <v>7243</v>
      </c>
      <c r="J1007" s="7" t="s">
        <v>7244</v>
      </c>
      <c r="K1007" s="7" t="s">
        <v>7129</v>
      </c>
      <c r="L1007" s="9" t="s">
        <v>7153</v>
      </c>
      <c r="M1007" s="9" t="s">
        <v>7154</v>
      </c>
      <c r="N1007" s="9" t="s">
        <v>7245</v>
      </c>
      <c r="O1007" s="7" t="s">
        <v>7136</v>
      </c>
      <c r="P1007" s="7"/>
      <c r="Q1007" s="7"/>
      <c r="R1007" s="7">
        <v>131689</v>
      </c>
      <c r="S1007" s="7"/>
      <c r="T1007" s="7"/>
      <c r="U1007" s="7"/>
      <c r="V1007" s="7"/>
      <c r="W1007" s="7"/>
      <c r="X1007" s="7"/>
      <c r="Y1007" s="7"/>
      <c r="Z1007" s="9" t="s">
        <v>8364</v>
      </c>
      <c r="AA1007" s="7" t="s">
        <v>480</v>
      </c>
      <c r="AB1007" s="7">
        <v>1</v>
      </c>
    </row>
    <row r="1008" spans="1:28" ht="21.6" customHeight="1">
      <c r="A1008" s="7">
        <v>36</v>
      </c>
      <c r="B1008" s="7">
        <v>2025092192</v>
      </c>
      <c r="C1008" s="7">
        <v>1</v>
      </c>
      <c r="D1008" s="7" t="s">
        <v>7123</v>
      </c>
      <c r="E1008" s="7" t="s">
        <v>130</v>
      </c>
      <c r="F1008" s="7" t="s">
        <v>8377</v>
      </c>
      <c r="G1008" s="7" t="s">
        <v>7577</v>
      </c>
      <c r="H1008" s="7" t="s">
        <v>8389</v>
      </c>
      <c r="I1008" s="7" t="s">
        <v>8171</v>
      </c>
      <c r="J1008" s="7" t="s">
        <v>7247</v>
      </c>
      <c r="K1008" s="7" t="s">
        <v>7129</v>
      </c>
      <c r="L1008" s="9" t="s">
        <v>7235</v>
      </c>
      <c r="M1008" s="9" t="s">
        <v>7236</v>
      </c>
      <c r="N1008" s="9"/>
      <c r="O1008" s="7" t="s">
        <v>7136</v>
      </c>
      <c r="P1008" s="7"/>
      <c r="Q1008" s="7">
        <v>300</v>
      </c>
      <c r="R1008" s="7">
        <v>5977</v>
      </c>
      <c r="S1008" s="7"/>
      <c r="T1008" s="7"/>
      <c r="U1008" s="7"/>
      <c r="V1008" s="7"/>
      <c r="W1008" s="7"/>
      <c r="X1008" s="7"/>
      <c r="Y1008" s="7"/>
      <c r="Z1008" s="9" t="s">
        <v>7132</v>
      </c>
      <c r="AA1008" s="7" t="s">
        <v>480</v>
      </c>
      <c r="AB1008" s="7">
        <v>1</v>
      </c>
    </row>
    <row r="1009" spans="1:28" ht="21.6" customHeight="1">
      <c r="A1009" s="7">
        <v>88</v>
      </c>
      <c r="B1009" s="7">
        <v>2025091374</v>
      </c>
      <c r="C1009" s="7">
        <v>1</v>
      </c>
      <c r="D1009" s="7" t="s">
        <v>7123</v>
      </c>
      <c r="E1009" s="7" t="s">
        <v>125</v>
      </c>
      <c r="F1009" s="7" t="s">
        <v>381</v>
      </c>
      <c r="G1009" s="7" t="s">
        <v>7226</v>
      </c>
      <c r="H1009" s="7" t="s">
        <v>7179</v>
      </c>
      <c r="I1009" s="7" t="s">
        <v>7881</v>
      </c>
      <c r="J1009" s="7" t="s">
        <v>7141</v>
      </c>
      <c r="K1009" s="7" t="s">
        <v>7129</v>
      </c>
      <c r="L1009" s="9" t="s">
        <v>7323</v>
      </c>
      <c r="M1009" s="9" t="s">
        <v>7882</v>
      </c>
      <c r="N1009" s="9" t="s">
        <v>7883</v>
      </c>
      <c r="O1009" s="7" t="s">
        <v>7136</v>
      </c>
      <c r="P1009" s="7"/>
      <c r="Q1009" s="7">
        <v>29573</v>
      </c>
      <c r="R1009" s="7">
        <v>25842</v>
      </c>
      <c r="S1009" s="7"/>
      <c r="T1009" s="7"/>
      <c r="U1009" s="7"/>
      <c r="V1009" s="7"/>
      <c r="W1009" s="7"/>
      <c r="X1009" s="7"/>
      <c r="Y1009" s="7"/>
      <c r="Z1009" s="9" t="s">
        <v>7269</v>
      </c>
      <c r="AA1009" s="7" t="s">
        <v>480</v>
      </c>
      <c r="AB1009" s="7">
        <v>1</v>
      </c>
    </row>
    <row r="1010" spans="1:28" ht="21.6" customHeight="1">
      <c r="A1010" s="7">
        <v>97</v>
      </c>
      <c r="B1010" s="7">
        <v>2025090954</v>
      </c>
      <c r="C1010" s="7">
        <v>1</v>
      </c>
      <c r="D1010" s="7" t="s">
        <v>7123</v>
      </c>
      <c r="E1010" s="7" t="s">
        <v>125</v>
      </c>
      <c r="F1010" s="7" t="s">
        <v>8354</v>
      </c>
      <c r="G1010" s="7" t="s">
        <v>7347</v>
      </c>
      <c r="H1010" s="7" t="s">
        <v>7303</v>
      </c>
      <c r="I1010" s="7" t="s">
        <v>7328</v>
      </c>
      <c r="J1010" s="7" t="s">
        <v>7170</v>
      </c>
      <c r="K1010" s="7" t="s">
        <v>7129</v>
      </c>
      <c r="L1010" s="9" t="s">
        <v>7329</v>
      </c>
      <c r="M1010" s="9" t="s">
        <v>7330</v>
      </c>
      <c r="N1010" s="9" t="s">
        <v>7331</v>
      </c>
      <c r="O1010" s="7" t="s">
        <v>7136</v>
      </c>
      <c r="P1010" s="7">
        <v>6429</v>
      </c>
      <c r="Q1010" s="7">
        <v>15099</v>
      </c>
      <c r="R1010" s="7">
        <v>18367</v>
      </c>
      <c r="S1010" s="7"/>
      <c r="T1010" s="7"/>
      <c r="U1010" s="7"/>
      <c r="V1010" s="7"/>
      <c r="W1010" s="7"/>
      <c r="X1010" s="7"/>
      <c r="Y1010" s="7"/>
      <c r="Z1010" s="9" t="s">
        <v>118</v>
      </c>
      <c r="AA1010" s="7" t="s">
        <v>480</v>
      </c>
      <c r="AB1010" s="7">
        <v>1</v>
      </c>
    </row>
    <row r="1011" spans="1:28" ht="21.6" customHeight="1">
      <c r="A1011" s="7">
        <v>120</v>
      </c>
      <c r="B1011" s="7">
        <v>2025091008</v>
      </c>
      <c r="C1011" s="7">
        <v>1</v>
      </c>
      <c r="D1011" s="7" t="s">
        <v>7123</v>
      </c>
      <c r="E1011" s="7" t="s">
        <v>125</v>
      </c>
      <c r="F1011" s="7" t="s">
        <v>8354</v>
      </c>
      <c r="G1011" s="7" t="s">
        <v>7332</v>
      </c>
      <c r="H1011" s="7" t="s">
        <v>7333</v>
      </c>
      <c r="I1011" s="7" t="s">
        <v>7379</v>
      </c>
      <c r="J1011" s="7" t="s">
        <v>7223</v>
      </c>
      <c r="K1011" s="7" t="s">
        <v>7129</v>
      </c>
      <c r="L1011" s="9" t="s">
        <v>7380</v>
      </c>
      <c r="M1011" s="9" t="s">
        <v>7381</v>
      </c>
      <c r="N1011" s="9" t="s">
        <v>7382</v>
      </c>
      <c r="O1011" s="7" t="s">
        <v>7136</v>
      </c>
      <c r="P1011" s="7"/>
      <c r="Q1011" s="7"/>
      <c r="R1011" s="7">
        <v>151225</v>
      </c>
      <c r="S1011" s="7"/>
      <c r="T1011" s="7"/>
      <c r="U1011" s="7"/>
      <c r="V1011" s="7"/>
      <c r="W1011" s="7"/>
      <c r="X1011" s="7"/>
      <c r="Y1011" s="7"/>
      <c r="Z1011" s="9" t="s">
        <v>118</v>
      </c>
      <c r="AA1011" s="7" t="s">
        <v>480</v>
      </c>
      <c r="AB1011" s="7">
        <v>1</v>
      </c>
    </row>
    <row r="1012" spans="1:28" ht="21.6" customHeight="1">
      <c r="A1012" s="7">
        <v>142</v>
      </c>
      <c r="B1012" s="7">
        <v>2025092240</v>
      </c>
      <c r="C1012" s="7">
        <v>1</v>
      </c>
      <c r="D1012" s="7" t="s">
        <v>7123</v>
      </c>
      <c r="E1012" s="7" t="s">
        <v>125</v>
      </c>
      <c r="F1012" s="7" t="s">
        <v>8377</v>
      </c>
      <c r="G1012" s="7" t="s">
        <v>7333</v>
      </c>
      <c r="H1012" s="7" t="s">
        <v>7372</v>
      </c>
      <c r="I1012" s="7" t="s">
        <v>7438</v>
      </c>
      <c r="J1012" s="7" t="s">
        <v>7234</v>
      </c>
      <c r="K1012" s="7" t="s">
        <v>7129</v>
      </c>
      <c r="L1012" s="9" t="s">
        <v>7323</v>
      </c>
      <c r="M1012" s="9" t="s">
        <v>7439</v>
      </c>
      <c r="N1012" s="9" t="s">
        <v>7440</v>
      </c>
      <c r="O1012" s="7" t="s">
        <v>7136</v>
      </c>
      <c r="P1012" s="7"/>
      <c r="Q1012" s="7">
        <v>1034</v>
      </c>
      <c r="R1012" s="7">
        <v>13197</v>
      </c>
      <c r="S1012" s="7"/>
      <c r="T1012" s="7"/>
      <c r="U1012" s="7"/>
      <c r="V1012" s="7"/>
      <c r="W1012" s="7"/>
      <c r="X1012" s="7"/>
      <c r="Y1012" s="7"/>
      <c r="Z1012" s="9" t="s">
        <v>7641</v>
      </c>
      <c r="AA1012" s="7" t="s">
        <v>480</v>
      </c>
      <c r="AB1012" s="7">
        <v>1</v>
      </c>
    </row>
    <row r="1013" spans="1:28" ht="21.6" customHeight="1">
      <c r="A1013" s="7">
        <v>186</v>
      </c>
      <c r="B1013" s="7">
        <v>2025092300</v>
      </c>
      <c r="C1013" s="7">
        <v>1</v>
      </c>
      <c r="D1013" s="7" t="s">
        <v>7123</v>
      </c>
      <c r="E1013" s="7" t="s">
        <v>125</v>
      </c>
      <c r="F1013" s="7" t="s">
        <v>374</v>
      </c>
      <c r="G1013" s="7" t="s">
        <v>7347</v>
      </c>
      <c r="H1013" s="7" t="s">
        <v>7288</v>
      </c>
      <c r="I1013" s="7" t="s">
        <v>7697</v>
      </c>
      <c r="J1013" s="7" t="s">
        <v>7489</v>
      </c>
      <c r="K1013" s="7" t="s">
        <v>7129</v>
      </c>
      <c r="L1013" s="9" t="s">
        <v>7200</v>
      </c>
      <c r="M1013" s="9" t="s">
        <v>7493</v>
      </c>
      <c r="N1013" s="9" t="s">
        <v>7698</v>
      </c>
      <c r="O1013" s="7" t="s">
        <v>509</v>
      </c>
      <c r="P1013" s="7"/>
      <c r="Q1013" s="7"/>
      <c r="R1013" s="7">
        <v>299068</v>
      </c>
      <c r="S1013" s="7"/>
      <c r="T1013" s="7"/>
      <c r="U1013" s="7"/>
      <c r="V1013" s="7"/>
      <c r="W1013" s="7"/>
      <c r="X1013" s="7"/>
      <c r="Y1013" s="7"/>
      <c r="Z1013" s="9" t="s">
        <v>8390</v>
      </c>
      <c r="AA1013" s="7" t="s">
        <v>480</v>
      </c>
      <c r="AB1013" s="7">
        <v>1</v>
      </c>
    </row>
    <row r="1014" spans="1:28" ht="21.6" customHeight="1">
      <c r="A1014" s="7">
        <v>188</v>
      </c>
      <c r="B1014" s="7">
        <v>2025092307</v>
      </c>
      <c r="C1014" s="7">
        <v>1</v>
      </c>
      <c r="D1014" s="7" t="s">
        <v>7123</v>
      </c>
      <c r="E1014" s="7" t="s">
        <v>125</v>
      </c>
      <c r="F1014" s="7" t="s">
        <v>374</v>
      </c>
      <c r="G1014" s="7" t="s">
        <v>7179</v>
      </c>
      <c r="H1014" s="7" t="s">
        <v>7327</v>
      </c>
      <c r="I1014" s="7" t="s">
        <v>7513</v>
      </c>
      <c r="J1014" s="7" t="s">
        <v>1843</v>
      </c>
      <c r="K1014" s="7" t="s">
        <v>7129</v>
      </c>
      <c r="L1014" s="9" t="s">
        <v>7200</v>
      </c>
      <c r="M1014" s="9" t="s">
        <v>7493</v>
      </c>
      <c r="N1014" s="9" t="s">
        <v>7514</v>
      </c>
      <c r="O1014" s="7" t="s">
        <v>471</v>
      </c>
      <c r="P1014" s="7"/>
      <c r="Q1014" s="7"/>
      <c r="R1014" s="7">
        <v>2041</v>
      </c>
      <c r="S1014" s="7"/>
      <c r="T1014" s="7"/>
      <c r="U1014" s="7"/>
      <c r="V1014" s="7"/>
      <c r="W1014" s="7"/>
      <c r="X1014" s="7"/>
      <c r="Y1014" s="7" t="s">
        <v>480</v>
      </c>
      <c r="Z1014" s="9" t="s">
        <v>8391</v>
      </c>
      <c r="AA1014" s="7" t="s">
        <v>480</v>
      </c>
      <c r="AB1014" s="7">
        <v>1</v>
      </c>
    </row>
    <row r="1015" spans="1:28" ht="21.6" customHeight="1">
      <c r="A1015" s="7">
        <v>190</v>
      </c>
      <c r="B1015" s="7">
        <v>2025092308</v>
      </c>
      <c r="C1015" s="7">
        <v>1</v>
      </c>
      <c r="D1015" s="7" t="s">
        <v>7123</v>
      </c>
      <c r="E1015" s="7" t="s">
        <v>125</v>
      </c>
      <c r="F1015" s="7" t="s">
        <v>374</v>
      </c>
      <c r="G1015" s="7" t="s">
        <v>7327</v>
      </c>
      <c r="H1015" s="7" t="s">
        <v>7347</v>
      </c>
      <c r="I1015" s="7" t="s">
        <v>7516</v>
      </c>
      <c r="J1015" s="7" t="s">
        <v>1843</v>
      </c>
      <c r="K1015" s="7" t="s">
        <v>7129</v>
      </c>
      <c r="L1015" s="9" t="s">
        <v>7200</v>
      </c>
      <c r="M1015" s="9" t="s">
        <v>7493</v>
      </c>
      <c r="N1015" s="9" t="s">
        <v>7517</v>
      </c>
      <c r="O1015" s="7" t="s">
        <v>471</v>
      </c>
      <c r="P1015" s="7"/>
      <c r="Q1015" s="7"/>
      <c r="R1015" s="7">
        <v>23991</v>
      </c>
      <c r="S1015" s="7"/>
      <c r="T1015" s="7"/>
      <c r="U1015" s="7"/>
      <c r="V1015" s="7"/>
      <c r="W1015" s="7"/>
      <c r="X1015" s="7"/>
      <c r="Y1015" s="7" t="s">
        <v>480</v>
      </c>
      <c r="Z1015" s="9" t="s">
        <v>8392</v>
      </c>
      <c r="AA1015" s="7" t="s">
        <v>480</v>
      </c>
      <c r="AB1015" s="7">
        <v>1</v>
      </c>
    </row>
    <row r="1016" spans="1:28" ht="21.6" customHeight="1">
      <c r="A1016" s="7">
        <v>187</v>
      </c>
      <c r="B1016" s="7">
        <v>2025092342</v>
      </c>
      <c r="C1016" s="7">
        <v>1</v>
      </c>
      <c r="D1016" s="7" t="s">
        <v>7123</v>
      </c>
      <c r="E1016" s="7" t="s">
        <v>125</v>
      </c>
      <c r="F1016" s="7" t="s">
        <v>374</v>
      </c>
      <c r="G1016" s="7" t="s">
        <v>7373</v>
      </c>
      <c r="H1016" s="7" t="s">
        <v>7333</v>
      </c>
      <c r="I1016" s="7" t="s">
        <v>7697</v>
      </c>
      <c r="J1016" s="7" t="s">
        <v>7489</v>
      </c>
      <c r="K1016" s="7" t="s">
        <v>7129</v>
      </c>
      <c r="L1016" s="9" t="s">
        <v>7200</v>
      </c>
      <c r="M1016" s="9" t="s">
        <v>7493</v>
      </c>
      <c r="N1016" s="9" t="s">
        <v>7698</v>
      </c>
      <c r="O1016" s="7" t="s">
        <v>471</v>
      </c>
      <c r="P1016" s="7"/>
      <c r="Q1016" s="7"/>
      <c r="R1016" s="7">
        <v>299068</v>
      </c>
      <c r="S1016" s="7"/>
      <c r="T1016" s="7"/>
      <c r="U1016" s="7"/>
      <c r="V1016" s="7"/>
      <c r="W1016" s="7"/>
      <c r="X1016" s="7"/>
      <c r="Y1016" s="7" t="s">
        <v>480</v>
      </c>
      <c r="Z1016" s="9" t="s">
        <v>8268</v>
      </c>
      <c r="AA1016" s="7" t="s">
        <v>480</v>
      </c>
      <c r="AB1016" s="7">
        <v>1</v>
      </c>
    </row>
    <row r="1017" spans="1:28" ht="21.6" customHeight="1">
      <c r="A1017" s="7">
        <v>194</v>
      </c>
      <c r="B1017" s="7">
        <v>2025090604</v>
      </c>
      <c r="C1017" s="7">
        <v>1</v>
      </c>
      <c r="D1017" s="7" t="s">
        <v>7123</v>
      </c>
      <c r="E1017" s="7" t="s">
        <v>125</v>
      </c>
      <c r="F1017" s="7" t="s">
        <v>388</v>
      </c>
      <c r="G1017" s="7" t="s">
        <v>7296</v>
      </c>
      <c r="H1017" s="7" t="s">
        <v>7226</v>
      </c>
      <c r="I1017" s="7" t="s">
        <v>8393</v>
      </c>
      <c r="J1017" s="7" t="s">
        <v>1843</v>
      </c>
      <c r="K1017" s="7" t="s">
        <v>7129</v>
      </c>
      <c r="L1017" s="9" t="s">
        <v>7200</v>
      </c>
      <c r="M1017" s="9" t="s">
        <v>7493</v>
      </c>
      <c r="N1017" s="9" t="s">
        <v>7692</v>
      </c>
      <c r="O1017" s="7" t="s">
        <v>7136</v>
      </c>
      <c r="P1017" s="7"/>
      <c r="Q1017" s="7"/>
      <c r="R1017" s="7">
        <v>13789</v>
      </c>
      <c r="S1017" s="7"/>
      <c r="T1017" s="7"/>
      <c r="U1017" s="7"/>
      <c r="V1017" s="7"/>
      <c r="W1017" s="7"/>
      <c r="X1017" s="7"/>
      <c r="Y1017" s="7"/>
      <c r="Z1017" s="9" t="s">
        <v>7641</v>
      </c>
      <c r="AA1017" s="7" t="s">
        <v>480</v>
      </c>
      <c r="AB1017" s="7">
        <v>1</v>
      </c>
    </row>
    <row r="1018" spans="1:28" ht="21.6" customHeight="1">
      <c r="A1018" s="7">
        <v>24</v>
      </c>
      <c r="B1018" s="7">
        <v>2025092431</v>
      </c>
      <c r="C1018" s="7">
        <v>1</v>
      </c>
      <c r="D1018" s="7" t="s">
        <v>7123</v>
      </c>
      <c r="E1018" s="7" t="s">
        <v>130</v>
      </c>
      <c r="F1018" s="7" t="s">
        <v>8394</v>
      </c>
      <c r="G1018" s="7" t="s">
        <v>7968</v>
      </c>
      <c r="H1018" s="7" t="s">
        <v>7983</v>
      </c>
      <c r="I1018" s="7" t="s">
        <v>7209</v>
      </c>
      <c r="J1018" s="7" t="s">
        <v>7199</v>
      </c>
      <c r="K1018" s="7" t="s">
        <v>7129</v>
      </c>
      <c r="L1018" s="9" t="s">
        <v>7210</v>
      </c>
      <c r="M1018" s="9" t="s">
        <v>7211</v>
      </c>
      <c r="N1018" s="9" t="s">
        <v>130</v>
      </c>
      <c r="O1018" s="7" t="s">
        <v>471</v>
      </c>
      <c r="P1018" s="7"/>
      <c r="Q1018" s="7"/>
      <c r="R1018" s="7">
        <v>51678</v>
      </c>
      <c r="S1018" s="7" t="s">
        <v>480</v>
      </c>
      <c r="T1018" s="7"/>
      <c r="U1018" s="7"/>
      <c r="V1018" s="7"/>
      <c r="W1018" s="7"/>
      <c r="X1018" s="7"/>
      <c r="Y1018" s="7"/>
      <c r="Z1018" s="9" t="s">
        <v>7132</v>
      </c>
      <c r="AA1018" s="7" t="s">
        <v>480</v>
      </c>
      <c r="AB1018" s="7">
        <v>1</v>
      </c>
    </row>
    <row r="1019" spans="1:28" ht="21.6" customHeight="1">
      <c r="A1019" s="7">
        <v>43</v>
      </c>
      <c r="B1019" s="7">
        <v>2025092444</v>
      </c>
      <c r="C1019" s="7">
        <v>1</v>
      </c>
      <c r="D1019" s="7" t="s">
        <v>7123</v>
      </c>
      <c r="E1019" s="7" t="s">
        <v>130</v>
      </c>
      <c r="F1019" s="7" t="s">
        <v>8394</v>
      </c>
      <c r="G1019" s="7" t="s">
        <v>7754</v>
      </c>
      <c r="H1019" s="7" t="s">
        <v>7755</v>
      </c>
      <c r="I1019" s="7" t="s">
        <v>7752</v>
      </c>
      <c r="J1019" s="7" t="s">
        <v>7753</v>
      </c>
      <c r="K1019" s="7" t="s">
        <v>7129</v>
      </c>
      <c r="L1019" s="9" t="s">
        <v>7279</v>
      </c>
      <c r="M1019" s="9" t="s">
        <v>7280</v>
      </c>
      <c r="N1019" s="9"/>
      <c r="O1019" s="7" t="s">
        <v>471</v>
      </c>
      <c r="P1019" s="7"/>
      <c r="Q1019" s="7"/>
      <c r="R1019" s="7">
        <v>38385</v>
      </c>
      <c r="S1019" s="7" t="s">
        <v>480</v>
      </c>
      <c r="T1019" s="7"/>
      <c r="U1019" s="7"/>
      <c r="V1019" s="7"/>
      <c r="W1019" s="7"/>
      <c r="X1019" s="7"/>
      <c r="Y1019" s="7"/>
      <c r="Z1019" s="9" t="s">
        <v>7132</v>
      </c>
      <c r="AA1019" s="7" t="s">
        <v>480</v>
      </c>
      <c r="AB1019" s="7">
        <v>1</v>
      </c>
    </row>
    <row r="1020" spans="1:28" ht="21.6" customHeight="1">
      <c r="A1020" s="7">
        <v>113</v>
      </c>
      <c r="B1020" s="7">
        <v>2025090354</v>
      </c>
      <c r="C1020" s="7">
        <v>1</v>
      </c>
      <c r="D1020" s="7" t="s">
        <v>7123</v>
      </c>
      <c r="E1020" s="7" t="s">
        <v>125</v>
      </c>
      <c r="F1020" s="7" t="s">
        <v>8345</v>
      </c>
      <c r="G1020" s="7" t="s">
        <v>7372</v>
      </c>
      <c r="H1020" s="7" t="s">
        <v>7377</v>
      </c>
      <c r="I1020" s="7" t="s">
        <v>8346</v>
      </c>
      <c r="J1020" s="7" t="s">
        <v>7170</v>
      </c>
      <c r="K1020" s="7" t="s">
        <v>7129</v>
      </c>
      <c r="L1020" s="9" t="s">
        <v>8347</v>
      </c>
      <c r="M1020" s="9" t="s">
        <v>8348</v>
      </c>
      <c r="N1020" s="9" t="s">
        <v>7443</v>
      </c>
      <c r="O1020" s="7" t="s">
        <v>7136</v>
      </c>
      <c r="P1020" s="7">
        <v>0</v>
      </c>
      <c r="Q1020" s="7">
        <v>0</v>
      </c>
      <c r="R1020" s="7">
        <v>41</v>
      </c>
      <c r="S1020" s="7"/>
      <c r="T1020" s="7"/>
      <c r="U1020" s="7"/>
      <c r="V1020" s="7"/>
      <c r="W1020" s="7"/>
      <c r="X1020" s="7"/>
      <c r="Y1020" s="7"/>
      <c r="Z1020" s="9" t="s">
        <v>7641</v>
      </c>
      <c r="AA1020" s="7" t="s">
        <v>480</v>
      </c>
      <c r="AB1020" s="7">
        <v>1</v>
      </c>
    </row>
    <row r="1021" spans="1:28" ht="21.6" customHeight="1">
      <c r="A1021" s="7">
        <v>133</v>
      </c>
      <c r="B1021" s="7">
        <v>2025092382</v>
      </c>
      <c r="C1021" s="7">
        <v>1</v>
      </c>
      <c r="D1021" s="7" t="s">
        <v>7123</v>
      </c>
      <c r="E1021" s="7" t="s">
        <v>125</v>
      </c>
      <c r="F1021" s="7" t="s">
        <v>8394</v>
      </c>
      <c r="G1021" s="7" t="s">
        <v>7226</v>
      </c>
      <c r="H1021" s="7" t="s">
        <v>7227</v>
      </c>
      <c r="I1021" s="7" t="s">
        <v>7398</v>
      </c>
      <c r="J1021" s="7" t="s">
        <v>7223</v>
      </c>
      <c r="K1021" s="7" t="s">
        <v>7129</v>
      </c>
      <c r="L1021" s="9" t="s">
        <v>7200</v>
      </c>
      <c r="M1021" s="9" t="s">
        <v>7399</v>
      </c>
      <c r="N1021" s="9" t="s">
        <v>7891</v>
      </c>
      <c r="O1021" s="7" t="s">
        <v>471</v>
      </c>
      <c r="P1021" s="7"/>
      <c r="Q1021" s="7"/>
      <c r="R1021" s="7">
        <v>3180</v>
      </c>
      <c r="S1021" s="7"/>
      <c r="T1021" s="7"/>
      <c r="U1021" s="7" t="s">
        <v>480</v>
      </c>
      <c r="V1021" s="7"/>
      <c r="W1021" s="7"/>
      <c r="X1021" s="7"/>
      <c r="Y1021" s="7"/>
      <c r="Z1021" s="9" t="s">
        <v>7308</v>
      </c>
      <c r="AA1021" s="7" t="s">
        <v>480</v>
      </c>
      <c r="AB1021" s="7">
        <v>1</v>
      </c>
    </row>
    <row r="1022" spans="1:28" ht="21.6" customHeight="1">
      <c r="A1022" s="7">
        <v>169</v>
      </c>
      <c r="B1022" s="7">
        <v>2025090350</v>
      </c>
      <c r="C1022" s="7">
        <v>1</v>
      </c>
      <c r="D1022" s="7" t="s">
        <v>7123</v>
      </c>
      <c r="E1022" s="7" t="s">
        <v>125</v>
      </c>
      <c r="F1022" s="7" t="s">
        <v>8345</v>
      </c>
      <c r="G1022" s="7" t="s">
        <v>7332</v>
      </c>
      <c r="H1022" s="7" t="s">
        <v>7333</v>
      </c>
      <c r="I1022" s="7" t="s">
        <v>7471</v>
      </c>
      <c r="J1022" s="7" t="s">
        <v>7244</v>
      </c>
      <c r="K1022" s="7" t="s">
        <v>7129</v>
      </c>
      <c r="L1022" s="9" t="s">
        <v>7408</v>
      </c>
      <c r="M1022" s="9" t="s">
        <v>7472</v>
      </c>
      <c r="N1022" s="9" t="s">
        <v>7454</v>
      </c>
      <c r="O1022" s="7" t="s">
        <v>7136</v>
      </c>
      <c r="P1022" s="7"/>
      <c r="Q1022" s="7"/>
      <c r="R1022" s="7">
        <v>183883</v>
      </c>
      <c r="S1022" s="7"/>
      <c r="T1022" s="7"/>
      <c r="U1022" s="7"/>
      <c r="V1022" s="7"/>
      <c r="W1022" s="7"/>
      <c r="X1022" s="7"/>
      <c r="Y1022" s="7"/>
      <c r="Z1022" s="9" t="s">
        <v>7641</v>
      </c>
      <c r="AA1022" s="7" t="s">
        <v>480</v>
      </c>
      <c r="AB1022" s="7">
        <v>1</v>
      </c>
    </row>
    <row r="1023" spans="1:28" ht="21.6" customHeight="1">
      <c r="A1023" s="7">
        <v>189</v>
      </c>
      <c r="B1023" s="7">
        <v>2025092393</v>
      </c>
      <c r="C1023" s="7">
        <v>1</v>
      </c>
      <c r="D1023" s="7" t="s">
        <v>7123</v>
      </c>
      <c r="E1023" s="7" t="s">
        <v>125</v>
      </c>
      <c r="F1023" s="7" t="s">
        <v>8394</v>
      </c>
      <c r="G1023" s="7" t="s">
        <v>7178</v>
      </c>
      <c r="H1023" s="7" t="s">
        <v>7948</v>
      </c>
      <c r="I1023" s="7" t="s">
        <v>7686</v>
      </c>
      <c r="J1023" s="7" t="s">
        <v>7489</v>
      </c>
      <c r="K1023" s="7" t="s">
        <v>7129</v>
      </c>
      <c r="L1023" s="9" t="s">
        <v>7200</v>
      </c>
      <c r="M1023" s="9" t="s">
        <v>7687</v>
      </c>
      <c r="N1023" s="9" t="s">
        <v>7688</v>
      </c>
      <c r="O1023" s="7" t="s">
        <v>509</v>
      </c>
      <c r="P1023" s="7"/>
      <c r="Q1023" s="7"/>
      <c r="R1023" s="7">
        <v>77968</v>
      </c>
      <c r="S1023" s="7"/>
      <c r="T1023" s="7"/>
      <c r="U1023" s="7"/>
      <c r="V1023" s="7"/>
      <c r="W1023" s="7"/>
      <c r="X1023" s="7"/>
      <c r="Y1023" s="7"/>
      <c r="Z1023" s="9" t="s">
        <v>7675</v>
      </c>
      <c r="AA1023" s="7" t="s">
        <v>480</v>
      </c>
      <c r="AB1023" s="7">
        <v>1</v>
      </c>
    </row>
    <row r="1024" spans="1:28" ht="21.6" customHeight="1">
      <c r="A1024" s="7">
        <v>198</v>
      </c>
      <c r="B1024" s="7">
        <v>2025092380</v>
      </c>
      <c r="C1024" s="7">
        <v>1</v>
      </c>
      <c r="D1024" s="7" t="s">
        <v>7123</v>
      </c>
      <c r="E1024" s="7" t="s">
        <v>125</v>
      </c>
      <c r="F1024" s="7" t="s">
        <v>8394</v>
      </c>
      <c r="G1024" s="7" t="s">
        <v>7296</v>
      </c>
      <c r="H1024" s="7" t="s">
        <v>7342</v>
      </c>
      <c r="I1024" s="7" t="s">
        <v>7513</v>
      </c>
      <c r="J1024" s="7" t="s">
        <v>1843</v>
      </c>
      <c r="K1024" s="7" t="s">
        <v>7129</v>
      </c>
      <c r="L1024" s="9" t="s">
        <v>7200</v>
      </c>
      <c r="M1024" s="9" t="s">
        <v>7493</v>
      </c>
      <c r="N1024" s="9" t="s">
        <v>7514</v>
      </c>
      <c r="O1024" s="7" t="s">
        <v>471</v>
      </c>
      <c r="P1024" s="7"/>
      <c r="Q1024" s="7"/>
      <c r="R1024" s="7">
        <v>2041</v>
      </c>
      <c r="S1024" s="7"/>
      <c r="T1024" s="7"/>
      <c r="U1024" s="7" t="s">
        <v>480</v>
      </c>
      <c r="V1024" s="7"/>
      <c r="W1024" s="7"/>
      <c r="X1024" s="7"/>
      <c r="Y1024" s="7"/>
      <c r="Z1024" s="9" t="s">
        <v>7308</v>
      </c>
      <c r="AA1024" s="7" t="s">
        <v>480</v>
      </c>
      <c r="AB1024" s="7">
        <v>1</v>
      </c>
    </row>
    <row r="1025" spans="1:28" ht="21.6" customHeight="1">
      <c r="A1025" s="7">
        <v>201</v>
      </c>
      <c r="B1025" s="7">
        <v>2025092381</v>
      </c>
      <c r="C1025" s="7">
        <v>1</v>
      </c>
      <c r="D1025" s="7" t="s">
        <v>7123</v>
      </c>
      <c r="E1025" s="7" t="s">
        <v>125</v>
      </c>
      <c r="F1025" s="7" t="s">
        <v>8394</v>
      </c>
      <c r="G1025" s="7" t="s">
        <v>7342</v>
      </c>
      <c r="H1025" s="7" t="s">
        <v>7226</v>
      </c>
      <c r="I1025" s="7" t="s">
        <v>7516</v>
      </c>
      <c r="J1025" s="7" t="s">
        <v>1843</v>
      </c>
      <c r="K1025" s="7" t="s">
        <v>7129</v>
      </c>
      <c r="L1025" s="9" t="s">
        <v>7200</v>
      </c>
      <c r="M1025" s="9" t="s">
        <v>7493</v>
      </c>
      <c r="N1025" s="9" t="s">
        <v>7517</v>
      </c>
      <c r="O1025" s="7" t="s">
        <v>471</v>
      </c>
      <c r="P1025" s="7"/>
      <c r="Q1025" s="7"/>
      <c r="R1025" s="7">
        <v>23991</v>
      </c>
      <c r="S1025" s="7"/>
      <c r="T1025" s="7"/>
      <c r="U1025" s="7" t="s">
        <v>480</v>
      </c>
      <c r="V1025" s="7"/>
      <c r="W1025" s="7"/>
      <c r="X1025" s="7"/>
      <c r="Y1025" s="7"/>
      <c r="Z1025" s="9" t="s">
        <v>7308</v>
      </c>
      <c r="AA1025" s="7" t="s">
        <v>480</v>
      </c>
      <c r="AB1025" s="7">
        <v>1</v>
      </c>
    </row>
    <row r="1026" spans="1:28" ht="21.6" customHeight="1">
      <c r="A1026" s="7">
        <v>206</v>
      </c>
      <c r="B1026" s="7">
        <v>2025092286</v>
      </c>
      <c r="C1026" s="7">
        <v>1</v>
      </c>
      <c r="D1026" s="7" t="s">
        <v>7123</v>
      </c>
      <c r="E1026" s="7" t="s">
        <v>125</v>
      </c>
      <c r="F1026" s="7" t="s">
        <v>374</v>
      </c>
      <c r="G1026" s="7" t="s">
        <v>7226</v>
      </c>
      <c r="H1026" s="7" t="s">
        <v>7309</v>
      </c>
      <c r="I1026" s="7" t="s">
        <v>7702</v>
      </c>
      <c r="J1026" s="7" t="s">
        <v>7703</v>
      </c>
      <c r="K1026" s="7" t="s">
        <v>7129</v>
      </c>
      <c r="L1026" s="9" t="s">
        <v>7704</v>
      </c>
      <c r="M1026" s="9" t="s">
        <v>7705</v>
      </c>
      <c r="N1026" s="9" t="s">
        <v>7706</v>
      </c>
      <c r="O1026" s="7" t="s">
        <v>7136</v>
      </c>
      <c r="P1026" s="7"/>
      <c r="Q1026" s="7">
        <v>2480</v>
      </c>
      <c r="R1026" s="7">
        <v>172711</v>
      </c>
      <c r="S1026" s="7"/>
      <c r="T1026" s="7"/>
      <c r="U1026" s="7"/>
      <c r="V1026" s="7"/>
      <c r="W1026" s="7"/>
      <c r="X1026" s="7"/>
      <c r="Y1026" s="7"/>
      <c r="Z1026" s="9" t="s">
        <v>7641</v>
      </c>
      <c r="AA1026" s="7" t="s">
        <v>480</v>
      </c>
      <c r="AB1026" s="7">
        <v>1</v>
      </c>
    </row>
    <row r="1027" spans="1:28" ht="21.6" customHeight="1">
      <c r="A1027" s="7">
        <v>269</v>
      </c>
      <c r="B1027" s="7">
        <v>2025092413</v>
      </c>
      <c r="C1027" s="7">
        <v>1</v>
      </c>
      <c r="D1027" s="7" t="s">
        <v>7123</v>
      </c>
      <c r="E1027" s="7" t="s">
        <v>146</v>
      </c>
      <c r="F1027" s="7" t="s">
        <v>8394</v>
      </c>
      <c r="G1027" s="7" t="s">
        <v>7712</v>
      </c>
      <c r="H1027" s="7" t="s">
        <v>7196</v>
      </c>
      <c r="I1027" s="7" t="s">
        <v>8359</v>
      </c>
      <c r="J1027" s="7" t="s">
        <v>7542</v>
      </c>
      <c r="K1027" s="7" t="s">
        <v>7525</v>
      </c>
      <c r="L1027" s="9" t="s">
        <v>7543</v>
      </c>
      <c r="M1027" s="9" t="s">
        <v>8360</v>
      </c>
      <c r="N1027" s="9" t="s">
        <v>8361</v>
      </c>
      <c r="O1027" s="7" t="s">
        <v>509</v>
      </c>
      <c r="P1027" s="7"/>
      <c r="Q1027" s="7"/>
      <c r="R1027" s="7">
        <v>0</v>
      </c>
      <c r="S1027" s="7"/>
      <c r="T1027" s="7"/>
      <c r="U1027" s="7"/>
      <c r="V1027" s="7"/>
      <c r="W1027" s="7"/>
      <c r="X1027" s="7"/>
      <c r="Y1027" s="7"/>
      <c r="Z1027" s="9" t="s">
        <v>8395</v>
      </c>
      <c r="AA1027" s="7" t="s">
        <v>480</v>
      </c>
      <c r="AB1027" s="7">
        <v>1</v>
      </c>
    </row>
    <row r="1028" spans="1:28" ht="21.6" customHeight="1">
      <c r="A1028" s="7">
        <v>36</v>
      </c>
      <c r="B1028" s="7">
        <v>2025092493</v>
      </c>
      <c r="C1028" s="7">
        <v>1</v>
      </c>
      <c r="D1028" s="7" t="s">
        <v>7123</v>
      </c>
      <c r="E1028" s="7" t="s">
        <v>130</v>
      </c>
      <c r="F1028" s="7" t="s">
        <v>8394</v>
      </c>
      <c r="G1028" s="7" t="s">
        <v>7125</v>
      </c>
      <c r="H1028" s="7" t="s">
        <v>7126</v>
      </c>
      <c r="I1028" s="7" t="s">
        <v>7246</v>
      </c>
      <c r="J1028" s="7" t="s">
        <v>7247</v>
      </c>
      <c r="K1028" s="7" t="s">
        <v>7129</v>
      </c>
      <c r="L1028" s="9" t="s">
        <v>7248</v>
      </c>
      <c r="M1028" s="9" t="s">
        <v>7249</v>
      </c>
      <c r="N1028" s="9" t="s">
        <v>7250</v>
      </c>
      <c r="O1028" s="7" t="s">
        <v>471</v>
      </c>
      <c r="P1028" s="7"/>
      <c r="Q1028" s="7">
        <v>37650</v>
      </c>
      <c r="R1028" s="7">
        <v>34404</v>
      </c>
      <c r="S1028" s="7" t="s">
        <v>480</v>
      </c>
      <c r="T1028" s="7"/>
      <c r="U1028" s="7"/>
      <c r="V1028" s="7"/>
      <c r="W1028" s="7"/>
      <c r="X1028" s="7"/>
      <c r="Y1028" s="7"/>
      <c r="Z1028" s="9" t="s">
        <v>7132</v>
      </c>
      <c r="AA1028" s="7" t="s">
        <v>480</v>
      </c>
      <c r="AB1028" s="7">
        <v>1</v>
      </c>
    </row>
    <row r="1029" spans="1:28" ht="21.6" customHeight="1">
      <c r="A1029" s="7">
        <v>122</v>
      </c>
      <c r="B1029" s="7">
        <v>2025091708</v>
      </c>
      <c r="C1029" s="7">
        <v>1</v>
      </c>
      <c r="D1029" s="7" t="s">
        <v>7123</v>
      </c>
      <c r="E1029" s="7" t="s">
        <v>125</v>
      </c>
      <c r="F1029" s="7" t="s">
        <v>8363</v>
      </c>
      <c r="G1029" s="7" t="s">
        <v>7332</v>
      </c>
      <c r="H1029" s="7" t="s">
        <v>7333</v>
      </c>
      <c r="I1029" s="7" t="s">
        <v>7651</v>
      </c>
      <c r="J1029" s="7" t="s">
        <v>7199</v>
      </c>
      <c r="K1029" s="7" t="s">
        <v>7129</v>
      </c>
      <c r="L1029" s="9" t="s">
        <v>7652</v>
      </c>
      <c r="M1029" s="9" t="s">
        <v>7653</v>
      </c>
      <c r="N1029" s="9" t="s">
        <v>7370</v>
      </c>
      <c r="O1029" s="7" t="s">
        <v>7136</v>
      </c>
      <c r="P1029" s="7"/>
      <c r="Q1029" s="7"/>
      <c r="R1029" s="7">
        <v>220600</v>
      </c>
      <c r="S1029" s="7"/>
      <c r="T1029" s="7"/>
      <c r="U1029" s="7"/>
      <c r="V1029" s="7"/>
      <c r="W1029" s="7"/>
      <c r="X1029" s="7"/>
      <c r="Y1029" s="7"/>
      <c r="Z1029" s="9" t="s">
        <v>7766</v>
      </c>
      <c r="AA1029" s="7" t="s">
        <v>480</v>
      </c>
      <c r="AB1029" s="7">
        <v>1</v>
      </c>
    </row>
    <row r="1030" spans="1:28" ht="21.6" customHeight="1">
      <c r="A1030" s="7">
        <v>132</v>
      </c>
      <c r="B1030" s="7">
        <v>2025090972</v>
      </c>
      <c r="C1030" s="7">
        <v>1</v>
      </c>
      <c r="D1030" s="7" t="s">
        <v>7123</v>
      </c>
      <c r="E1030" s="7" t="s">
        <v>125</v>
      </c>
      <c r="F1030" s="7" t="s">
        <v>8354</v>
      </c>
      <c r="G1030" s="7" t="s">
        <v>7196</v>
      </c>
      <c r="H1030" s="7" t="s">
        <v>7150</v>
      </c>
      <c r="I1030" s="7" t="s">
        <v>7393</v>
      </c>
      <c r="J1030" s="7" t="s">
        <v>7223</v>
      </c>
      <c r="K1030" s="7" t="s">
        <v>7129</v>
      </c>
      <c r="L1030" s="9" t="s">
        <v>7394</v>
      </c>
      <c r="M1030" s="9" t="s">
        <v>7395</v>
      </c>
      <c r="N1030" s="9"/>
      <c r="O1030" s="7" t="s">
        <v>7136</v>
      </c>
      <c r="P1030" s="7"/>
      <c r="Q1030" s="7"/>
      <c r="R1030" s="7">
        <v>48000</v>
      </c>
      <c r="S1030" s="7"/>
      <c r="T1030" s="7"/>
      <c r="U1030" s="7"/>
      <c r="V1030" s="7"/>
      <c r="W1030" s="7"/>
      <c r="X1030" s="7"/>
      <c r="Y1030" s="7"/>
      <c r="Z1030" s="9" t="s">
        <v>118</v>
      </c>
      <c r="AA1030" s="7" t="s">
        <v>480</v>
      </c>
      <c r="AB1030" s="7">
        <v>1</v>
      </c>
    </row>
    <row r="1031" spans="1:28" ht="21.6" customHeight="1">
      <c r="A1031" s="7">
        <v>156</v>
      </c>
      <c r="B1031" s="7">
        <v>2025092737</v>
      </c>
      <c r="C1031" s="7">
        <v>1</v>
      </c>
      <c r="D1031" s="7" t="s">
        <v>7123</v>
      </c>
      <c r="E1031" s="7" t="s">
        <v>125</v>
      </c>
      <c r="F1031" s="7" t="s">
        <v>8396</v>
      </c>
      <c r="G1031" s="7" t="s">
        <v>7226</v>
      </c>
      <c r="H1031" s="7" t="s">
        <v>7332</v>
      </c>
      <c r="I1031" s="7" t="s">
        <v>7448</v>
      </c>
      <c r="J1031" s="7" t="s">
        <v>7244</v>
      </c>
      <c r="K1031" s="7" t="s">
        <v>7129</v>
      </c>
      <c r="L1031" s="9" t="s">
        <v>7449</v>
      </c>
      <c r="M1031" s="9" t="s">
        <v>7450</v>
      </c>
      <c r="N1031" s="9" t="s">
        <v>371</v>
      </c>
      <c r="O1031" s="7" t="s">
        <v>471</v>
      </c>
      <c r="P1031" s="7"/>
      <c r="Q1031" s="7"/>
      <c r="R1031" s="7">
        <v>295043</v>
      </c>
      <c r="S1031" s="7"/>
      <c r="T1031" s="7" t="s">
        <v>480</v>
      </c>
      <c r="U1031" s="7"/>
      <c r="V1031" s="7"/>
      <c r="W1031" s="7"/>
      <c r="X1031" s="7"/>
      <c r="Y1031" s="7"/>
      <c r="Z1031" s="9" t="s">
        <v>8397</v>
      </c>
      <c r="AA1031" s="7" t="s">
        <v>480</v>
      </c>
      <c r="AB1031" s="7">
        <v>1</v>
      </c>
    </row>
    <row r="1032" spans="1:28" ht="21.6" customHeight="1">
      <c r="A1032" s="7">
        <v>211</v>
      </c>
      <c r="B1032" s="7">
        <v>2025092497</v>
      </c>
      <c r="C1032" s="7">
        <v>1</v>
      </c>
      <c r="D1032" s="7" t="s">
        <v>7123</v>
      </c>
      <c r="E1032" s="7" t="s">
        <v>125</v>
      </c>
      <c r="F1032" s="7" t="s">
        <v>8394</v>
      </c>
      <c r="G1032" s="7" t="s">
        <v>7150</v>
      </c>
      <c r="H1032" s="7" t="s">
        <v>7333</v>
      </c>
      <c r="I1032" s="7" t="s">
        <v>7702</v>
      </c>
      <c r="J1032" s="7" t="s">
        <v>7703</v>
      </c>
      <c r="K1032" s="7" t="s">
        <v>7129</v>
      </c>
      <c r="L1032" s="9" t="s">
        <v>7704</v>
      </c>
      <c r="M1032" s="9" t="s">
        <v>7705</v>
      </c>
      <c r="N1032" s="9" t="s">
        <v>7706</v>
      </c>
      <c r="O1032" s="7" t="s">
        <v>471</v>
      </c>
      <c r="P1032" s="7"/>
      <c r="Q1032" s="7">
        <v>2480</v>
      </c>
      <c r="R1032" s="7">
        <v>172711</v>
      </c>
      <c r="S1032" s="7"/>
      <c r="T1032" s="7"/>
      <c r="U1032" s="7"/>
      <c r="V1032" s="7"/>
      <c r="W1032" s="7"/>
      <c r="X1032" s="7"/>
      <c r="Y1032" s="7" t="s">
        <v>480</v>
      </c>
      <c r="Z1032" s="9" t="s">
        <v>7437</v>
      </c>
      <c r="AA1032" s="7" t="s">
        <v>480</v>
      </c>
      <c r="AB1032" s="7">
        <v>1</v>
      </c>
    </row>
    <row r="1033" spans="1:28" ht="21.6" customHeight="1">
      <c r="A1033" s="7">
        <v>214</v>
      </c>
      <c r="B1033" s="7">
        <v>2025092541</v>
      </c>
      <c r="C1033" s="7">
        <v>1</v>
      </c>
      <c r="D1033" s="7" t="s">
        <v>7123</v>
      </c>
      <c r="E1033" s="7" t="s">
        <v>125</v>
      </c>
      <c r="F1033" s="7" t="s">
        <v>8394</v>
      </c>
      <c r="G1033" s="7" t="s">
        <v>7333</v>
      </c>
      <c r="H1033" s="7" t="s">
        <v>7377</v>
      </c>
      <c r="I1033" s="7" t="s">
        <v>7708</v>
      </c>
      <c r="J1033" s="7" t="s">
        <v>7703</v>
      </c>
      <c r="K1033" s="7" t="s">
        <v>7129</v>
      </c>
      <c r="L1033" s="9" t="s">
        <v>7704</v>
      </c>
      <c r="M1033" s="9" t="s">
        <v>7705</v>
      </c>
      <c r="N1033" s="9" t="s">
        <v>7709</v>
      </c>
      <c r="O1033" s="7" t="s">
        <v>471</v>
      </c>
      <c r="P1033" s="7"/>
      <c r="Q1033" s="7">
        <v>8498</v>
      </c>
      <c r="R1033" s="7">
        <v>295833</v>
      </c>
      <c r="S1033" s="7"/>
      <c r="T1033" s="7"/>
      <c r="U1033" s="7"/>
      <c r="V1033" s="7"/>
      <c r="W1033" s="7"/>
      <c r="X1033" s="7"/>
      <c r="Y1033" s="7" t="s">
        <v>480</v>
      </c>
      <c r="Z1033" s="9" t="s">
        <v>8398</v>
      </c>
      <c r="AA1033" s="7" t="s">
        <v>480</v>
      </c>
      <c r="AB1033" s="7">
        <v>1</v>
      </c>
    </row>
    <row r="1034" spans="1:28" ht="21.6" customHeight="1">
      <c r="A1034" s="7">
        <v>1</v>
      </c>
      <c r="B1034" s="7">
        <v>2025092090</v>
      </c>
      <c r="C1034" s="7">
        <v>1</v>
      </c>
      <c r="D1034" s="7" t="s">
        <v>7123</v>
      </c>
      <c r="E1034" s="7" t="s">
        <v>130</v>
      </c>
      <c r="F1034" s="7" t="s">
        <v>8377</v>
      </c>
      <c r="G1034" s="7" t="s">
        <v>7999</v>
      </c>
      <c r="H1034" s="7" t="s">
        <v>8294</v>
      </c>
      <c r="I1034" s="7" t="s">
        <v>7140</v>
      </c>
      <c r="J1034" s="7" t="s">
        <v>7141</v>
      </c>
      <c r="K1034" s="7" t="s">
        <v>7129</v>
      </c>
      <c r="L1034" s="9" t="s">
        <v>7142</v>
      </c>
      <c r="M1034" s="9" t="s">
        <v>7143</v>
      </c>
      <c r="N1034" s="9" t="s">
        <v>130</v>
      </c>
      <c r="O1034" s="7" t="s">
        <v>7136</v>
      </c>
      <c r="P1034" s="7"/>
      <c r="Q1034" s="7">
        <v>84</v>
      </c>
      <c r="R1034" s="7">
        <v>3496</v>
      </c>
      <c r="S1034" s="7"/>
      <c r="T1034" s="7"/>
      <c r="U1034" s="7"/>
      <c r="V1034" s="7"/>
      <c r="W1034" s="7"/>
      <c r="X1034" s="7"/>
      <c r="Y1034" s="7"/>
      <c r="Z1034" s="9" t="s">
        <v>7132</v>
      </c>
      <c r="AA1034" s="7" t="s">
        <v>480</v>
      </c>
      <c r="AB1034" s="7">
        <v>1</v>
      </c>
    </row>
    <row r="1035" spans="1:28" ht="21.6" customHeight="1">
      <c r="A1035" s="7">
        <v>20</v>
      </c>
      <c r="B1035" s="7">
        <v>2025092088</v>
      </c>
      <c r="C1035" s="7">
        <v>1</v>
      </c>
      <c r="D1035" s="7" t="s">
        <v>7123</v>
      </c>
      <c r="E1035" s="7" t="s">
        <v>130</v>
      </c>
      <c r="F1035" s="7" t="s">
        <v>8377</v>
      </c>
      <c r="G1035" s="7" t="s">
        <v>7309</v>
      </c>
      <c r="H1035" s="7" t="s">
        <v>7178</v>
      </c>
      <c r="I1035" s="7" t="s">
        <v>8314</v>
      </c>
      <c r="J1035" s="7" t="s">
        <v>7170</v>
      </c>
      <c r="K1035" s="7" t="s">
        <v>7129</v>
      </c>
      <c r="L1035" s="9" t="s">
        <v>8315</v>
      </c>
      <c r="M1035" s="9" t="s">
        <v>7131</v>
      </c>
      <c r="N1035" s="9"/>
      <c r="O1035" s="7" t="s">
        <v>7136</v>
      </c>
      <c r="P1035" s="7"/>
      <c r="Q1035" s="7">
        <v>194</v>
      </c>
      <c r="R1035" s="7">
        <v>2829</v>
      </c>
      <c r="S1035" s="7"/>
      <c r="T1035" s="7"/>
      <c r="U1035" s="7"/>
      <c r="V1035" s="7"/>
      <c r="W1035" s="7"/>
      <c r="X1035" s="7"/>
      <c r="Y1035" s="7"/>
      <c r="Z1035" s="9" t="s">
        <v>7132</v>
      </c>
      <c r="AA1035" s="7" t="s">
        <v>480</v>
      </c>
      <c r="AB1035" s="7">
        <v>1</v>
      </c>
    </row>
    <row r="1036" spans="1:28" ht="21.6" customHeight="1">
      <c r="A1036" s="7">
        <v>95</v>
      </c>
      <c r="B1036" s="7">
        <v>2025092850</v>
      </c>
      <c r="C1036" s="7">
        <v>1</v>
      </c>
      <c r="D1036" s="7" t="s">
        <v>7123</v>
      </c>
      <c r="E1036" s="7" t="s">
        <v>125</v>
      </c>
      <c r="F1036" s="7" t="s">
        <v>8399</v>
      </c>
      <c r="G1036" s="7" t="s">
        <v>7303</v>
      </c>
      <c r="H1036" s="7" t="s">
        <v>7288</v>
      </c>
      <c r="I1036" s="7" t="s">
        <v>7316</v>
      </c>
      <c r="J1036" s="7" t="s">
        <v>7141</v>
      </c>
      <c r="K1036" s="7" t="s">
        <v>7129</v>
      </c>
      <c r="L1036" s="9" t="s">
        <v>7317</v>
      </c>
      <c r="M1036" s="9" t="s">
        <v>7318</v>
      </c>
      <c r="N1036" s="9" t="s">
        <v>7319</v>
      </c>
      <c r="O1036" s="7" t="s">
        <v>509</v>
      </c>
      <c r="P1036" s="7"/>
      <c r="Q1036" s="7">
        <v>16366</v>
      </c>
      <c r="R1036" s="7">
        <v>143510</v>
      </c>
      <c r="S1036" s="7"/>
      <c r="T1036" s="7"/>
      <c r="U1036" s="7"/>
      <c r="V1036" s="7"/>
      <c r="W1036" s="7"/>
      <c r="X1036" s="7"/>
      <c r="Y1036" s="7"/>
      <c r="Z1036" s="9" t="s">
        <v>8400</v>
      </c>
      <c r="AA1036" s="7" t="s">
        <v>480</v>
      </c>
      <c r="AB1036" s="7">
        <v>1</v>
      </c>
    </row>
    <row r="1037" spans="1:28" ht="21.6" customHeight="1">
      <c r="A1037" s="7">
        <v>96</v>
      </c>
      <c r="B1037" s="7">
        <v>2025090399</v>
      </c>
      <c r="C1037" s="7">
        <v>1</v>
      </c>
      <c r="D1037" s="7" t="s">
        <v>7123</v>
      </c>
      <c r="E1037" s="7" t="s">
        <v>125</v>
      </c>
      <c r="F1037" s="7" t="s">
        <v>390</v>
      </c>
      <c r="G1037" s="7" t="s">
        <v>7226</v>
      </c>
      <c r="H1037" s="7" t="s">
        <v>7179</v>
      </c>
      <c r="I1037" s="7" t="s">
        <v>8181</v>
      </c>
      <c r="J1037" s="7" t="s">
        <v>7141</v>
      </c>
      <c r="K1037" s="7" t="s">
        <v>7129</v>
      </c>
      <c r="L1037" s="9" t="s">
        <v>8025</v>
      </c>
      <c r="M1037" s="9" t="s">
        <v>8026</v>
      </c>
      <c r="N1037" s="9" t="s">
        <v>8182</v>
      </c>
      <c r="O1037" s="7" t="s">
        <v>7136</v>
      </c>
      <c r="P1037" s="7"/>
      <c r="Q1037" s="7">
        <v>27754</v>
      </c>
      <c r="R1037" s="7">
        <v>44996</v>
      </c>
      <c r="S1037" s="7"/>
      <c r="T1037" s="7"/>
      <c r="U1037" s="7"/>
      <c r="V1037" s="7"/>
      <c r="W1037" s="7"/>
      <c r="X1037" s="7"/>
      <c r="Y1037" s="7"/>
      <c r="Z1037" s="9" t="s">
        <v>7641</v>
      </c>
      <c r="AA1037" s="7" t="s">
        <v>480</v>
      </c>
      <c r="AB1037" s="7">
        <v>1</v>
      </c>
    </row>
    <row r="1038" spans="1:28" ht="21.6" customHeight="1">
      <c r="A1038" s="7">
        <v>98</v>
      </c>
      <c r="B1038" s="7">
        <v>2025092257</v>
      </c>
      <c r="C1038" s="7">
        <v>1</v>
      </c>
      <c r="D1038" s="7" t="s">
        <v>7123</v>
      </c>
      <c r="E1038" s="7" t="s">
        <v>125</v>
      </c>
      <c r="F1038" s="7" t="s">
        <v>374</v>
      </c>
      <c r="G1038" s="7" t="s">
        <v>7296</v>
      </c>
      <c r="H1038" s="7" t="s">
        <v>7226</v>
      </c>
      <c r="I1038" s="7" t="s">
        <v>7322</v>
      </c>
      <c r="J1038" s="7" t="s">
        <v>7141</v>
      </c>
      <c r="K1038" s="7" t="s">
        <v>7129</v>
      </c>
      <c r="L1038" s="9" t="s">
        <v>7323</v>
      </c>
      <c r="M1038" s="9" t="s">
        <v>7324</v>
      </c>
      <c r="N1038" s="9" t="s">
        <v>7325</v>
      </c>
      <c r="O1038" s="7" t="s">
        <v>7136</v>
      </c>
      <c r="P1038" s="7"/>
      <c r="Q1038" s="7">
        <v>38499</v>
      </c>
      <c r="R1038" s="7">
        <v>87458</v>
      </c>
      <c r="S1038" s="7"/>
      <c r="T1038" s="7"/>
      <c r="U1038" s="7"/>
      <c r="V1038" s="7"/>
      <c r="W1038" s="7"/>
      <c r="X1038" s="7"/>
      <c r="Y1038" s="7"/>
      <c r="Z1038" s="9" t="s">
        <v>7641</v>
      </c>
      <c r="AA1038" s="7" t="s">
        <v>480</v>
      </c>
      <c r="AB1038" s="7">
        <v>1</v>
      </c>
    </row>
    <row r="1039" spans="1:28" ht="21.6" customHeight="1">
      <c r="A1039" s="7">
        <v>193</v>
      </c>
      <c r="B1039" s="7">
        <v>2025092814</v>
      </c>
      <c r="C1039" s="7">
        <v>1</v>
      </c>
      <c r="D1039" s="7" t="s">
        <v>7123</v>
      </c>
      <c r="E1039" s="7" t="s">
        <v>125</v>
      </c>
      <c r="F1039" s="7" t="s">
        <v>8399</v>
      </c>
      <c r="G1039" s="7" t="s">
        <v>7226</v>
      </c>
      <c r="H1039" s="7" t="s">
        <v>7309</v>
      </c>
      <c r="I1039" s="7" t="s">
        <v>7923</v>
      </c>
      <c r="J1039" s="7" t="s">
        <v>7247</v>
      </c>
      <c r="K1039" s="7" t="s">
        <v>7129</v>
      </c>
      <c r="L1039" s="9" t="s">
        <v>7924</v>
      </c>
      <c r="M1039" s="9" t="s">
        <v>7925</v>
      </c>
      <c r="N1039" s="9" t="s">
        <v>7443</v>
      </c>
      <c r="O1039" s="7" t="s">
        <v>509</v>
      </c>
      <c r="P1039" s="7">
        <v>0</v>
      </c>
      <c r="Q1039" s="7">
        <v>1801</v>
      </c>
      <c r="R1039" s="7">
        <v>5799</v>
      </c>
      <c r="S1039" s="7"/>
      <c r="T1039" s="7"/>
      <c r="U1039" s="7"/>
      <c r="V1039" s="7"/>
      <c r="W1039" s="7"/>
      <c r="X1039" s="7"/>
      <c r="Y1039" s="7"/>
      <c r="Z1039" s="9" t="s">
        <v>8401</v>
      </c>
      <c r="AA1039" s="7" t="s">
        <v>480</v>
      </c>
      <c r="AB1039" s="7">
        <v>1</v>
      </c>
    </row>
    <row r="1040" spans="1:28" ht="21.6" customHeight="1">
      <c r="A1040" s="7">
        <v>205</v>
      </c>
      <c r="B1040" s="7">
        <v>2025092838</v>
      </c>
      <c r="C1040" s="7">
        <v>1</v>
      </c>
      <c r="D1040" s="7" t="s">
        <v>7123</v>
      </c>
      <c r="E1040" s="7" t="s">
        <v>125</v>
      </c>
      <c r="F1040" s="7" t="s">
        <v>8399</v>
      </c>
      <c r="G1040" s="7" t="s">
        <v>7327</v>
      </c>
      <c r="H1040" s="7" t="s">
        <v>7347</v>
      </c>
      <c r="I1040" s="7" t="s">
        <v>7503</v>
      </c>
      <c r="J1040" s="7" t="s">
        <v>7274</v>
      </c>
      <c r="K1040" s="7" t="s">
        <v>7129</v>
      </c>
      <c r="L1040" s="9" t="s">
        <v>7504</v>
      </c>
      <c r="M1040" s="9" t="s">
        <v>7505</v>
      </c>
      <c r="N1040" s="9" t="s">
        <v>7454</v>
      </c>
      <c r="O1040" s="7" t="s">
        <v>471</v>
      </c>
      <c r="P1040" s="7"/>
      <c r="Q1040" s="7">
        <v>3951</v>
      </c>
      <c r="R1040" s="7">
        <v>1430</v>
      </c>
      <c r="S1040" s="7" t="s">
        <v>480</v>
      </c>
      <c r="T1040" s="7"/>
      <c r="U1040" s="7"/>
      <c r="V1040" s="7"/>
      <c r="W1040" s="7"/>
      <c r="X1040" s="7"/>
      <c r="Y1040" s="7"/>
      <c r="Z1040" s="9" t="s">
        <v>7641</v>
      </c>
      <c r="AA1040" s="7" t="s">
        <v>480</v>
      </c>
      <c r="AB1040" s="7">
        <v>1</v>
      </c>
    </row>
    <row r="1041" spans="1:28" ht="21.6" customHeight="1">
      <c r="A1041" s="7">
        <v>18</v>
      </c>
      <c r="B1041" s="7">
        <v>2025092162</v>
      </c>
      <c r="C1041" s="7">
        <v>1</v>
      </c>
      <c r="D1041" s="7" t="s">
        <v>7123</v>
      </c>
      <c r="E1041" s="7" t="s">
        <v>130</v>
      </c>
      <c r="F1041" s="7" t="s">
        <v>8377</v>
      </c>
      <c r="G1041" s="7" t="s">
        <v>7750</v>
      </c>
      <c r="H1041" s="7" t="s">
        <v>7539</v>
      </c>
      <c r="I1041" s="7" t="s">
        <v>7192</v>
      </c>
      <c r="J1041" s="7" t="s">
        <v>7170</v>
      </c>
      <c r="K1041" s="7" t="s">
        <v>7129</v>
      </c>
      <c r="L1041" s="9" t="s">
        <v>7193</v>
      </c>
      <c r="M1041" s="9" t="s">
        <v>7194</v>
      </c>
      <c r="N1041" s="9" t="s">
        <v>7161</v>
      </c>
      <c r="O1041" s="7" t="s">
        <v>7136</v>
      </c>
      <c r="P1041" s="7"/>
      <c r="Q1041" s="7">
        <v>788</v>
      </c>
      <c r="R1041" s="7">
        <v>1950</v>
      </c>
      <c r="S1041" s="7"/>
      <c r="T1041" s="7"/>
      <c r="U1041" s="7"/>
      <c r="V1041" s="7"/>
      <c r="W1041" s="7"/>
      <c r="X1041" s="7"/>
      <c r="Y1041" s="7"/>
      <c r="Z1041" s="9" t="s">
        <v>7132</v>
      </c>
      <c r="AA1041" s="7" t="s">
        <v>480</v>
      </c>
      <c r="AB1041" s="7">
        <v>1</v>
      </c>
    </row>
    <row r="1042" spans="1:28" ht="21.6" customHeight="1">
      <c r="A1042" s="7">
        <v>50</v>
      </c>
      <c r="B1042" s="7">
        <v>2025092152</v>
      </c>
      <c r="C1042" s="7">
        <v>1</v>
      </c>
      <c r="D1042" s="7" t="s">
        <v>7123</v>
      </c>
      <c r="E1042" s="7" t="s">
        <v>130</v>
      </c>
      <c r="F1042" s="7" t="s">
        <v>8377</v>
      </c>
      <c r="G1042" s="7" t="s">
        <v>7636</v>
      </c>
      <c r="H1042" s="7" t="s">
        <v>7832</v>
      </c>
      <c r="I1042" s="7" t="s">
        <v>8174</v>
      </c>
      <c r="J1042" s="7" t="s">
        <v>7274</v>
      </c>
      <c r="K1042" s="7" t="s">
        <v>7129</v>
      </c>
      <c r="L1042" s="9" t="s">
        <v>7260</v>
      </c>
      <c r="M1042" s="9" t="s">
        <v>7261</v>
      </c>
      <c r="N1042" s="9"/>
      <c r="O1042" s="7" t="s">
        <v>7136</v>
      </c>
      <c r="P1042" s="7"/>
      <c r="Q1042" s="7">
        <v>1941</v>
      </c>
      <c r="R1042" s="7">
        <v>3554</v>
      </c>
      <c r="S1042" s="7"/>
      <c r="T1042" s="7"/>
      <c r="U1042" s="7"/>
      <c r="V1042" s="7"/>
      <c r="W1042" s="7"/>
      <c r="X1042" s="7"/>
      <c r="Y1042" s="7"/>
      <c r="Z1042" s="9" t="s">
        <v>7132</v>
      </c>
      <c r="AA1042" s="7" t="s">
        <v>480</v>
      </c>
      <c r="AB1042" s="7">
        <v>1</v>
      </c>
    </row>
    <row r="1043" spans="1:28" ht="21.6" customHeight="1">
      <c r="A1043" s="7">
        <v>100</v>
      </c>
      <c r="B1043" s="7">
        <v>2025092835</v>
      </c>
      <c r="C1043" s="7">
        <v>1</v>
      </c>
      <c r="D1043" s="7" t="s">
        <v>7123</v>
      </c>
      <c r="E1043" s="7" t="s">
        <v>125</v>
      </c>
      <c r="F1043" s="7" t="s">
        <v>8399</v>
      </c>
      <c r="G1043" s="7" t="s">
        <v>7314</v>
      </c>
      <c r="H1043" s="7" t="s">
        <v>7196</v>
      </c>
      <c r="I1043" s="7" t="s">
        <v>7316</v>
      </c>
      <c r="J1043" s="7" t="s">
        <v>7141</v>
      </c>
      <c r="K1043" s="7" t="s">
        <v>7129</v>
      </c>
      <c r="L1043" s="9" t="s">
        <v>7317</v>
      </c>
      <c r="M1043" s="9" t="s">
        <v>7318</v>
      </c>
      <c r="N1043" s="9" t="s">
        <v>7319</v>
      </c>
      <c r="O1043" s="7" t="s">
        <v>509</v>
      </c>
      <c r="P1043" s="7"/>
      <c r="Q1043" s="7">
        <v>16366</v>
      </c>
      <c r="R1043" s="7">
        <v>143510</v>
      </c>
      <c r="S1043" s="7"/>
      <c r="T1043" s="7"/>
      <c r="U1043" s="7"/>
      <c r="V1043" s="7"/>
      <c r="W1043" s="7"/>
      <c r="X1043" s="7"/>
      <c r="Y1043" s="7"/>
      <c r="Z1043" s="9" t="s">
        <v>8402</v>
      </c>
      <c r="AA1043" s="7" t="s">
        <v>480</v>
      </c>
      <c r="AB1043" s="7">
        <v>1</v>
      </c>
    </row>
    <row r="1044" spans="1:28" ht="21.6" customHeight="1">
      <c r="A1044" s="7">
        <v>113</v>
      </c>
      <c r="B1044" s="7">
        <v>2025092238</v>
      </c>
      <c r="C1044" s="7">
        <v>1</v>
      </c>
      <c r="D1044" s="7" t="s">
        <v>7123</v>
      </c>
      <c r="E1044" s="7" t="s">
        <v>125</v>
      </c>
      <c r="F1044" s="7" t="s">
        <v>8377</v>
      </c>
      <c r="G1044" s="7" t="s">
        <v>7332</v>
      </c>
      <c r="H1044" s="7" t="s">
        <v>7333</v>
      </c>
      <c r="I1044" s="7" t="s">
        <v>8342</v>
      </c>
      <c r="J1044" s="7" t="s">
        <v>7141</v>
      </c>
      <c r="K1044" s="7" t="s">
        <v>7129</v>
      </c>
      <c r="L1044" s="9" t="s">
        <v>7323</v>
      </c>
      <c r="M1044" s="9" t="s">
        <v>8343</v>
      </c>
      <c r="N1044" s="9" t="s">
        <v>8344</v>
      </c>
      <c r="O1044" s="7" t="s">
        <v>7136</v>
      </c>
      <c r="P1044" s="7"/>
      <c r="Q1044" s="7">
        <v>5983</v>
      </c>
      <c r="R1044" s="7">
        <v>32582</v>
      </c>
      <c r="S1044" s="7"/>
      <c r="T1044" s="7"/>
      <c r="U1044" s="7"/>
      <c r="V1044" s="7"/>
      <c r="W1044" s="7"/>
      <c r="X1044" s="7"/>
      <c r="Y1044" s="7"/>
      <c r="Z1044" s="9" t="s">
        <v>7641</v>
      </c>
      <c r="AA1044" s="7" t="s">
        <v>480</v>
      </c>
      <c r="AB1044" s="7">
        <v>1</v>
      </c>
    </row>
    <row r="1045" spans="1:28" ht="21.6" customHeight="1">
      <c r="A1045" s="7">
        <v>218</v>
      </c>
      <c r="B1045" s="7">
        <v>2025092887</v>
      </c>
      <c r="C1045" s="7">
        <v>1</v>
      </c>
      <c r="D1045" s="7" t="s">
        <v>7123</v>
      </c>
      <c r="E1045" s="7" t="s">
        <v>125</v>
      </c>
      <c r="F1045" s="7" t="s">
        <v>8399</v>
      </c>
      <c r="G1045" s="7" t="s">
        <v>7150</v>
      </c>
      <c r="H1045" s="7" t="s">
        <v>7332</v>
      </c>
      <c r="I1045" s="7" t="s">
        <v>7516</v>
      </c>
      <c r="J1045" s="7" t="s">
        <v>1843</v>
      </c>
      <c r="K1045" s="7" t="s">
        <v>7129</v>
      </c>
      <c r="L1045" s="9" t="s">
        <v>7200</v>
      </c>
      <c r="M1045" s="9" t="s">
        <v>7493</v>
      </c>
      <c r="N1045" s="9" t="s">
        <v>7517</v>
      </c>
      <c r="O1045" s="7" t="s">
        <v>509</v>
      </c>
      <c r="P1045" s="7"/>
      <c r="Q1045" s="7"/>
      <c r="R1045" s="7">
        <v>23991</v>
      </c>
      <c r="S1045" s="7"/>
      <c r="T1045" s="7"/>
      <c r="U1045" s="7"/>
      <c r="V1045" s="7"/>
      <c r="W1045" s="7"/>
      <c r="X1045" s="7"/>
      <c r="Y1045" s="7"/>
      <c r="Z1045" s="9" t="s">
        <v>8403</v>
      </c>
      <c r="AA1045" s="7" t="s">
        <v>480</v>
      </c>
      <c r="AB1045" s="7">
        <v>1</v>
      </c>
    </row>
    <row r="1046" spans="1:28" ht="21.6" customHeight="1">
      <c r="A1046" s="7">
        <v>223</v>
      </c>
      <c r="B1046" s="7">
        <v>2025092888</v>
      </c>
      <c r="C1046" s="7">
        <v>1</v>
      </c>
      <c r="D1046" s="7" t="s">
        <v>7123</v>
      </c>
      <c r="E1046" s="7" t="s">
        <v>125</v>
      </c>
      <c r="F1046" s="7" t="s">
        <v>8399</v>
      </c>
      <c r="G1046" s="7" t="s">
        <v>7332</v>
      </c>
      <c r="H1046" s="7" t="s">
        <v>7372</v>
      </c>
      <c r="I1046" s="7" t="s">
        <v>8393</v>
      </c>
      <c r="J1046" s="7" t="s">
        <v>1843</v>
      </c>
      <c r="K1046" s="7" t="s">
        <v>7129</v>
      </c>
      <c r="L1046" s="9" t="s">
        <v>7200</v>
      </c>
      <c r="M1046" s="9" t="s">
        <v>7493</v>
      </c>
      <c r="N1046" s="9" t="s">
        <v>7692</v>
      </c>
      <c r="O1046" s="7" t="s">
        <v>509</v>
      </c>
      <c r="P1046" s="7"/>
      <c r="Q1046" s="7"/>
      <c r="R1046" s="7">
        <v>13789</v>
      </c>
      <c r="S1046" s="7"/>
      <c r="T1046" s="7"/>
      <c r="U1046" s="7"/>
      <c r="V1046" s="7"/>
      <c r="W1046" s="7"/>
      <c r="X1046" s="7"/>
      <c r="Y1046" s="7"/>
      <c r="Z1046" s="9" t="s">
        <v>8404</v>
      </c>
      <c r="AA1046" s="7" t="s">
        <v>480</v>
      </c>
      <c r="AB1046" s="7">
        <v>1</v>
      </c>
    </row>
    <row r="1047" spans="1:28" ht="21.6" customHeight="1">
      <c r="A1047" s="7">
        <v>38</v>
      </c>
      <c r="B1047" s="7">
        <v>2025090588</v>
      </c>
      <c r="C1047" s="7">
        <v>1</v>
      </c>
      <c r="D1047" s="7" t="s">
        <v>7123</v>
      </c>
      <c r="E1047" s="7" t="s">
        <v>130</v>
      </c>
      <c r="F1047" s="7" t="s">
        <v>388</v>
      </c>
      <c r="G1047" s="7" t="s">
        <v>7309</v>
      </c>
      <c r="H1047" s="7" t="s">
        <v>7178</v>
      </c>
      <c r="I1047" s="7" t="s">
        <v>7228</v>
      </c>
      <c r="J1047" s="7" t="s">
        <v>7223</v>
      </c>
      <c r="K1047" s="7" t="s">
        <v>7129</v>
      </c>
      <c r="L1047" s="9" t="s">
        <v>7229</v>
      </c>
      <c r="M1047" s="9" t="s">
        <v>7230</v>
      </c>
      <c r="N1047" s="9"/>
      <c r="O1047" s="7" t="s">
        <v>7136</v>
      </c>
      <c r="P1047" s="7"/>
      <c r="Q1047" s="7"/>
      <c r="R1047" s="7">
        <v>27400</v>
      </c>
      <c r="S1047" s="7"/>
      <c r="T1047" s="7"/>
      <c r="U1047" s="7"/>
      <c r="V1047" s="7"/>
      <c r="W1047" s="7"/>
      <c r="X1047" s="7"/>
      <c r="Y1047" s="7"/>
      <c r="Z1047" s="9" t="s">
        <v>7132</v>
      </c>
      <c r="AA1047" s="7" t="s">
        <v>480</v>
      </c>
      <c r="AB1047" s="7">
        <v>1</v>
      </c>
    </row>
    <row r="1048" spans="1:28" ht="21.6" customHeight="1">
      <c r="A1048" s="7">
        <v>101</v>
      </c>
      <c r="B1048" s="7">
        <v>2025093097</v>
      </c>
      <c r="C1048" s="7">
        <v>1</v>
      </c>
      <c r="D1048" s="7" t="s">
        <v>7123</v>
      </c>
      <c r="E1048" s="7" t="s">
        <v>125</v>
      </c>
      <c r="F1048" s="7" t="s">
        <v>8405</v>
      </c>
      <c r="G1048" s="7" t="s">
        <v>7226</v>
      </c>
      <c r="H1048" s="7" t="s">
        <v>7309</v>
      </c>
      <c r="I1048" s="7" t="s">
        <v>7297</v>
      </c>
      <c r="J1048" s="7" t="s">
        <v>7141</v>
      </c>
      <c r="K1048" s="7" t="s">
        <v>7129</v>
      </c>
      <c r="L1048" s="9" t="s">
        <v>7298</v>
      </c>
      <c r="M1048" s="9" t="s">
        <v>7299</v>
      </c>
      <c r="N1048" s="9" t="s">
        <v>7612</v>
      </c>
      <c r="O1048" s="7" t="s">
        <v>509</v>
      </c>
      <c r="P1048" s="7"/>
      <c r="Q1048" s="7">
        <v>10988</v>
      </c>
      <c r="R1048" s="7">
        <v>76907</v>
      </c>
      <c r="S1048" s="7"/>
      <c r="T1048" s="7"/>
      <c r="U1048" s="7"/>
      <c r="V1048" s="7"/>
      <c r="W1048" s="7"/>
      <c r="X1048" s="7"/>
      <c r="Y1048" s="7"/>
      <c r="Z1048" s="9" t="s">
        <v>8406</v>
      </c>
      <c r="AA1048" s="7" t="s">
        <v>480</v>
      </c>
      <c r="AB1048" s="7">
        <v>1</v>
      </c>
    </row>
    <row r="1049" spans="1:28" ht="21.6" customHeight="1">
      <c r="A1049" s="7">
        <v>176</v>
      </c>
      <c r="B1049" s="7">
        <v>2025092941</v>
      </c>
      <c r="C1049" s="7">
        <v>1</v>
      </c>
      <c r="D1049" s="7" t="s">
        <v>7123</v>
      </c>
      <c r="E1049" s="7" t="s">
        <v>125</v>
      </c>
      <c r="F1049" s="7" t="s">
        <v>8407</v>
      </c>
      <c r="G1049" s="7" t="s">
        <v>7309</v>
      </c>
      <c r="H1049" s="7" t="s">
        <v>7288</v>
      </c>
      <c r="I1049" s="7" t="s">
        <v>7448</v>
      </c>
      <c r="J1049" s="7" t="s">
        <v>7244</v>
      </c>
      <c r="K1049" s="7" t="s">
        <v>7129</v>
      </c>
      <c r="L1049" s="9" t="s">
        <v>7449</v>
      </c>
      <c r="M1049" s="9" t="s">
        <v>7450</v>
      </c>
      <c r="N1049" s="9" t="s">
        <v>371</v>
      </c>
      <c r="O1049" s="7" t="s">
        <v>7136</v>
      </c>
      <c r="P1049" s="7"/>
      <c r="Q1049" s="7"/>
      <c r="R1049" s="7">
        <v>297956</v>
      </c>
      <c r="S1049" s="7"/>
      <c r="T1049" s="7"/>
      <c r="U1049" s="7"/>
      <c r="V1049" s="7"/>
      <c r="W1049" s="7"/>
      <c r="X1049" s="7"/>
      <c r="Y1049" s="7"/>
      <c r="Z1049" s="9" t="s">
        <v>7269</v>
      </c>
      <c r="AA1049" s="7" t="s">
        <v>480</v>
      </c>
      <c r="AB1049" s="7">
        <v>1</v>
      </c>
    </row>
    <row r="1050" spans="1:28" ht="21.6" customHeight="1">
      <c r="A1050" s="7">
        <v>194</v>
      </c>
      <c r="B1050" s="7">
        <v>2025090348</v>
      </c>
      <c r="C1050" s="7">
        <v>1</v>
      </c>
      <c r="D1050" s="7" t="s">
        <v>7123</v>
      </c>
      <c r="E1050" s="7" t="s">
        <v>125</v>
      </c>
      <c r="F1050" s="7" t="s">
        <v>8345</v>
      </c>
      <c r="G1050" s="7" t="s">
        <v>7373</v>
      </c>
      <c r="H1050" s="7" t="s">
        <v>7332</v>
      </c>
      <c r="I1050" s="7" t="s">
        <v>7476</v>
      </c>
      <c r="J1050" s="7" t="s">
        <v>7244</v>
      </c>
      <c r="K1050" s="7" t="s">
        <v>7129</v>
      </c>
      <c r="L1050" s="9" t="s">
        <v>7408</v>
      </c>
      <c r="M1050" s="9" t="s">
        <v>7477</v>
      </c>
      <c r="N1050" s="9" t="s">
        <v>7478</v>
      </c>
      <c r="O1050" s="7" t="s">
        <v>7136</v>
      </c>
      <c r="P1050" s="7"/>
      <c r="Q1050" s="7"/>
      <c r="R1050" s="7">
        <v>355156</v>
      </c>
      <c r="S1050" s="7"/>
      <c r="T1050" s="7"/>
      <c r="U1050" s="7"/>
      <c r="V1050" s="7"/>
      <c r="W1050" s="7"/>
      <c r="X1050" s="7"/>
      <c r="Y1050" s="7"/>
      <c r="Z1050" s="9" t="s">
        <v>7641</v>
      </c>
      <c r="AA1050" s="7" t="s">
        <v>480</v>
      </c>
      <c r="AB1050" s="7">
        <v>1</v>
      </c>
    </row>
    <row r="1051" spans="1:28" ht="21.6" customHeight="1">
      <c r="A1051" s="7">
        <v>220</v>
      </c>
      <c r="B1051" s="7">
        <v>2025092839</v>
      </c>
      <c r="C1051" s="7">
        <v>1</v>
      </c>
      <c r="D1051" s="7" t="s">
        <v>7123</v>
      </c>
      <c r="E1051" s="7" t="s">
        <v>125</v>
      </c>
      <c r="F1051" s="7" t="s">
        <v>8399</v>
      </c>
      <c r="G1051" s="7" t="s">
        <v>7327</v>
      </c>
      <c r="H1051" s="7" t="s">
        <v>7347</v>
      </c>
      <c r="I1051" s="7" t="s">
        <v>7503</v>
      </c>
      <c r="J1051" s="7" t="s">
        <v>7274</v>
      </c>
      <c r="K1051" s="7" t="s">
        <v>7129</v>
      </c>
      <c r="L1051" s="9" t="s">
        <v>7504</v>
      </c>
      <c r="M1051" s="9" t="s">
        <v>7505</v>
      </c>
      <c r="N1051" s="9" t="s">
        <v>7454</v>
      </c>
      <c r="O1051" s="7" t="s">
        <v>7136</v>
      </c>
      <c r="P1051" s="7"/>
      <c r="Q1051" s="7">
        <v>3951</v>
      </c>
      <c r="R1051" s="7">
        <v>1430</v>
      </c>
      <c r="S1051" s="7"/>
      <c r="T1051" s="7"/>
      <c r="U1051" s="7"/>
      <c r="V1051" s="7"/>
      <c r="W1051" s="7"/>
      <c r="X1051" s="7"/>
      <c r="Y1051" s="7"/>
      <c r="Z1051" s="9" t="s">
        <v>7641</v>
      </c>
      <c r="AA1051" s="7" t="s">
        <v>480</v>
      </c>
      <c r="AB1051" s="7">
        <v>1</v>
      </c>
    </row>
    <row r="1052" spans="1:28" ht="21.6" customHeight="1">
      <c r="A1052" s="7">
        <v>237</v>
      </c>
      <c r="B1052" s="7">
        <v>2025092288</v>
      </c>
      <c r="C1052" s="7">
        <v>1</v>
      </c>
      <c r="D1052" s="7" t="s">
        <v>7123</v>
      </c>
      <c r="E1052" s="7" t="s">
        <v>125</v>
      </c>
      <c r="F1052" s="7" t="s">
        <v>374</v>
      </c>
      <c r="G1052" s="7" t="s">
        <v>7309</v>
      </c>
      <c r="H1052" s="7" t="s">
        <v>7179</v>
      </c>
      <c r="I1052" s="7" t="s">
        <v>7708</v>
      </c>
      <c r="J1052" s="7" t="s">
        <v>7703</v>
      </c>
      <c r="K1052" s="7" t="s">
        <v>7129</v>
      </c>
      <c r="L1052" s="9" t="s">
        <v>7704</v>
      </c>
      <c r="M1052" s="9" t="s">
        <v>7705</v>
      </c>
      <c r="N1052" s="9" t="s">
        <v>7709</v>
      </c>
      <c r="O1052" s="7" t="s">
        <v>7136</v>
      </c>
      <c r="P1052" s="7"/>
      <c r="Q1052" s="7">
        <v>8498</v>
      </c>
      <c r="R1052" s="7">
        <v>295833</v>
      </c>
      <c r="S1052" s="7"/>
      <c r="T1052" s="7"/>
      <c r="U1052" s="7"/>
      <c r="V1052" s="7"/>
      <c r="W1052" s="7"/>
      <c r="X1052" s="7"/>
      <c r="Y1052" s="7"/>
      <c r="Z1052" s="9" t="s">
        <v>7641</v>
      </c>
      <c r="AA1052" s="7" t="s">
        <v>480</v>
      </c>
      <c r="AB1052" s="7">
        <v>1</v>
      </c>
    </row>
    <row r="1053" spans="1:28" ht="21.6" customHeight="1">
      <c r="A1053" s="7">
        <v>106</v>
      </c>
      <c r="B1053" s="7">
        <v>2025092073</v>
      </c>
      <c r="C1053" s="7">
        <v>1</v>
      </c>
      <c r="D1053" s="7" t="s">
        <v>7123</v>
      </c>
      <c r="E1053" s="7" t="s">
        <v>125</v>
      </c>
      <c r="F1053" s="7" t="s">
        <v>8377</v>
      </c>
      <c r="G1053" s="7" t="s">
        <v>7309</v>
      </c>
      <c r="H1053" s="7" t="s">
        <v>7179</v>
      </c>
      <c r="I1053" s="7" t="s">
        <v>7304</v>
      </c>
      <c r="J1053" s="7" t="s">
        <v>7141</v>
      </c>
      <c r="K1053" s="7" t="s">
        <v>7129</v>
      </c>
      <c r="L1053" s="9" t="s">
        <v>7305</v>
      </c>
      <c r="M1053" s="9" t="s">
        <v>7306</v>
      </c>
      <c r="N1053" s="9" t="s">
        <v>7307</v>
      </c>
      <c r="O1053" s="7" t="s">
        <v>7136</v>
      </c>
      <c r="P1053" s="7"/>
      <c r="Q1053" s="7">
        <v>22471</v>
      </c>
      <c r="R1053" s="7">
        <v>87053</v>
      </c>
      <c r="S1053" s="7"/>
      <c r="T1053" s="7"/>
      <c r="U1053" s="7"/>
      <c r="V1053" s="7"/>
      <c r="W1053" s="7"/>
      <c r="X1053" s="7"/>
      <c r="Y1053" s="7"/>
      <c r="Z1053" s="9" t="s">
        <v>7641</v>
      </c>
      <c r="AA1053" s="7" t="s">
        <v>480</v>
      </c>
      <c r="AB1053" s="7">
        <v>1</v>
      </c>
    </row>
    <row r="1054" spans="1:28" ht="21.6" customHeight="1">
      <c r="A1054" s="7">
        <v>145</v>
      </c>
      <c r="B1054" s="7">
        <v>2025093108</v>
      </c>
      <c r="C1054" s="7">
        <v>1</v>
      </c>
      <c r="D1054" s="7" t="s">
        <v>7123</v>
      </c>
      <c r="E1054" s="7" t="s">
        <v>125</v>
      </c>
      <c r="F1054" s="7" t="s">
        <v>8405</v>
      </c>
      <c r="G1054" s="7" t="s">
        <v>7309</v>
      </c>
      <c r="H1054" s="7" t="s">
        <v>7179</v>
      </c>
      <c r="I1054" s="7" t="s">
        <v>7354</v>
      </c>
      <c r="J1054" s="7" t="s">
        <v>7199</v>
      </c>
      <c r="K1054" s="7" t="s">
        <v>7129</v>
      </c>
      <c r="L1054" s="9" t="s">
        <v>7355</v>
      </c>
      <c r="M1054" s="9" t="s">
        <v>7356</v>
      </c>
      <c r="N1054" s="9"/>
      <c r="O1054" s="7" t="s">
        <v>471</v>
      </c>
      <c r="P1054" s="7"/>
      <c r="Q1054" s="7"/>
      <c r="R1054" s="7">
        <v>331302</v>
      </c>
      <c r="S1054" s="7" t="s">
        <v>480</v>
      </c>
      <c r="T1054" s="7"/>
      <c r="U1054" s="7"/>
      <c r="V1054" s="7"/>
      <c r="W1054" s="7"/>
      <c r="X1054" s="7"/>
      <c r="Y1054" s="7"/>
      <c r="Z1054" s="9" t="s">
        <v>7641</v>
      </c>
      <c r="AA1054" s="7" t="s">
        <v>480</v>
      </c>
      <c r="AB1054" s="7">
        <v>1</v>
      </c>
    </row>
    <row r="1055" spans="1:28" ht="21.6" customHeight="1">
      <c r="A1055" s="7">
        <v>172</v>
      </c>
      <c r="B1055" s="7">
        <v>2025093110</v>
      </c>
      <c r="C1055" s="7">
        <v>1</v>
      </c>
      <c r="D1055" s="7" t="s">
        <v>7123</v>
      </c>
      <c r="E1055" s="7" t="s">
        <v>125</v>
      </c>
      <c r="F1055" s="7" t="s">
        <v>8405</v>
      </c>
      <c r="G1055" s="7" t="s">
        <v>7179</v>
      </c>
      <c r="H1055" s="7" t="s">
        <v>7327</v>
      </c>
      <c r="I1055" s="7" t="s">
        <v>7416</v>
      </c>
      <c r="J1055" s="7" t="s">
        <v>7417</v>
      </c>
      <c r="K1055" s="7" t="s">
        <v>7129</v>
      </c>
      <c r="L1055" s="9" t="s">
        <v>7418</v>
      </c>
      <c r="M1055" s="9" t="s">
        <v>7356</v>
      </c>
      <c r="N1055" s="9" t="s">
        <v>7388</v>
      </c>
      <c r="O1055" s="7" t="s">
        <v>471</v>
      </c>
      <c r="P1055" s="7"/>
      <c r="Q1055" s="7"/>
      <c r="R1055" s="7">
        <v>74991</v>
      </c>
      <c r="S1055" s="7" t="s">
        <v>480</v>
      </c>
      <c r="T1055" s="7"/>
      <c r="U1055" s="7"/>
      <c r="V1055" s="7"/>
      <c r="W1055" s="7"/>
      <c r="X1055" s="7"/>
      <c r="Y1055" s="7"/>
      <c r="Z1055" s="9" t="s">
        <v>7641</v>
      </c>
      <c r="AA1055" s="7" t="s">
        <v>480</v>
      </c>
      <c r="AB1055" s="7">
        <v>1</v>
      </c>
    </row>
    <row r="1056" spans="1:28" ht="21.6" customHeight="1">
      <c r="A1056" s="7">
        <v>187</v>
      </c>
      <c r="B1056" s="7">
        <v>2025093175</v>
      </c>
      <c r="C1056" s="7">
        <v>1</v>
      </c>
      <c r="D1056" s="7" t="s">
        <v>7123</v>
      </c>
      <c r="E1056" s="7" t="s">
        <v>125</v>
      </c>
      <c r="F1056" s="7" t="s">
        <v>8405</v>
      </c>
      <c r="G1056" s="7" t="s">
        <v>7314</v>
      </c>
      <c r="H1056" s="7" t="s">
        <v>7332</v>
      </c>
      <c r="I1056" s="7" t="s">
        <v>7448</v>
      </c>
      <c r="J1056" s="7" t="s">
        <v>7244</v>
      </c>
      <c r="K1056" s="7" t="s">
        <v>7129</v>
      </c>
      <c r="L1056" s="9" t="s">
        <v>7449</v>
      </c>
      <c r="M1056" s="9" t="s">
        <v>7450</v>
      </c>
      <c r="N1056" s="9" t="s">
        <v>371</v>
      </c>
      <c r="O1056" s="7" t="s">
        <v>509</v>
      </c>
      <c r="P1056" s="7"/>
      <c r="Q1056" s="7"/>
      <c r="R1056" s="7">
        <v>297956</v>
      </c>
      <c r="S1056" s="7"/>
      <c r="T1056" s="7"/>
      <c r="U1056" s="7"/>
      <c r="V1056" s="7"/>
      <c r="W1056" s="7"/>
      <c r="X1056" s="7"/>
      <c r="Y1056" s="7"/>
      <c r="Z1056" s="9" t="s">
        <v>8408</v>
      </c>
      <c r="AA1056" s="7" t="s">
        <v>480</v>
      </c>
      <c r="AB1056" s="7">
        <v>1</v>
      </c>
    </row>
    <row r="1057" spans="1:28" ht="21.6" customHeight="1">
      <c r="A1057" s="7">
        <v>207</v>
      </c>
      <c r="B1057" s="7">
        <v>2025090625</v>
      </c>
      <c r="C1057" s="7">
        <v>1</v>
      </c>
      <c r="D1057" s="7" t="s">
        <v>7123</v>
      </c>
      <c r="E1057" s="7" t="s">
        <v>125</v>
      </c>
      <c r="F1057" s="7" t="s">
        <v>388</v>
      </c>
      <c r="G1057" s="7" t="s">
        <v>7179</v>
      </c>
      <c r="H1057" s="7" t="s">
        <v>7327</v>
      </c>
      <c r="I1057" s="7" t="s">
        <v>7480</v>
      </c>
      <c r="J1057" s="7" t="s">
        <v>7244</v>
      </c>
      <c r="K1057" s="7" t="s">
        <v>7129</v>
      </c>
      <c r="L1057" s="9" t="s">
        <v>7344</v>
      </c>
      <c r="M1057" s="9" t="s">
        <v>7481</v>
      </c>
      <c r="N1057" s="9" t="s">
        <v>7440</v>
      </c>
      <c r="O1057" s="7" t="s">
        <v>7136</v>
      </c>
      <c r="P1057" s="7"/>
      <c r="Q1057" s="7"/>
      <c r="R1057" s="7">
        <v>203749</v>
      </c>
      <c r="S1057" s="7"/>
      <c r="T1057" s="7"/>
      <c r="U1057" s="7"/>
      <c r="V1057" s="7"/>
      <c r="W1057" s="7"/>
      <c r="X1057" s="7"/>
      <c r="Y1057" s="7"/>
      <c r="Z1057" s="9" t="s">
        <v>7641</v>
      </c>
      <c r="AA1057" s="7" t="s">
        <v>480</v>
      </c>
      <c r="AB1057" s="7">
        <v>1</v>
      </c>
    </row>
    <row r="1058" spans="1:28" ht="21.6" customHeight="1">
      <c r="A1058" s="7">
        <v>240</v>
      </c>
      <c r="B1058" s="7">
        <v>2025093112</v>
      </c>
      <c r="C1058" s="7">
        <v>1</v>
      </c>
      <c r="D1058" s="7" t="s">
        <v>7123</v>
      </c>
      <c r="E1058" s="7" t="s">
        <v>125</v>
      </c>
      <c r="F1058" s="7" t="s">
        <v>8405</v>
      </c>
      <c r="G1058" s="7" t="s">
        <v>7327</v>
      </c>
      <c r="H1058" s="7" t="s">
        <v>7347</v>
      </c>
      <c r="I1058" s="7" t="s">
        <v>7518</v>
      </c>
      <c r="J1058" s="7" t="s">
        <v>1843</v>
      </c>
      <c r="K1058" s="7" t="s">
        <v>7129</v>
      </c>
      <c r="L1058" s="9" t="s">
        <v>7418</v>
      </c>
      <c r="M1058" s="9" t="s">
        <v>7356</v>
      </c>
      <c r="N1058" s="9" t="s">
        <v>7388</v>
      </c>
      <c r="O1058" s="7" t="s">
        <v>471</v>
      </c>
      <c r="P1058" s="7"/>
      <c r="Q1058" s="7"/>
      <c r="R1058" s="7">
        <v>99737</v>
      </c>
      <c r="S1058" s="7" t="s">
        <v>480</v>
      </c>
      <c r="T1058" s="7"/>
      <c r="U1058" s="7"/>
      <c r="V1058" s="7"/>
      <c r="W1058" s="7"/>
      <c r="X1058" s="7"/>
      <c r="Y1058" s="7"/>
      <c r="Z1058" s="9" t="s">
        <v>7641</v>
      </c>
      <c r="AA1058" s="7" t="s">
        <v>480</v>
      </c>
      <c r="AB1058" s="7">
        <v>1</v>
      </c>
    </row>
    <row r="1059" spans="1:28" ht="21.6" customHeight="1">
      <c r="A1059" s="7">
        <v>50</v>
      </c>
      <c r="B1059" s="7">
        <v>2025093315</v>
      </c>
      <c r="C1059" s="7">
        <v>1</v>
      </c>
      <c r="D1059" s="7" t="s">
        <v>7123</v>
      </c>
      <c r="E1059" s="7" t="s">
        <v>130</v>
      </c>
      <c r="F1059" s="7" t="s">
        <v>8409</v>
      </c>
      <c r="G1059" s="7" t="s">
        <v>8410</v>
      </c>
      <c r="H1059" s="7" t="s">
        <v>7445</v>
      </c>
      <c r="I1059" s="7" t="s">
        <v>7273</v>
      </c>
      <c r="J1059" s="7" t="s">
        <v>7274</v>
      </c>
      <c r="K1059" s="7" t="s">
        <v>7129</v>
      </c>
      <c r="L1059" s="9" t="s">
        <v>7266</v>
      </c>
      <c r="M1059" s="9" t="s">
        <v>7267</v>
      </c>
      <c r="N1059" s="9" t="s">
        <v>7268</v>
      </c>
      <c r="O1059" s="7" t="s">
        <v>471</v>
      </c>
      <c r="P1059" s="7"/>
      <c r="Q1059" s="7">
        <v>594</v>
      </c>
      <c r="R1059" s="7">
        <v>25705</v>
      </c>
      <c r="S1059" s="7" t="s">
        <v>480</v>
      </c>
      <c r="T1059" s="7"/>
      <c r="U1059" s="7"/>
      <c r="V1059" s="7"/>
      <c r="W1059" s="7"/>
      <c r="X1059" s="7"/>
      <c r="Y1059" s="7"/>
      <c r="Z1059" s="9" t="s">
        <v>7132</v>
      </c>
      <c r="AA1059" s="7" t="s">
        <v>480</v>
      </c>
      <c r="AB1059" s="7">
        <v>1</v>
      </c>
    </row>
    <row r="1060" spans="1:28" ht="21.6" customHeight="1">
      <c r="A1060" s="7">
        <v>57</v>
      </c>
      <c r="B1060" s="7">
        <v>2025093311</v>
      </c>
      <c r="C1060" s="7">
        <v>1</v>
      </c>
      <c r="D1060" s="7" t="s">
        <v>7123</v>
      </c>
      <c r="E1060" s="7" t="s">
        <v>130</v>
      </c>
      <c r="F1060" s="7" t="s">
        <v>8409</v>
      </c>
      <c r="G1060" s="7" t="s">
        <v>7373</v>
      </c>
      <c r="H1060" s="7" t="s">
        <v>7204</v>
      </c>
      <c r="I1060" s="7" t="s">
        <v>7281</v>
      </c>
      <c r="J1060" s="7" t="s">
        <v>7282</v>
      </c>
      <c r="K1060" s="7" t="s">
        <v>7129</v>
      </c>
      <c r="L1060" s="9" t="s">
        <v>7266</v>
      </c>
      <c r="M1060" s="9" t="s">
        <v>7267</v>
      </c>
      <c r="N1060" s="9" t="s">
        <v>7283</v>
      </c>
      <c r="O1060" s="7" t="s">
        <v>471</v>
      </c>
      <c r="P1060" s="7"/>
      <c r="Q1060" s="7"/>
      <c r="R1060" s="7">
        <v>137378</v>
      </c>
      <c r="S1060" s="7" t="s">
        <v>480</v>
      </c>
      <c r="T1060" s="7"/>
      <c r="U1060" s="7"/>
      <c r="V1060" s="7"/>
      <c r="W1060" s="7"/>
      <c r="X1060" s="7"/>
      <c r="Y1060" s="7"/>
      <c r="Z1060" s="9" t="s">
        <v>7132</v>
      </c>
      <c r="AA1060" s="7" t="s">
        <v>480</v>
      </c>
      <c r="AB1060" s="7">
        <v>1</v>
      </c>
    </row>
    <row r="1061" spans="1:28" ht="21.6" customHeight="1">
      <c r="A1061" s="7">
        <v>59</v>
      </c>
      <c r="B1061" s="7">
        <v>2025093313</v>
      </c>
      <c r="C1061" s="7">
        <v>1</v>
      </c>
      <c r="D1061" s="7" t="s">
        <v>7123</v>
      </c>
      <c r="E1061" s="7" t="s">
        <v>130</v>
      </c>
      <c r="F1061" s="7" t="s">
        <v>8409</v>
      </c>
      <c r="G1061" s="7" t="s">
        <v>7722</v>
      </c>
      <c r="H1061" s="7" t="s">
        <v>7562</v>
      </c>
      <c r="I1061" s="7" t="s">
        <v>7286</v>
      </c>
      <c r="J1061" s="7" t="s">
        <v>7282</v>
      </c>
      <c r="K1061" s="7" t="s">
        <v>7129</v>
      </c>
      <c r="L1061" s="9" t="s">
        <v>7266</v>
      </c>
      <c r="M1061" s="9" t="s">
        <v>7267</v>
      </c>
      <c r="N1061" s="9" t="s">
        <v>7287</v>
      </c>
      <c r="O1061" s="7" t="s">
        <v>471</v>
      </c>
      <c r="P1061" s="7"/>
      <c r="Q1061" s="7"/>
      <c r="R1061" s="7">
        <v>58065</v>
      </c>
      <c r="S1061" s="7" t="s">
        <v>480</v>
      </c>
      <c r="T1061" s="7"/>
      <c r="U1061" s="7"/>
      <c r="V1061" s="7"/>
      <c r="W1061" s="7"/>
      <c r="X1061" s="7"/>
      <c r="Y1061" s="7"/>
      <c r="Z1061" s="9" t="s">
        <v>7132</v>
      </c>
      <c r="AA1061" s="7" t="s">
        <v>480</v>
      </c>
      <c r="AB1061" s="7">
        <v>1</v>
      </c>
    </row>
    <row r="1062" spans="1:28" ht="21.6" customHeight="1">
      <c r="A1062" s="7">
        <v>171</v>
      </c>
      <c r="B1062" s="7">
        <v>2025093245</v>
      </c>
      <c r="C1062" s="7">
        <v>1</v>
      </c>
      <c r="D1062" s="7" t="s">
        <v>7123</v>
      </c>
      <c r="E1062" s="7" t="s">
        <v>125</v>
      </c>
      <c r="F1062" s="7" t="s">
        <v>8409</v>
      </c>
      <c r="G1062" s="7" t="s">
        <v>7226</v>
      </c>
      <c r="H1062" s="7" t="s">
        <v>7347</v>
      </c>
      <c r="I1062" s="7" t="s">
        <v>7407</v>
      </c>
      <c r="J1062" s="7" t="s">
        <v>7223</v>
      </c>
      <c r="K1062" s="7" t="s">
        <v>7129</v>
      </c>
      <c r="L1062" s="9" t="s">
        <v>7408</v>
      </c>
      <c r="M1062" s="9" t="s">
        <v>7409</v>
      </c>
      <c r="N1062" s="9" t="s">
        <v>7410</v>
      </c>
      <c r="O1062" s="7" t="s">
        <v>471</v>
      </c>
      <c r="P1062" s="7"/>
      <c r="Q1062" s="7"/>
      <c r="R1062" s="7">
        <v>299683</v>
      </c>
      <c r="S1062" s="7"/>
      <c r="T1062" s="7" t="s">
        <v>480</v>
      </c>
      <c r="U1062" s="7"/>
      <c r="V1062" s="7"/>
      <c r="W1062" s="7"/>
      <c r="X1062" s="7"/>
      <c r="Y1062" s="7"/>
      <c r="Z1062" s="9" t="s">
        <v>7269</v>
      </c>
      <c r="AA1062" s="7" t="s">
        <v>480</v>
      </c>
      <c r="AB1062" s="7">
        <v>1</v>
      </c>
    </row>
    <row r="1063" spans="1:28" ht="21.6" customHeight="1">
      <c r="A1063" s="7">
        <v>178</v>
      </c>
      <c r="B1063" s="7">
        <v>2025093322</v>
      </c>
      <c r="C1063" s="7">
        <v>1</v>
      </c>
      <c r="D1063" s="7" t="s">
        <v>7123</v>
      </c>
      <c r="E1063" s="7" t="s">
        <v>125</v>
      </c>
      <c r="F1063" s="7" t="s">
        <v>8409</v>
      </c>
      <c r="G1063" s="7" t="s">
        <v>7314</v>
      </c>
      <c r="H1063" s="7" t="s">
        <v>7150</v>
      </c>
      <c r="I1063" s="7" t="s">
        <v>8371</v>
      </c>
      <c r="J1063" s="7" t="s">
        <v>7223</v>
      </c>
      <c r="K1063" s="7" t="s">
        <v>7129</v>
      </c>
      <c r="L1063" s="9" t="s">
        <v>7344</v>
      </c>
      <c r="M1063" s="9" t="s">
        <v>7345</v>
      </c>
      <c r="N1063" s="9" t="s">
        <v>7346</v>
      </c>
      <c r="O1063" s="7" t="s">
        <v>509</v>
      </c>
      <c r="P1063" s="7"/>
      <c r="Q1063" s="7"/>
      <c r="R1063" s="7">
        <v>100</v>
      </c>
      <c r="S1063" s="7"/>
      <c r="T1063" s="7"/>
      <c r="U1063" s="7"/>
      <c r="V1063" s="7"/>
      <c r="W1063" s="7"/>
      <c r="X1063" s="7"/>
      <c r="Y1063" s="7"/>
      <c r="Z1063" s="9" t="s">
        <v>8372</v>
      </c>
      <c r="AA1063" s="7" t="s">
        <v>480</v>
      </c>
      <c r="AB1063" s="7">
        <v>1</v>
      </c>
    </row>
    <row r="1064" spans="1:28" ht="21.6" customHeight="1">
      <c r="A1064" s="7">
        <v>190</v>
      </c>
      <c r="B1064" s="7">
        <v>2025090352</v>
      </c>
      <c r="C1064" s="7">
        <v>1</v>
      </c>
      <c r="D1064" s="7" t="s">
        <v>7123</v>
      </c>
      <c r="E1064" s="7" t="s">
        <v>125</v>
      </c>
      <c r="F1064" s="7" t="s">
        <v>8345</v>
      </c>
      <c r="G1064" s="7" t="s">
        <v>7333</v>
      </c>
      <c r="H1064" s="7" t="s">
        <v>7372</v>
      </c>
      <c r="I1064" s="7" t="s">
        <v>7448</v>
      </c>
      <c r="J1064" s="7" t="s">
        <v>7244</v>
      </c>
      <c r="K1064" s="7" t="s">
        <v>7129</v>
      </c>
      <c r="L1064" s="9" t="s">
        <v>7449</v>
      </c>
      <c r="M1064" s="9" t="s">
        <v>7450</v>
      </c>
      <c r="N1064" s="9" t="s">
        <v>371</v>
      </c>
      <c r="O1064" s="7" t="s">
        <v>7136</v>
      </c>
      <c r="P1064" s="7"/>
      <c r="Q1064" s="7"/>
      <c r="R1064" s="7">
        <v>295043</v>
      </c>
      <c r="S1064" s="7"/>
      <c r="T1064" s="7"/>
      <c r="U1064" s="7"/>
      <c r="V1064" s="7"/>
      <c r="W1064" s="7"/>
      <c r="X1064" s="7"/>
      <c r="Y1064" s="7"/>
      <c r="Z1064" s="9" t="s">
        <v>7641</v>
      </c>
      <c r="AA1064" s="7" t="s">
        <v>480</v>
      </c>
      <c r="AB1064" s="7">
        <v>1</v>
      </c>
    </row>
    <row r="1065" spans="1:28" ht="21.6" customHeight="1">
      <c r="A1065" s="7">
        <v>203</v>
      </c>
      <c r="B1065" s="7">
        <v>2025093323</v>
      </c>
      <c r="C1065" s="7">
        <v>1</v>
      </c>
      <c r="D1065" s="7" t="s">
        <v>7123</v>
      </c>
      <c r="E1065" s="7" t="s">
        <v>125</v>
      </c>
      <c r="F1065" s="7" t="s">
        <v>8409</v>
      </c>
      <c r="G1065" s="7" t="s">
        <v>7150</v>
      </c>
      <c r="H1065" s="7" t="s">
        <v>7332</v>
      </c>
      <c r="I1065" s="7" t="s">
        <v>7456</v>
      </c>
      <c r="J1065" s="7" t="s">
        <v>7244</v>
      </c>
      <c r="K1065" s="7" t="s">
        <v>7129</v>
      </c>
      <c r="L1065" s="9" t="s">
        <v>7344</v>
      </c>
      <c r="M1065" s="9" t="s">
        <v>7457</v>
      </c>
      <c r="N1065" s="9" t="s">
        <v>7458</v>
      </c>
      <c r="O1065" s="7" t="s">
        <v>509</v>
      </c>
      <c r="P1065" s="7"/>
      <c r="Q1065" s="7"/>
      <c r="R1065" s="7">
        <v>11696</v>
      </c>
      <c r="S1065" s="7"/>
      <c r="T1065" s="7"/>
      <c r="U1065" s="7"/>
      <c r="V1065" s="7"/>
      <c r="W1065" s="7"/>
      <c r="X1065" s="7"/>
      <c r="Y1065" s="7"/>
      <c r="Z1065" s="9" t="s">
        <v>8372</v>
      </c>
      <c r="AA1065" s="7" t="s">
        <v>480</v>
      </c>
      <c r="AB1065" s="7">
        <v>1</v>
      </c>
    </row>
    <row r="1066" spans="1:28" ht="21.6" customHeight="1">
      <c r="A1066" s="7">
        <v>212</v>
      </c>
      <c r="B1066" s="7">
        <v>2025093324</v>
      </c>
      <c r="C1066" s="7">
        <v>1</v>
      </c>
      <c r="D1066" s="7" t="s">
        <v>7123</v>
      </c>
      <c r="E1066" s="7" t="s">
        <v>125</v>
      </c>
      <c r="F1066" s="7" t="s">
        <v>8409</v>
      </c>
      <c r="G1066" s="7" t="s">
        <v>7332</v>
      </c>
      <c r="H1066" s="7" t="s">
        <v>7372</v>
      </c>
      <c r="I1066" s="7" t="s">
        <v>7467</v>
      </c>
      <c r="J1066" s="7" t="s">
        <v>7244</v>
      </c>
      <c r="K1066" s="7" t="s">
        <v>7129</v>
      </c>
      <c r="L1066" s="9" t="s">
        <v>7344</v>
      </c>
      <c r="M1066" s="9" t="s">
        <v>7351</v>
      </c>
      <c r="N1066" s="9" t="s">
        <v>7352</v>
      </c>
      <c r="O1066" s="7" t="s">
        <v>509</v>
      </c>
      <c r="P1066" s="7"/>
      <c r="Q1066" s="7"/>
      <c r="R1066" s="7">
        <v>99</v>
      </c>
      <c r="S1066" s="7"/>
      <c r="T1066" s="7"/>
      <c r="U1066" s="7"/>
      <c r="V1066" s="7"/>
      <c r="W1066" s="7"/>
      <c r="X1066" s="7"/>
      <c r="Y1066" s="7"/>
      <c r="Z1066" s="9" t="s">
        <v>8411</v>
      </c>
      <c r="AA1066" s="7" t="s">
        <v>480</v>
      </c>
      <c r="AB1066" s="7">
        <v>1</v>
      </c>
    </row>
    <row r="1067" spans="1:28" ht="21.6" customHeight="1">
      <c r="A1067" s="7">
        <v>1</v>
      </c>
      <c r="B1067" s="7">
        <v>2025100022</v>
      </c>
      <c r="C1067" s="7">
        <v>1</v>
      </c>
      <c r="D1067" s="7" t="s">
        <v>7123</v>
      </c>
      <c r="E1067" s="7" t="s">
        <v>130</v>
      </c>
      <c r="F1067" s="7" t="s">
        <v>8412</v>
      </c>
      <c r="G1067" s="7" t="s">
        <v>7327</v>
      </c>
      <c r="H1067" s="7" t="s">
        <v>7157</v>
      </c>
      <c r="I1067" s="7" t="s">
        <v>8413</v>
      </c>
      <c r="J1067" s="7" t="s">
        <v>7170</v>
      </c>
      <c r="K1067" s="7" t="s">
        <v>7129</v>
      </c>
      <c r="L1067" s="9" t="s">
        <v>8347</v>
      </c>
      <c r="M1067" s="9" t="s">
        <v>8414</v>
      </c>
      <c r="N1067" s="9" t="s">
        <v>7161</v>
      </c>
      <c r="O1067" s="7" t="s">
        <v>471</v>
      </c>
      <c r="P1067" s="7"/>
      <c r="Q1067" s="7">
        <v>24</v>
      </c>
      <c r="R1067" s="7">
        <v>159</v>
      </c>
      <c r="S1067" s="7" t="s">
        <v>480</v>
      </c>
      <c r="T1067" s="7"/>
      <c r="U1067" s="7"/>
      <c r="V1067" s="7"/>
      <c r="W1067" s="7"/>
      <c r="X1067" s="7"/>
      <c r="Y1067" s="7"/>
      <c r="Z1067" s="9" t="s">
        <v>7132</v>
      </c>
      <c r="AA1067" s="7" t="s">
        <v>480</v>
      </c>
      <c r="AB1067" s="7">
        <v>1</v>
      </c>
    </row>
    <row r="1068" spans="1:28" ht="21.6" customHeight="1">
      <c r="A1068" s="7">
        <v>3</v>
      </c>
      <c r="B1068" s="7">
        <v>2025100049</v>
      </c>
      <c r="C1068" s="7">
        <v>1</v>
      </c>
      <c r="D1068" s="7" t="s">
        <v>7123</v>
      </c>
      <c r="E1068" s="7" t="s">
        <v>130</v>
      </c>
      <c r="F1068" s="7" t="s">
        <v>8412</v>
      </c>
      <c r="G1068" s="7" t="s">
        <v>7314</v>
      </c>
      <c r="H1068" s="7" t="s">
        <v>7589</v>
      </c>
      <c r="I1068" s="7" t="s">
        <v>7215</v>
      </c>
      <c r="J1068" s="7" t="s">
        <v>7199</v>
      </c>
      <c r="K1068" s="7" t="s">
        <v>7129</v>
      </c>
      <c r="L1068" s="9" t="s">
        <v>7216</v>
      </c>
      <c r="M1068" s="9" t="s">
        <v>7217</v>
      </c>
      <c r="N1068" s="9" t="s">
        <v>7218</v>
      </c>
      <c r="O1068" s="7" t="s">
        <v>471</v>
      </c>
      <c r="P1068" s="7"/>
      <c r="Q1068" s="7"/>
      <c r="R1068" s="7">
        <v>25058</v>
      </c>
      <c r="S1068" s="7" t="s">
        <v>480</v>
      </c>
      <c r="T1068" s="7"/>
      <c r="U1068" s="7"/>
      <c r="V1068" s="7"/>
      <c r="W1068" s="7"/>
      <c r="X1068" s="7"/>
      <c r="Y1068" s="7"/>
      <c r="Z1068" s="9" t="s">
        <v>7132</v>
      </c>
      <c r="AA1068" s="7" t="s">
        <v>480</v>
      </c>
      <c r="AB1068" s="7">
        <v>1</v>
      </c>
    </row>
    <row r="1069" spans="1:28" ht="21.6" customHeight="1">
      <c r="A1069" s="7">
        <v>5</v>
      </c>
      <c r="B1069" s="7">
        <v>2025100056</v>
      </c>
      <c r="C1069" s="7">
        <v>1</v>
      </c>
      <c r="D1069" s="7" t="s">
        <v>7123</v>
      </c>
      <c r="E1069" s="7" t="s">
        <v>130</v>
      </c>
      <c r="F1069" s="7" t="s">
        <v>8412</v>
      </c>
      <c r="G1069" s="7" t="s">
        <v>7397</v>
      </c>
      <c r="H1069" s="7" t="s">
        <v>7940</v>
      </c>
      <c r="I1069" s="7" t="s">
        <v>7239</v>
      </c>
      <c r="J1069" s="7" t="s">
        <v>7234</v>
      </c>
      <c r="K1069" s="7" t="s">
        <v>7129</v>
      </c>
      <c r="L1069" s="9" t="s">
        <v>7240</v>
      </c>
      <c r="M1069" s="9" t="s">
        <v>7241</v>
      </c>
      <c r="N1069" s="9" t="s">
        <v>7218</v>
      </c>
      <c r="O1069" s="7" t="s">
        <v>471</v>
      </c>
      <c r="P1069" s="7"/>
      <c r="Q1069" s="7">
        <v>2436</v>
      </c>
      <c r="R1069" s="7">
        <v>302935</v>
      </c>
      <c r="S1069" s="7" t="s">
        <v>480</v>
      </c>
      <c r="T1069" s="7"/>
      <c r="U1069" s="7"/>
      <c r="V1069" s="7"/>
      <c r="W1069" s="7"/>
      <c r="X1069" s="7"/>
      <c r="Y1069" s="7"/>
      <c r="Z1069" s="9" t="s">
        <v>7132</v>
      </c>
      <c r="AA1069" s="7" t="s">
        <v>480</v>
      </c>
      <c r="AB1069" s="7">
        <v>1</v>
      </c>
    </row>
    <row r="1070" spans="1:28" ht="21.6" customHeight="1">
      <c r="A1070" s="7">
        <v>10</v>
      </c>
      <c r="B1070" s="7">
        <v>2025100074</v>
      </c>
      <c r="C1070" s="7">
        <v>1</v>
      </c>
      <c r="D1070" s="7" t="s">
        <v>7123</v>
      </c>
      <c r="E1070" s="7" t="s">
        <v>125</v>
      </c>
      <c r="F1070" s="7" t="s">
        <v>8412</v>
      </c>
      <c r="G1070" s="7" t="s">
        <v>7237</v>
      </c>
      <c r="H1070" s="7" t="s">
        <v>7288</v>
      </c>
      <c r="I1070" s="7" t="s">
        <v>7350</v>
      </c>
      <c r="J1070" s="7" t="s">
        <v>7199</v>
      </c>
      <c r="K1070" s="7" t="s">
        <v>7129</v>
      </c>
      <c r="L1070" s="9" t="s">
        <v>7344</v>
      </c>
      <c r="M1070" s="9" t="s">
        <v>7521</v>
      </c>
      <c r="N1070" s="9" t="s">
        <v>7522</v>
      </c>
      <c r="O1070" s="7" t="s">
        <v>471</v>
      </c>
      <c r="P1070" s="7"/>
      <c r="Q1070" s="7"/>
      <c r="R1070" s="7">
        <v>193</v>
      </c>
      <c r="S1070" s="7" t="s">
        <v>480</v>
      </c>
      <c r="T1070" s="7"/>
      <c r="U1070" s="7"/>
      <c r="V1070" s="7"/>
      <c r="W1070" s="7"/>
      <c r="X1070" s="7"/>
      <c r="Y1070" s="7"/>
      <c r="Z1070" s="9" t="s">
        <v>7641</v>
      </c>
      <c r="AA1070" s="7" t="s">
        <v>480</v>
      </c>
      <c r="AB1070" s="7">
        <v>1</v>
      </c>
    </row>
    <row r="1071" spans="1:28" ht="21.6" customHeight="1">
      <c r="A1071" s="7">
        <v>12</v>
      </c>
      <c r="B1071" s="7">
        <v>2025100070</v>
      </c>
      <c r="C1071" s="7">
        <v>1</v>
      </c>
      <c r="D1071" s="7" t="s">
        <v>7123</v>
      </c>
      <c r="E1071" s="7" t="s">
        <v>125</v>
      </c>
      <c r="F1071" s="7" t="s">
        <v>8412</v>
      </c>
      <c r="G1071" s="7" t="s">
        <v>7347</v>
      </c>
      <c r="H1071" s="7" t="s">
        <v>7303</v>
      </c>
      <c r="I1071" s="7" t="s">
        <v>8369</v>
      </c>
      <c r="J1071" s="7" t="s">
        <v>7223</v>
      </c>
      <c r="K1071" s="7" t="s">
        <v>7129</v>
      </c>
      <c r="L1071" s="9" t="s">
        <v>7344</v>
      </c>
      <c r="M1071" s="9" t="s">
        <v>7468</v>
      </c>
      <c r="N1071" s="9" t="s">
        <v>7469</v>
      </c>
      <c r="O1071" s="7" t="s">
        <v>471</v>
      </c>
      <c r="P1071" s="7"/>
      <c r="Q1071" s="7"/>
      <c r="R1071" s="7">
        <v>4020</v>
      </c>
      <c r="S1071" s="7" t="s">
        <v>480</v>
      </c>
      <c r="T1071" s="7"/>
      <c r="U1071" s="7"/>
      <c r="V1071" s="7"/>
      <c r="W1071" s="7"/>
      <c r="X1071" s="7"/>
      <c r="Y1071" s="7"/>
      <c r="Z1071" s="9" t="s">
        <v>7641</v>
      </c>
      <c r="AA1071" s="7" t="s">
        <v>480</v>
      </c>
      <c r="AB1071" s="7">
        <v>1</v>
      </c>
    </row>
    <row r="1072" spans="1:28" ht="21.6" customHeight="1">
      <c r="A1072" s="7">
        <v>14</v>
      </c>
      <c r="B1072" s="7">
        <v>2025100065</v>
      </c>
      <c r="C1072" s="7">
        <v>1</v>
      </c>
      <c r="D1072" s="7" t="s">
        <v>7123</v>
      </c>
      <c r="E1072" s="7" t="s">
        <v>125</v>
      </c>
      <c r="F1072" s="7" t="s">
        <v>8412</v>
      </c>
      <c r="G1072" s="7" t="s">
        <v>7179</v>
      </c>
      <c r="H1072" s="7" t="s">
        <v>7327</v>
      </c>
      <c r="I1072" s="7" t="s">
        <v>8415</v>
      </c>
      <c r="J1072" s="7" t="s">
        <v>7223</v>
      </c>
      <c r="K1072" s="7" t="s">
        <v>7129</v>
      </c>
      <c r="L1072" s="9" t="s">
        <v>7344</v>
      </c>
      <c r="M1072" s="9" t="s">
        <v>7465</v>
      </c>
      <c r="N1072" s="9" t="s">
        <v>7466</v>
      </c>
      <c r="O1072" s="7" t="s">
        <v>471</v>
      </c>
      <c r="P1072" s="7"/>
      <c r="Q1072" s="7"/>
      <c r="R1072" s="7">
        <v>5001</v>
      </c>
      <c r="S1072" s="7" t="s">
        <v>480</v>
      </c>
      <c r="T1072" s="7"/>
      <c r="U1072" s="7"/>
      <c r="V1072" s="7"/>
      <c r="W1072" s="7"/>
      <c r="X1072" s="7"/>
      <c r="Y1072" s="7"/>
      <c r="Z1072" s="9" t="s">
        <v>7641</v>
      </c>
      <c r="AA1072" s="7" t="s">
        <v>480</v>
      </c>
      <c r="AB1072" s="7">
        <v>1</v>
      </c>
    </row>
    <row r="1073" spans="1:28" ht="21.6" customHeight="1">
      <c r="A1073" s="7">
        <v>16</v>
      </c>
      <c r="B1073" s="7">
        <v>2025100059</v>
      </c>
      <c r="C1073" s="7">
        <v>1</v>
      </c>
      <c r="D1073" s="7" t="s">
        <v>7123</v>
      </c>
      <c r="E1073" s="7" t="s">
        <v>125</v>
      </c>
      <c r="F1073" s="7" t="s">
        <v>8412</v>
      </c>
      <c r="G1073" s="7" t="s">
        <v>7296</v>
      </c>
      <c r="H1073" s="7" t="s">
        <v>7226</v>
      </c>
      <c r="I1073" s="7" t="s">
        <v>8371</v>
      </c>
      <c r="J1073" s="7" t="s">
        <v>7223</v>
      </c>
      <c r="K1073" s="7" t="s">
        <v>7129</v>
      </c>
      <c r="L1073" s="9" t="s">
        <v>7344</v>
      </c>
      <c r="M1073" s="9" t="s">
        <v>7345</v>
      </c>
      <c r="N1073" s="9" t="s">
        <v>7346</v>
      </c>
      <c r="O1073" s="7" t="s">
        <v>471</v>
      </c>
      <c r="P1073" s="7"/>
      <c r="Q1073" s="7"/>
      <c r="R1073" s="7">
        <v>3173</v>
      </c>
      <c r="S1073" s="7" t="s">
        <v>480</v>
      </c>
      <c r="T1073" s="7"/>
      <c r="U1073" s="7"/>
      <c r="V1073" s="7"/>
      <c r="W1073" s="7"/>
      <c r="X1073" s="7"/>
      <c r="Y1073" s="7"/>
      <c r="Z1073" s="9" t="s">
        <v>7641</v>
      </c>
      <c r="AA1073" s="7" t="s">
        <v>480</v>
      </c>
      <c r="AB1073" s="7">
        <v>1</v>
      </c>
    </row>
    <row r="1074" spans="1:28" ht="21.6" customHeight="1">
      <c r="A1074" s="7">
        <v>18</v>
      </c>
      <c r="B1074" s="7">
        <v>2025100063</v>
      </c>
      <c r="C1074" s="7">
        <v>1</v>
      </c>
      <c r="D1074" s="7" t="s">
        <v>7123</v>
      </c>
      <c r="E1074" s="7" t="s">
        <v>125</v>
      </c>
      <c r="F1074" s="7" t="s">
        <v>8412</v>
      </c>
      <c r="G1074" s="7" t="s">
        <v>7309</v>
      </c>
      <c r="H1074" s="7" t="s">
        <v>7179</v>
      </c>
      <c r="I1074" s="7" t="s">
        <v>8373</v>
      </c>
      <c r="J1074" s="7" t="s">
        <v>7223</v>
      </c>
      <c r="K1074" s="7" t="s">
        <v>7129</v>
      </c>
      <c r="L1074" s="9" t="s">
        <v>7344</v>
      </c>
      <c r="M1074" s="9" t="s">
        <v>7481</v>
      </c>
      <c r="N1074" s="9" t="s">
        <v>7440</v>
      </c>
      <c r="O1074" s="7" t="s">
        <v>471</v>
      </c>
      <c r="P1074" s="7"/>
      <c r="Q1074" s="7"/>
      <c r="R1074" s="7">
        <v>2841</v>
      </c>
      <c r="S1074" s="7" t="s">
        <v>480</v>
      </c>
      <c r="T1074" s="7"/>
      <c r="U1074" s="7"/>
      <c r="V1074" s="7"/>
      <c r="W1074" s="7"/>
      <c r="X1074" s="7"/>
      <c r="Y1074" s="7"/>
      <c r="Z1074" s="9" t="s">
        <v>7641</v>
      </c>
      <c r="AA1074" s="7" t="s">
        <v>480</v>
      </c>
      <c r="AB1074" s="7">
        <v>1</v>
      </c>
    </row>
    <row r="1075" spans="1:28" ht="21.6" customHeight="1">
      <c r="A1075" s="7">
        <v>20</v>
      </c>
      <c r="B1075" s="7">
        <v>2025100061</v>
      </c>
      <c r="C1075" s="7">
        <v>1</v>
      </c>
      <c r="D1075" s="7" t="s">
        <v>7123</v>
      </c>
      <c r="E1075" s="7" t="s">
        <v>125</v>
      </c>
      <c r="F1075" s="7" t="s">
        <v>8412</v>
      </c>
      <c r="G1075" s="7" t="s">
        <v>7226</v>
      </c>
      <c r="H1075" s="7" t="s">
        <v>7309</v>
      </c>
      <c r="I1075" s="7" t="s">
        <v>8416</v>
      </c>
      <c r="J1075" s="7" t="s">
        <v>7223</v>
      </c>
      <c r="K1075" s="7" t="s">
        <v>7129</v>
      </c>
      <c r="L1075" s="9" t="s">
        <v>7344</v>
      </c>
      <c r="M1075" s="9" t="s">
        <v>7460</v>
      </c>
      <c r="N1075" s="9" t="s">
        <v>7325</v>
      </c>
      <c r="O1075" s="7" t="s">
        <v>471</v>
      </c>
      <c r="P1075" s="7"/>
      <c r="Q1075" s="7"/>
      <c r="R1075" s="7">
        <v>1935</v>
      </c>
      <c r="S1075" s="7" t="s">
        <v>480</v>
      </c>
      <c r="T1075" s="7"/>
      <c r="U1075" s="7"/>
      <c r="V1075" s="7"/>
      <c r="W1075" s="7"/>
      <c r="X1075" s="7"/>
      <c r="Y1075" s="7"/>
      <c r="Z1075" s="9" t="s">
        <v>7641</v>
      </c>
      <c r="AA1075" s="7" t="s">
        <v>480</v>
      </c>
      <c r="AB1075" s="7">
        <v>1</v>
      </c>
    </row>
    <row r="1076" spans="1:28" ht="21.6" customHeight="1">
      <c r="A1076" s="7">
        <v>22</v>
      </c>
      <c r="B1076" s="7">
        <v>2025100072</v>
      </c>
      <c r="C1076" s="7">
        <v>1</v>
      </c>
      <c r="D1076" s="7" t="s">
        <v>7123</v>
      </c>
      <c r="E1076" s="7" t="s">
        <v>125</v>
      </c>
      <c r="F1076" s="7" t="s">
        <v>8412</v>
      </c>
      <c r="G1076" s="7" t="s">
        <v>7303</v>
      </c>
      <c r="H1076" s="7" t="s">
        <v>7237</v>
      </c>
      <c r="I1076" s="7" t="s">
        <v>7456</v>
      </c>
      <c r="J1076" s="7" t="s">
        <v>7244</v>
      </c>
      <c r="K1076" s="7" t="s">
        <v>7129</v>
      </c>
      <c r="L1076" s="9" t="s">
        <v>7344</v>
      </c>
      <c r="M1076" s="9" t="s">
        <v>7457</v>
      </c>
      <c r="N1076" s="9" t="s">
        <v>7458</v>
      </c>
      <c r="O1076" s="7" t="s">
        <v>471</v>
      </c>
      <c r="P1076" s="7"/>
      <c r="Q1076" s="7"/>
      <c r="R1076" s="7">
        <v>54</v>
      </c>
      <c r="S1076" s="7" t="s">
        <v>480</v>
      </c>
      <c r="T1076" s="7"/>
      <c r="U1076" s="7"/>
      <c r="V1076" s="7"/>
      <c r="W1076" s="7"/>
      <c r="X1076" s="7"/>
      <c r="Y1076" s="7"/>
      <c r="Z1076" s="9" t="s">
        <v>7641</v>
      </c>
      <c r="AA1076" s="7" t="s">
        <v>480</v>
      </c>
      <c r="AB1076" s="7">
        <v>1</v>
      </c>
    </row>
    <row r="1077" spans="1:28" ht="21.6" customHeight="1">
      <c r="A1077" s="7">
        <v>24</v>
      </c>
      <c r="B1077" s="7">
        <v>2025100067</v>
      </c>
      <c r="C1077" s="7">
        <v>1</v>
      </c>
      <c r="D1077" s="7" t="s">
        <v>7123</v>
      </c>
      <c r="E1077" s="7" t="s">
        <v>125</v>
      </c>
      <c r="F1077" s="7" t="s">
        <v>8412</v>
      </c>
      <c r="G1077" s="7" t="s">
        <v>7327</v>
      </c>
      <c r="H1077" s="7" t="s">
        <v>7347</v>
      </c>
      <c r="I1077" s="7" t="s">
        <v>7467</v>
      </c>
      <c r="J1077" s="7" t="s">
        <v>7244</v>
      </c>
      <c r="K1077" s="7" t="s">
        <v>7129</v>
      </c>
      <c r="L1077" s="9" t="s">
        <v>7344</v>
      </c>
      <c r="M1077" s="9" t="s">
        <v>7351</v>
      </c>
      <c r="N1077" s="9" t="s">
        <v>7352</v>
      </c>
      <c r="O1077" s="7" t="s">
        <v>471</v>
      </c>
      <c r="P1077" s="7"/>
      <c r="Q1077" s="7"/>
      <c r="R1077" s="7">
        <v>942</v>
      </c>
      <c r="S1077" s="7" t="s">
        <v>480</v>
      </c>
      <c r="T1077" s="7"/>
      <c r="U1077" s="7"/>
      <c r="V1077" s="7"/>
      <c r="W1077" s="7"/>
      <c r="X1077" s="7"/>
      <c r="Y1077" s="7"/>
      <c r="Z1077" s="9" t="s">
        <v>7641</v>
      </c>
      <c r="AA1077" s="7" t="s">
        <v>480</v>
      </c>
      <c r="AB1077" s="7">
        <v>1</v>
      </c>
    </row>
    <row r="1078" spans="1:28" ht="21.6" customHeight="1">
      <c r="A1078" s="7">
        <v>1</v>
      </c>
      <c r="B1078" s="7">
        <v>2025100146</v>
      </c>
      <c r="C1078" s="7">
        <v>1</v>
      </c>
      <c r="D1078" s="7" t="s">
        <v>7123</v>
      </c>
      <c r="E1078" s="7" t="s">
        <v>130</v>
      </c>
      <c r="F1078" s="7" t="s">
        <v>8412</v>
      </c>
      <c r="G1078" s="7" t="s">
        <v>7602</v>
      </c>
      <c r="H1078" s="7" t="s">
        <v>8148</v>
      </c>
      <c r="I1078" s="7" t="s">
        <v>8417</v>
      </c>
      <c r="J1078" s="7" t="s">
        <v>7170</v>
      </c>
      <c r="K1078" s="7" t="s">
        <v>7129</v>
      </c>
      <c r="L1078" s="9" t="s">
        <v>8418</v>
      </c>
      <c r="M1078" s="9" t="s">
        <v>8419</v>
      </c>
      <c r="N1078" s="9" t="s">
        <v>8420</v>
      </c>
      <c r="O1078" s="7" t="s">
        <v>471</v>
      </c>
      <c r="P1078" s="7"/>
      <c r="Q1078" s="7">
        <v>12</v>
      </c>
      <c r="R1078" s="7">
        <v>105</v>
      </c>
      <c r="S1078" s="7" t="s">
        <v>480</v>
      </c>
      <c r="T1078" s="7"/>
      <c r="U1078" s="7"/>
      <c r="V1078" s="7"/>
      <c r="W1078" s="7"/>
      <c r="X1078" s="7"/>
      <c r="Y1078" s="7"/>
      <c r="Z1078" s="9" t="s">
        <v>7132</v>
      </c>
      <c r="AA1078" s="7" t="s">
        <v>480</v>
      </c>
      <c r="AB1078" s="7">
        <v>1</v>
      </c>
    </row>
    <row r="1079" spans="1:28" ht="21.6" customHeight="1">
      <c r="A1079" s="7">
        <v>3</v>
      </c>
      <c r="B1079" s="7">
        <v>2025100023</v>
      </c>
      <c r="C1079" s="7">
        <v>1</v>
      </c>
      <c r="D1079" s="7" t="s">
        <v>7123</v>
      </c>
      <c r="E1079" s="7" t="s">
        <v>130</v>
      </c>
      <c r="F1079" s="7" t="s">
        <v>8412</v>
      </c>
      <c r="G1079" s="7" t="s">
        <v>7327</v>
      </c>
      <c r="H1079" s="7" t="s">
        <v>7157</v>
      </c>
      <c r="I1079" s="7" t="s">
        <v>8413</v>
      </c>
      <c r="J1079" s="7" t="s">
        <v>7170</v>
      </c>
      <c r="K1079" s="7" t="s">
        <v>7129</v>
      </c>
      <c r="L1079" s="9" t="s">
        <v>8347</v>
      </c>
      <c r="M1079" s="9" t="s">
        <v>8414</v>
      </c>
      <c r="N1079" s="9" t="s">
        <v>7161</v>
      </c>
      <c r="O1079" s="7" t="s">
        <v>7136</v>
      </c>
      <c r="P1079" s="7"/>
      <c r="Q1079" s="7">
        <v>24</v>
      </c>
      <c r="R1079" s="7">
        <v>159</v>
      </c>
      <c r="S1079" s="7"/>
      <c r="T1079" s="7"/>
      <c r="U1079" s="7"/>
      <c r="V1079" s="7"/>
      <c r="W1079" s="7"/>
      <c r="X1079" s="7"/>
      <c r="Y1079" s="7"/>
      <c r="Z1079" s="9" t="s">
        <v>7132</v>
      </c>
      <c r="AA1079" s="7" t="s">
        <v>480</v>
      </c>
      <c r="AB1079" s="7">
        <v>1</v>
      </c>
    </row>
    <row r="1080" spans="1:28" ht="21.6" customHeight="1">
      <c r="A1080" s="7">
        <v>7</v>
      </c>
      <c r="B1080" s="7">
        <v>2025100153</v>
      </c>
      <c r="C1080" s="7">
        <v>1</v>
      </c>
      <c r="D1080" s="7" t="s">
        <v>7123</v>
      </c>
      <c r="E1080" s="7" t="s">
        <v>130</v>
      </c>
      <c r="F1080" s="7" t="s">
        <v>8412</v>
      </c>
      <c r="G1080" s="7" t="s">
        <v>7731</v>
      </c>
      <c r="H1080" s="7" t="s">
        <v>7732</v>
      </c>
      <c r="I1080" s="7" t="s">
        <v>7222</v>
      </c>
      <c r="J1080" s="7" t="s">
        <v>7223</v>
      </c>
      <c r="K1080" s="7" t="s">
        <v>7129</v>
      </c>
      <c r="L1080" s="9" t="s">
        <v>7224</v>
      </c>
      <c r="M1080" s="9" t="s">
        <v>7225</v>
      </c>
      <c r="N1080" s="9" t="s">
        <v>8351</v>
      </c>
      <c r="O1080" s="7" t="s">
        <v>471</v>
      </c>
      <c r="P1080" s="7"/>
      <c r="Q1080" s="7"/>
      <c r="R1080" s="7">
        <v>68653</v>
      </c>
      <c r="S1080" s="7" t="s">
        <v>480</v>
      </c>
      <c r="T1080" s="7"/>
      <c r="U1080" s="7"/>
      <c r="V1080" s="7"/>
      <c r="W1080" s="7"/>
      <c r="X1080" s="7"/>
      <c r="Y1080" s="7"/>
      <c r="Z1080" s="9" t="s">
        <v>7132</v>
      </c>
      <c r="AA1080" s="7" t="s">
        <v>480</v>
      </c>
      <c r="AB1080" s="7">
        <v>1</v>
      </c>
    </row>
    <row r="1081" spans="1:28" ht="21.6" customHeight="1">
      <c r="A1081" s="7">
        <v>9</v>
      </c>
      <c r="B1081" s="7">
        <v>2025100100</v>
      </c>
      <c r="C1081" s="7">
        <v>1</v>
      </c>
      <c r="D1081" s="7" t="s">
        <v>7123</v>
      </c>
      <c r="E1081" s="7" t="s">
        <v>130</v>
      </c>
      <c r="F1081" s="7" t="s">
        <v>8412</v>
      </c>
      <c r="G1081" s="7" t="s">
        <v>7757</v>
      </c>
      <c r="H1081" s="7" t="s">
        <v>7546</v>
      </c>
      <c r="I1081" s="7" t="s">
        <v>7228</v>
      </c>
      <c r="J1081" s="7" t="s">
        <v>7223</v>
      </c>
      <c r="K1081" s="7" t="s">
        <v>7129</v>
      </c>
      <c r="L1081" s="9" t="s">
        <v>7229</v>
      </c>
      <c r="M1081" s="9" t="s">
        <v>7230</v>
      </c>
      <c r="N1081" s="9"/>
      <c r="O1081" s="7" t="s">
        <v>471</v>
      </c>
      <c r="P1081" s="7"/>
      <c r="Q1081" s="7"/>
      <c r="R1081" s="7">
        <v>28400</v>
      </c>
      <c r="S1081" s="7" t="s">
        <v>480</v>
      </c>
      <c r="T1081" s="7"/>
      <c r="U1081" s="7"/>
      <c r="V1081" s="7"/>
      <c r="W1081" s="7"/>
      <c r="X1081" s="7"/>
      <c r="Y1081" s="7"/>
      <c r="Z1081" s="9" t="s">
        <v>7132</v>
      </c>
      <c r="AA1081" s="7" t="s">
        <v>480</v>
      </c>
      <c r="AB1081" s="7">
        <v>1</v>
      </c>
    </row>
    <row r="1082" spans="1:28" ht="21.6" customHeight="1">
      <c r="A1082" s="7">
        <v>22</v>
      </c>
      <c r="B1082" s="7">
        <v>2025100333</v>
      </c>
      <c r="C1082" s="7">
        <v>1</v>
      </c>
      <c r="D1082" s="7" t="s">
        <v>7123</v>
      </c>
      <c r="E1082" s="7" t="s">
        <v>125</v>
      </c>
      <c r="F1082" s="7" t="s">
        <v>8421</v>
      </c>
      <c r="G1082" s="7" t="s">
        <v>7296</v>
      </c>
      <c r="H1082" s="7" t="s">
        <v>7226</v>
      </c>
      <c r="I1082" s="7" t="s">
        <v>7316</v>
      </c>
      <c r="J1082" s="7" t="s">
        <v>7141</v>
      </c>
      <c r="K1082" s="7" t="s">
        <v>7129</v>
      </c>
      <c r="L1082" s="9" t="s">
        <v>7317</v>
      </c>
      <c r="M1082" s="9" t="s">
        <v>7318</v>
      </c>
      <c r="N1082" s="9" t="s">
        <v>7319</v>
      </c>
      <c r="O1082" s="7" t="s">
        <v>471</v>
      </c>
      <c r="P1082" s="7"/>
      <c r="Q1082" s="7">
        <v>16366</v>
      </c>
      <c r="R1082" s="7">
        <v>143510</v>
      </c>
      <c r="S1082" s="7"/>
      <c r="T1082" s="7"/>
      <c r="U1082" s="7" t="s">
        <v>480</v>
      </c>
      <c r="V1082" s="7"/>
      <c r="W1082" s="7"/>
      <c r="X1082" s="7"/>
      <c r="Y1082" s="7"/>
      <c r="Z1082" s="9" t="s">
        <v>7308</v>
      </c>
      <c r="AA1082" s="7" t="s">
        <v>480</v>
      </c>
      <c r="AB1082" s="7">
        <v>1</v>
      </c>
    </row>
    <row r="1083" spans="1:28" ht="21.6" customHeight="1">
      <c r="A1083" s="7">
        <v>23</v>
      </c>
      <c r="B1083" s="7">
        <v>2025100335</v>
      </c>
      <c r="C1083" s="7">
        <v>1</v>
      </c>
      <c r="D1083" s="7" t="s">
        <v>7123</v>
      </c>
      <c r="E1083" s="7" t="s">
        <v>125</v>
      </c>
      <c r="F1083" s="7" t="s">
        <v>8421</v>
      </c>
      <c r="G1083" s="7" t="s">
        <v>7226</v>
      </c>
      <c r="H1083" s="7" t="s">
        <v>7309</v>
      </c>
      <c r="I1083" s="7" t="s">
        <v>8342</v>
      </c>
      <c r="J1083" s="7" t="s">
        <v>7141</v>
      </c>
      <c r="K1083" s="7" t="s">
        <v>7129</v>
      </c>
      <c r="L1083" s="9" t="s">
        <v>7323</v>
      </c>
      <c r="M1083" s="9" t="s">
        <v>8343</v>
      </c>
      <c r="N1083" s="9" t="s">
        <v>8344</v>
      </c>
      <c r="O1083" s="7" t="s">
        <v>471</v>
      </c>
      <c r="P1083" s="7"/>
      <c r="Q1083" s="7">
        <v>5983</v>
      </c>
      <c r="R1083" s="7">
        <v>32582</v>
      </c>
      <c r="S1083" s="7"/>
      <c r="T1083" s="7"/>
      <c r="U1083" s="7" t="s">
        <v>480</v>
      </c>
      <c r="V1083" s="7"/>
      <c r="W1083" s="7"/>
      <c r="X1083" s="7"/>
      <c r="Y1083" s="7"/>
      <c r="Z1083" s="9" t="s">
        <v>7308</v>
      </c>
      <c r="AA1083" s="7" t="s">
        <v>480</v>
      </c>
      <c r="AB1083" s="7">
        <v>1</v>
      </c>
    </row>
    <row r="1084" spans="1:28" ht="21.6" customHeight="1">
      <c r="A1084" s="7">
        <v>26</v>
      </c>
      <c r="B1084" s="7">
        <v>2025100454</v>
      </c>
      <c r="C1084" s="7">
        <v>1</v>
      </c>
      <c r="D1084" s="7" t="s">
        <v>7123</v>
      </c>
      <c r="E1084" s="7" t="s">
        <v>125</v>
      </c>
      <c r="F1084" s="7" t="s">
        <v>8421</v>
      </c>
      <c r="G1084" s="7" t="s">
        <v>7372</v>
      </c>
      <c r="H1084" s="7" t="s">
        <v>7377</v>
      </c>
      <c r="I1084" s="7" t="s">
        <v>8102</v>
      </c>
      <c r="J1084" s="7" t="s">
        <v>7170</v>
      </c>
      <c r="K1084" s="7" t="s">
        <v>7129</v>
      </c>
      <c r="L1084" s="9" t="s">
        <v>7496</v>
      </c>
      <c r="M1084" s="9" t="s">
        <v>8103</v>
      </c>
      <c r="N1084" s="9" t="s">
        <v>7646</v>
      </c>
      <c r="O1084" s="7" t="s">
        <v>509</v>
      </c>
      <c r="P1084" s="7"/>
      <c r="Q1084" s="7">
        <v>843</v>
      </c>
      <c r="R1084" s="7">
        <v>44687</v>
      </c>
      <c r="S1084" s="7"/>
      <c r="T1084" s="7"/>
      <c r="U1084" s="7"/>
      <c r="V1084" s="7"/>
      <c r="W1084" s="7"/>
      <c r="X1084" s="7"/>
      <c r="Y1084" s="7"/>
      <c r="Z1084" s="9" t="s">
        <v>8422</v>
      </c>
      <c r="AA1084" s="7" t="s">
        <v>480</v>
      </c>
      <c r="AB1084" s="7">
        <v>1</v>
      </c>
    </row>
    <row r="1085" spans="1:28" ht="21.6" customHeight="1">
      <c r="A1085" s="7">
        <v>27</v>
      </c>
      <c r="B1085" s="7">
        <v>2025100084</v>
      </c>
      <c r="C1085" s="7">
        <v>1</v>
      </c>
      <c r="D1085" s="7" t="s">
        <v>7123</v>
      </c>
      <c r="E1085" s="7" t="s">
        <v>125</v>
      </c>
      <c r="F1085" s="7" t="s">
        <v>8412</v>
      </c>
      <c r="G1085" s="7" t="s">
        <v>7150</v>
      </c>
      <c r="H1085" s="7" t="s">
        <v>7373</v>
      </c>
      <c r="I1085" s="7" t="s">
        <v>8346</v>
      </c>
      <c r="J1085" s="7" t="s">
        <v>7170</v>
      </c>
      <c r="K1085" s="7" t="s">
        <v>7129</v>
      </c>
      <c r="L1085" s="9" t="s">
        <v>8347</v>
      </c>
      <c r="M1085" s="9" t="s">
        <v>8367</v>
      </c>
      <c r="N1085" s="9" t="s">
        <v>7443</v>
      </c>
      <c r="O1085" s="7" t="s">
        <v>471</v>
      </c>
      <c r="P1085" s="7"/>
      <c r="Q1085" s="7">
        <v>56</v>
      </c>
      <c r="R1085" s="7">
        <v>400</v>
      </c>
      <c r="S1085" s="7" t="s">
        <v>480</v>
      </c>
      <c r="T1085" s="7"/>
      <c r="U1085" s="7"/>
      <c r="V1085" s="7"/>
      <c r="W1085" s="7"/>
      <c r="X1085" s="7"/>
      <c r="Y1085" s="7"/>
      <c r="Z1085" s="9" t="s">
        <v>7641</v>
      </c>
      <c r="AA1085" s="7" t="s">
        <v>480</v>
      </c>
      <c r="AB1085" s="7">
        <v>1</v>
      </c>
    </row>
    <row r="1086" spans="1:28" ht="21.6" customHeight="1">
      <c r="A1086" s="7">
        <v>31</v>
      </c>
      <c r="B1086" s="7">
        <v>2025100368</v>
      </c>
      <c r="C1086" s="7">
        <v>1</v>
      </c>
      <c r="D1086" s="7" t="s">
        <v>7123</v>
      </c>
      <c r="E1086" s="7" t="s">
        <v>125</v>
      </c>
      <c r="F1086" s="7" t="s">
        <v>8421</v>
      </c>
      <c r="G1086" s="7" t="s">
        <v>7179</v>
      </c>
      <c r="H1086" s="7" t="s">
        <v>7327</v>
      </c>
      <c r="I1086" s="7" t="s">
        <v>7379</v>
      </c>
      <c r="J1086" s="7" t="s">
        <v>7223</v>
      </c>
      <c r="K1086" s="7" t="s">
        <v>7129</v>
      </c>
      <c r="L1086" s="9" t="s">
        <v>7380</v>
      </c>
      <c r="M1086" s="9" t="s">
        <v>7381</v>
      </c>
      <c r="N1086" s="9" t="s">
        <v>7382</v>
      </c>
      <c r="O1086" s="7" t="s">
        <v>471</v>
      </c>
      <c r="P1086" s="7"/>
      <c r="Q1086" s="7"/>
      <c r="R1086" s="7">
        <v>155192</v>
      </c>
      <c r="S1086" s="7" t="s">
        <v>480</v>
      </c>
      <c r="T1086" s="7"/>
      <c r="U1086" s="7"/>
      <c r="V1086" s="7"/>
      <c r="W1086" s="7"/>
      <c r="X1086" s="7"/>
      <c r="Y1086" s="7"/>
      <c r="Z1086" s="9" t="s">
        <v>7641</v>
      </c>
      <c r="AA1086" s="7" t="s">
        <v>480</v>
      </c>
      <c r="AB1086" s="7">
        <v>1</v>
      </c>
    </row>
    <row r="1087" spans="1:28" ht="21.6" customHeight="1">
      <c r="A1087" s="7">
        <v>33</v>
      </c>
      <c r="B1087" s="7">
        <v>2025100371</v>
      </c>
      <c r="C1087" s="7">
        <v>1</v>
      </c>
      <c r="D1087" s="7" t="s">
        <v>7123</v>
      </c>
      <c r="E1087" s="7" t="s">
        <v>125</v>
      </c>
      <c r="F1087" s="7" t="s">
        <v>8421</v>
      </c>
      <c r="G1087" s="7" t="s">
        <v>7327</v>
      </c>
      <c r="H1087" s="7" t="s">
        <v>7347</v>
      </c>
      <c r="I1087" s="7" t="s">
        <v>7386</v>
      </c>
      <c r="J1087" s="7" t="s">
        <v>7223</v>
      </c>
      <c r="K1087" s="7" t="s">
        <v>7129</v>
      </c>
      <c r="L1087" s="9" t="s">
        <v>7380</v>
      </c>
      <c r="M1087" s="9" t="s">
        <v>7387</v>
      </c>
      <c r="N1087" s="9" t="s">
        <v>7388</v>
      </c>
      <c r="O1087" s="7" t="s">
        <v>7136</v>
      </c>
      <c r="P1087" s="7"/>
      <c r="Q1087" s="7"/>
      <c r="R1087" s="7">
        <v>140987</v>
      </c>
      <c r="S1087" s="7"/>
      <c r="T1087" s="7"/>
      <c r="U1087" s="7"/>
      <c r="V1087" s="7"/>
      <c r="W1087" s="7"/>
      <c r="X1087" s="7"/>
      <c r="Y1087" s="7"/>
      <c r="Z1087" s="9" t="s">
        <v>7641</v>
      </c>
      <c r="AA1087" s="7" t="s">
        <v>480</v>
      </c>
      <c r="AB1087" s="7">
        <v>1</v>
      </c>
    </row>
    <row r="1088" spans="1:28" ht="21.6" customHeight="1">
      <c r="A1088" s="7">
        <v>49</v>
      </c>
      <c r="B1088" s="7">
        <v>2025100336</v>
      </c>
      <c r="C1088" s="7">
        <v>1</v>
      </c>
      <c r="D1088" s="7" t="s">
        <v>7123</v>
      </c>
      <c r="E1088" s="7" t="s">
        <v>125</v>
      </c>
      <c r="F1088" s="7" t="s">
        <v>8421</v>
      </c>
      <c r="G1088" s="7" t="s">
        <v>7309</v>
      </c>
      <c r="H1088" s="7" t="s">
        <v>7179</v>
      </c>
      <c r="I1088" s="7" t="s">
        <v>7433</v>
      </c>
      <c r="J1088" s="7" t="s">
        <v>7234</v>
      </c>
      <c r="K1088" s="7" t="s">
        <v>7129</v>
      </c>
      <c r="L1088" s="9" t="s">
        <v>7434</v>
      </c>
      <c r="M1088" s="9" t="s">
        <v>7435</v>
      </c>
      <c r="N1088" s="9" t="s">
        <v>7436</v>
      </c>
      <c r="O1088" s="7" t="s">
        <v>471</v>
      </c>
      <c r="P1088" s="7"/>
      <c r="Q1088" s="7">
        <v>28805</v>
      </c>
      <c r="R1088" s="7">
        <v>28881</v>
      </c>
      <c r="S1088" s="7"/>
      <c r="T1088" s="7"/>
      <c r="U1088" s="7" t="s">
        <v>480</v>
      </c>
      <c r="V1088" s="7"/>
      <c r="W1088" s="7"/>
      <c r="X1088" s="7"/>
      <c r="Y1088" s="7"/>
      <c r="Z1088" s="9" t="s">
        <v>7308</v>
      </c>
      <c r="AA1088" s="7" t="s">
        <v>480</v>
      </c>
      <c r="AB1088" s="7">
        <v>1</v>
      </c>
    </row>
    <row r="1089" spans="1:28" ht="21.6" customHeight="1">
      <c r="A1089" s="7">
        <v>1</v>
      </c>
      <c r="B1089" s="7">
        <v>2025100147</v>
      </c>
      <c r="C1089" s="7">
        <v>1</v>
      </c>
      <c r="D1089" s="7" t="s">
        <v>7123</v>
      </c>
      <c r="E1089" s="7" t="s">
        <v>130</v>
      </c>
      <c r="F1089" s="7" t="s">
        <v>8412</v>
      </c>
      <c r="G1089" s="7" t="s">
        <v>7602</v>
      </c>
      <c r="H1089" s="7" t="s">
        <v>8148</v>
      </c>
      <c r="I1089" s="7" t="s">
        <v>8417</v>
      </c>
      <c r="J1089" s="7" t="s">
        <v>7170</v>
      </c>
      <c r="K1089" s="7" t="s">
        <v>7129</v>
      </c>
      <c r="L1089" s="9" t="s">
        <v>8418</v>
      </c>
      <c r="M1089" s="9" t="s">
        <v>8419</v>
      </c>
      <c r="N1089" s="9" t="s">
        <v>8420</v>
      </c>
      <c r="O1089" s="7" t="s">
        <v>7136</v>
      </c>
      <c r="P1089" s="7"/>
      <c r="Q1089" s="7">
        <v>12</v>
      </c>
      <c r="R1089" s="7">
        <v>105</v>
      </c>
      <c r="S1089" s="7"/>
      <c r="T1089" s="7"/>
      <c r="U1089" s="7"/>
      <c r="V1089" s="7"/>
      <c r="W1089" s="7"/>
      <c r="X1089" s="7"/>
      <c r="Y1089" s="7"/>
      <c r="Z1089" s="9" t="s">
        <v>7132</v>
      </c>
      <c r="AA1089" s="7" t="s">
        <v>480</v>
      </c>
      <c r="AB1089" s="7">
        <v>1</v>
      </c>
    </row>
    <row r="1090" spans="1:28" ht="21.6" customHeight="1">
      <c r="A1090" s="7">
        <v>22</v>
      </c>
      <c r="B1090" s="7">
        <v>2025100602</v>
      </c>
      <c r="C1090" s="7">
        <v>1</v>
      </c>
      <c r="D1090" s="7" t="s">
        <v>7123</v>
      </c>
      <c r="E1090" s="7" t="s">
        <v>125</v>
      </c>
      <c r="F1090" s="7" t="s">
        <v>8423</v>
      </c>
      <c r="G1090" s="7" t="s">
        <v>7327</v>
      </c>
      <c r="H1090" s="7" t="s">
        <v>7347</v>
      </c>
      <c r="I1090" s="7" t="s">
        <v>7311</v>
      </c>
      <c r="J1090" s="7" t="s">
        <v>7141</v>
      </c>
      <c r="K1090" s="7" t="s">
        <v>7129</v>
      </c>
      <c r="L1090" s="9" t="s">
        <v>7312</v>
      </c>
      <c r="M1090" s="9" t="s">
        <v>7313</v>
      </c>
      <c r="N1090" s="9"/>
      <c r="O1090" s="7" t="s">
        <v>471</v>
      </c>
      <c r="P1090" s="7"/>
      <c r="Q1090" s="7">
        <v>2150</v>
      </c>
      <c r="R1090" s="7">
        <v>43000</v>
      </c>
      <c r="S1090" s="7" t="s">
        <v>480</v>
      </c>
      <c r="T1090" s="7"/>
      <c r="U1090" s="7"/>
      <c r="V1090" s="7"/>
      <c r="W1090" s="7"/>
      <c r="X1090" s="7"/>
      <c r="Y1090" s="7"/>
      <c r="Z1090" s="9" t="s">
        <v>7641</v>
      </c>
      <c r="AA1090" s="7" t="s">
        <v>480</v>
      </c>
      <c r="AB1090" s="7">
        <v>1</v>
      </c>
    </row>
    <row r="1091" spans="1:28" ht="21.6" customHeight="1">
      <c r="A1091" s="7">
        <v>26</v>
      </c>
      <c r="B1091" s="7">
        <v>2025100597</v>
      </c>
      <c r="C1091" s="7">
        <v>1</v>
      </c>
      <c r="D1091" s="7" t="s">
        <v>7123</v>
      </c>
      <c r="E1091" s="7" t="s">
        <v>125</v>
      </c>
      <c r="F1091" s="7" t="s">
        <v>8423</v>
      </c>
      <c r="G1091" s="7" t="s">
        <v>7309</v>
      </c>
      <c r="H1091" s="7" t="s">
        <v>7179</v>
      </c>
      <c r="I1091" s="7" t="s">
        <v>7634</v>
      </c>
      <c r="J1091" s="7" t="s">
        <v>7170</v>
      </c>
      <c r="K1091" s="7" t="s">
        <v>7129</v>
      </c>
      <c r="L1091" s="9" t="s">
        <v>7290</v>
      </c>
      <c r="M1091" s="9" t="s">
        <v>7291</v>
      </c>
      <c r="N1091" s="9" t="s">
        <v>7443</v>
      </c>
      <c r="O1091" s="7" t="s">
        <v>471</v>
      </c>
      <c r="P1091" s="7"/>
      <c r="Q1091" s="7">
        <v>900</v>
      </c>
      <c r="R1091" s="7">
        <v>13500</v>
      </c>
      <c r="S1091" s="7" t="s">
        <v>480</v>
      </c>
      <c r="T1091" s="7"/>
      <c r="U1091" s="7"/>
      <c r="V1091" s="7"/>
      <c r="W1091" s="7"/>
      <c r="X1091" s="7"/>
      <c r="Y1091" s="7"/>
      <c r="Z1091" s="9" t="s">
        <v>7641</v>
      </c>
      <c r="AA1091" s="7" t="s">
        <v>480</v>
      </c>
      <c r="AB1091" s="7">
        <v>1</v>
      </c>
    </row>
    <row r="1092" spans="1:28" ht="21.6" customHeight="1">
      <c r="A1092" s="7">
        <v>39</v>
      </c>
      <c r="B1092" s="7">
        <v>2025100599</v>
      </c>
      <c r="C1092" s="7">
        <v>1</v>
      </c>
      <c r="D1092" s="7" t="s">
        <v>7123</v>
      </c>
      <c r="E1092" s="7" t="s">
        <v>125</v>
      </c>
      <c r="F1092" s="7" t="s">
        <v>8423</v>
      </c>
      <c r="G1092" s="7" t="s">
        <v>7179</v>
      </c>
      <c r="H1092" s="7" t="s">
        <v>7327</v>
      </c>
      <c r="I1092" s="7" t="s">
        <v>7393</v>
      </c>
      <c r="J1092" s="7" t="s">
        <v>7223</v>
      </c>
      <c r="K1092" s="7" t="s">
        <v>7129</v>
      </c>
      <c r="L1092" s="9" t="s">
        <v>7394</v>
      </c>
      <c r="M1092" s="9" t="s">
        <v>7395</v>
      </c>
      <c r="N1092" s="9"/>
      <c r="O1092" s="7" t="s">
        <v>471</v>
      </c>
      <c r="P1092" s="7"/>
      <c r="Q1092" s="7"/>
      <c r="R1092" s="7">
        <v>50000</v>
      </c>
      <c r="S1092" s="7" t="s">
        <v>480</v>
      </c>
      <c r="T1092" s="7"/>
      <c r="U1092" s="7"/>
      <c r="V1092" s="7"/>
      <c r="W1092" s="7"/>
      <c r="X1092" s="7"/>
      <c r="Y1092" s="7"/>
      <c r="Z1092" s="9" t="s">
        <v>7641</v>
      </c>
      <c r="AA1092" s="7" t="s">
        <v>480</v>
      </c>
      <c r="AB1092" s="7">
        <v>1</v>
      </c>
    </row>
    <row r="1093" spans="1:28" ht="21.6" customHeight="1">
      <c r="A1093" s="7">
        <v>68</v>
      </c>
      <c r="B1093" s="7">
        <v>2025100559</v>
      </c>
      <c r="C1093" s="7">
        <v>1</v>
      </c>
      <c r="D1093" s="7" t="s">
        <v>7123</v>
      </c>
      <c r="E1093" s="7" t="s">
        <v>125</v>
      </c>
      <c r="F1093" s="7" t="s">
        <v>8423</v>
      </c>
      <c r="G1093" s="7" t="s">
        <v>7226</v>
      </c>
      <c r="H1093" s="7" t="s">
        <v>7309</v>
      </c>
      <c r="I1093" s="7" t="s">
        <v>7482</v>
      </c>
      <c r="J1093" s="7" t="s">
        <v>7244</v>
      </c>
      <c r="K1093" s="7" t="s">
        <v>7129</v>
      </c>
      <c r="L1093" s="9" t="s">
        <v>7483</v>
      </c>
      <c r="M1093" s="9" t="s">
        <v>7484</v>
      </c>
      <c r="N1093" s="9"/>
      <c r="O1093" s="7" t="s">
        <v>471</v>
      </c>
      <c r="P1093" s="7"/>
      <c r="Q1093" s="7"/>
      <c r="R1093" s="7">
        <v>140018</v>
      </c>
      <c r="S1093" s="7" t="s">
        <v>480</v>
      </c>
      <c r="T1093" s="7"/>
      <c r="U1093" s="7"/>
      <c r="V1093" s="7"/>
      <c r="W1093" s="7"/>
      <c r="X1093" s="7"/>
      <c r="Y1093" s="7"/>
      <c r="Z1093" s="9" t="s">
        <v>7641</v>
      </c>
      <c r="AA1093" s="7" t="s">
        <v>480</v>
      </c>
      <c r="AB1093" s="7">
        <v>1</v>
      </c>
    </row>
    <row r="1094" spans="1:28" ht="21.6" customHeight="1">
      <c r="A1094" s="7">
        <v>70</v>
      </c>
      <c r="B1094" s="7">
        <v>2025100557</v>
      </c>
      <c r="C1094" s="7">
        <v>1</v>
      </c>
      <c r="D1094" s="7" t="s">
        <v>7123</v>
      </c>
      <c r="E1094" s="7" t="s">
        <v>125</v>
      </c>
      <c r="F1094" s="7" t="s">
        <v>8423</v>
      </c>
      <c r="G1094" s="7" t="s">
        <v>7296</v>
      </c>
      <c r="H1094" s="7" t="s">
        <v>7226</v>
      </c>
      <c r="I1094" s="7" t="s">
        <v>7923</v>
      </c>
      <c r="J1094" s="7" t="s">
        <v>7247</v>
      </c>
      <c r="K1094" s="7" t="s">
        <v>7129</v>
      </c>
      <c r="L1094" s="9" t="s">
        <v>8424</v>
      </c>
      <c r="M1094" s="9" t="s">
        <v>7925</v>
      </c>
      <c r="N1094" s="9" t="s">
        <v>7443</v>
      </c>
      <c r="O1094" s="7" t="s">
        <v>471</v>
      </c>
      <c r="P1094" s="7"/>
      <c r="Q1094" s="7">
        <v>3480</v>
      </c>
      <c r="R1094" s="7">
        <v>8923</v>
      </c>
      <c r="S1094" s="7" t="s">
        <v>480</v>
      </c>
      <c r="T1094" s="7"/>
      <c r="U1094" s="7"/>
      <c r="V1094" s="7"/>
      <c r="W1094" s="7"/>
      <c r="X1094" s="7"/>
      <c r="Y1094" s="7"/>
      <c r="Z1094" s="9" t="s">
        <v>7641</v>
      </c>
      <c r="AA1094" s="7" t="s">
        <v>480</v>
      </c>
      <c r="AB1094" s="7">
        <v>1</v>
      </c>
    </row>
    <row r="1095" spans="1:28" ht="21.6" customHeight="1">
      <c r="A1095" s="7">
        <v>76</v>
      </c>
      <c r="B1095" s="7">
        <v>2025100636</v>
      </c>
      <c r="C1095" s="7">
        <v>1</v>
      </c>
      <c r="D1095" s="7" t="s">
        <v>7123</v>
      </c>
      <c r="E1095" s="7" t="s">
        <v>146</v>
      </c>
      <c r="F1095" s="7" t="s">
        <v>8423</v>
      </c>
      <c r="G1095" s="7" t="s">
        <v>7303</v>
      </c>
      <c r="H1095" s="7" t="s">
        <v>7712</v>
      </c>
      <c r="I1095" s="7" t="s">
        <v>8425</v>
      </c>
      <c r="J1095" s="7" t="s">
        <v>7542</v>
      </c>
      <c r="K1095" s="7" t="s">
        <v>7525</v>
      </c>
      <c r="L1095" s="9" t="s">
        <v>7543</v>
      </c>
      <c r="M1095" s="9" t="s">
        <v>7992</v>
      </c>
      <c r="N1095" s="9" t="s">
        <v>8426</v>
      </c>
      <c r="O1095" s="7" t="s">
        <v>509</v>
      </c>
      <c r="P1095" s="7"/>
      <c r="Q1095" s="7"/>
      <c r="R1095" s="7">
        <v>0</v>
      </c>
      <c r="S1095" s="7"/>
      <c r="T1095" s="7"/>
      <c r="U1095" s="7"/>
      <c r="V1095" s="7"/>
      <c r="W1095" s="7"/>
      <c r="X1095" s="7"/>
      <c r="Y1095" s="7"/>
      <c r="Z1095" s="9" t="s">
        <v>8427</v>
      </c>
      <c r="AA1095" s="7" t="s">
        <v>480</v>
      </c>
      <c r="AB1095" s="7">
        <v>1</v>
      </c>
    </row>
    <row r="1096" spans="1:28" ht="21.6" customHeight="1">
      <c r="A1096" s="7">
        <v>42</v>
      </c>
      <c r="B1096" s="7">
        <v>2025100370</v>
      </c>
      <c r="C1096" s="7">
        <v>1</v>
      </c>
      <c r="D1096" s="7" t="s">
        <v>7123</v>
      </c>
      <c r="E1096" s="7" t="s">
        <v>125</v>
      </c>
      <c r="F1096" s="7" t="s">
        <v>8421</v>
      </c>
      <c r="G1096" s="7" t="s">
        <v>7327</v>
      </c>
      <c r="H1096" s="7" t="s">
        <v>7347</v>
      </c>
      <c r="I1096" s="7" t="s">
        <v>7386</v>
      </c>
      <c r="J1096" s="7" t="s">
        <v>7223</v>
      </c>
      <c r="K1096" s="7" t="s">
        <v>7129</v>
      </c>
      <c r="L1096" s="9" t="s">
        <v>7380</v>
      </c>
      <c r="M1096" s="9" t="s">
        <v>7387</v>
      </c>
      <c r="N1096" s="9" t="s">
        <v>7388</v>
      </c>
      <c r="O1096" s="7" t="s">
        <v>471</v>
      </c>
      <c r="P1096" s="7"/>
      <c r="Q1096" s="7"/>
      <c r="R1096" s="7">
        <v>140987</v>
      </c>
      <c r="S1096" s="7" t="s">
        <v>480</v>
      </c>
      <c r="T1096" s="7"/>
      <c r="U1096" s="7"/>
      <c r="V1096" s="7"/>
      <c r="W1096" s="7"/>
      <c r="X1096" s="7"/>
      <c r="Y1096" s="7"/>
      <c r="Z1096" s="9" t="s">
        <v>7641</v>
      </c>
      <c r="AA1096" s="7" t="s">
        <v>480</v>
      </c>
      <c r="AB1096" s="7">
        <v>1</v>
      </c>
    </row>
    <row r="1097" spans="1:28" ht="21.6" customHeight="1">
      <c r="A1097" s="7">
        <v>46</v>
      </c>
      <c r="B1097" s="7">
        <v>2025100713</v>
      </c>
      <c r="C1097" s="7">
        <v>1</v>
      </c>
      <c r="D1097" s="7" t="s">
        <v>7123</v>
      </c>
      <c r="E1097" s="7" t="s">
        <v>125</v>
      </c>
      <c r="F1097" s="7" t="s">
        <v>8423</v>
      </c>
      <c r="G1097" s="7" t="s">
        <v>7373</v>
      </c>
      <c r="H1097" s="7" t="s">
        <v>7332</v>
      </c>
      <c r="I1097" s="7" t="s">
        <v>7398</v>
      </c>
      <c r="J1097" s="7" t="s">
        <v>7223</v>
      </c>
      <c r="K1097" s="7" t="s">
        <v>7129</v>
      </c>
      <c r="L1097" s="9" t="s">
        <v>7200</v>
      </c>
      <c r="M1097" s="9" t="s">
        <v>7399</v>
      </c>
      <c r="N1097" s="9" t="s">
        <v>7891</v>
      </c>
      <c r="O1097" s="7" t="s">
        <v>471</v>
      </c>
      <c r="P1097" s="7"/>
      <c r="Q1097" s="7"/>
      <c r="R1097" s="7">
        <v>10255</v>
      </c>
      <c r="S1097" s="7"/>
      <c r="T1097" s="7"/>
      <c r="U1097" s="7" t="s">
        <v>480</v>
      </c>
      <c r="V1097" s="7"/>
      <c r="W1097" s="7"/>
      <c r="X1097" s="7"/>
      <c r="Y1097" s="7"/>
      <c r="Z1097" s="9" t="s">
        <v>7308</v>
      </c>
      <c r="AA1097" s="7" t="s">
        <v>480</v>
      </c>
      <c r="AB1097" s="7">
        <v>1</v>
      </c>
    </row>
    <row r="1098" spans="1:28" ht="21.6" customHeight="1">
      <c r="A1098" s="7">
        <v>47</v>
      </c>
      <c r="B1098" s="7">
        <v>2025100503</v>
      </c>
      <c r="C1098" s="7">
        <v>1</v>
      </c>
      <c r="D1098" s="7" t="s">
        <v>7123</v>
      </c>
      <c r="E1098" s="7" t="s">
        <v>125</v>
      </c>
      <c r="F1098" s="7" t="s">
        <v>8421</v>
      </c>
      <c r="G1098" s="7" t="s">
        <v>7196</v>
      </c>
      <c r="H1098" s="7" t="s">
        <v>7150</v>
      </c>
      <c r="I1098" s="7" t="s">
        <v>7407</v>
      </c>
      <c r="J1098" s="7" t="s">
        <v>7223</v>
      </c>
      <c r="K1098" s="7" t="s">
        <v>7129</v>
      </c>
      <c r="L1098" s="9" t="s">
        <v>7408</v>
      </c>
      <c r="M1098" s="9" t="s">
        <v>7409</v>
      </c>
      <c r="N1098" s="9" t="s">
        <v>7410</v>
      </c>
      <c r="O1098" s="7" t="s">
        <v>7136</v>
      </c>
      <c r="P1098" s="7"/>
      <c r="Q1098" s="7"/>
      <c r="R1098" s="7">
        <v>299683</v>
      </c>
      <c r="S1098" s="7"/>
      <c r="T1098" s="7"/>
      <c r="U1098" s="7"/>
      <c r="V1098" s="7"/>
      <c r="W1098" s="7"/>
      <c r="X1098" s="7"/>
      <c r="Y1098" s="7"/>
      <c r="Z1098" s="9" t="s">
        <v>7641</v>
      </c>
      <c r="AA1098" s="7" t="s">
        <v>480</v>
      </c>
      <c r="AB1098" s="7">
        <v>1</v>
      </c>
    </row>
    <row r="1099" spans="1:28" ht="21.6" customHeight="1">
      <c r="A1099" s="7">
        <v>64</v>
      </c>
      <c r="B1099" s="7">
        <v>2025100512</v>
      </c>
      <c r="C1099" s="7">
        <v>1</v>
      </c>
      <c r="D1099" s="7" t="s">
        <v>7123</v>
      </c>
      <c r="E1099" s="7" t="s">
        <v>125</v>
      </c>
      <c r="F1099" s="7" t="s">
        <v>8421</v>
      </c>
      <c r="G1099" s="7" t="s">
        <v>7332</v>
      </c>
      <c r="H1099" s="7" t="s">
        <v>7333</v>
      </c>
      <c r="I1099" s="7" t="s">
        <v>7452</v>
      </c>
      <c r="J1099" s="7" t="s">
        <v>7244</v>
      </c>
      <c r="K1099" s="7" t="s">
        <v>7129</v>
      </c>
      <c r="L1099" s="9" t="s">
        <v>7408</v>
      </c>
      <c r="M1099" s="9" t="s">
        <v>7453</v>
      </c>
      <c r="N1099" s="9" t="s">
        <v>7454</v>
      </c>
      <c r="O1099" s="7" t="s">
        <v>7136</v>
      </c>
      <c r="P1099" s="7"/>
      <c r="Q1099" s="7"/>
      <c r="R1099" s="7">
        <v>117288</v>
      </c>
      <c r="S1099" s="7"/>
      <c r="T1099" s="7"/>
      <c r="U1099" s="7"/>
      <c r="V1099" s="7"/>
      <c r="W1099" s="7"/>
      <c r="X1099" s="7"/>
      <c r="Y1099" s="7"/>
      <c r="Z1099" s="9" t="s">
        <v>7641</v>
      </c>
      <c r="AA1099" s="7" t="s">
        <v>480</v>
      </c>
      <c r="AB1099" s="7">
        <v>1</v>
      </c>
    </row>
    <row r="1100" spans="1:28" ht="21.6" customHeight="1">
      <c r="A1100" s="7">
        <v>80</v>
      </c>
      <c r="B1100" s="7">
        <v>2025100712</v>
      </c>
      <c r="C1100" s="7">
        <v>1</v>
      </c>
      <c r="D1100" s="7" t="s">
        <v>7123</v>
      </c>
      <c r="E1100" s="7" t="s">
        <v>125</v>
      </c>
      <c r="F1100" s="7" t="s">
        <v>8423</v>
      </c>
      <c r="G1100" s="7" t="s">
        <v>7150</v>
      </c>
      <c r="H1100" s="7" t="s">
        <v>7373</v>
      </c>
      <c r="I1100" s="7" t="s">
        <v>7513</v>
      </c>
      <c r="J1100" s="7" t="s">
        <v>1843</v>
      </c>
      <c r="K1100" s="7" t="s">
        <v>7129</v>
      </c>
      <c r="L1100" s="9" t="s">
        <v>7200</v>
      </c>
      <c r="M1100" s="9" t="s">
        <v>7493</v>
      </c>
      <c r="N1100" s="9" t="s">
        <v>7514</v>
      </c>
      <c r="O1100" s="7" t="s">
        <v>471</v>
      </c>
      <c r="P1100" s="7"/>
      <c r="Q1100" s="7"/>
      <c r="R1100" s="7">
        <v>12160</v>
      </c>
      <c r="S1100" s="7"/>
      <c r="T1100" s="7"/>
      <c r="U1100" s="7" t="s">
        <v>480</v>
      </c>
      <c r="V1100" s="7"/>
      <c r="W1100" s="7"/>
      <c r="X1100" s="7"/>
      <c r="Y1100" s="7"/>
      <c r="Z1100" s="9" t="s">
        <v>7308</v>
      </c>
      <c r="AA1100" s="7" t="s">
        <v>480</v>
      </c>
      <c r="AB1100" s="7">
        <v>1</v>
      </c>
    </row>
    <row r="1101" spans="1:28" ht="21.6" customHeight="1">
      <c r="A1101" s="7">
        <v>81</v>
      </c>
      <c r="B1101" s="7">
        <v>2025100711</v>
      </c>
      <c r="C1101" s="7">
        <v>1</v>
      </c>
      <c r="D1101" s="7" t="s">
        <v>7123</v>
      </c>
      <c r="E1101" s="7" t="s">
        <v>125</v>
      </c>
      <c r="F1101" s="7" t="s">
        <v>8423</v>
      </c>
      <c r="G1101" s="7" t="s">
        <v>7196</v>
      </c>
      <c r="H1101" s="7" t="s">
        <v>7150</v>
      </c>
      <c r="I1101" s="7" t="s">
        <v>7516</v>
      </c>
      <c r="J1101" s="7" t="s">
        <v>1843</v>
      </c>
      <c r="K1101" s="7" t="s">
        <v>7129</v>
      </c>
      <c r="L1101" s="9" t="s">
        <v>7200</v>
      </c>
      <c r="M1101" s="9" t="s">
        <v>7493</v>
      </c>
      <c r="N1101" s="9" t="s">
        <v>7517</v>
      </c>
      <c r="O1101" s="7" t="s">
        <v>471</v>
      </c>
      <c r="P1101" s="7"/>
      <c r="Q1101" s="7"/>
      <c r="R1101" s="7">
        <v>87781</v>
      </c>
      <c r="S1101" s="7"/>
      <c r="T1101" s="7"/>
      <c r="U1101" s="7" t="s">
        <v>480</v>
      </c>
      <c r="V1101" s="7"/>
      <c r="W1101" s="7"/>
      <c r="X1101" s="7"/>
      <c r="Y1101" s="7"/>
      <c r="Z1101" s="9" t="s">
        <v>7308</v>
      </c>
      <c r="AA1101" s="7" t="s">
        <v>480</v>
      </c>
      <c r="AB1101" s="7">
        <v>1</v>
      </c>
    </row>
    <row r="1102" spans="1:28" ht="21.6" customHeight="1">
      <c r="A1102" s="7">
        <v>84</v>
      </c>
      <c r="B1102" s="7">
        <v>2025100710</v>
      </c>
      <c r="C1102" s="7">
        <v>1</v>
      </c>
      <c r="D1102" s="7" t="s">
        <v>7123</v>
      </c>
      <c r="E1102" s="7" t="s">
        <v>125</v>
      </c>
      <c r="F1102" s="7" t="s">
        <v>8423</v>
      </c>
      <c r="G1102" s="7" t="s">
        <v>7314</v>
      </c>
      <c r="H1102" s="7" t="s">
        <v>7196</v>
      </c>
      <c r="I1102" s="7" t="s">
        <v>8393</v>
      </c>
      <c r="J1102" s="7" t="s">
        <v>1843</v>
      </c>
      <c r="K1102" s="7" t="s">
        <v>7129</v>
      </c>
      <c r="L1102" s="9" t="s">
        <v>7200</v>
      </c>
      <c r="M1102" s="9" t="s">
        <v>7493</v>
      </c>
      <c r="N1102" s="9" t="s">
        <v>7692</v>
      </c>
      <c r="O1102" s="7" t="s">
        <v>471</v>
      </c>
      <c r="P1102" s="7"/>
      <c r="Q1102" s="7"/>
      <c r="R1102" s="7">
        <v>47607</v>
      </c>
      <c r="S1102" s="7"/>
      <c r="T1102" s="7"/>
      <c r="U1102" s="7" t="s">
        <v>480</v>
      </c>
      <c r="V1102" s="7"/>
      <c r="W1102" s="7"/>
      <c r="X1102" s="7"/>
      <c r="Y1102" s="7"/>
      <c r="Z1102" s="9" t="s">
        <v>7308</v>
      </c>
      <c r="AA1102" s="7" t="s">
        <v>480</v>
      </c>
      <c r="AB1102" s="7">
        <v>1</v>
      </c>
    </row>
    <row r="1103" spans="1:28" ht="21.6" customHeight="1">
      <c r="A1103" s="7">
        <v>41</v>
      </c>
      <c r="B1103" s="7">
        <v>2025100847</v>
      </c>
      <c r="C1103" s="7">
        <v>1</v>
      </c>
      <c r="D1103" s="7" t="s">
        <v>7123</v>
      </c>
      <c r="E1103" s="7" t="s">
        <v>125</v>
      </c>
      <c r="F1103" s="7" t="s">
        <v>8428</v>
      </c>
      <c r="G1103" s="7" t="s">
        <v>7179</v>
      </c>
      <c r="H1103" s="7" t="s">
        <v>7327</v>
      </c>
      <c r="I1103" s="7" t="s">
        <v>7328</v>
      </c>
      <c r="J1103" s="7" t="s">
        <v>7170</v>
      </c>
      <c r="K1103" s="7" t="s">
        <v>7129</v>
      </c>
      <c r="L1103" s="9" t="s">
        <v>7329</v>
      </c>
      <c r="M1103" s="9" t="s">
        <v>7330</v>
      </c>
      <c r="N1103" s="9" t="s">
        <v>7331</v>
      </c>
      <c r="O1103" s="7" t="s">
        <v>471</v>
      </c>
      <c r="P1103" s="7">
        <v>6677</v>
      </c>
      <c r="Q1103" s="7">
        <v>15120</v>
      </c>
      <c r="R1103" s="7">
        <v>19337</v>
      </c>
      <c r="S1103" s="7" t="s">
        <v>480</v>
      </c>
      <c r="T1103" s="7"/>
      <c r="U1103" s="7"/>
      <c r="V1103" s="7"/>
      <c r="W1103" s="7"/>
      <c r="X1103" s="7"/>
      <c r="Y1103" s="7"/>
      <c r="Z1103" s="9" t="s">
        <v>7641</v>
      </c>
      <c r="AA1103" s="7" t="s">
        <v>480</v>
      </c>
      <c r="AB1103" s="7">
        <v>1</v>
      </c>
    </row>
    <row r="1104" spans="1:28" ht="21.6" customHeight="1">
      <c r="A1104" s="7">
        <v>43</v>
      </c>
      <c r="B1104" s="7">
        <v>2025100845</v>
      </c>
      <c r="C1104" s="7">
        <v>1</v>
      </c>
      <c r="D1104" s="7" t="s">
        <v>7123</v>
      </c>
      <c r="E1104" s="7" t="s">
        <v>125</v>
      </c>
      <c r="F1104" s="7" t="s">
        <v>8428</v>
      </c>
      <c r="G1104" s="7" t="s">
        <v>7309</v>
      </c>
      <c r="H1104" s="7" t="s">
        <v>7179</v>
      </c>
      <c r="I1104" s="7" t="s">
        <v>7628</v>
      </c>
      <c r="J1104" s="7" t="s">
        <v>7170</v>
      </c>
      <c r="K1104" s="7" t="s">
        <v>7129</v>
      </c>
      <c r="L1104" s="9" t="s">
        <v>7329</v>
      </c>
      <c r="M1104" s="9" t="s">
        <v>7629</v>
      </c>
      <c r="N1104" s="9" t="s">
        <v>7630</v>
      </c>
      <c r="O1104" s="7" t="s">
        <v>471</v>
      </c>
      <c r="P1104" s="7">
        <v>1800</v>
      </c>
      <c r="Q1104" s="7">
        <v>2596</v>
      </c>
      <c r="R1104" s="7">
        <v>7150</v>
      </c>
      <c r="S1104" s="7" t="s">
        <v>480</v>
      </c>
      <c r="T1104" s="7"/>
      <c r="U1104" s="7"/>
      <c r="V1104" s="7"/>
      <c r="W1104" s="7"/>
      <c r="X1104" s="7"/>
      <c r="Y1104" s="7"/>
      <c r="Z1104" s="9" t="s">
        <v>7641</v>
      </c>
      <c r="AA1104" s="7" t="s">
        <v>480</v>
      </c>
      <c r="AB1104" s="7">
        <v>1</v>
      </c>
    </row>
    <row r="1105" spans="1:28" ht="21.6" customHeight="1">
      <c r="A1105" s="7">
        <v>47</v>
      </c>
      <c r="B1105" s="7">
        <v>2025101025</v>
      </c>
      <c r="C1105" s="7">
        <v>1</v>
      </c>
      <c r="D1105" s="7" t="s">
        <v>7123</v>
      </c>
      <c r="E1105" s="7" t="s">
        <v>125</v>
      </c>
      <c r="F1105" s="7" t="s">
        <v>8428</v>
      </c>
      <c r="G1105" s="7" t="s">
        <v>7372</v>
      </c>
      <c r="H1105" s="7" t="s">
        <v>7377</v>
      </c>
      <c r="I1105" s="7" t="s">
        <v>7885</v>
      </c>
      <c r="J1105" s="7" t="s">
        <v>7170</v>
      </c>
      <c r="K1105" s="7" t="s">
        <v>7129</v>
      </c>
      <c r="L1105" s="9" t="s">
        <v>7329</v>
      </c>
      <c r="M1105" s="9" t="s">
        <v>7886</v>
      </c>
      <c r="N1105" s="9" t="s">
        <v>7887</v>
      </c>
      <c r="O1105" s="7" t="s">
        <v>471</v>
      </c>
      <c r="P1105" s="7">
        <v>117</v>
      </c>
      <c r="Q1105" s="7">
        <v>926</v>
      </c>
      <c r="R1105" s="7">
        <v>3189</v>
      </c>
      <c r="S1105" s="7" t="s">
        <v>480</v>
      </c>
      <c r="T1105" s="7"/>
      <c r="U1105" s="7"/>
      <c r="V1105" s="7"/>
      <c r="W1105" s="7"/>
      <c r="X1105" s="7"/>
      <c r="Y1105" s="7"/>
      <c r="Z1105" s="9" t="s">
        <v>7641</v>
      </c>
      <c r="AA1105" s="7" t="s">
        <v>480</v>
      </c>
      <c r="AB1105" s="7">
        <v>1</v>
      </c>
    </row>
    <row r="1106" spans="1:28" ht="21.6" customHeight="1">
      <c r="A1106" s="7">
        <v>52</v>
      </c>
      <c r="B1106" s="7">
        <v>2025100085</v>
      </c>
      <c r="C1106" s="7">
        <v>1</v>
      </c>
      <c r="D1106" s="7" t="s">
        <v>7123</v>
      </c>
      <c r="E1106" s="7" t="s">
        <v>125</v>
      </c>
      <c r="F1106" s="7" t="s">
        <v>8412</v>
      </c>
      <c r="G1106" s="7" t="s">
        <v>7150</v>
      </c>
      <c r="H1106" s="7" t="s">
        <v>7373</v>
      </c>
      <c r="I1106" s="7" t="s">
        <v>8346</v>
      </c>
      <c r="J1106" s="7" t="s">
        <v>7170</v>
      </c>
      <c r="K1106" s="7" t="s">
        <v>7129</v>
      </c>
      <c r="L1106" s="9" t="s">
        <v>8347</v>
      </c>
      <c r="M1106" s="9" t="s">
        <v>8367</v>
      </c>
      <c r="N1106" s="9" t="s">
        <v>7443</v>
      </c>
      <c r="O1106" s="7" t="s">
        <v>7136</v>
      </c>
      <c r="P1106" s="7"/>
      <c r="Q1106" s="7">
        <v>56</v>
      </c>
      <c r="R1106" s="7">
        <v>400</v>
      </c>
      <c r="S1106" s="7"/>
      <c r="T1106" s="7"/>
      <c r="U1106" s="7"/>
      <c r="V1106" s="7"/>
      <c r="W1106" s="7"/>
      <c r="X1106" s="7"/>
      <c r="Y1106" s="7"/>
      <c r="Z1106" s="9" t="s">
        <v>7641</v>
      </c>
      <c r="AA1106" s="7" t="s">
        <v>480</v>
      </c>
      <c r="AB1106" s="7">
        <v>1</v>
      </c>
    </row>
    <row r="1107" spans="1:28" ht="21.6" customHeight="1">
      <c r="A1107" s="7">
        <v>63</v>
      </c>
      <c r="B1107" s="7">
        <v>2025100836</v>
      </c>
      <c r="C1107" s="7">
        <v>1</v>
      </c>
      <c r="D1107" s="7" t="s">
        <v>7123</v>
      </c>
      <c r="E1107" s="7" t="s">
        <v>125</v>
      </c>
      <c r="F1107" s="7" t="s">
        <v>8428</v>
      </c>
      <c r="G1107" s="7" t="s">
        <v>7227</v>
      </c>
      <c r="H1107" s="7" t="s">
        <v>7309</v>
      </c>
      <c r="I1107" s="7" t="s">
        <v>7398</v>
      </c>
      <c r="J1107" s="7" t="s">
        <v>7223</v>
      </c>
      <c r="K1107" s="7" t="s">
        <v>7129</v>
      </c>
      <c r="L1107" s="9" t="s">
        <v>7200</v>
      </c>
      <c r="M1107" s="9" t="s">
        <v>7399</v>
      </c>
      <c r="N1107" s="9" t="s">
        <v>7891</v>
      </c>
      <c r="O1107" s="7" t="s">
        <v>471</v>
      </c>
      <c r="P1107" s="7"/>
      <c r="Q1107" s="7"/>
      <c r="R1107" s="7">
        <v>10255</v>
      </c>
      <c r="S1107" s="7"/>
      <c r="T1107" s="7"/>
      <c r="U1107" s="7" t="s">
        <v>480</v>
      </c>
      <c r="V1107" s="7"/>
      <c r="W1107" s="7"/>
      <c r="X1107" s="7"/>
      <c r="Y1107" s="7"/>
      <c r="Z1107" s="9" t="s">
        <v>7308</v>
      </c>
      <c r="AA1107" s="7" t="s">
        <v>480</v>
      </c>
      <c r="AB1107" s="7">
        <v>1</v>
      </c>
    </row>
    <row r="1108" spans="1:28" ht="21.6" customHeight="1">
      <c r="A1108" s="7">
        <v>98</v>
      </c>
      <c r="B1108" s="7">
        <v>2025100835</v>
      </c>
      <c r="C1108" s="7">
        <v>1</v>
      </c>
      <c r="D1108" s="7" t="s">
        <v>7123</v>
      </c>
      <c r="E1108" s="7" t="s">
        <v>125</v>
      </c>
      <c r="F1108" s="7" t="s">
        <v>8428</v>
      </c>
      <c r="G1108" s="7" t="s">
        <v>7226</v>
      </c>
      <c r="H1108" s="7" t="s">
        <v>7227</v>
      </c>
      <c r="I1108" s="7" t="s">
        <v>7513</v>
      </c>
      <c r="J1108" s="7" t="s">
        <v>1843</v>
      </c>
      <c r="K1108" s="7" t="s">
        <v>7129</v>
      </c>
      <c r="L1108" s="9" t="s">
        <v>7200</v>
      </c>
      <c r="M1108" s="9" t="s">
        <v>7493</v>
      </c>
      <c r="N1108" s="9" t="s">
        <v>7514</v>
      </c>
      <c r="O1108" s="7" t="s">
        <v>471</v>
      </c>
      <c r="P1108" s="7"/>
      <c r="Q1108" s="7"/>
      <c r="R1108" s="7">
        <v>12160</v>
      </c>
      <c r="S1108" s="7"/>
      <c r="T1108" s="7"/>
      <c r="U1108" s="7" t="s">
        <v>480</v>
      </c>
      <c r="V1108" s="7"/>
      <c r="W1108" s="7"/>
      <c r="X1108" s="7"/>
      <c r="Y1108" s="7"/>
      <c r="Z1108" s="9" t="s">
        <v>7308</v>
      </c>
      <c r="AA1108" s="7" t="s">
        <v>480</v>
      </c>
      <c r="AB1108" s="7">
        <v>1</v>
      </c>
    </row>
    <row r="1109" spans="1:28" ht="21.6" customHeight="1">
      <c r="A1109" s="7">
        <v>100</v>
      </c>
      <c r="B1109" s="7">
        <v>2025100834</v>
      </c>
      <c r="C1109" s="7">
        <v>1</v>
      </c>
      <c r="D1109" s="7" t="s">
        <v>7123</v>
      </c>
      <c r="E1109" s="7" t="s">
        <v>125</v>
      </c>
      <c r="F1109" s="7" t="s">
        <v>8428</v>
      </c>
      <c r="G1109" s="7" t="s">
        <v>7342</v>
      </c>
      <c r="H1109" s="7" t="s">
        <v>7226</v>
      </c>
      <c r="I1109" s="7" t="s">
        <v>7516</v>
      </c>
      <c r="J1109" s="7" t="s">
        <v>1843</v>
      </c>
      <c r="K1109" s="7" t="s">
        <v>7129</v>
      </c>
      <c r="L1109" s="9" t="s">
        <v>7200</v>
      </c>
      <c r="M1109" s="9" t="s">
        <v>7493</v>
      </c>
      <c r="N1109" s="9" t="s">
        <v>7517</v>
      </c>
      <c r="O1109" s="7" t="s">
        <v>471</v>
      </c>
      <c r="P1109" s="7"/>
      <c r="Q1109" s="7"/>
      <c r="R1109" s="7">
        <v>87781</v>
      </c>
      <c r="S1109" s="7"/>
      <c r="T1109" s="7"/>
      <c r="U1109" s="7" t="s">
        <v>480</v>
      </c>
      <c r="V1109" s="7"/>
      <c r="W1109" s="7"/>
      <c r="X1109" s="7"/>
      <c r="Y1109" s="7"/>
      <c r="Z1109" s="9" t="s">
        <v>7308</v>
      </c>
      <c r="AA1109" s="7" t="s">
        <v>480</v>
      </c>
      <c r="AB1109" s="7">
        <v>1</v>
      </c>
    </row>
    <row r="1110" spans="1:28" ht="21.6" customHeight="1">
      <c r="A1110" s="7">
        <v>104</v>
      </c>
      <c r="B1110" s="7">
        <v>2025100833</v>
      </c>
      <c r="C1110" s="7">
        <v>1</v>
      </c>
      <c r="D1110" s="7" t="s">
        <v>7123</v>
      </c>
      <c r="E1110" s="7" t="s">
        <v>125</v>
      </c>
      <c r="F1110" s="7" t="s">
        <v>8428</v>
      </c>
      <c r="G1110" s="7" t="s">
        <v>7296</v>
      </c>
      <c r="H1110" s="7" t="s">
        <v>7342</v>
      </c>
      <c r="I1110" s="7" t="s">
        <v>8393</v>
      </c>
      <c r="J1110" s="7" t="s">
        <v>1843</v>
      </c>
      <c r="K1110" s="7" t="s">
        <v>7129</v>
      </c>
      <c r="L1110" s="9" t="s">
        <v>7200</v>
      </c>
      <c r="M1110" s="9" t="s">
        <v>7493</v>
      </c>
      <c r="N1110" s="9" t="s">
        <v>7692</v>
      </c>
      <c r="O1110" s="7" t="s">
        <v>471</v>
      </c>
      <c r="P1110" s="7"/>
      <c r="Q1110" s="7"/>
      <c r="R1110" s="7">
        <v>47607</v>
      </c>
      <c r="S1110" s="7"/>
      <c r="T1110" s="7"/>
      <c r="U1110" s="7" t="s">
        <v>480</v>
      </c>
      <c r="V1110" s="7"/>
      <c r="W1110" s="7"/>
      <c r="X1110" s="7"/>
      <c r="Y1110" s="7"/>
      <c r="Z1110" s="9" t="s">
        <v>7308</v>
      </c>
      <c r="AA1110" s="7" t="s">
        <v>480</v>
      </c>
      <c r="AB1110" s="7">
        <v>1</v>
      </c>
    </row>
    <row r="1111" spans="1:28" ht="21.6" customHeight="1">
      <c r="A1111" s="7">
        <v>59</v>
      </c>
      <c r="B1111" s="7">
        <v>2025101243</v>
      </c>
      <c r="C1111" s="7">
        <v>1</v>
      </c>
      <c r="D1111" s="7" t="s">
        <v>7123</v>
      </c>
      <c r="E1111" s="7" t="s">
        <v>125</v>
      </c>
      <c r="F1111" s="7" t="s">
        <v>8429</v>
      </c>
      <c r="G1111" s="7" t="s">
        <v>7196</v>
      </c>
      <c r="H1111" s="7" t="s">
        <v>8430</v>
      </c>
      <c r="I1111" s="7" t="s">
        <v>8346</v>
      </c>
      <c r="J1111" s="7" t="s">
        <v>7170</v>
      </c>
      <c r="K1111" s="7" t="s">
        <v>7129</v>
      </c>
      <c r="L1111" s="9" t="s">
        <v>8347</v>
      </c>
      <c r="M1111" s="9" t="s">
        <v>8367</v>
      </c>
      <c r="N1111" s="9" t="s">
        <v>7443</v>
      </c>
      <c r="O1111" s="7" t="s">
        <v>509</v>
      </c>
      <c r="P1111" s="7"/>
      <c r="Q1111" s="7">
        <v>56</v>
      </c>
      <c r="R1111" s="7">
        <v>400</v>
      </c>
      <c r="S1111" s="7"/>
      <c r="T1111" s="7"/>
      <c r="U1111" s="7"/>
      <c r="V1111" s="7"/>
      <c r="W1111" s="7"/>
      <c r="X1111" s="7"/>
      <c r="Y1111" s="7"/>
      <c r="Z1111" s="9" t="s">
        <v>8431</v>
      </c>
      <c r="AA1111" s="7" t="s">
        <v>480</v>
      </c>
      <c r="AB1111" s="7">
        <v>1</v>
      </c>
    </row>
    <row r="1112" spans="1:28" ht="21.6" customHeight="1">
      <c r="A1112" s="7">
        <v>64</v>
      </c>
      <c r="B1112" s="7">
        <v>2025101095</v>
      </c>
      <c r="C1112" s="7">
        <v>1</v>
      </c>
      <c r="D1112" s="7" t="s">
        <v>7123</v>
      </c>
      <c r="E1112" s="7" t="s">
        <v>125</v>
      </c>
      <c r="F1112" s="7" t="s">
        <v>8429</v>
      </c>
      <c r="G1112" s="7" t="s">
        <v>7309</v>
      </c>
      <c r="H1112" s="7" t="s">
        <v>7179</v>
      </c>
      <c r="I1112" s="7" t="s">
        <v>7368</v>
      </c>
      <c r="J1112" s="7" t="s">
        <v>7199</v>
      </c>
      <c r="K1112" s="7" t="s">
        <v>7129</v>
      </c>
      <c r="L1112" s="9" t="s">
        <v>7216</v>
      </c>
      <c r="M1112" s="9" t="s">
        <v>7369</v>
      </c>
      <c r="N1112" s="9" t="s">
        <v>7370</v>
      </c>
      <c r="O1112" s="7" t="s">
        <v>471</v>
      </c>
      <c r="P1112" s="7"/>
      <c r="Q1112" s="7"/>
      <c r="R1112" s="7">
        <v>47953</v>
      </c>
      <c r="S1112" s="7" t="s">
        <v>480</v>
      </c>
      <c r="T1112" s="7"/>
      <c r="U1112" s="7"/>
      <c r="V1112" s="7"/>
      <c r="W1112" s="7"/>
      <c r="X1112" s="7"/>
      <c r="Y1112" s="7"/>
      <c r="Z1112" s="9" t="s">
        <v>7641</v>
      </c>
      <c r="AA1112" s="7" t="s">
        <v>480</v>
      </c>
      <c r="AB1112" s="7">
        <v>1</v>
      </c>
    </row>
    <row r="1113" spans="1:28" ht="21.6" customHeight="1">
      <c r="A1113" s="7">
        <v>66</v>
      </c>
      <c r="B1113" s="7">
        <v>2025101094</v>
      </c>
      <c r="C1113" s="7">
        <v>1</v>
      </c>
      <c r="D1113" s="7" t="s">
        <v>7123</v>
      </c>
      <c r="E1113" s="7" t="s">
        <v>125</v>
      </c>
      <c r="F1113" s="7" t="s">
        <v>8429</v>
      </c>
      <c r="G1113" s="7" t="s">
        <v>7226</v>
      </c>
      <c r="H1113" s="7" t="s">
        <v>7309</v>
      </c>
      <c r="I1113" s="7" t="s">
        <v>7374</v>
      </c>
      <c r="J1113" s="7" t="s">
        <v>7199</v>
      </c>
      <c r="K1113" s="7" t="s">
        <v>7129</v>
      </c>
      <c r="L1113" s="9" t="s">
        <v>7216</v>
      </c>
      <c r="M1113" s="9" t="s">
        <v>7375</v>
      </c>
      <c r="N1113" s="9" t="s">
        <v>7376</v>
      </c>
      <c r="O1113" s="7" t="s">
        <v>7136</v>
      </c>
      <c r="P1113" s="7"/>
      <c r="Q1113" s="7"/>
      <c r="R1113" s="7">
        <v>79124</v>
      </c>
      <c r="S1113" s="7"/>
      <c r="T1113" s="7"/>
      <c r="U1113" s="7"/>
      <c r="V1113" s="7"/>
      <c r="W1113" s="7"/>
      <c r="X1113" s="7"/>
      <c r="Y1113" s="7"/>
      <c r="Z1113" s="9" t="s">
        <v>7641</v>
      </c>
      <c r="AA1113" s="7" t="s">
        <v>480</v>
      </c>
      <c r="AB1113" s="7">
        <v>1</v>
      </c>
    </row>
    <row r="1114" spans="1:28" ht="21.6" customHeight="1">
      <c r="A1114" s="7">
        <v>80</v>
      </c>
      <c r="B1114" s="7">
        <v>2025101091</v>
      </c>
      <c r="C1114" s="7">
        <v>1</v>
      </c>
      <c r="D1114" s="7" t="s">
        <v>7123</v>
      </c>
      <c r="E1114" s="7" t="s">
        <v>125</v>
      </c>
      <c r="F1114" s="7" t="s">
        <v>8429</v>
      </c>
      <c r="G1114" s="7" t="s">
        <v>7296</v>
      </c>
      <c r="H1114" s="7" t="s">
        <v>7226</v>
      </c>
      <c r="I1114" s="7" t="s">
        <v>8115</v>
      </c>
      <c r="J1114" s="7" t="s">
        <v>7223</v>
      </c>
      <c r="K1114" s="7" t="s">
        <v>7129</v>
      </c>
      <c r="L1114" s="9" t="s">
        <v>7216</v>
      </c>
      <c r="M1114" s="9" t="s">
        <v>7442</v>
      </c>
      <c r="N1114" s="9" t="s">
        <v>7443</v>
      </c>
      <c r="O1114" s="7" t="s">
        <v>471</v>
      </c>
      <c r="P1114" s="7"/>
      <c r="Q1114" s="7"/>
      <c r="R1114" s="7">
        <v>3516</v>
      </c>
      <c r="S1114" s="7" t="s">
        <v>480</v>
      </c>
      <c r="T1114" s="7"/>
      <c r="U1114" s="7"/>
      <c r="V1114" s="7"/>
      <c r="W1114" s="7"/>
      <c r="X1114" s="7"/>
      <c r="Y1114" s="7"/>
      <c r="Z1114" s="9" t="s">
        <v>7641</v>
      </c>
      <c r="AA1114" s="7" t="s">
        <v>480</v>
      </c>
      <c r="AB1114" s="7">
        <v>1</v>
      </c>
    </row>
    <row r="1115" spans="1:28" ht="21.6" customHeight="1">
      <c r="A1115" s="7">
        <v>113</v>
      </c>
      <c r="B1115" s="7">
        <v>2025101361</v>
      </c>
      <c r="C1115" s="7">
        <v>1</v>
      </c>
      <c r="D1115" s="7" t="s">
        <v>7123</v>
      </c>
      <c r="E1115" s="7" t="s">
        <v>125</v>
      </c>
      <c r="F1115" s="7" t="s">
        <v>8429</v>
      </c>
      <c r="G1115" s="7" t="s">
        <v>7377</v>
      </c>
      <c r="H1115" s="7" t="s">
        <v>7378</v>
      </c>
      <c r="I1115" s="7" t="s">
        <v>8322</v>
      </c>
      <c r="J1115" s="7" t="s">
        <v>7489</v>
      </c>
      <c r="K1115" s="7" t="s">
        <v>7129</v>
      </c>
      <c r="L1115" s="9" t="s">
        <v>7200</v>
      </c>
      <c r="M1115" s="9" t="s">
        <v>8323</v>
      </c>
      <c r="N1115" s="9" t="s">
        <v>8324</v>
      </c>
      <c r="O1115" s="7" t="s">
        <v>471</v>
      </c>
      <c r="P1115" s="7"/>
      <c r="Q1115" s="7"/>
      <c r="R1115" s="7">
        <v>29514</v>
      </c>
      <c r="S1115" s="7"/>
      <c r="T1115" s="7"/>
      <c r="U1115" s="7"/>
      <c r="V1115" s="7" t="s">
        <v>480</v>
      </c>
      <c r="W1115" s="7"/>
      <c r="X1115" s="7"/>
      <c r="Y1115" s="7"/>
      <c r="Z1115" s="9" t="s">
        <v>8432</v>
      </c>
      <c r="AA1115" s="7" t="s">
        <v>480</v>
      </c>
      <c r="AB1115" s="7">
        <v>1</v>
      </c>
    </row>
    <row r="1116" spans="1:28" ht="21.6" customHeight="1">
      <c r="A1116" s="7">
        <v>11</v>
      </c>
      <c r="B1116" s="7">
        <v>2025101521</v>
      </c>
      <c r="C1116" s="7">
        <v>1</v>
      </c>
      <c r="D1116" s="7" t="s">
        <v>7123</v>
      </c>
      <c r="E1116" s="7" t="s">
        <v>130</v>
      </c>
      <c r="F1116" s="7" t="s">
        <v>8433</v>
      </c>
      <c r="G1116" s="7" t="s">
        <v>7179</v>
      </c>
      <c r="H1116" s="7" t="s">
        <v>7378</v>
      </c>
      <c r="I1116" s="7" t="s">
        <v>8295</v>
      </c>
      <c r="J1116" s="7" t="s">
        <v>7234</v>
      </c>
      <c r="K1116" s="7" t="s">
        <v>7129</v>
      </c>
      <c r="L1116" s="9" t="s">
        <v>7200</v>
      </c>
      <c r="M1116" s="9" t="s">
        <v>8296</v>
      </c>
      <c r="N1116" s="9" t="s">
        <v>8297</v>
      </c>
      <c r="O1116" s="7" t="s">
        <v>471</v>
      </c>
      <c r="P1116" s="7"/>
      <c r="Q1116" s="7">
        <v>1000</v>
      </c>
      <c r="R1116" s="7">
        <v>9152</v>
      </c>
      <c r="S1116" s="7"/>
      <c r="T1116" s="7" t="s">
        <v>480</v>
      </c>
      <c r="U1116" s="7"/>
      <c r="V1116" s="7"/>
      <c r="W1116" s="7"/>
      <c r="X1116" s="7"/>
      <c r="Y1116" s="7"/>
      <c r="Z1116" s="9" t="s">
        <v>8434</v>
      </c>
      <c r="AA1116" s="7" t="s">
        <v>480</v>
      </c>
      <c r="AB1116" s="7">
        <v>1</v>
      </c>
    </row>
    <row r="1117" spans="1:28" ht="21.6" customHeight="1">
      <c r="A1117" s="7">
        <v>43</v>
      </c>
      <c r="B1117" s="7">
        <v>2025100603</v>
      </c>
      <c r="C1117" s="7">
        <v>1</v>
      </c>
      <c r="D1117" s="7" t="s">
        <v>7123</v>
      </c>
      <c r="E1117" s="7" t="s">
        <v>125</v>
      </c>
      <c r="F1117" s="7" t="s">
        <v>8423</v>
      </c>
      <c r="G1117" s="7" t="s">
        <v>7327</v>
      </c>
      <c r="H1117" s="7" t="s">
        <v>7347</v>
      </c>
      <c r="I1117" s="7" t="s">
        <v>7311</v>
      </c>
      <c r="J1117" s="7" t="s">
        <v>7141</v>
      </c>
      <c r="K1117" s="7" t="s">
        <v>7129</v>
      </c>
      <c r="L1117" s="9" t="s">
        <v>7312</v>
      </c>
      <c r="M1117" s="9" t="s">
        <v>7313</v>
      </c>
      <c r="N1117" s="9"/>
      <c r="O1117" s="7" t="s">
        <v>7136</v>
      </c>
      <c r="P1117" s="7"/>
      <c r="Q1117" s="7">
        <v>2150</v>
      </c>
      <c r="R1117" s="7">
        <v>43000</v>
      </c>
      <c r="S1117" s="7"/>
      <c r="T1117" s="7"/>
      <c r="U1117" s="7"/>
      <c r="V1117" s="7"/>
      <c r="W1117" s="7"/>
      <c r="X1117" s="7"/>
      <c r="Y1117" s="7"/>
      <c r="Z1117" s="9" t="s">
        <v>7641</v>
      </c>
      <c r="AA1117" s="7" t="s">
        <v>480</v>
      </c>
      <c r="AB1117" s="7">
        <v>1</v>
      </c>
    </row>
    <row r="1118" spans="1:28" ht="21.6" customHeight="1">
      <c r="A1118" s="7">
        <v>67</v>
      </c>
      <c r="B1118" s="7">
        <v>2025101093</v>
      </c>
      <c r="C1118" s="7">
        <v>1</v>
      </c>
      <c r="D1118" s="7" t="s">
        <v>7123</v>
      </c>
      <c r="E1118" s="7" t="s">
        <v>125</v>
      </c>
      <c r="F1118" s="7" t="s">
        <v>8429</v>
      </c>
      <c r="G1118" s="7" t="s">
        <v>7226</v>
      </c>
      <c r="H1118" s="7" t="s">
        <v>7309</v>
      </c>
      <c r="I1118" s="7" t="s">
        <v>7374</v>
      </c>
      <c r="J1118" s="7" t="s">
        <v>7199</v>
      </c>
      <c r="K1118" s="7" t="s">
        <v>7129</v>
      </c>
      <c r="L1118" s="9" t="s">
        <v>7216</v>
      </c>
      <c r="M1118" s="9" t="s">
        <v>7375</v>
      </c>
      <c r="N1118" s="9" t="s">
        <v>7376</v>
      </c>
      <c r="O1118" s="7" t="s">
        <v>471</v>
      </c>
      <c r="P1118" s="7"/>
      <c r="Q1118" s="7"/>
      <c r="R1118" s="7">
        <v>79124</v>
      </c>
      <c r="S1118" s="7" t="s">
        <v>480</v>
      </c>
      <c r="T1118" s="7"/>
      <c r="U1118" s="7"/>
      <c r="V1118" s="7"/>
      <c r="W1118" s="7"/>
      <c r="X1118" s="7"/>
      <c r="Y1118" s="7"/>
      <c r="Z1118" s="9" t="s">
        <v>7641</v>
      </c>
      <c r="AA1118" s="7" t="s">
        <v>480</v>
      </c>
      <c r="AB1118" s="7">
        <v>1</v>
      </c>
    </row>
    <row r="1119" spans="1:28" ht="21.6" customHeight="1">
      <c r="A1119" s="7">
        <v>98</v>
      </c>
      <c r="B1119" s="7">
        <v>2025101216</v>
      </c>
      <c r="C1119" s="7">
        <v>1</v>
      </c>
      <c r="D1119" s="7" t="s">
        <v>7123</v>
      </c>
      <c r="E1119" s="7" t="s">
        <v>125</v>
      </c>
      <c r="F1119" s="7" t="s">
        <v>8429</v>
      </c>
      <c r="G1119" s="7" t="s">
        <v>7179</v>
      </c>
      <c r="H1119" s="7" t="s">
        <v>7327</v>
      </c>
      <c r="I1119" s="7" t="s">
        <v>8024</v>
      </c>
      <c r="J1119" s="7" t="s">
        <v>7244</v>
      </c>
      <c r="K1119" s="7" t="s">
        <v>7129</v>
      </c>
      <c r="L1119" s="9" t="s">
        <v>8025</v>
      </c>
      <c r="M1119" s="9" t="s">
        <v>8026</v>
      </c>
      <c r="N1119" s="9" t="s">
        <v>8027</v>
      </c>
      <c r="O1119" s="7" t="s">
        <v>7136</v>
      </c>
      <c r="P1119" s="7"/>
      <c r="Q1119" s="7"/>
      <c r="R1119" s="7">
        <v>1898</v>
      </c>
      <c r="S1119" s="7"/>
      <c r="T1119" s="7"/>
      <c r="U1119" s="7"/>
      <c r="V1119" s="7"/>
      <c r="W1119" s="7"/>
      <c r="X1119" s="7"/>
      <c r="Y1119" s="7"/>
      <c r="Z1119" s="9" t="s">
        <v>7641</v>
      </c>
      <c r="AA1119" s="7" t="s">
        <v>480</v>
      </c>
      <c r="AB1119" s="7">
        <v>1</v>
      </c>
    </row>
    <row r="1120" spans="1:28" ht="21.6" customHeight="1">
      <c r="A1120" s="7">
        <v>48</v>
      </c>
      <c r="B1120" s="7">
        <v>2025101571</v>
      </c>
      <c r="C1120" s="7">
        <v>1</v>
      </c>
      <c r="D1120" s="7" t="s">
        <v>7123</v>
      </c>
      <c r="E1120" s="7" t="s">
        <v>125</v>
      </c>
      <c r="F1120" s="7" t="s">
        <v>8435</v>
      </c>
      <c r="G1120" s="7" t="s">
        <v>7226</v>
      </c>
      <c r="H1120" s="7" t="s">
        <v>7309</v>
      </c>
      <c r="I1120" s="7" t="s">
        <v>7297</v>
      </c>
      <c r="J1120" s="7" t="s">
        <v>7141</v>
      </c>
      <c r="K1120" s="7" t="s">
        <v>7129</v>
      </c>
      <c r="L1120" s="9" t="s">
        <v>7298</v>
      </c>
      <c r="M1120" s="9" t="s">
        <v>7299</v>
      </c>
      <c r="N1120" s="9" t="s">
        <v>7612</v>
      </c>
      <c r="O1120" s="7" t="s">
        <v>471</v>
      </c>
      <c r="P1120" s="7"/>
      <c r="Q1120" s="7">
        <v>11309</v>
      </c>
      <c r="R1120" s="7">
        <v>80833</v>
      </c>
      <c r="S1120" s="7" t="s">
        <v>480</v>
      </c>
      <c r="T1120" s="7"/>
      <c r="U1120" s="7"/>
      <c r="V1120" s="7"/>
      <c r="W1120" s="7"/>
      <c r="X1120" s="7"/>
      <c r="Y1120" s="7"/>
      <c r="Z1120" s="9" t="s">
        <v>7641</v>
      </c>
      <c r="AA1120" s="7" t="s">
        <v>480</v>
      </c>
      <c r="AB1120" s="7">
        <v>1</v>
      </c>
    </row>
    <row r="1121" spans="1:28" ht="21.6" customHeight="1">
      <c r="A1121" s="7">
        <v>53</v>
      </c>
      <c r="B1121" s="7">
        <v>2025101564</v>
      </c>
      <c r="C1121" s="7">
        <v>1</v>
      </c>
      <c r="D1121" s="7" t="s">
        <v>7123</v>
      </c>
      <c r="E1121" s="7" t="s">
        <v>125</v>
      </c>
      <c r="F1121" s="7" t="s">
        <v>8435</v>
      </c>
      <c r="G1121" s="7" t="s">
        <v>7296</v>
      </c>
      <c r="H1121" s="7" t="s">
        <v>7226</v>
      </c>
      <c r="I1121" s="7" t="s">
        <v>7316</v>
      </c>
      <c r="J1121" s="7" t="s">
        <v>7141</v>
      </c>
      <c r="K1121" s="7" t="s">
        <v>7129</v>
      </c>
      <c r="L1121" s="9" t="s">
        <v>7317</v>
      </c>
      <c r="M1121" s="9" t="s">
        <v>7318</v>
      </c>
      <c r="N1121" s="9" t="s">
        <v>7319</v>
      </c>
      <c r="O1121" s="7" t="s">
        <v>471</v>
      </c>
      <c r="P1121" s="7"/>
      <c r="Q1121" s="7">
        <v>17215</v>
      </c>
      <c r="R1121" s="7">
        <v>147527</v>
      </c>
      <c r="S1121" s="7" t="s">
        <v>480</v>
      </c>
      <c r="T1121" s="7"/>
      <c r="U1121" s="7"/>
      <c r="V1121" s="7"/>
      <c r="W1121" s="7"/>
      <c r="X1121" s="7"/>
      <c r="Y1121" s="7"/>
      <c r="Z1121" s="9" t="s">
        <v>7641</v>
      </c>
      <c r="AA1121" s="7" t="s">
        <v>480</v>
      </c>
      <c r="AB1121" s="7">
        <v>1</v>
      </c>
    </row>
    <row r="1122" spans="1:28" ht="21.6" customHeight="1">
      <c r="A1122" s="7">
        <v>98</v>
      </c>
      <c r="B1122" s="7">
        <v>2025100064</v>
      </c>
      <c r="C1122" s="7">
        <v>1</v>
      </c>
      <c r="D1122" s="7" t="s">
        <v>7123</v>
      </c>
      <c r="E1122" s="7" t="s">
        <v>125</v>
      </c>
      <c r="F1122" s="7" t="s">
        <v>8412</v>
      </c>
      <c r="G1122" s="7" t="s">
        <v>7309</v>
      </c>
      <c r="H1122" s="7" t="s">
        <v>7179</v>
      </c>
      <c r="I1122" s="7" t="s">
        <v>8373</v>
      </c>
      <c r="J1122" s="7" t="s">
        <v>7223</v>
      </c>
      <c r="K1122" s="7" t="s">
        <v>7129</v>
      </c>
      <c r="L1122" s="9" t="s">
        <v>7344</v>
      </c>
      <c r="M1122" s="9" t="s">
        <v>7481</v>
      </c>
      <c r="N1122" s="9" t="s">
        <v>7440</v>
      </c>
      <c r="O1122" s="7" t="s">
        <v>7136</v>
      </c>
      <c r="P1122" s="7"/>
      <c r="Q1122" s="7"/>
      <c r="R1122" s="7">
        <v>2841</v>
      </c>
      <c r="S1122" s="7"/>
      <c r="T1122" s="7"/>
      <c r="U1122" s="7"/>
      <c r="V1122" s="7"/>
      <c r="W1122" s="7"/>
      <c r="X1122" s="7"/>
      <c r="Y1122" s="7"/>
      <c r="Z1122" s="9" t="s">
        <v>7641</v>
      </c>
      <c r="AA1122" s="7" t="s">
        <v>480</v>
      </c>
      <c r="AB1122" s="7">
        <v>1</v>
      </c>
    </row>
    <row r="1123" spans="1:28" ht="21.6" customHeight="1">
      <c r="A1123" s="7">
        <v>103</v>
      </c>
      <c r="B1123" s="7">
        <v>2025101527</v>
      </c>
      <c r="C1123" s="7">
        <v>1</v>
      </c>
      <c r="D1123" s="7" t="s">
        <v>7123</v>
      </c>
      <c r="E1123" s="7" t="s">
        <v>125</v>
      </c>
      <c r="F1123" s="7" t="s">
        <v>8433</v>
      </c>
      <c r="G1123" s="7" t="s">
        <v>7378</v>
      </c>
      <c r="H1123" s="7" t="s">
        <v>8285</v>
      </c>
      <c r="I1123" s="7" t="s">
        <v>7433</v>
      </c>
      <c r="J1123" s="7" t="s">
        <v>7234</v>
      </c>
      <c r="K1123" s="7" t="s">
        <v>7129</v>
      </c>
      <c r="L1123" s="9" t="s">
        <v>7434</v>
      </c>
      <c r="M1123" s="9" t="s">
        <v>7435</v>
      </c>
      <c r="N1123" s="9" t="s">
        <v>7436</v>
      </c>
      <c r="O1123" s="7" t="s">
        <v>471</v>
      </c>
      <c r="P1123" s="7"/>
      <c r="Q1123" s="7">
        <v>28805</v>
      </c>
      <c r="R1123" s="7">
        <v>28881</v>
      </c>
      <c r="S1123" s="7"/>
      <c r="T1123" s="7"/>
      <c r="U1123" s="7" t="s">
        <v>480</v>
      </c>
      <c r="V1123" s="7"/>
      <c r="W1123" s="7"/>
      <c r="X1123" s="7"/>
      <c r="Y1123" s="7"/>
      <c r="Z1123" s="9" t="s">
        <v>8436</v>
      </c>
      <c r="AA1123" s="7" t="s">
        <v>480</v>
      </c>
      <c r="AB1123" s="7">
        <v>1</v>
      </c>
    </row>
    <row r="1124" spans="1:28" ht="21.6" customHeight="1">
      <c r="A1124" s="7">
        <v>112</v>
      </c>
      <c r="B1124" s="7">
        <v>2025100068</v>
      </c>
      <c r="C1124" s="7">
        <v>1</v>
      </c>
      <c r="D1124" s="7" t="s">
        <v>7123</v>
      </c>
      <c r="E1124" s="7" t="s">
        <v>125</v>
      </c>
      <c r="F1124" s="7" t="s">
        <v>8412</v>
      </c>
      <c r="G1124" s="7" t="s">
        <v>7327</v>
      </c>
      <c r="H1124" s="7" t="s">
        <v>7347</v>
      </c>
      <c r="I1124" s="7" t="s">
        <v>7467</v>
      </c>
      <c r="J1124" s="7" t="s">
        <v>7244</v>
      </c>
      <c r="K1124" s="7" t="s">
        <v>7129</v>
      </c>
      <c r="L1124" s="9" t="s">
        <v>7344</v>
      </c>
      <c r="M1124" s="9" t="s">
        <v>7351</v>
      </c>
      <c r="N1124" s="9" t="s">
        <v>7352</v>
      </c>
      <c r="O1124" s="7" t="s">
        <v>7136</v>
      </c>
      <c r="P1124" s="7"/>
      <c r="Q1124" s="7"/>
      <c r="R1124" s="7">
        <v>942</v>
      </c>
      <c r="S1124" s="7"/>
      <c r="T1124" s="7"/>
      <c r="U1124" s="7"/>
      <c r="V1124" s="7"/>
      <c r="W1124" s="7"/>
      <c r="X1124" s="7"/>
      <c r="Y1124" s="7"/>
      <c r="Z1124" s="9" t="s">
        <v>7641</v>
      </c>
      <c r="AA1124" s="7" t="s">
        <v>480</v>
      </c>
      <c r="AB1124" s="7">
        <v>1</v>
      </c>
    </row>
    <row r="1125" spans="1:28" ht="21.6" customHeight="1">
      <c r="A1125" s="7">
        <v>120</v>
      </c>
      <c r="B1125" s="7">
        <v>2025100558</v>
      </c>
      <c r="C1125" s="7">
        <v>1</v>
      </c>
      <c r="D1125" s="7" t="s">
        <v>7123</v>
      </c>
      <c r="E1125" s="7" t="s">
        <v>125</v>
      </c>
      <c r="F1125" s="7" t="s">
        <v>8423</v>
      </c>
      <c r="G1125" s="7" t="s">
        <v>7296</v>
      </c>
      <c r="H1125" s="7" t="s">
        <v>7226</v>
      </c>
      <c r="I1125" s="7" t="s">
        <v>7923</v>
      </c>
      <c r="J1125" s="7" t="s">
        <v>7247</v>
      </c>
      <c r="K1125" s="7" t="s">
        <v>7129</v>
      </c>
      <c r="L1125" s="9" t="s">
        <v>8424</v>
      </c>
      <c r="M1125" s="9" t="s">
        <v>7925</v>
      </c>
      <c r="N1125" s="9" t="s">
        <v>7443</v>
      </c>
      <c r="O1125" s="7" t="s">
        <v>7136</v>
      </c>
      <c r="P1125" s="7"/>
      <c r="Q1125" s="7">
        <v>3480</v>
      </c>
      <c r="R1125" s="7">
        <v>8923</v>
      </c>
      <c r="S1125" s="7"/>
      <c r="T1125" s="7"/>
      <c r="U1125" s="7"/>
      <c r="V1125" s="7"/>
      <c r="W1125" s="7"/>
      <c r="X1125" s="7"/>
      <c r="Y1125" s="7"/>
      <c r="Z1125" s="9" t="s">
        <v>7641</v>
      </c>
      <c r="AA1125" s="7" t="s">
        <v>480</v>
      </c>
      <c r="AB1125" s="7">
        <v>1</v>
      </c>
    </row>
    <row r="1126" spans="1:28" ht="21.6" customHeight="1">
      <c r="A1126" s="7">
        <v>122</v>
      </c>
      <c r="B1126" s="7">
        <v>2025101651</v>
      </c>
      <c r="C1126" s="7">
        <v>1</v>
      </c>
      <c r="D1126" s="7" t="s">
        <v>7123</v>
      </c>
      <c r="E1126" s="7" t="s">
        <v>125</v>
      </c>
      <c r="F1126" s="7" t="s">
        <v>8435</v>
      </c>
      <c r="G1126" s="7" t="s">
        <v>7373</v>
      </c>
      <c r="H1126" s="7" t="s">
        <v>7333</v>
      </c>
      <c r="I1126" s="7" t="s">
        <v>7923</v>
      </c>
      <c r="J1126" s="7" t="s">
        <v>7247</v>
      </c>
      <c r="K1126" s="7" t="s">
        <v>7129</v>
      </c>
      <c r="L1126" s="9" t="s">
        <v>8424</v>
      </c>
      <c r="M1126" s="9" t="s">
        <v>7925</v>
      </c>
      <c r="N1126" s="9" t="s">
        <v>7443</v>
      </c>
      <c r="O1126" s="7" t="s">
        <v>509</v>
      </c>
      <c r="P1126" s="7"/>
      <c r="Q1126" s="7">
        <v>3480</v>
      </c>
      <c r="R1126" s="7">
        <v>8923</v>
      </c>
      <c r="S1126" s="7"/>
      <c r="T1126" s="7"/>
      <c r="U1126" s="7"/>
      <c r="V1126" s="7"/>
      <c r="W1126" s="7"/>
      <c r="X1126" s="7"/>
      <c r="Y1126" s="7"/>
      <c r="Z1126" s="9" t="s">
        <v>8437</v>
      </c>
      <c r="AA1126" s="7" t="s">
        <v>480</v>
      </c>
      <c r="AB1126" s="7">
        <v>1</v>
      </c>
    </row>
    <row r="1127" spans="1:28" ht="21.6" customHeight="1">
      <c r="A1127" s="7">
        <v>130</v>
      </c>
      <c r="B1127" s="7">
        <v>2025101526</v>
      </c>
      <c r="C1127" s="7">
        <v>1</v>
      </c>
      <c r="D1127" s="7" t="s">
        <v>7123</v>
      </c>
      <c r="E1127" s="7" t="s">
        <v>125</v>
      </c>
      <c r="F1127" s="7" t="s">
        <v>8433</v>
      </c>
      <c r="G1127" s="7" t="s">
        <v>7226</v>
      </c>
      <c r="H1127" s="7" t="s">
        <v>7378</v>
      </c>
      <c r="I1127" s="7" t="s">
        <v>8438</v>
      </c>
      <c r="J1127" s="7" t="s">
        <v>7489</v>
      </c>
      <c r="K1127" s="7" t="s">
        <v>7129</v>
      </c>
      <c r="L1127" s="9" t="s">
        <v>7200</v>
      </c>
      <c r="M1127" s="9" t="s">
        <v>8215</v>
      </c>
      <c r="N1127" s="9" t="s">
        <v>8439</v>
      </c>
      <c r="O1127" s="7" t="s">
        <v>471</v>
      </c>
      <c r="P1127" s="7"/>
      <c r="Q1127" s="7"/>
      <c r="R1127" s="7">
        <v>0</v>
      </c>
      <c r="S1127" s="7"/>
      <c r="T1127" s="7" t="s">
        <v>480</v>
      </c>
      <c r="U1127" s="7"/>
      <c r="V1127" s="7"/>
      <c r="W1127" s="7"/>
      <c r="X1127" s="7"/>
      <c r="Y1127" s="7"/>
      <c r="Z1127" s="9" t="s">
        <v>8440</v>
      </c>
      <c r="AA1127" s="7" t="s">
        <v>480</v>
      </c>
      <c r="AB1127" s="7">
        <v>1</v>
      </c>
    </row>
    <row r="1128" spans="1:28" ht="21.6" customHeight="1">
      <c r="A1128" s="7">
        <v>3</v>
      </c>
      <c r="B1128" s="7">
        <v>2025101693</v>
      </c>
      <c r="C1128" s="7">
        <v>1</v>
      </c>
      <c r="D1128" s="7" t="s">
        <v>7123</v>
      </c>
      <c r="E1128" s="7" t="s">
        <v>130</v>
      </c>
      <c r="F1128" s="7" t="s">
        <v>8435</v>
      </c>
      <c r="G1128" s="7" t="s">
        <v>8441</v>
      </c>
      <c r="H1128" s="7" t="s">
        <v>8442</v>
      </c>
      <c r="I1128" s="7" t="s">
        <v>8443</v>
      </c>
      <c r="J1128" s="7" t="s">
        <v>7170</v>
      </c>
      <c r="K1128" s="7" t="s">
        <v>7129</v>
      </c>
      <c r="L1128" s="9" t="s">
        <v>7153</v>
      </c>
      <c r="M1128" s="9" t="s">
        <v>7154</v>
      </c>
      <c r="N1128" s="9" t="s">
        <v>7155</v>
      </c>
      <c r="O1128" s="7" t="s">
        <v>471</v>
      </c>
      <c r="P1128" s="7"/>
      <c r="Q1128" s="7">
        <v>1822</v>
      </c>
      <c r="R1128" s="7">
        <v>2479</v>
      </c>
      <c r="S1128" s="7" t="s">
        <v>480</v>
      </c>
      <c r="T1128" s="7"/>
      <c r="U1128" s="7"/>
      <c r="V1128" s="7"/>
      <c r="W1128" s="7"/>
      <c r="X1128" s="7"/>
      <c r="Y1128" s="7"/>
      <c r="Z1128" s="9" t="s">
        <v>7132</v>
      </c>
      <c r="AA1128" s="7" t="s">
        <v>480</v>
      </c>
      <c r="AB1128" s="7">
        <v>1</v>
      </c>
    </row>
    <row r="1129" spans="1:28" ht="21.6" customHeight="1">
      <c r="A1129" s="7">
        <v>7</v>
      </c>
      <c r="B1129" s="7">
        <v>2025101689</v>
      </c>
      <c r="C1129" s="7">
        <v>1</v>
      </c>
      <c r="D1129" s="7" t="s">
        <v>7123</v>
      </c>
      <c r="E1129" s="7" t="s">
        <v>130</v>
      </c>
      <c r="F1129" s="7" t="s">
        <v>8435</v>
      </c>
      <c r="G1129" s="7" t="s">
        <v>7750</v>
      </c>
      <c r="H1129" s="7" t="s">
        <v>7539</v>
      </c>
      <c r="I1129" s="7" t="s">
        <v>7205</v>
      </c>
      <c r="J1129" s="7" t="s">
        <v>7199</v>
      </c>
      <c r="K1129" s="7" t="s">
        <v>7129</v>
      </c>
      <c r="L1129" s="9" t="s">
        <v>7153</v>
      </c>
      <c r="M1129" s="9" t="s">
        <v>7154</v>
      </c>
      <c r="N1129" s="9" t="s">
        <v>7206</v>
      </c>
      <c r="O1129" s="7" t="s">
        <v>7136</v>
      </c>
      <c r="P1129" s="7"/>
      <c r="Q1129" s="7"/>
      <c r="R1129" s="7">
        <v>1845</v>
      </c>
      <c r="S1129" s="7"/>
      <c r="T1129" s="7"/>
      <c r="U1129" s="7"/>
      <c r="V1129" s="7"/>
      <c r="W1129" s="7"/>
      <c r="X1129" s="7"/>
      <c r="Y1129" s="7"/>
      <c r="Z1129" s="9" t="s">
        <v>7132</v>
      </c>
      <c r="AA1129" s="7" t="s">
        <v>480</v>
      </c>
      <c r="AB1129" s="7">
        <v>1</v>
      </c>
    </row>
    <row r="1130" spans="1:28" ht="21.6" customHeight="1">
      <c r="A1130" s="7">
        <v>16</v>
      </c>
      <c r="B1130" s="7">
        <v>2025101691</v>
      </c>
      <c r="C1130" s="7">
        <v>1</v>
      </c>
      <c r="D1130" s="7" t="s">
        <v>7123</v>
      </c>
      <c r="E1130" s="7" t="s">
        <v>130</v>
      </c>
      <c r="F1130" s="7" t="s">
        <v>8435</v>
      </c>
      <c r="G1130" s="7" t="s">
        <v>8311</v>
      </c>
      <c r="H1130" s="7" t="s">
        <v>8444</v>
      </c>
      <c r="I1130" s="7" t="s">
        <v>8445</v>
      </c>
      <c r="J1130" s="7" t="s">
        <v>7223</v>
      </c>
      <c r="K1130" s="7" t="s">
        <v>7129</v>
      </c>
      <c r="L1130" s="9" t="s">
        <v>7153</v>
      </c>
      <c r="M1130" s="9" t="s">
        <v>7154</v>
      </c>
      <c r="N1130" s="9" t="s">
        <v>7245</v>
      </c>
      <c r="O1130" s="7" t="s">
        <v>471</v>
      </c>
      <c r="P1130" s="7"/>
      <c r="Q1130" s="7"/>
      <c r="R1130" s="7">
        <v>4935</v>
      </c>
      <c r="S1130" s="7" t="s">
        <v>480</v>
      </c>
      <c r="T1130" s="7"/>
      <c r="U1130" s="7"/>
      <c r="V1130" s="7"/>
      <c r="W1130" s="7"/>
      <c r="X1130" s="7"/>
      <c r="Y1130" s="7"/>
      <c r="Z1130" s="9" t="s">
        <v>7132</v>
      </c>
      <c r="AA1130" s="7" t="s">
        <v>480</v>
      </c>
      <c r="AB1130" s="7">
        <v>1</v>
      </c>
    </row>
    <row r="1131" spans="1:28" ht="21.6" customHeight="1">
      <c r="A1131" s="7">
        <v>86</v>
      </c>
      <c r="B1131" s="7">
        <v>2025101813</v>
      </c>
      <c r="C1131" s="7">
        <v>1</v>
      </c>
      <c r="D1131" s="7" t="s">
        <v>7123</v>
      </c>
      <c r="E1131" s="7" t="s">
        <v>125</v>
      </c>
      <c r="F1131" s="7" t="s">
        <v>8446</v>
      </c>
      <c r="G1131" s="7" t="s">
        <v>7296</v>
      </c>
      <c r="H1131" s="7" t="s">
        <v>7226</v>
      </c>
      <c r="I1131" s="7" t="s">
        <v>8447</v>
      </c>
      <c r="J1131" s="7" t="s">
        <v>7199</v>
      </c>
      <c r="K1131" s="7" t="s">
        <v>7129</v>
      </c>
      <c r="L1131" s="9" t="s">
        <v>7200</v>
      </c>
      <c r="M1131" s="9" t="s">
        <v>8044</v>
      </c>
      <c r="N1131" s="9" t="s">
        <v>8045</v>
      </c>
      <c r="O1131" s="7" t="s">
        <v>7136</v>
      </c>
      <c r="P1131" s="7"/>
      <c r="Q1131" s="7"/>
      <c r="R1131" s="7">
        <v>12751</v>
      </c>
      <c r="S1131" s="7"/>
      <c r="T1131" s="7"/>
      <c r="U1131" s="7"/>
      <c r="V1131" s="7"/>
      <c r="W1131" s="7"/>
      <c r="X1131" s="7"/>
      <c r="Y1131" s="7"/>
      <c r="Z1131" s="9" t="s">
        <v>8448</v>
      </c>
      <c r="AA1131" s="7" t="s">
        <v>480</v>
      </c>
      <c r="AB1131" s="7">
        <v>1</v>
      </c>
    </row>
    <row r="1132" spans="1:28" ht="21.6" customHeight="1">
      <c r="A1132" s="7">
        <v>87</v>
      </c>
      <c r="B1132" s="7">
        <v>2025101820</v>
      </c>
      <c r="C1132" s="7">
        <v>1</v>
      </c>
      <c r="D1132" s="7" t="s">
        <v>7123</v>
      </c>
      <c r="E1132" s="7" t="s">
        <v>125</v>
      </c>
      <c r="F1132" s="7" t="s">
        <v>8446</v>
      </c>
      <c r="G1132" s="7" t="s">
        <v>7327</v>
      </c>
      <c r="H1132" s="7" t="s">
        <v>7347</v>
      </c>
      <c r="I1132" s="7" t="s">
        <v>7338</v>
      </c>
      <c r="J1132" s="7" t="s">
        <v>7199</v>
      </c>
      <c r="K1132" s="7" t="s">
        <v>7129</v>
      </c>
      <c r="L1132" s="9" t="s">
        <v>7200</v>
      </c>
      <c r="M1132" s="9" t="s">
        <v>7339</v>
      </c>
      <c r="N1132" s="9" t="s">
        <v>7340</v>
      </c>
      <c r="O1132" s="7" t="s">
        <v>7136</v>
      </c>
      <c r="P1132" s="7"/>
      <c r="Q1132" s="7"/>
      <c r="R1132" s="7">
        <v>262</v>
      </c>
      <c r="S1132" s="7"/>
      <c r="T1132" s="7"/>
      <c r="U1132" s="7"/>
      <c r="V1132" s="7"/>
      <c r="W1132" s="7"/>
      <c r="X1132" s="7"/>
      <c r="Y1132" s="7"/>
      <c r="Z1132" s="9" t="s">
        <v>8448</v>
      </c>
      <c r="AA1132" s="7" t="s">
        <v>480</v>
      </c>
      <c r="AB1132" s="7">
        <v>1</v>
      </c>
    </row>
    <row r="1133" spans="1:28" ht="21.6" customHeight="1">
      <c r="A1133" s="7">
        <v>118</v>
      </c>
      <c r="B1133" s="7">
        <v>2025101821</v>
      </c>
      <c r="C1133" s="7">
        <v>1</v>
      </c>
      <c r="D1133" s="7" t="s">
        <v>7123</v>
      </c>
      <c r="E1133" s="7" t="s">
        <v>125</v>
      </c>
      <c r="F1133" s="7" t="s">
        <v>8446</v>
      </c>
      <c r="G1133" s="7" t="s">
        <v>7347</v>
      </c>
      <c r="H1133" s="7" t="s">
        <v>7303</v>
      </c>
      <c r="I1133" s="7" t="s">
        <v>8295</v>
      </c>
      <c r="J1133" s="7" t="s">
        <v>7234</v>
      </c>
      <c r="K1133" s="7" t="s">
        <v>7129</v>
      </c>
      <c r="L1133" s="9" t="s">
        <v>7200</v>
      </c>
      <c r="M1133" s="9" t="s">
        <v>8296</v>
      </c>
      <c r="N1133" s="9" t="s">
        <v>8297</v>
      </c>
      <c r="O1133" s="7" t="s">
        <v>7136</v>
      </c>
      <c r="P1133" s="7"/>
      <c r="Q1133" s="7">
        <v>1000</v>
      </c>
      <c r="R1133" s="7">
        <v>9230</v>
      </c>
      <c r="S1133" s="7"/>
      <c r="T1133" s="7"/>
      <c r="U1133" s="7"/>
      <c r="V1133" s="7"/>
      <c r="W1133" s="7"/>
      <c r="X1133" s="7"/>
      <c r="Y1133" s="7"/>
      <c r="Z1133" s="9" t="s">
        <v>8448</v>
      </c>
      <c r="AA1133" s="7" t="s">
        <v>480</v>
      </c>
      <c r="AB1133" s="7">
        <v>1</v>
      </c>
    </row>
    <row r="1134" spans="1:28" ht="21.6" customHeight="1">
      <c r="A1134" s="7">
        <v>119</v>
      </c>
      <c r="B1134" s="7">
        <v>2025101815</v>
      </c>
      <c r="C1134" s="7">
        <v>1</v>
      </c>
      <c r="D1134" s="7" t="s">
        <v>7123</v>
      </c>
      <c r="E1134" s="7" t="s">
        <v>125</v>
      </c>
      <c r="F1134" s="7" t="s">
        <v>8446</v>
      </c>
      <c r="G1134" s="7" t="s">
        <v>7309</v>
      </c>
      <c r="H1134" s="7" t="s">
        <v>7179</v>
      </c>
      <c r="I1134" s="7" t="s">
        <v>8272</v>
      </c>
      <c r="J1134" s="7" t="s">
        <v>7234</v>
      </c>
      <c r="K1134" s="7" t="s">
        <v>7129</v>
      </c>
      <c r="L1134" s="9" t="s">
        <v>7200</v>
      </c>
      <c r="M1134" s="9" t="s">
        <v>8273</v>
      </c>
      <c r="N1134" s="9" t="s">
        <v>8274</v>
      </c>
      <c r="O1134" s="7" t="s">
        <v>7136</v>
      </c>
      <c r="P1134" s="7"/>
      <c r="Q1134" s="7">
        <v>7283</v>
      </c>
      <c r="R1134" s="7">
        <v>12281</v>
      </c>
      <c r="S1134" s="7"/>
      <c r="T1134" s="7"/>
      <c r="U1134" s="7"/>
      <c r="V1134" s="7"/>
      <c r="W1134" s="7"/>
      <c r="X1134" s="7"/>
      <c r="Y1134" s="7"/>
      <c r="Z1134" s="9" t="s">
        <v>8448</v>
      </c>
      <c r="AA1134" s="7" t="s">
        <v>480</v>
      </c>
      <c r="AB1134" s="7">
        <v>1</v>
      </c>
    </row>
    <row r="1135" spans="1:28" ht="21.6" customHeight="1">
      <c r="A1135" s="7">
        <v>143</v>
      </c>
      <c r="B1135" s="7">
        <v>2025101814</v>
      </c>
      <c r="C1135" s="7">
        <v>1</v>
      </c>
      <c r="D1135" s="7" t="s">
        <v>7123</v>
      </c>
      <c r="E1135" s="7" t="s">
        <v>125</v>
      </c>
      <c r="F1135" s="7" t="s">
        <v>8446</v>
      </c>
      <c r="G1135" s="7" t="s">
        <v>7226</v>
      </c>
      <c r="H1135" s="7" t="s">
        <v>7309</v>
      </c>
      <c r="I1135" s="7" t="s">
        <v>8043</v>
      </c>
      <c r="J1135" s="7" t="s">
        <v>7489</v>
      </c>
      <c r="K1135" s="7" t="s">
        <v>7129</v>
      </c>
      <c r="L1135" s="9" t="s">
        <v>7200</v>
      </c>
      <c r="M1135" s="9" t="s">
        <v>8044</v>
      </c>
      <c r="N1135" s="9" t="s">
        <v>8045</v>
      </c>
      <c r="O1135" s="7" t="s">
        <v>7136</v>
      </c>
      <c r="P1135" s="7"/>
      <c r="Q1135" s="7"/>
      <c r="R1135" s="7">
        <v>92557</v>
      </c>
      <c r="S1135" s="7"/>
      <c r="T1135" s="7"/>
      <c r="U1135" s="7"/>
      <c r="V1135" s="7"/>
      <c r="W1135" s="7"/>
      <c r="X1135" s="7"/>
      <c r="Y1135" s="7"/>
      <c r="Z1135" s="9" t="s">
        <v>7269</v>
      </c>
      <c r="AA1135" s="7" t="s">
        <v>480</v>
      </c>
      <c r="AB1135" s="7">
        <v>1</v>
      </c>
    </row>
    <row r="1136" spans="1:28" ht="21.6" customHeight="1">
      <c r="A1136" s="7">
        <v>145</v>
      </c>
      <c r="B1136" s="7">
        <v>2025101818</v>
      </c>
      <c r="C1136" s="7">
        <v>1</v>
      </c>
      <c r="D1136" s="7" t="s">
        <v>7123</v>
      </c>
      <c r="E1136" s="7" t="s">
        <v>125</v>
      </c>
      <c r="F1136" s="7" t="s">
        <v>8446</v>
      </c>
      <c r="G1136" s="7" t="s">
        <v>7179</v>
      </c>
      <c r="H1136" s="7" t="s">
        <v>7327</v>
      </c>
      <c r="I1136" s="7" t="s">
        <v>8322</v>
      </c>
      <c r="J1136" s="7" t="s">
        <v>7489</v>
      </c>
      <c r="K1136" s="7" t="s">
        <v>7129</v>
      </c>
      <c r="L1136" s="9" t="s">
        <v>7200</v>
      </c>
      <c r="M1136" s="9" t="s">
        <v>8323</v>
      </c>
      <c r="N1136" s="9" t="s">
        <v>8324</v>
      </c>
      <c r="O1136" s="7" t="s">
        <v>7136</v>
      </c>
      <c r="P1136" s="7"/>
      <c r="Q1136" s="7"/>
      <c r="R1136" s="7">
        <v>29589</v>
      </c>
      <c r="S1136" s="7"/>
      <c r="T1136" s="7"/>
      <c r="U1136" s="7"/>
      <c r="V1136" s="7"/>
      <c r="W1136" s="7"/>
      <c r="X1136" s="7"/>
      <c r="Y1136" s="7"/>
      <c r="Z1136" s="9" t="s">
        <v>8448</v>
      </c>
      <c r="AA1136" s="7" t="s">
        <v>480</v>
      </c>
      <c r="AB1136" s="7">
        <v>1</v>
      </c>
    </row>
    <row r="1137" spans="1:28" ht="21.6" customHeight="1">
      <c r="A1137" s="7">
        <v>5</v>
      </c>
      <c r="B1137" s="7">
        <v>2025101881</v>
      </c>
      <c r="C1137" s="7">
        <v>1</v>
      </c>
      <c r="D1137" s="7" t="s">
        <v>7123</v>
      </c>
      <c r="E1137" s="7" t="s">
        <v>130</v>
      </c>
      <c r="F1137" s="7" t="s">
        <v>8449</v>
      </c>
      <c r="G1137" s="7" t="s">
        <v>8357</v>
      </c>
      <c r="H1137" s="7" t="s">
        <v>7643</v>
      </c>
      <c r="I1137" s="7" t="s">
        <v>8443</v>
      </c>
      <c r="J1137" s="7" t="s">
        <v>7170</v>
      </c>
      <c r="K1137" s="7" t="s">
        <v>7129</v>
      </c>
      <c r="L1137" s="9" t="s">
        <v>7153</v>
      </c>
      <c r="M1137" s="9" t="s">
        <v>7154</v>
      </c>
      <c r="N1137" s="9" t="s">
        <v>7155</v>
      </c>
      <c r="O1137" s="7" t="s">
        <v>471</v>
      </c>
      <c r="P1137" s="7"/>
      <c r="Q1137" s="7">
        <v>2479</v>
      </c>
      <c r="R1137" s="7">
        <v>1822</v>
      </c>
      <c r="S1137" s="7" t="s">
        <v>480</v>
      </c>
      <c r="T1137" s="7"/>
      <c r="U1137" s="7"/>
      <c r="V1137" s="7"/>
      <c r="W1137" s="7"/>
      <c r="X1137" s="7"/>
      <c r="Y1137" s="7"/>
      <c r="Z1137" s="9" t="s">
        <v>7132</v>
      </c>
      <c r="AA1137" s="7" t="s">
        <v>480</v>
      </c>
      <c r="AB1137" s="7">
        <v>1</v>
      </c>
    </row>
    <row r="1138" spans="1:28" ht="21.6" customHeight="1">
      <c r="A1138" s="7">
        <v>9</v>
      </c>
      <c r="B1138" s="7">
        <v>2025101688</v>
      </c>
      <c r="C1138" s="7">
        <v>1</v>
      </c>
      <c r="D1138" s="7" t="s">
        <v>7123</v>
      </c>
      <c r="E1138" s="7" t="s">
        <v>130</v>
      </c>
      <c r="F1138" s="7" t="s">
        <v>8435</v>
      </c>
      <c r="G1138" s="7" t="s">
        <v>7750</v>
      </c>
      <c r="H1138" s="7" t="s">
        <v>7539</v>
      </c>
      <c r="I1138" s="7" t="s">
        <v>7205</v>
      </c>
      <c r="J1138" s="7" t="s">
        <v>7199</v>
      </c>
      <c r="K1138" s="7" t="s">
        <v>7129</v>
      </c>
      <c r="L1138" s="9" t="s">
        <v>7153</v>
      </c>
      <c r="M1138" s="9" t="s">
        <v>7154</v>
      </c>
      <c r="N1138" s="9" t="s">
        <v>7206</v>
      </c>
      <c r="O1138" s="7" t="s">
        <v>471</v>
      </c>
      <c r="P1138" s="7"/>
      <c r="Q1138" s="7"/>
      <c r="R1138" s="7">
        <v>1845</v>
      </c>
      <c r="S1138" s="7" t="s">
        <v>480</v>
      </c>
      <c r="T1138" s="7"/>
      <c r="U1138" s="7"/>
      <c r="V1138" s="7"/>
      <c r="W1138" s="7"/>
      <c r="X1138" s="7"/>
      <c r="Y1138" s="7"/>
      <c r="Z1138" s="9" t="s">
        <v>7132</v>
      </c>
      <c r="AA1138" s="7" t="s">
        <v>480</v>
      </c>
      <c r="AB1138" s="7">
        <v>1</v>
      </c>
    </row>
    <row r="1139" spans="1:28" ht="21.6" customHeight="1">
      <c r="A1139" s="7">
        <v>88</v>
      </c>
      <c r="B1139" s="7">
        <v>2025101233</v>
      </c>
      <c r="C1139" s="7">
        <v>1</v>
      </c>
      <c r="D1139" s="7" t="s">
        <v>7123</v>
      </c>
      <c r="E1139" s="7" t="s">
        <v>125</v>
      </c>
      <c r="F1139" s="7" t="s">
        <v>8429</v>
      </c>
      <c r="G1139" s="7" t="s">
        <v>7347</v>
      </c>
      <c r="H1139" s="7" t="s">
        <v>7303</v>
      </c>
      <c r="I1139" s="7" t="s">
        <v>8450</v>
      </c>
      <c r="J1139" s="7" t="s">
        <v>7170</v>
      </c>
      <c r="K1139" s="7" t="s">
        <v>7129</v>
      </c>
      <c r="L1139" s="9" t="s">
        <v>8025</v>
      </c>
      <c r="M1139" s="9" t="s">
        <v>8451</v>
      </c>
      <c r="N1139" s="9" t="s">
        <v>8182</v>
      </c>
      <c r="O1139" s="7" t="s">
        <v>7136</v>
      </c>
      <c r="P1139" s="7"/>
      <c r="Q1139" s="7">
        <v>2168</v>
      </c>
      <c r="R1139" s="7">
        <v>1179</v>
      </c>
      <c r="S1139" s="7"/>
      <c r="T1139" s="7"/>
      <c r="U1139" s="7"/>
      <c r="V1139" s="7"/>
      <c r="W1139" s="7"/>
      <c r="X1139" s="7"/>
      <c r="Y1139" s="7"/>
      <c r="Z1139" s="9" t="s">
        <v>7641</v>
      </c>
      <c r="AA1139" s="7" t="s">
        <v>480</v>
      </c>
      <c r="AB1139" s="7">
        <v>1</v>
      </c>
    </row>
    <row r="1140" spans="1:28" ht="21.6" customHeight="1">
      <c r="A1140" s="7">
        <v>91</v>
      </c>
      <c r="B1140" s="7">
        <v>2025101893</v>
      </c>
      <c r="C1140" s="7">
        <v>1</v>
      </c>
      <c r="D1140" s="7" t="s">
        <v>7123</v>
      </c>
      <c r="E1140" s="7" t="s">
        <v>125</v>
      </c>
      <c r="F1140" s="7" t="s">
        <v>8446</v>
      </c>
      <c r="G1140" s="7" t="s">
        <v>7150</v>
      </c>
      <c r="H1140" s="7" t="s">
        <v>7373</v>
      </c>
      <c r="I1140" s="7" t="s">
        <v>8193</v>
      </c>
      <c r="J1140" s="7" t="s">
        <v>7199</v>
      </c>
      <c r="K1140" s="7" t="s">
        <v>7129</v>
      </c>
      <c r="L1140" s="9" t="s">
        <v>7200</v>
      </c>
      <c r="M1140" s="9" t="s">
        <v>8194</v>
      </c>
      <c r="N1140" s="9" t="s">
        <v>8195</v>
      </c>
      <c r="O1140" s="7" t="s">
        <v>7136</v>
      </c>
      <c r="P1140" s="7"/>
      <c r="Q1140" s="7"/>
      <c r="R1140" s="7">
        <v>31999</v>
      </c>
      <c r="S1140" s="7"/>
      <c r="T1140" s="7"/>
      <c r="U1140" s="7"/>
      <c r="V1140" s="7"/>
      <c r="W1140" s="7"/>
      <c r="X1140" s="7"/>
      <c r="Y1140" s="7"/>
      <c r="Z1140" s="9" t="s">
        <v>8448</v>
      </c>
      <c r="AA1140" s="7" t="s">
        <v>480</v>
      </c>
      <c r="AB1140" s="7">
        <v>1</v>
      </c>
    </row>
    <row r="1141" spans="1:28" ht="21.6" customHeight="1">
      <c r="A1141" s="7">
        <v>92</v>
      </c>
      <c r="B1141" s="7">
        <v>2025101891</v>
      </c>
      <c r="C1141" s="7">
        <v>1</v>
      </c>
      <c r="D1141" s="7" t="s">
        <v>7123</v>
      </c>
      <c r="E1141" s="7" t="s">
        <v>125</v>
      </c>
      <c r="F1141" s="7" t="s">
        <v>8446</v>
      </c>
      <c r="G1141" s="7" t="s">
        <v>7314</v>
      </c>
      <c r="H1141" s="7" t="s">
        <v>7196</v>
      </c>
      <c r="I1141" s="7" t="s">
        <v>7889</v>
      </c>
      <c r="J1141" s="7" t="s">
        <v>7199</v>
      </c>
      <c r="K1141" s="7" t="s">
        <v>7129</v>
      </c>
      <c r="L1141" s="9" t="s">
        <v>7200</v>
      </c>
      <c r="M1141" s="9" t="s">
        <v>7890</v>
      </c>
      <c r="N1141" s="9" t="s">
        <v>7891</v>
      </c>
      <c r="O1141" s="7" t="s">
        <v>7136</v>
      </c>
      <c r="P1141" s="7"/>
      <c r="Q1141" s="7"/>
      <c r="R1141" s="7">
        <v>67636</v>
      </c>
      <c r="S1141" s="7"/>
      <c r="T1141" s="7"/>
      <c r="U1141" s="7"/>
      <c r="V1141" s="7"/>
      <c r="W1141" s="7"/>
      <c r="X1141" s="7"/>
      <c r="Y1141" s="7"/>
      <c r="Z1141" s="9" t="s">
        <v>281</v>
      </c>
      <c r="AA1141" s="7" t="s">
        <v>480</v>
      </c>
      <c r="AB1141" s="7">
        <v>1</v>
      </c>
    </row>
    <row r="1142" spans="1:28" ht="21.6" customHeight="1">
      <c r="A1142" s="7">
        <v>93</v>
      </c>
      <c r="B1142" s="7">
        <v>2025101897</v>
      </c>
      <c r="C1142" s="7">
        <v>1</v>
      </c>
      <c r="D1142" s="7" t="s">
        <v>7123</v>
      </c>
      <c r="E1142" s="7" t="s">
        <v>125</v>
      </c>
      <c r="F1142" s="7" t="s">
        <v>8446</v>
      </c>
      <c r="G1142" s="7" t="s">
        <v>7333</v>
      </c>
      <c r="H1142" s="7" t="s">
        <v>7372</v>
      </c>
      <c r="I1142" s="7" t="s">
        <v>8254</v>
      </c>
      <c r="J1142" s="7" t="s">
        <v>7199</v>
      </c>
      <c r="K1142" s="7" t="s">
        <v>7129</v>
      </c>
      <c r="L1142" s="9" t="s">
        <v>7200</v>
      </c>
      <c r="M1142" s="9" t="s">
        <v>8255</v>
      </c>
      <c r="N1142" s="9" t="s">
        <v>8256</v>
      </c>
      <c r="O1142" s="7" t="s">
        <v>7136</v>
      </c>
      <c r="P1142" s="7"/>
      <c r="Q1142" s="7"/>
      <c r="R1142" s="7">
        <v>7584</v>
      </c>
      <c r="S1142" s="7"/>
      <c r="T1142" s="7"/>
      <c r="U1142" s="7"/>
      <c r="V1142" s="7"/>
      <c r="W1142" s="7"/>
      <c r="X1142" s="7"/>
      <c r="Y1142" s="7"/>
      <c r="Z1142" s="9" t="s">
        <v>8448</v>
      </c>
      <c r="AA1142" s="7" t="s">
        <v>480</v>
      </c>
      <c r="AB1142" s="7">
        <v>1</v>
      </c>
    </row>
    <row r="1143" spans="1:28" ht="21.6" customHeight="1">
      <c r="A1143" s="7">
        <v>128</v>
      </c>
      <c r="B1143" s="7">
        <v>2025101894</v>
      </c>
      <c r="C1143" s="7">
        <v>1</v>
      </c>
      <c r="D1143" s="7" t="s">
        <v>7123</v>
      </c>
      <c r="E1143" s="7" t="s">
        <v>125</v>
      </c>
      <c r="F1143" s="7" t="s">
        <v>8446</v>
      </c>
      <c r="G1143" s="7" t="s">
        <v>7373</v>
      </c>
      <c r="H1143" s="7" t="s">
        <v>7332</v>
      </c>
      <c r="I1143" s="7" t="s">
        <v>7799</v>
      </c>
      <c r="J1143" s="7" t="s">
        <v>7234</v>
      </c>
      <c r="K1143" s="7" t="s">
        <v>7129</v>
      </c>
      <c r="L1143" s="9" t="s">
        <v>7200</v>
      </c>
      <c r="M1143" s="9" t="s">
        <v>7800</v>
      </c>
      <c r="N1143" s="9" t="s">
        <v>7801</v>
      </c>
      <c r="O1143" s="7" t="s">
        <v>7136</v>
      </c>
      <c r="P1143" s="7"/>
      <c r="Q1143" s="7">
        <v>1124</v>
      </c>
      <c r="R1143" s="7">
        <v>60143</v>
      </c>
      <c r="S1143" s="7"/>
      <c r="T1143" s="7"/>
      <c r="U1143" s="7"/>
      <c r="V1143" s="7"/>
      <c r="W1143" s="7"/>
      <c r="X1143" s="7"/>
      <c r="Y1143" s="7"/>
      <c r="Z1143" s="9" t="s">
        <v>8448</v>
      </c>
      <c r="AA1143" s="7" t="s">
        <v>480</v>
      </c>
      <c r="AB1143" s="7">
        <v>1</v>
      </c>
    </row>
    <row r="1144" spans="1:28" ht="21.6" customHeight="1">
      <c r="A1144" s="7">
        <v>154</v>
      </c>
      <c r="B1144" s="7">
        <v>2025101892</v>
      </c>
      <c r="C1144" s="7">
        <v>1</v>
      </c>
      <c r="D1144" s="7" t="s">
        <v>7123</v>
      </c>
      <c r="E1144" s="7" t="s">
        <v>125</v>
      </c>
      <c r="F1144" s="7" t="s">
        <v>8446</v>
      </c>
      <c r="G1144" s="7" t="s">
        <v>7196</v>
      </c>
      <c r="H1144" s="7" t="s">
        <v>7150</v>
      </c>
      <c r="I1144" s="7" t="s">
        <v>7686</v>
      </c>
      <c r="J1144" s="7" t="s">
        <v>7489</v>
      </c>
      <c r="K1144" s="7" t="s">
        <v>7129</v>
      </c>
      <c r="L1144" s="9" t="s">
        <v>7200</v>
      </c>
      <c r="M1144" s="9" t="s">
        <v>7687</v>
      </c>
      <c r="N1144" s="9" t="s">
        <v>7688</v>
      </c>
      <c r="O1144" s="7" t="s">
        <v>7136</v>
      </c>
      <c r="P1144" s="7"/>
      <c r="Q1144" s="7"/>
      <c r="R1144" s="7">
        <v>86133</v>
      </c>
      <c r="S1144" s="7"/>
      <c r="T1144" s="7"/>
      <c r="U1144" s="7"/>
      <c r="V1144" s="7"/>
      <c r="W1144" s="7"/>
      <c r="X1144" s="7"/>
      <c r="Y1144" s="7"/>
      <c r="Z1144" s="9" t="s">
        <v>7269</v>
      </c>
      <c r="AA1144" s="7" t="s">
        <v>480</v>
      </c>
      <c r="AB1144" s="7">
        <v>1</v>
      </c>
    </row>
    <row r="1145" spans="1:28" ht="21.6" customHeight="1">
      <c r="A1145" s="7">
        <v>162</v>
      </c>
      <c r="B1145" s="7">
        <v>2025101895</v>
      </c>
      <c r="C1145" s="7">
        <v>1</v>
      </c>
      <c r="D1145" s="7" t="s">
        <v>7123</v>
      </c>
      <c r="E1145" s="7" t="s">
        <v>125</v>
      </c>
      <c r="F1145" s="7" t="s">
        <v>8446</v>
      </c>
      <c r="G1145" s="7" t="s">
        <v>7373</v>
      </c>
      <c r="H1145" s="7" t="s">
        <v>7332</v>
      </c>
      <c r="I1145" s="7" t="s">
        <v>7697</v>
      </c>
      <c r="J1145" s="7" t="s">
        <v>7489</v>
      </c>
      <c r="K1145" s="7" t="s">
        <v>7129</v>
      </c>
      <c r="L1145" s="9" t="s">
        <v>7200</v>
      </c>
      <c r="M1145" s="9" t="s">
        <v>7493</v>
      </c>
      <c r="N1145" s="9" t="s">
        <v>7698</v>
      </c>
      <c r="O1145" s="7" t="s">
        <v>7136</v>
      </c>
      <c r="P1145" s="7"/>
      <c r="Q1145" s="7"/>
      <c r="R1145" s="7">
        <v>307294</v>
      </c>
      <c r="S1145" s="7"/>
      <c r="T1145" s="7"/>
      <c r="U1145" s="7"/>
      <c r="V1145" s="7"/>
      <c r="W1145" s="7"/>
      <c r="X1145" s="7"/>
      <c r="Y1145" s="7"/>
      <c r="Z1145" s="9" t="s">
        <v>7269</v>
      </c>
      <c r="AA1145" s="7" t="s">
        <v>480</v>
      </c>
      <c r="AB1145" s="7">
        <v>1</v>
      </c>
    </row>
    <row r="1146" spans="1:28" ht="21.6" customHeight="1">
      <c r="A1146" s="7">
        <v>193</v>
      </c>
      <c r="B1146" s="7">
        <v>2025101909</v>
      </c>
      <c r="C1146" s="7">
        <v>1</v>
      </c>
      <c r="D1146" s="7" t="s">
        <v>7123</v>
      </c>
      <c r="E1146" s="7" t="s">
        <v>146</v>
      </c>
      <c r="F1146" s="7" t="s">
        <v>8449</v>
      </c>
      <c r="G1146" s="7" t="s">
        <v>8153</v>
      </c>
      <c r="H1146" s="7" t="s">
        <v>7956</v>
      </c>
      <c r="I1146" s="7" t="s">
        <v>7530</v>
      </c>
      <c r="J1146" s="7" t="s">
        <v>7247</v>
      </c>
      <c r="K1146" s="7" t="s">
        <v>7129</v>
      </c>
      <c r="L1146" s="9" t="s">
        <v>7531</v>
      </c>
      <c r="M1146" s="9" t="s">
        <v>7532</v>
      </c>
      <c r="N1146" s="9" t="s">
        <v>7376</v>
      </c>
      <c r="O1146" s="7" t="s">
        <v>7136</v>
      </c>
      <c r="P1146" s="7"/>
      <c r="Q1146" s="7">
        <v>5870</v>
      </c>
      <c r="R1146" s="7">
        <v>66329</v>
      </c>
      <c r="S1146" s="7"/>
      <c r="T1146" s="7"/>
      <c r="U1146" s="7"/>
      <c r="V1146" s="7"/>
      <c r="W1146" s="7"/>
      <c r="X1146" s="7"/>
      <c r="Y1146" s="7"/>
      <c r="Z1146" s="9"/>
      <c r="AA1146" s="7" t="s">
        <v>480</v>
      </c>
      <c r="AB1146" s="7">
        <v>1</v>
      </c>
    </row>
    <row r="1147" spans="1:28" ht="21.6" customHeight="1">
      <c r="A1147" s="7">
        <v>194</v>
      </c>
      <c r="B1147" s="7">
        <v>2025101908</v>
      </c>
      <c r="C1147" s="7">
        <v>1</v>
      </c>
      <c r="D1147" s="7" t="s">
        <v>7123</v>
      </c>
      <c r="E1147" s="7" t="s">
        <v>146</v>
      </c>
      <c r="F1147" s="7" t="s">
        <v>8449</v>
      </c>
      <c r="G1147" s="7" t="s">
        <v>8153</v>
      </c>
      <c r="H1147" s="7" t="s">
        <v>7956</v>
      </c>
      <c r="I1147" s="7" t="s">
        <v>7537</v>
      </c>
      <c r="J1147" s="7" t="s">
        <v>7247</v>
      </c>
      <c r="K1147" s="7" t="s">
        <v>7129</v>
      </c>
      <c r="L1147" s="9" t="s">
        <v>7531</v>
      </c>
      <c r="M1147" s="9" t="s">
        <v>7532</v>
      </c>
      <c r="N1147" s="9" t="s">
        <v>7376</v>
      </c>
      <c r="O1147" s="7" t="s">
        <v>7136</v>
      </c>
      <c r="P1147" s="7"/>
      <c r="Q1147" s="7">
        <v>8500</v>
      </c>
      <c r="R1147" s="7">
        <v>111827</v>
      </c>
      <c r="S1147" s="7"/>
      <c r="T1147" s="7"/>
      <c r="U1147" s="7"/>
      <c r="V1147" s="7"/>
      <c r="W1147" s="7"/>
      <c r="X1147" s="7"/>
      <c r="Y1147" s="7"/>
      <c r="Z1147" s="9"/>
      <c r="AA1147" s="7" t="s">
        <v>480</v>
      </c>
      <c r="AB1147" s="7">
        <v>1</v>
      </c>
    </row>
    <row r="1148" spans="1:28" ht="21.6" customHeight="1">
      <c r="A1148" s="7">
        <v>200</v>
      </c>
      <c r="B1148" s="7">
        <v>2025101954</v>
      </c>
      <c r="C1148" s="7">
        <v>1</v>
      </c>
      <c r="D1148" s="7" t="s">
        <v>7123</v>
      </c>
      <c r="E1148" s="7" t="s">
        <v>146</v>
      </c>
      <c r="F1148" s="7" t="s">
        <v>8449</v>
      </c>
      <c r="G1148" s="7" t="s">
        <v>7288</v>
      </c>
      <c r="H1148" s="7" t="s">
        <v>7372</v>
      </c>
      <c r="I1148" s="7" t="s">
        <v>8452</v>
      </c>
      <c r="J1148" s="7" t="s">
        <v>7542</v>
      </c>
      <c r="K1148" s="7" t="s">
        <v>7525</v>
      </c>
      <c r="L1148" s="9" t="s">
        <v>7543</v>
      </c>
      <c r="M1148" s="9" t="s">
        <v>7544</v>
      </c>
      <c r="N1148" s="9" t="s">
        <v>7826</v>
      </c>
      <c r="O1148" s="7" t="s">
        <v>509</v>
      </c>
      <c r="P1148" s="7"/>
      <c r="Q1148" s="7"/>
      <c r="R1148" s="7">
        <v>0</v>
      </c>
      <c r="S1148" s="7"/>
      <c r="T1148" s="7"/>
      <c r="U1148" s="7"/>
      <c r="V1148" s="7"/>
      <c r="W1148" s="7"/>
      <c r="X1148" s="7"/>
      <c r="Y1148" s="7"/>
      <c r="Z1148" s="9" t="s">
        <v>8453</v>
      </c>
      <c r="AA1148" s="7" t="s">
        <v>480</v>
      </c>
      <c r="AB1148" s="7">
        <v>1</v>
      </c>
    </row>
    <row r="1149" spans="1:28" ht="21.6" customHeight="1">
      <c r="A1149" s="7">
        <v>96</v>
      </c>
      <c r="B1149" s="7">
        <v>2025100075</v>
      </c>
      <c r="C1149" s="7">
        <v>1</v>
      </c>
      <c r="D1149" s="7" t="s">
        <v>7123</v>
      </c>
      <c r="E1149" s="7" t="s">
        <v>125</v>
      </c>
      <c r="F1149" s="7" t="s">
        <v>8412</v>
      </c>
      <c r="G1149" s="7" t="s">
        <v>7237</v>
      </c>
      <c r="H1149" s="7" t="s">
        <v>7288</v>
      </c>
      <c r="I1149" s="7" t="s">
        <v>7350</v>
      </c>
      <c r="J1149" s="7" t="s">
        <v>7199</v>
      </c>
      <c r="K1149" s="7" t="s">
        <v>7129</v>
      </c>
      <c r="L1149" s="9" t="s">
        <v>7344</v>
      </c>
      <c r="M1149" s="9" t="s">
        <v>7521</v>
      </c>
      <c r="N1149" s="9" t="s">
        <v>7522</v>
      </c>
      <c r="O1149" s="7" t="s">
        <v>7136</v>
      </c>
      <c r="P1149" s="7"/>
      <c r="Q1149" s="7"/>
      <c r="R1149" s="7">
        <v>193</v>
      </c>
      <c r="S1149" s="7"/>
      <c r="T1149" s="7"/>
      <c r="U1149" s="7"/>
      <c r="V1149" s="7"/>
      <c r="W1149" s="7"/>
      <c r="X1149" s="7"/>
      <c r="Y1149" s="7"/>
      <c r="Z1149" s="9" t="s">
        <v>7641</v>
      </c>
      <c r="AA1149" s="7" t="s">
        <v>480</v>
      </c>
      <c r="AB1149" s="7">
        <v>1</v>
      </c>
    </row>
    <row r="1150" spans="1:28" ht="21.6" customHeight="1">
      <c r="A1150" s="7">
        <v>122</v>
      </c>
      <c r="B1150" s="7">
        <v>2025100060</v>
      </c>
      <c r="C1150" s="7">
        <v>1</v>
      </c>
      <c r="D1150" s="7" t="s">
        <v>7123</v>
      </c>
      <c r="E1150" s="7" t="s">
        <v>125</v>
      </c>
      <c r="F1150" s="7" t="s">
        <v>8412</v>
      </c>
      <c r="G1150" s="7" t="s">
        <v>7296</v>
      </c>
      <c r="H1150" s="7" t="s">
        <v>7226</v>
      </c>
      <c r="I1150" s="7" t="s">
        <v>8371</v>
      </c>
      <c r="J1150" s="7" t="s">
        <v>7223</v>
      </c>
      <c r="K1150" s="7" t="s">
        <v>7129</v>
      </c>
      <c r="L1150" s="9" t="s">
        <v>7344</v>
      </c>
      <c r="M1150" s="9" t="s">
        <v>7345</v>
      </c>
      <c r="N1150" s="9" t="s">
        <v>7346</v>
      </c>
      <c r="O1150" s="7" t="s">
        <v>7136</v>
      </c>
      <c r="P1150" s="7"/>
      <c r="Q1150" s="7"/>
      <c r="R1150" s="7">
        <v>3173</v>
      </c>
      <c r="S1150" s="7"/>
      <c r="T1150" s="7"/>
      <c r="U1150" s="7"/>
      <c r="V1150" s="7"/>
      <c r="W1150" s="7"/>
      <c r="X1150" s="7"/>
      <c r="Y1150" s="7"/>
      <c r="Z1150" s="9" t="s">
        <v>7641</v>
      </c>
      <c r="AA1150" s="7" t="s">
        <v>480</v>
      </c>
      <c r="AB1150" s="7">
        <v>1</v>
      </c>
    </row>
    <row r="1151" spans="1:28" ht="21.6" customHeight="1">
      <c r="A1151" s="7">
        <v>143</v>
      </c>
      <c r="B1151" s="7">
        <v>2025100506</v>
      </c>
      <c r="C1151" s="7">
        <v>1</v>
      </c>
      <c r="D1151" s="7" t="s">
        <v>7123</v>
      </c>
      <c r="E1151" s="7" t="s">
        <v>125</v>
      </c>
      <c r="F1151" s="7" t="s">
        <v>8421</v>
      </c>
      <c r="G1151" s="7" t="s">
        <v>7150</v>
      </c>
      <c r="H1151" s="7" t="s">
        <v>7373</v>
      </c>
      <c r="I1151" s="7" t="s">
        <v>7471</v>
      </c>
      <c r="J1151" s="7" t="s">
        <v>7244</v>
      </c>
      <c r="K1151" s="7" t="s">
        <v>7129</v>
      </c>
      <c r="L1151" s="9" t="s">
        <v>7408</v>
      </c>
      <c r="M1151" s="9" t="s">
        <v>7472</v>
      </c>
      <c r="N1151" s="9" t="s">
        <v>7454</v>
      </c>
      <c r="O1151" s="7" t="s">
        <v>7136</v>
      </c>
      <c r="P1151" s="7"/>
      <c r="Q1151" s="7"/>
      <c r="R1151" s="7">
        <v>187561</v>
      </c>
      <c r="S1151" s="7"/>
      <c r="T1151" s="7"/>
      <c r="U1151" s="7"/>
      <c r="V1151" s="7"/>
      <c r="W1151" s="7"/>
      <c r="X1151" s="7"/>
      <c r="Y1151" s="7"/>
      <c r="Z1151" s="9" t="s">
        <v>7641</v>
      </c>
      <c r="AA1151" s="7" t="s">
        <v>480</v>
      </c>
      <c r="AB1151" s="7">
        <v>1</v>
      </c>
    </row>
    <row r="1152" spans="1:28" ht="21.6" customHeight="1">
      <c r="A1152" s="7">
        <v>16</v>
      </c>
      <c r="B1152" s="7">
        <v>2025100101</v>
      </c>
      <c r="C1152" s="7">
        <v>1</v>
      </c>
      <c r="D1152" s="7" t="s">
        <v>7123</v>
      </c>
      <c r="E1152" s="7" t="s">
        <v>130</v>
      </c>
      <c r="F1152" s="7" t="s">
        <v>8412</v>
      </c>
      <c r="G1152" s="7" t="s">
        <v>7757</v>
      </c>
      <c r="H1152" s="7" t="s">
        <v>7546</v>
      </c>
      <c r="I1152" s="7" t="s">
        <v>7228</v>
      </c>
      <c r="J1152" s="7" t="s">
        <v>7223</v>
      </c>
      <c r="K1152" s="7" t="s">
        <v>7129</v>
      </c>
      <c r="L1152" s="9" t="s">
        <v>7229</v>
      </c>
      <c r="M1152" s="9" t="s">
        <v>7230</v>
      </c>
      <c r="N1152" s="9"/>
      <c r="O1152" s="7" t="s">
        <v>7136</v>
      </c>
      <c r="P1152" s="7"/>
      <c r="Q1152" s="7"/>
      <c r="R1152" s="7">
        <v>28400</v>
      </c>
      <c r="S1152" s="7"/>
      <c r="T1152" s="7"/>
      <c r="U1152" s="7"/>
      <c r="V1152" s="7"/>
      <c r="W1152" s="7"/>
      <c r="X1152" s="7"/>
      <c r="Y1152" s="7"/>
      <c r="Z1152" s="9" t="s">
        <v>7132</v>
      </c>
      <c r="AA1152" s="7" t="s">
        <v>480</v>
      </c>
      <c r="AB1152" s="7">
        <v>1</v>
      </c>
    </row>
    <row r="1153" spans="1:28" ht="21.6" customHeight="1">
      <c r="A1153" s="7">
        <v>76</v>
      </c>
      <c r="B1153" s="7">
        <v>2025102090</v>
      </c>
      <c r="C1153" s="7">
        <v>1</v>
      </c>
      <c r="D1153" s="7" t="s">
        <v>7123</v>
      </c>
      <c r="E1153" s="7" t="s">
        <v>125</v>
      </c>
      <c r="F1153" s="7" t="s">
        <v>8454</v>
      </c>
      <c r="G1153" s="7" t="s">
        <v>7226</v>
      </c>
      <c r="H1153" s="7" t="s">
        <v>7134</v>
      </c>
      <c r="I1153" s="7" t="s">
        <v>7316</v>
      </c>
      <c r="J1153" s="7" t="s">
        <v>7141</v>
      </c>
      <c r="K1153" s="7" t="s">
        <v>7129</v>
      </c>
      <c r="L1153" s="9" t="s">
        <v>7317</v>
      </c>
      <c r="M1153" s="9" t="s">
        <v>7318</v>
      </c>
      <c r="N1153" s="9" t="s">
        <v>7319</v>
      </c>
      <c r="O1153" s="7" t="s">
        <v>509</v>
      </c>
      <c r="P1153" s="7"/>
      <c r="Q1153" s="7">
        <v>17215</v>
      </c>
      <c r="R1153" s="7">
        <v>147527</v>
      </c>
      <c r="S1153" s="7"/>
      <c r="T1153" s="7"/>
      <c r="U1153" s="7"/>
      <c r="V1153" s="7"/>
      <c r="W1153" s="7"/>
      <c r="X1153" s="7"/>
      <c r="Y1153" s="7"/>
      <c r="Z1153" s="9" t="s">
        <v>8455</v>
      </c>
      <c r="AA1153" s="7" t="s">
        <v>480</v>
      </c>
      <c r="AB1153" s="7">
        <v>1</v>
      </c>
    </row>
    <row r="1154" spans="1:28" ht="21.6" customHeight="1">
      <c r="A1154" s="7">
        <v>119</v>
      </c>
      <c r="B1154" s="7">
        <v>2025101092</v>
      </c>
      <c r="C1154" s="7">
        <v>1</v>
      </c>
      <c r="D1154" s="7" t="s">
        <v>7123</v>
      </c>
      <c r="E1154" s="7" t="s">
        <v>125</v>
      </c>
      <c r="F1154" s="7" t="s">
        <v>8429</v>
      </c>
      <c r="G1154" s="7" t="s">
        <v>7296</v>
      </c>
      <c r="H1154" s="7" t="s">
        <v>7226</v>
      </c>
      <c r="I1154" s="7" t="s">
        <v>8115</v>
      </c>
      <c r="J1154" s="7" t="s">
        <v>7223</v>
      </c>
      <c r="K1154" s="7" t="s">
        <v>7129</v>
      </c>
      <c r="L1154" s="9" t="s">
        <v>7216</v>
      </c>
      <c r="M1154" s="9" t="s">
        <v>7442</v>
      </c>
      <c r="N1154" s="9" t="s">
        <v>7443</v>
      </c>
      <c r="O1154" s="7" t="s">
        <v>7136</v>
      </c>
      <c r="P1154" s="7"/>
      <c r="Q1154" s="7"/>
      <c r="R1154" s="7">
        <v>3516</v>
      </c>
      <c r="S1154" s="7"/>
      <c r="T1154" s="7"/>
      <c r="U1154" s="7"/>
      <c r="V1154" s="7"/>
      <c r="W1154" s="7"/>
      <c r="X1154" s="7"/>
      <c r="Y1154" s="7"/>
      <c r="Z1154" s="9" t="s">
        <v>7641</v>
      </c>
      <c r="AA1154" s="7" t="s">
        <v>480</v>
      </c>
      <c r="AB1154" s="7">
        <v>1</v>
      </c>
    </row>
    <row r="1155" spans="1:28" ht="21.6" customHeight="1">
      <c r="A1155" s="7">
        <v>163</v>
      </c>
      <c r="B1155" s="7">
        <v>2025100709</v>
      </c>
      <c r="C1155" s="7">
        <v>1</v>
      </c>
      <c r="D1155" s="7" t="s">
        <v>7123</v>
      </c>
      <c r="E1155" s="7" t="s">
        <v>125</v>
      </c>
      <c r="F1155" s="7" t="s">
        <v>8423</v>
      </c>
      <c r="G1155" s="7" t="s">
        <v>7332</v>
      </c>
      <c r="H1155" s="7" t="s">
        <v>7333</v>
      </c>
      <c r="I1155" s="7" t="s">
        <v>8319</v>
      </c>
      <c r="J1155" s="7" t="s">
        <v>7489</v>
      </c>
      <c r="K1155" s="7" t="s">
        <v>7129</v>
      </c>
      <c r="L1155" s="9" t="s">
        <v>7200</v>
      </c>
      <c r="M1155" s="9" t="s">
        <v>7687</v>
      </c>
      <c r="N1155" s="9" t="s">
        <v>8320</v>
      </c>
      <c r="O1155" s="7" t="s">
        <v>7136</v>
      </c>
      <c r="P1155" s="7"/>
      <c r="Q1155" s="7"/>
      <c r="R1155" s="7">
        <v>28</v>
      </c>
      <c r="S1155" s="7"/>
      <c r="T1155" s="7"/>
      <c r="U1155" s="7"/>
      <c r="V1155" s="7"/>
      <c r="W1155" s="7"/>
      <c r="X1155" s="7"/>
      <c r="Y1155" s="7"/>
      <c r="Z1155" s="9" t="s">
        <v>7641</v>
      </c>
      <c r="AA1155" s="7" t="s">
        <v>480</v>
      </c>
      <c r="AB1155" s="7">
        <v>1</v>
      </c>
    </row>
    <row r="1156" spans="1:28" ht="21.6" customHeight="1">
      <c r="A1156" s="7">
        <v>204</v>
      </c>
      <c r="B1156" s="7">
        <v>2025102177</v>
      </c>
      <c r="C1156" s="7">
        <v>1</v>
      </c>
      <c r="D1156" s="7" t="s">
        <v>7123</v>
      </c>
      <c r="E1156" s="7" t="s">
        <v>125</v>
      </c>
      <c r="F1156" s="7" t="s">
        <v>8454</v>
      </c>
      <c r="G1156" s="7" t="s">
        <v>7347</v>
      </c>
      <c r="H1156" s="7" t="s">
        <v>7288</v>
      </c>
      <c r="I1156" s="7" t="s">
        <v>8456</v>
      </c>
      <c r="J1156" s="7" t="s">
        <v>7816</v>
      </c>
      <c r="K1156" s="7" t="s">
        <v>7525</v>
      </c>
      <c r="L1156" s="9" t="s">
        <v>7526</v>
      </c>
      <c r="M1156" s="9" t="s">
        <v>7527</v>
      </c>
      <c r="N1156" s="9" t="s">
        <v>165</v>
      </c>
      <c r="O1156" s="7" t="s">
        <v>471</v>
      </c>
      <c r="P1156" s="7"/>
      <c r="Q1156" s="7"/>
      <c r="R1156" s="7">
        <v>0</v>
      </c>
      <c r="S1156" s="7"/>
      <c r="T1156" s="7"/>
      <c r="U1156" s="7"/>
      <c r="V1156" s="7"/>
      <c r="W1156" s="7"/>
      <c r="X1156" s="7"/>
      <c r="Y1156" s="7" t="s">
        <v>480</v>
      </c>
      <c r="Z1156" s="9" t="s">
        <v>8457</v>
      </c>
      <c r="AA1156" s="7" t="s">
        <v>480</v>
      </c>
      <c r="AB1156" s="7">
        <v>1</v>
      </c>
    </row>
    <row r="1157" spans="1:28" ht="21.6" customHeight="1">
      <c r="A1157" s="7">
        <v>150</v>
      </c>
      <c r="B1157" s="7">
        <v>2025100560</v>
      </c>
      <c r="C1157" s="7">
        <v>1</v>
      </c>
      <c r="D1157" s="7" t="s">
        <v>7123</v>
      </c>
      <c r="E1157" s="7" t="s">
        <v>125</v>
      </c>
      <c r="F1157" s="7" t="s">
        <v>8423</v>
      </c>
      <c r="G1157" s="7" t="s">
        <v>7226</v>
      </c>
      <c r="H1157" s="7" t="s">
        <v>7309</v>
      </c>
      <c r="I1157" s="7" t="s">
        <v>7482</v>
      </c>
      <c r="J1157" s="7" t="s">
        <v>7244</v>
      </c>
      <c r="K1157" s="7" t="s">
        <v>7129</v>
      </c>
      <c r="L1157" s="9" t="s">
        <v>7483</v>
      </c>
      <c r="M1157" s="9" t="s">
        <v>7484</v>
      </c>
      <c r="N1157" s="9"/>
      <c r="O1157" s="7" t="s">
        <v>7136</v>
      </c>
      <c r="P1157" s="7"/>
      <c r="Q1157" s="7"/>
      <c r="R1157" s="7">
        <v>140018</v>
      </c>
      <c r="S1157" s="7"/>
      <c r="T1157" s="7"/>
      <c r="U1157" s="7"/>
      <c r="V1157" s="7"/>
      <c r="W1157" s="7"/>
      <c r="X1157" s="7"/>
      <c r="Y1157" s="7"/>
      <c r="Z1157" s="9" t="s">
        <v>7641</v>
      </c>
      <c r="AA1157" s="7" t="s">
        <v>480</v>
      </c>
      <c r="AB1157" s="7">
        <v>1</v>
      </c>
    </row>
    <row r="1158" spans="1:28" ht="21.6" customHeight="1">
      <c r="A1158" s="7">
        <v>1</v>
      </c>
      <c r="B1158" s="7">
        <v>2025102370</v>
      </c>
      <c r="C1158" s="7">
        <v>1</v>
      </c>
      <c r="D1158" s="7" t="s">
        <v>7123</v>
      </c>
      <c r="E1158" s="7" t="s">
        <v>130</v>
      </c>
      <c r="F1158" s="7" t="s">
        <v>8458</v>
      </c>
      <c r="G1158" s="7" t="s">
        <v>8382</v>
      </c>
      <c r="H1158" s="7" t="s">
        <v>8459</v>
      </c>
      <c r="I1158" s="7" t="s">
        <v>7140</v>
      </c>
      <c r="J1158" s="7" t="s">
        <v>7141</v>
      </c>
      <c r="K1158" s="7" t="s">
        <v>7129</v>
      </c>
      <c r="L1158" s="9" t="s">
        <v>7142</v>
      </c>
      <c r="M1158" s="9" t="s">
        <v>7143</v>
      </c>
      <c r="N1158" s="9" t="s">
        <v>130</v>
      </c>
      <c r="O1158" s="7" t="s">
        <v>7136</v>
      </c>
      <c r="P1158" s="7"/>
      <c r="Q1158" s="7">
        <v>86</v>
      </c>
      <c r="R1158" s="7">
        <v>3550</v>
      </c>
      <c r="S1158" s="7"/>
      <c r="T1158" s="7"/>
      <c r="U1158" s="7"/>
      <c r="V1158" s="7"/>
      <c r="W1158" s="7"/>
      <c r="X1158" s="7"/>
      <c r="Y1158" s="7"/>
      <c r="Z1158" s="9" t="s">
        <v>7136</v>
      </c>
      <c r="AA1158" s="7" t="s">
        <v>480</v>
      </c>
      <c r="AB1158" s="7">
        <v>1</v>
      </c>
    </row>
    <row r="1159" spans="1:28" ht="21.6" customHeight="1">
      <c r="A1159" s="7">
        <v>2</v>
      </c>
      <c r="B1159" s="7">
        <v>2025102408</v>
      </c>
      <c r="C1159" s="7">
        <v>1</v>
      </c>
      <c r="D1159" s="7" t="s">
        <v>7123</v>
      </c>
      <c r="E1159" s="7" t="s">
        <v>130</v>
      </c>
      <c r="F1159" s="7" t="s">
        <v>8458</v>
      </c>
      <c r="G1159" s="7" t="s">
        <v>7958</v>
      </c>
      <c r="H1159" s="7" t="s">
        <v>7632</v>
      </c>
      <c r="I1159" s="7" t="s">
        <v>7146</v>
      </c>
      <c r="J1159" s="7" t="s">
        <v>7141</v>
      </c>
      <c r="K1159" s="7" t="s">
        <v>7129</v>
      </c>
      <c r="L1159" s="9" t="s">
        <v>7147</v>
      </c>
      <c r="M1159" s="9" t="s">
        <v>7148</v>
      </c>
      <c r="N1159" s="9" t="s">
        <v>7830</v>
      </c>
      <c r="O1159" s="7" t="s">
        <v>7136</v>
      </c>
      <c r="P1159" s="7"/>
      <c r="Q1159" s="7">
        <v>2203</v>
      </c>
      <c r="R1159" s="7">
        <v>17556</v>
      </c>
      <c r="S1159" s="7"/>
      <c r="T1159" s="7"/>
      <c r="U1159" s="7"/>
      <c r="V1159" s="7"/>
      <c r="W1159" s="7"/>
      <c r="X1159" s="7"/>
      <c r="Y1159" s="7"/>
      <c r="Z1159" s="9" t="s">
        <v>7136</v>
      </c>
      <c r="AA1159" s="7" t="s">
        <v>480</v>
      </c>
      <c r="AB1159" s="7">
        <v>1</v>
      </c>
    </row>
    <row r="1160" spans="1:28" ht="21.6" customHeight="1">
      <c r="A1160" s="7">
        <v>3</v>
      </c>
      <c r="B1160" s="7">
        <v>2025102364</v>
      </c>
      <c r="C1160" s="7">
        <v>1</v>
      </c>
      <c r="D1160" s="7" t="s">
        <v>7123</v>
      </c>
      <c r="E1160" s="7" t="s">
        <v>130</v>
      </c>
      <c r="F1160" s="7" t="s">
        <v>8458</v>
      </c>
      <c r="G1160" s="7" t="s">
        <v>8055</v>
      </c>
      <c r="H1160" s="7" t="s">
        <v>7927</v>
      </c>
      <c r="I1160" s="7" t="s">
        <v>7158</v>
      </c>
      <c r="J1160" s="7" t="s">
        <v>7141</v>
      </c>
      <c r="K1160" s="7" t="s">
        <v>7129</v>
      </c>
      <c r="L1160" s="9" t="s">
        <v>7159</v>
      </c>
      <c r="M1160" s="9" t="s">
        <v>7160</v>
      </c>
      <c r="N1160" s="9" t="s">
        <v>7161</v>
      </c>
      <c r="O1160" s="7" t="s">
        <v>7136</v>
      </c>
      <c r="P1160" s="7"/>
      <c r="Q1160" s="7">
        <v>128</v>
      </c>
      <c r="R1160" s="7">
        <v>888</v>
      </c>
      <c r="S1160" s="7"/>
      <c r="T1160" s="7"/>
      <c r="U1160" s="7"/>
      <c r="V1160" s="7"/>
      <c r="W1160" s="7"/>
      <c r="X1160" s="7"/>
      <c r="Y1160" s="7"/>
      <c r="Z1160" s="9" t="s">
        <v>7136</v>
      </c>
      <c r="AA1160" s="7" t="s">
        <v>480</v>
      </c>
      <c r="AB1160" s="7">
        <v>1</v>
      </c>
    </row>
    <row r="1161" spans="1:28" ht="21.6" customHeight="1">
      <c r="A1161" s="7">
        <v>4</v>
      </c>
      <c r="B1161" s="7">
        <v>2025102365</v>
      </c>
      <c r="C1161" s="7">
        <v>1</v>
      </c>
      <c r="D1161" s="7" t="s">
        <v>7123</v>
      </c>
      <c r="E1161" s="7" t="s">
        <v>130</v>
      </c>
      <c r="F1161" s="7" t="s">
        <v>8458</v>
      </c>
      <c r="G1161" s="7" t="s">
        <v>7475</v>
      </c>
      <c r="H1161" s="7" t="s">
        <v>8460</v>
      </c>
      <c r="I1161" s="7" t="s">
        <v>7164</v>
      </c>
      <c r="J1161" s="7" t="s">
        <v>7141</v>
      </c>
      <c r="K1161" s="7" t="s">
        <v>7129</v>
      </c>
      <c r="L1161" s="9" t="s">
        <v>7165</v>
      </c>
      <c r="M1161" s="9" t="s">
        <v>7166</v>
      </c>
      <c r="N1161" s="9"/>
      <c r="O1161" s="7" t="s">
        <v>7136</v>
      </c>
      <c r="P1161" s="7"/>
      <c r="Q1161" s="7">
        <v>155</v>
      </c>
      <c r="R1161" s="7">
        <v>7191</v>
      </c>
      <c r="S1161" s="7"/>
      <c r="T1161" s="7"/>
      <c r="U1161" s="7"/>
      <c r="V1161" s="7"/>
      <c r="W1161" s="7"/>
      <c r="X1161" s="7"/>
      <c r="Y1161" s="7"/>
      <c r="Z1161" s="9" t="s">
        <v>7136</v>
      </c>
      <c r="AA1161" s="7" t="s">
        <v>480</v>
      </c>
      <c r="AB1161" s="7">
        <v>1</v>
      </c>
    </row>
    <row r="1162" spans="1:28" ht="21.6" customHeight="1">
      <c r="A1162" s="7">
        <v>5</v>
      </c>
      <c r="B1162" s="7">
        <v>2025102394</v>
      </c>
      <c r="C1162" s="7">
        <v>1</v>
      </c>
      <c r="D1162" s="7" t="s">
        <v>7123</v>
      </c>
      <c r="E1162" s="7" t="s">
        <v>130</v>
      </c>
      <c r="F1162" s="7" t="s">
        <v>8458</v>
      </c>
      <c r="G1162" s="7" t="s">
        <v>7869</v>
      </c>
      <c r="H1162" s="7" t="s">
        <v>7948</v>
      </c>
      <c r="I1162" s="7" t="s">
        <v>7169</v>
      </c>
      <c r="J1162" s="7" t="s">
        <v>7170</v>
      </c>
      <c r="K1162" s="7" t="s">
        <v>7129</v>
      </c>
      <c r="L1162" s="9" t="s">
        <v>7171</v>
      </c>
      <c r="M1162" s="9" t="s">
        <v>7172</v>
      </c>
      <c r="N1162" s="9" t="s">
        <v>7173</v>
      </c>
      <c r="O1162" s="7" t="s">
        <v>7136</v>
      </c>
      <c r="P1162" s="7"/>
      <c r="Q1162" s="7">
        <v>330</v>
      </c>
      <c r="R1162" s="7">
        <v>1580</v>
      </c>
      <c r="S1162" s="7"/>
      <c r="T1162" s="7"/>
      <c r="U1162" s="7"/>
      <c r="V1162" s="7"/>
      <c r="W1162" s="7"/>
      <c r="X1162" s="7"/>
      <c r="Y1162" s="7"/>
      <c r="Z1162" s="9" t="s">
        <v>7136</v>
      </c>
      <c r="AA1162" s="7" t="s">
        <v>480</v>
      </c>
      <c r="AB1162" s="7">
        <v>1</v>
      </c>
    </row>
    <row r="1163" spans="1:28" ht="21.6" customHeight="1">
      <c r="A1163" s="7">
        <v>6</v>
      </c>
      <c r="B1163" s="7">
        <v>2025102369</v>
      </c>
      <c r="C1163" s="7">
        <v>1</v>
      </c>
      <c r="D1163" s="7" t="s">
        <v>7123</v>
      </c>
      <c r="E1163" s="7" t="s">
        <v>130</v>
      </c>
      <c r="F1163" s="7" t="s">
        <v>8458</v>
      </c>
      <c r="G1163" s="7" t="s">
        <v>7957</v>
      </c>
      <c r="H1163" s="7" t="s">
        <v>8461</v>
      </c>
      <c r="I1163" s="7" t="s">
        <v>7175</v>
      </c>
      <c r="J1163" s="7" t="s">
        <v>7170</v>
      </c>
      <c r="K1163" s="7" t="s">
        <v>7129</v>
      </c>
      <c r="L1163" s="9" t="s">
        <v>7176</v>
      </c>
      <c r="M1163" s="9" t="s">
        <v>7177</v>
      </c>
      <c r="N1163" s="9" t="s">
        <v>7161</v>
      </c>
      <c r="O1163" s="7" t="s">
        <v>7136</v>
      </c>
      <c r="P1163" s="7"/>
      <c r="Q1163" s="7">
        <v>4296</v>
      </c>
      <c r="R1163" s="7">
        <v>3388</v>
      </c>
      <c r="S1163" s="7"/>
      <c r="T1163" s="7"/>
      <c r="U1163" s="7"/>
      <c r="V1163" s="7"/>
      <c r="W1163" s="7"/>
      <c r="X1163" s="7"/>
      <c r="Y1163" s="7"/>
      <c r="Z1163" s="9" t="s">
        <v>7136</v>
      </c>
      <c r="AA1163" s="7" t="s">
        <v>480</v>
      </c>
      <c r="AB1163" s="7">
        <v>1</v>
      </c>
    </row>
    <row r="1164" spans="1:28" ht="21.6" customHeight="1">
      <c r="A1164" s="7">
        <v>7</v>
      </c>
      <c r="B1164" s="7">
        <v>2025102392</v>
      </c>
      <c r="C1164" s="7">
        <v>1</v>
      </c>
      <c r="D1164" s="7" t="s">
        <v>7123</v>
      </c>
      <c r="E1164" s="7" t="s">
        <v>130</v>
      </c>
      <c r="F1164" s="7" t="s">
        <v>8458</v>
      </c>
      <c r="G1164" s="7" t="s">
        <v>7185</v>
      </c>
      <c r="H1164" s="7" t="s">
        <v>7869</v>
      </c>
      <c r="I1164" s="7" t="s">
        <v>7180</v>
      </c>
      <c r="J1164" s="7" t="s">
        <v>7170</v>
      </c>
      <c r="K1164" s="7" t="s">
        <v>7129</v>
      </c>
      <c r="L1164" s="9" t="s">
        <v>7181</v>
      </c>
      <c r="M1164" s="9" t="s">
        <v>7182</v>
      </c>
      <c r="N1164" s="9" t="s">
        <v>7183</v>
      </c>
      <c r="O1164" s="7" t="s">
        <v>7136</v>
      </c>
      <c r="P1164" s="7"/>
      <c r="Q1164" s="7">
        <v>1530</v>
      </c>
      <c r="R1164" s="7">
        <v>68024</v>
      </c>
      <c r="S1164" s="7"/>
      <c r="T1164" s="7"/>
      <c r="U1164" s="7"/>
      <c r="V1164" s="7"/>
      <c r="W1164" s="7"/>
      <c r="X1164" s="7"/>
      <c r="Y1164" s="7"/>
      <c r="Z1164" s="9" t="s">
        <v>7136</v>
      </c>
      <c r="AA1164" s="7" t="s">
        <v>480</v>
      </c>
      <c r="AB1164" s="7">
        <v>1</v>
      </c>
    </row>
    <row r="1165" spans="1:28" ht="21.6" customHeight="1">
      <c r="A1165" s="7">
        <v>8</v>
      </c>
      <c r="B1165" s="7">
        <v>2025102389</v>
      </c>
      <c r="C1165" s="7">
        <v>1</v>
      </c>
      <c r="D1165" s="7" t="s">
        <v>7123</v>
      </c>
      <c r="E1165" s="7" t="s">
        <v>130</v>
      </c>
      <c r="F1165" s="7" t="s">
        <v>8458</v>
      </c>
      <c r="G1165" s="7" t="s">
        <v>7251</v>
      </c>
      <c r="H1165" s="7" t="s">
        <v>7190</v>
      </c>
      <c r="I1165" s="7" t="s">
        <v>7192</v>
      </c>
      <c r="J1165" s="7" t="s">
        <v>7170</v>
      </c>
      <c r="K1165" s="7" t="s">
        <v>7129</v>
      </c>
      <c r="L1165" s="9" t="s">
        <v>7193</v>
      </c>
      <c r="M1165" s="9" t="s">
        <v>7194</v>
      </c>
      <c r="N1165" s="9" t="s">
        <v>7161</v>
      </c>
      <c r="O1165" s="7" t="s">
        <v>7136</v>
      </c>
      <c r="P1165" s="7"/>
      <c r="Q1165" s="7">
        <v>848</v>
      </c>
      <c r="R1165" s="7">
        <v>2079</v>
      </c>
      <c r="S1165" s="7"/>
      <c r="T1165" s="7"/>
      <c r="U1165" s="7"/>
      <c r="V1165" s="7"/>
      <c r="W1165" s="7"/>
      <c r="X1165" s="7"/>
      <c r="Y1165" s="7"/>
      <c r="Z1165" s="9" t="s">
        <v>7136</v>
      </c>
      <c r="AA1165" s="7" t="s">
        <v>480</v>
      </c>
      <c r="AB1165" s="7">
        <v>1</v>
      </c>
    </row>
    <row r="1166" spans="1:28" ht="21.6" customHeight="1">
      <c r="A1166" s="7">
        <v>11</v>
      </c>
      <c r="B1166" s="7">
        <v>2025102405</v>
      </c>
      <c r="C1166" s="7">
        <v>1</v>
      </c>
      <c r="D1166" s="7" t="s">
        <v>7123</v>
      </c>
      <c r="E1166" s="7" t="s">
        <v>130</v>
      </c>
      <c r="F1166" s="7" t="s">
        <v>8458</v>
      </c>
      <c r="G1166" s="7" t="s">
        <v>7157</v>
      </c>
      <c r="H1166" s="7" t="s">
        <v>7144</v>
      </c>
      <c r="I1166" s="7" t="s">
        <v>8417</v>
      </c>
      <c r="J1166" s="7" t="s">
        <v>7170</v>
      </c>
      <c r="K1166" s="7" t="s">
        <v>7129</v>
      </c>
      <c r="L1166" s="9" t="s">
        <v>8418</v>
      </c>
      <c r="M1166" s="9" t="s">
        <v>8419</v>
      </c>
      <c r="N1166" s="9" t="s">
        <v>8420</v>
      </c>
      <c r="O1166" s="7" t="s">
        <v>7136</v>
      </c>
      <c r="P1166" s="7"/>
      <c r="Q1166" s="7">
        <v>14</v>
      </c>
      <c r="R1166" s="7">
        <v>121</v>
      </c>
      <c r="S1166" s="7"/>
      <c r="T1166" s="7"/>
      <c r="U1166" s="7"/>
      <c r="V1166" s="7"/>
      <c r="W1166" s="7"/>
      <c r="X1166" s="7"/>
      <c r="Y1166" s="7"/>
      <c r="Z1166" s="9" t="s">
        <v>7136</v>
      </c>
      <c r="AA1166" s="7" t="s">
        <v>480</v>
      </c>
      <c r="AB1166" s="7">
        <v>1</v>
      </c>
    </row>
    <row r="1167" spans="1:28" ht="21.6" customHeight="1">
      <c r="A1167" s="7">
        <v>37</v>
      </c>
      <c r="B1167" s="7">
        <v>2025102359</v>
      </c>
      <c r="C1167" s="7">
        <v>1</v>
      </c>
      <c r="D1167" s="7" t="s">
        <v>7123</v>
      </c>
      <c r="E1167" s="7" t="s">
        <v>130</v>
      </c>
      <c r="F1167" s="7" t="s">
        <v>8458</v>
      </c>
      <c r="G1167" s="7" t="s">
        <v>8462</v>
      </c>
      <c r="H1167" s="7" t="s">
        <v>8463</v>
      </c>
      <c r="I1167" s="7" t="s">
        <v>7253</v>
      </c>
      <c r="J1167" s="7" t="s">
        <v>7247</v>
      </c>
      <c r="K1167" s="7" t="s">
        <v>7129</v>
      </c>
      <c r="L1167" s="9" t="s">
        <v>8464</v>
      </c>
      <c r="M1167" s="9" t="s">
        <v>7255</v>
      </c>
      <c r="N1167" s="9" t="s">
        <v>7256</v>
      </c>
      <c r="O1167" s="7" t="s">
        <v>7136</v>
      </c>
      <c r="P1167" s="7"/>
      <c r="Q1167" s="7">
        <v>5556</v>
      </c>
      <c r="R1167" s="7">
        <v>45279</v>
      </c>
      <c r="S1167" s="7"/>
      <c r="T1167" s="7"/>
      <c r="U1167" s="7"/>
      <c r="V1167" s="7"/>
      <c r="W1167" s="7"/>
      <c r="X1167" s="7"/>
      <c r="Y1167" s="7"/>
      <c r="Z1167" s="9" t="s">
        <v>7136</v>
      </c>
      <c r="AA1167" s="7" t="s">
        <v>480</v>
      </c>
      <c r="AB1167" s="7">
        <v>1</v>
      </c>
    </row>
    <row r="1168" spans="1:28" ht="21.6" customHeight="1">
      <c r="A1168" s="7">
        <v>38</v>
      </c>
      <c r="B1168" s="7">
        <v>2025102401</v>
      </c>
      <c r="C1168" s="7">
        <v>1</v>
      </c>
      <c r="D1168" s="7" t="s">
        <v>7123</v>
      </c>
      <c r="E1168" s="7" t="s">
        <v>130</v>
      </c>
      <c r="F1168" s="7" t="s">
        <v>8458</v>
      </c>
      <c r="G1168" s="7" t="s">
        <v>7989</v>
      </c>
      <c r="H1168" s="7" t="s">
        <v>7347</v>
      </c>
      <c r="I1168" s="7" t="s">
        <v>8171</v>
      </c>
      <c r="J1168" s="7" t="s">
        <v>7247</v>
      </c>
      <c r="K1168" s="7" t="s">
        <v>7129</v>
      </c>
      <c r="L1168" s="9" t="s">
        <v>7235</v>
      </c>
      <c r="M1168" s="9" t="s">
        <v>7236</v>
      </c>
      <c r="N1168" s="9"/>
      <c r="O1168" s="7" t="s">
        <v>7136</v>
      </c>
      <c r="P1168" s="7"/>
      <c r="Q1168" s="7">
        <v>471</v>
      </c>
      <c r="R1168" s="7">
        <v>8682</v>
      </c>
      <c r="S1168" s="7"/>
      <c r="T1168" s="7"/>
      <c r="U1168" s="7"/>
      <c r="V1168" s="7"/>
      <c r="W1168" s="7"/>
      <c r="X1168" s="7"/>
      <c r="Y1168" s="7"/>
      <c r="Z1168" s="9" t="s">
        <v>7136</v>
      </c>
      <c r="AA1168" s="7" t="s">
        <v>480</v>
      </c>
      <c r="AB1168" s="7">
        <v>1</v>
      </c>
    </row>
    <row r="1169" spans="1:28" ht="21.6" customHeight="1">
      <c r="A1169" s="7">
        <v>39</v>
      </c>
      <c r="B1169" s="7">
        <v>2025102410</v>
      </c>
      <c r="C1169" s="7">
        <v>1</v>
      </c>
      <c r="D1169" s="7" t="s">
        <v>7123</v>
      </c>
      <c r="E1169" s="7" t="s">
        <v>130</v>
      </c>
      <c r="F1169" s="7" t="s">
        <v>8458</v>
      </c>
      <c r="G1169" s="7" t="s">
        <v>7632</v>
      </c>
      <c r="H1169" s="7" t="s">
        <v>8465</v>
      </c>
      <c r="I1169" s="7" t="s">
        <v>8174</v>
      </c>
      <c r="J1169" s="7" t="s">
        <v>7274</v>
      </c>
      <c r="K1169" s="7" t="s">
        <v>7129</v>
      </c>
      <c r="L1169" s="9" t="s">
        <v>7260</v>
      </c>
      <c r="M1169" s="9" t="s">
        <v>7261</v>
      </c>
      <c r="N1169" s="9"/>
      <c r="O1169" s="7" t="s">
        <v>7136</v>
      </c>
      <c r="P1169" s="7"/>
      <c r="Q1169" s="7">
        <v>2701</v>
      </c>
      <c r="R1169" s="7">
        <v>4749</v>
      </c>
      <c r="S1169" s="7"/>
      <c r="T1169" s="7"/>
      <c r="U1169" s="7"/>
      <c r="V1169" s="7"/>
      <c r="W1169" s="7"/>
      <c r="X1169" s="7"/>
      <c r="Y1169" s="7"/>
      <c r="Z1169" s="9" t="s">
        <v>7136</v>
      </c>
      <c r="AA1169" s="7" t="s">
        <v>480</v>
      </c>
      <c r="AB1169" s="7">
        <v>1</v>
      </c>
    </row>
    <row r="1170" spans="1:28" ht="21.6" customHeight="1">
      <c r="A1170" s="7">
        <v>117</v>
      </c>
      <c r="B1170" s="7">
        <v>2025102453</v>
      </c>
      <c r="C1170" s="7">
        <v>1</v>
      </c>
      <c r="D1170" s="7" t="s">
        <v>7123</v>
      </c>
      <c r="E1170" s="7" t="s">
        <v>125</v>
      </c>
      <c r="F1170" s="7" t="s">
        <v>8458</v>
      </c>
      <c r="G1170" s="7" t="s">
        <v>7196</v>
      </c>
      <c r="H1170" s="7" t="s">
        <v>7373</v>
      </c>
      <c r="I1170" s="7" t="s">
        <v>8193</v>
      </c>
      <c r="J1170" s="7" t="s">
        <v>7199</v>
      </c>
      <c r="K1170" s="7" t="s">
        <v>7129</v>
      </c>
      <c r="L1170" s="9" t="s">
        <v>7200</v>
      </c>
      <c r="M1170" s="9" t="s">
        <v>8194</v>
      </c>
      <c r="N1170" s="9" t="s">
        <v>8195</v>
      </c>
      <c r="O1170" s="7" t="s">
        <v>509</v>
      </c>
      <c r="P1170" s="7"/>
      <c r="Q1170" s="7"/>
      <c r="R1170" s="7">
        <v>31999</v>
      </c>
      <c r="S1170" s="7"/>
      <c r="T1170" s="7"/>
      <c r="U1170" s="7"/>
      <c r="V1170" s="7"/>
      <c r="W1170" s="7"/>
      <c r="X1170" s="7"/>
      <c r="Y1170" s="7"/>
      <c r="Z1170" s="9" t="s">
        <v>8466</v>
      </c>
      <c r="AA1170" s="7" t="s">
        <v>480</v>
      </c>
      <c r="AB1170" s="7">
        <v>1</v>
      </c>
    </row>
    <row r="1171" spans="1:28" ht="21.6" customHeight="1">
      <c r="A1171" s="7">
        <v>123</v>
      </c>
      <c r="B1171" s="7">
        <v>2025101992</v>
      </c>
      <c r="C1171" s="7">
        <v>1</v>
      </c>
      <c r="D1171" s="7" t="s">
        <v>7123</v>
      </c>
      <c r="E1171" s="7" t="s">
        <v>125</v>
      </c>
      <c r="F1171" s="7" t="s">
        <v>8467</v>
      </c>
      <c r="G1171" s="7" t="s">
        <v>7296</v>
      </c>
      <c r="H1171" s="7" t="s">
        <v>7226</v>
      </c>
      <c r="I1171" s="7" t="s">
        <v>7651</v>
      </c>
      <c r="J1171" s="7" t="s">
        <v>7199</v>
      </c>
      <c r="K1171" s="7" t="s">
        <v>7129</v>
      </c>
      <c r="L1171" s="9" t="s">
        <v>7652</v>
      </c>
      <c r="M1171" s="9" t="s">
        <v>7653</v>
      </c>
      <c r="N1171" s="9" t="s">
        <v>7370</v>
      </c>
      <c r="O1171" s="7" t="s">
        <v>7136</v>
      </c>
      <c r="P1171" s="7"/>
      <c r="Q1171" s="7"/>
      <c r="R1171" s="7">
        <v>230690</v>
      </c>
      <c r="S1171" s="7"/>
      <c r="T1171" s="7"/>
      <c r="U1171" s="7"/>
      <c r="V1171" s="7"/>
      <c r="W1171" s="7"/>
      <c r="X1171" s="7"/>
      <c r="Y1171" s="7"/>
      <c r="Z1171" s="9" t="s">
        <v>7641</v>
      </c>
      <c r="AA1171" s="7" t="s">
        <v>480</v>
      </c>
      <c r="AB1171" s="7">
        <v>1</v>
      </c>
    </row>
    <row r="1172" spans="1:28" ht="21.6" customHeight="1">
      <c r="A1172" s="7">
        <v>143</v>
      </c>
      <c r="B1172" s="7">
        <v>2025100071</v>
      </c>
      <c r="C1172" s="7">
        <v>1</v>
      </c>
      <c r="D1172" s="7" t="s">
        <v>7123</v>
      </c>
      <c r="E1172" s="7" t="s">
        <v>125</v>
      </c>
      <c r="F1172" s="7" t="s">
        <v>8412</v>
      </c>
      <c r="G1172" s="7" t="s">
        <v>7347</v>
      </c>
      <c r="H1172" s="7" t="s">
        <v>7303</v>
      </c>
      <c r="I1172" s="7" t="s">
        <v>8369</v>
      </c>
      <c r="J1172" s="7" t="s">
        <v>7223</v>
      </c>
      <c r="K1172" s="7" t="s">
        <v>7129</v>
      </c>
      <c r="L1172" s="9" t="s">
        <v>7344</v>
      </c>
      <c r="M1172" s="9" t="s">
        <v>7468</v>
      </c>
      <c r="N1172" s="9" t="s">
        <v>7469</v>
      </c>
      <c r="O1172" s="7" t="s">
        <v>7136</v>
      </c>
      <c r="P1172" s="7"/>
      <c r="Q1172" s="7"/>
      <c r="R1172" s="7">
        <v>4020</v>
      </c>
      <c r="S1172" s="7"/>
      <c r="T1172" s="7"/>
      <c r="U1172" s="7"/>
      <c r="V1172" s="7"/>
      <c r="W1172" s="7"/>
      <c r="X1172" s="7"/>
      <c r="Y1172" s="7"/>
      <c r="Z1172" s="9" t="s">
        <v>7641</v>
      </c>
      <c r="AA1172" s="7" t="s">
        <v>480</v>
      </c>
      <c r="AB1172" s="7">
        <v>1</v>
      </c>
    </row>
    <row r="1173" spans="1:28" ht="21.6" customHeight="1">
      <c r="A1173" s="7">
        <v>154</v>
      </c>
      <c r="B1173" s="7">
        <v>2025102481</v>
      </c>
      <c r="C1173" s="7">
        <v>1</v>
      </c>
      <c r="D1173" s="7" t="s">
        <v>7123</v>
      </c>
      <c r="E1173" s="7" t="s">
        <v>125</v>
      </c>
      <c r="F1173" s="7" t="s">
        <v>8458</v>
      </c>
      <c r="G1173" s="7" t="s">
        <v>7373</v>
      </c>
      <c r="H1173" s="7" t="s">
        <v>7333</v>
      </c>
      <c r="I1173" s="7" t="s">
        <v>8295</v>
      </c>
      <c r="J1173" s="7" t="s">
        <v>7234</v>
      </c>
      <c r="K1173" s="7" t="s">
        <v>7129</v>
      </c>
      <c r="L1173" s="9" t="s">
        <v>7200</v>
      </c>
      <c r="M1173" s="9" t="s">
        <v>8296</v>
      </c>
      <c r="N1173" s="9" t="s">
        <v>8297</v>
      </c>
      <c r="O1173" s="7" t="s">
        <v>509</v>
      </c>
      <c r="P1173" s="7"/>
      <c r="Q1173" s="7">
        <v>1000</v>
      </c>
      <c r="R1173" s="7">
        <v>9230</v>
      </c>
      <c r="S1173" s="7"/>
      <c r="T1173" s="7"/>
      <c r="U1173" s="7"/>
      <c r="V1173" s="7"/>
      <c r="W1173" s="7"/>
      <c r="X1173" s="7"/>
      <c r="Y1173" s="7"/>
      <c r="Z1173" s="9" t="s">
        <v>8468</v>
      </c>
      <c r="AA1173" s="7" t="s">
        <v>480</v>
      </c>
      <c r="AB1173" s="7">
        <v>1</v>
      </c>
    </row>
    <row r="1174" spans="1:28" ht="21.6" customHeight="1">
      <c r="A1174" s="7">
        <v>182</v>
      </c>
      <c r="B1174" s="7">
        <v>2025102534</v>
      </c>
      <c r="C1174" s="7">
        <v>1</v>
      </c>
      <c r="D1174" s="7" t="s">
        <v>7123</v>
      </c>
      <c r="E1174" s="7" t="s">
        <v>125</v>
      </c>
      <c r="F1174" s="7" t="s">
        <v>8469</v>
      </c>
      <c r="G1174" s="7" t="s">
        <v>7296</v>
      </c>
      <c r="H1174" s="7" t="s">
        <v>7309</v>
      </c>
      <c r="I1174" s="7" t="s">
        <v>8038</v>
      </c>
      <c r="J1174" s="7" t="s">
        <v>7489</v>
      </c>
      <c r="K1174" s="7" t="s">
        <v>7129</v>
      </c>
      <c r="L1174" s="9" t="s">
        <v>8039</v>
      </c>
      <c r="M1174" s="9" t="s">
        <v>8040</v>
      </c>
      <c r="N1174" s="9" t="s">
        <v>7370</v>
      </c>
      <c r="O1174" s="7" t="s">
        <v>509</v>
      </c>
      <c r="P1174" s="7"/>
      <c r="Q1174" s="7"/>
      <c r="R1174" s="7">
        <v>1494</v>
      </c>
      <c r="S1174" s="7"/>
      <c r="T1174" s="7"/>
      <c r="U1174" s="7"/>
      <c r="V1174" s="7"/>
      <c r="W1174" s="7"/>
      <c r="X1174" s="7"/>
      <c r="Y1174" s="7"/>
      <c r="Z1174" s="9" t="s">
        <v>8470</v>
      </c>
      <c r="AA1174" s="7" t="s">
        <v>480</v>
      </c>
      <c r="AB1174" s="7">
        <v>1</v>
      </c>
    </row>
    <row r="1175" spans="1:28" ht="21.6" customHeight="1">
      <c r="A1175" s="7">
        <v>195</v>
      </c>
      <c r="B1175" s="7">
        <v>2025102374</v>
      </c>
      <c r="C1175" s="7">
        <v>1</v>
      </c>
      <c r="D1175" s="7" t="s">
        <v>7123</v>
      </c>
      <c r="E1175" s="7" t="s">
        <v>125</v>
      </c>
      <c r="F1175" s="7" t="s">
        <v>8458</v>
      </c>
      <c r="G1175" s="7" t="s">
        <v>7226</v>
      </c>
      <c r="H1175" s="7" t="s">
        <v>7227</v>
      </c>
      <c r="I1175" s="7" t="s">
        <v>7513</v>
      </c>
      <c r="J1175" s="7" t="s">
        <v>1843</v>
      </c>
      <c r="K1175" s="7" t="s">
        <v>7129</v>
      </c>
      <c r="L1175" s="9" t="s">
        <v>7200</v>
      </c>
      <c r="M1175" s="9" t="s">
        <v>7493</v>
      </c>
      <c r="N1175" s="9" t="s">
        <v>7514</v>
      </c>
      <c r="O1175" s="7" t="s">
        <v>471</v>
      </c>
      <c r="P1175" s="7"/>
      <c r="Q1175" s="7"/>
      <c r="R1175" s="7">
        <v>12160</v>
      </c>
      <c r="S1175" s="7"/>
      <c r="T1175" s="7"/>
      <c r="U1175" s="7" t="s">
        <v>480</v>
      </c>
      <c r="V1175" s="7"/>
      <c r="W1175" s="7"/>
      <c r="X1175" s="7"/>
      <c r="Y1175" s="7"/>
      <c r="Z1175" s="9" t="s">
        <v>7308</v>
      </c>
      <c r="AA1175" s="7" t="s">
        <v>480</v>
      </c>
      <c r="AB1175" s="7">
        <v>1</v>
      </c>
    </row>
    <row r="1176" spans="1:28" ht="21.6" customHeight="1">
      <c r="A1176" s="7">
        <v>198</v>
      </c>
      <c r="B1176" s="7">
        <v>2025102373</v>
      </c>
      <c r="C1176" s="7">
        <v>1</v>
      </c>
      <c r="D1176" s="7" t="s">
        <v>7123</v>
      </c>
      <c r="E1176" s="7" t="s">
        <v>125</v>
      </c>
      <c r="F1176" s="7" t="s">
        <v>8458</v>
      </c>
      <c r="G1176" s="7" t="s">
        <v>7342</v>
      </c>
      <c r="H1176" s="7" t="s">
        <v>7226</v>
      </c>
      <c r="I1176" s="7" t="s">
        <v>7516</v>
      </c>
      <c r="J1176" s="7" t="s">
        <v>1843</v>
      </c>
      <c r="K1176" s="7" t="s">
        <v>7129</v>
      </c>
      <c r="L1176" s="9" t="s">
        <v>7200</v>
      </c>
      <c r="M1176" s="9" t="s">
        <v>7493</v>
      </c>
      <c r="N1176" s="9" t="s">
        <v>7517</v>
      </c>
      <c r="O1176" s="7" t="s">
        <v>471</v>
      </c>
      <c r="P1176" s="7"/>
      <c r="Q1176" s="7"/>
      <c r="R1176" s="7">
        <v>87781</v>
      </c>
      <c r="S1176" s="7"/>
      <c r="T1176" s="7"/>
      <c r="U1176" s="7" t="s">
        <v>480</v>
      </c>
      <c r="V1176" s="7"/>
      <c r="W1176" s="7"/>
      <c r="X1176" s="7"/>
      <c r="Y1176" s="7"/>
      <c r="Z1176" s="9" t="s">
        <v>7308</v>
      </c>
      <c r="AA1176" s="7" t="s">
        <v>480</v>
      </c>
      <c r="AB1176" s="7">
        <v>1</v>
      </c>
    </row>
    <row r="1177" spans="1:28" ht="21.6" customHeight="1">
      <c r="A1177" s="7">
        <v>201</v>
      </c>
      <c r="B1177" s="7">
        <v>2025102377</v>
      </c>
      <c r="C1177" s="7">
        <v>1</v>
      </c>
      <c r="D1177" s="7" t="s">
        <v>7123</v>
      </c>
      <c r="E1177" s="7" t="s">
        <v>125</v>
      </c>
      <c r="F1177" s="7" t="s">
        <v>8458</v>
      </c>
      <c r="G1177" s="7" t="s">
        <v>7309</v>
      </c>
      <c r="H1177" s="7" t="s">
        <v>7179</v>
      </c>
      <c r="I1177" s="7" t="s">
        <v>8231</v>
      </c>
      <c r="J1177" s="7" t="s">
        <v>1843</v>
      </c>
      <c r="K1177" s="7" t="s">
        <v>7129</v>
      </c>
      <c r="L1177" s="9" t="s">
        <v>7496</v>
      </c>
      <c r="M1177" s="9" t="s">
        <v>7497</v>
      </c>
      <c r="N1177" s="9" t="s">
        <v>7498</v>
      </c>
      <c r="O1177" s="7" t="s">
        <v>471</v>
      </c>
      <c r="P1177" s="7"/>
      <c r="Q1177" s="7"/>
      <c r="R1177" s="7">
        <v>68795</v>
      </c>
      <c r="S1177" s="7"/>
      <c r="T1177" s="7"/>
      <c r="U1177" s="7" t="s">
        <v>480</v>
      </c>
      <c r="V1177" s="7"/>
      <c r="W1177" s="7"/>
      <c r="X1177" s="7"/>
      <c r="Y1177" s="7"/>
      <c r="Z1177" s="9" t="s">
        <v>7308</v>
      </c>
      <c r="AA1177" s="7" t="s">
        <v>480</v>
      </c>
      <c r="AB1177" s="7">
        <v>1</v>
      </c>
    </row>
    <row r="1178" spans="1:28" ht="21.6" customHeight="1">
      <c r="A1178" s="7">
        <v>204</v>
      </c>
      <c r="B1178" s="7">
        <v>2025102372</v>
      </c>
      <c r="C1178" s="7">
        <v>1</v>
      </c>
      <c r="D1178" s="7" t="s">
        <v>7123</v>
      </c>
      <c r="E1178" s="7" t="s">
        <v>125</v>
      </c>
      <c r="F1178" s="7" t="s">
        <v>8458</v>
      </c>
      <c r="G1178" s="7" t="s">
        <v>7296</v>
      </c>
      <c r="H1178" s="7" t="s">
        <v>7342</v>
      </c>
      <c r="I1178" s="7" t="s">
        <v>8393</v>
      </c>
      <c r="J1178" s="7" t="s">
        <v>1843</v>
      </c>
      <c r="K1178" s="7" t="s">
        <v>7129</v>
      </c>
      <c r="L1178" s="9" t="s">
        <v>7200</v>
      </c>
      <c r="M1178" s="9" t="s">
        <v>7493</v>
      </c>
      <c r="N1178" s="9" t="s">
        <v>7692</v>
      </c>
      <c r="O1178" s="7" t="s">
        <v>471</v>
      </c>
      <c r="P1178" s="7"/>
      <c r="Q1178" s="7"/>
      <c r="R1178" s="7">
        <v>47607</v>
      </c>
      <c r="S1178" s="7"/>
      <c r="T1178" s="7"/>
      <c r="U1178" s="7" t="s">
        <v>480</v>
      </c>
      <c r="V1178" s="7"/>
      <c r="W1178" s="7"/>
      <c r="X1178" s="7"/>
      <c r="Y1178" s="7"/>
      <c r="Z1178" s="9" t="s">
        <v>7308</v>
      </c>
      <c r="AA1178" s="7" t="s">
        <v>480</v>
      </c>
      <c r="AB1178" s="7">
        <v>1</v>
      </c>
    </row>
    <row r="1179" spans="1:28" ht="21.6" customHeight="1">
      <c r="A1179" s="7">
        <v>207</v>
      </c>
      <c r="B1179" s="7">
        <v>2025102395</v>
      </c>
      <c r="C1179" s="7">
        <v>1</v>
      </c>
      <c r="D1179" s="7" t="s">
        <v>7123</v>
      </c>
      <c r="E1179" s="7" t="s">
        <v>125</v>
      </c>
      <c r="F1179" s="7" t="s">
        <v>8458</v>
      </c>
      <c r="G1179" s="7" t="s">
        <v>7327</v>
      </c>
      <c r="H1179" s="7" t="s">
        <v>7300</v>
      </c>
      <c r="I1179" s="7" t="s">
        <v>7702</v>
      </c>
      <c r="J1179" s="7" t="s">
        <v>7703</v>
      </c>
      <c r="K1179" s="7" t="s">
        <v>7129</v>
      </c>
      <c r="L1179" s="9" t="s">
        <v>7704</v>
      </c>
      <c r="M1179" s="9" t="s">
        <v>7705</v>
      </c>
      <c r="N1179" s="9" t="s">
        <v>7706</v>
      </c>
      <c r="O1179" s="7" t="s">
        <v>471</v>
      </c>
      <c r="P1179" s="7"/>
      <c r="Q1179" s="7">
        <v>2726</v>
      </c>
      <c r="R1179" s="7">
        <v>183420</v>
      </c>
      <c r="S1179" s="7"/>
      <c r="T1179" s="7"/>
      <c r="U1179" s="7" t="s">
        <v>480</v>
      </c>
      <c r="V1179" s="7"/>
      <c r="W1179" s="7"/>
      <c r="X1179" s="7"/>
      <c r="Y1179" s="7"/>
      <c r="Z1179" s="9" t="s">
        <v>7308</v>
      </c>
      <c r="AA1179" s="7" t="s">
        <v>480</v>
      </c>
      <c r="AB1179" s="7">
        <v>1</v>
      </c>
    </row>
    <row r="1180" spans="1:28" ht="21.6" customHeight="1">
      <c r="A1180" s="7">
        <v>210</v>
      </c>
      <c r="B1180" s="7">
        <v>2025102396</v>
      </c>
      <c r="C1180" s="7">
        <v>1</v>
      </c>
      <c r="D1180" s="7" t="s">
        <v>7123</v>
      </c>
      <c r="E1180" s="7" t="s">
        <v>125</v>
      </c>
      <c r="F1180" s="7" t="s">
        <v>8458</v>
      </c>
      <c r="G1180" s="7" t="s">
        <v>7300</v>
      </c>
      <c r="H1180" s="7" t="s">
        <v>7347</v>
      </c>
      <c r="I1180" s="7" t="s">
        <v>7708</v>
      </c>
      <c r="J1180" s="7" t="s">
        <v>7703</v>
      </c>
      <c r="K1180" s="7" t="s">
        <v>7129</v>
      </c>
      <c r="L1180" s="9" t="s">
        <v>7704</v>
      </c>
      <c r="M1180" s="9" t="s">
        <v>7705</v>
      </c>
      <c r="N1180" s="9" t="s">
        <v>7709</v>
      </c>
      <c r="O1180" s="7" t="s">
        <v>471</v>
      </c>
      <c r="P1180" s="7"/>
      <c r="Q1180" s="7">
        <v>8780</v>
      </c>
      <c r="R1180" s="7">
        <v>299832</v>
      </c>
      <c r="S1180" s="7"/>
      <c r="T1180" s="7"/>
      <c r="U1180" s="7" t="s">
        <v>480</v>
      </c>
      <c r="V1180" s="7"/>
      <c r="W1180" s="7"/>
      <c r="X1180" s="7"/>
      <c r="Y1180" s="7"/>
      <c r="Z1180" s="9" t="s">
        <v>7308</v>
      </c>
      <c r="AA1180" s="7" t="s">
        <v>480</v>
      </c>
      <c r="AB1180" s="7">
        <v>1</v>
      </c>
    </row>
    <row r="1181" spans="1:28" ht="21.6" customHeight="1">
      <c r="A1181" s="7">
        <v>101</v>
      </c>
      <c r="B1181" s="7">
        <v>2025101565</v>
      </c>
      <c r="C1181" s="7">
        <v>1</v>
      </c>
      <c r="D1181" s="7" t="s">
        <v>7123</v>
      </c>
      <c r="E1181" s="7" t="s">
        <v>125</v>
      </c>
      <c r="F1181" s="7" t="s">
        <v>8435</v>
      </c>
      <c r="G1181" s="7" t="s">
        <v>7296</v>
      </c>
      <c r="H1181" s="7" t="s">
        <v>7226</v>
      </c>
      <c r="I1181" s="7" t="s">
        <v>7316</v>
      </c>
      <c r="J1181" s="7" t="s">
        <v>7141</v>
      </c>
      <c r="K1181" s="7" t="s">
        <v>7129</v>
      </c>
      <c r="L1181" s="9" t="s">
        <v>7317</v>
      </c>
      <c r="M1181" s="9" t="s">
        <v>7318</v>
      </c>
      <c r="N1181" s="9" t="s">
        <v>7319</v>
      </c>
      <c r="O1181" s="7" t="s">
        <v>7136</v>
      </c>
      <c r="P1181" s="7"/>
      <c r="Q1181" s="7">
        <v>17215</v>
      </c>
      <c r="R1181" s="7">
        <v>147527</v>
      </c>
      <c r="S1181" s="7"/>
      <c r="T1181" s="7"/>
      <c r="U1181" s="7"/>
      <c r="V1181" s="7"/>
      <c r="W1181" s="7"/>
      <c r="X1181" s="7"/>
      <c r="Y1181" s="7"/>
      <c r="Z1181" s="9" t="s">
        <v>7641</v>
      </c>
      <c r="AA1181" s="7" t="s">
        <v>480</v>
      </c>
      <c r="AB1181" s="7">
        <v>1</v>
      </c>
    </row>
    <row r="1182" spans="1:28" ht="21.6" customHeight="1">
      <c r="A1182" s="7">
        <v>104</v>
      </c>
      <c r="B1182" s="7">
        <v>2025102613</v>
      </c>
      <c r="C1182" s="7">
        <v>1</v>
      </c>
      <c r="D1182" s="7" t="s">
        <v>7123</v>
      </c>
      <c r="E1182" s="7" t="s">
        <v>125</v>
      </c>
      <c r="F1182" s="7" t="s">
        <v>8469</v>
      </c>
      <c r="G1182" s="7" t="s">
        <v>7712</v>
      </c>
      <c r="H1182" s="7" t="s">
        <v>7314</v>
      </c>
      <c r="I1182" s="7" t="s">
        <v>7620</v>
      </c>
      <c r="J1182" s="7" t="s">
        <v>7141</v>
      </c>
      <c r="K1182" s="7" t="s">
        <v>7129</v>
      </c>
      <c r="L1182" s="9" t="s">
        <v>7323</v>
      </c>
      <c r="M1182" s="9" t="s">
        <v>7621</v>
      </c>
      <c r="N1182" s="9" t="s">
        <v>7622</v>
      </c>
      <c r="O1182" s="7" t="s">
        <v>7136</v>
      </c>
      <c r="P1182" s="7"/>
      <c r="Q1182" s="7">
        <v>424</v>
      </c>
      <c r="R1182" s="7">
        <v>262</v>
      </c>
      <c r="S1182" s="7"/>
      <c r="T1182" s="7"/>
      <c r="U1182" s="7"/>
      <c r="V1182" s="7"/>
      <c r="W1182" s="7"/>
      <c r="X1182" s="7"/>
      <c r="Y1182" s="7"/>
      <c r="Z1182" s="9" t="s">
        <v>7766</v>
      </c>
      <c r="AA1182" s="7" t="s">
        <v>480</v>
      </c>
      <c r="AB1182" s="7">
        <v>1</v>
      </c>
    </row>
    <row r="1183" spans="1:28" ht="21.6" customHeight="1">
      <c r="A1183" s="7">
        <v>127</v>
      </c>
      <c r="B1183" s="7">
        <v>2025102676</v>
      </c>
      <c r="C1183" s="7">
        <v>1</v>
      </c>
      <c r="D1183" s="7" t="s">
        <v>7123</v>
      </c>
      <c r="E1183" s="7" t="s">
        <v>125</v>
      </c>
      <c r="F1183" s="7" t="s">
        <v>8469</v>
      </c>
      <c r="G1183" s="7" t="s">
        <v>7372</v>
      </c>
      <c r="H1183" s="7" t="s">
        <v>7377</v>
      </c>
      <c r="I1183" s="7" t="s">
        <v>8471</v>
      </c>
      <c r="J1183" s="7" t="s">
        <v>7170</v>
      </c>
      <c r="K1183" s="7" t="s">
        <v>7129</v>
      </c>
      <c r="L1183" s="9" t="s">
        <v>7323</v>
      </c>
      <c r="M1183" s="9" t="s">
        <v>8472</v>
      </c>
      <c r="N1183" s="9" t="s">
        <v>7325</v>
      </c>
      <c r="O1183" s="7" t="s">
        <v>471</v>
      </c>
      <c r="P1183" s="7"/>
      <c r="Q1183" s="7">
        <v>2425</v>
      </c>
      <c r="R1183" s="7">
        <v>2632</v>
      </c>
      <c r="S1183" s="7"/>
      <c r="T1183" s="7"/>
      <c r="U1183" s="7" t="s">
        <v>480</v>
      </c>
      <c r="V1183" s="7"/>
      <c r="W1183" s="7"/>
      <c r="X1183" s="7"/>
      <c r="Y1183" s="7"/>
      <c r="Z1183" s="9" t="s">
        <v>7308</v>
      </c>
      <c r="AA1183" s="7" t="s">
        <v>480</v>
      </c>
      <c r="AB1183" s="7">
        <v>1</v>
      </c>
    </row>
    <row r="1184" spans="1:28" ht="21.6" customHeight="1">
      <c r="A1184" s="7">
        <v>216</v>
      </c>
      <c r="B1184" s="7">
        <v>2025102646</v>
      </c>
      <c r="C1184" s="7">
        <v>1</v>
      </c>
      <c r="D1184" s="7" t="s">
        <v>7123</v>
      </c>
      <c r="E1184" s="7" t="s">
        <v>125</v>
      </c>
      <c r="F1184" s="7" t="s">
        <v>8469</v>
      </c>
      <c r="G1184" s="7" t="s">
        <v>7332</v>
      </c>
      <c r="H1184" s="7" t="s">
        <v>7372</v>
      </c>
      <c r="I1184" s="7" t="s">
        <v>7508</v>
      </c>
      <c r="J1184" s="7" t="s">
        <v>1843</v>
      </c>
      <c r="K1184" s="7" t="s">
        <v>7129</v>
      </c>
      <c r="L1184" s="9" t="s">
        <v>7509</v>
      </c>
      <c r="M1184" s="9" t="s">
        <v>7510</v>
      </c>
      <c r="N1184" s="9" t="s">
        <v>7511</v>
      </c>
      <c r="O1184" s="7" t="s">
        <v>509</v>
      </c>
      <c r="P1184" s="7"/>
      <c r="Q1184" s="7"/>
      <c r="R1184" s="7">
        <v>119299</v>
      </c>
      <c r="S1184" s="7"/>
      <c r="T1184" s="7"/>
      <c r="U1184" s="7"/>
      <c r="V1184" s="7"/>
      <c r="W1184" s="7"/>
      <c r="X1184" s="7"/>
      <c r="Y1184" s="7"/>
      <c r="Z1184" s="9" t="s">
        <v>8196</v>
      </c>
      <c r="AA1184" s="7" t="s">
        <v>480</v>
      </c>
      <c r="AB1184" s="7">
        <v>1</v>
      </c>
    </row>
    <row r="1185" spans="1:28" ht="21.6" customHeight="1">
      <c r="A1185" s="7">
        <v>262</v>
      </c>
      <c r="B1185" s="7">
        <v>2025102605</v>
      </c>
      <c r="C1185" s="7">
        <v>1</v>
      </c>
      <c r="D1185" s="7" t="s">
        <v>7123</v>
      </c>
      <c r="E1185" s="7" t="s">
        <v>125</v>
      </c>
      <c r="F1185" s="7" t="s">
        <v>8469</v>
      </c>
      <c r="G1185" s="7" t="s">
        <v>7327</v>
      </c>
      <c r="H1185" s="7" t="s">
        <v>7347</v>
      </c>
      <c r="I1185" s="7" t="s">
        <v>8473</v>
      </c>
      <c r="J1185" s="7" t="s">
        <v>8474</v>
      </c>
      <c r="K1185" s="7" t="s">
        <v>7129</v>
      </c>
      <c r="L1185" s="9" t="s">
        <v>7323</v>
      </c>
      <c r="M1185" s="9" t="s">
        <v>8475</v>
      </c>
      <c r="N1185" s="9" t="s">
        <v>8476</v>
      </c>
      <c r="O1185" s="7" t="s">
        <v>7136</v>
      </c>
      <c r="P1185" s="7"/>
      <c r="Q1185" s="7"/>
      <c r="R1185" s="7">
        <v>349</v>
      </c>
      <c r="S1185" s="7"/>
      <c r="T1185" s="7"/>
      <c r="U1185" s="7"/>
      <c r="V1185" s="7"/>
      <c r="W1185" s="7"/>
      <c r="X1185" s="7"/>
      <c r="Y1185" s="7"/>
      <c r="Z1185" s="9" t="s">
        <v>7766</v>
      </c>
      <c r="AA1185" s="7" t="s">
        <v>480</v>
      </c>
      <c r="AB1185" s="7">
        <v>1</v>
      </c>
    </row>
    <row r="1186" spans="1:28" ht="21.6" customHeight="1">
      <c r="A1186" s="7">
        <v>8</v>
      </c>
      <c r="B1186" s="7">
        <v>2025102727</v>
      </c>
      <c r="C1186" s="7">
        <v>1</v>
      </c>
      <c r="D1186" s="7" t="s">
        <v>7123</v>
      </c>
      <c r="E1186" s="7" t="s">
        <v>130</v>
      </c>
      <c r="F1186" s="7" t="s">
        <v>8477</v>
      </c>
      <c r="G1186" s="7" t="s">
        <v>7257</v>
      </c>
      <c r="H1186" s="7" t="s">
        <v>7258</v>
      </c>
      <c r="I1186" s="7" t="s">
        <v>7186</v>
      </c>
      <c r="J1186" s="7" t="s">
        <v>7170</v>
      </c>
      <c r="K1186" s="7" t="s">
        <v>7129</v>
      </c>
      <c r="L1186" s="9" t="s">
        <v>7187</v>
      </c>
      <c r="M1186" s="9" t="s">
        <v>7188</v>
      </c>
      <c r="N1186" s="9"/>
      <c r="O1186" s="7" t="s">
        <v>471</v>
      </c>
      <c r="P1186" s="7"/>
      <c r="Q1186" s="7">
        <v>2227</v>
      </c>
      <c r="R1186" s="7">
        <v>2018</v>
      </c>
      <c r="S1186" s="7" t="s">
        <v>480</v>
      </c>
      <c r="T1186" s="7"/>
      <c r="U1186" s="7"/>
      <c r="V1186" s="7"/>
      <c r="W1186" s="7"/>
      <c r="X1186" s="7"/>
      <c r="Y1186" s="7"/>
      <c r="Z1186" s="9" t="s">
        <v>7132</v>
      </c>
      <c r="AA1186" s="7" t="s">
        <v>480</v>
      </c>
      <c r="AB1186" s="7">
        <v>1</v>
      </c>
    </row>
    <row r="1187" spans="1:28" ht="21.6" customHeight="1">
      <c r="A1187" s="7">
        <v>14</v>
      </c>
      <c r="B1187" s="7">
        <v>2025102712</v>
      </c>
      <c r="C1187" s="7">
        <v>1</v>
      </c>
      <c r="D1187" s="7" t="s">
        <v>7123</v>
      </c>
      <c r="E1187" s="7" t="s">
        <v>130</v>
      </c>
      <c r="F1187" s="7" t="s">
        <v>8477</v>
      </c>
      <c r="G1187" s="7" t="s">
        <v>7914</v>
      </c>
      <c r="H1187" s="7" t="s">
        <v>7414</v>
      </c>
      <c r="I1187" s="7" t="s">
        <v>8314</v>
      </c>
      <c r="J1187" s="7" t="s">
        <v>7170</v>
      </c>
      <c r="K1187" s="7" t="s">
        <v>7129</v>
      </c>
      <c r="L1187" s="9" t="s">
        <v>8315</v>
      </c>
      <c r="M1187" s="9" t="s">
        <v>7131</v>
      </c>
      <c r="N1187" s="9"/>
      <c r="O1187" s="7" t="s">
        <v>471</v>
      </c>
      <c r="P1187" s="7"/>
      <c r="Q1187" s="7">
        <v>295</v>
      </c>
      <c r="R1187" s="7">
        <v>4031</v>
      </c>
      <c r="S1187" s="7" t="s">
        <v>480</v>
      </c>
      <c r="T1187" s="7"/>
      <c r="U1187" s="7"/>
      <c r="V1187" s="7"/>
      <c r="W1187" s="7"/>
      <c r="X1187" s="7"/>
      <c r="Y1187" s="7"/>
      <c r="Z1187" s="9" t="s">
        <v>7132</v>
      </c>
      <c r="AA1187" s="7" t="s">
        <v>480</v>
      </c>
      <c r="AB1187" s="7">
        <v>1</v>
      </c>
    </row>
    <row r="1188" spans="1:28" ht="21.6" customHeight="1">
      <c r="A1188" s="7">
        <v>122</v>
      </c>
      <c r="B1188" s="7">
        <v>2025101026</v>
      </c>
      <c r="C1188" s="7">
        <v>1</v>
      </c>
      <c r="D1188" s="7" t="s">
        <v>7123</v>
      </c>
      <c r="E1188" s="7" t="s">
        <v>125</v>
      </c>
      <c r="F1188" s="7" t="s">
        <v>8428</v>
      </c>
      <c r="G1188" s="7" t="s">
        <v>7372</v>
      </c>
      <c r="H1188" s="7" t="s">
        <v>7377</v>
      </c>
      <c r="I1188" s="7" t="s">
        <v>7885</v>
      </c>
      <c r="J1188" s="7" t="s">
        <v>7170</v>
      </c>
      <c r="K1188" s="7" t="s">
        <v>7129</v>
      </c>
      <c r="L1188" s="9" t="s">
        <v>7329</v>
      </c>
      <c r="M1188" s="9" t="s">
        <v>7886</v>
      </c>
      <c r="N1188" s="9" t="s">
        <v>7887</v>
      </c>
      <c r="O1188" s="7" t="s">
        <v>7136</v>
      </c>
      <c r="P1188" s="7">
        <v>117</v>
      </c>
      <c r="Q1188" s="7">
        <v>926</v>
      </c>
      <c r="R1188" s="7">
        <v>3189</v>
      </c>
      <c r="S1188" s="7"/>
      <c r="T1188" s="7"/>
      <c r="U1188" s="7"/>
      <c r="V1188" s="7"/>
      <c r="W1188" s="7"/>
      <c r="X1188" s="7"/>
      <c r="Y1188" s="7"/>
      <c r="Z1188" s="9" t="s">
        <v>7641</v>
      </c>
      <c r="AA1188" s="7" t="s">
        <v>480</v>
      </c>
      <c r="AB1188" s="7">
        <v>1</v>
      </c>
    </row>
    <row r="1189" spans="1:28" ht="21.6" customHeight="1">
      <c r="A1189" s="7">
        <v>183</v>
      </c>
      <c r="B1189" s="7">
        <v>2025102698</v>
      </c>
      <c r="C1189" s="7">
        <v>1</v>
      </c>
      <c r="D1189" s="7" t="s">
        <v>7123</v>
      </c>
      <c r="E1189" s="7" t="s">
        <v>125</v>
      </c>
      <c r="F1189" s="7" t="s">
        <v>8477</v>
      </c>
      <c r="G1189" s="7" t="s">
        <v>7309</v>
      </c>
      <c r="H1189" s="7" t="s">
        <v>8002</v>
      </c>
      <c r="I1189" s="7" t="s">
        <v>8272</v>
      </c>
      <c r="J1189" s="7" t="s">
        <v>7234</v>
      </c>
      <c r="K1189" s="7" t="s">
        <v>7129</v>
      </c>
      <c r="L1189" s="9" t="s">
        <v>7200</v>
      </c>
      <c r="M1189" s="9" t="s">
        <v>8273</v>
      </c>
      <c r="N1189" s="9" t="s">
        <v>8274</v>
      </c>
      <c r="O1189" s="7" t="s">
        <v>509</v>
      </c>
      <c r="P1189" s="7"/>
      <c r="Q1189" s="7">
        <v>7283</v>
      </c>
      <c r="R1189" s="7">
        <v>12281</v>
      </c>
      <c r="S1189" s="7"/>
      <c r="T1189" s="7"/>
      <c r="U1189" s="7"/>
      <c r="V1189" s="7"/>
      <c r="W1189" s="7"/>
      <c r="X1189" s="7"/>
      <c r="Y1189" s="7"/>
      <c r="Z1189" s="9" t="s">
        <v>8478</v>
      </c>
      <c r="AA1189" s="7" t="s">
        <v>480</v>
      </c>
      <c r="AB1189" s="7">
        <v>1</v>
      </c>
    </row>
    <row r="1190" spans="1:28" ht="21.6" customHeight="1">
      <c r="A1190" s="7">
        <v>224</v>
      </c>
      <c r="B1190" s="7">
        <v>2025102690</v>
      </c>
      <c r="C1190" s="7">
        <v>1</v>
      </c>
      <c r="D1190" s="7" t="s">
        <v>7123</v>
      </c>
      <c r="E1190" s="7" t="s">
        <v>125</v>
      </c>
      <c r="F1190" s="7" t="s">
        <v>8477</v>
      </c>
      <c r="G1190" s="7" t="s">
        <v>7226</v>
      </c>
      <c r="H1190" s="7" t="s">
        <v>7309</v>
      </c>
      <c r="I1190" s="7" t="s">
        <v>7503</v>
      </c>
      <c r="J1190" s="7" t="s">
        <v>7274</v>
      </c>
      <c r="K1190" s="7" t="s">
        <v>7129</v>
      </c>
      <c r="L1190" s="9" t="s">
        <v>7504</v>
      </c>
      <c r="M1190" s="9" t="s">
        <v>7505</v>
      </c>
      <c r="N1190" s="9" t="s">
        <v>7454</v>
      </c>
      <c r="O1190" s="7" t="s">
        <v>471</v>
      </c>
      <c r="P1190" s="7"/>
      <c r="Q1190" s="7">
        <v>4112</v>
      </c>
      <c r="R1190" s="7">
        <v>1507</v>
      </c>
      <c r="S1190" s="7" t="s">
        <v>480</v>
      </c>
      <c r="T1190" s="7"/>
      <c r="U1190" s="7"/>
      <c r="V1190" s="7"/>
      <c r="W1190" s="7"/>
      <c r="X1190" s="7"/>
      <c r="Y1190" s="7"/>
      <c r="Z1190" s="9" t="s">
        <v>7766</v>
      </c>
      <c r="AA1190" s="7" t="s">
        <v>480</v>
      </c>
      <c r="AB1190" s="7">
        <v>1</v>
      </c>
    </row>
    <row r="1191" spans="1:28" ht="21.6" customHeight="1">
      <c r="A1191" s="7">
        <v>18</v>
      </c>
      <c r="B1191" s="7">
        <v>2025101882</v>
      </c>
      <c r="C1191" s="7">
        <v>1</v>
      </c>
      <c r="D1191" s="7" t="s">
        <v>7123</v>
      </c>
      <c r="E1191" s="7" t="s">
        <v>130</v>
      </c>
      <c r="F1191" s="7" t="s">
        <v>8449</v>
      </c>
      <c r="G1191" s="7" t="s">
        <v>8357</v>
      </c>
      <c r="H1191" s="7" t="s">
        <v>7643</v>
      </c>
      <c r="I1191" s="7" t="s">
        <v>8443</v>
      </c>
      <c r="J1191" s="7" t="s">
        <v>7170</v>
      </c>
      <c r="K1191" s="7" t="s">
        <v>7129</v>
      </c>
      <c r="L1191" s="9" t="s">
        <v>7153</v>
      </c>
      <c r="M1191" s="9" t="s">
        <v>7154</v>
      </c>
      <c r="N1191" s="9" t="s">
        <v>7155</v>
      </c>
      <c r="O1191" s="7" t="s">
        <v>7136</v>
      </c>
      <c r="P1191" s="7"/>
      <c r="Q1191" s="7">
        <v>2479</v>
      </c>
      <c r="R1191" s="7">
        <v>1822</v>
      </c>
      <c r="S1191" s="7"/>
      <c r="T1191" s="7"/>
      <c r="U1191" s="7"/>
      <c r="V1191" s="7"/>
      <c r="W1191" s="7"/>
      <c r="X1191" s="7"/>
      <c r="Y1191" s="7"/>
      <c r="Z1191" s="9" t="s">
        <v>7132</v>
      </c>
      <c r="AA1191" s="7" t="s">
        <v>480</v>
      </c>
      <c r="AB1191" s="7">
        <v>1</v>
      </c>
    </row>
    <row r="1192" spans="1:28" ht="21.6" customHeight="1">
      <c r="A1192" s="7">
        <v>30</v>
      </c>
      <c r="B1192" s="7">
        <v>2025102735</v>
      </c>
      <c r="C1192" s="7">
        <v>1</v>
      </c>
      <c r="D1192" s="7" t="s">
        <v>7123</v>
      </c>
      <c r="E1192" s="7" t="s">
        <v>130</v>
      </c>
      <c r="F1192" s="7" t="s">
        <v>8477</v>
      </c>
      <c r="G1192" s="7" t="s">
        <v>7735</v>
      </c>
      <c r="H1192" s="7" t="s">
        <v>7275</v>
      </c>
      <c r="I1192" s="7" t="s">
        <v>7209</v>
      </c>
      <c r="J1192" s="7" t="s">
        <v>7199</v>
      </c>
      <c r="K1192" s="7" t="s">
        <v>7129</v>
      </c>
      <c r="L1192" s="9" t="s">
        <v>7210</v>
      </c>
      <c r="M1192" s="9" t="s">
        <v>7211</v>
      </c>
      <c r="N1192" s="9" t="s">
        <v>130</v>
      </c>
      <c r="O1192" s="7" t="s">
        <v>471</v>
      </c>
      <c r="P1192" s="7"/>
      <c r="Q1192" s="7"/>
      <c r="R1192" s="7">
        <v>52415</v>
      </c>
      <c r="S1192" s="7" t="s">
        <v>480</v>
      </c>
      <c r="T1192" s="7"/>
      <c r="U1192" s="7"/>
      <c r="V1192" s="7"/>
      <c r="W1192" s="7"/>
      <c r="X1192" s="7"/>
      <c r="Y1192" s="7"/>
      <c r="Z1192" s="9" t="s">
        <v>7132</v>
      </c>
      <c r="AA1192" s="7" t="s">
        <v>480</v>
      </c>
      <c r="AB1192" s="7">
        <v>1</v>
      </c>
    </row>
    <row r="1193" spans="1:28" ht="21.6" customHeight="1">
      <c r="A1193" s="7">
        <v>36</v>
      </c>
      <c r="B1193" s="7">
        <v>2025102578</v>
      </c>
      <c r="C1193" s="7">
        <v>1</v>
      </c>
      <c r="D1193" s="7" t="s">
        <v>7123</v>
      </c>
      <c r="E1193" s="7" t="s">
        <v>130</v>
      </c>
      <c r="F1193" s="7" t="s">
        <v>8469</v>
      </c>
      <c r="G1193" s="7" t="s">
        <v>7285</v>
      </c>
      <c r="H1193" s="7" t="s">
        <v>7841</v>
      </c>
      <c r="I1193" s="7" t="s">
        <v>7853</v>
      </c>
      <c r="J1193" s="7" t="s">
        <v>7199</v>
      </c>
      <c r="K1193" s="7" t="s">
        <v>7129</v>
      </c>
      <c r="L1193" s="9" t="s">
        <v>7574</v>
      </c>
      <c r="M1193" s="9" t="s">
        <v>7854</v>
      </c>
      <c r="N1193" s="9" t="s">
        <v>130</v>
      </c>
      <c r="O1193" s="7" t="s">
        <v>7136</v>
      </c>
      <c r="P1193" s="7"/>
      <c r="Q1193" s="7"/>
      <c r="R1193" s="7">
        <v>36832</v>
      </c>
      <c r="S1193" s="7"/>
      <c r="T1193" s="7"/>
      <c r="U1193" s="7"/>
      <c r="V1193" s="7"/>
      <c r="W1193" s="7"/>
      <c r="X1193" s="7"/>
      <c r="Y1193" s="7"/>
      <c r="Z1193" s="9" t="s">
        <v>7132</v>
      </c>
      <c r="AA1193" s="7" t="s">
        <v>480</v>
      </c>
      <c r="AB1193" s="7">
        <v>1</v>
      </c>
    </row>
    <row r="1194" spans="1:28" ht="21.6" customHeight="1">
      <c r="A1194" s="7">
        <v>38</v>
      </c>
      <c r="B1194" s="7">
        <v>2025100154</v>
      </c>
      <c r="C1194" s="7">
        <v>1</v>
      </c>
      <c r="D1194" s="7" t="s">
        <v>7123</v>
      </c>
      <c r="E1194" s="7" t="s">
        <v>130</v>
      </c>
      <c r="F1194" s="7" t="s">
        <v>8412</v>
      </c>
      <c r="G1194" s="7" t="s">
        <v>7731</v>
      </c>
      <c r="H1194" s="7" t="s">
        <v>7732</v>
      </c>
      <c r="I1194" s="7" t="s">
        <v>7222</v>
      </c>
      <c r="J1194" s="7" t="s">
        <v>7223</v>
      </c>
      <c r="K1194" s="7" t="s">
        <v>7129</v>
      </c>
      <c r="L1194" s="9" t="s">
        <v>7224</v>
      </c>
      <c r="M1194" s="9" t="s">
        <v>7225</v>
      </c>
      <c r="N1194" s="9" t="s">
        <v>8351</v>
      </c>
      <c r="O1194" s="7" t="s">
        <v>7136</v>
      </c>
      <c r="P1194" s="7"/>
      <c r="Q1194" s="7"/>
      <c r="R1194" s="7">
        <v>68653</v>
      </c>
      <c r="S1194" s="7"/>
      <c r="T1194" s="7"/>
      <c r="U1194" s="7"/>
      <c r="V1194" s="7"/>
      <c r="W1194" s="7"/>
      <c r="X1194" s="7"/>
      <c r="Y1194" s="7"/>
      <c r="Z1194" s="9" t="s">
        <v>7132</v>
      </c>
      <c r="AA1194" s="7" t="s">
        <v>480</v>
      </c>
      <c r="AB1194" s="7">
        <v>1</v>
      </c>
    </row>
    <row r="1195" spans="1:28" ht="21.6" customHeight="1">
      <c r="A1195" s="7">
        <v>42</v>
      </c>
      <c r="B1195" s="7">
        <v>2025101692</v>
      </c>
      <c r="C1195" s="7">
        <v>1</v>
      </c>
      <c r="D1195" s="7" t="s">
        <v>7123</v>
      </c>
      <c r="E1195" s="7" t="s">
        <v>130</v>
      </c>
      <c r="F1195" s="7" t="s">
        <v>8435</v>
      </c>
      <c r="G1195" s="7" t="s">
        <v>8311</v>
      </c>
      <c r="H1195" s="7" t="s">
        <v>8444</v>
      </c>
      <c r="I1195" s="7" t="s">
        <v>8445</v>
      </c>
      <c r="J1195" s="7" t="s">
        <v>7223</v>
      </c>
      <c r="K1195" s="7" t="s">
        <v>7129</v>
      </c>
      <c r="L1195" s="9" t="s">
        <v>7153</v>
      </c>
      <c r="M1195" s="9" t="s">
        <v>7154</v>
      </c>
      <c r="N1195" s="9" t="s">
        <v>7245</v>
      </c>
      <c r="O1195" s="7" t="s">
        <v>7136</v>
      </c>
      <c r="P1195" s="7"/>
      <c r="Q1195" s="7"/>
      <c r="R1195" s="7">
        <v>4935</v>
      </c>
      <c r="S1195" s="7"/>
      <c r="T1195" s="7"/>
      <c r="U1195" s="7"/>
      <c r="V1195" s="7"/>
      <c r="W1195" s="7"/>
      <c r="X1195" s="7"/>
      <c r="Y1195" s="7"/>
      <c r="Z1195" s="9" t="s">
        <v>7132</v>
      </c>
      <c r="AA1195" s="7" t="s">
        <v>480</v>
      </c>
      <c r="AB1195" s="7">
        <v>1</v>
      </c>
    </row>
    <row r="1196" spans="1:28" ht="21.6" customHeight="1">
      <c r="A1196" s="7">
        <v>47</v>
      </c>
      <c r="B1196" s="7">
        <v>2025102846</v>
      </c>
      <c r="C1196" s="7">
        <v>1</v>
      </c>
      <c r="D1196" s="7" t="s">
        <v>7123</v>
      </c>
      <c r="E1196" s="7" t="s">
        <v>130</v>
      </c>
      <c r="F1196" s="7" t="s">
        <v>8477</v>
      </c>
      <c r="G1196" s="7" t="s">
        <v>7553</v>
      </c>
      <c r="H1196" s="7" t="s">
        <v>8479</v>
      </c>
      <c r="I1196" s="7" t="s">
        <v>7246</v>
      </c>
      <c r="J1196" s="7" t="s">
        <v>7247</v>
      </c>
      <c r="K1196" s="7" t="s">
        <v>7129</v>
      </c>
      <c r="L1196" s="9" t="s">
        <v>7248</v>
      </c>
      <c r="M1196" s="9" t="s">
        <v>7249</v>
      </c>
      <c r="N1196" s="9" t="s">
        <v>7250</v>
      </c>
      <c r="O1196" s="7" t="s">
        <v>471</v>
      </c>
      <c r="P1196" s="7"/>
      <c r="Q1196" s="7">
        <v>38997</v>
      </c>
      <c r="R1196" s="7">
        <v>34634</v>
      </c>
      <c r="S1196" s="7" t="s">
        <v>480</v>
      </c>
      <c r="T1196" s="7"/>
      <c r="U1196" s="7"/>
      <c r="V1196" s="7"/>
      <c r="W1196" s="7"/>
      <c r="X1196" s="7"/>
      <c r="Y1196" s="7"/>
      <c r="Z1196" s="9" t="s">
        <v>7132</v>
      </c>
      <c r="AA1196" s="7" t="s">
        <v>480</v>
      </c>
      <c r="AB1196" s="7">
        <v>1</v>
      </c>
    </row>
    <row r="1197" spans="1:28" ht="21.6" customHeight="1">
      <c r="A1197" s="7">
        <v>52</v>
      </c>
      <c r="B1197" s="7">
        <v>2025102741</v>
      </c>
      <c r="C1197" s="7">
        <v>1</v>
      </c>
      <c r="D1197" s="7" t="s">
        <v>7123</v>
      </c>
      <c r="E1197" s="7" t="s">
        <v>130</v>
      </c>
      <c r="F1197" s="7" t="s">
        <v>8477</v>
      </c>
      <c r="G1197" s="7" t="s">
        <v>8480</v>
      </c>
      <c r="H1197" s="7" t="s">
        <v>7961</v>
      </c>
      <c r="I1197" s="7" t="s">
        <v>7752</v>
      </c>
      <c r="J1197" s="7" t="s">
        <v>7753</v>
      </c>
      <c r="K1197" s="7" t="s">
        <v>7129</v>
      </c>
      <c r="L1197" s="9" t="s">
        <v>7279</v>
      </c>
      <c r="M1197" s="9" t="s">
        <v>7280</v>
      </c>
      <c r="N1197" s="9"/>
      <c r="O1197" s="7" t="s">
        <v>471</v>
      </c>
      <c r="P1197" s="7"/>
      <c r="Q1197" s="7"/>
      <c r="R1197" s="7">
        <v>48913</v>
      </c>
      <c r="S1197" s="7" t="s">
        <v>480</v>
      </c>
      <c r="T1197" s="7"/>
      <c r="U1197" s="7"/>
      <c r="V1197" s="7"/>
      <c r="W1197" s="7"/>
      <c r="X1197" s="7"/>
      <c r="Y1197" s="7"/>
      <c r="Z1197" s="9" t="s">
        <v>7597</v>
      </c>
      <c r="AA1197" s="7" t="s">
        <v>480</v>
      </c>
      <c r="AB1197" s="7">
        <v>1</v>
      </c>
    </row>
    <row r="1198" spans="1:28" ht="21.6" customHeight="1">
      <c r="A1198" s="7">
        <v>53</v>
      </c>
      <c r="B1198" s="7">
        <v>2025103006</v>
      </c>
      <c r="C1198" s="7">
        <v>1</v>
      </c>
      <c r="D1198" s="7" t="s">
        <v>7123</v>
      </c>
      <c r="E1198" s="7" t="s">
        <v>130</v>
      </c>
      <c r="F1198" s="7" t="s">
        <v>8481</v>
      </c>
      <c r="G1198" s="7" t="s">
        <v>7257</v>
      </c>
      <c r="H1198" s="7" t="s">
        <v>7258</v>
      </c>
      <c r="I1198" s="7" t="s">
        <v>7273</v>
      </c>
      <c r="J1198" s="7" t="s">
        <v>7274</v>
      </c>
      <c r="K1198" s="7" t="s">
        <v>7129</v>
      </c>
      <c r="L1198" s="9" t="s">
        <v>7266</v>
      </c>
      <c r="M1198" s="9" t="s">
        <v>7267</v>
      </c>
      <c r="N1198" s="9" t="s">
        <v>7268</v>
      </c>
      <c r="O1198" s="7" t="s">
        <v>471</v>
      </c>
      <c r="P1198" s="7"/>
      <c r="Q1198" s="7">
        <v>641</v>
      </c>
      <c r="R1198" s="7">
        <v>27154</v>
      </c>
      <c r="S1198" s="7" t="s">
        <v>480</v>
      </c>
      <c r="T1198" s="7"/>
      <c r="U1198" s="7"/>
      <c r="V1198" s="7"/>
      <c r="W1198" s="7"/>
      <c r="X1198" s="7"/>
      <c r="Y1198" s="7"/>
      <c r="Z1198" s="9" t="s">
        <v>7132</v>
      </c>
      <c r="AA1198" s="7" t="s">
        <v>480</v>
      </c>
      <c r="AB1198" s="7">
        <v>1</v>
      </c>
    </row>
    <row r="1199" spans="1:28" ht="21.6" customHeight="1">
      <c r="A1199" s="7">
        <v>58</v>
      </c>
      <c r="B1199" s="7">
        <v>2025103003</v>
      </c>
      <c r="C1199" s="7">
        <v>1</v>
      </c>
      <c r="D1199" s="7" t="s">
        <v>7123</v>
      </c>
      <c r="E1199" s="7" t="s">
        <v>130</v>
      </c>
      <c r="F1199" s="7" t="s">
        <v>8481</v>
      </c>
      <c r="G1199" s="7" t="s">
        <v>7314</v>
      </c>
      <c r="H1199" s="7" t="s">
        <v>7589</v>
      </c>
      <c r="I1199" s="7" t="s">
        <v>7281</v>
      </c>
      <c r="J1199" s="7" t="s">
        <v>7282</v>
      </c>
      <c r="K1199" s="7" t="s">
        <v>7129</v>
      </c>
      <c r="L1199" s="9" t="s">
        <v>7266</v>
      </c>
      <c r="M1199" s="9" t="s">
        <v>7267</v>
      </c>
      <c r="N1199" s="9" t="s">
        <v>7283</v>
      </c>
      <c r="O1199" s="7" t="s">
        <v>7136</v>
      </c>
      <c r="P1199" s="7"/>
      <c r="Q1199" s="7"/>
      <c r="R1199" s="7">
        <v>142499</v>
      </c>
      <c r="S1199" s="7"/>
      <c r="T1199" s="7"/>
      <c r="U1199" s="7"/>
      <c r="V1199" s="7"/>
      <c r="W1199" s="7"/>
      <c r="X1199" s="7"/>
      <c r="Y1199" s="7"/>
      <c r="Z1199" s="9" t="s">
        <v>7132</v>
      </c>
      <c r="AA1199" s="7" t="s">
        <v>480</v>
      </c>
      <c r="AB1199" s="7">
        <v>1</v>
      </c>
    </row>
    <row r="1200" spans="1:28" ht="21.6" customHeight="1">
      <c r="A1200" s="7">
        <v>60</v>
      </c>
      <c r="B1200" s="7">
        <v>2025103004</v>
      </c>
      <c r="C1200" s="7">
        <v>1</v>
      </c>
      <c r="D1200" s="7" t="s">
        <v>7123</v>
      </c>
      <c r="E1200" s="7" t="s">
        <v>130</v>
      </c>
      <c r="F1200" s="7" t="s">
        <v>8481</v>
      </c>
      <c r="G1200" s="7" t="s">
        <v>7976</v>
      </c>
      <c r="H1200" s="7" t="s">
        <v>7977</v>
      </c>
      <c r="I1200" s="7" t="s">
        <v>7286</v>
      </c>
      <c r="J1200" s="7" t="s">
        <v>7282</v>
      </c>
      <c r="K1200" s="7" t="s">
        <v>7129</v>
      </c>
      <c r="L1200" s="9" t="s">
        <v>7266</v>
      </c>
      <c r="M1200" s="9" t="s">
        <v>7267</v>
      </c>
      <c r="N1200" s="9" t="s">
        <v>7287</v>
      </c>
      <c r="O1200" s="7" t="s">
        <v>471</v>
      </c>
      <c r="P1200" s="7"/>
      <c r="Q1200" s="7"/>
      <c r="R1200" s="7">
        <v>59206</v>
      </c>
      <c r="S1200" s="7" t="s">
        <v>480</v>
      </c>
      <c r="T1200" s="7"/>
      <c r="U1200" s="7"/>
      <c r="V1200" s="7"/>
      <c r="W1200" s="7"/>
      <c r="X1200" s="7"/>
      <c r="Y1200" s="7"/>
      <c r="Z1200" s="9" t="s">
        <v>7132</v>
      </c>
      <c r="AA1200" s="7" t="s">
        <v>480</v>
      </c>
      <c r="AB1200" s="7">
        <v>1</v>
      </c>
    </row>
    <row r="1201" spans="1:28" ht="21.6" customHeight="1">
      <c r="A1201" s="7">
        <v>144</v>
      </c>
      <c r="B1201" s="7">
        <v>2025102853</v>
      </c>
      <c r="C1201" s="7">
        <v>1</v>
      </c>
      <c r="D1201" s="7" t="s">
        <v>7123</v>
      </c>
      <c r="E1201" s="7" t="s">
        <v>125</v>
      </c>
      <c r="F1201" s="7" t="s">
        <v>8481</v>
      </c>
      <c r="G1201" s="7" t="s">
        <v>7226</v>
      </c>
      <c r="H1201" s="7" t="s">
        <v>7347</v>
      </c>
      <c r="I1201" s="7" t="s">
        <v>8102</v>
      </c>
      <c r="J1201" s="7" t="s">
        <v>7170</v>
      </c>
      <c r="K1201" s="7" t="s">
        <v>7129</v>
      </c>
      <c r="L1201" s="9" t="s">
        <v>7496</v>
      </c>
      <c r="M1201" s="9" t="s">
        <v>8103</v>
      </c>
      <c r="N1201" s="9" t="s">
        <v>7646</v>
      </c>
      <c r="O1201" s="7" t="s">
        <v>509</v>
      </c>
      <c r="P1201" s="7"/>
      <c r="Q1201" s="7">
        <v>843</v>
      </c>
      <c r="R1201" s="7">
        <v>44687</v>
      </c>
      <c r="S1201" s="7"/>
      <c r="T1201" s="7"/>
      <c r="U1201" s="7"/>
      <c r="V1201" s="7"/>
      <c r="W1201" s="7"/>
      <c r="X1201" s="7"/>
      <c r="Y1201" s="7"/>
      <c r="Z1201" s="9" t="s">
        <v>8482</v>
      </c>
      <c r="AA1201" s="7" t="s">
        <v>480</v>
      </c>
      <c r="AB1201" s="7">
        <v>1</v>
      </c>
    </row>
    <row r="1202" spans="1:28" ht="21.6" customHeight="1">
      <c r="A1202" s="7">
        <v>151</v>
      </c>
      <c r="B1202" s="7">
        <v>2025102720</v>
      </c>
      <c r="C1202" s="7">
        <v>1</v>
      </c>
      <c r="D1202" s="7" t="s">
        <v>7123</v>
      </c>
      <c r="E1202" s="7" t="s">
        <v>125</v>
      </c>
      <c r="F1202" s="7" t="s">
        <v>8477</v>
      </c>
      <c r="G1202" s="7" t="s">
        <v>7712</v>
      </c>
      <c r="H1202" s="7" t="s">
        <v>7314</v>
      </c>
      <c r="I1202" s="7" t="s">
        <v>8483</v>
      </c>
      <c r="J1202" s="7" t="s">
        <v>7170</v>
      </c>
      <c r="K1202" s="7" t="s">
        <v>7129</v>
      </c>
      <c r="L1202" s="9" t="s">
        <v>7323</v>
      </c>
      <c r="M1202" s="9" t="s">
        <v>7882</v>
      </c>
      <c r="N1202" s="9" t="s">
        <v>7883</v>
      </c>
      <c r="O1202" s="7" t="s">
        <v>7136</v>
      </c>
      <c r="P1202" s="7"/>
      <c r="Q1202" s="7">
        <v>868</v>
      </c>
      <c r="R1202" s="7">
        <v>1610</v>
      </c>
      <c r="S1202" s="7"/>
      <c r="T1202" s="7"/>
      <c r="U1202" s="7"/>
      <c r="V1202" s="7"/>
      <c r="W1202" s="7"/>
      <c r="X1202" s="7"/>
      <c r="Y1202" s="7"/>
      <c r="Z1202" s="9" t="s">
        <v>7641</v>
      </c>
      <c r="AA1202" s="7" t="s">
        <v>480</v>
      </c>
      <c r="AB1202" s="7">
        <v>1</v>
      </c>
    </row>
    <row r="1203" spans="1:28" ht="21.6" customHeight="1">
      <c r="A1203" s="7">
        <v>173</v>
      </c>
      <c r="B1203" s="7">
        <v>2025103053</v>
      </c>
      <c r="C1203" s="7">
        <v>1</v>
      </c>
      <c r="D1203" s="7" t="s">
        <v>7123</v>
      </c>
      <c r="E1203" s="7" t="s">
        <v>125</v>
      </c>
      <c r="F1203" s="7" t="s">
        <v>8481</v>
      </c>
      <c r="G1203" s="7" t="s">
        <v>7332</v>
      </c>
      <c r="H1203" s="7" t="s">
        <v>7372</v>
      </c>
      <c r="I1203" s="7" t="s">
        <v>7386</v>
      </c>
      <c r="J1203" s="7" t="s">
        <v>7223</v>
      </c>
      <c r="K1203" s="7" t="s">
        <v>7129</v>
      </c>
      <c r="L1203" s="9" t="s">
        <v>7380</v>
      </c>
      <c r="M1203" s="9" t="s">
        <v>7387</v>
      </c>
      <c r="N1203" s="9" t="s">
        <v>7388</v>
      </c>
      <c r="O1203" s="7" t="s">
        <v>509</v>
      </c>
      <c r="P1203" s="7"/>
      <c r="Q1203" s="7"/>
      <c r="R1203" s="7">
        <v>140987</v>
      </c>
      <c r="S1203" s="7"/>
      <c r="T1203" s="7"/>
      <c r="U1203" s="7"/>
      <c r="V1203" s="7"/>
      <c r="W1203" s="7"/>
      <c r="X1203" s="7"/>
      <c r="Y1203" s="7"/>
      <c r="Z1203" s="9" t="s">
        <v>8484</v>
      </c>
      <c r="AA1203" s="7" t="s">
        <v>480</v>
      </c>
      <c r="AB1203" s="7">
        <v>1</v>
      </c>
    </row>
    <row r="1204" spans="1:28" ht="21.6" customHeight="1">
      <c r="A1204" s="7">
        <v>209</v>
      </c>
      <c r="B1204" s="7">
        <v>2025100517</v>
      </c>
      <c r="C1204" s="7">
        <v>1</v>
      </c>
      <c r="D1204" s="7" t="s">
        <v>7123</v>
      </c>
      <c r="E1204" s="7" t="s">
        <v>125</v>
      </c>
      <c r="F1204" s="7" t="s">
        <v>8421</v>
      </c>
      <c r="G1204" s="7" t="s">
        <v>7333</v>
      </c>
      <c r="H1204" s="7" t="s">
        <v>7372</v>
      </c>
      <c r="I1204" s="7" t="s">
        <v>7448</v>
      </c>
      <c r="J1204" s="7" t="s">
        <v>7244</v>
      </c>
      <c r="K1204" s="7" t="s">
        <v>7129</v>
      </c>
      <c r="L1204" s="9" t="s">
        <v>7449</v>
      </c>
      <c r="M1204" s="9" t="s">
        <v>7450</v>
      </c>
      <c r="N1204" s="9" t="s">
        <v>371</v>
      </c>
      <c r="O1204" s="7" t="s">
        <v>7136</v>
      </c>
      <c r="P1204" s="7"/>
      <c r="Q1204" s="7"/>
      <c r="R1204" s="7">
        <v>297956</v>
      </c>
      <c r="S1204" s="7"/>
      <c r="T1204" s="7"/>
      <c r="U1204" s="7"/>
      <c r="V1204" s="7"/>
      <c r="W1204" s="7"/>
      <c r="X1204" s="7"/>
      <c r="Y1204" s="7"/>
      <c r="Z1204" s="9" t="s">
        <v>7641</v>
      </c>
      <c r="AA1204" s="7" t="s">
        <v>480</v>
      </c>
      <c r="AB1204" s="7">
        <v>1</v>
      </c>
    </row>
    <row r="1205" spans="1:28" ht="21.6" customHeight="1">
      <c r="A1205" s="7">
        <v>227</v>
      </c>
      <c r="B1205" s="7">
        <v>2025102967</v>
      </c>
      <c r="C1205" s="7">
        <v>1</v>
      </c>
      <c r="D1205" s="7" t="s">
        <v>7123</v>
      </c>
      <c r="E1205" s="7" t="s">
        <v>125</v>
      </c>
      <c r="F1205" s="7" t="s">
        <v>8481</v>
      </c>
      <c r="G1205" s="7" t="s">
        <v>7712</v>
      </c>
      <c r="H1205" s="7" t="s">
        <v>7976</v>
      </c>
      <c r="I1205" s="7" t="s">
        <v>8485</v>
      </c>
      <c r="J1205" s="7" t="s">
        <v>7247</v>
      </c>
      <c r="K1205" s="7" t="s">
        <v>7129</v>
      </c>
      <c r="L1205" s="9" t="s">
        <v>7509</v>
      </c>
      <c r="M1205" s="9" t="s">
        <v>7510</v>
      </c>
      <c r="N1205" s="9" t="s">
        <v>7511</v>
      </c>
      <c r="O1205" s="7" t="s">
        <v>509</v>
      </c>
      <c r="P1205" s="7"/>
      <c r="Q1205" s="7">
        <v>853</v>
      </c>
      <c r="R1205" s="7">
        <v>15998</v>
      </c>
      <c r="S1205" s="7"/>
      <c r="T1205" s="7"/>
      <c r="U1205" s="7"/>
      <c r="V1205" s="7"/>
      <c r="W1205" s="7"/>
      <c r="X1205" s="7"/>
      <c r="Y1205" s="7"/>
      <c r="Z1205" s="9" t="s">
        <v>8486</v>
      </c>
      <c r="AA1205" s="7" t="s">
        <v>480</v>
      </c>
      <c r="AB1205" s="7">
        <v>1</v>
      </c>
    </row>
    <row r="1206" spans="1:28" ht="21.6" customHeight="1">
      <c r="A1206" s="7">
        <v>247</v>
      </c>
      <c r="B1206" s="7">
        <v>2025103008</v>
      </c>
      <c r="C1206" s="7">
        <v>1</v>
      </c>
      <c r="D1206" s="7" t="s">
        <v>7123</v>
      </c>
      <c r="E1206" s="7" t="s">
        <v>125</v>
      </c>
      <c r="F1206" s="7" t="s">
        <v>8481</v>
      </c>
      <c r="G1206" s="7" t="s">
        <v>7196</v>
      </c>
      <c r="H1206" s="7" t="s">
        <v>7373</v>
      </c>
      <c r="I1206" s="7" t="s">
        <v>7508</v>
      </c>
      <c r="J1206" s="7" t="s">
        <v>1843</v>
      </c>
      <c r="K1206" s="7" t="s">
        <v>7129</v>
      </c>
      <c r="L1206" s="9" t="s">
        <v>7509</v>
      </c>
      <c r="M1206" s="9" t="s">
        <v>7510</v>
      </c>
      <c r="N1206" s="9" t="s">
        <v>7511</v>
      </c>
      <c r="O1206" s="7" t="s">
        <v>471</v>
      </c>
      <c r="P1206" s="7"/>
      <c r="Q1206" s="7"/>
      <c r="R1206" s="7">
        <v>115062</v>
      </c>
      <c r="S1206" s="7"/>
      <c r="T1206" s="7"/>
      <c r="U1206" s="7" t="s">
        <v>480</v>
      </c>
      <c r="V1206" s="7"/>
      <c r="W1206" s="7"/>
      <c r="X1206" s="7"/>
      <c r="Y1206" s="7" t="s">
        <v>480</v>
      </c>
      <c r="Z1206" s="9" t="s">
        <v>8268</v>
      </c>
      <c r="AA1206" s="7" t="s">
        <v>480</v>
      </c>
      <c r="AB1206" s="7">
        <v>1</v>
      </c>
    </row>
    <row r="1207" spans="1:28" ht="21.6" customHeight="1">
      <c r="A1207" s="7">
        <v>34</v>
      </c>
      <c r="B1207" s="7">
        <v>2025103221</v>
      </c>
      <c r="C1207" s="7">
        <v>1</v>
      </c>
      <c r="D1207" s="7" t="s">
        <v>7123</v>
      </c>
      <c r="E1207" s="7" t="s">
        <v>130</v>
      </c>
      <c r="F1207" s="7" t="s">
        <v>8487</v>
      </c>
      <c r="G1207" s="7" t="s">
        <v>7470</v>
      </c>
      <c r="H1207" s="7" t="s">
        <v>7975</v>
      </c>
      <c r="I1207" s="7" t="s">
        <v>7963</v>
      </c>
      <c r="J1207" s="7" t="s">
        <v>7199</v>
      </c>
      <c r="K1207" s="7" t="s">
        <v>7129</v>
      </c>
      <c r="L1207" s="9" t="s">
        <v>7574</v>
      </c>
      <c r="M1207" s="9" t="s">
        <v>8243</v>
      </c>
      <c r="N1207" s="9"/>
      <c r="O1207" s="7" t="s">
        <v>471</v>
      </c>
      <c r="P1207" s="7"/>
      <c r="Q1207" s="7"/>
      <c r="R1207" s="7">
        <v>233509</v>
      </c>
      <c r="S1207" s="7"/>
      <c r="T1207" s="7"/>
      <c r="U1207" s="7"/>
      <c r="V1207" s="7"/>
      <c r="W1207" s="7"/>
      <c r="X1207" s="7"/>
      <c r="Y1207" s="7" t="s">
        <v>480</v>
      </c>
      <c r="Z1207" s="9" t="s">
        <v>8488</v>
      </c>
      <c r="AA1207" s="7" t="s">
        <v>480</v>
      </c>
      <c r="AB1207" s="7">
        <v>1</v>
      </c>
    </row>
    <row r="1208" spans="1:28" ht="21.6" customHeight="1">
      <c r="A1208" s="7">
        <v>43</v>
      </c>
      <c r="B1208" s="7">
        <v>2025103160</v>
      </c>
      <c r="C1208" s="7">
        <v>1</v>
      </c>
      <c r="D1208" s="7" t="s">
        <v>7123</v>
      </c>
      <c r="E1208" s="7" t="s">
        <v>130</v>
      </c>
      <c r="F1208" s="7" t="s">
        <v>8487</v>
      </c>
      <c r="G1208" s="7" t="s">
        <v>7932</v>
      </c>
      <c r="H1208" s="7" t="s">
        <v>8489</v>
      </c>
      <c r="I1208" s="7" t="s">
        <v>7228</v>
      </c>
      <c r="J1208" s="7" t="s">
        <v>7223</v>
      </c>
      <c r="K1208" s="7" t="s">
        <v>7129</v>
      </c>
      <c r="L1208" s="9" t="s">
        <v>7229</v>
      </c>
      <c r="M1208" s="9" t="s">
        <v>7230</v>
      </c>
      <c r="N1208" s="9"/>
      <c r="O1208" s="7" t="s">
        <v>471</v>
      </c>
      <c r="P1208" s="7"/>
      <c r="Q1208" s="7"/>
      <c r="R1208" s="7">
        <v>28400</v>
      </c>
      <c r="S1208" s="7"/>
      <c r="T1208" s="7"/>
      <c r="U1208" s="7" t="s">
        <v>480</v>
      </c>
      <c r="V1208" s="7"/>
      <c r="W1208" s="7"/>
      <c r="X1208" s="7"/>
      <c r="Y1208" s="7"/>
      <c r="Z1208" s="9" t="s">
        <v>8355</v>
      </c>
      <c r="AA1208" s="7" t="s">
        <v>480</v>
      </c>
      <c r="AB1208" s="7">
        <v>1</v>
      </c>
    </row>
    <row r="1209" spans="1:28" ht="21.6" customHeight="1">
      <c r="A1209" s="7">
        <v>51</v>
      </c>
      <c r="B1209" s="7">
        <v>2025103224</v>
      </c>
      <c r="C1209" s="7">
        <v>1</v>
      </c>
      <c r="D1209" s="7" t="s">
        <v>7123</v>
      </c>
      <c r="E1209" s="7" t="s">
        <v>130</v>
      </c>
      <c r="F1209" s="7" t="s">
        <v>8487</v>
      </c>
      <c r="G1209" s="7" t="s">
        <v>7846</v>
      </c>
      <c r="H1209" s="7" t="s">
        <v>7835</v>
      </c>
      <c r="I1209" s="7" t="s">
        <v>7239</v>
      </c>
      <c r="J1209" s="7" t="s">
        <v>7234</v>
      </c>
      <c r="K1209" s="7" t="s">
        <v>7129</v>
      </c>
      <c r="L1209" s="9" t="s">
        <v>7240</v>
      </c>
      <c r="M1209" s="9" t="s">
        <v>7241</v>
      </c>
      <c r="N1209" s="9" t="s">
        <v>7218</v>
      </c>
      <c r="O1209" s="7" t="s">
        <v>471</v>
      </c>
      <c r="P1209" s="7"/>
      <c r="Q1209" s="7">
        <v>2436</v>
      </c>
      <c r="R1209" s="7">
        <v>302935</v>
      </c>
      <c r="S1209" s="7"/>
      <c r="T1209" s="7"/>
      <c r="U1209" s="7" t="s">
        <v>480</v>
      </c>
      <c r="V1209" s="7"/>
      <c r="W1209" s="7"/>
      <c r="X1209" s="7"/>
      <c r="Y1209" s="7"/>
      <c r="Z1209" s="9" t="s">
        <v>8355</v>
      </c>
      <c r="AA1209" s="7" t="s">
        <v>480</v>
      </c>
      <c r="AB1209" s="7">
        <v>1</v>
      </c>
    </row>
    <row r="1210" spans="1:28" ht="21.6" customHeight="1">
      <c r="A1210" s="7">
        <v>61</v>
      </c>
      <c r="B1210" s="7">
        <v>2025103002</v>
      </c>
      <c r="C1210" s="7">
        <v>1</v>
      </c>
      <c r="D1210" s="7" t="s">
        <v>7123</v>
      </c>
      <c r="E1210" s="7" t="s">
        <v>130</v>
      </c>
      <c r="F1210" s="7" t="s">
        <v>8481</v>
      </c>
      <c r="G1210" s="7" t="s">
        <v>7314</v>
      </c>
      <c r="H1210" s="7" t="s">
        <v>7589</v>
      </c>
      <c r="I1210" s="7" t="s">
        <v>7281</v>
      </c>
      <c r="J1210" s="7" t="s">
        <v>7282</v>
      </c>
      <c r="K1210" s="7" t="s">
        <v>7129</v>
      </c>
      <c r="L1210" s="9" t="s">
        <v>7266</v>
      </c>
      <c r="M1210" s="9" t="s">
        <v>7267</v>
      </c>
      <c r="N1210" s="9" t="s">
        <v>7283</v>
      </c>
      <c r="O1210" s="7" t="s">
        <v>471</v>
      </c>
      <c r="P1210" s="7"/>
      <c r="Q1210" s="7"/>
      <c r="R1210" s="7">
        <v>142499</v>
      </c>
      <c r="S1210" s="7" t="s">
        <v>480</v>
      </c>
      <c r="T1210" s="7"/>
      <c r="U1210" s="7"/>
      <c r="V1210" s="7"/>
      <c r="W1210" s="7"/>
      <c r="X1210" s="7"/>
      <c r="Y1210" s="7"/>
      <c r="Z1210" s="9" t="s">
        <v>7132</v>
      </c>
      <c r="AA1210" s="7" t="s">
        <v>480</v>
      </c>
      <c r="AB1210" s="7">
        <v>1</v>
      </c>
    </row>
    <row r="1211" spans="1:28" ht="21.6" customHeight="1">
      <c r="A1211" s="7">
        <v>63</v>
      </c>
      <c r="B1211" s="7">
        <v>2025103005</v>
      </c>
      <c r="C1211" s="7">
        <v>1</v>
      </c>
      <c r="D1211" s="7" t="s">
        <v>7123</v>
      </c>
      <c r="E1211" s="7" t="s">
        <v>130</v>
      </c>
      <c r="F1211" s="7" t="s">
        <v>8481</v>
      </c>
      <c r="G1211" s="7" t="s">
        <v>7976</v>
      </c>
      <c r="H1211" s="7" t="s">
        <v>7977</v>
      </c>
      <c r="I1211" s="7" t="s">
        <v>7286</v>
      </c>
      <c r="J1211" s="7" t="s">
        <v>7282</v>
      </c>
      <c r="K1211" s="7" t="s">
        <v>7129</v>
      </c>
      <c r="L1211" s="9" t="s">
        <v>7266</v>
      </c>
      <c r="M1211" s="9" t="s">
        <v>7267</v>
      </c>
      <c r="N1211" s="9" t="s">
        <v>7287</v>
      </c>
      <c r="O1211" s="7" t="s">
        <v>7136</v>
      </c>
      <c r="P1211" s="7"/>
      <c r="Q1211" s="7"/>
      <c r="R1211" s="7">
        <v>59206</v>
      </c>
      <c r="S1211" s="7"/>
      <c r="T1211" s="7"/>
      <c r="U1211" s="7"/>
      <c r="V1211" s="7"/>
      <c r="W1211" s="7"/>
      <c r="X1211" s="7"/>
      <c r="Y1211" s="7"/>
      <c r="Z1211" s="9" t="s">
        <v>7132</v>
      </c>
      <c r="AA1211" s="7" t="s">
        <v>480</v>
      </c>
      <c r="AB1211" s="7">
        <v>1</v>
      </c>
    </row>
    <row r="1212" spans="1:28" ht="21.6" customHeight="1">
      <c r="A1212" s="7">
        <v>165</v>
      </c>
      <c r="B1212" s="7">
        <v>2025103233</v>
      </c>
      <c r="C1212" s="7">
        <v>1</v>
      </c>
      <c r="D1212" s="7" t="s">
        <v>7123</v>
      </c>
      <c r="E1212" s="7" t="s">
        <v>125</v>
      </c>
      <c r="F1212" s="7" t="s">
        <v>8487</v>
      </c>
      <c r="G1212" s="7" t="s">
        <v>7309</v>
      </c>
      <c r="H1212" s="7" t="s">
        <v>7332</v>
      </c>
      <c r="I1212" s="7" t="s">
        <v>8254</v>
      </c>
      <c r="J1212" s="7" t="s">
        <v>7199</v>
      </c>
      <c r="K1212" s="7" t="s">
        <v>7129</v>
      </c>
      <c r="L1212" s="9" t="s">
        <v>7200</v>
      </c>
      <c r="M1212" s="9" t="s">
        <v>8255</v>
      </c>
      <c r="N1212" s="9" t="s">
        <v>8256</v>
      </c>
      <c r="O1212" s="7" t="s">
        <v>471</v>
      </c>
      <c r="P1212" s="7"/>
      <c r="Q1212" s="7"/>
      <c r="R1212" s="7">
        <v>45</v>
      </c>
      <c r="S1212" s="7"/>
      <c r="T1212" s="7"/>
      <c r="U1212" s="7"/>
      <c r="V1212" s="7"/>
      <c r="W1212" s="7"/>
      <c r="X1212" s="7"/>
      <c r="Y1212" s="7" t="s">
        <v>480</v>
      </c>
      <c r="Z1212" s="9" t="s">
        <v>8490</v>
      </c>
      <c r="AA1212" s="7" t="s">
        <v>480</v>
      </c>
      <c r="AB1212" s="7">
        <v>1</v>
      </c>
    </row>
    <row r="1213" spans="1:28" ht="21.6" customHeight="1">
      <c r="A1213" s="7">
        <v>169</v>
      </c>
      <c r="B1213" s="7">
        <v>2025103307</v>
      </c>
      <c r="C1213" s="7">
        <v>1</v>
      </c>
      <c r="D1213" s="7" t="s">
        <v>7123</v>
      </c>
      <c r="E1213" s="7" t="s">
        <v>125</v>
      </c>
      <c r="F1213" s="7" t="s">
        <v>8491</v>
      </c>
      <c r="G1213" s="7" t="s">
        <v>7296</v>
      </c>
      <c r="H1213" s="7" t="s">
        <v>7226</v>
      </c>
      <c r="I1213" s="7" t="s">
        <v>7354</v>
      </c>
      <c r="J1213" s="7" t="s">
        <v>7199</v>
      </c>
      <c r="K1213" s="7" t="s">
        <v>7129</v>
      </c>
      <c r="L1213" s="9" t="s">
        <v>7355</v>
      </c>
      <c r="M1213" s="9" t="s">
        <v>7356</v>
      </c>
      <c r="N1213" s="9"/>
      <c r="O1213" s="7" t="s">
        <v>7136</v>
      </c>
      <c r="P1213" s="7"/>
      <c r="Q1213" s="7"/>
      <c r="R1213" s="7">
        <v>335598</v>
      </c>
      <c r="S1213" s="7"/>
      <c r="T1213" s="7"/>
      <c r="U1213" s="7"/>
      <c r="V1213" s="7"/>
      <c r="W1213" s="7"/>
      <c r="X1213" s="7"/>
      <c r="Y1213" s="7"/>
      <c r="Z1213" s="9" t="s">
        <v>7641</v>
      </c>
      <c r="AA1213" s="7" t="s">
        <v>480</v>
      </c>
      <c r="AB1213" s="7">
        <v>1</v>
      </c>
    </row>
    <row r="1214" spans="1:28" ht="21.6" customHeight="1">
      <c r="A1214" s="7">
        <v>171</v>
      </c>
      <c r="B1214" s="7">
        <v>2025103304</v>
      </c>
      <c r="C1214" s="7">
        <v>1</v>
      </c>
      <c r="D1214" s="7" t="s">
        <v>7123</v>
      </c>
      <c r="E1214" s="7" t="s">
        <v>125</v>
      </c>
      <c r="F1214" s="7" t="s">
        <v>8491</v>
      </c>
      <c r="G1214" s="7" t="s">
        <v>7296</v>
      </c>
      <c r="H1214" s="7" t="s">
        <v>7226</v>
      </c>
      <c r="I1214" s="7" t="s">
        <v>7359</v>
      </c>
      <c r="J1214" s="7" t="s">
        <v>7199</v>
      </c>
      <c r="K1214" s="7" t="s">
        <v>7129</v>
      </c>
      <c r="L1214" s="9" t="s">
        <v>8492</v>
      </c>
      <c r="M1214" s="9" t="s">
        <v>7361</v>
      </c>
      <c r="N1214" s="9" t="s">
        <v>8493</v>
      </c>
      <c r="O1214" s="7" t="s">
        <v>471</v>
      </c>
      <c r="P1214" s="7"/>
      <c r="Q1214" s="7"/>
      <c r="R1214" s="7">
        <v>0</v>
      </c>
      <c r="S1214" s="7" t="s">
        <v>480</v>
      </c>
      <c r="T1214" s="7"/>
      <c r="U1214" s="7"/>
      <c r="V1214" s="7"/>
      <c r="W1214" s="7"/>
      <c r="X1214" s="7"/>
      <c r="Y1214" s="7"/>
      <c r="Z1214" s="9" t="s">
        <v>118</v>
      </c>
      <c r="AA1214" s="7" t="s">
        <v>480</v>
      </c>
      <c r="AB1214" s="7">
        <v>1</v>
      </c>
    </row>
    <row r="1215" spans="1:28" ht="21.6" customHeight="1">
      <c r="A1215" s="7">
        <v>208</v>
      </c>
      <c r="B1215" s="7">
        <v>2025103308</v>
      </c>
      <c r="C1215" s="7">
        <v>1</v>
      </c>
      <c r="D1215" s="7" t="s">
        <v>7123</v>
      </c>
      <c r="E1215" s="7" t="s">
        <v>125</v>
      </c>
      <c r="F1215" s="7" t="s">
        <v>8491</v>
      </c>
      <c r="G1215" s="7" t="s">
        <v>7226</v>
      </c>
      <c r="H1215" s="7" t="s">
        <v>7309</v>
      </c>
      <c r="I1215" s="7" t="s">
        <v>7416</v>
      </c>
      <c r="J1215" s="7" t="s">
        <v>7417</v>
      </c>
      <c r="K1215" s="7" t="s">
        <v>7129</v>
      </c>
      <c r="L1215" s="9" t="s">
        <v>7418</v>
      </c>
      <c r="M1215" s="9" t="s">
        <v>7356</v>
      </c>
      <c r="N1215" s="9" t="s">
        <v>7388</v>
      </c>
      <c r="O1215" s="7" t="s">
        <v>471</v>
      </c>
      <c r="P1215" s="7"/>
      <c r="Q1215" s="7"/>
      <c r="R1215" s="7">
        <v>75548</v>
      </c>
      <c r="S1215" s="7" t="s">
        <v>480</v>
      </c>
      <c r="T1215" s="7"/>
      <c r="U1215" s="7"/>
      <c r="V1215" s="7"/>
      <c r="W1215" s="7"/>
      <c r="X1215" s="7"/>
      <c r="Y1215" s="7"/>
      <c r="Z1215" s="9" t="s">
        <v>7641</v>
      </c>
      <c r="AA1215" s="7" t="s">
        <v>480</v>
      </c>
      <c r="AB1215" s="7">
        <v>1</v>
      </c>
    </row>
    <row r="1216" spans="1:28" ht="21.6" customHeight="1">
      <c r="A1216" s="7">
        <v>246</v>
      </c>
      <c r="B1216" s="7">
        <v>2025103134</v>
      </c>
      <c r="C1216" s="7">
        <v>1</v>
      </c>
      <c r="D1216" s="7" t="s">
        <v>7123</v>
      </c>
      <c r="E1216" s="7" t="s">
        <v>125</v>
      </c>
      <c r="F1216" s="7" t="s">
        <v>8487</v>
      </c>
      <c r="G1216" s="7" t="s">
        <v>7296</v>
      </c>
      <c r="H1216" s="7" t="s">
        <v>7226</v>
      </c>
      <c r="I1216" s="7" t="s">
        <v>8038</v>
      </c>
      <c r="J1216" s="7" t="s">
        <v>7489</v>
      </c>
      <c r="K1216" s="7" t="s">
        <v>7129</v>
      </c>
      <c r="L1216" s="9" t="s">
        <v>8039</v>
      </c>
      <c r="M1216" s="9" t="s">
        <v>8040</v>
      </c>
      <c r="N1216" s="9" t="s">
        <v>7370</v>
      </c>
      <c r="O1216" s="7" t="s">
        <v>471</v>
      </c>
      <c r="P1216" s="7"/>
      <c r="Q1216" s="7"/>
      <c r="R1216" s="7">
        <v>1138</v>
      </c>
      <c r="S1216" s="7"/>
      <c r="T1216" s="7"/>
      <c r="U1216" s="7"/>
      <c r="V1216" s="7"/>
      <c r="W1216" s="7"/>
      <c r="X1216" s="7"/>
      <c r="Y1216" s="7" t="s">
        <v>480</v>
      </c>
      <c r="Z1216" s="9" t="s">
        <v>7389</v>
      </c>
      <c r="AA1216" s="7" t="s">
        <v>480</v>
      </c>
      <c r="AB1216" s="7">
        <v>1</v>
      </c>
    </row>
    <row r="1217" spans="1:28" ht="21.6" customHeight="1">
      <c r="A1217" s="7">
        <v>253</v>
      </c>
      <c r="B1217" s="7">
        <v>2025101218</v>
      </c>
      <c r="C1217" s="7">
        <v>1</v>
      </c>
      <c r="D1217" s="7" t="s">
        <v>7123</v>
      </c>
      <c r="E1217" s="7" t="s">
        <v>125</v>
      </c>
      <c r="F1217" s="7" t="s">
        <v>8429</v>
      </c>
      <c r="G1217" s="7" t="s">
        <v>7327</v>
      </c>
      <c r="H1217" s="7" t="s">
        <v>7347</v>
      </c>
      <c r="I1217" s="7" t="s">
        <v>8300</v>
      </c>
      <c r="J1217" s="7" t="s">
        <v>7489</v>
      </c>
      <c r="K1217" s="7" t="s">
        <v>7129</v>
      </c>
      <c r="L1217" s="9" t="s">
        <v>8025</v>
      </c>
      <c r="M1217" s="9" t="s">
        <v>8301</v>
      </c>
      <c r="N1217" s="9" t="s">
        <v>8027</v>
      </c>
      <c r="O1217" s="7" t="s">
        <v>7136</v>
      </c>
      <c r="P1217" s="7"/>
      <c r="Q1217" s="7"/>
      <c r="R1217" s="7">
        <v>53</v>
      </c>
      <c r="S1217" s="7"/>
      <c r="T1217" s="7"/>
      <c r="U1217" s="7"/>
      <c r="V1217" s="7"/>
      <c r="W1217" s="7"/>
      <c r="X1217" s="7"/>
      <c r="Y1217" s="7"/>
      <c r="Z1217" s="9" t="s">
        <v>7641</v>
      </c>
      <c r="AA1217" s="7" t="s">
        <v>480</v>
      </c>
      <c r="AB1217" s="7">
        <v>1</v>
      </c>
    </row>
    <row r="1218" spans="1:28" ht="21.6" customHeight="1">
      <c r="A1218" s="7">
        <v>261</v>
      </c>
      <c r="B1218" s="7">
        <v>2025103135</v>
      </c>
      <c r="C1218" s="7">
        <v>1</v>
      </c>
      <c r="D1218" s="7" t="s">
        <v>7123</v>
      </c>
      <c r="E1218" s="7" t="s">
        <v>125</v>
      </c>
      <c r="F1218" s="7" t="s">
        <v>8487</v>
      </c>
      <c r="G1218" s="7" t="s">
        <v>7226</v>
      </c>
      <c r="H1218" s="7" t="s">
        <v>7309</v>
      </c>
      <c r="I1218" s="7" t="s">
        <v>7508</v>
      </c>
      <c r="J1218" s="7" t="s">
        <v>1843</v>
      </c>
      <c r="K1218" s="7" t="s">
        <v>7129</v>
      </c>
      <c r="L1218" s="9" t="s">
        <v>7509</v>
      </c>
      <c r="M1218" s="9" t="s">
        <v>7510</v>
      </c>
      <c r="N1218" s="9" t="s">
        <v>7511</v>
      </c>
      <c r="O1218" s="7" t="s">
        <v>471</v>
      </c>
      <c r="P1218" s="7"/>
      <c r="Q1218" s="7"/>
      <c r="R1218" s="7">
        <v>119109</v>
      </c>
      <c r="S1218" s="7"/>
      <c r="T1218" s="7"/>
      <c r="U1218" s="7" t="s">
        <v>480</v>
      </c>
      <c r="V1218" s="7"/>
      <c r="W1218" s="7"/>
      <c r="X1218" s="7"/>
      <c r="Y1218" s="7"/>
      <c r="Z1218" s="9" t="s">
        <v>7308</v>
      </c>
      <c r="AA1218" s="7" t="s">
        <v>480</v>
      </c>
      <c r="AB1218" s="7">
        <v>1</v>
      </c>
    </row>
    <row r="1219" spans="1:28" ht="21.6" customHeight="1">
      <c r="A1219" s="7">
        <v>269</v>
      </c>
      <c r="B1219" s="7">
        <v>2025103310</v>
      </c>
      <c r="C1219" s="7">
        <v>1</v>
      </c>
      <c r="D1219" s="7" t="s">
        <v>7123</v>
      </c>
      <c r="E1219" s="7" t="s">
        <v>125</v>
      </c>
      <c r="F1219" s="7" t="s">
        <v>8491</v>
      </c>
      <c r="G1219" s="7" t="s">
        <v>7309</v>
      </c>
      <c r="H1219" s="7" t="s">
        <v>7179</v>
      </c>
      <c r="I1219" s="7" t="s">
        <v>7518</v>
      </c>
      <c r="J1219" s="7" t="s">
        <v>1843</v>
      </c>
      <c r="K1219" s="7" t="s">
        <v>7129</v>
      </c>
      <c r="L1219" s="9" t="s">
        <v>7418</v>
      </c>
      <c r="M1219" s="9" t="s">
        <v>7356</v>
      </c>
      <c r="N1219" s="9" t="s">
        <v>7388</v>
      </c>
      <c r="O1219" s="7" t="s">
        <v>471</v>
      </c>
      <c r="P1219" s="7"/>
      <c r="Q1219" s="7"/>
      <c r="R1219" s="7">
        <v>108519</v>
      </c>
      <c r="S1219" s="7" t="s">
        <v>480</v>
      </c>
      <c r="T1219" s="7"/>
      <c r="U1219" s="7"/>
      <c r="V1219" s="7"/>
      <c r="W1219" s="7"/>
      <c r="X1219" s="7"/>
      <c r="Y1219" s="7"/>
      <c r="Z1219" s="9" t="s">
        <v>7641</v>
      </c>
      <c r="AA1219" s="7" t="s">
        <v>480</v>
      </c>
      <c r="AB1219" s="7">
        <v>1</v>
      </c>
    </row>
    <row r="1220" spans="1:28" ht="21.6" customHeight="1">
      <c r="A1220" s="7">
        <v>126</v>
      </c>
      <c r="B1220" s="7">
        <v>2025102275</v>
      </c>
      <c r="C1220" s="7">
        <v>1</v>
      </c>
      <c r="D1220" s="7" t="s">
        <v>7123</v>
      </c>
      <c r="E1220" s="7" t="s">
        <v>125</v>
      </c>
      <c r="F1220" s="7" t="s">
        <v>8454</v>
      </c>
      <c r="G1220" s="7" t="s">
        <v>7150</v>
      </c>
      <c r="H1220" s="7" t="s">
        <v>7373</v>
      </c>
      <c r="I1220" s="7" t="s">
        <v>7304</v>
      </c>
      <c r="J1220" s="7" t="s">
        <v>7141</v>
      </c>
      <c r="K1220" s="7" t="s">
        <v>7129</v>
      </c>
      <c r="L1220" s="9" t="s">
        <v>7305</v>
      </c>
      <c r="M1220" s="9" t="s">
        <v>7306</v>
      </c>
      <c r="N1220" s="9" t="s">
        <v>7307</v>
      </c>
      <c r="O1220" s="7" t="s">
        <v>7136</v>
      </c>
      <c r="P1220" s="7"/>
      <c r="Q1220" s="7">
        <v>22779</v>
      </c>
      <c r="R1220" s="7">
        <v>87968</v>
      </c>
      <c r="S1220" s="7"/>
      <c r="T1220" s="7"/>
      <c r="U1220" s="7"/>
      <c r="V1220" s="7"/>
      <c r="W1220" s="7"/>
      <c r="X1220" s="7"/>
      <c r="Y1220" s="7"/>
      <c r="Z1220" s="9" t="s">
        <v>7641</v>
      </c>
      <c r="AA1220" s="7" t="s">
        <v>480</v>
      </c>
      <c r="AB1220" s="7">
        <v>1</v>
      </c>
    </row>
    <row r="1221" spans="1:28" ht="21.6" customHeight="1">
      <c r="A1221" s="7">
        <v>172</v>
      </c>
      <c r="B1221" s="7">
        <v>2025103306</v>
      </c>
      <c r="C1221" s="7">
        <v>1</v>
      </c>
      <c r="D1221" s="7" t="s">
        <v>7123</v>
      </c>
      <c r="E1221" s="7" t="s">
        <v>125</v>
      </c>
      <c r="F1221" s="7" t="s">
        <v>8491</v>
      </c>
      <c r="G1221" s="7" t="s">
        <v>7296</v>
      </c>
      <c r="H1221" s="7" t="s">
        <v>7226</v>
      </c>
      <c r="I1221" s="7" t="s">
        <v>7354</v>
      </c>
      <c r="J1221" s="7" t="s">
        <v>7199</v>
      </c>
      <c r="K1221" s="7" t="s">
        <v>7129</v>
      </c>
      <c r="L1221" s="9" t="s">
        <v>7355</v>
      </c>
      <c r="M1221" s="9" t="s">
        <v>7356</v>
      </c>
      <c r="N1221" s="9"/>
      <c r="O1221" s="7" t="s">
        <v>471</v>
      </c>
      <c r="P1221" s="7"/>
      <c r="Q1221" s="7"/>
      <c r="R1221" s="7">
        <v>335598</v>
      </c>
      <c r="S1221" s="7" t="s">
        <v>480</v>
      </c>
      <c r="T1221" s="7"/>
      <c r="U1221" s="7"/>
      <c r="V1221" s="7"/>
      <c r="W1221" s="7"/>
      <c r="X1221" s="7"/>
      <c r="Y1221" s="7"/>
      <c r="Z1221" s="9" t="s">
        <v>7641</v>
      </c>
      <c r="AA1221" s="7" t="s">
        <v>480</v>
      </c>
      <c r="AB1221" s="7">
        <v>1</v>
      </c>
    </row>
    <row r="1222" spans="1:28" ht="21.6" customHeight="1">
      <c r="A1222" s="7">
        <v>191</v>
      </c>
      <c r="B1222" s="7">
        <v>2025102617</v>
      </c>
      <c r="C1222" s="7">
        <v>1</v>
      </c>
      <c r="D1222" s="7" t="s">
        <v>7123</v>
      </c>
      <c r="E1222" s="7" t="s">
        <v>125</v>
      </c>
      <c r="F1222" s="7" t="s">
        <v>8469</v>
      </c>
      <c r="G1222" s="7" t="s">
        <v>7196</v>
      </c>
      <c r="H1222" s="7" t="s">
        <v>7150</v>
      </c>
      <c r="I1222" s="7" t="s">
        <v>7403</v>
      </c>
      <c r="J1222" s="7" t="s">
        <v>7223</v>
      </c>
      <c r="K1222" s="7" t="s">
        <v>7129</v>
      </c>
      <c r="L1222" s="9" t="s">
        <v>7323</v>
      </c>
      <c r="M1222" s="9" t="s">
        <v>7404</v>
      </c>
      <c r="N1222" s="9" t="s">
        <v>7405</v>
      </c>
      <c r="O1222" s="7" t="s">
        <v>7136</v>
      </c>
      <c r="P1222" s="7"/>
      <c r="Q1222" s="7"/>
      <c r="R1222" s="7">
        <v>2724</v>
      </c>
      <c r="S1222" s="7"/>
      <c r="T1222" s="7"/>
      <c r="U1222" s="7"/>
      <c r="V1222" s="7"/>
      <c r="W1222" s="7"/>
      <c r="X1222" s="7"/>
      <c r="Y1222" s="7"/>
      <c r="Z1222" s="9" t="s">
        <v>7766</v>
      </c>
      <c r="AA1222" s="7" t="s">
        <v>480</v>
      </c>
      <c r="AB1222" s="7">
        <v>1</v>
      </c>
    </row>
    <row r="1223" spans="1:28" ht="21.6" customHeight="1">
      <c r="A1223" s="7">
        <v>236</v>
      </c>
      <c r="B1223" s="7">
        <v>2025100509</v>
      </c>
      <c r="C1223" s="7">
        <v>1</v>
      </c>
      <c r="D1223" s="7" t="s">
        <v>7123</v>
      </c>
      <c r="E1223" s="7" t="s">
        <v>125</v>
      </c>
      <c r="F1223" s="7" t="s">
        <v>8421</v>
      </c>
      <c r="G1223" s="7" t="s">
        <v>7373</v>
      </c>
      <c r="H1223" s="7" t="s">
        <v>7332</v>
      </c>
      <c r="I1223" s="7" t="s">
        <v>7476</v>
      </c>
      <c r="J1223" s="7" t="s">
        <v>7244</v>
      </c>
      <c r="K1223" s="7" t="s">
        <v>7129</v>
      </c>
      <c r="L1223" s="9" t="s">
        <v>7408</v>
      </c>
      <c r="M1223" s="9" t="s">
        <v>7477</v>
      </c>
      <c r="N1223" s="9" t="s">
        <v>7478</v>
      </c>
      <c r="O1223" s="7" t="s">
        <v>7136</v>
      </c>
      <c r="P1223" s="7"/>
      <c r="Q1223" s="7"/>
      <c r="R1223" s="7">
        <v>367919</v>
      </c>
      <c r="S1223" s="7"/>
      <c r="T1223" s="7"/>
      <c r="U1223" s="7"/>
      <c r="V1223" s="7"/>
      <c r="W1223" s="7"/>
      <c r="X1223" s="7"/>
      <c r="Y1223" s="7"/>
      <c r="Z1223" s="9" t="s">
        <v>7641</v>
      </c>
      <c r="AA1223" s="7" t="s">
        <v>480</v>
      </c>
      <c r="AB1223" s="7">
        <v>1</v>
      </c>
    </row>
    <row r="1224" spans="1:28" ht="21.6" customHeight="1">
      <c r="A1224" s="7">
        <v>8</v>
      </c>
      <c r="B1224" s="7">
        <v>2025102728</v>
      </c>
      <c r="C1224" s="7">
        <v>1</v>
      </c>
      <c r="D1224" s="7" t="s">
        <v>7123</v>
      </c>
      <c r="E1224" s="7" t="s">
        <v>130</v>
      </c>
      <c r="F1224" s="7" t="s">
        <v>8477</v>
      </c>
      <c r="G1224" s="7" t="s">
        <v>7257</v>
      </c>
      <c r="H1224" s="7" t="s">
        <v>7258</v>
      </c>
      <c r="I1224" s="7" t="s">
        <v>7186</v>
      </c>
      <c r="J1224" s="7" t="s">
        <v>7170</v>
      </c>
      <c r="K1224" s="7" t="s">
        <v>7129</v>
      </c>
      <c r="L1224" s="9" t="s">
        <v>7187</v>
      </c>
      <c r="M1224" s="9" t="s">
        <v>7188</v>
      </c>
      <c r="N1224" s="9"/>
      <c r="O1224" s="7" t="s">
        <v>7136</v>
      </c>
      <c r="P1224" s="7"/>
      <c r="Q1224" s="7">
        <v>2227</v>
      </c>
      <c r="R1224" s="7">
        <v>2018</v>
      </c>
      <c r="S1224" s="7"/>
      <c r="T1224" s="7"/>
      <c r="U1224" s="7"/>
      <c r="V1224" s="7"/>
      <c r="W1224" s="7"/>
      <c r="X1224" s="7"/>
      <c r="Y1224" s="7"/>
      <c r="Z1224" s="9" t="s">
        <v>7132</v>
      </c>
      <c r="AA1224" s="7" t="s">
        <v>480</v>
      </c>
      <c r="AB1224" s="7">
        <v>1</v>
      </c>
    </row>
    <row r="1225" spans="1:28" ht="21.6" customHeight="1">
      <c r="A1225" s="7">
        <v>16</v>
      </c>
      <c r="B1225" s="7">
        <v>2025101694</v>
      </c>
      <c r="C1225" s="7">
        <v>1</v>
      </c>
      <c r="D1225" s="7" t="s">
        <v>7123</v>
      </c>
      <c r="E1225" s="7" t="s">
        <v>130</v>
      </c>
      <c r="F1225" s="7" t="s">
        <v>8435</v>
      </c>
      <c r="G1225" s="7" t="s">
        <v>8441</v>
      </c>
      <c r="H1225" s="7" t="s">
        <v>8442</v>
      </c>
      <c r="I1225" s="7" t="s">
        <v>8443</v>
      </c>
      <c r="J1225" s="7" t="s">
        <v>7170</v>
      </c>
      <c r="K1225" s="7" t="s">
        <v>7129</v>
      </c>
      <c r="L1225" s="9" t="s">
        <v>7153</v>
      </c>
      <c r="M1225" s="9" t="s">
        <v>7154</v>
      </c>
      <c r="N1225" s="9" t="s">
        <v>7155</v>
      </c>
      <c r="O1225" s="7" t="s">
        <v>7136</v>
      </c>
      <c r="P1225" s="7"/>
      <c r="Q1225" s="7">
        <v>1822</v>
      </c>
      <c r="R1225" s="7">
        <v>2479</v>
      </c>
      <c r="S1225" s="7"/>
      <c r="T1225" s="7"/>
      <c r="U1225" s="7"/>
      <c r="V1225" s="7"/>
      <c r="W1225" s="7"/>
      <c r="X1225" s="7"/>
      <c r="Y1225" s="7"/>
      <c r="Z1225" s="9" t="s">
        <v>7132</v>
      </c>
      <c r="AA1225" s="7" t="s">
        <v>480</v>
      </c>
      <c r="AB1225" s="7">
        <v>1</v>
      </c>
    </row>
    <row r="1226" spans="1:28" ht="21.6" customHeight="1">
      <c r="A1226" s="7">
        <v>206</v>
      </c>
      <c r="B1226" s="7">
        <v>2025100066</v>
      </c>
      <c r="C1226" s="7">
        <v>1</v>
      </c>
      <c r="D1226" s="7" t="s">
        <v>7123</v>
      </c>
      <c r="E1226" s="7" t="s">
        <v>125</v>
      </c>
      <c r="F1226" s="7" t="s">
        <v>8412</v>
      </c>
      <c r="G1226" s="7" t="s">
        <v>7179</v>
      </c>
      <c r="H1226" s="7" t="s">
        <v>7327</v>
      </c>
      <c r="I1226" s="7" t="s">
        <v>8415</v>
      </c>
      <c r="J1226" s="7" t="s">
        <v>7223</v>
      </c>
      <c r="K1226" s="7" t="s">
        <v>7129</v>
      </c>
      <c r="L1226" s="9" t="s">
        <v>7344</v>
      </c>
      <c r="M1226" s="9" t="s">
        <v>7465</v>
      </c>
      <c r="N1226" s="9" t="s">
        <v>7466</v>
      </c>
      <c r="O1226" s="7" t="s">
        <v>7136</v>
      </c>
      <c r="P1226" s="7"/>
      <c r="Q1226" s="7"/>
      <c r="R1226" s="7">
        <v>5001</v>
      </c>
      <c r="S1226" s="7"/>
      <c r="T1226" s="7"/>
      <c r="U1226" s="7"/>
      <c r="V1226" s="7"/>
      <c r="W1226" s="7"/>
      <c r="X1226" s="7"/>
      <c r="Y1226" s="7"/>
      <c r="Z1226" s="9" t="s">
        <v>7641</v>
      </c>
      <c r="AA1226" s="7" t="s">
        <v>480</v>
      </c>
      <c r="AB1226" s="7">
        <v>1</v>
      </c>
    </row>
    <row r="1227" spans="1:28" ht="21.6" customHeight="1">
      <c r="A1227" s="7">
        <v>247</v>
      </c>
      <c r="B1227" s="7">
        <v>2025103359</v>
      </c>
      <c r="C1227" s="7">
        <v>1</v>
      </c>
      <c r="D1227" s="7" t="s">
        <v>7123</v>
      </c>
      <c r="E1227" s="7" t="s">
        <v>125</v>
      </c>
      <c r="F1227" s="7" t="s">
        <v>8491</v>
      </c>
      <c r="G1227" s="7" t="s">
        <v>7196</v>
      </c>
      <c r="H1227" s="7" t="s">
        <v>7204</v>
      </c>
      <c r="I1227" s="7" t="s">
        <v>7485</v>
      </c>
      <c r="J1227" s="7" t="s">
        <v>7244</v>
      </c>
      <c r="K1227" s="7" t="s">
        <v>7129</v>
      </c>
      <c r="L1227" s="9" t="s">
        <v>7486</v>
      </c>
      <c r="M1227" s="9" t="s">
        <v>7487</v>
      </c>
      <c r="N1227" s="9"/>
      <c r="O1227" s="7" t="s">
        <v>471</v>
      </c>
      <c r="P1227" s="7"/>
      <c r="Q1227" s="7"/>
      <c r="R1227" s="7">
        <v>88226</v>
      </c>
      <c r="S1227" s="7"/>
      <c r="T1227" s="7" t="s">
        <v>480</v>
      </c>
      <c r="U1227" s="7"/>
      <c r="V1227" s="7"/>
      <c r="W1227" s="7"/>
      <c r="X1227" s="7"/>
      <c r="Y1227" s="7"/>
      <c r="Z1227" s="9" t="s">
        <v>7269</v>
      </c>
      <c r="AA1227" s="7" t="s">
        <v>480</v>
      </c>
      <c r="AB1227" s="7">
        <v>1</v>
      </c>
    </row>
    <row r="1228" spans="1:28" ht="21.6" customHeight="1">
      <c r="A1228" s="7">
        <v>49</v>
      </c>
      <c r="B1228" s="7">
        <v>2025100057</v>
      </c>
      <c r="C1228" s="7">
        <v>1</v>
      </c>
      <c r="D1228" s="7" t="s">
        <v>7123</v>
      </c>
      <c r="E1228" s="7" t="s">
        <v>130</v>
      </c>
      <c r="F1228" s="7" t="s">
        <v>8412</v>
      </c>
      <c r="G1228" s="7" t="s">
        <v>7397</v>
      </c>
      <c r="H1228" s="7" t="s">
        <v>7940</v>
      </c>
      <c r="I1228" s="7" t="s">
        <v>7239</v>
      </c>
      <c r="J1228" s="7" t="s">
        <v>7234</v>
      </c>
      <c r="K1228" s="7" t="s">
        <v>7129</v>
      </c>
      <c r="L1228" s="9" t="s">
        <v>7240</v>
      </c>
      <c r="M1228" s="9" t="s">
        <v>7241</v>
      </c>
      <c r="N1228" s="9" t="s">
        <v>7218</v>
      </c>
      <c r="O1228" s="7" t="s">
        <v>7136</v>
      </c>
      <c r="P1228" s="7"/>
      <c r="Q1228" s="7">
        <v>2436</v>
      </c>
      <c r="R1228" s="7">
        <v>302935</v>
      </c>
      <c r="S1228" s="7"/>
      <c r="T1228" s="7"/>
      <c r="U1228" s="7"/>
      <c r="V1228" s="7"/>
      <c r="W1228" s="7"/>
      <c r="X1228" s="7"/>
      <c r="Y1228" s="7"/>
      <c r="Z1228" s="9" t="s">
        <v>7132</v>
      </c>
      <c r="AA1228" s="7" t="s">
        <v>480</v>
      </c>
      <c r="AB1228" s="7">
        <v>1</v>
      </c>
    </row>
    <row r="1229" spans="1:28" ht="21.6" customHeight="1">
      <c r="A1229" s="7">
        <v>141</v>
      </c>
      <c r="B1229" s="7">
        <v>2025102615</v>
      </c>
      <c r="C1229" s="7">
        <v>1</v>
      </c>
      <c r="D1229" s="7" t="s">
        <v>7123</v>
      </c>
      <c r="E1229" s="7" t="s">
        <v>125</v>
      </c>
      <c r="F1229" s="7" t="s">
        <v>8469</v>
      </c>
      <c r="G1229" s="7" t="s">
        <v>7314</v>
      </c>
      <c r="H1229" s="7" t="s">
        <v>7196</v>
      </c>
      <c r="I1229" s="7" t="s">
        <v>7625</v>
      </c>
      <c r="J1229" s="7" t="s">
        <v>7141</v>
      </c>
      <c r="K1229" s="7" t="s">
        <v>7129</v>
      </c>
      <c r="L1229" s="9" t="s">
        <v>7323</v>
      </c>
      <c r="M1229" s="9" t="s">
        <v>7626</v>
      </c>
      <c r="N1229" s="9" t="s">
        <v>7627</v>
      </c>
      <c r="O1229" s="7" t="s">
        <v>7136</v>
      </c>
      <c r="P1229" s="7"/>
      <c r="Q1229" s="7">
        <v>45</v>
      </c>
      <c r="R1229" s="7">
        <v>1323</v>
      </c>
      <c r="S1229" s="7"/>
      <c r="T1229" s="7"/>
      <c r="U1229" s="7"/>
      <c r="V1229" s="7"/>
      <c r="W1229" s="7"/>
      <c r="X1229" s="7"/>
      <c r="Y1229" s="7"/>
      <c r="Z1229" s="9" t="s">
        <v>7766</v>
      </c>
      <c r="AA1229" s="7" t="s">
        <v>480</v>
      </c>
      <c r="AB1229" s="7">
        <v>1</v>
      </c>
    </row>
    <row r="1230" spans="1:28" ht="21.6" customHeight="1">
      <c r="A1230" s="7">
        <v>148</v>
      </c>
      <c r="B1230" s="7">
        <v>2025100846</v>
      </c>
      <c r="C1230" s="7">
        <v>1</v>
      </c>
      <c r="D1230" s="7" t="s">
        <v>7123</v>
      </c>
      <c r="E1230" s="7" t="s">
        <v>125</v>
      </c>
      <c r="F1230" s="7" t="s">
        <v>8428</v>
      </c>
      <c r="G1230" s="7" t="s">
        <v>7309</v>
      </c>
      <c r="H1230" s="7" t="s">
        <v>7179</v>
      </c>
      <c r="I1230" s="7" t="s">
        <v>7628</v>
      </c>
      <c r="J1230" s="7" t="s">
        <v>7170</v>
      </c>
      <c r="K1230" s="7" t="s">
        <v>7129</v>
      </c>
      <c r="L1230" s="9" t="s">
        <v>7329</v>
      </c>
      <c r="M1230" s="9" t="s">
        <v>7629</v>
      </c>
      <c r="N1230" s="9" t="s">
        <v>7630</v>
      </c>
      <c r="O1230" s="7" t="s">
        <v>7136</v>
      </c>
      <c r="P1230" s="7">
        <v>1800</v>
      </c>
      <c r="Q1230" s="7">
        <v>2596</v>
      </c>
      <c r="R1230" s="7">
        <v>7150</v>
      </c>
      <c r="S1230" s="7"/>
      <c r="T1230" s="7"/>
      <c r="U1230" s="7"/>
      <c r="V1230" s="7"/>
      <c r="W1230" s="7"/>
      <c r="X1230" s="7"/>
      <c r="Y1230" s="7"/>
      <c r="Z1230" s="9" t="s">
        <v>7641</v>
      </c>
      <c r="AA1230" s="7" t="s">
        <v>480</v>
      </c>
      <c r="AB1230" s="7">
        <v>1</v>
      </c>
    </row>
    <row r="1231" spans="1:28" ht="21.6" customHeight="1">
      <c r="A1231" s="7">
        <v>181</v>
      </c>
      <c r="B1231" s="7">
        <v>2025103449</v>
      </c>
      <c r="C1231" s="7">
        <v>1</v>
      </c>
      <c r="D1231" s="7" t="s">
        <v>7123</v>
      </c>
      <c r="E1231" s="7" t="s">
        <v>125</v>
      </c>
      <c r="F1231" s="7" t="s">
        <v>8494</v>
      </c>
      <c r="G1231" s="7" t="s">
        <v>7347</v>
      </c>
      <c r="H1231" s="7" t="s">
        <v>7523</v>
      </c>
      <c r="I1231" s="7" t="s">
        <v>7359</v>
      </c>
      <c r="J1231" s="7" t="s">
        <v>7199</v>
      </c>
      <c r="K1231" s="7" t="s">
        <v>7129</v>
      </c>
      <c r="L1231" s="9" t="s">
        <v>8492</v>
      </c>
      <c r="M1231" s="9" t="s">
        <v>7361</v>
      </c>
      <c r="N1231" s="9" t="s">
        <v>8493</v>
      </c>
      <c r="O1231" s="7" t="s">
        <v>471</v>
      </c>
      <c r="P1231" s="7"/>
      <c r="Q1231" s="7"/>
      <c r="R1231" s="7">
        <v>109200</v>
      </c>
      <c r="S1231" s="7"/>
      <c r="T1231" s="7"/>
      <c r="U1231" s="7"/>
      <c r="V1231" s="7"/>
      <c r="W1231" s="7"/>
      <c r="X1231" s="7"/>
      <c r="Y1231" s="7" t="s">
        <v>480</v>
      </c>
      <c r="Z1231" s="9" t="s">
        <v>7641</v>
      </c>
      <c r="AA1231" s="7" t="s">
        <v>480</v>
      </c>
      <c r="AB1231" s="7">
        <v>1</v>
      </c>
    </row>
    <row r="1232" spans="1:28" ht="21.6" customHeight="1">
      <c r="A1232" s="7">
        <v>254</v>
      </c>
      <c r="B1232" s="7">
        <v>2025103357</v>
      </c>
      <c r="C1232" s="7">
        <v>1</v>
      </c>
      <c r="D1232" s="7" t="s">
        <v>7123</v>
      </c>
      <c r="E1232" s="7" t="s">
        <v>125</v>
      </c>
      <c r="F1232" s="7" t="s">
        <v>8494</v>
      </c>
      <c r="G1232" s="7" t="s">
        <v>7296</v>
      </c>
      <c r="H1232" s="7" t="s">
        <v>7309</v>
      </c>
      <c r="I1232" s="7" t="s">
        <v>8495</v>
      </c>
      <c r="J1232" s="7" t="s">
        <v>8496</v>
      </c>
      <c r="K1232" s="7" t="s">
        <v>7129</v>
      </c>
      <c r="L1232" s="9" t="s">
        <v>7408</v>
      </c>
      <c r="M1232" s="9" t="s">
        <v>7472</v>
      </c>
      <c r="N1232" s="9" t="s">
        <v>8497</v>
      </c>
      <c r="O1232" s="7" t="s">
        <v>509</v>
      </c>
      <c r="P1232" s="7"/>
      <c r="Q1232" s="7"/>
      <c r="R1232" s="7">
        <v>0</v>
      </c>
      <c r="S1232" s="7"/>
      <c r="T1232" s="7"/>
      <c r="U1232" s="7"/>
      <c r="V1232" s="7"/>
      <c r="W1232" s="7"/>
      <c r="X1232" s="7"/>
      <c r="Y1232" s="7"/>
      <c r="Z1232" s="9" t="s">
        <v>7301</v>
      </c>
      <c r="AA1232" s="7" t="s">
        <v>480</v>
      </c>
      <c r="AB1232" s="7">
        <v>1</v>
      </c>
    </row>
    <row r="1233" spans="1:28" ht="21.6" customHeight="1">
      <c r="A1233" s="7">
        <v>131</v>
      </c>
      <c r="B1233" s="7">
        <v>2025103468</v>
      </c>
      <c r="C1233" s="7">
        <v>1</v>
      </c>
      <c r="D1233" s="7" t="s">
        <v>7123</v>
      </c>
      <c r="E1233" s="7" t="s">
        <v>125</v>
      </c>
      <c r="F1233" s="7" t="s">
        <v>8494</v>
      </c>
      <c r="G1233" s="7" t="s">
        <v>7150</v>
      </c>
      <c r="H1233" s="7" t="s">
        <v>7373</v>
      </c>
      <c r="I1233" s="7" t="s">
        <v>7297</v>
      </c>
      <c r="J1233" s="7" t="s">
        <v>7141</v>
      </c>
      <c r="K1233" s="7" t="s">
        <v>7129</v>
      </c>
      <c r="L1233" s="9" t="s">
        <v>7298</v>
      </c>
      <c r="M1233" s="9" t="s">
        <v>7299</v>
      </c>
      <c r="N1233" s="9" t="s">
        <v>7612</v>
      </c>
      <c r="O1233" s="7" t="s">
        <v>471</v>
      </c>
      <c r="P1233" s="7"/>
      <c r="Q1233" s="7">
        <v>11309</v>
      </c>
      <c r="R1233" s="7">
        <v>80833</v>
      </c>
      <c r="S1233" s="7"/>
      <c r="T1233" s="7"/>
      <c r="U1233" s="7" t="s">
        <v>480</v>
      </c>
      <c r="V1233" s="7"/>
      <c r="W1233" s="7"/>
      <c r="X1233" s="7"/>
      <c r="Y1233" s="7"/>
      <c r="Z1233" s="9" t="s">
        <v>7308</v>
      </c>
      <c r="AA1233" s="7" t="s">
        <v>480</v>
      </c>
      <c r="AB1233" s="7">
        <v>1</v>
      </c>
    </row>
    <row r="1234" spans="1:28" ht="21.6" customHeight="1">
      <c r="A1234" s="7">
        <v>190</v>
      </c>
      <c r="B1234" s="7">
        <v>2025100369</v>
      </c>
      <c r="C1234" s="7">
        <v>1</v>
      </c>
      <c r="D1234" s="7" t="s">
        <v>7123</v>
      </c>
      <c r="E1234" s="7" t="s">
        <v>125</v>
      </c>
      <c r="F1234" s="7" t="s">
        <v>8421</v>
      </c>
      <c r="G1234" s="7" t="s">
        <v>7179</v>
      </c>
      <c r="H1234" s="7" t="s">
        <v>7327</v>
      </c>
      <c r="I1234" s="7" t="s">
        <v>7379</v>
      </c>
      <c r="J1234" s="7" t="s">
        <v>7223</v>
      </c>
      <c r="K1234" s="7" t="s">
        <v>7129</v>
      </c>
      <c r="L1234" s="9" t="s">
        <v>7380</v>
      </c>
      <c r="M1234" s="9" t="s">
        <v>7381</v>
      </c>
      <c r="N1234" s="9" t="s">
        <v>7382</v>
      </c>
      <c r="O1234" s="7" t="s">
        <v>7136</v>
      </c>
      <c r="P1234" s="7"/>
      <c r="Q1234" s="7"/>
      <c r="R1234" s="7">
        <v>155192</v>
      </c>
      <c r="S1234" s="7"/>
      <c r="T1234" s="7"/>
      <c r="U1234" s="7"/>
      <c r="V1234" s="7"/>
      <c r="W1234" s="7"/>
      <c r="X1234" s="7"/>
      <c r="Y1234" s="7"/>
      <c r="Z1234" s="9" t="s">
        <v>7641</v>
      </c>
      <c r="AA1234" s="7" t="s">
        <v>480</v>
      </c>
      <c r="AB1234" s="7">
        <v>1</v>
      </c>
    </row>
    <row r="1235" spans="1:28" ht="21.6" customHeight="1">
      <c r="A1235" s="7">
        <v>197</v>
      </c>
      <c r="B1235" s="7">
        <v>2025103461</v>
      </c>
      <c r="C1235" s="7">
        <v>1</v>
      </c>
      <c r="D1235" s="7" t="s">
        <v>7123</v>
      </c>
      <c r="E1235" s="7" t="s">
        <v>125</v>
      </c>
      <c r="F1235" s="7" t="s">
        <v>8494</v>
      </c>
      <c r="G1235" s="7" t="s">
        <v>7314</v>
      </c>
      <c r="H1235" s="7" t="s">
        <v>7196</v>
      </c>
      <c r="I1235" s="7" t="s">
        <v>7393</v>
      </c>
      <c r="J1235" s="7" t="s">
        <v>7223</v>
      </c>
      <c r="K1235" s="7" t="s">
        <v>7129</v>
      </c>
      <c r="L1235" s="9" t="s">
        <v>7394</v>
      </c>
      <c r="M1235" s="9" t="s">
        <v>7395</v>
      </c>
      <c r="N1235" s="9"/>
      <c r="O1235" s="7" t="s">
        <v>471</v>
      </c>
      <c r="P1235" s="7"/>
      <c r="Q1235" s="7"/>
      <c r="R1235" s="7">
        <v>50000</v>
      </c>
      <c r="S1235" s="7"/>
      <c r="T1235" s="7"/>
      <c r="U1235" s="7"/>
      <c r="V1235" s="7"/>
      <c r="W1235" s="7" t="s">
        <v>480</v>
      </c>
      <c r="X1235" s="7"/>
      <c r="Y1235" s="7"/>
      <c r="Z1235" s="9" t="s">
        <v>8498</v>
      </c>
      <c r="AA1235" s="7" t="s">
        <v>480</v>
      </c>
      <c r="AB1235" s="7">
        <v>1</v>
      </c>
    </row>
    <row r="1236" spans="1:28" ht="21.6" customHeight="1">
      <c r="A1236" s="7">
        <v>218</v>
      </c>
      <c r="B1236" s="7">
        <v>2025102607</v>
      </c>
      <c r="C1236" s="7">
        <v>1</v>
      </c>
      <c r="D1236" s="7" t="s">
        <v>7123</v>
      </c>
      <c r="E1236" s="7" t="s">
        <v>125</v>
      </c>
      <c r="F1236" s="7" t="s">
        <v>8469</v>
      </c>
      <c r="G1236" s="7" t="s">
        <v>7347</v>
      </c>
      <c r="H1236" s="7" t="s">
        <v>7303</v>
      </c>
      <c r="I1236" s="7" t="s">
        <v>8499</v>
      </c>
      <c r="J1236" s="7" t="s">
        <v>7223</v>
      </c>
      <c r="K1236" s="7" t="s">
        <v>7129</v>
      </c>
      <c r="L1236" s="9" t="s">
        <v>7323</v>
      </c>
      <c r="M1236" s="9" t="s">
        <v>7439</v>
      </c>
      <c r="N1236" s="9" t="s">
        <v>7440</v>
      </c>
      <c r="O1236" s="7" t="s">
        <v>7136</v>
      </c>
      <c r="P1236" s="7"/>
      <c r="Q1236" s="7"/>
      <c r="R1236" s="7">
        <v>1291</v>
      </c>
      <c r="S1236" s="7"/>
      <c r="T1236" s="7"/>
      <c r="U1236" s="7"/>
      <c r="V1236" s="7"/>
      <c r="W1236" s="7"/>
      <c r="X1236" s="7"/>
      <c r="Y1236" s="7"/>
      <c r="Z1236" s="9" t="s">
        <v>7766</v>
      </c>
      <c r="AA1236" s="7" t="s">
        <v>480</v>
      </c>
      <c r="AB1236" s="7">
        <v>1</v>
      </c>
    </row>
    <row r="1237" spans="1:28" ht="21.6" customHeight="1">
      <c r="A1237" s="7">
        <v>347</v>
      </c>
      <c r="B1237" s="7">
        <v>2025103477</v>
      </c>
      <c r="C1237" s="7">
        <v>1</v>
      </c>
      <c r="D1237" s="7" t="s">
        <v>7123</v>
      </c>
      <c r="E1237" s="7" t="s">
        <v>125</v>
      </c>
      <c r="F1237" s="7" t="s">
        <v>8494</v>
      </c>
      <c r="G1237" s="7" t="s">
        <v>7332</v>
      </c>
      <c r="H1237" s="7" t="s">
        <v>7793</v>
      </c>
      <c r="I1237" s="7" t="s">
        <v>8456</v>
      </c>
      <c r="J1237" s="7" t="s">
        <v>7816</v>
      </c>
      <c r="K1237" s="7" t="s">
        <v>7525</v>
      </c>
      <c r="L1237" s="9" t="s">
        <v>7526</v>
      </c>
      <c r="M1237" s="9" t="s">
        <v>7527</v>
      </c>
      <c r="N1237" s="9" t="s">
        <v>165</v>
      </c>
      <c r="O1237" s="7" t="s">
        <v>471</v>
      </c>
      <c r="P1237" s="7"/>
      <c r="Q1237" s="7"/>
      <c r="R1237" s="7">
        <v>0</v>
      </c>
      <c r="S1237" s="7"/>
      <c r="T1237" s="7"/>
      <c r="U1237" s="7"/>
      <c r="V1237" s="7"/>
      <c r="W1237" s="7"/>
      <c r="X1237" s="7"/>
      <c r="Y1237" s="7" t="s">
        <v>480</v>
      </c>
      <c r="Z1237" s="9" t="s">
        <v>8500</v>
      </c>
      <c r="AA1237" s="7" t="s">
        <v>480</v>
      </c>
      <c r="AB1237" s="7">
        <v>1</v>
      </c>
    </row>
    <row r="1238" spans="1:28" ht="21.6" customHeight="1">
      <c r="A1238" s="7">
        <v>287</v>
      </c>
      <c r="B1238" s="7">
        <v>2025100080</v>
      </c>
      <c r="C1238" s="7">
        <v>1</v>
      </c>
      <c r="D1238" s="7" t="s">
        <v>7123</v>
      </c>
      <c r="E1238" s="7" t="s">
        <v>125</v>
      </c>
      <c r="F1238" s="7" t="s">
        <v>8412</v>
      </c>
      <c r="G1238" s="7" t="s">
        <v>7196</v>
      </c>
      <c r="H1238" s="7" t="s">
        <v>7150</v>
      </c>
      <c r="I1238" s="7" t="s">
        <v>8231</v>
      </c>
      <c r="J1238" s="7" t="s">
        <v>1843</v>
      </c>
      <c r="K1238" s="7" t="s">
        <v>7129</v>
      </c>
      <c r="L1238" s="9" t="s">
        <v>7496</v>
      </c>
      <c r="M1238" s="9" t="s">
        <v>7497</v>
      </c>
      <c r="N1238" s="9" t="s">
        <v>7498</v>
      </c>
      <c r="O1238" s="7" t="s">
        <v>7136</v>
      </c>
      <c r="P1238" s="7"/>
      <c r="Q1238" s="7"/>
      <c r="R1238" s="7">
        <v>68795</v>
      </c>
      <c r="S1238" s="7"/>
      <c r="T1238" s="7"/>
      <c r="U1238" s="7"/>
      <c r="V1238" s="7"/>
      <c r="W1238" s="7"/>
      <c r="X1238" s="7"/>
      <c r="Y1238" s="7"/>
      <c r="Z1238" s="9" t="s">
        <v>7641</v>
      </c>
      <c r="AA1238" s="7" t="s">
        <v>480</v>
      </c>
      <c r="AB1238" s="7">
        <v>1</v>
      </c>
    </row>
    <row r="1239" spans="1:28" ht="21.6" customHeight="1">
      <c r="A1239" s="7">
        <v>227</v>
      </c>
      <c r="B1239" s="7">
        <v>2025102611</v>
      </c>
      <c r="C1239" s="7">
        <v>1</v>
      </c>
      <c r="D1239" s="7" t="s">
        <v>7123</v>
      </c>
      <c r="E1239" s="7" t="s">
        <v>125</v>
      </c>
      <c r="F1239" s="7" t="s">
        <v>8469</v>
      </c>
      <c r="G1239" s="7" t="s">
        <v>7288</v>
      </c>
      <c r="H1239" s="7" t="s">
        <v>7712</v>
      </c>
      <c r="I1239" s="7" t="s">
        <v>7911</v>
      </c>
      <c r="J1239" s="7" t="s">
        <v>7234</v>
      </c>
      <c r="K1239" s="7" t="s">
        <v>7129</v>
      </c>
      <c r="L1239" s="9" t="s">
        <v>7323</v>
      </c>
      <c r="M1239" s="9" t="s">
        <v>7912</v>
      </c>
      <c r="N1239" s="9" t="s">
        <v>7913</v>
      </c>
      <c r="O1239" s="7" t="s">
        <v>7136</v>
      </c>
      <c r="P1239" s="7"/>
      <c r="Q1239" s="7">
        <v>1542</v>
      </c>
      <c r="R1239" s="7">
        <v>1034</v>
      </c>
      <c r="S1239" s="7"/>
      <c r="T1239" s="7"/>
      <c r="U1239" s="7"/>
      <c r="V1239" s="7"/>
      <c r="W1239" s="7"/>
      <c r="X1239" s="7"/>
      <c r="Y1239" s="7"/>
      <c r="Z1239" s="9" t="s">
        <v>7766</v>
      </c>
      <c r="AA1239" s="7" t="s">
        <v>480</v>
      </c>
      <c r="AB1239" s="7">
        <v>1</v>
      </c>
    </row>
    <row r="1240" spans="1:28" ht="21.6" customHeight="1">
      <c r="A1240" s="7">
        <v>35</v>
      </c>
      <c r="B1240" s="7">
        <v>2025103727</v>
      </c>
      <c r="C1240" s="7">
        <v>1</v>
      </c>
      <c r="D1240" s="7" t="s">
        <v>7123</v>
      </c>
      <c r="E1240" s="7" t="s">
        <v>130</v>
      </c>
      <c r="F1240" s="7" t="s">
        <v>8501</v>
      </c>
      <c r="G1240" s="7" t="s">
        <v>7204</v>
      </c>
      <c r="H1240" s="7" t="s">
        <v>7577</v>
      </c>
      <c r="I1240" s="7" t="s">
        <v>7963</v>
      </c>
      <c r="J1240" s="7" t="s">
        <v>7199</v>
      </c>
      <c r="K1240" s="7" t="s">
        <v>7129</v>
      </c>
      <c r="L1240" s="9" t="s">
        <v>7574</v>
      </c>
      <c r="M1240" s="9" t="s">
        <v>8243</v>
      </c>
      <c r="N1240" s="9"/>
      <c r="O1240" s="7" t="s">
        <v>509</v>
      </c>
      <c r="P1240" s="7"/>
      <c r="Q1240" s="7"/>
      <c r="R1240" s="7">
        <v>232488</v>
      </c>
      <c r="S1240" s="7"/>
      <c r="T1240" s="7"/>
      <c r="U1240" s="7"/>
      <c r="V1240" s="7"/>
      <c r="W1240" s="7"/>
      <c r="X1240" s="7"/>
      <c r="Y1240" s="7"/>
      <c r="Z1240" s="9" t="s">
        <v>8502</v>
      </c>
      <c r="AA1240" s="7" t="s">
        <v>480</v>
      </c>
      <c r="AB1240" s="7">
        <v>1</v>
      </c>
    </row>
    <row r="1241" spans="1:28" ht="21.6" customHeight="1">
      <c r="A1241" s="7">
        <v>45</v>
      </c>
      <c r="B1241" s="7">
        <v>2025103690</v>
      </c>
      <c r="C1241" s="7">
        <v>1</v>
      </c>
      <c r="D1241" s="7" t="s">
        <v>7123</v>
      </c>
      <c r="E1241" s="7" t="s">
        <v>130</v>
      </c>
      <c r="F1241" s="7" t="s">
        <v>8501</v>
      </c>
      <c r="G1241" s="7" t="s">
        <v>7347</v>
      </c>
      <c r="H1241" s="7" t="s">
        <v>8503</v>
      </c>
      <c r="I1241" s="7" t="s">
        <v>7228</v>
      </c>
      <c r="J1241" s="7" t="s">
        <v>7223</v>
      </c>
      <c r="K1241" s="7" t="s">
        <v>7129</v>
      </c>
      <c r="L1241" s="9" t="s">
        <v>7229</v>
      </c>
      <c r="M1241" s="9" t="s">
        <v>7230</v>
      </c>
      <c r="N1241" s="9"/>
      <c r="O1241" s="7" t="s">
        <v>509</v>
      </c>
      <c r="P1241" s="7"/>
      <c r="Q1241" s="7"/>
      <c r="R1241" s="7">
        <v>28400</v>
      </c>
      <c r="S1241" s="7"/>
      <c r="T1241" s="7"/>
      <c r="U1241" s="7"/>
      <c r="V1241" s="7"/>
      <c r="W1241" s="7"/>
      <c r="X1241" s="7"/>
      <c r="Y1241" s="7"/>
      <c r="Z1241" s="9" t="s">
        <v>8504</v>
      </c>
      <c r="AA1241" s="7" t="s">
        <v>480</v>
      </c>
      <c r="AB1241" s="7">
        <v>1</v>
      </c>
    </row>
    <row r="1242" spans="1:28" ht="21.6" customHeight="1">
      <c r="A1242" s="7">
        <v>50</v>
      </c>
      <c r="B1242" s="7">
        <v>2025103728</v>
      </c>
      <c r="C1242" s="7">
        <v>1</v>
      </c>
      <c r="D1242" s="7" t="s">
        <v>7123</v>
      </c>
      <c r="E1242" s="7" t="s">
        <v>130</v>
      </c>
      <c r="F1242" s="7" t="s">
        <v>8501</v>
      </c>
      <c r="G1242" s="7" t="s">
        <v>7506</v>
      </c>
      <c r="H1242" s="7" t="s">
        <v>8290</v>
      </c>
      <c r="I1242" s="7" t="s">
        <v>8505</v>
      </c>
      <c r="J1242" s="7" t="s">
        <v>7223</v>
      </c>
      <c r="K1242" s="7" t="s">
        <v>7129</v>
      </c>
      <c r="L1242" s="9" t="s">
        <v>7574</v>
      </c>
      <c r="M1242" s="9" t="s">
        <v>7575</v>
      </c>
      <c r="N1242" s="9" t="s">
        <v>130</v>
      </c>
      <c r="O1242" s="7" t="s">
        <v>509</v>
      </c>
      <c r="P1242" s="7"/>
      <c r="Q1242" s="7"/>
      <c r="R1242" s="7">
        <v>85455</v>
      </c>
      <c r="S1242" s="7"/>
      <c r="T1242" s="7"/>
      <c r="U1242" s="7"/>
      <c r="V1242" s="7"/>
      <c r="W1242" s="7"/>
      <c r="X1242" s="7"/>
      <c r="Y1242" s="7"/>
      <c r="Z1242" s="9" t="s">
        <v>8506</v>
      </c>
      <c r="AA1242" s="7" t="s">
        <v>480</v>
      </c>
      <c r="AB1242" s="7">
        <v>1</v>
      </c>
    </row>
    <row r="1243" spans="1:28" ht="21.6" customHeight="1">
      <c r="A1243" s="7">
        <v>156</v>
      </c>
      <c r="B1243" s="7">
        <v>2025103553</v>
      </c>
      <c r="C1243" s="7">
        <v>1</v>
      </c>
      <c r="D1243" s="7" t="s">
        <v>7123</v>
      </c>
      <c r="E1243" s="7" t="s">
        <v>125</v>
      </c>
      <c r="F1243" s="7" t="s">
        <v>8501</v>
      </c>
      <c r="G1243" s="7" t="s">
        <v>7332</v>
      </c>
      <c r="H1243" s="7" t="s">
        <v>7333</v>
      </c>
      <c r="I1243" s="7" t="s">
        <v>7634</v>
      </c>
      <c r="J1243" s="7" t="s">
        <v>7170</v>
      </c>
      <c r="K1243" s="7" t="s">
        <v>7129</v>
      </c>
      <c r="L1243" s="9" t="s">
        <v>7290</v>
      </c>
      <c r="M1243" s="9" t="s">
        <v>7291</v>
      </c>
      <c r="N1243" s="9" t="s">
        <v>7443</v>
      </c>
      <c r="O1243" s="7" t="s">
        <v>509</v>
      </c>
      <c r="P1243" s="7"/>
      <c r="Q1243" s="7">
        <v>900</v>
      </c>
      <c r="R1243" s="7">
        <v>13500</v>
      </c>
      <c r="S1243" s="7"/>
      <c r="T1243" s="7"/>
      <c r="U1243" s="7"/>
      <c r="V1243" s="7"/>
      <c r="W1243" s="7"/>
      <c r="X1243" s="7"/>
      <c r="Y1243" s="7"/>
      <c r="Z1243" s="9" t="s">
        <v>7761</v>
      </c>
      <c r="AA1243" s="7" t="s">
        <v>480</v>
      </c>
      <c r="AB1243" s="7">
        <v>1</v>
      </c>
    </row>
    <row r="1244" spans="1:28" ht="21.6" customHeight="1">
      <c r="A1244" s="7">
        <v>237</v>
      </c>
      <c r="B1244" s="7">
        <v>2025102629</v>
      </c>
      <c r="C1244" s="7">
        <v>1</v>
      </c>
      <c r="D1244" s="7" t="s">
        <v>7123</v>
      </c>
      <c r="E1244" s="7" t="s">
        <v>125</v>
      </c>
      <c r="F1244" s="7" t="s">
        <v>8469</v>
      </c>
      <c r="G1244" s="7" t="s">
        <v>7373</v>
      </c>
      <c r="H1244" s="7" t="s">
        <v>7332</v>
      </c>
      <c r="I1244" s="7" t="s">
        <v>7438</v>
      </c>
      <c r="J1244" s="7" t="s">
        <v>7234</v>
      </c>
      <c r="K1244" s="7" t="s">
        <v>7129</v>
      </c>
      <c r="L1244" s="9" t="s">
        <v>7323</v>
      </c>
      <c r="M1244" s="9" t="s">
        <v>7439</v>
      </c>
      <c r="N1244" s="9" t="s">
        <v>7440</v>
      </c>
      <c r="O1244" s="7" t="s">
        <v>7136</v>
      </c>
      <c r="P1244" s="7"/>
      <c r="Q1244" s="7">
        <v>289</v>
      </c>
      <c r="R1244" s="7">
        <v>337</v>
      </c>
      <c r="S1244" s="7"/>
      <c r="T1244" s="7"/>
      <c r="U1244" s="7"/>
      <c r="V1244" s="7"/>
      <c r="W1244" s="7"/>
      <c r="X1244" s="7"/>
      <c r="Y1244" s="7"/>
      <c r="Z1244" s="9" t="s">
        <v>7766</v>
      </c>
      <c r="AA1244" s="7" t="s">
        <v>480</v>
      </c>
      <c r="AB1244" s="7">
        <v>1</v>
      </c>
    </row>
    <row r="1245" spans="1:28" ht="21.6" customHeight="1">
      <c r="A1245" s="7">
        <v>1</v>
      </c>
      <c r="B1245" s="7">
        <v>2025110319</v>
      </c>
      <c r="C1245" s="7">
        <v>1</v>
      </c>
      <c r="D1245" s="7" t="s">
        <v>7123</v>
      </c>
      <c r="E1245" s="7" t="s">
        <v>130</v>
      </c>
      <c r="F1245" s="7" t="s">
        <v>8507</v>
      </c>
      <c r="G1245" s="7" t="s">
        <v>7636</v>
      </c>
      <c r="H1245" s="7" t="s">
        <v>7832</v>
      </c>
      <c r="I1245" s="7" t="s">
        <v>8413</v>
      </c>
      <c r="J1245" s="7" t="s">
        <v>7170</v>
      </c>
      <c r="K1245" s="7" t="s">
        <v>7129</v>
      </c>
      <c r="L1245" s="9" t="s">
        <v>8347</v>
      </c>
      <c r="M1245" s="9" t="s">
        <v>8414</v>
      </c>
      <c r="N1245" s="9" t="s">
        <v>7161</v>
      </c>
      <c r="O1245" s="7" t="s">
        <v>471</v>
      </c>
      <c r="P1245" s="7"/>
      <c r="Q1245" s="7">
        <v>128</v>
      </c>
      <c r="R1245" s="7">
        <v>276</v>
      </c>
      <c r="S1245" s="7" t="s">
        <v>480</v>
      </c>
      <c r="T1245" s="7"/>
      <c r="U1245" s="7"/>
      <c r="V1245" s="7"/>
      <c r="W1245" s="7"/>
      <c r="X1245" s="7"/>
      <c r="Y1245" s="7"/>
      <c r="Z1245" s="9" t="s">
        <v>7132</v>
      </c>
      <c r="AA1245" s="7" t="s">
        <v>480</v>
      </c>
      <c r="AB1245" s="7">
        <v>1</v>
      </c>
    </row>
    <row r="1246" spans="1:28" ht="21.6" customHeight="1">
      <c r="A1246" s="7">
        <v>3</v>
      </c>
      <c r="B1246" s="7">
        <v>2025110360</v>
      </c>
      <c r="C1246" s="7">
        <v>1</v>
      </c>
      <c r="D1246" s="7" t="s">
        <v>7123</v>
      </c>
      <c r="E1246" s="7" t="s">
        <v>130</v>
      </c>
      <c r="F1246" s="7" t="s">
        <v>8507</v>
      </c>
      <c r="G1246" s="7" t="s">
        <v>8148</v>
      </c>
      <c r="H1246" s="7" t="s">
        <v>7207</v>
      </c>
      <c r="I1246" s="7" t="s">
        <v>7215</v>
      </c>
      <c r="J1246" s="7" t="s">
        <v>7199</v>
      </c>
      <c r="K1246" s="7" t="s">
        <v>7129</v>
      </c>
      <c r="L1246" s="9" t="s">
        <v>7216</v>
      </c>
      <c r="M1246" s="9" t="s">
        <v>7217</v>
      </c>
      <c r="N1246" s="9" t="s">
        <v>7218</v>
      </c>
      <c r="O1246" s="7" t="s">
        <v>471</v>
      </c>
      <c r="P1246" s="7"/>
      <c r="Q1246" s="7"/>
      <c r="R1246" s="7">
        <v>25552</v>
      </c>
      <c r="S1246" s="7" t="s">
        <v>480</v>
      </c>
      <c r="T1246" s="7"/>
      <c r="U1246" s="7"/>
      <c r="V1246" s="7"/>
      <c r="W1246" s="7"/>
      <c r="X1246" s="7"/>
      <c r="Y1246" s="7"/>
      <c r="Z1246" s="9" t="s">
        <v>7132</v>
      </c>
      <c r="AA1246" s="7" t="s">
        <v>480</v>
      </c>
      <c r="AB1246" s="7">
        <v>1</v>
      </c>
    </row>
    <row r="1247" spans="1:28" ht="21.6" customHeight="1">
      <c r="A1247" s="7">
        <v>5</v>
      </c>
      <c r="B1247" s="7">
        <v>2025110355</v>
      </c>
      <c r="C1247" s="7">
        <v>1</v>
      </c>
      <c r="D1247" s="7" t="s">
        <v>7123</v>
      </c>
      <c r="E1247" s="7" t="s">
        <v>130</v>
      </c>
      <c r="F1247" s="7" t="s">
        <v>8507</v>
      </c>
      <c r="G1247" s="7" t="s">
        <v>7774</v>
      </c>
      <c r="H1247" s="7" t="s">
        <v>7333</v>
      </c>
      <c r="I1247" s="7" t="s">
        <v>7228</v>
      </c>
      <c r="J1247" s="7" t="s">
        <v>7223</v>
      </c>
      <c r="K1247" s="7" t="s">
        <v>7129</v>
      </c>
      <c r="L1247" s="9" t="s">
        <v>7229</v>
      </c>
      <c r="M1247" s="9" t="s">
        <v>7230</v>
      </c>
      <c r="N1247" s="9"/>
      <c r="O1247" s="7" t="s">
        <v>471</v>
      </c>
      <c r="P1247" s="7"/>
      <c r="Q1247" s="7"/>
      <c r="R1247" s="7">
        <v>29400</v>
      </c>
      <c r="S1247" s="7" t="s">
        <v>480</v>
      </c>
      <c r="T1247" s="7"/>
      <c r="U1247" s="7"/>
      <c r="V1247" s="7"/>
      <c r="W1247" s="7"/>
      <c r="X1247" s="7"/>
      <c r="Y1247" s="7"/>
      <c r="Z1247" s="9" t="s">
        <v>7132</v>
      </c>
      <c r="AA1247" s="7" t="s">
        <v>480</v>
      </c>
      <c r="AB1247" s="7">
        <v>1</v>
      </c>
    </row>
    <row r="1248" spans="1:28" ht="21.6" customHeight="1">
      <c r="A1248" s="7">
        <v>7</v>
      </c>
      <c r="B1248" s="7">
        <v>2025110357</v>
      </c>
      <c r="C1248" s="7">
        <v>1</v>
      </c>
      <c r="D1248" s="7" t="s">
        <v>7123</v>
      </c>
      <c r="E1248" s="7" t="s">
        <v>130</v>
      </c>
      <c r="F1248" s="7" t="s">
        <v>8507</v>
      </c>
      <c r="G1248" s="7" t="s">
        <v>7746</v>
      </c>
      <c r="H1248" s="7" t="s">
        <v>7747</v>
      </c>
      <c r="I1248" s="7" t="s">
        <v>7239</v>
      </c>
      <c r="J1248" s="7" t="s">
        <v>7234</v>
      </c>
      <c r="K1248" s="7" t="s">
        <v>7129</v>
      </c>
      <c r="L1248" s="9" t="s">
        <v>7240</v>
      </c>
      <c r="M1248" s="9" t="s">
        <v>7241</v>
      </c>
      <c r="N1248" s="9" t="s">
        <v>7218</v>
      </c>
      <c r="O1248" s="7" t="s">
        <v>471</v>
      </c>
      <c r="P1248" s="7"/>
      <c r="Q1248" s="7">
        <v>2453</v>
      </c>
      <c r="R1248" s="7">
        <v>311677</v>
      </c>
      <c r="S1248" s="7" t="s">
        <v>480</v>
      </c>
      <c r="T1248" s="7"/>
      <c r="U1248" s="7"/>
      <c r="V1248" s="7"/>
      <c r="W1248" s="7"/>
      <c r="X1248" s="7"/>
      <c r="Y1248" s="7"/>
      <c r="Z1248" s="9" t="s">
        <v>7132</v>
      </c>
      <c r="AA1248" s="7" t="s">
        <v>480</v>
      </c>
      <c r="AB1248" s="7">
        <v>1</v>
      </c>
    </row>
    <row r="1249" spans="1:28" ht="21.6" customHeight="1">
      <c r="A1249" s="7">
        <v>15</v>
      </c>
      <c r="B1249" s="7">
        <v>2025110341</v>
      </c>
      <c r="C1249" s="7">
        <v>1</v>
      </c>
      <c r="D1249" s="7" t="s">
        <v>7123</v>
      </c>
      <c r="E1249" s="7" t="s">
        <v>125</v>
      </c>
      <c r="F1249" s="7" t="s">
        <v>8507</v>
      </c>
      <c r="G1249" s="7" t="s">
        <v>7332</v>
      </c>
      <c r="H1249" s="7" t="s">
        <v>7333</v>
      </c>
      <c r="I1249" s="7" t="s">
        <v>7923</v>
      </c>
      <c r="J1249" s="7" t="s">
        <v>7247</v>
      </c>
      <c r="K1249" s="7" t="s">
        <v>7129</v>
      </c>
      <c r="L1249" s="9" t="s">
        <v>8424</v>
      </c>
      <c r="M1249" s="9" t="s">
        <v>7925</v>
      </c>
      <c r="N1249" s="9" t="s">
        <v>7443</v>
      </c>
      <c r="O1249" s="7" t="s">
        <v>471</v>
      </c>
      <c r="P1249" s="7"/>
      <c r="Q1249" s="7">
        <v>6296</v>
      </c>
      <c r="R1249" s="7">
        <v>12863</v>
      </c>
      <c r="S1249" s="7" t="s">
        <v>480</v>
      </c>
      <c r="T1249" s="7"/>
      <c r="U1249" s="7"/>
      <c r="V1249" s="7"/>
      <c r="W1249" s="7"/>
      <c r="X1249" s="7"/>
      <c r="Y1249" s="7"/>
      <c r="Z1249" s="9" t="s">
        <v>7766</v>
      </c>
      <c r="AA1249" s="7" t="s">
        <v>480</v>
      </c>
      <c r="AB1249" s="7">
        <v>1</v>
      </c>
    </row>
    <row r="1250" spans="1:28" ht="21.6" customHeight="1">
      <c r="A1250" s="7">
        <v>23</v>
      </c>
      <c r="B1250" s="7">
        <v>2025110461</v>
      </c>
      <c r="C1250" s="7">
        <v>1</v>
      </c>
      <c r="D1250" s="7" t="s">
        <v>7123</v>
      </c>
      <c r="E1250" s="7" t="s">
        <v>125</v>
      </c>
      <c r="F1250" s="7" t="s">
        <v>8508</v>
      </c>
      <c r="G1250" s="7" t="s">
        <v>7309</v>
      </c>
      <c r="H1250" s="7" t="s">
        <v>7179</v>
      </c>
      <c r="I1250" s="7" t="s">
        <v>7368</v>
      </c>
      <c r="J1250" s="7" t="s">
        <v>7199</v>
      </c>
      <c r="K1250" s="7" t="s">
        <v>7129</v>
      </c>
      <c r="L1250" s="9" t="s">
        <v>7216</v>
      </c>
      <c r="M1250" s="9" t="s">
        <v>7369</v>
      </c>
      <c r="N1250" s="9" t="s">
        <v>7370</v>
      </c>
      <c r="O1250" s="7" t="s">
        <v>471</v>
      </c>
      <c r="P1250" s="7"/>
      <c r="Q1250" s="7"/>
      <c r="R1250" s="7">
        <v>48705</v>
      </c>
      <c r="S1250" s="7" t="s">
        <v>480</v>
      </c>
      <c r="T1250" s="7"/>
      <c r="U1250" s="7"/>
      <c r="V1250" s="7"/>
      <c r="W1250" s="7"/>
      <c r="X1250" s="7"/>
      <c r="Y1250" s="7"/>
      <c r="Z1250" s="9" t="s">
        <v>7766</v>
      </c>
      <c r="AA1250" s="7" t="s">
        <v>480</v>
      </c>
      <c r="AB1250" s="7">
        <v>1</v>
      </c>
    </row>
    <row r="1251" spans="1:28" ht="21.6" customHeight="1">
      <c r="A1251" s="7">
        <v>25</v>
      </c>
      <c r="B1251" s="7">
        <v>2025110459</v>
      </c>
      <c r="C1251" s="7">
        <v>1</v>
      </c>
      <c r="D1251" s="7" t="s">
        <v>7123</v>
      </c>
      <c r="E1251" s="7" t="s">
        <v>125</v>
      </c>
      <c r="F1251" s="7" t="s">
        <v>8508</v>
      </c>
      <c r="G1251" s="7" t="s">
        <v>7226</v>
      </c>
      <c r="H1251" s="7" t="s">
        <v>7309</v>
      </c>
      <c r="I1251" s="7" t="s">
        <v>7374</v>
      </c>
      <c r="J1251" s="7" t="s">
        <v>7199</v>
      </c>
      <c r="K1251" s="7" t="s">
        <v>7129</v>
      </c>
      <c r="L1251" s="9" t="s">
        <v>7216</v>
      </c>
      <c r="M1251" s="9" t="s">
        <v>7375</v>
      </c>
      <c r="N1251" s="9" t="s">
        <v>7376</v>
      </c>
      <c r="O1251" s="7" t="s">
        <v>471</v>
      </c>
      <c r="P1251" s="7"/>
      <c r="Q1251" s="7"/>
      <c r="R1251" s="7">
        <v>80259</v>
      </c>
      <c r="S1251" s="7" t="s">
        <v>480</v>
      </c>
      <c r="T1251" s="7"/>
      <c r="U1251" s="7"/>
      <c r="V1251" s="7"/>
      <c r="W1251" s="7"/>
      <c r="X1251" s="7"/>
      <c r="Y1251" s="7"/>
      <c r="Z1251" s="9" t="s">
        <v>7766</v>
      </c>
      <c r="AA1251" s="7" t="s">
        <v>480</v>
      </c>
      <c r="AB1251" s="7">
        <v>1</v>
      </c>
    </row>
    <row r="1252" spans="1:28" ht="21.6" customHeight="1">
      <c r="A1252" s="7">
        <v>27</v>
      </c>
      <c r="B1252" s="7">
        <v>2025110458</v>
      </c>
      <c r="C1252" s="7">
        <v>1</v>
      </c>
      <c r="D1252" s="7" t="s">
        <v>7123</v>
      </c>
      <c r="E1252" s="7" t="s">
        <v>125</v>
      </c>
      <c r="F1252" s="7" t="s">
        <v>8508</v>
      </c>
      <c r="G1252" s="7" t="s">
        <v>7296</v>
      </c>
      <c r="H1252" s="7" t="s">
        <v>7226</v>
      </c>
      <c r="I1252" s="7" t="s">
        <v>8115</v>
      </c>
      <c r="J1252" s="7" t="s">
        <v>7223</v>
      </c>
      <c r="K1252" s="7" t="s">
        <v>7129</v>
      </c>
      <c r="L1252" s="9" t="s">
        <v>7216</v>
      </c>
      <c r="M1252" s="9" t="s">
        <v>7442</v>
      </c>
      <c r="N1252" s="9" t="s">
        <v>7443</v>
      </c>
      <c r="O1252" s="7" t="s">
        <v>7136</v>
      </c>
      <c r="P1252" s="7"/>
      <c r="Q1252" s="7"/>
      <c r="R1252" s="7">
        <v>4068</v>
      </c>
      <c r="S1252" s="7"/>
      <c r="T1252" s="7"/>
      <c r="U1252" s="7"/>
      <c r="V1252" s="7"/>
      <c r="W1252" s="7"/>
      <c r="X1252" s="7"/>
      <c r="Y1252" s="7"/>
      <c r="Z1252" s="9" t="s">
        <v>7766</v>
      </c>
      <c r="AA1252" s="7" t="s">
        <v>480</v>
      </c>
      <c r="AB1252" s="7">
        <v>1</v>
      </c>
    </row>
    <row r="1253" spans="1:28" ht="21.6" customHeight="1">
      <c r="A1253" s="7">
        <v>28</v>
      </c>
      <c r="B1253" s="7">
        <v>2025110524</v>
      </c>
      <c r="C1253" s="7">
        <v>1</v>
      </c>
      <c r="D1253" s="7" t="s">
        <v>7123</v>
      </c>
      <c r="E1253" s="7" t="s">
        <v>125</v>
      </c>
      <c r="F1253" s="7" t="s">
        <v>8508</v>
      </c>
      <c r="G1253" s="7" t="s">
        <v>7327</v>
      </c>
      <c r="H1253" s="7" t="s">
        <v>7303</v>
      </c>
      <c r="I1253" s="7" t="s">
        <v>8371</v>
      </c>
      <c r="J1253" s="7" t="s">
        <v>7223</v>
      </c>
      <c r="K1253" s="7" t="s">
        <v>7129</v>
      </c>
      <c r="L1253" s="9" t="s">
        <v>7344</v>
      </c>
      <c r="M1253" s="9" t="s">
        <v>7345</v>
      </c>
      <c r="N1253" s="9" t="s">
        <v>7346</v>
      </c>
      <c r="O1253" s="7" t="s">
        <v>509</v>
      </c>
      <c r="P1253" s="7"/>
      <c r="Q1253" s="7"/>
      <c r="R1253" s="7">
        <v>3173</v>
      </c>
      <c r="S1253" s="7"/>
      <c r="T1253" s="7"/>
      <c r="U1253" s="7"/>
      <c r="V1253" s="7"/>
      <c r="W1253" s="7"/>
      <c r="X1253" s="7"/>
      <c r="Y1253" s="7"/>
      <c r="Z1253" s="9" t="s">
        <v>8509</v>
      </c>
      <c r="AA1253" s="7" t="s">
        <v>480</v>
      </c>
      <c r="AB1253" s="7">
        <v>1</v>
      </c>
    </row>
    <row r="1254" spans="1:28" ht="21.6" customHeight="1">
      <c r="A1254" s="7">
        <v>37</v>
      </c>
      <c r="B1254" s="7">
        <v>2025110687</v>
      </c>
      <c r="C1254" s="7">
        <v>1</v>
      </c>
      <c r="D1254" s="7" t="s">
        <v>7123</v>
      </c>
      <c r="E1254" s="7" t="s">
        <v>125</v>
      </c>
      <c r="F1254" s="7" t="s">
        <v>8508</v>
      </c>
      <c r="G1254" s="7" t="s">
        <v>7372</v>
      </c>
      <c r="H1254" s="7" t="s">
        <v>7377</v>
      </c>
      <c r="I1254" s="7" t="s">
        <v>8495</v>
      </c>
      <c r="J1254" s="7" t="s">
        <v>8496</v>
      </c>
      <c r="K1254" s="7" t="s">
        <v>7129</v>
      </c>
      <c r="L1254" s="9" t="s">
        <v>7408</v>
      </c>
      <c r="M1254" s="9" t="s">
        <v>7472</v>
      </c>
      <c r="N1254" s="9" t="s">
        <v>8497</v>
      </c>
      <c r="O1254" s="7" t="s">
        <v>471</v>
      </c>
      <c r="P1254" s="7"/>
      <c r="Q1254" s="7"/>
      <c r="R1254" s="7">
        <v>2471</v>
      </c>
      <c r="S1254" s="7"/>
      <c r="T1254" s="7"/>
      <c r="U1254" s="7" t="s">
        <v>480</v>
      </c>
      <c r="V1254" s="7"/>
      <c r="W1254" s="7"/>
      <c r="X1254" s="7"/>
      <c r="Y1254" s="7"/>
      <c r="Z1254" s="9" t="s">
        <v>8510</v>
      </c>
      <c r="AA1254" s="7" t="s">
        <v>480</v>
      </c>
      <c r="AB1254" s="7">
        <v>1</v>
      </c>
    </row>
    <row r="1255" spans="1:28" ht="21.6" customHeight="1">
      <c r="A1255" s="7">
        <v>40</v>
      </c>
      <c r="B1255" s="7">
        <v>2025110688</v>
      </c>
      <c r="C1255" s="7">
        <v>1</v>
      </c>
      <c r="D1255" s="7" t="s">
        <v>7123</v>
      </c>
      <c r="E1255" s="7" t="s">
        <v>125</v>
      </c>
      <c r="F1255" s="7" t="s">
        <v>8508</v>
      </c>
      <c r="G1255" s="7" t="s">
        <v>7377</v>
      </c>
      <c r="H1255" s="7" t="s">
        <v>7378</v>
      </c>
      <c r="I1255" s="7" t="s">
        <v>8511</v>
      </c>
      <c r="J1255" s="7" t="s">
        <v>8496</v>
      </c>
      <c r="K1255" s="7" t="s">
        <v>7129</v>
      </c>
      <c r="L1255" s="9" t="s">
        <v>7408</v>
      </c>
      <c r="M1255" s="9" t="s">
        <v>7477</v>
      </c>
      <c r="N1255" s="9" t="s">
        <v>7478</v>
      </c>
      <c r="O1255" s="7" t="s">
        <v>471</v>
      </c>
      <c r="P1255" s="7"/>
      <c r="Q1255" s="7"/>
      <c r="R1255" s="7">
        <v>12597</v>
      </c>
      <c r="S1255" s="7"/>
      <c r="T1255" s="7"/>
      <c r="U1255" s="7" t="s">
        <v>480</v>
      </c>
      <c r="V1255" s="7"/>
      <c r="W1255" s="7"/>
      <c r="X1255" s="7"/>
      <c r="Y1255" s="7"/>
      <c r="Z1255" s="9" t="s">
        <v>8510</v>
      </c>
      <c r="AA1255" s="7" t="s">
        <v>480</v>
      </c>
      <c r="AB1255" s="7">
        <v>1</v>
      </c>
    </row>
    <row r="1256" spans="1:28" ht="21.6" customHeight="1">
      <c r="A1256" s="7">
        <v>1</v>
      </c>
      <c r="B1256" s="7">
        <v>2025110320</v>
      </c>
      <c r="C1256" s="7">
        <v>1</v>
      </c>
      <c r="D1256" s="7" t="s">
        <v>7123</v>
      </c>
      <c r="E1256" s="7" t="s">
        <v>130</v>
      </c>
      <c r="F1256" s="7" t="s">
        <v>8507</v>
      </c>
      <c r="G1256" s="7" t="s">
        <v>7636</v>
      </c>
      <c r="H1256" s="7" t="s">
        <v>7832</v>
      </c>
      <c r="I1256" s="7" t="s">
        <v>8413</v>
      </c>
      <c r="J1256" s="7" t="s">
        <v>7170</v>
      </c>
      <c r="K1256" s="7" t="s">
        <v>7129</v>
      </c>
      <c r="L1256" s="9" t="s">
        <v>8347</v>
      </c>
      <c r="M1256" s="9" t="s">
        <v>8414</v>
      </c>
      <c r="N1256" s="9" t="s">
        <v>7161</v>
      </c>
      <c r="O1256" s="7" t="s">
        <v>7136</v>
      </c>
      <c r="P1256" s="7"/>
      <c r="Q1256" s="7">
        <v>128</v>
      </c>
      <c r="R1256" s="7">
        <v>276</v>
      </c>
      <c r="S1256" s="7"/>
      <c r="T1256" s="7"/>
      <c r="U1256" s="7"/>
      <c r="V1256" s="7"/>
      <c r="W1256" s="7"/>
      <c r="X1256" s="7"/>
      <c r="Y1256" s="7"/>
      <c r="Z1256" s="9" t="s">
        <v>7132</v>
      </c>
      <c r="AA1256" s="7" t="s">
        <v>480</v>
      </c>
      <c r="AB1256" s="7">
        <v>1</v>
      </c>
    </row>
    <row r="1257" spans="1:28" ht="21.6" customHeight="1">
      <c r="A1257" s="7">
        <v>5</v>
      </c>
      <c r="B1257" s="7">
        <v>2025110798</v>
      </c>
      <c r="C1257" s="7">
        <v>1</v>
      </c>
      <c r="D1257" s="7" t="s">
        <v>7123</v>
      </c>
      <c r="E1257" s="7" t="s">
        <v>130</v>
      </c>
      <c r="F1257" s="7" t="s">
        <v>8512</v>
      </c>
      <c r="G1257" s="7" t="s">
        <v>7204</v>
      </c>
      <c r="H1257" s="7" t="s">
        <v>7444</v>
      </c>
      <c r="I1257" s="7" t="s">
        <v>7222</v>
      </c>
      <c r="J1257" s="7" t="s">
        <v>7223</v>
      </c>
      <c r="K1257" s="7" t="s">
        <v>7129</v>
      </c>
      <c r="L1257" s="9" t="s">
        <v>7224</v>
      </c>
      <c r="M1257" s="9" t="s">
        <v>7225</v>
      </c>
      <c r="N1257" s="9" t="s">
        <v>8351</v>
      </c>
      <c r="O1257" s="7" t="s">
        <v>471</v>
      </c>
      <c r="P1257" s="7"/>
      <c r="Q1257" s="7"/>
      <c r="R1257" s="7">
        <v>70842</v>
      </c>
      <c r="S1257" s="7" t="s">
        <v>480</v>
      </c>
      <c r="T1257" s="7"/>
      <c r="U1257" s="7"/>
      <c r="V1257" s="7"/>
      <c r="W1257" s="7"/>
      <c r="X1257" s="7"/>
      <c r="Y1257" s="7"/>
      <c r="Z1257" s="9" t="s">
        <v>7132</v>
      </c>
      <c r="AA1257" s="7" t="s">
        <v>480</v>
      </c>
      <c r="AB1257" s="7">
        <v>1</v>
      </c>
    </row>
    <row r="1258" spans="1:28" ht="21.6" customHeight="1">
      <c r="A1258" s="7">
        <v>45</v>
      </c>
      <c r="B1258" s="7">
        <v>2025110908</v>
      </c>
      <c r="C1258" s="7">
        <v>1</v>
      </c>
      <c r="D1258" s="7" t="s">
        <v>7123</v>
      </c>
      <c r="E1258" s="7" t="s">
        <v>125</v>
      </c>
      <c r="F1258" s="7" t="s">
        <v>8513</v>
      </c>
      <c r="G1258" s="7" t="s">
        <v>7309</v>
      </c>
      <c r="H1258" s="7" t="s">
        <v>7179</v>
      </c>
      <c r="I1258" s="7" t="s">
        <v>7393</v>
      </c>
      <c r="J1258" s="7" t="s">
        <v>7223</v>
      </c>
      <c r="K1258" s="7" t="s">
        <v>7129</v>
      </c>
      <c r="L1258" s="9" t="s">
        <v>7394</v>
      </c>
      <c r="M1258" s="9" t="s">
        <v>7395</v>
      </c>
      <c r="N1258" s="9"/>
      <c r="O1258" s="7" t="s">
        <v>7136</v>
      </c>
      <c r="P1258" s="7"/>
      <c r="Q1258" s="7"/>
      <c r="R1258" s="7">
        <v>52000</v>
      </c>
      <c r="S1258" s="7"/>
      <c r="T1258" s="7"/>
      <c r="U1258" s="7"/>
      <c r="V1258" s="7"/>
      <c r="W1258" s="7"/>
      <c r="X1258" s="7"/>
      <c r="Y1258" s="7"/>
      <c r="Z1258" s="9" t="s">
        <v>7641</v>
      </c>
      <c r="AA1258" s="7" t="s">
        <v>480</v>
      </c>
      <c r="AB1258" s="7">
        <v>1</v>
      </c>
    </row>
    <row r="1259" spans="1:28" ht="21.6" customHeight="1">
      <c r="A1259" s="7">
        <v>67</v>
      </c>
      <c r="B1259" s="7">
        <v>2025110678</v>
      </c>
      <c r="C1259" s="7">
        <v>1</v>
      </c>
      <c r="D1259" s="7" t="s">
        <v>7123</v>
      </c>
      <c r="E1259" s="7" t="s">
        <v>125</v>
      </c>
      <c r="F1259" s="7" t="s">
        <v>8512</v>
      </c>
      <c r="G1259" s="7" t="s">
        <v>7372</v>
      </c>
      <c r="H1259" s="7" t="s">
        <v>7378</v>
      </c>
      <c r="I1259" s="7" t="s">
        <v>8231</v>
      </c>
      <c r="J1259" s="7" t="s">
        <v>1843</v>
      </c>
      <c r="K1259" s="7" t="s">
        <v>7129</v>
      </c>
      <c r="L1259" s="9" t="s">
        <v>7496</v>
      </c>
      <c r="M1259" s="9" t="s">
        <v>7497</v>
      </c>
      <c r="N1259" s="9" t="s">
        <v>7498</v>
      </c>
      <c r="O1259" s="7" t="s">
        <v>509</v>
      </c>
      <c r="P1259" s="7"/>
      <c r="Q1259" s="7"/>
      <c r="R1259" s="7">
        <v>85670</v>
      </c>
      <c r="S1259" s="7"/>
      <c r="T1259" s="7"/>
      <c r="U1259" s="7"/>
      <c r="V1259" s="7"/>
      <c r="W1259" s="7"/>
      <c r="X1259" s="7"/>
      <c r="Y1259" s="7"/>
      <c r="Z1259" s="9" t="s">
        <v>8514</v>
      </c>
      <c r="AA1259" s="7" t="s">
        <v>480</v>
      </c>
      <c r="AB1259" s="7">
        <v>1</v>
      </c>
    </row>
    <row r="1260" spans="1:28" ht="21.6" customHeight="1">
      <c r="A1260" s="7">
        <v>68</v>
      </c>
      <c r="B1260" s="7">
        <v>2025110901</v>
      </c>
      <c r="C1260" s="7">
        <v>1</v>
      </c>
      <c r="D1260" s="7" t="s">
        <v>7123</v>
      </c>
      <c r="E1260" s="7" t="s">
        <v>125</v>
      </c>
      <c r="F1260" s="7" t="s">
        <v>8513</v>
      </c>
      <c r="G1260" s="7" t="s">
        <v>7296</v>
      </c>
      <c r="H1260" s="7" t="s">
        <v>7226</v>
      </c>
      <c r="I1260" s="7" t="s">
        <v>8231</v>
      </c>
      <c r="J1260" s="7" t="s">
        <v>1843</v>
      </c>
      <c r="K1260" s="7" t="s">
        <v>7129</v>
      </c>
      <c r="L1260" s="9" t="s">
        <v>7496</v>
      </c>
      <c r="M1260" s="9" t="s">
        <v>7497</v>
      </c>
      <c r="N1260" s="9" t="s">
        <v>7498</v>
      </c>
      <c r="O1260" s="7" t="s">
        <v>7136</v>
      </c>
      <c r="P1260" s="7"/>
      <c r="Q1260" s="7"/>
      <c r="R1260" s="7">
        <v>85670</v>
      </c>
      <c r="S1260" s="7"/>
      <c r="T1260" s="7"/>
      <c r="U1260" s="7"/>
      <c r="V1260" s="7"/>
      <c r="W1260" s="7"/>
      <c r="X1260" s="7"/>
      <c r="Y1260" s="7"/>
      <c r="Z1260" s="9" t="s">
        <v>7641</v>
      </c>
      <c r="AA1260" s="7" t="s">
        <v>480</v>
      </c>
      <c r="AB1260" s="7">
        <v>1</v>
      </c>
    </row>
    <row r="1261" spans="1:28" ht="21.6" customHeight="1">
      <c r="A1261" s="7">
        <v>72</v>
      </c>
      <c r="B1261" s="7">
        <v>2025110838</v>
      </c>
      <c r="C1261" s="7">
        <v>1</v>
      </c>
      <c r="D1261" s="7" t="s">
        <v>7123</v>
      </c>
      <c r="E1261" s="7" t="s">
        <v>125</v>
      </c>
      <c r="F1261" s="7" t="s">
        <v>8512</v>
      </c>
      <c r="G1261" s="7" t="s">
        <v>7179</v>
      </c>
      <c r="H1261" s="7" t="s">
        <v>7372</v>
      </c>
      <c r="I1261" s="7" t="s">
        <v>8515</v>
      </c>
      <c r="J1261" s="7" t="s">
        <v>7542</v>
      </c>
      <c r="K1261" s="7" t="s">
        <v>7525</v>
      </c>
      <c r="L1261" s="9" t="s">
        <v>7543</v>
      </c>
      <c r="M1261" s="9" t="s">
        <v>7544</v>
      </c>
      <c r="N1261" s="9" t="s">
        <v>7826</v>
      </c>
      <c r="O1261" s="7" t="s">
        <v>471</v>
      </c>
      <c r="P1261" s="7"/>
      <c r="Q1261" s="7"/>
      <c r="R1261" s="7">
        <v>0</v>
      </c>
      <c r="S1261" s="7" t="s">
        <v>480</v>
      </c>
      <c r="T1261" s="7"/>
      <c r="U1261" s="7"/>
      <c r="V1261" s="7"/>
      <c r="W1261" s="7"/>
      <c r="X1261" s="7"/>
      <c r="Y1261" s="7"/>
      <c r="Z1261" s="9" t="s">
        <v>8516</v>
      </c>
      <c r="AA1261" s="7" t="s">
        <v>480</v>
      </c>
      <c r="AB1261" s="7">
        <v>1</v>
      </c>
    </row>
    <row r="1262" spans="1:28" ht="21.6" customHeight="1">
      <c r="A1262" s="7">
        <v>56</v>
      </c>
      <c r="B1262" s="7">
        <v>2025110907</v>
      </c>
      <c r="C1262" s="7">
        <v>1</v>
      </c>
      <c r="D1262" s="7" t="s">
        <v>7123</v>
      </c>
      <c r="E1262" s="7" t="s">
        <v>125</v>
      </c>
      <c r="F1262" s="7" t="s">
        <v>8513</v>
      </c>
      <c r="G1262" s="7" t="s">
        <v>7309</v>
      </c>
      <c r="H1262" s="7" t="s">
        <v>7179</v>
      </c>
      <c r="I1262" s="7" t="s">
        <v>7393</v>
      </c>
      <c r="J1262" s="7" t="s">
        <v>7223</v>
      </c>
      <c r="K1262" s="7" t="s">
        <v>7129</v>
      </c>
      <c r="L1262" s="9" t="s">
        <v>7394</v>
      </c>
      <c r="M1262" s="9" t="s">
        <v>7395</v>
      </c>
      <c r="N1262" s="9"/>
      <c r="O1262" s="7" t="s">
        <v>471</v>
      </c>
      <c r="P1262" s="7"/>
      <c r="Q1262" s="7"/>
      <c r="R1262" s="7">
        <v>52000</v>
      </c>
      <c r="S1262" s="7" t="s">
        <v>480</v>
      </c>
      <c r="T1262" s="7"/>
      <c r="U1262" s="7"/>
      <c r="V1262" s="7"/>
      <c r="W1262" s="7"/>
      <c r="X1262" s="7"/>
      <c r="Y1262" s="7"/>
      <c r="Z1262" s="9" t="s">
        <v>7641</v>
      </c>
      <c r="AA1262" s="7" t="s">
        <v>480</v>
      </c>
      <c r="AB1262" s="7">
        <v>1</v>
      </c>
    </row>
    <row r="1263" spans="1:28" ht="21.6" customHeight="1">
      <c r="A1263" s="7">
        <v>78</v>
      </c>
      <c r="B1263" s="7">
        <v>2025110667</v>
      </c>
      <c r="C1263" s="7">
        <v>1</v>
      </c>
      <c r="D1263" s="7" t="s">
        <v>7123</v>
      </c>
      <c r="E1263" s="7" t="s">
        <v>125</v>
      </c>
      <c r="F1263" s="7" t="s">
        <v>8508</v>
      </c>
      <c r="G1263" s="7" t="s">
        <v>7196</v>
      </c>
      <c r="H1263" s="7" t="s">
        <v>7150</v>
      </c>
      <c r="I1263" s="7" t="s">
        <v>8517</v>
      </c>
      <c r="J1263" s="7" t="s">
        <v>8496</v>
      </c>
      <c r="K1263" s="7" t="s">
        <v>7129</v>
      </c>
      <c r="L1263" s="9" t="s">
        <v>7408</v>
      </c>
      <c r="M1263" s="9" t="s">
        <v>7659</v>
      </c>
      <c r="N1263" s="9" t="s">
        <v>7660</v>
      </c>
      <c r="O1263" s="7" t="s">
        <v>7136</v>
      </c>
      <c r="P1263" s="7"/>
      <c r="Q1263" s="7"/>
      <c r="R1263" s="7">
        <v>19808</v>
      </c>
      <c r="S1263" s="7"/>
      <c r="T1263" s="7"/>
      <c r="U1263" s="7"/>
      <c r="V1263" s="7"/>
      <c r="W1263" s="7"/>
      <c r="X1263" s="7"/>
      <c r="Y1263" s="7"/>
      <c r="Z1263" s="9" t="s">
        <v>7641</v>
      </c>
      <c r="AA1263" s="7" t="s">
        <v>480</v>
      </c>
      <c r="AB1263" s="7">
        <v>1</v>
      </c>
    </row>
    <row r="1264" spans="1:28" ht="21.6" customHeight="1">
      <c r="A1264" s="7">
        <v>87</v>
      </c>
      <c r="B1264" s="7">
        <v>2025111302</v>
      </c>
      <c r="C1264" s="7">
        <v>1</v>
      </c>
      <c r="D1264" s="7" t="s">
        <v>7123</v>
      </c>
      <c r="E1264" s="7" t="s">
        <v>125</v>
      </c>
      <c r="F1264" s="7" t="s">
        <v>8518</v>
      </c>
      <c r="G1264" s="7" t="s">
        <v>7296</v>
      </c>
      <c r="H1264" s="7" t="s">
        <v>7226</v>
      </c>
      <c r="I1264" s="7" t="s">
        <v>8231</v>
      </c>
      <c r="J1264" s="7" t="s">
        <v>1843</v>
      </c>
      <c r="K1264" s="7" t="s">
        <v>7129</v>
      </c>
      <c r="L1264" s="9" t="s">
        <v>7496</v>
      </c>
      <c r="M1264" s="9" t="s">
        <v>7497</v>
      </c>
      <c r="N1264" s="9" t="s">
        <v>7498</v>
      </c>
      <c r="O1264" s="7" t="s">
        <v>471</v>
      </c>
      <c r="P1264" s="7"/>
      <c r="Q1264" s="7"/>
      <c r="R1264" s="7">
        <v>85670</v>
      </c>
      <c r="S1264" s="7"/>
      <c r="T1264" s="7"/>
      <c r="U1264" s="7"/>
      <c r="V1264" s="7"/>
      <c r="W1264" s="7"/>
      <c r="X1264" s="7"/>
      <c r="Y1264" s="7" t="s">
        <v>480</v>
      </c>
      <c r="Z1264" s="9" t="s">
        <v>8519</v>
      </c>
      <c r="AA1264" s="7" t="s">
        <v>480</v>
      </c>
      <c r="AB1264" s="7">
        <v>1</v>
      </c>
    </row>
    <row r="1265" spans="1:28" ht="21.6" customHeight="1">
      <c r="A1265" s="7">
        <v>93</v>
      </c>
      <c r="B1265" s="7">
        <v>2025111462</v>
      </c>
      <c r="C1265" s="7">
        <v>1</v>
      </c>
      <c r="D1265" s="7" t="s">
        <v>7123</v>
      </c>
      <c r="E1265" s="7" t="s">
        <v>125</v>
      </c>
      <c r="F1265" s="7" t="s">
        <v>8518</v>
      </c>
      <c r="G1265" s="7" t="s">
        <v>7179</v>
      </c>
      <c r="H1265" s="7" t="s">
        <v>7372</v>
      </c>
      <c r="I1265" s="7" t="s">
        <v>8520</v>
      </c>
      <c r="J1265" s="7" t="s">
        <v>7542</v>
      </c>
      <c r="K1265" s="7" t="s">
        <v>7525</v>
      </c>
      <c r="L1265" s="9" t="s">
        <v>7543</v>
      </c>
      <c r="M1265" s="9" t="s">
        <v>7992</v>
      </c>
      <c r="N1265" s="9" t="s">
        <v>8521</v>
      </c>
      <c r="O1265" s="7" t="s">
        <v>471</v>
      </c>
      <c r="P1265" s="7"/>
      <c r="Q1265" s="7"/>
      <c r="R1265" s="7">
        <v>0</v>
      </c>
      <c r="S1265" s="7" t="s">
        <v>480</v>
      </c>
      <c r="T1265" s="7"/>
      <c r="U1265" s="7"/>
      <c r="V1265" s="7"/>
      <c r="W1265" s="7"/>
      <c r="X1265" s="7"/>
      <c r="Y1265" s="7"/>
      <c r="Z1265" s="9" t="s">
        <v>8522</v>
      </c>
      <c r="AA1265" s="7" t="s">
        <v>480</v>
      </c>
      <c r="AB1265" s="7">
        <v>1</v>
      </c>
    </row>
    <row r="1266" spans="1:28" ht="21.6" customHeight="1">
      <c r="A1266" s="7">
        <v>95</v>
      </c>
      <c r="B1266" s="7">
        <v>2025111463</v>
      </c>
      <c r="C1266" s="7">
        <v>1</v>
      </c>
      <c r="D1266" s="7" t="s">
        <v>7123</v>
      </c>
      <c r="E1266" s="7" t="s">
        <v>146</v>
      </c>
      <c r="F1266" s="7" t="s">
        <v>8518</v>
      </c>
      <c r="G1266" s="7" t="s">
        <v>7179</v>
      </c>
      <c r="H1266" s="7" t="s">
        <v>7372</v>
      </c>
      <c r="I1266" s="7" t="s">
        <v>8520</v>
      </c>
      <c r="J1266" s="7" t="s">
        <v>7542</v>
      </c>
      <c r="K1266" s="7" t="s">
        <v>7525</v>
      </c>
      <c r="L1266" s="9" t="s">
        <v>7543</v>
      </c>
      <c r="M1266" s="9" t="s">
        <v>7992</v>
      </c>
      <c r="N1266" s="9" t="s">
        <v>8521</v>
      </c>
      <c r="O1266" s="7" t="s">
        <v>471</v>
      </c>
      <c r="P1266" s="7"/>
      <c r="Q1266" s="7"/>
      <c r="R1266" s="7">
        <v>0</v>
      </c>
      <c r="S1266" s="7" t="s">
        <v>480</v>
      </c>
      <c r="T1266" s="7"/>
      <c r="U1266" s="7"/>
      <c r="V1266" s="7"/>
      <c r="W1266" s="7"/>
      <c r="X1266" s="7"/>
      <c r="Y1266" s="7"/>
      <c r="Z1266" s="9" t="s">
        <v>8523</v>
      </c>
      <c r="AA1266" s="7" t="s">
        <v>480</v>
      </c>
      <c r="AB1266" s="7">
        <v>1</v>
      </c>
    </row>
    <row r="1267" spans="1:28" ht="21.6" customHeight="1">
      <c r="A1267" s="7">
        <v>96</v>
      </c>
      <c r="B1267" s="7">
        <v>2025110839</v>
      </c>
      <c r="C1267" s="7">
        <v>1</v>
      </c>
      <c r="D1267" s="7" t="s">
        <v>7123</v>
      </c>
      <c r="E1267" s="7" t="s">
        <v>146</v>
      </c>
      <c r="F1267" s="7" t="s">
        <v>8512</v>
      </c>
      <c r="G1267" s="7" t="s">
        <v>7179</v>
      </c>
      <c r="H1267" s="7" t="s">
        <v>7372</v>
      </c>
      <c r="I1267" s="7" t="s">
        <v>8515</v>
      </c>
      <c r="J1267" s="7" t="s">
        <v>7542</v>
      </c>
      <c r="K1267" s="7" t="s">
        <v>7525</v>
      </c>
      <c r="L1267" s="9" t="s">
        <v>7543</v>
      </c>
      <c r="M1267" s="9" t="s">
        <v>7544</v>
      </c>
      <c r="N1267" s="9" t="s">
        <v>7826</v>
      </c>
      <c r="O1267" s="7" t="s">
        <v>471</v>
      </c>
      <c r="P1267" s="7"/>
      <c r="Q1267" s="7"/>
      <c r="R1267" s="7">
        <v>0</v>
      </c>
      <c r="S1267" s="7" t="s">
        <v>480</v>
      </c>
      <c r="T1267" s="7"/>
      <c r="U1267" s="7"/>
      <c r="V1267" s="7"/>
      <c r="W1267" s="7"/>
      <c r="X1267" s="7"/>
      <c r="Y1267" s="7"/>
      <c r="Z1267" s="9" t="s">
        <v>8524</v>
      </c>
      <c r="AA1267" s="7" t="s">
        <v>480</v>
      </c>
      <c r="AB1267" s="7">
        <v>1</v>
      </c>
    </row>
    <row r="1268" spans="1:28" ht="21.6" customHeight="1">
      <c r="A1268" s="7">
        <v>46</v>
      </c>
      <c r="B1268" s="7">
        <v>2025110903</v>
      </c>
      <c r="C1268" s="7">
        <v>1</v>
      </c>
      <c r="D1268" s="7" t="s">
        <v>7123</v>
      </c>
      <c r="E1268" s="7" t="s">
        <v>125</v>
      </c>
      <c r="F1268" s="7" t="s">
        <v>8513</v>
      </c>
      <c r="G1268" s="7" t="s">
        <v>7226</v>
      </c>
      <c r="H1268" s="7" t="s">
        <v>7309</v>
      </c>
      <c r="I1268" s="7" t="s">
        <v>8102</v>
      </c>
      <c r="J1268" s="7" t="s">
        <v>7170</v>
      </c>
      <c r="K1268" s="7" t="s">
        <v>7129</v>
      </c>
      <c r="L1268" s="9" t="s">
        <v>7496</v>
      </c>
      <c r="M1268" s="9" t="s">
        <v>8103</v>
      </c>
      <c r="N1268" s="9" t="s">
        <v>7646</v>
      </c>
      <c r="O1268" s="7" t="s">
        <v>7136</v>
      </c>
      <c r="P1268" s="7"/>
      <c r="Q1268" s="7">
        <v>1076</v>
      </c>
      <c r="R1268" s="7">
        <v>55821</v>
      </c>
      <c r="S1268" s="7"/>
      <c r="T1268" s="7"/>
      <c r="U1268" s="7"/>
      <c r="V1268" s="7"/>
      <c r="W1268" s="7"/>
      <c r="X1268" s="7"/>
      <c r="Y1268" s="7"/>
      <c r="Z1268" s="9" t="s">
        <v>7641</v>
      </c>
      <c r="AA1268" s="7" t="s">
        <v>480</v>
      </c>
      <c r="AB1268" s="7">
        <v>1</v>
      </c>
    </row>
    <row r="1269" spans="1:28" ht="21.6" customHeight="1">
      <c r="A1269" s="7">
        <v>73</v>
      </c>
      <c r="B1269" s="7">
        <v>2025110671</v>
      </c>
      <c r="C1269" s="7">
        <v>1</v>
      </c>
      <c r="D1269" s="7" t="s">
        <v>7123</v>
      </c>
      <c r="E1269" s="7" t="s">
        <v>125</v>
      </c>
      <c r="F1269" s="7" t="s">
        <v>8508</v>
      </c>
      <c r="G1269" s="7" t="s">
        <v>7150</v>
      </c>
      <c r="H1269" s="7" t="s">
        <v>7373</v>
      </c>
      <c r="I1269" s="7" t="s">
        <v>8511</v>
      </c>
      <c r="J1269" s="7" t="s">
        <v>8496</v>
      </c>
      <c r="K1269" s="7" t="s">
        <v>7129</v>
      </c>
      <c r="L1269" s="9" t="s">
        <v>7408</v>
      </c>
      <c r="M1269" s="9" t="s">
        <v>7477</v>
      </c>
      <c r="N1269" s="9" t="s">
        <v>7478</v>
      </c>
      <c r="O1269" s="7" t="s">
        <v>7136</v>
      </c>
      <c r="P1269" s="7"/>
      <c r="Q1269" s="7"/>
      <c r="R1269" s="7">
        <v>12597</v>
      </c>
      <c r="S1269" s="7"/>
      <c r="T1269" s="7"/>
      <c r="U1269" s="7"/>
      <c r="V1269" s="7"/>
      <c r="W1269" s="7"/>
      <c r="X1269" s="7"/>
      <c r="Y1269" s="7"/>
      <c r="Z1269" s="9" t="s">
        <v>7641</v>
      </c>
      <c r="AA1269" s="7" t="s">
        <v>480</v>
      </c>
      <c r="AB1269" s="7">
        <v>1</v>
      </c>
    </row>
    <row r="1270" spans="1:28" ht="21.6" customHeight="1">
      <c r="A1270" s="7">
        <v>5</v>
      </c>
      <c r="B1270" s="7">
        <v>2025110799</v>
      </c>
      <c r="C1270" s="7">
        <v>1</v>
      </c>
      <c r="D1270" s="7" t="s">
        <v>7123</v>
      </c>
      <c r="E1270" s="7" t="s">
        <v>130</v>
      </c>
      <c r="F1270" s="7" t="s">
        <v>8512</v>
      </c>
      <c r="G1270" s="7" t="s">
        <v>7204</v>
      </c>
      <c r="H1270" s="7" t="s">
        <v>7444</v>
      </c>
      <c r="I1270" s="7" t="s">
        <v>7222</v>
      </c>
      <c r="J1270" s="7" t="s">
        <v>7223</v>
      </c>
      <c r="K1270" s="7" t="s">
        <v>7129</v>
      </c>
      <c r="L1270" s="9" t="s">
        <v>7224</v>
      </c>
      <c r="M1270" s="9" t="s">
        <v>7225</v>
      </c>
      <c r="N1270" s="9" t="s">
        <v>8351</v>
      </c>
      <c r="O1270" s="7" t="s">
        <v>7136</v>
      </c>
      <c r="P1270" s="7"/>
      <c r="Q1270" s="7"/>
      <c r="R1270" s="7">
        <v>70842</v>
      </c>
      <c r="S1270" s="7"/>
      <c r="T1270" s="7"/>
      <c r="U1270" s="7"/>
      <c r="V1270" s="7"/>
      <c r="W1270" s="7"/>
      <c r="X1270" s="7"/>
      <c r="Y1270" s="7"/>
      <c r="Z1270" s="9" t="s">
        <v>7132</v>
      </c>
      <c r="AA1270" s="7" t="s">
        <v>480</v>
      </c>
      <c r="AB1270" s="7">
        <v>1</v>
      </c>
    </row>
    <row r="1271" spans="1:28" ht="21.6" customHeight="1">
      <c r="A1271" s="7">
        <v>51</v>
      </c>
      <c r="B1271" s="7">
        <v>2025111646</v>
      </c>
      <c r="C1271" s="7">
        <v>1</v>
      </c>
      <c r="D1271" s="7" t="s">
        <v>7123</v>
      </c>
      <c r="E1271" s="7" t="s">
        <v>125</v>
      </c>
      <c r="F1271" s="7" t="s">
        <v>8525</v>
      </c>
      <c r="G1271" s="7" t="s">
        <v>7196</v>
      </c>
      <c r="H1271" s="7" t="s">
        <v>7150</v>
      </c>
      <c r="I1271" s="7" t="s">
        <v>7328</v>
      </c>
      <c r="J1271" s="7" t="s">
        <v>7170</v>
      </c>
      <c r="K1271" s="7" t="s">
        <v>7129</v>
      </c>
      <c r="L1271" s="9" t="s">
        <v>7329</v>
      </c>
      <c r="M1271" s="9" t="s">
        <v>7330</v>
      </c>
      <c r="N1271" s="9" t="s">
        <v>7331</v>
      </c>
      <c r="O1271" s="7" t="s">
        <v>471</v>
      </c>
      <c r="P1271" s="7">
        <v>6868</v>
      </c>
      <c r="Q1271" s="7">
        <v>15339</v>
      </c>
      <c r="R1271" s="7">
        <v>20204</v>
      </c>
      <c r="S1271" s="7" t="s">
        <v>480</v>
      </c>
      <c r="T1271" s="7"/>
      <c r="U1271" s="7"/>
      <c r="V1271" s="7"/>
      <c r="W1271" s="7"/>
      <c r="X1271" s="7"/>
      <c r="Y1271" s="7"/>
      <c r="Z1271" s="9" t="s">
        <v>7641</v>
      </c>
      <c r="AA1271" s="7" t="s">
        <v>480</v>
      </c>
      <c r="AB1271" s="7">
        <v>1</v>
      </c>
    </row>
    <row r="1272" spans="1:28" ht="21.6" customHeight="1">
      <c r="A1272" s="7">
        <v>53</v>
      </c>
      <c r="B1272" s="7">
        <v>2025111644</v>
      </c>
      <c r="C1272" s="7">
        <v>1</v>
      </c>
      <c r="D1272" s="7" t="s">
        <v>7123</v>
      </c>
      <c r="E1272" s="7" t="s">
        <v>125</v>
      </c>
      <c r="F1272" s="7" t="s">
        <v>8525</v>
      </c>
      <c r="G1272" s="7" t="s">
        <v>7314</v>
      </c>
      <c r="H1272" s="7" t="s">
        <v>7196</v>
      </c>
      <c r="I1272" s="7" t="s">
        <v>7628</v>
      </c>
      <c r="J1272" s="7" t="s">
        <v>7170</v>
      </c>
      <c r="K1272" s="7" t="s">
        <v>7129</v>
      </c>
      <c r="L1272" s="9" t="s">
        <v>7329</v>
      </c>
      <c r="M1272" s="9" t="s">
        <v>7629</v>
      </c>
      <c r="N1272" s="9" t="s">
        <v>7630</v>
      </c>
      <c r="O1272" s="7" t="s">
        <v>471</v>
      </c>
      <c r="P1272" s="7">
        <v>1844</v>
      </c>
      <c r="Q1272" s="7">
        <v>2679</v>
      </c>
      <c r="R1272" s="7">
        <v>8389</v>
      </c>
      <c r="S1272" s="7" t="s">
        <v>480</v>
      </c>
      <c r="T1272" s="7"/>
      <c r="U1272" s="7"/>
      <c r="V1272" s="7"/>
      <c r="W1272" s="7"/>
      <c r="X1272" s="7"/>
      <c r="Y1272" s="7"/>
      <c r="Z1272" s="9" t="s">
        <v>7641</v>
      </c>
      <c r="AA1272" s="7" t="s">
        <v>480</v>
      </c>
      <c r="AB1272" s="7">
        <v>1</v>
      </c>
    </row>
    <row r="1273" spans="1:28" ht="21.6" customHeight="1">
      <c r="A1273" s="7">
        <v>55</v>
      </c>
      <c r="B1273" s="7">
        <v>2025111648</v>
      </c>
      <c r="C1273" s="7">
        <v>1</v>
      </c>
      <c r="D1273" s="7" t="s">
        <v>7123</v>
      </c>
      <c r="E1273" s="7" t="s">
        <v>125</v>
      </c>
      <c r="F1273" s="7" t="s">
        <v>8525</v>
      </c>
      <c r="G1273" s="7" t="s">
        <v>7150</v>
      </c>
      <c r="H1273" s="7" t="s">
        <v>7373</v>
      </c>
      <c r="I1273" s="7" t="s">
        <v>7885</v>
      </c>
      <c r="J1273" s="7" t="s">
        <v>7170</v>
      </c>
      <c r="K1273" s="7" t="s">
        <v>7129</v>
      </c>
      <c r="L1273" s="9" t="s">
        <v>7329</v>
      </c>
      <c r="M1273" s="9" t="s">
        <v>7886</v>
      </c>
      <c r="N1273" s="9" t="s">
        <v>7887</v>
      </c>
      <c r="O1273" s="7" t="s">
        <v>471</v>
      </c>
      <c r="P1273" s="7">
        <v>157</v>
      </c>
      <c r="Q1273" s="7">
        <v>947</v>
      </c>
      <c r="R1273" s="7">
        <v>3712</v>
      </c>
      <c r="S1273" s="7" t="s">
        <v>480</v>
      </c>
      <c r="T1273" s="7"/>
      <c r="U1273" s="7"/>
      <c r="V1273" s="7"/>
      <c r="W1273" s="7"/>
      <c r="X1273" s="7"/>
      <c r="Y1273" s="7"/>
      <c r="Z1273" s="9" t="s">
        <v>7641</v>
      </c>
      <c r="AA1273" s="7" t="s">
        <v>480</v>
      </c>
      <c r="AB1273" s="7">
        <v>1</v>
      </c>
    </row>
    <row r="1274" spans="1:28" ht="21.6" customHeight="1">
      <c r="A1274" s="7">
        <v>63</v>
      </c>
      <c r="B1274" s="7">
        <v>2025111541</v>
      </c>
      <c r="C1274" s="7">
        <v>1</v>
      </c>
      <c r="D1274" s="7" t="s">
        <v>7123</v>
      </c>
      <c r="E1274" s="7" t="s">
        <v>125</v>
      </c>
      <c r="F1274" s="7" t="s">
        <v>8525</v>
      </c>
      <c r="G1274" s="7" t="s">
        <v>7296</v>
      </c>
      <c r="H1274" s="7" t="s">
        <v>7226</v>
      </c>
      <c r="I1274" s="7" t="s">
        <v>7350</v>
      </c>
      <c r="J1274" s="7" t="s">
        <v>7199</v>
      </c>
      <c r="K1274" s="7" t="s">
        <v>7129</v>
      </c>
      <c r="L1274" s="9" t="s">
        <v>7344</v>
      </c>
      <c r="M1274" s="9" t="s">
        <v>7521</v>
      </c>
      <c r="N1274" s="9" t="s">
        <v>7522</v>
      </c>
      <c r="O1274" s="7" t="s">
        <v>471</v>
      </c>
      <c r="P1274" s="7"/>
      <c r="Q1274" s="7"/>
      <c r="R1274" s="7">
        <v>653</v>
      </c>
      <c r="S1274" s="7" t="s">
        <v>480</v>
      </c>
      <c r="T1274" s="7"/>
      <c r="U1274" s="7"/>
      <c r="V1274" s="7"/>
      <c r="W1274" s="7"/>
      <c r="X1274" s="7"/>
      <c r="Y1274" s="7"/>
      <c r="Z1274" s="9" t="s">
        <v>7641</v>
      </c>
      <c r="AA1274" s="7" t="s">
        <v>480</v>
      </c>
      <c r="AB1274" s="7">
        <v>1</v>
      </c>
    </row>
    <row r="1275" spans="1:28" ht="21.6" customHeight="1">
      <c r="A1275" s="7">
        <v>69</v>
      </c>
      <c r="B1275" s="7">
        <v>2025111651</v>
      </c>
      <c r="C1275" s="7">
        <v>1</v>
      </c>
      <c r="D1275" s="7" t="s">
        <v>7123</v>
      </c>
      <c r="E1275" s="7" t="s">
        <v>125</v>
      </c>
      <c r="F1275" s="7" t="s">
        <v>8525</v>
      </c>
      <c r="G1275" s="7" t="s">
        <v>7372</v>
      </c>
      <c r="H1275" s="7" t="s">
        <v>7377</v>
      </c>
      <c r="I1275" s="7" t="s">
        <v>7379</v>
      </c>
      <c r="J1275" s="7" t="s">
        <v>7223</v>
      </c>
      <c r="K1275" s="7" t="s">
        <v>7129</v>
      </c>
      <c r="L1275" s="9" t="s">
        <v>7380</v>
      </c>
      <c r="M1275" s="9" t="s">
        <v>7381</v>
      </c>
      <c r="N1275" s="9" t="s">
        <v>7382</v>
      </c>
      <c r="O1275" s="7" t="s">
        <v>471</v>
      </c>
      <c r="P1275" s="7"/>
      <c r="Q1275" s="7"/>
      <c r="R1275" s="7">
        <v>159470</v>
      </c>
      <c r="S1275" s="7" t="s">
        <v>480</v>
      </c>
      <c r="T1275" s="7"/>
      <c r="U1275" s="7"/>
      <c r="V1275" s="7"/>
      <c r="W1275" s="7"/>
      <c r="X1275" s="7"/>
      <c r="Y1275" s="7"/>
      <c r="Z1275" s="9" t="s">
        <v>7641</v>
      </c>
      <c r="AA1275" s="7" t="s">
        <v>480</v>
      </c>
      <c r="AB1275" s="7">
        <v>1</v>
      </c>
    </row>
    <row r="1276" spans="1:28" ht="21.6" customHeight="1">
      <c r="A1276" s="7">
        <v>71</v>
      </c>
      <c r="B1276" s="7">
        <v>2025111654</v>
      </c>
      <c r="C1276" s="7">
        <v>1</v>
      </c>
      <c r="D1276" s="7" t="s">
        <v>7123</v>
      </c>
      <c r="E1276" s="7" t="s">
        <v>125</v>
      </c>
      <c r="F1276" s="7" t="s">
        <v>8525</v>
      </c>
      <c r="G1276" s="7" t="s">
        <v>7377</v>
      </c>
      <c r="H1276" s="7" t="s">
        <v>7378</v>
      </c>
      <c r="I1276" s="7" t="s">
        <v>7386</v>
      </c>
      <c r="J1276" s="7" t="s">
        <v>7223</v>
      </c>
      <c r="K1276" s="7" t="s">
        <v>7129</v>
      </c>
      <c r="L1276" s="9" t="s">
        <v>7380</v>
      </c>
      <c r="M1276" s="9" t="s">
        <v>7387</v>
      </c>
      <c r="N1276" s="9" t="s">
        <v>7388</v>
      </c>
      <c r="O1276" s="7" t="s">
        <v>471</v>
      </c>
      <c r="P1276" s="7"/>
      <c r="Q1276" s="7"/>
      <c r="R1276" s="7">
        <v>146710</v>
      </c>
      <c r="S1276" s="7" t="s">
        <v>480</v>
      </c>
      <c r="T1276" s="7"/>
      <c r="U1276" s="7"/>
      <c r="V1276" s="7"/>
      <c r="W1276" s="7"/>
      <c r="X1276" s="7"/>
      <c r="Y1276" s="7"/>
      <c r="Z1276" s="9" t="s">
        <v>7641</v>
      </c>
      <c r="AA1276" s="7" t="s">
        <v>480</v>
      </c>
      <c r="AB1276" s="7">
        <v>1</v>
      </c>
    </row>
    <row r="1277" spans="1:28" ht="21.6" customHeight="1">
      <c r="A1277" s="7">
        <v>76</v>
      </c>
      <c r="B1277" s="7">
        <v>2025111543</v>
      </c>
      <c r="C1277" s="7">
        <v>1</v>
      </c>
      <c r="D1277" s="7" t="s">
        <v>7123</v>
      </c>
      <c r="E1277" s="7" t="s">
        <v>125</v>
      </c>
      <c r="F1277" s="7" t="s">
        <v>8525</v>
      </c>
      <c r="G1277" s="7" t="s">
        <v>7226</v>
      </c>
      <c r="H1277" s="7" t="s">
        <v>7309</v>
      </c>
      <c r="I1277" s="7" t="s">
        <v>8369</v>
      </c>
      <c r="J1277" s="7" t="s">
        <v>7223</v>
      </c>
      <c r="K1277" s="7" t="s">
        <v>7129</v>
      </c>
      <c r="L1277" s="9" t="s">
        <v>7344</v>
      </c>
      <c r="M1277" s="9" t="s">
        <v>7468</v>
      </c>
      <c r="N1277" s="9" t="s">
        <v>7469</v>
      </c>
      <c r="O1277" s="7" t="s">
        <v>471</v>
      </c>
      <c r="P1277" s="7"/>
      <c r="Q1277" s="7"/>
      <c r="R1277" s="7">
        <v>8211</v>
      </c>
      <c r="S1277" s="7" t="s">
        <v>480</v>
      </c>
      <c r="T1277" s="7"/>
      <c r="U1277" s="7"/>
      <c r="V1277" s="7"/>
      <c r="W1277" s="7"/>
      <c r="X1277" s="7"/>
      <c r="Y1277" s="7"/>
      <c r="Z1277" s="9" t="s">
        <v>7641</v>
      </c>
      <c r="AA1277" s="7" t="s">
        <v>480</v>
      </c>
      <c r="AB1277" s="7">
        <v>1</v>
      </c>
    </row>
    <row r="1278" spans="1:28" ht="21.6" customHeight="1">
      <c r="A1278" s="7">
        <v>78</v>
      </c>
      <c r="B1278" s="7">
        <v>2025111594</v>
      </c>
      <c r="C1278" s="7">
        <v>1</v>
      </c>
      <c r="D1278" s="7" t="s">
        <v>7123</v>
      </c>
      <c r="E1278" s="7" t="s">
        <v>125</v>
      </c>
      <c r="F1278" s="7" t="s">
        <v>8525</v>
      </c>
      <c r="G1278" s="7" t="s">
        <v>7332</v>
      </c>
      <c r="H1278" s="7" t="s">
        <v>7197</v>
      </c>
      <c r="I1278" s="7" t="s">
        <v>8369</v>
      </c>
      <c r="J1278" s="7" t="s">
        <v>7223</v>
      </c>
      <c r="K1278" s="7" t="s">
        <v>7129</v>
      </c>
      <c r="L1278" s="9" t="s">
        <v>7344</v>
      </c>
      <c r="M1278" s="9" t="s">
        <v>7468</v>
      </c>
      <c r="N1278" s="9" t="s">
        <v>7469</v>
      </c>
      <c r="O1278" s="7" t="s">
        <v>471</v>
      </c>
      <c r="P1278" s="7"/>
      <c r="Q1278" s="7"/>
      <c r="R1278" s="7">
        <v>8211</v>
      </c>
      <c r="S1278" s="7"/>
      <c r="T1278" s="7"/>
      <c r="U1278" s="7" t="s">
        <v>480</v>
      </c>
      <c r="V1278" s="7"/>
      <c r="W1278" s="7"/>
      <c r="X1278" s="7"/>
      <c r="Y1278" s="7"/>
      <c r="Z1278" s="9" t="s">
        <v>7308</v>
      </c>
      <c r="AA1278" s="7" t="s">
        <v>480</v>
      </c>
      <c r="AB1278" s="7">
        <v>1</v>
      </c>
    </row>
    <row r="1279" spans="1:28" ht="21.6" customHeight="1">
      <c r="A1279" s="7">
        <v>79</v>
      </c>
      <c r="B1279" s="7">
        <v>2025111545</v>
      </c>
      <c r="C1279" s="7">
        <v>1</v>
      </c>
      <c r="D1279" s="7" t="s">
        <v>7123</v>
      </c>
      <c r="E1279" s="7" t="s">
        <v>125</v>
      </c>
      <c r="F1279" s="7" t="s">
        <v>8525</v>
      </c>
      <c r="G1279" s="7" t="s">
        <v>7309</v>
      </c>
      <c r="H1279" s="7" t="s">
        <v>7179</v>
      </c>
      <c r="I1279" s="7" t="s">
        <v>8415</v>
      </c>
      <c r="J1279" s="7" t="s">
        <v>7223</v>
      </c>
      <c r="K1279" s="7" t="s">
        <v>7129</v>
      </c>
      <c r="L1279" s="9" t="s">
        <v>7344</v>
      </c>
      <c r="M1279" s="9" t="s">
        <v>7465</v>
      </c>
      <c r="N1279" s="9" t="s">
        <v>7466</v>
      </c>
      <c r="O1279" s="7" t="s">
        <v>471</v>
      </c>
      <c r="P1279" s="7"/>
      <c r="Q1279" s="7"/>
      <c r="R1279" s="7">
        <v>9341</v>
      </c>
      <c r="S1279" s="7" t="s">
        <v>480</v>
      </c>
      <c r="T1279" s="7"/>
      <c r="U1279" s="7"/>
      <c r="V1279" s="7"/>
      <c r="W1279" s="7"/>
      <c r="X1279" s="7"/>
      <c r="Y1279" s="7"/>
      <c r="Z1279" s="9" t="s">
        <v>7641</v>
      </c>
      <c r="AA1279" s="7" t="s">
        <v>480</v>
      </c>
      <c r="AB1279" s="7">
        <v>1</v>
      </c>
    </row>
    <row r="1280" spans="1:28" ht="21.6" customHeight="1">
      <c r="A1280" s="7">
        <v>81</v>
      </c>
      <c r="B1280" s="7">
        <v>2025111595</v>
      </c>
      <c r="C1280" s="7">
        <v>1</v>
      </c>
      <c r="D1280" s="7" t="s">
        <v>7123</v>
      </c>
      <c r="E1280" s="7" t="s">
        <v>125</v>
      </c>
      <c r="F1280" s="7" t="s">
        <v>8525</v>
      </c>
      <c r="G1280" s="7" t="s">
        <v>7197</v>
      </c>
      <c r="H1280" s="7" t="s">
        <v>7793</v>
      </c>
      <c r="I1280" s="7" t="s">
        <v>8415</v>
      </c>
      <c r="J1280" s="7" t="s">
        <v>7223</v>
      </c>
      <c r="K1280" s="7" t="s">
        <v>7129</v>
      </c>
      <c r="L1280" s="9" t="s">
        <v>7344</v>
      </c>
      <c r="M1280" s="9" t="s">
        <v>7465</v>
      </c>
      <c r="N1280" s="9" t="s">
        <v>7466</v>
      </c>
      <c r="O1280" s="7" t="s">
        <v>471</v>
      </c>
      <c r="P1280" s="7"/>
      <c r="Q1280" s="7"/>
      <c r="R1280" s="7">
        <v>9341</v>
      </c>
      <c r="S1280" s="7"/>
      <c r="T1280" s="7"/>
      <c r="U1280" s="7" t="s">
        <v>480</v>
      </c>
      <c r="V1280" s="7"/>
      <c r="W1280" s="7"/>
      <c r="X1280" s="7"/>
      <c r="Y1280" s="7"/>
      <c r="Z1280" s="9" t="s">
        <v>7308</v>
      </c>
      <c r="AA1280" s="7" t="s">
        <v>480</v>
      </c>
      <c r="AB1280" s="7">
        <v>1</v>
      </c>
    </row>
    <row r="1281" spans="1:28" ht="21.6" customHeight="1">
      <c r="A1281" s="7">
        <v>83</v>
      </c>
      <c r="B1281" s="7">
        <v>2025111547</v>
      </c>
      <c r="C1281" s="7">
        <v>1</v>
      </c>
      <c r="D1281" s="7" t="s">
        <v>7123</v>
      </c>
      <c r="E1281" s="7" t="s">
        <v>125</v>
      </c>
      <c r="F1281" s="7" t="s">
        <v>8525</v>
      </c>
      <c r="G1281" s="7" t="s">
        <v>7179</v>
      </c>
      <c r="H1281" s="7" t="s">
        <v>7327</v>
      </c>
      <c r="I1281" s="7" t="s">
        <v>8371</v>
      </c>
      <c r="J1281" s="7" t="s">
        <v>7223</v>
      </c>
      <c r="K1281" s="7" t="s">
        <v>7129</v>
      </c>
      <c r="L1281" s="9" t="s">
        <v>7344</v>
      </c>
      <c r="M1281" s="9" t="s">
        <v>7345</v>
      </c>
      <c r="N1281" s="9" t="s">
        <v>7346</v>
      </c>
      <c r="O1281" s="7" t="s">
        <v>471</v>
      </c>
      <c r="P1281" s="7"/>
      <c r="Q1281" s="7"/>
      <c r="R1281" s="7">
        <v>6114</v>
      </c>
      <c r="S1281" s="7" t="s">
        <v>480</v>
      </c>
      <c r="T1281" s="7"/>
      <c r="U1281" s="7"/>
      <c r="V1281" s="7"/>
      <c r="W1281" s="7"/>
      <c r="X1281" s="7"/>
      <c r="Y1281" s="7"/>
      <c r="Z1281" s="9" t="s">
        <v>7641</v>
      </c>
      <c r="AA1281" s="7" t="s">
        <v>480</v>
      </c>
      <c r="AB1281" s="7">
        <v>1</v>
      </c>
    </row>
    <row r="1282" spans="1:28" ht="21.6" customHeight="1">
      <c r="A1282" s="7">
        <v>85</v>
      </c>
      <c r="B1282" s="7">
        <v>2025111596</v>
      </c>
      <c r="C1282" s="7">
        <v>1</v>
      </c>
      <c r="D1282" s="7" t="s">
        <v>7123</v>
      </c>
      <c r="E1282" s="7" t="s">
        <v>125</v>
      </c>
      <c r="F1282" s="7" t="s">
        <v>8525</v>
      </c>
      <c r="G1282" s="7" t="s">
        <v>7793</v>
      </c>
      <c r="H1282" s="7" t="s">
        <v>7333</v>
      </c>
      <c r="I1282" s="7" t="s">
        <v>8371</v>
      </c>
      <c r="J1282" s="7" t="s">
        <v>7223</v>
      </c>
      <c r="K1282" s="7" t="s">
        <v>7129</v>
      </c>
      <c r="L1282" s="9" t="s">
        <v>7344</v>
      </c>
      <c r="M1282" s="9" t="s">
        <v>7345</v>
      </c>
      <c r="N1282" s="9" t="s">
        <v>7346</v>
      </c>
      <c r="O1282" s="7" t="s">
        <v>471</v>
      </c>
      <c r="P1282" s="7"/>
      <c r="Q1282" s="7"/>
      <c r="R1282" s="7">
        <v>6114</v>
      </c>
      <c r="S1282" s="7"/>
      <c r="T1282" s="7"/>
      <c r="U1282" s="7" t="s">
        <v>480</v>
      </c>
      <c r="V1282" s="7"/>
      <c r="W1282" s="7"/>
      <c r="X1282" s="7"/>
      <c r="Y1282" s="7"/>
      <c r="Z1282" s="9" t="s">
        <v>7308</v>
      </c>
      <c r="AA1282" s="7" t="s">
        <v>480</v>
      </c>
      <c r="AB1282" s="7">
        <v>1</v>
      </c>
    </row>
    <row r="1283" spans="1:28" ht="21.6" customHeight="1">
      <c r="A1283" s="7">
        <v>86</v>
      </c>
      <c r="B1283" s="7">
        <v>2025111549</v>
      </c>
      <c r="C1283" s="7">
        <v>1</v>
      </c>
      <c r="D1283" s="7" t="s">
        <v>7123</v>
      </c>
      <c r="E1283" s="7" t="s">
        <v>125</v>
      </c>
      <c r="F1283" s="7" t="s">
        <v>8525</v>
      </c>
      <c r="G1283" s="7" t="s">
        <v>7327</v>
      </c>
      <c r="H1283" s="7" t="s">
        <v>7347</v>
      </c>
      <c r="I1283" s="7" t="s">
        <v>8373</v>
      </c>
      <c r="J1283" s="7" t="s">
        <v>7223</v>
      </c>
      <c r="K1283" s="7" t="s">
        <v>7129</v>
      </c>
      <c r="L1283" s="9" t="s">
        <v>7344</v>
      </c>
      <c r="M1283" s="9" t="s">
        <v>7481</v>
      </c>
      <c r="N1283" s="9" t="s">
        <v>7440</v>
      </c>
      <c r="O1283" s="7" t="s">
        <v>471</v>
      </c>
      <c r="P1283" s="7"/>
      <c r="Q1283" s="7"/>
      <c r="R1283" s="7">
        <v>7819</v>
      </c>
      <c r="S1283" s="7" t="s">
        <v>480</v>
      </c>
      <c r="T1283" s="7"/>
      <c r="U1283" s="7"/>
      <c r="V1283" s="7"/>
      <c r="W1283" s="7"/>
      <c r="X1283" s="7"/>
      <c r="Y1283" s="7"/>
      <c r="Z1283" s="9" t="s">
        <v>7641</v>
      </c>
      <c r="AA1283" s="7" t="s">
        <v>480</v>
      </c>
      <c r="AB1283" s="7">
        <v>1</v>
      </c>
    </row>
    <row r="1284" spans="1:28" ht="21.6" customHeight="1">
      <c r="A1284" s="7">
        <v>88</v>
      </c>
      <c r="B1284" s="7">
        <v>2025111597</v>
      </c>
      <c r="C1284" s="7">
        <v>1</v>
      </c>
      <c r="D1284" s="7" t="s">
        <v>7123</v>
      </c>
      <c r="E1284" s="7" t="s">
        <v>125</v>
      </c>
      <c r="F1284" s="7" t="s">
        <v>8525</v>
      </c>
      <c r="G1284" s="7" t="s">
        <v>7333</v>
      </c>
      <c r="H1284" s="7" t="s">
        <v>7533</v>
      </c>
      <c r="I1284" s="7" t="s">
        <v>8373</v>
      </c>
      <c r="J1284" s="7" t="s">
        <v>7223</v>
      </c>
      <c r="K1284" s="7" t="s">
        <v>7129</v>
      </c>
      <c r="L1284" s="9" t="s">
        <v>7344</v>
      </c>
      <c r="M1284" s="9" t="s">
        <v>7481</v>
      </c>
      <c r="N1284" s="9" t="s">
        <v>7440</v>
      </c>
      <c r="O1284" s="7" t="s">
        <v>471</v>
      </c>
      <c r="P1284" s="7"/>
      <c r="Q1284" s="7"/>
      <c r="R1284" s="7">
        <v>7819</v>
      </c>
      <c r="S1284" s="7"/>
      <c r="T1284" s="7"/>
      <c r="U1284" s="7" t="s">
        <v>480</v>
      </c>
      <c r="V1284" s="7"/>
      <c r="W1284" s="7"/>
      <c r="X1284" s="7"/>
      <c r="Y1284" s="7"/>
      <c r="Z1284" s="9" t="s">
        <v>7308</v>
      </c>
      <c r="AA1284" s="7" t="s">
        <v>480</v>
      </c>
      <c r="AB1284" s="7">
        <v>1</v>
      </c>
    </row>
    <row r="1285" spans="1:28" ht="21.6" customHeight="1">
      <c r="A1285" s="7">
        <v>89</v>
      </c>
      <c r="B1285" s="7">
        <v>2025111551</v>
      </c>
      <c r="C1285" s="7">
        <v>1</v>
      </c>
      <c r="D1285" s="7" t="s">
        <v>7123</v>
      </c>
      <c r="E1285" s="7" t="s">
        <v>125</v>
      </c>
      <c r="F1285" s="7" t="s">
        <v>8525</v>
      </c>
      <c r="G1285" s="7" t="s">
        <v>7347</v>
      </c>
      <c r="H1285" s="7" t="s">
        <v>7303</v>
      </c>
      <c r="I1285" s="7" t="s">
        <v>8416</v>
      </c>
      <c r="J1285" s="7" t="s">
        <v>7223</v>
      </c>
      <c r="K1285" s="7" t="s">
        <v>7129</v>
      </c>
      <c r="L1285" s="9" t="s">
        <v>7344</v>
      </c>
      <c r="M1285" s="9" t="s">
        <v>7460</v>
      </c>
      <c r="N1285" s="9" t="s">
        <v>7325</v>
      </c>
      <c r="O1285" s="7" t="s">
        <v>471</v>
      </c>
      <c r="P1285" s="7"/>
      <c r="Q1285" s="7"/>
      <c r="R1285" s="7">
        <v>4596</v>
      </c>
      <c r="S1285" s="7" t="s">
        <v>480</v>
      </c>
      <c r="T1285" s="7"/>
      <c r="U1285" s="7"/>
      <c r="V1285" s="7"/>
      <c r="W1285" s="7"/>
      <c r="X1285" s="7"/>
      <c r="Y1285" s="7"/>
      <c r="Z1285" s="9" t="s">
        <v>7641</v>
      </c>
      <c r="AA1285" s="7" t="s">
        <v>480</v>
      </c>
      <c r="AB1285" s="7">
        <v>1</v>
      </c>
    </row>
    <row r="1286" spans="1:28" ht="21.6" customHeight="1">
      <c r="A1286" s="7">
        <v>91</v>
      </c>
      <c r="B1286" s="7">
        <v>2025111598</v>
      </c>
      <c r="C1286" s="7">
        <v>1</v>
      </c>
      <c r="D1286" s="7" t="s">
        <v>7123</v>
      </c>
      <c r="E1286" s="7" t="s">
        <v>125</v>
      </c>
      <c r="F1286" s="7" t="s">
        <v>8525</v>
      </c>
      <c r="G1286" s="7" t="s">
        <v>7533</v>
      </c>
      <c r="H1286" s="7" t="s">
        <v>7320</v>
      </c>
      <c r="I1286" s="7" t="s">
        <v>8416</v>
      </c>
      <c r="J1286" s="7" t="s">
        <v>7223</v>
      </c>
      <c r="K1286" s="7" t="s">
        <v>7129</v>
      </c>
      <c r="L1286" s="9" t="s">
        <v>7344</v>
      </c>
      <c r="M1286" s="9" t="s">
        <v>7460</v>
      </c>
      <c r="N1286" s="9" t="s">
        <v>7325</v>
      </c>
      <c r="O1286" s="7" t="s">
        <v>471</v>
      </c>
      <c r="P1286" s="7"/>
      <c r="Q1286" s="7"/>
      <c r="R1286" s="7">
        <v>4596</v>
      </c>
      <c r="S1286" s="7"/>
      <c r="T1286" s="7"/>
      <c r="U1286" s="7" t="s">
        <v>480</v>
      </c>
      <c r="V1286" s="7"/>
      <c r="W1286" s="7"/>
      <c r="X1286" s="7"/>
      <c r="Y1286" s="7"/>
      <c r="Z1286" s="9" t="s">
        <v>7308</v>
      </c>
      <c r="AA1286" s="7" t="s">
        <v>480</v>
      </c>
      <c r="AB1286" s="7">
        <v>1</v>
      </c>
    </row>
    <row r="1287" spans="1:28" ht="21.6" customHeight="1">
      <c r="A1287" s="7">
        <v>96</v>
      </c>
      <c r="B1287" s="7">
        <v>2025111553</v>
      </c>
      <c r="C1287" s="7">
        <v>1</v>
      </c>
      <c r="D1287" s="7" t="s">
        <v>7123</v>
      </c>
      <c r="E1287" s="7" t="s">
        <v>125</v>
      </c>
      <c r="F1287" s="7" t="s">
        <v>8525</v>
      </c>
      <c r="G1287" s="7" t="s">
        <v>7303</v>
      </c>
      <c r="H1287" s="7" t="s">
        <v>7288</v>
      </c>
      <c r="I1287" s="7" t="s">
        <v>7456</v>
      </c>
      <c r="J1287" s="7" t="s">
        <v>7244</v>
      </c>
      <c r="K1287" s="7" t="s">
        <v>7129</v>
      </c>
      <c r="L1287" s="9" t="s">
        <v>7344</v>
      </c>
      <c r="M1287" s="9" t="s">
        <v>7457</v>
      </c>
      <c r="N1287" s="9" t="s">
        <v>7458</v>
      </c>
      <c r="O1287" s="7" t="s">
        <v>471</v>
      </c>
      <c r="P1287" s="7"/>
      <c r="Q1287" s="7"/>
      <c r="R1287" s="7">
        <v>173</v>
      </c>
      <c r="S1287" s="7" t="s">
        <v>480</v>
      </c>
      <c r="T1287" s="7"/>
      <c r="U1287" s="7"/>
      <c r="V1287" s="7"/>
      <c r="W1287" s="7"/>
      <c r="X1287" s="7"/>
      <c r="Y1287" s="7"/>
      <c r="Z1287" s="9" t="s">
        <v>7641</v>
      </c>
      <c r="AA1287" s="7" t="s">
        <v>480</v>
      </c>
      <c r="AB1287" s="7">
        <v>1</v>
      </c>
    </row>
    <row r="1288" spans="1:28" ht="21.6" customHeight="1">
      <c r="A1288" s="7">
        <v>98</v>
      </c>
      <c r="B1288" s="7">
        <v>2025111555</v>
      </c>
      <c r="C1288" s="7">
        <v>1</v>
      </c>
      <c r="D1288" s="7" t="s">
        <v>7123</v>
      </c>
      <c r="E1288" s="7" t="s">
        <v>125</v>
      </c>
      <c r="F1288" s="7" t="s">
        <v>8525</v>
      </c>
      <c r="G1288" s="7" t="s">
        <v>7288</v>
      </c>
      <c r="H1288" s="7" t="s">
        <v>7712</v>
      </c>
      <c r="I1288" s="7" t="s">
        <v>7467</v>
      </c>
      <c r="J1288" s="7" t="s">
        <v>7244</v>
      </c>
      <c r="K1288" s="7" t="s">
        <v>7129</v>
      </c>
      <c r="L1288" s="9" t="s">
        <v>7344</v>
      </c>
      <c r="M1288" s="9" t="s">
        <v>7351</v>
      </c>
      <c r="N1288" s="9" t="s">
        <v>7352</v>
      </c>
      <c r="O1288" s="7" t="s">
        <v>471</v>
      </c>
      <c r="P1288" s="7"/>
      <c r="Q1288" s="7"/>
      <c r="R1288" s="7">
        <v>2461</v>
      </c>
      <c r="S1288" s="7" t="s">
        <v>480</v>
      </c>
      <c r="T1288" s="7"/>
      <c r="U1288" s="7"/>
      <c r="V1288" s="7"/>
      <c r="W1288" s="7"/>
      <c r="X1288" s="7"/>
      <c r="Y1288" s="7"/>
      <c r="Z1288" s="9" t="s">
        <v>7641</v>
      </c>
      <c r="AA1288" s="7" t="s">
        <v>480</v>
      </c>
      <c r="AB1288" s="7">
        <v>1</v>
      </c>
    </row>
    <row r="1289" spans="1:28" ht="21.6" customHeight="1">
      <c r="A1289" s="7">
        <v>112</v>
      </c>
      <c r="B1289" s="7">
        <v>2025110676</v>
      </c>
      <c r="C1289" s="7">
        <v>1</v>
      </c>
      <c r="D1289" s="7" t="s">
        <v>7123</v>
      </c>
      <c r="E1289" s="7" t="s">
        <v>125</v>
      </c>
      <c r="F1289" s="7" t="s">
        <v>8508</v>
      </c>
      <c r="G1289" s="7" t="s">
        <v>7332</v>
      </c>
      <c r="H1289" s="7" t="s">
        <v>7333</v>
      </c>
      <c r="I1289" s="7" t="s">
        <v>8526</v>
      </c>
      <c r="J1289" s="7" t="s">
        <v>8496</v>
      </c>
      <c r="K1289" s="7" t="s">
        <v>7129</v>
      </c>
      <c r="L1289" s="9" t="s">
        <v>7408</v>
      </c>
      <c r="M1289" s="9" t="s">
        <v>7409</v>
      </c>
      <c r="N1289" s="9" t="s">
        <v>7410</v>
      </c>
      <c r="O1289" s="7" t="s">
        <v>7136</v>
      </c>
      <c r="P1289" s="7"/>
      <c r="Q1289" s="7"/>
      <c r="R1289" s="7">
        <v>32313</v>
      </c>
      <c r="S1289" s="7"/>
      <c r="T1289" s="7"/>
      <c r="U1289" s="7"/>
      <c r="V1289" s="7"/>
      <c r="W1289" s="7"/>
      <c r="X1289" s="7"/>
      <c r="Y1289" s="7"/>
      <c r="Z1289" s="9" t="s">
        <v>7641</v>
      </c>
      <c r="AA1289" s="7" t="s">
        <v>480</v>
      </c>
      <c r="AB1289" s="7">
        <v>1</v>
      </c>
    </row>
    <row r="1290" spans="1:28" ht="21.6" customHeight="1">
      <c r="A1290" s="7">
        <v>1</v>
      </c>
      <c r="B1290" s="7">
        <v>2025111726</v>
      </c>
      <c r="C1290" s="7">
        <v>1</v>
      </c>
      <c r="D1290" s="7" t="s">
        <v>7123</v>
      </c>
      <c r="E1290" s="7" t="s">
        <v>130</v>
      </c>
      <c r="F1290" s="7" t="s">
        <v>8527</v>
      </c>
      <c r="G1290" s="7" t="s">
        <v>7968</v>
      </c>
      <c r="H1290" s="7" t="s">
        <v>7983</v>
      </c>
      <c r="I1290" s="7" t="s">
        <v>8443</v>
      </c>
      <c r="J1290" s="7" t="s">
        <v>7170</v>
      </c>
      <c r="K1290" s="7" t="s">
        <v>7129</v>
      </c>
      <c r="L1290" s="9" t="s">
        <v>7153</v>
      </c>
      <c r="M1290" s="9" t="s">
        <v>7154</v>
      </c>
      <c r="N1290" s="9" t="s">
        <v>7155</v>
      </c>
      <c r="O1290" s="7" t="s">
        <v>471</v>
      </c>
      <c r="P1290" s="7"/>
      <c r="Q1290" s="7">
        <v>6543</v>
      </c>
      <c r="R1290" s="7">
        <v>3796</v>
      </c>
      <c r="S1290" s="7" t="s">
        <v>480</v>
      </c>
      <c r="T1290" s="7"/>
      <c r="U1290" s="7"/>
      <c r="V1290" s="7"/>
      <c r="W1290" s="7"/>
      <c r="X1290" s="7"/>
      <c r="Y1290" s="7"/>
      <c r="Z1290" s="9" t="s">
        <v>7132</v>
      </c>
      <c r="AA1290" s="7" t="s">
        <v>480</v>
      </c>
      <c r="AB1290" s="7">
        <v>1</v>
      </c>
    </row>
    <row r="1291" spans="1:28" ht="21.6" customHeight="1">
      <c r="A1291" s="7">
        <v>5</v>
      </c>
      <c r="B1291" s="7">
        <v>2025111722</v>
      </c>
      <c r="C1291" s="7">
        <v>1</v>
      </c>
      <c r="D1291" s="7" t="s">
        <v>7123</v>
      </c>
      <c r="E1291" s="7" t="s">
        <v>130</v>
      </c>
      <c r="F1291" s="7" t="s">
        <v>8527</v>
      </c>
      <c r="G1291" s="7" t="s">
        <v>8078</v>
      </c>
      <c r="H1291" s="7" t="s">
        <v>8079</v>
      </c>
      <c r="I1291" s="7" t="s">
        <v>7205</v>
      </c>
      <c r="J1291" s="7" t="s">
        <v>7199</v>
      </c>
      <c r="K1291" s="7" t="s">
        <v>7129</v>
      </c>
      <c r="L1291" s="9" t="s">
        <v>7153</v>
      </c>
      <c r="M1291" s="9" t="s">
        <v>7154</v>
      </c>
      <c r="N1291" s="9" t="s">
        <v>7206</v>
      </c>
      <c r="O1291" s="7" t="s">
        <v>471</v>
      </c>
      <c r="P1291" s="7"/>
      <c r="Q1291" s="7"/>
      <c r="R1291" s="7">
        <v>3601</v>
      </c>
      <c r="S1291" s="7" t="s">
        <v>480</v>
      </c>
      <c r="T1291" s="7"/>
      <c r="U1291" s="7"/>
      <c r="V1291" s="7"/>
      <c r="W1291" s="7"/>
      <c r="X1291" s="7"/>
      <c r="Y1291" s="7"/>
      <c r="Z1291" s="9" t="s">
        <v>7132</v>
      </c>
      <c r="AA1291" s="7" t="s">
        <v>480</v>
      </c>
      <c r="AB1291" s="7">
        <v>1</v>
      </c>
    </row>
    <row r="1292" spans="1:28" ht="21.6" customHeight="1">
      <c r="A1292" s="7">
        <v>13</v>
      </c>
      <c r="B1292" s="7">
        <v>2025111724</v>
      </c>
      <c r="C1292" s="7">
        <v>1</v>
      </c>
      <c r="D1292" s="7" t="s">
        <v>7123</v>
      </c>
      <c r="E1292" s="7" t="s">
        <v>130</v>
      </c>
      <c r="F1292" s="7" t="s">
        <v>8527</v>
      </c>
      <c r="G1292" s="7" t="s">
        <v>7977</v>
      </c>
      <c r="H1292" s="7" t="s">
        <v>7734</v>
      </c>
      <c r="I1292" s="7" t="s">
        <v>8445</v>
      </c>
      <c r="J1292" s="7" t="s">
        <v>7223</v>
      </c>
      <c r="K1292" s="7" t="s">
        <v>7129</v>
      </c>
      <c r="L1292" s="9" t="s">
        <v>7153</v>
      </c>
      <c r="M1292" s="9" t="s">
        <v>7154</v>
      </c>
      <c r="N1292" s="9" t="s">
        <v>7245</v>
      </c>
      <c r="O1292" s="7" t="s">
        <v>471</v>
      </c>
      <c r="P1292" s="7"/>
      <c r="Q1292" s="7"/>
      <c r="R1292" s="7">
        <v>10404</v>
      </c>
      <c r="S1292" s="7" t="s">
        <v>480</v>
      </c>
      <c r="T1292" s="7"/>
      <c r="U1292" s="7"/>
      <c r="V1292" s="7"/>
      <c r="W1292" s="7"/>
      <c r="X1292" s="7"/>
      <c r="Y1292" s="7"/>
      <c r="Z1292" s="9" t="s">
        <v>7132</v>
      </c>
      <c r="AA1292" s="7" t="s">
        <v>480</v>
      </c>
      <c r="AB1292" s="7">
        <v>1</v>
      </c>
    </row>
    <row r="1293" spans="1:28" ht="21.6" customHeight="1">
      <c r="A1293" s="7">
        <v>60</v>
      </c>
      <c r="B1293" s="7">
        <v>2025111683</v>
      </c>
      <c r="C1293" s="7">
        <v>1</v>
      </c>
      <c r="D1293" s="7" t="s">
        <v>7123</v>
      </c>
      <c r="E1293" s="7" t="s">
        <v>125</v>
      </c>
      <c r="F1293" s="7" t="s">
        <v>8527</v>
      </c>
      <c r="G1293" s="7" t="s">
        <v>7226</v>
      </c>
      <c r="H1293" s="7" t="s">
        <v>7309</v>
      </c>
      <c r="I1293" s="7" t="s">
        <v>7311</v>
      </c>
      <c r="J1293" s="7" t="s">
        <v>7141</v>
      </c>
      <c r="K1293" s="7" t="s">
        <v>7129</v>
      </c>
      <c r="L1293" s="9" t="s">
        <v>7312</v>
      </c>
      <c r="M1293" s="9" t="s">
        <v>7313</v>
      </c>
      <c r="N1293" s="9"/>
      <c r="O1293" s="7" t="s">
        <v>7136</v>
      </c>
      <c r="P1293" s="7"/>
      <c r="Q1293" s="7">
        <v>2200</v>
      </c>
      <c r="R1293" s="7">
        <v>44000</v>
      </c>
      <c r="S1293" s="7"/>
      <c r="T1293" s="7"/>
      <c r="U1293" s="7"/>
      <c r="V1293" s="7"/>
      <c r="W1293" s="7"/>
      <c r="X1293" s="7"/>
      <c r="Y1293" s="7"/>
      <c r="Z1293" s="9" t="s">
        <v>7766</v>
      </c>
      <c r="AA1293" s="7" t="s">
        <v>480</v>
      </c>
      <c r="AB1293" s="7">
        <v>1</v>
      </c>
    </row>
    <row r="1294" spans="1:28" ht="21.6" customHeight="1">
      <c r="A1294" s="7">
        <v>62</v>
      </c>
      <c r="B1294" s="7">
        <v>2025111795</v>
      </c>
      <c r="C1294" s="7">
        <v>1</v>
      </c>
      <c r="D1294" s="7" t="s">
        <v>7123</v>
      </c>
      <c r="E1294" s="7" t="s">
        <v>125</v>
      </c>
      <c r="F1294" s="7" t="s">
        <v>8528</v>
      </c>
      <c r="G1294" s="7" t="s">
        <v>7226</v>
      </c>
      <c r="H1294" s="7" t="s">
        <v>7179</v>
      </c>
      <c r="I1294" s="7" t="s">
        <v>7311</v>
      </c>
      <c r="J1294" s="7" t="s">
        <v>7141</v>
      </c>
      <c r="K1294" s="7" t="s">
        <v>7129</v>
      </c>
      <c r="L1294" s="9" t="s">
        <v>7312</v>
      </c>
      <c r="M1294" s="9" t="s">
        <v>7313</v>
      </c>
      <c r="N1294" s="9"/>
      <c r="O1294" s="7" t="s">
        <v>471</v>
      </c>
      <c r="P1294" s="7"/>
      <c r="Q1294" s="7">
        <v>2200</v>
      </c>
      <c r="R1294" s="7">
        <v>44000</v>
      </c>
      <c r="S1294" s="7"/>
      <c r="T1294" s="7"/>
      <c r="U1294" s="7"/>
      <c r="V1294" s="7"/>
      <c r="W1294" s="7" t="s">
        <v>480</v>
      </c>
      <c r="X1294" s="7"/>
      <c r="Y1294" s="7" t="s">
        <v>480</v>
      </c>
      <c r="Z1294" s="9" t="s">
        <v>8529</v>
      </c>
      <c r="AA1294" s="7" t="s">
        <v>480</v>
      </c>
      <c r="AB1294" s="7">
        <v>1</v>
      </c>
    </row>
    <row r="1295" spans="1:28" ht="21.6" customHeight="1">
      <c r="A1295" s="7">
        <v>63</v>
      </c>
      <c r="B1295" s="7">
        <v>2025111685</v>
      </c>
      <c r="C1295" s="7">
        <v>1</v>
      </c>
      <c r="D1295" s="7" t="s">
        <v>7123</v>
      </c>
      <c r="E1295" s="7" t="s">
        <v>125</v>
      </c>
      <c r="F1295" s="7" t="s">
        <v>8527</v>
      </c>
      <c r="G1295" s="7" t="s">
        <v>7309</v>
      </c>
      <c r="H1295" s="7" t="s">
        <v>7179</v>
      </c>
      <c r="I1295" s="7" t="s">
        <v>7316</v>
      </c>
      <c r="J1295" s="7" t="s">
        <v>7141</v>
      </c>
      <c r="K1295" s="7" t="s">
        <v>7129</v>
      </c>
      <c r="L1295" s="9" t="s">
        <v>7317</v>
      </c>
      <c r="M1295" s="9" t="s">
        <v>7318</v>
      </c>
      <c r="N1295" s="9" t="s">
        <v>7319</v>
      </c>
      <c r="O1295" s="7" t="s">
        <v>471</v>
      </c>
      <c r="P1295" s="7"/>
      <c r="Q1295" s="7">
        <v>17513</v>
      </c>
      <c r="R1295" s="7">
        <v>150611</v>
      </c>
      <c r="S1295" s="7" t="s">
        <v>480</v>
      </c>
      <c r="T1295" s="7"/>
      <c r="U1295" s="7"/>
      <c r="V1295" s="7"/>
      <c r="W1295" s="7"/>
      <c r="X1295" s="7"/>
      <c r="Y1295" s="7"/>
      <c r="Z1295" s="9" t="s">
        <v>7641</v>
      </c>
      <c r="AA1295" s="7" t="s">
        <v>480</v>
      </c>
      <c r="AB1295" s="7">
        <v>1</v>
      </c>
    </row>
    <row r="1296" spans="1:28" ht="21.6" customHeight="1">
      <c r="A1296" s="7">
        <v>69</v>
      </c>
      <c r="B1296" s="7">
        <v>2025111678</v>
      </c>
      <c r="C1296" s="7">
        <v>1</v>
      </c>
      <c r="D1296" s="7" t="s">
        <v>7123</v>
      </c>
      <c r="E1296" s="7" t="s">
        <v>125</v>
      </c>
      <c r="F1296" s="7" t="s">
        <v>8527</v>
      </c>
      <c r="G1296" s="7" t="s">
        <v>7296</v>
      </c>
      <c r="H1296" s="7" t="s">
        <v>7226</v>
      </c>
      <c r="I1296" s="7" t="s">
        <v>7634</v>
      </c>
      <c r="J1296" s="7" t="s">
        <v>7170</v>
      </c>
      <c r="K1296" s="7" t="s">
        <v>7129</v>
      </c>
      <c r="L1296" s="9" t="s">
        <v>7290</v>
      </c>
      <c r="M1296" s="9" t="s">
        <v>7291</v>
      </c>
      <c r="N1296" s="9" t="s">
        <v>7443</v>
      </c>
      <c r="O1296" s="7" t="s">
        <v>471</v>
      </c>
      <c r="P1296" s="7"/>
      <c r="Q1296" s="7">
        <v>1000</v>
      </c>
      <c r="R1296" s="7">
        <v>15000</v>
      </c>
      <c r="S1296" s="7" t="s">
        <v>480</v>
      </c>
      <c r="T1296" s="7"/>
      <c r="U1296" s="7"/>
      <c r="V1296" s="7"/>
      <c r="W1296" s="7"/>
      <c r="X1296" s="7"/>
      <c r="Y1296" s="7"/>
      <c r="Z1296" s="9" t="s">
        <v>7766</v>
      </c>
      <c r="AA1296" s="7" t="s">
        <v>480</v>
      </c>
      <c r="AB1296" s="7">
        <v>1</v>
      </c>
    </row>
    <row r="1297" spans="1:28" ht="21.6" customHeight="1">
      <c r="A1297" s="7">
        <v>140</v>
      </c>
      <c r="B1297" s="7">
        <v>2025111297</v>
      </c>
      <c r="C1297" s="7">
        <v>1</v>
      </c>
      <c r="D1297" s="7" t="s">
        <v>7123</v>
      </c>
      <c r="E1297" s="7" t="s">
        <v>125</v>
      </c>
      <c r="F1297" s="7" t="s">
        <v>8513</v>
      </c>
      <c r="G1297" s="7" t="s">
        <v>7333</v>
      </c>
      <c r="H1297" s="7" t="s">
        <v>7372</v>
      </c>
      <c r="I1297" s="7" t="s">
        <v>8300</v>
      </c>
      <c r="J1297" s="7" t="s">
        <v>7489</v>
      </c>
      <c r="K1297" s="7" t="s">
        <v>7129</v>
      </c>
      <c r="L1297" s="9" t="s">
        <v>8025</v>
      </c>
      <c r="M1297" s="9" t="s">
        <v>8301</v>
      </c>
      <c r="N1297" s="9" t="s">
        <v>8027</v>
      </c>
      <c r="O1297" s="7" t="s">
        <v>7136</v>
      </c>
      <c r="P1297" s="7"/>
      <c r="Q1297" s="7"/>
      <c r="R1297" s="7">
        <v>90</v>
      </c>
      <c r="S1297" s="7"/>
      <c r="T1297" s="7"/>
      <c r="U1297" s="7"/>
      <c r="V1297" s="7"/>
      <c r="W1297" s="7"/>
      <c r="X1297" s="7"/>
      <c r="Y1297" s="7"/>
      <c r="Z1297" s="9" t="s">
        <v>7641</v>
      </c>
      <c r="AA1297" s="7" t="s">
        <v>480</v>
      </c>
      <c r="AB1297" s="7">
        <v>1</v>
      </c>
    </row>
    <row r="1298" spans="1:28" ht="21.6" customHeight="1">
      <c r="A1298" s="7">
        <v>66</v>
      </c>
      <c r="B1298" s="7">
        <v>2025111869</v>
      </c>
      <c r="C1298" s="7">
        <v>1</v>
      </c>
      <c r="D1298" s="7" t="s">
        <v>7123</v>
      </c>
      <c r="E1298" s="7" t="s">
        <v>125</v>
      </c>
      <c r="F1298" s="7" t="s">
        <v>8528</v>
      </c>
      <c r="G1298" s="7" t="s">
        <v>7533</v>
      </c>
      <c r="H1298" s="7" t="s">
        <v>7744</v>
      </c>
      <c r="I1298" s="7" t="s">
        <v>7297</v>
      </c>
      <c r="J1298" s="7" t="s">
        <v>7141</v>
      </c>
      <c r="K1298" s="7" t="s">
        <v>7129</v>
      </c>
      <c r="L1298" s="9" t="s">
        <v>7298</v>
      </c>
      <c r="M1298" s="9" t="s">
        <v>7299</v>
      </c>
      <c r="N1298" s="9" t="s">
        <v>7612</v>
      </c>
      <c r="O1298" s="7" t="s">
        <v>471</v>
      </c>
      <c r="P1298" s="7"/>
      <c r="Q1298" s="7">
        <v>11496</v>
      </c>
      <c r="R1298" s="7">
        <v>83277</v>
      </c>
      <c r="S1298" s="7" t="s">
        <v>480</v>
      </c>
      <c r="T1298" s="7"/>
      <c r="U1298" s="7"/>
      <c r="V1298" s="7"/>
      <c r="W1298" s="7"/>
      <c r="X1298" s="7"/>
      <c r="Y1298" s="7"/>
      <c r="Z1298" s="9" t="s">
        <v>7641</v>
      </c>
      <c r="AA1298" s="7" t="s">
        <v>480</v>
      </c>
      <c r="AB1298" s="7">
        <v>1</v>
      </c>
    </row>
    <row r="1299" spans="1:28" ht="21.6" customHeight="1">
      <c r="A1299" s="7">
        <v>68</v>
      </c>
      <c r="B1299" s="7">
        <v>2025111682</v>
      </c>
      <c r="C1299" s="7">
        <v>1</v>
      </c>
      <c r="D1299" s="7" t="s">
        <v>7123</v>
      </c>
      <c r="E1299" s="7" t="s">
        <v>125</v>
      </c>
      <c r="F1299" s="7" t="s">
        <v>8527</v>
      </c>
      <c r="G1299" s="7" t="s">
        <v>7226</v>
      </c>
      <c r="H1299" s="7" t="s">
        <v>7309</v>
      </c>
      <c r="I1299" s="7" t="s">
        <v>7311</v>
      </c>
      <c r="J1299" s="7" t="s">
        <v>7141</v>
      </c>
      <c r="K1299" s="7" t="s">
        <v>7129</v>
      </c>
      <c r="L1299" s="9" t="s">
        <v>7312</v>
      </c>
      <c r="M1299" s="9" t="s">
        <v>7313</v>
      </c>
      <c r="N1299" s="9"/>
      <c r="O1299" s="7" t="s">
        <v>471</v>
      </c>
      <c r="P1299" s="7"/>
      <c r="Q1299" s="7">
        <v>2200</v>
      </c>
      <c r="R1299" s="7">
        <v>44000</v>
      </c>
      <c r="S1299" s="7" t="s">
        <v>480</v>
      </c>
      <c r="T1299" s="7"/>
      <c r="U1299" s="7"/>
      <c r="V1299" s="7"/>
      <c r="W1299" s="7"/>
      <c r="X1299" s="7"/>
      <c r="Y1299" s="7"/>
      <c r="Z1299" s="9" t="s">
        <v>7766</v>
      </c>
      <c r="AA1299" s="7" t="s">
        <v>480</v>
      </c>
      <c r="AB1299" s="7">
        <v>1</v>
      </c>
    </row>
    <row r="1300" spans="1:28" ht="21.6" customHeight="1">
      <c r="A1300" s="7">
        <v>73</v>
      </c>
      <c r="B1300" s="7">
        <v>2025111647</v>
      </c>
      <c r="C1300" s="7">
        <v>1</v>
      </c>
      <c r="D1300" s="7" t="s">
        <v>7123</v>
      </c>
      <c r="E1300" s="7" t="s">
        <v>125</v>
      </c>
      <c r="F1300" s="7" t="s">
        <v>8525</v>
      </c>
      <c r="G1300" s="7" t="s">
        <v>7196</v>
      </c>
      <c r="H1300" s="7" t="s">
        <v>7150</v>
      </c>
      <c r="I1300" s="7" t="s">
        <v>7328</v>
      </c>
      <c r="J1300" s="7" t="s">
        <v>7170</v>
      </c>
      <c r="K1300" s="7" t="s">
        <v>7129</v>
      </c>
      <c r="L1300" s="9" t="s">
        <v>7329</v>
      </c>
      <c r="M1300" s="9" t="s">
        <v>7330</v>
      </c>
      <c r="N1300" s="9" t="s">
        <v>7331</v>
      </c>
      <c r="O1300" s="7" t="s">
        <v>7136</v>
      </c>
      <c r="P1300" s="7">
        <v>6868</v>
      </c>
      <c r="Q1300" s="7">
        <v>15339</v>
      </c>
      <c r="R1300" s="7">
        <v>20204</v>
      </c>
      <c r="S1300" s="7"/>
      <c r="T1300" s="7"/>
      <c r="U1300" s="7"/>
      <c r="V1300" s="7"/>
      <c r="W1300" s="7"/>
      <c r="X1300" s="7"/>
      <c r="Y1300" s="7"/>
      <c r="Z1300" s="9" t="s">
        <v>7641</v>
      </c>
      <c r="AA1300" s="7" t="s">
        <v>480</v>
      </c>
      <c r="AB1300" s="7">
        <v>1</v>
      </c>
    </row>
    <row r="1301" spans="1:28" ht="21.6" customHeight="1">
      <c r="A1301" s="7">
        <v>91</v>
      </c>
      <c r="B1301" s="7">
        <v>2025110462</v>
      </c>
      <c r="C1301" s="7">
        <v>1</v>
      </c>
      <c r="D1301" s="7" t="s">
        <v>7123</v>
      </c>
      <c r="E1301" s="7" t="s">
        <v>125</v>
      </c>
      <c r="F1301" s="7" t="s">
        <v>8508</v>
      </c>
      <c r="G1301" s="7" t="s">
        <v>7309</v>
      </c>
      <c r="H1301" s="7" t="s">
        <v>7179</v>
      </c>
      <c r="I1301" s="7" t="s">
        <v>7368</v>
      </c>
      <c r="J1301" s="7" t="s">
        <v>7199</v>
      </c>
      <c r="K1301" s="7" t="s">
        <v>7129</v>
      </c>
      <c r="L1301" s="9" t="s">
        <v>7216</v>
      </c>
      <c r="M1301" s="9" t="s">
        <v>7369</v>
      </c>
      <c r="N1301" s="9" t="s">
        <v>7370</v>
      </c>
      <c r="O1301" s="7" t="s">
        <v>7136</v>
      </c>
      <c r="P1301" s="7"/>
      <c r="Q1301" s="7"/>
      <c r="R1301" s="7">
        <v>48705</v>
      </c>
      <c r="S1301" s="7"/>
      <c r="T1301" s="7"/>
      <c r="U1301" s="7"/>
      <c r="V1301" s="7"/>
      <c r="W1301" s="7"/>
      <c r="X1301" s="7"/>
      <c r="Y1301" s="7"/>
      <c r="Z1301" s="9" t="s">
        <v>7766</v>
      </c>
      <c r="AA1301" s="7" t="s">
        <v>480</v>
      </c>
      <c r="AB1301" s="7">
        <v>1</v>
      </c>
    </row>
    <row r="1302" spans="1:28" ht="21.6" customHeight="1">
      <c r="A1302" s="7">
        <v>102</v>
      </c>
      <c r="B1302" s="7">
        <v>2025111544</v>
      </c>
      <c r="C1302" s="7">
        <v>1</v>
      </c>
      <c r="D1302" s="7" t="s">
        <v>7123</v>
      </c>
      <c r="E1302" s="7" t="s">
        <v>125</v>
      </c>
      <c r="F1302" s="7" t="s">
        <v>8525</v>
      </c>
      <c r="G1302" s="7" t="s">
        <v>7226</v>
      </c>
      <c r="H1302" s="7" t="s">
        <v>7309</v>
      </c>
      <c r="I1302" s="7" t="s">
        <v>8369</v>
      </c>
      <c r="J1302" s="7" t="s">
        <v>7223</v>
      </c>
      <c r="K1302" s="7" t="s">
        <v>7129</v>
      </c>
      <c r="L1302" s="9" t="s">
        <v>7344</v>
      </c>
      <c r="M1302" s="9" t="s">
        <v>7468</v>
      </c>
      <c r="N1302" s="9" t="s">
        <v>7469</v>
      </c>
      <c r="O1302" s="7" t="s">
        <v>7136</v>
      </c>
      <c r="P1302" s="7"/>
      <c r="Q1302" s="7"/>
      <c r="R1302" s="7">
        <v>8211</v>
      </c>
      <c r="S1302" s="7"/>
      <c r="T1302" s="7"/>
      <c r="U1302" s="7"/>
      <c r="V1302" s="7"/>
      <c r="W1302" s="7"/>
      <c r="X1302" s="7"/>
      <c r="Y1302" s="7"/>
      <c r="Z1302" s="9" t="s">
        <v>7641</v>
      </c>
      <c r="AA1302" s="7" t="s">
        <v>480</v>
      </c>
      <c r="AB1302" s="7">
        <v>1</v>
      </c>
    </row>
    <row r="1303" spans="1:28" ht="21.6" customHeight="1">
      <c r="A1303" s="7">
        <v>122</v>
      </c>
      <c r="B1303" s="7">
        <v>2025111299</v>
      </c>
      <c r="C1303" s="7">
        <v>1</v>
      </c>
      <c r="D1303" s="7" t="s">
        <v>7123</v>
      </c>
      <c r="E1303" s="7" t="s">
        <v>125</v>
      </c>
      <c r="F1303" s="7" t="s">
        <v>8513</v>
      </c>
      <c r="G1303" s="7" t="s">
        <v>7372</v>
      </c>
      <c r="H1303" s="7" t="s">
        <v>7377</v>
      </c>
      <c r="I1303" s="7" t="s">
        <v>8024</v>
      </c>
      <c r="J1303" s="7" t="s">
        <v>7244</v>
      </c>
      <c r="K1303" s="7" t="s">
        <v>7129</v>
      </c>
      <c r="L1303" s="9" t="s">
        <v>8025</v>
      </c>
      <c r="M1303" s="9" t="s">
        <v>8026</v>
      </c>
      <c r="N1303" s="9" t="s">
        <v>8027</v>
      </c>
      <c r="O1303" s="7" t="s">
        <v>7136</v>
      </c>
      <c r="P1303" s="7"/>
      <c r="Q1303" s="7"/>
      <c r="R1303" s="7">
        <v>3050</v>
      </c>
      <c r="S1303" s="7"/>
      <c r="T1303" s="7"/>
      <c r="U1303" s="7"/>
      <c r="V1303" s="7"/>
      <c r="W1303" s="7"/>
      <c r="X1303" s="7"/>
      <c r="Y1303" s="7"/>
      <c r="Z1303" s="9" t="s">
        <v>7641</v>
      </c>
      <c r="AA1303" s="7" t="s">
        <v>480</v>
      </c>
      <c r="AB1303" s="7">
        <v>1</v>
      </c>
    </row>
    <row r="1304" spans="1:28" ht="21.6" customHeight="1">
      <c r="A1304" s="7">
        <v>130</v>
      </c>
      <c r="B1304" s="7">
        <v>2025111842</v>
      </c>
      <c r="C1304" s="7">
        <v>1</v>
      </c>
      <c r="D1304" s="7" t="s">
        <v>7123</v>
      </c>
      <c r="E1304" s="7" t="s">
        <v>125</v>
      </c>
      <c r="F1304" s="7" t="s">
        <v>8528</v>
      </c>
      <c r="G1304" s="7" t="s">
        <v>7314</v>
      </c>
      <c r="H1304" s="7" t="s">
        <v>7150</v>
      </c>
      <c r="I1304" s="7" t="s">
        <v>7482</v>
      </c>
      <c r="J1304" s="7" t="s">
        <v>7244</v>
      </c>
      <c r="K1304" s="7" t="s">
        <v>7129</v>
      </c>
      <c r="L1304" s="9" t="s">
        <v>7483</v>
      </c>
      <c r="M1304" s="9" t="s">
        <v>7484</v>
      </c>
      <c r="N1304" s="9"/>
      <c r="O1304" s="7" t="s">
        <v>471</v>
      </c>
      <c r="P1304" s="7"/>
      <c r="Q1304" s="7"/>
      <c r="R1304" s="7">
        <v>143775</v>
      </c>
      <c r="S1304" s="7"/>
      <c r="T1304" s="7"/>
      <c r="U1304" s="7"/>
      <c r="V1304" s="7"/>
      <c r="W1304" s="7"/>
      <c r="X1304" s="7"/>
      <c r="Y1304" s="7" t="s">
        <v>480</v>
      </c>
      <c r="Z1304" s="9" t="s">
        <v>8530</v>
      </c>
      <c r="AA1304" s="7" t="s">
        <v>480</v>
      </c>
      <c r="AB1304" s="7">
        <v>1</v>
      </c>
    </row>
    <row r="1305" spans="1:28" ht="21.6" customHeight="1">
      <c r="A1305" s="7">
        <v>89</v>
      </c>
      <c r="B1305" s="7">
        <v>2025111909</v>
      </c>
      <c r="C1305" s="7">
        <v>1</v>
      </c>
      <c r="D1305" s="7" t="s">
        <v>7123</v>
      </c>
      <c r="E1305" s="7" t="s">
        <v>125</v>
      </c>
      <c r="F1305" s="7" t="s">
        <v>8531</v>
      </c>
      <c r="G1305" s="7" t="s">
        <v>7300</v>
      </c>
      <c r="H1305" s="7" t="s">
        <v>7671</v>
      </c>
      <c r="I1305" s="7" t="s">
        <v>8346</v>
      </c>
      <c r="J1305" s="7" t="s">
        <v>7170</v>
      </c>
      <c r="K1305" s="7" t="s">
        <v>7129</v>
      </c>
      <c r="L1305" s="9" t="s">
        <v>8347</v>
      </c>
      <c r="M1305" s="9" t="s">
        <v>8367</v>
      </c>
      <c r="N1305" s="9" t="s">
        <v>7443</v>
      </c>
      <c r="O1305" s="7" t="s">
        <v>509</v>
      </c>
      <c r="P1305" s="7"/>
      <c r="Q1305" s="7">
        <v>75</v>
      </c>
      <c r="R1305" s="7">
        <v>664</v>
      </c>
      <c r="S1305" s="7"/>
      <c r="T1305" s="7"/>
      <c r="U1305" s="7"/>
      <c r="V1305" s="7"/>
      <c r="W1305" s="7"/>
      <c r="X1305" s="7"/>
      <c r="Y1305" s="7"/>
      <c r="Z1305" s="9" t="s">
        <v>8532</v>
      </c>
      <c r="AA1305" s="7" t="s">
        <v>480</v>
      </c>
      <c r="AB1305" s="7">
        <v>1</v>
      </c>
    </row>
    <row r="1306" spans="1:28" ht="21.6" customHeight="1">
      <c r="A1306" s="7">
        <v>100</v>
      </c>
      <c r="B1306" s="7">
        <v>2025110460</v>
      </c>
      <c r="C1306" s="7">
        <v>1</v>
      </c>
      <c r="D1306" s="7" t="s">
        <v>7123</v>
      </c>
      <c r="E1306" s="7" t="s">
        <v>125</v>
      </c>
      <c r="F1306" s="7" t="s">
        <v>8508</v>
      </c>
      <c r="G1306" s="7" t="s">
        <v>7226</v>
      </c>
      <c r="H1306" s="7" t="s">
        <v>7309</v>
      </c>
      <c r="I1306" s="7" t="s">
        <v>7374</v>
      </c>
      <c r="J1306" s="7" t="s">
        <v>7199</v>
      </c>
      <c r="K1306" s="7" t="s">
        <v>7129</v>
      </c>
      <c r="L1306" s="9" t="s">
        <v>7216</v>
      </c>
      <c r="M1306" s="9" t="s">
        <v>7375</v>
      </c>
      <c r="N1306" s="9" t="s">
        <v>7376</v>
      </c>
      <c r="O1306" s="7" t="s">
        <v>7136</v>
      </c>
      <c r="P1306" s="7"/>
      <c r="Q1306" s="7"/>
      <c r="R1306" s="7">
        <v>80259</v>
      </c>
      <c r="S1306" s="7"/>
      <c r="T1306" s="7"/>
      <c r="U1306" s="7"/>
      <c r="V1306" s="7"/>
      <c r="W1306" s="7"/>
      <c r="X1306" s="7"/>
      <c r="Y1306" s="7"/>
      <c r="Z1306" s="9" t="s">
        <v>7766</v>
      </c>
      <c r="AA1306" s="7" t="s">
        <v>480</v>
      </c>
      <c r="AB1306" s="7">
        <v>1</v>
      </c>
    </row>
    <row r="1307" spans="1:28" ht="21.6" customHeight="1">
      <c r="A1307" s="7">
        <v>127</v>
      </c>
      <c r="B1307" s="7">
        <v>2025110680</v>
      </c>
      <c r="C1307" s="7">
        <v>1</v>
      </c>
      <c r="D1307" s="7" t="s">
        <v>7123</v>
      </c>
      <c r="E1307" s="7" t="s">
        <v>125</v>
      </c>
      <c r="F1307" s="7" t="s">
        <v>8508</v>
      </c>
      <c r="G1307" s="7" t="s">
        <v>7333</v>
      </c>
      <c r="H1307" s="7" t="s">
        <v>7372</v>
      </c>
      <c r="I1307" s="7" t="s">
        <v>7452</v>
      </c>
      <c r="J1307" s="7" t="s">
        <v>7244</v>
      </c>
      <c r="K1307" s="7" t="s">
        <v>7129</v>
      </c>
      <c r="L1307" s="9" t="s">
        <v>7408</v>
      </c>
      <c r="M1307" s="9" t="s">
        <v>7453</v>
      </c>
      <c r="N1307" s="9" t="s">
        <v>8533</v>
      </c>
      <c r="O1307" s="7" t="s">
        <v>7136</v>
      </c>
      <c r="P1307" s="7"/>
      <c r="Q1307" s="7"/>
      <c r="R1307" s="7">
        <v>117807</v>
      </c>
      <c r="S1307" s="7"/>
      <c r="T1307" s="7"/>
      <c r="U1307" s="7"/>
      <c r="V1307" s="7"/>
      <c r="W1307" s="7"/>
      <c r="X1307" s="7"/>
      <c r="Y1307" s="7"/>
      <c r="Z1307" s="9" t="s">
        <v>7641</v>
      </c>
      <c r="AA1307" s="7" t="s">
        <v>480</v>
      </c>
      <c r="AB1307" s="7">
        <v>1</v>
      </c>
    </row>
    <row r="1308" spans="1:28" ht="21.6" customHeight="1">
      <c r="A1308" s="7">
        <v>154</v>
      </c>
      <c r="B1308" s="7">
        <v>2025111708</v>
      </c>
      <c r="C1308" s="7">
        <v>1</v>
      </c>
      <c r="D1308" s="7" t="s">
        <v>7123</v>
      </c>
      <c r="E1308" s="7" t="s">
        <v>125</v>
      </c>
      <c r="F1308" s="7" t="s">
        <v>8527</v>
      </c>
      <c r="G1308" s="7" t="s">
        <v>7179</v>
      </c>
      <c r="H1308" s="7" t="s">
        <v>7327</v>
      </c>
      <c r="I1308" s="7" t="s">
        <v>8319</v>
      </c>
      <c r="J1308" s="7" t="s">
        <v>7489</v>
      </c>
      <c r="K1308" s="7" t="s">
        <v>7129</v>
      </c>
      <c r="L1308" s="9" t="s">
        <v>7200</v>
      </c>
      <c r="M1308" s="9" t="s">
        <v>7687</v>
      </c>
      <c r="N1308" s="9" t="s">
        <v>8320</v>
      </c>
      <c r="O1308" s="7" t="s">
        <v>7136</v>
      </c>
      <c r="P1308" s="7"/>
      <c r="Q1308" s="7"/>
      <c r="R1308" s="7">
        <v>29</v>
      </c>
      <c r="S1308" s="7"/>
      <c r="T1308" s="7"/>
      <c r="U1308" s="7"/>
      <c r="V1308" s="7"/>
      <c r="W1308" s="7"/>
      <c r="X1308" s="7"/>
      <c r="Y1308" s="7"/>
      <c r="Z1308" s="9" t="s">
        <v>7641</v>
      </c>
      <c r="AA1308" s="7" t="s">
        <v>480</v>
      </c>
      <c r="AB1308" s="7">
        <v>1</v>
      </c>
    </row>
    <row r="1309" spans="1:28" ht="21.6" customHeight="1">
      <c r="A1309" s="7">
        <v>164</v>
      </c>
      <c r="B1309" s="7">
        <v>2025111810</v>
      </c>
      <c r="C1309" s="7">
        <v>1</v>
      </c>
      <c r="D1309" s="7" t="s">
        <v>7123</v>
      </c>
      <c r="E1309" s="7" t="s">
        <v>125</v>
      </c>
      <c r="F1309" s="7" t="s">
        <v>8531</v>
      </c>
      <c r="G1309" s="7" t="s">
        <v>7296</v>
      </c>
      <c r="H1309" s="7" t="s">
        <v>7309</v>
      </c>
      <c r="I1309" s="7" t="s">
        <v>8231</v>
      </c>
      <c r="J1309" s="7" t="s">
        <v>1843</v>
      </c>
      <c r="K1309" s="7" t="s">
        <v>7129</v>
      </c>
      <c r="L1309" s="9" t="s">
        <v>7496</v>
      </c>
      <c r="M1309" s="9" t="s">
        <v>7497</v>
      </c>
      <c r="N1309" s="9" t="s">
        <v>7498</v>
      </c>
      <c r="O1309" s="7" t="s">
        <v>509</v>
      </c>
      <c r="P1309" s="7"/>
      <c r="Q1309" s="7"/>
      <c r="R1309" s="7">
        <v>85670</v>
      </c>
      <c r="S1309" s="7"/>
      <c r="T1309" s="7"/>
      <c r="U1309" s="7"/>
      <c r="V1309" s="7"/>
      <c r="W1309" s="7"/>
      <c r="X1309" s="7"/>
      <c r="Y1309" s="7"/>
      <c r="Z1309" s="9" t="s">
        <v>8534</v>
      </c>
      <c r="AA1309" s="7" t="s">
        <v>480</v>
      </c>
      <c r="AB1309" s="7">
        <v>1</v>
      </c>
    </row>
    <row r="1310" spans="1:28" ht="21.6" customHeight="1">
      <c r="A1310" s="7">
        <v>91</v>
      </c>
      <c r="B1310" s="7">
        <v>2025112124</v>
      </c>
      <c r="C1310" s="7">
        <v>1</v>
      </c>
      <c r="D1310" s="7" t="s">
        <v>7123</v>
      </c>
      <c r="E1310" s="7" t="s">
        <v>125</v>
      </c>
      <c r="F1310" s="7" t="s">
        <v>8535</v>
      </c>
      <c r="G1310" s="7" t="s">
        <v>7373</v>
      </c>
      <c r="H1310" s="7" t="s">
        <v>7333</v>
      </c>
      <c r="I1310" s="7" t="s">
        <v>7634</v>
      </c>
      <c r="J1310" s="7" t="s">
        <v>7170</v>
      </c>
      <c r="K1310" s="7" t="s">
        <v>7129</v>
      </c>
      <c r="L1310" s="9" t="s">
        <v>7290</v>
      </c>
      <c r="M1310" s="9" t="s">
        <v>7291</v>
      </c>
      <c r="N1310" s="9" t="s">
        <v>7443</v>
      </c>
      <c r="O1310" s="7" t="s">
        <v>509</v>
      </c>
      <c r="P1310" s="7"/>
      <c r="Q1310" s="7">
        <v>1000</v>
      </c>
      <c r="R1310" s="7">
        <v>15000</v>
      </c>
      <c r="S1310" s="7"/>
      <c r="T1310" s="7"/>
      <c r="U1310" s="7"/>
      <c r="V1310" s="7"/>
      <c r="W1310" s="7"/>
      <c r="X1310" s="7"/>
      <c r="Y1310" s="7"/>
      <c r="Z1310" s="9" t="s">
        <v>8536</v>
      </c>
      <c r="AA1310" s="7" t="s">
        <v>480</v>
      </c>
      <c r="AB1310" s="7">
        <v>1</v>
      </c>
    </row>
    <row r="1311" spans="1:28" ht="21.6" customHeight="1">
      <c r="A1311" s="7">
        <v>99</v>
      </c>
      <c r="B1311" s="7">
        <v>2025112140</v>
      </c>
      <c r="C1311" s="7">
        <v>1</v>
      </c>
      <c r="D1311" s="7" t="s">
        <v>7123</v>
      </c>
      <c r="E1311" s="7" t="s">
        <v>125</v>
      </c>
      <c r="F1311" s="7" t="s">
        <v>8535</v>
      </c>
      <c r="G1311" s="7" t="s">
        <v>7333</v>
      </c>
      <c r="H1311" s="7" t="s">
        <v>7372</v>
      </c>
      <c r="I1311" s="7" t="s">
        <v>8483</v>
      </c>
      <c r="J1311" s="7" t="s">
        <v>7170</v>
      </c>
      <c r="K1311" s="7" t="s">
        <v>7129</v>
      </c>
      <c r="L1311" s="9" t="s">
        <v>7323</v>
      </c>
      <c r="M1311" s="9" t="s">
        <v>7882</v>
      </c>
      <c r="N1311" s="9" t="s">
        <v>7883</v>
      </c>
      <c r="O1311" s="7" t="s">
        <v>509</v>
      </c>
      <c r="P1311" s="7"/>
      <c r="Q1311" s="7">
        <v>868</v>
      </c>
      <c r="R1311" s="7">
        <v>1610</v>
      </c>
      <c r="S1311" s="7"/>
      <c r="T1311" s="7"/>
      <c r="U1311" s="7"/>
      <c r="V1311" s="7"/>
      <c r="W1311" s="7"/>
      <c r="X1311" s="7"/>
      <c r="Y1311" s="7"/>
      <c r="Z1311" s="9" t="s">
        <v>8537</v>
      </c>
      <c r="AA1311" s="7" t="s">
        <v>480</v>
      </c>
      <c r="AB1311" s="7">
        <v>1</v>
      </c>
    </row>
    <row r="1312" spans="1:28" ht="21.6" customHeight="1">
      <c r="A1312" s="7">
        <v>102</v>
      </c>
      <c r="B1312" s="7">
        <v>2025111542</v>
      </c>
      <c r="C1312" s="7">
        <v>1</v>
      </c>
      <c r="D1312" s="7" t="s">
        <v>7123</v>
      </c>
      <c r="E1312" s="7" t="s">
        <v>125</v>
      </c>
      <c r="F1312" s="7" t="s">
        <v>8525</v>
      </c>
      <c r="G1312" s="7" t="s">
        <v>7296</v>
      </c>
      <c r="H1312" s="7" t="s">
        <v>7226</v>
      </c>
      <c r="I1312" s="7" t="s">
        <v>7350</v>
      </c>
      <c r="J1312" s="7" t="s">
        <v>7199</v>
      </c>
      <c r="K1312" s="7" t="s">
        <v>7129</v>
      </c>
      <c r="L1312" s="9" t="s">
        <v>7344</v>
      </c>
      <c r="M1312" s="9" t="s">
        <v>7521</v>
      </c>
      <c r="N1312" s="9" t="s">
        <v>7522</v>
      </c>
      <c r="O1312" s="7" t="s">
        <v>7136</v>
      </c>
      <c r="P1312" s="7"/>
      <c r="Q1312" s="7"/>
      <c r="R1312" s="7">
        <v>653</v>
      </c>
      <c r="S1312" s="7"/>
      <c r="T1312" s="7"/>
      <c r="U1312" s="7"/>
      <c r="V1312" s="7"/>
      <c r="W1312" s="7"/>
      <c r="X1312" s="7"/>
      <c r="Y1312" s="7"/>
      <c r="Z1312" s="9" t="s">
        <v>7641</v>
      </c>
      <c r="AA1312" s="7" t="s">
        <v>480</v>
      </c>
      <c r="AB1312" s="7">
        <v>1</v>
      </c>
    </row>
    <row r="1313" spans="1:28" ht="21.6" customHeight="1">
      <c r="A1313" s="7">
        <v>156</v>
      </c>
      <c r="B1313" s="7">
        <v>2025112286</v>
      </c>
      <c r="C1313" s="7">
        <v>1</v>
      </c>
      <c r="D1313" s="7" t="s">
        <v>7123</v>
      </c>
      <c r="E1313" s="7" t="s">
        <v>125</v>
      </c>
      <c r="F1313" s="7" t="s">
        <v>8538</v>
      </c>
      <c r="G1313" s="7" t="s">
        <v>7314</v>
      </c>
      <c r="H1313" s="7" t="s">
        <v>7196</v>
      </c>
      <c r="I1313" s="7" t="s">
        <v>8485</v>
      </c>
      <c r="J1313" s="7" t="s">
        <v>7247</v>
      </c>
      <c r="K1313" s="7" t="s">
        <v>7129</v>
      </c>
      <c r="L1313" s="9" t="s">
        <v>7509</v>
      </c>
      <c r="M1313" s="9" t="s">
        <v>7510</v>
      </c>
      <c r="N1313" s="9" t="s">
        <v>7511</v>
      </c>
      <c r="O1313" s="7" t="s">
        <v>471</v>
      </c>
      <c r="P1313" s="7"/>
      <c r="Q1313" s="7">
        <v>895</v>
      </c>
      <c r="R1313" s="7">
        <v>16305</v>
      </c>
      <c r="S1313" s="7"/>
      <c r="T1313" s="7"/>
      <c r="U1313" s="7"/>
      <c r="V1313" s="7"/>
      <c r="W1313" s="7"/>
      <c r="X1313" s="7"/>
      <c r="Y1313" s="7" t="s">
        <v>480</v>
      </c>
      <c r="Z1313" s="9" t="s">
        <v>8539</v>
      </c>
      <c r="AA1313" s="7" t="s">
        <v>480</v>
      </c>
      <c r="AB1313" s="7">
        <v>1</v>
      </c>
    </row>
    <row r="1314" spans="1:28" ht="21.6" customHeight="1">
      <c r="A1314" s="7">
        <v>187</v>
      </c>
      <c r="B1314" s="7">
        <v>2025112280</v>
      </c>
      <c r="C1314" s="7">
        <v>1</v>
      </c>
      <c r="D1314" s="7" t="s">
        <v>7123</v>
      </c>
      <c r="E1314" s="7" t="s">
        <v>125</v>
      </c>
      <c r="F1314" s="7" t="s">
        <v>8538</v>
      </c>
      <c r="G1314" s="7" t="s">
        <v>7347</v>
      </c>
      <c r="H1314" s="7" t="s">
        <v>7303</v>
      </c>
      <c r="I1314" s="7" t="s">
        <v>7708</v>
      </c>
      <c r="J1314" s="7" t="s">
        <v>7703</v>
      </c>
      <c r="K1314" s="7" t="s">
        <v>7129</v>
      </c>
      <c r="L1314" s="9" t="s">
        <v>7704</v>
      </c>
      <c r="M1314" s="9" t="s">
        <v>7705</v>
      </c>
      <c r="N1314" s="9" t="s">
        <v>7709</v>
      </c>
      <c r="O1314" s="7" t="s">
        <v>7136</v>
      </c>
      <c r="P1314" s="7"/>
      <c r="Q1314" s="7">
        <v>8797</v>
      </c>
      <c r="R1314" s="7">
        <v>303249</v>
      </c>
      <c r="S1314" s="7"/>
      <c r="T1314" s="7"/>
      <c r="U1314" s="7"/>
      <c r="V1314" s="7"/>
      <c r="W1314" s="7"/>
      <c r="X1314" s="7"/>
      <c r="Y1314" s="7"/>
      <c r="Z1314" s="9" t="s">
        <v>7641</v>
      </c>
      <c r="AA1314" s="7" t="s">
        <v>480</v>
      </c>
      <c r="AB1314" s="7">
        <v>1</v>
      </c>
    </row>
    <row r="1315" spans="1:28" ht="21.6" customHeight="1">
      <c r="A1315" s="7">
        <v>220</v>
      </c>
      <c r="B1315" s="7">
        <v>2025112184</v>
      </c>
      <c r="C1315" s="7">
        <v>1</v>
      </c>
      <c r="D1315" s="7" t="s">
        <v>7123</v>
      </c>
      <c r="E1315" s="7" t="s">
        <v>146</v>
      </c>
      <c r="F1315" s="7" t="s">
        <v>8535</v>
      </c>
      <c r="G1315" s="7" t="s">
        <v>8540</v>
      </c>
      <c r="H1315" s="7" t="s">
        <v>8541</v>
      </c>
      <c r="I1315" s="7" t="s">
        <v>7530</v>
      </c>
      <c r="J1315" s="7" t="s">
        <v>7247</v>
      </c>
      <c r="K1315" s="7" t="s">
        <v>7129</v>
      </c>
      <c r="L1315" s="9" t="s">
        <v>7531</v>
      </c>
      <c r="M1315" s="9" t="s">
        <v>7532</v>
      </c>
      <c r="N1315" s="9" t="s">
        <v>7376</v>
      </c>
      <c r="O1315" s="7" t="s">
        <v>7136</v>
      </c>
      <c r="P1315" s="7"/>
      <c r="Q1315" s="7">
        <v>6174</v>
      </c>
      <c r="R1315" s="7">
        <v>70814</v>
      </c>
      <c r="S1315" s="7"/>
      <c r="T1315" s="7"/>
      <c r="U1315" s="7"/>
      <c r="V1315" s="7"/>
      <c r="W1315" s="7"/>
      <c r="X1315" s="7"/>
      <c r="Y1315" s="7"/>
      <c r="Z1315" s="9"/>
      <c r="AA1315" s="7" t="s">
        <v>480</v>
      </c>
      <c r="AB1315" s="7">
        <v>1</v>
      </c>
    </row>
    <row r="1316" spans="1:28" ht="21.6" customHeight="1">
      <c r="A1316" s="7">
        <v>221</v>
      </c>
      <c r="B1316" s="7">
        <v>2025112183</v>
      </c>
      <c r="C1316" s="7">
        <v>1</v>
      </c>
      <c r="D1316" s="7" t="s">
        <v>7123</v>
      </c>
      <c r="E1316" s="7" t="s">
        <v>146</v>
      </c>
      <c r="F1316" s="7" t="s">
        <v>8535</v>
      </c>
      <c r="G1316" s="7" t="s">
        <v>8540</v>
      </c>
      <c r="H1316" s="7" t="s">
        <v>8541</v>
      </c>
      <c r="I1316" s="7" t="s">
        <v>7537</v>
      </c>
      <c r="J1316" s="7" t="s">
        <v>7247</v>
      </c>
      <c r="K1316" s="7" t="s">
        <v>7129</v>
      </c>
      <c r="L1316" s="9" t="s">
        <v>7531</v>
      </c>
      <c r="M1316" s="9" t="s">
        <v>7532</v>
      </c>
      <c r="N1316" s="9" t="s">
        <v>7376</v>
      </c>
      <c r="O1316" s="7" t="s">
        <v>7136</v>
      </c>
      <c r="P1316" s="7"/>
      <c r="Q1316" s="7">
        <v>8879</v>
      </c>
      <c r="R1316" s="7">
        <v>119232</v>
      </c>
      <c r="S1316" s="7"/>
      <c r="T1316" s="7"/>
      <c r="U1316" s="7"/>
      <c r="V1316" s="7"/>
      <c r="W1316" s="7"/>
      <c r="X1316" s="7"/>
      <c r="Y1316" s="7"/>
      <c r="Z1316" s="9"/>
      <c r="AA1316" s="7" t="s">
        <v>480</v>
      </c>
      <c r="AB1316" s="7">
        <v>1</v>
      </c>
    </row>
    <row r="1317" spans="1:28" ht="21.6" customHeight="1">
      <c r="A1317" s="7">
        <v>1</v>
      </c>
      <c r="B1317" s="7">
        <v>2025112417</v>
      </c>
      <c r="C1317" s="7">
        <v>1</v>
      </c>
      <c r="D1317" s="7" t="s">
        <v>7123</v>
      </c>
      <c r="E1317" s="7" t="s">
        <v>130</v>
      </c>
      <c r="F1317" s="7" t="s">
        <v>8542</v>
      </c>
      <c r="G1317" s="7" t="s">
        <v>7726</v>
      </c>
      <c r="H1317" s="7" t="s">
        <v>7727</v>
      </c>
      <c r="I1317" s="7" t="s">
        <v>7140</v>
      </c>
      <c r="J1317" s="7" t="s">
        <v>7141</v>
      </c>
      <c r="K1317" s="7" t="s">
        <v>7129</v>
      </c>
      <c r="L1317" s="9" t="s">
        <v>7142</v>
      </c>
      <c r="M1317" s="9" t="s">
        <v>7143</v>
      </c>
      <c r="N1317" s="9" t="s">
        <v>130</v>
      </c>
      <c r="O1317" s="7" t="s">
        <v>471</v>
      </c>
      <c r="P1317" s="7"/>
      <c r="Q1317" s="7">
        <v>102</v>
      </c>
      <c r="R1317" s="7">
        <v>3574</v>
      </c>
      <c r="S1317" s="7" t="s">
        <v>480</v>
      </c>
      <c r="T1317" s="7"/>
      <c r="U1317" s="7"/>
      <c r="V1317" s="7"/>
      <c r="W1317" s="7"/>
      <c r="X1317" s="7"/>
      <c r="Y1317" s="7"/>
      <c r="Z1317" s="9" t="s">
        <v>7132</v>
      </c>
      <c r="AA1317" s="7" t="s">
        <v>480</v>
      </c>
      <c r="AB1317" s="7">
        <v>1</v>
      </c>
    </row>
    <row r="1318" spans="1:28" ht="21.6" customHeight="1">
      <c r="A1318" s="7">
        <v>3</v>
      </c>
      <c r="B1318" s="7">
        <v>2025112533</v>
      </c>
      <c r="C1318" s="7">
        <v>1</v>
      </c>
      <c r="D1318" s="7" t="s">
        <v>7123</v>
      </c>
      <c r="E1318" s="7" t="s">
        <v>130</v>
      </c>
      <c r="F1318" s="7" t="s">
        <v>8542</v>
      </c>
      <c r="G1318" s="7" t="s">
        <v>8302</v>
      </c>
      <c r="H1318" s="7" t="s">
        <v>8311</v>
      </c>
      <c r="I1318" s="7" t="s">
        <v>7146</v>
      </c>
      <c r="J1318" s="7" t="s">
        <v>7141</v>
      </c>
      <c r="K1318" s="7" t="s">
        <v>7129</v>
      </c>
      <c r="L1318" s="9" t="s">
        <v>7147</v>
      </c>
      <c r="M1318" s="9" t="s">
        <v>7148</v>
      </c>
      <c r="N1318" s="9" t="s">
        <v>7830</v>
      </c>
      <c r="O1318" s="7" t="s">
        <v>471</v>
      </c>
      <c r="P1318" s="7"/>
      <c r="Q1318" s="7">
        <v>2227</v>
      </c>
      <c r="R1318" s="7">
        <v>17683</v>
      </c>
      <c r="S1318" s="7" t="s">
        <v>480</v>
      </c>
      <c r="T1318" s="7"/>
      <c r="U1318" s="7"/>
      <c r="V1318" s="7"/>
      <c r="W1318" s="7"/>
      <c r="X1318" s="7"/>
      <c r="Y1318" s="7"/>
      <c r="Z1318" s="9" t="s">
        <v>7132</v>
      </c>
      <c r="AA1318" s="7" t="s">
        <v>480</v>
      </c>
      <c r="AB1318" s="7">
        <v>1</v>
      </c>
    </row>
    <row r="1319" spans="1:28" ht="21.6" customHeight="1">
      <c r="A1319" s="7">
        <v>5</v>
      </c>
      <c r="B1319" s="7">
        <v>2025112424</v>
      </c>
      <c r="C1319" s="7">
        <v>1</v>
      </c>
      <c r="D1319" s="7" t="s">
        <v>7123</v>
      </c>
      <c r="E1319" s="7" t="s">
        <v>130</v>
      </c>
      <c r="F1319" s="7" t="s">
        <v>8542</v>
      </c>
      <c r="G1319" s="7" t="s">
        <v>7865</v>
      </c>
      <c r="H1319" s="7" t="s">
        <v>8543</v>
      </c>
      <c r="I1319" s="7" t="s">
        <v>7164</v>
      </c>
      <c r="J1319" s="7" t="s">
        <v>7141</v>
      </c>
      <c r="K1319" s="7" t="s">
        <v>7129</v>
      </c>
      <c r="L1319" s="9" t="s">
        <v>7165</v>
      </c>
      <c r="M1319" s="9" t="s">
        <v>7166</v>
      </c>
      <c r="N1319" s="9"/>
      <c r="O1319" s="7" t="s">
        <v>471</v>
      </c>
      <c r="P1319" s="7"/>
      <c r="Q1319" s="7">
        <v>187</v>
      </c>
      <c r="R1319" s="7">
        <v>7627</v>
      </c>
      <c r="S1319" s="7" t="s">
        <v>480</v>
      </c>
      <c r="T1319" s="7"/>
      <c r="U1319" s="7"/>
      <c r="V1319" s="7"/>
      <c r="W1319" s="7"/>
      <c r="X1319" s="7"/>
      <c r="Y1319" s="7"/>
      <c r="Z1319" s="9" t="s">
        <v>7132</v>
      </c>
      <c r="AA1319" s="7" t="s">
        <v>480</v>
      </c>
      <c r="AB1319" s="7">
        <v>1</v>
      </c>
    </row>
    <row r="1320" spans="1:28" ht="21.6" customHeight="1">
      <c r="A1320" s="7">
        <v>7</v>
      </c>
      <c r="B1320" s="7">
        <v>2025112460</v>
      </c>
      <c r="C1320" s="7">
        <v>1</v>
      </c>
      <c r="D1320" s="7" t="s">
        <v>7123</v>
      </c>
      <c r="E1320" s="7" t="s">
        <v>130</v>
      </c>
      <c r="F1320" s="7" t="s">
        <v>8542</v>
      </c>
      <c r="G1320" s="7" t="s">
        <v>7737</v>
      </c>
      <c r="H1320" s="7" t="s">
        <v>7738</v>
      </c>
      <c r="I1320" s="7" t="s">
        <v>7169</v>
      </c>
      <c r="J1320" s="7" t="s">
        <v>7170</v>
      </c>
      <c r="K1320" s="7" t="s">
        <v>7129</v>
      </c>
      <c r="L1320" s="9" t="s">
        <v>7171</v>
      </c>
      <c r="M1320" s="9" t="s">
        <v>7172</v>
      </c>
      <c r="N1320" s="9" t="s">
        <v>7173</v>
      </c>
      <c r="O1320" s="7" t="s">
        <v>471</v>
      </c>
      <c r="P1320" s="7"/>
      <c r="Q1320" s="7">
        <v>330</v>
      </c>
      <c r="R1320" s="7">
        <v>1581</v>
      </c>
      <c r="S1320" s="7" t="s">
        <v>480</v>
      </c>
      <c r="T1320" s="7"/>
      <c r="U1320" s="7"/>
      <c r="V1320" s="7"/>
      <c r="W1320" s="7"/>
      <c r="X1320" s="7"/>
      <c r="Y1320" s="7"/>
      <c r="Z1320" s="9" t="s">
        <v>7132</v>
      </c>
      <c r="AA1320" s="7" t="s">
        <v>480</v>
      </c>
      <c r="AB1320" s="7">
        <v>1</v>
      </c>
    </row>
    <row r="1321" spans="1:28" ht="21.6" customHeight="1">
      <c r="A1321" s="7">
        <v>9</v>
      </c>
      <c r="B1321" s="7">
        <v>2025112422</v>
      </c>
      <c r="C1321" s="7">
        <v>1</v>
      </c>
      <c r="D1321" s="7" t="s">
        <v>7123</v>
      </c>
      <c r="E1321" s="7" t="s">
        <v>130</v>
      </c>
      <c r="F1321" s="7" t="s">
        <v>8542</v>
      </c>
      <c r="G1321" s="7" t="s">
        <v>7867</v>
      </c>
      <c r="H1321" s="7" t="s">
        <v>8544</v>
      </c>
      <c r="I1321" s="7" t="s">
        <v>7175</v>
      </c>
      <c r="J1321" s="7" t="s">
        <v>7170</v>
      </c>
      <c r="K1321" s="7" t="s">
        <v>7129</v>
      </c>
      <c r="L1321" s="9" t="s">
        <v>7176</v>
      </c>
      <c r="M1321" s="9" t="s">
        <v>7177</v>
      </c>
      <c r="N1321" s="9" t="s">
        <v>7161</v>
      </c>
      <c r="O1321" s="7" t="s">
        <v>471</v>
      </c>
      <c r="P1321" s="7"/>
      <c r="Q1321" s="7">
        <v>4298</v>
      </c>
      <c r="R1321" s="7">
        <v>3673</v>
      </c>
      <c r="S1321" s="7" t="s">
        <v>480</v>
      </c>
      <c r="T1321" s="7"/>
      <c r="U1321" s="7"/>
      <c r="V1321" s="7"/>
      <c r="W1321" s="7"/>
      <c r="X1321" s="7"/>
      <c r="Y1321" s="7"/>
      <c r="Z1321" s="9" t="s">
        <v>7132</v>
      </c>
      <c r="AA1321" s="7" t="s">
        <v>480</v>
      </c>
      <c r="AB1321" s="7">
        <v>1</v>
      </c>
    </row>
    <row r="1322" spans="1:28" ht="21.6" customHeight="1">
      <c r="A1322" s="7">
        <v>11</v>
      </c>
      <c r="B1322" s="7">
        <v>2025112478</v>
      </c>
      <c r="C1322" s="7">
        <v>1</v>
      </c>
      <c r="D1322" s="7" t="s">
        <v>7123</v>
      </c>
      <c r="E1322" s="7" t="s">
        <v>130</v>
      </c>
      <c r="F1322" s="7" t="s">
        <v>8542</v>
      </c>
      <c r="G1322" s="7" t="s">
        <v>7444</v>
      </c>
      <c r="H1322" s="7" t="s">
        <v>8410</v>
      </c>
      <c r="I1322" s="7" t="s">
        <v>7180</v>
      </c>
      <c r="J1322" s="7" t="s">
        <v>7170</v>
      </c>
      <c r="K1322" s="7" t="s">
        <v>7129</v>
      </c>
      <c r="L1322" s="9" t="s">
        <v>7181</v>
      </c>
      <c r="M1322" s="9" t="s">
        <v>7182</v>
      </c>
      <c r="N1322" s="9" t="s">
        <v>7183</v>
      </c>
      <c r="O1322" s="7" t="s">
        <v>471</v>
      </c>
      <c r="P1322" s="7"/>
      <c r="Q1322" s="7">
        <v>1576</v>
      </c>
      <c r="R1322" s="7">
        <v>70998</v>
      </c>
      <c r="S1322" s="7" t="s">
        <v>480</v>
      </c>
      <c r="T1322" s="7"/>
      <c r="U1322" s="7"/>
      <c r="V1322" s="7"/>
      <c r="W1322" s="7"/>
      <c r="X1322" s="7"/>
      <c r="Y1322" s="7"/>
      <c r="Z1322" s="9" t="s">
        <v>7132</v>
      </c>
      <c r="AA1322" s="7" t="s">
        <v>480</v>
      </c>
      <c r="AB1322" s="7">
        <v>1</v>
      </c>
    </row>
    <row r="1323" spans="1:28" ht="21.6" customHeight="1">
      <c r="A1323" s="7">
        <v>13</v>
      </c>
      <c r="B1323" s="7">
        <v>2025112531</v>
      </c>
      <c r="C1323" s="7">
        <v>1</v>
      </c>
      <c r="D1323" s="7" t="s">
        <v>7123</v>
      </c>
      <c r="E1323" s="7" t="s">
        <v>130</v>
      </c>
      <c r="F1323" s="7" t="s">
        <v>8542</v>
      </c>
      <c r="G1323" s="7" t="s">
        <v>7605</v>
      </c>
      <c r="H1323" s="7" t="s">
        <v>7606</v>
      </c>
      <c r="I1323" s="7" t="s">
        <v>7186</v>
      </c>
      <c r="J1323" s="7" t="s">
        <v>7170</v>
      </c>
      <c r="K1323" s="7" t="s">
        <v>7129</v>
      </c>
      <c r="L1323" s="9" t="s">
        <v>7187</v>
      </c>
      <c r="M1323" s="9" t="s">
        <v>7188</v>
      </c>
      <c r="N1323" s="9"/>
      <c r="O1323" s="7" t="s">
        <v>471</v>
      </c>
      <c r="P1323" s="7"/>
      <c r="Q1323" s="7">
        <v>2239</v>
      </c>
      <c r="R1323" s="7">
        <v>2172</v>
      </c>
      <c r="S1323" s="7" t="s">
        <v>480</v>
      </c>
      <c r="T1323" s="7"/>
      <c r="U1323" s="7"/>
      <c r="V1323" s="7"/>
      <c r="W1323" s="7"/>
      <c r="X1323" s="7"/>
      <c r="Y1323" s="7"/>
      <c r="Z1323" s="9" t="s">
        <v>7132</v>
      </c>
      <c r="AA1323" s="7" t="s">
        <v>480</v>
      </c>
      <c r="AB1323" s="7">
        <v>1</v>
      </c>
    </row>
    <row r="1324" spans="1:28" ht="21.6" customHeight="1">
      <c r="A1324" s="7">
        <v>15</v>
      </c>
      <c r="B1324" s="7">
        <v>2025112409</v>
      </c>
      <c r="C1324" s="7">
        <v>1</v>
      </c>
      <c r="D1324" s="7" t="s">
        <v>7123</v>
      </c>
      <c r="E1324" s="7" t="s">
        <v>130</v>
      </c>
      <c r="F1324" s="7" t="s">
        <v>8542</v>
      </c>
      <c r="G1324" s="7" t="s">
        <v>7144</v>
      </c>
      <c r="H1324" s="7" t="s">
        <v>7661</v>
      </c>
      <c r="I1324" s="7" t="s">
        <v>8314</v>
      </c>
      <c r="J1324" s="7" t="s">
        <v>7170</v>
      </c>
      <c r="K1324" s="7" t="s">
        <v>7129</v>
      </c>
      <c r="L1324" s="9" t="s">
        <v>8315</v>
      </c>
      <c r="M1324" s="9" t="s">
        <v>7131</v>
      </c>
      <c r="N1324" s="9"/>
      <c r="O1324" s="7" t="s">
        <v>471</v>
      </c>
      <c r="P1324" s="7"/>
      <c r="Q1324" s="7">
        <v>466</v>
      </c>
      <c r="R1324" s="7">
        <v>5046</v>
      </c>
      <c r="S1324" s="7" t="s">
        <v>480</v>
      </c>
      <c r="T1324" s="7"/>
      <c r="U1324" s="7"/>
      <c r="V1324" s="7"/>
      <c r="W1324" s="7"/>
      <c r="X1324" s="7"/>
      <c r="Y1324" s="7"/>
      <c r="Z1324" s="9" t="s">
        <v>7132</v>
      </c>
      <c r="AA1324" s="7" t="s">
        <v>480</v>
      </c>
      <c r="AB1324" s="7">
        <v>1</v>
      </c>
    </row>
    <row r="1325" spans="1:28" ht="21.6" customHeight="1">
      <c r="A1325" s="7">
        <v>33</v>
      </c>
      <c r="B1325" s="7">
        <v>2025112447</v>
      </c>
      <c r="C1325" s="7">
        <v>1</v>
      </c>
      <c r="D1325" s="7" t="s">
        <v>7123</v>
      </c>
      <c r="E1325" s="7" t="s">
        <v>130</v>
      </c>
      <c r="F1325" s="7" t="s">
        <v>8542</v>
      </c>
      <c r="G1325" s="7" t="s">
        <v>8263</v>
      </c>
      <c r="H1325" s="7" t="s">
        <v>7569</v>
      </c>
      <c r="I1325" s="7" t="s">
        <v>7253</v>
      </c>
      <c r="J1325" s="7" t="s">
        <v>7247</v>
      </c>
      <c r="K1325" s="7" t="s">
        <v>7129</v>
      </c>
      <c r="L1325" s="9" t="s">
        <v>8464</v>
      </c>
      <c r="M1325" s="9" t="s">
        <v>7255</v>
      </c>
      <c r="N1325" s="9" t="s">
        <v>7256</v>
      </c>
      <c r="O1325" s="7" t="s">
        <v>471</v>
      </c>
      <c r="P1325" s="7"/>
      <c r="Q1325" s="7">
        <v>5600</v>
      </c>
      <c r="R1325" s="7">
        <v>45925</v>
      </c>
      <c r="S1325" s="7" t="s">
        <v>480</v>
      </c>
      <c r="T1325" s="7"/>
      <c r="U1325" s="7"/>
      <c r="V1325" s="7"/>
      <c r="W1325" s="7"/>
      <c r="X1325" s="7"/>
      <c r="Y1325" s="7"/>
      <c r="Z1325" s="9" t="s">
        <v>8164</v>
      </c>
      <c r="AA1325" s="7" t="s">
        <v>480</v>
      </c>
      <c r="AB1325" s="7">
        <v>1</v>
      </c>
    </row>
    <row r="1326" spans="1:28" ht="21.6" customHeight="1">
      <c r="A1326" s="7">
        <v>35</v>
      </c>
      <c r="B1326" s="7">
        <v>2025112468</v>
      </c>
      <c r="C1326" s="7">
        <v>1</v>
      </c>
      <c r="D1326" s="7" t="s">
        <v>7123</v>
      </c>
      <c r="E1326" s="7" t="s">
        <v>130</v>
      </c>
      <c r="F1326" s="7" t="s">
        <v>8542</v>
      </c>
      <c r="G1326" s="7" t="s">
        <v>7722</v>
      </c>
      <c r="H1326" s="7" t="s">
        <v>7562</v>
      </c>
      <c r="I1326" s="7" t="s">
        <v>8171</v>
      </c>
      <c r="J1326" s="7" t="s">
        <v>7247</v>
      </c>
      <c r="K1326" s="7" t="s">
        <v>7129</v>
      </c>
      <c r="L1326" s="9" t="s">
        <v>7235</v>
      </c>
      <c r="M1326" s="9" t="s">
        <v>7236</v>
      </c>
      <c r="N1326" s="9"/>
      <c r="O1326" s="7" t="s">
        <v>471</v>
      </c>
      <c r="P1326" s="7"/>
      <c r="Q1326" s="7">
        <v>725</v>
      </c>
      <c r="R1326" s="7">
        <v>11689</v>
      </c>
      <c r="S1326" s="7" t="s">
        <v>480</v>
      </c>
      <c r="T1326" s="7"/>
      <c r="U1326" s="7"/>
      <c r="V1326" s="7"/>
      <c r="W1326" s="7"/>
      <c r="X1326" s="7"/>
      <c r="Y1326" s="7"/>
      <c r="Z1326" s="9" t="s">
        <v>7132</v>
      </c>
      <c r="AA1326" s="7" t="s">
        <v>480</v>
      </c>
      <c r="AB1326" s="7">
        <v>1</v>
      </c>
    </row>
    <row r="1327" spans="1:28" ht="21.6" customHeight="1">
      <c r="A1327" s="7">
        <v>37</v>
      </c>
      <c r="B1327" s="7">
        <v>2025112495</v>
      </c>
      <c r="C1327" s="7">
        <v>1</v>
      </c>
      <c r="D1327" s="7" t="s">
        <v>7123</v>
      </c>
      <c r="E1327" s="7" t="s">
        <v>130</v>
      </c>
      <c r="F1327" s="7" t="s">
        <v>8542</v>
      </c>
      <c r="G1327" s="7" t="s">
        <v>7506</v>
      </c>
      <c r="H1327" s="7" t="s">
        <v>7744</v>
      </c>
      <c r="I1327" s="7" t="s">
        <v>8174</v>
      </c>
      <c r="J1327" s="7" t="s">
        <v>7274</v>
      </c>
      <c r="K1327" s="7" t="s">
        <v>7129</v>
      </c>
      <c r="L1327" s="9" t="s">
        <v>7260</v>
      </c>
      <c r="M1327" s="9" t="s">
        <v>7261</v>
      </c>
      <c r="N1327" s="9"/>
      <c r="O1327" s="7" t="s">
        <v>471</v>
      </c>
      <c r="P1327" s="7"/>
      <c r="Q1327" s="7">
        <v>4141</v>
      </c>
      <c r="R1327" s="7">
        <v>6421</v>
      </c>
      <c r="S1327" s="7" t="s">
        <v>480</v>
      </c>
      <c r="T1327" s="7"/>
      <c r="U1327" s="7"/>
      <c r="V1327" s="7"/>
      <c r="W1327" s="7"/>
      <c r="X1327" s="7"/>
      <c r="Y1327" s="7"/>
      <c r="Z1327" s="9" t="s">
        <v>7132</v>
      </c>
      <c r="AA1327" s="7" t="s">
        <v>480</v>
      </c>
      <c r="AB1327" s="7">
        <v>1</v>
      </c>
    </row>
    <row r="1328" spans="1:28" ht="21.6" customHeight="1">
      <c r="A1328" s="7">
        <v>108</v>
      </c>
      <c r="B1328" s="7">
        <v>2025112392</v>
      </c>
      <c r="C1328" s="7">
        <v>1</v>
      </c>
      <c r="D1328" s="7" t="s">
        <v>7123</v>
      </c>
      <c r="E1328" s="7" t="s">
        <v>125</v>
      </c>
      <c r="F1328" s="7" t="s">
        <v>8542</v>
      </c>
      <c r="G1328" s="7" t="s">
        <v>7179</v>
      </c>
      <c r="H1328" s="7" t="s">
        <v>7327</v>
      </c>
      <c r="I1328" s="7" t="s">
        <v>7304</v>
      </c>
      <c r="J1328" s="7" t="s">
        <v>7141</v>
      </c>
      <c r="K1328" s="7" t="s">
        <v>7129</v>
      </c>
      <c r="L1328" s="9" t="s">
        <v>7305</v>
      </c>
      <c r="M1328" s="9" t="s">
        <v>7306</v>
      </c>
      <c r="N1328" s="9" t="s">
        <v>7307</v>
      </c>
      <c r="O1328" s="7" t="s">
        <v>471</v>
      </c>
      <c r="P1328" s="7"/>
      <c r="Q1328" s="7">
        <v>22958</v>
      </c>
      <c r="R1328" s="7">
        <v>88985</v>
      </c>
      <c r="S1328" s="7" t="s">
        <v>480</v>
      </c>
      <c r="T1328" s="7"/>
      <c r="U1328" s="7"/>
      <c r="V1328" s="7"/>
      <c r="W1328" s="7"/>
      <c r="X1328" s="7"/>
      <c r="Y1328" s="7"/>
      <c r="Z1328" s="9" t="s">
        <v>7641</v>
      </c>
      <c r="AA1328" s="7" t="s">
        <v>480</v>
      </c>
      <c r="AB1328" s="7">
        <v>1</v>
      </c>
    </row>
    <row r="1329" spans="1:28" ht="21.6" customHeight="1">
      <c r="A1329" s="7">
        <v>135</v>
      </c>
      <c r="B1329" s="7">
        <v>2025112390</v>
      </c>
      <c r="C1329" s="7">
        <v>1</v>
      </c>
      <c r="D1329" s="7" t="s">
        <v>7123</v>
      </c>
      <c r="E1329" s="7" t="s">
        <v>125</v>
      </c>
      <c r="F1329" s="7" t="s">
        <v>8542</v>
      </c>
      <c r="G1329" s="7" t="s">
        <v>7309</v>
      </c>
      <c r="H1329" s="7" t="s">
        <v>7179</v>
      </c>
      <c r="I1329" s="7" t="s">
        <v>8545</v>
      </c>
      <c r="J1329" s="7" t="s">
        <v>7170</v>
      </c>
      <c r="K1329" s="7" t="s">
        <v>7129</v>
      </c>
      <c r="L1329" s="9" t="s">
        <v>7486</v>
      </c>
      <c r="M1329" s="9" t="s">
        <v>7487</v>
      </c>
      <c r="N1329" s="9"/>
      <c r="O1329" s="7" t="s">
        <v>471</v>
      </c>
      <c r="P1329" s="7"/>
      <c r="Q1329" s="7">
        <v>48</v>
      </c>
      <c r="R1329" s="7">
        <v>1904</v>
      </c>
      <c r="S1329" s="7" t="s">
        <v>480</v>
      </c>
      <c r="T1329" s="7"/>
      <c r="U1329" s="7"/>
      <c r="V1329" s="7"/>
      <c r="W1329" s="7"/>
      <c r="X1329" s="7"/>
      <c r="Y1329" s="7"/>
      <c r="Z1329" s="9" t="s">
        <v>7641</v>
      </c>
      <c r="AA1329" s="7" t="s">
        <v>480</v>
      </c>
      <c r="AB1329" s="7">
        <v>1</v>
      </c>
    </row>
    <row r="1330" spans="1:28" ht="21.6" customHeight="1">
      <c r="A1330" s="7">
        <v>141</v>
      </c>
      <c r="B1330" s="7">
        <v>2025111715</v>
      </c>
      <c r="C1330" s="7">
        <v>1</v>
      </c>
      <c r="D1330" s="7" t="s">
        <v>7123</v>
      </c>
      <c r="E1330" s="7" t="s">
        <v>125</v>
      </c>
      <c r="F1330" s="7" t="s">
        <v>8527</v>
      </c>
      <c r="G1330" s="7" t="s">
        <v>7656</v>
      </c>
      <c r="H1330" s="7" t="s">
        <v>7414</v>
      </c>
      <c r="I1330" s="7" t="s">
        <v>8546</v>
      </c>
      <c r="J1330" s="7" t="s">
        <v>7199</v>
      </c>
      <c r="K1330" s="7" t="s">
        <v>7129</v>
      </c>
      <c r="L1330" s="9" t="s">
        <v>7200</v>
      </c>
      <c r="M1330" s="9" t="s">
        <v>8547</v>
      </c>
      <c r="N1330" s="9" t="s">
        <v>8548</v>
      </c>
      <c r="O1330" s="7" t="s">
        <v>7136</v>
      </c>
      <c r="P1330" s="7"/>
      <c r="Q1330" s="7"/>
      <c r="R1330" s="7">
        <v>2433</v>
      </c>
      <c r="S1330" s="7"/>
      <c r="T1330" s="7"/>
      <c r="U1330" s="7"/>
      <c r="V1330" s="7"/>
      <c r="W1330" s="7"/>
      <c r="X1330" s="7"/>
      <c r="Y1330" s="7"/>
      <c r="Z1330" s="9" t="s">
        <v>7641</v>
      </c>
      <c r="AA1330" s="7" t="s">
        <v>480</v>
      </c>
      <c r="AB1330" s="7">
        <v>1</v>
      </c>
    </row>
    <row r="1331" spans="1:28" ht="21.6" customHeight="1">
      <c r="A1331" s="7">
        <v>147</v>
      </c>
      <c r="B1331" s="7">
        <v>2025111652</v>
      </c>
      <c r="C1331" s="7">
        <v>1</v>
      </c>
      <c r="D1331" s="7" t="s">
        <v>7123</v>
      </c>
      <c r="E1331" s="7" t="s">
        <v>125</v>
      </c>
      <c r="F1331" s="7" t="s">
        <v>8525</v>
      </c>
      <c r="G1331" s="7" t="s">
        <v>7372</v>
      </c>
      <c r="H1331" s="7" t="s">
        <v>7377</v>
      </c>
      <c r="I1331" s="7" t="s">
        <v>7379</v>
      </c>
      <c r="J1331" s="7" t="s">
        <v>7223</v>
      </c>
      <c r="K1331" s="7" t="s">
        <v>7129</v>
      </c>
      <c r="L1331" s="9" t="s">
        <v>7380</v>
      </c>
      <c r="M1331" s="9" t="s">
        <v>7381</v>
      </c>
      <c r="N1331" s="9" t="s">
        <v>7382</v>
      </c>
      <c r="O1331" s="7" t="s">
        <v>7136</v>
      </c>
      <c r="P1331" s="7"/>
      <c r="Q1331" s="7"/>
      <c r="R1331" s="7">
        <v>159470</v>
      </c>
      <c r="S1331" s="7"/>
      <c r="T1331" s="7"/>
      <c r="U1331" s="7"/>
      <c r="V1331" s="7"/>
      <c r="W1331" s="7"/>
      <c r="X1331" s="7"/>
      <c r="Y1331" s="7"/>
      <c r="Z1331" s="9" t="s">
        <v>7641</v>
      </c>
      <c r="AA1331" s="7" t="s">
        <v>480</v>
      </c>
      <c r="AB1331" s="7">
        <v>1</v>
      </c>
    </row>
    <row r="1332" spans="1:28" ht="21.6" customHeight="1">
      <c r="A1332" s="7">
        <v>153</v>
      </c>
      <c r="B1332" s="7">
        <v>2025112528</v>
      </c>
      <c r="C1332" s="7">
        <v>1</v>
      </c>
      <c r="D1332" s="7" t="s">
        <v>7123</v>
      </c>
      <c r="E1332" s="7" t="s">
        <v>125</v>
      </c>
      <c r="F1332" s="7" t="s">
        <v>8542</v>
      </c>
      <c r="G1332" s="7" t="s">
        <v>7333</v>
      </c>
      <c r="H1332" s="7" t="s">
        <v>7377</v>
      </c>
      <c r="I1332" s="7" t="s">
        <v>7398</v>
      </c>
      <c r="J1332" s="7" t="s">
        <v>7223</v>
      </c>
      <c r="K1332" s="7" t="s">
        <v>7129</v>
      </c>
      <c r="L1332" s="9" t="s">
        <v>7200</v>
      </c>
      <c r="M1332" s="9" t="s">
        <v>7399</v>
      </c>
      <c r="N1332" s="9" t="s">
        <v>8549</v>
      </c>
      <c r="O1332" s="7" t="s">
        <v>509</v>
      </c>
      <c r="P1332" s="7"/>
      <c r="Q1332" s="7"/>
      <c r="R1332" s="7">
        <v>16463</v>
      </c>
      <c r="S1332" s="7"/>
      <c r="T1332" s="7"/>
      <c r="U1332" s="7"/>
      <c r="V1332" s="7"/>
      <c r="W1332" s="7"/>
      <c r="X1332" s="7"/>
      <c r="Y1332" s="7"/>
      <c r="Z1332" s="9" t="s">
        <v>7412</v>
      </c>
      <c r="AA1332" s="7" t="s">
        <v>480</v>
      </c>
      <c r="AB1332" s="7">
        <v>1</v>
      </c>
    </row>
    <row r="1333" spans="1:28" ht="21.6" customHeight="1">
      <c r="A1333" s="7">
        <v>158</v>
      </c>
      <c r="B1333" s="7">
        <v>2025111546</v>
      </c>
      <c r="C1333" s="7">
        <v>1</v>
      </c>
      <c r="D1333" s="7" t="s">
        <v>7123</v>
      </c>
      <c r="E1333" s="7" t="s">
        <v>125</v>
      </c>
      <c r="F1333" s="7" t="s">
        <v>8525</v>
      </c>
      <c r="G1333" s="7" t="s">
        <v>7309</v>
      </c>
      <c r="H1333" s="7" t="s">
        <v>7179</v>
      </c>
      <c r="I1333" s="7" t="s">
        <v>8415</v>
      </c>
      <c r="J1333" s="7" t="s">
        <v>7223</v>
      </c>
      <c r="K1333" s="7" t="s">
        <v>7129</v>
      </c>
      <c r="L1333" s="9" t="s">
        <v>7344</v>
      </c>
      <c r="M1333" s="9" t="s">
        <v>7465</v>
      </c>
      <c r="N1333" s="9" t="s">
        <v>7466</v>
      </c>
      <c r="O1333" s="7" t="s">
        <v>7136</v>
      </c>
      <c r="P1333" s="7"/>
      <c r="Q1333" s="7"/>
      <c r="R1333" s="7">
        <v>9341</v>
      </c>
      <c r="S1333" s="7"/>
      <c r="T1333" s="7"/>
      <c r="U1333" s="7"/>
      <c r="V1333" s="7"/>
      <c r="W1333" s="7"/>
      <c r="X1333" s="7"/>
      <c r="Y1333" s="7"/>
      <c r="Z1333" s="9" t="s">
        <v>7641</v>
      </c>
      <c r="AA1333" s="7" t="s">
        <v>480</v>
      </c>
      <c r="AB1333" s="7">
        <v>1</v>
      </c>
    </row>
    <row r="1334" spans="1:28" ht="21.6" customHeight="1">
      <c r="A1334" s="7">
        <v>208</v>
      </c>
      <c r="B1334" s="7">
        <v>2025112388</v>
      </c>
      <c r="C1334" s="7">
        <v>1</v>
      </c>
      <c r="D1334" s="7" t="s">
        <v>7123</v>
      </c>
      <c r="E1334" s="7" t="s">
        <v>125</v>
      </c>
      <c r="F1334" s="7" t="s">
        <v>8542</v>
      </c>
      <c r="G1334" s="7" t="s">
        <v>7226</v>
      </c>
      <c r="H1334" s="7" t="s">
        <v>7309</v>
      </c>
      <c r="I1334" s="7" t="s">
        <v>7503</v>
      </c>
      <c r="J1334" s="7" t="s">
        <v>7274</v>
      </c>
      <c r="K1334" s="7" t="s">
        <v>7129</v>
      </c>
      <c r="L1334" s="9" t="s">
        <v>7504</v>
      </c>
      <c r="M1334" s="9" t="s">
        <v>7505</v>
      </c>
      <c r="N1334" s="9" t="s">
        <v>7454</v>
      </c>
      <c r="O1334" s="7" t="s">
        <v>471</v>
      </c>
      <c r="P1334" s="7"/>
      <c r="Q1334" s="7">
        <v>4464</v>
      </c>
      <c r="R1334" s="7">
        <v>1549</v>
      </c>
      <c r="S1334" s="7" t="s">
        <v>480</v>
      </c>
      <c r="T1334" s="7"/>
      <c r="U1334" s="7"/>
      <c r="V1334" s="7"/>
      <c r="W1334" s="7"/>
      <c r="X1334" s="7"/>
      <c r="Y1334" s="7"/>
      <c r="Z1334" s="9" t="s">
        <v>7641</v>
      </c>
      <c r="AA1334" s="7" t="s">
        <v>480</v>
      </c>
      <c r="AB1334" s="7">
        <v>1</v>
      </c>
    </row>
    <row r="1335" spans="1:28" ht="21.6" customHeight="1">
      <c r="A1335" s="7">
        <v>215</v>
      </c>
      <c r="B1335" s="7">
        <v>2025112419</v>
      </c>
      <c r="C1335" s="7">
        <v>1</v>
      </c>
      <c r="D1335" s="7" t="s">
        <v>7123</v>
      </c>
      <c r="E1335" s="7" t="s">
        <v>125</v>
      </c>
      <c r="F1335" s="7" t="s">
        <v>8542</v>
      </c>
      <c r="G1335" s="7" t="s">
        <v>7347</v>
      </c>
      <c r="H1335" s="7" t="s">
        <v>7288</v>
      </c>
      <c r="I1335" s="7" t="s">
        <v>8550</v>
      </c>
      <c r="J1335" s="7" t="s">
        <v>1843</v>
      </c>
      <c r="K1335" s="7" t="s">
        <v>7129</v>
      </c>
      <c r="L1335" s="9" t="s">
        <v>7200</v>
      </c>
      <c r="M1335" s="9" t="s">
        <v>7493</v>
      </c>
      <c r="N1335" s="9" t="s">
        <v>7698</v>
      </c>
      <c r="O1335" s="7" t="s">
        <v>471</v>
      </c>
      <c r="P1335" s="7"/>
      <c r="Q1335" s="7"/>
      <c r="R1335" s="7">
        <v>3922</v>
      </c>
      <c r="S1335" s="7"/>
      <c r="T1335" s="7"/>
      <c r="U1335" s="7"/>
      <c r="V1335" s="7"/>
      <c r="W1335" s="7"/>
      <c r="X1335" s="7"/>
      <c r="Y1335" s="7" t="s">
        <v>480</v>
      </c>
      <c r="Z1335" s="9" t="s">
        <v>8551</v>
      </c>
      <c r="AA1335" s="7" t="s">
        <v>480</v>
      </c>
      <c r="AB1335" s="7">
        <v>1</v>
      </c>
    </row>
    <row r="1336" spans="1:28" ht="21.6" customHeight="1">
      <c r="A1336" s="7">
        <v>31</v>
      </c>
      <c r="B1336" s="7">
        <v>2025110358</v>
      </c>
      <c r="C1336" s="7">
        <v>1</v>
      </c>
      <c r="D1336" s="7" t="s">
        <v>7123</v>
      </c>
      <c r="E1336" s="7" t="s">
        <v>130</v>
      </c>
      <c r="F1336" s="7" t="s">
        <v>8507</v>
      </c>
      <c r="G1336" s="7" t="s">
        <v>7746</v>
      </c>
      <c r="H1336" s="7" t="s">
        <v>7747</v>
      </c>
      <c r="I1336" s="7" t="s">
        <v>7239</v>
      </c>
      <c r="J1336" s="7" t="s">
        <v>7234</v>
      </c>
      <c r="K1336" s="7" t="s">
        <v>7129</v>
      </c>
      <c r="L1336" s="9" t="s">
        <v>7240</v>
      </c>
      <c r="M1336" s="9" t="s">
        <v>7241</v>
      </c>
      <c r="N1336" s="9" t="s">
        <v>7218</v>
      </c>
      <c r="O1336" s="7" t="s">
        <v>7136</v>
      </c>
      <c r="P1336" s="7"/>
      <c r="Q1336" s="7">
        <v>2453</v>
      </c>
      <c r="R1336" s="7">
        <v>311677</v>
      </c>
      <c r="S1336" s="7"/>
      <c r="T1336" s="7"/>
      <c r="U1336" s="7"/>
      <c r="V1336" s="7"/>
      <c r="W1336" s="7"/>
      <c r="X1336" s="7"/>
      <c r="Y1336" s="7"/>
      <c r="Z1336" s="9" t="s">
        <v>7132</v>
      </c>
      <c r="AA1336" s="7" t="s">
        <v>480</v>
      </c>
      <c r="AB1336" s="7">
        <v>1</v>
      </c>
    </row>
    <row r="1337" spans="1:28" ht="21.6" customHeight="1">
      <c r="A1337" s="7">
        <v>119</v>
      </c>
      <c r="B1337" s="7">
        <v>2025111645</v>
      </c>
      <c r="C1337" s="7">
        <v>1</v>
      </c>
      <c r="D1337" s="7" t="s">
        <v>7123</v>
      </c>
      <c r="E1337" s="7" t="s">
        <v>125</v>
      </c>
      <c r="F1337" s="7" t="s">
        <v>8525</v>
      </c>
      <c r="G1337" s="7" t="s">
        <v>7314</v>
      </c>
      <c r="H1337" s="7" t="s">
        <v>7196</v>
      </c>
      <c r="I1337" s="7" t="s">
        <v>7628</v>
      </c>
      <c r="J1337" s="7" t="s">
        <v>7170</v>
      </c>
      <c r="K1337" s="7" t="s">
        <v>7129</v>
      </c>
      <c r="L1337" s="9" t="s">
        <v>7329</v>
      </c>
      <c r="M1337" s="9" t="s">
        <v>7629</v>
      </c>
      <c r="N1337" s="9" t="s">
        <v>7630</v>
      </c>
      <c r="O1337" s="7" t="s">
        <v>7136</v>
      </c>
      <c r="P1337" s="7">
        <v>1844</v>
      </c>
      <c r="Q1337" s="7">
        <v>2679</v>
      </c>
      <c r="R1337" s="7">
        <v>8389</v>
      </c>
      <c r="S1337" s="7"/>
      <c r="T1337" s="7"/>
      <c r="U1337" s="7"/>
      <c r="V1337" s="7"/>
      <c r="W1337" s="7"/>
      <c r="X1337" s="7"/>
      <c r="Y1337" s="7"/>
      <c r="Z1337" s="9" t="s">
        <v>7641</v>
      </c>
      <c r="AA1337" s="7" t="s">
        <v>480</v>
      </c>
      <c r="AB1337" s="7">
        <v>1</v>
      </c>
    </row>
    <row r="1338" spans="1:28" ht="21.6" customHeight="1">
      <c r="A1338" s="7">
        <v>137</v>
      </c>
      <c r="B1338" s="7">
        <v>2025112391</v>
      </c>
      <c r="C1338" s="7">
        <v>1</v>
      </c>
      <c r="D1338" s="7" t="s">
        <v>7123</v>
      </c>
      <c r="E1338" s="7" t="s">
        <v>125</v>
      </c>
      <c r="F1338" s="7" t="s">
        <v>8542</v>
      </c>
      <c r="G1338" s="7" t="s">
        <v>7309</v>
      </c>
      <c r="H1338" s="7" t="s">
        <v>7179</v>
      </c>
      <c r="I1338" s="7" t="s">
        <v>8545</v>
      </c>
      <c r="J1338" s="7" t="s">
        <v>7170</v>
      </c>
      <c r="K1338" s="7" t="s">
        <v>7129</v>
      </c>
      <c r="L1338" s="9" t="s">
        <v>7486</v>
      </c>
      <c r="M1338" s="9" t="s">
        <v>7487</v>
      </c>
      <c r="N1338" s="9"/>
      <c r="O1338" s="7" t="s">
        <v>7136</v>
      </c>
      <c r="P1338" s="7"/>
      <c r="Q1338" s="7">
        <v>48</v>
      </c>
      <c r="R1338" s="7">
        <v>1904</v>
      </c>
      <c r="S1338" s="7"/>
      <c r="T1338" s="7"/>
      <c r="U1338" s="7"/>
      <c r="V1338" s="7"/>
      <c r="W1338" s="7"/>
      <c r="X1338" s="7"/>
      <c r="Y1338" s="7"/>
      <c r="Z1338" s="9" t="s">
        <v>7641</v>
      </c>
      <c r="AA1338" s="7" t="s">
        <v>480</v>
      </c>
      <c r="AB1338" s="7">
        <v>1</v>
      </c>
    </row>
    <row r="1339" spans="1:28" ht="21.6" customHeight="1">
      <c r="A1339" s="7">
        <v>151</v>
      </c>
      <c r="B1339" s="7">
        <v>2025112561</v>
      </c>
      <c r="C1339" s="7">
        <v>1</v>
      </c>
      <c r="D1339" s="7" t="s">
        <v>7123</v>
      </c>
      <c r="E1339" s="7" t="s">
        <v>125</v>
      </c>
      <c r="F1339" s="7" t="s">
        <v>8552</v>
      </c>
      <c r="G1339" s="7" t="s">
        <v>7179</v>
      </c>
      <c r="H1339" s="7" t="s">
        <v>7347</v>
      </c>
      <c r="I1339" s="7" t="s">
        <v>7379</v>
      </c>
      <c r="J1339" s="7" t="s">
        <v>7223</v>
      </c>
      <c r="K1339" s="7" t="s">
        <v>7129</v>
      </c>
      <c r="L1339" s="9" t="s">
        <v>7380</v>
      </c>
      <c r="M1339" s="9" t="s">
        <v>7381</v>
      </c>
      <c r="N1339" s="9" t="s">
        <v>7382</v>
      </c>
      <c r="O1339" s="7" t="s">
        <v>509</v>
      </c>
      <c r="P1339" s="7"/>
      <c r="Q1339" s="7"/>
      <c r="R1339" s="7">
        <v>159470</v>
      </c>
      <c r="S1339" s="7"/>
      <c r="T1339" s="7"/>
      <c r="U1339" s="7"/>
      <c r="V1339" s="7"/>
      <c r="W1339" s="7"/>
      <c r="X1339" s="7"/>
      <c r="Y1339" s="7"/>
      <c r="Z1339" s="9" t="s">
        <v>8553</v>
      </c>
      <c r="AA1339" s="7" t="s">
        <v>480</v>
      </c>
      <c r="AB1339" s="7">
        <v>1</v>
      </c>
    </row>
    <row r="1340" spans="1:28" ht="21.6" customHeight="1">
      <c r="A1340" s="7">
        <v>154</v>
      </c>
      <c r="B1340" s="7">
        <v>2025112551</v>
      </c>
      <c r="C1340" s="7">
        <v>1</v>
      </c>
      <c r="D1340" s="7" t="s">
        <v>7123</v>
      </c>
      <c r="E1340" s="7" t="s">
        <v>125</v>
      </c>
      <c r="F1340" s="7" t="s">
        <v>8552</v>
      </c>
      <c r="G1340" s="7" t="s">
        <v>7226</v>
      </c>
      <c r="H1340" s="7" t="s">
        <v>7179</v>
      </c>
      <c r="I1340" s="7" t="s">
        <v>7386</v>
      </c>
      <c r="J1340" s="7" t="s">
        <v>7223</v>
      </c>
      <c r="K1340" s="7" t="s">
        <v>7129</v>
      </c>
      <c r="L1340" s="9" t="s">
        <v>7380</v>
      </c>
      <c r="M1340" s="9" t="s">
        <v>7387</v>
      </c>
      <c r="N1340" s="9" t="s">
        <v>7388</v>
      </c>
      <c r="O1340" s="7" t="s">
        <v>509</v>
      </c>
      <c r="P1340" s="7"/>
      <c r="Q1340" s="7"/>
      <c r="R1340" s="7">
        <v>146710</v>
      </c>
      <c r="S1340" s="7"/>
      <c r="T1340" s="7"/>
      <c r="U1340" s="7"/>
      <c r="V1340" s="7"/>
      <c r="W1340" s="7"/>
      <c r="X1340" s="7"/>
      <c r="Y1340" s="7"/>
      <c r="Z1340" s="9" t="s">
        <v>8554</v>
      </c>
      <c r="AA1340" s="7" t="s">
        <v>480</v>
      </c>
      <c r="AB1340" s="7">
        <v>1</v>
      </c>
    </row>
    <row r="1341" spans="1:28" ht="21.6" customHeight="1">
      <c r="A1341" s="7">
        <v>212</v>
      </c>
      <c r="B1341" s="7">
        <v>2025112389</v>
      </c>
      <c r="C1341" s="7">
        <v>1</v>
      </c>
      <c r="D1341" s="7" t="s">
        <v>7123</v>
      </c>
      <c r="E1341" s="7" t="s">
        <v>125</v>
      </c>
      <c r="F1341" s="7" t="s">
        <v>8542</v>
      </c>
      <c r="G1341" s="7" t="s">
        <v>7226</v>
      </c>
      <c r="H1341" s="7" t="s">
        <v>7309</v>
      </c>
      <c r="I1341" s="7" t="s">
        <v>7503</v>
      </c>
      <c r="J1341" s="7" t="s">
        <v>7274</v>
      </c>
      <c r="K1341" s="7" t="s">
        <v>7129</v>
      </c>
      <c r="L1341" s="9" t="s">
        <v>7504</v>
      </c>
      <c r="M1341" s="9" t="s">
        <v>7505</v>
      </c>
      <c r="N1341" s="9" t="s">
        <v>7454</v>
      </c>
      <c r="O1341" s="7" t="s">
        <v>7136</v>
      </c>
      <c r="P1341" s="7"/>
      <c r="Q1341" s="7">
        <v>4464</v>
      </c>
      <c r="R1341" s="7">
        <v>1549</v>
      </c>
      <c r="S1341" s="7"/>
      <c r="T1341" s="7"/>
      <c r="U1341" s="7"/>
      <c r="V1341" s="7"/>
      <c r="W1341" s="7"/>
      <c r="X1341" s="7"/>
      <c r="Y1341" s="7"/>
      <c r="Z1341" s="9" t="s">
        <v>7641</v>
      </c>
      <c r="AA1341" s="7" t="s">
        <v>480</v>
      </c>
      <c r="AB1341" s="7">
        <v>1</v>
      </c>
    </row>
    <row r="1342" spans="1:28" ht="21.6" customHeight="1">
      <c r="A1342" s="7">
        <v>220</v>
      </c>
      <c r="B1342" s="7">
        <v>2025112282</v>
      </c>
      <c r="C1342" s="7">
        <v>1</v>
      </c>
      <c r="D1342" s="7" t="s">
        <v>7123</v>
      </c>
      <c r="E1342" s="7" t="s">
        <v>125</v>
      </c>
      <c r="F1342" s="7" t="s">
        <v>8538</v>
      </c>
      <c r="G1342" s="7" t="s">
        <v>7303</v>
      </c>
      <c r="H1342" s="7" t="s">
        <v>7288</v>
      </c>
      <c r="I1342" s="7" t="s">
        <v>7702</v>
      </c>
      <c r="J1342" s="7" t="s">
        <v>7703</v>
      </c>
      <c r="K1342" s="7" t="s">
        <v>7129</v>
      </c>
      <c r="L1342" s="9" t="s">
        <v>7704</v>
      </c>
      <c r="M1342" s="9" t="s">
        <v>7705</v>
      </c>
      <c r="N1342" s="9" t="s">
        <v>7706</v>
      </c>
      <c r="O1342" s="7" t="s">
        <v>7136</v>
      </c>
      <c r="P1342" s="7"/>
      <c r="Q1342" s="7">
        <v>2786</v>
      </c>
      <c r="R1342" s="7">
        <v>194709</v>
      </c>
      <c r="S1342" s="7"/>
      <c r="T1342" s="7"/>
      <c r="U1342" s="7"/>
      <c r="V1342" s="7"/>
      <c r="W1342" s="7"/>
      <c r="X1342" s="7"/>
      <c r="Y1342" s="7"/>
      <c r="Z1342" s="9" t="s">
        <v>7641</v>
      </c>
      <c r="AA1342" s="7" t="s">
        <v>480</v>
      </c>
      <c r="AB1342" s="7">
        <v>1</v>
      </c>
    </row>
    <row r="1343" spans="1:28" ht="21.6" customHeight="1">
      <c r="A1343" s="7">
        <v>21</v>
      </c>
      <c r="B1343" s="7">
        <v>2025112751</v>
      </c>
      <c r="C1343" s="7">
        <v>1</v>
      </c>
      <c r="D1343" s="7" t="s">
        <v>7123</v>
      </c>
      <c r="E1343" s="7" t="s">
        <v>130</v>
      </c>
      <c r="F1343" s="7" t="s">
        <v>8555</v>
      </c>
      <c r="G1343" s="7" t="s">
        <v>8410</v>
      </c>
      <c r="H1343" s="7" t="s">
        <v>7445</v>
      </c>
      <c r="I1343" s="7" t="s">
        <v>8556</v>
      </c>
      <c r="J1343" s="7" t="s">
        <v>7170</v>
      </c>
      <c r="K1343" s="7" t="s">
        <v>7129</v>
      </c>
      <c r="L1343" s="9" t="s">
        <v>7210</v>
      </c>
      <c r="M1343" s="9" t="s">
        <v>7211</v>
      </c>
      <c r="N1343" s="9"/>
      <c r="O1343" s="7" t="s">
        <v>471</v>
      </c>
      <c r="P1343" s="7"/>
      <c r="Q1343" s="7">
        <v>4</v>
      </c>
      <c r="R1343" s="7">
        <v>215</v>
      </c>
      <c r="S1343" s="7" t="s">
        <v>480</v>
      </c>
      <c r="T1343" s="7"/>
      <c r="U1343" s="7"/>
      <c r="V1343" s="7"/>
      <c r="W1343" s="7"/>
      <c r="X1343" s="7"/>
      <c r="Y1343" s="7"/>
      <c r="Z1343" s="9" t="s">
        <v>7132</v>
      </c>
      <c r="AA1343" s="7" t="s">
        <v>480</v>
      </c>
      <c r="AB1343" s="7">
        <v>1</v>
      </c>
    </row>
    <row r="1344" spans="1:28" ht="21.6" customHeight="1">
      <c r="A1344" s="7">
        <v>41</v>
      </c>
      <c r="B1344" s="7">
        <v>2025112764</v>
      </c>
      <c r="C1344" s="7">
        <v>1</v>
      </c>
      <c r="D1344" s="7" t="s">
        <v>7123</v>
      </c>
      <c r="E1344" s="7" t="s">
        <v>130</v>
      </c>
      <c r="F1344" s="7" t="s">
        <v>8555</v>
      </c>
      <c r="G1344" s="7" t="s">
        <v>7126</v>
      </c>
      <c r="H1344" s="7" t="s">
        <v>8031</v>
      </c>
      <c r="I1344" s="7" t="s">
        <v>7752</v>
      </c>
      <c r="J1344" s="7" t="s">
        <v>7753</v>
      </c>
      <c r="K1344" s="7" t="s">
        <v>7129</v>
      </c>
      <c r="L1344" s="9" t="s">
        <v>7279</v>
      </c>
      <c r="M1344" s="9" t="s">
        <v>7280</v>
      </c>
      <c r="N1344" s="9"/>
      <c r="O1344" s="7" t="s">
        <v>471</v>
      </c>
      <c r="P1344" s="7"/>
      <c r="Q1344" s="7"/>
      <c r="R1344" s="7">
        <v>57519</v>
      </c>
      <c r="S1344" s="7" t="s">
        <v>480</v>
      </c>
      <c r="T1344" s="7"/>
      <c r="U1344" s="7"/>
      <c r="V1344" s="7"/>
      <c r="W1344" s="7"/>
      <c r="X1344" s="7"/>
      <c r="Y1344" s="7"/>
      <c r="Z1344" s="9" t="s">
        <v>7132</v>
      </c>
      <c r="AA1344" s="7" t="s">
        <v>480</v>
      </c>
      <c r="AB1344" s="7">
        <v>1</v>
      </c>
    </row>
    <row r="1345" spans="1:28" ht="21.6" customHeight="1">
      <c r="A1345" s="7">
        <v>141</v>
      </c>
      <c r="B1345" s="7">
        <v>2025112662</v>
      </c>
      <c r="C1345" s="7">
        <v>1</v>
      </c>
      <c r="D1345" s="7" t="s">
        <v>7123</v>
      </c>
      <c r="E1345" s="7" t="s">
        <v>125</v>
      </c>
      <c r="F1345" s="7" t="s">
        <v>8555</v>
      </c>
      <c r="G1345" s="7" t="s">
        <v>7226</v>
      </c>
      <c r="H1345" s="7" t="s">
        <v>7309</v>
      </c>
      <c r="I1345" s="7" t="s">
        <v>8471</v>
      </c>
      <c r="J1345" s="7" t="s">
        <v>7170</v>
      </c>
      <c r="K1345" s="7" t="s">
        <v>7129</v>
      </c>
      <c r="L1345" s="9" t="s">
        <v>7323</v>
      </c>
      <c r="M1345" s="9" t="s">
        <v>8472</v>
      </c>
      <c r="N1345" s="9" t="s">
        <v>7325</v>
      </c>
      <c r="O1345" s="7" t="s">
        <v>7136</v>
      </c>
      <c r="P1345" s="7"/>
      <c r="Q1345" s="7">
        <v>4693</v>
      </c>
      <c r="R1345" s="7">
        <v>5515</v>
      </c>
      <c r="S1345" s="7"/>
      <c r="T1345" s="7"/>
      <c r="U1345" s="7"/>
      <c r="V1345" s="7"/>
      <c r="W1345" s="7"/>
      <c r="X1345" s="7"/>
      <c r="Y1345" s="7"/>
      <c r="Z1345" s="9" t="s">
        <v>7641</v>
      </c>
      <c r="AA1345" s="7" t="s">
        <v>480</v>
      </c>
      <c r="AB1345" s="7">
        <v>1</v>
      </c>
    </row>
    <row r="1346" spans="1:28" ht="21.6" customHeight="1">
      <c r="A1346" s="7">
        <v>153</v>
      </c>
      <c r="B1346" s="7">
        <v>2025112637</v>
      </c>
      <c r="C1346" s="7">
        <v>1</v>
      </c>
      <c r="D1346" s="7" t="s">
        <v>7123</v>
      </c>
      <c r="E1346" s="7" t="s">
        <v>125</v>
      </c>
      <c r="F1346" s="7" t="s">
        <v>8552</v>
      </c>
      <c r="G1346" s="7" t="s">
        <v>7372</v>
      </c>
      <c r="H1346" s="7" t="s">
        <v>7378</v>
      </c>
      <c r="I1346" s="7" t="s">
        <v>7354</v>
      </c>
      <c r="J1346" s="7" t="s">
        <v>7199</v>
      </c>
      <c r="K1346" s="7" t="s">
        <v>7129</v>
      </c>
      <c r="L1346" s="9" t="s">
        <v>7355</v>
      </c>
      <c r="M1346" s="9" t="s">
        <v>7356</v>
      </c>
      <c r="N1346" s="9"/>
      <c r="O1346" s="7" t="s">
        <v>509</v>
      </c>
      <c r="P1346" s="7"/>
      <c r="Q1346" s="7"/>
      <c r="R1346" s="7">
        <v>339249</v>
      </c>
      <c r="S1346" s="7"/>
      <c r="T1346" s="7"/>
      <c r="U1346" s="7"/>
      <c r="V1346" s="7"/>
      <c r="W1346" s="7"/>
      <c r="X1346" s="7"/>
      <c r="Y1346" s="7"/>
      <c r="Z1346" s="9" t="s">
        <v>8557</v>
      </c>
      <c r="AA1346" s="7" t="s">
        <v>480</v>
      </c>
      <c r="AB1346" s="7">
        <v>1</v>
      </c>
    </row>
    <row r="1347" spans="1:28" ht="21.6" customHeight="1">
      <c r="A1347" s="7">
        <v>154</v>
      </c>
      <c r="B1347" s="7">
        <v>2025112735</v>
      </c>
      <c r="C1347" s="7">
        <v>1</v>
      </c>
      <c r="D1347" s="7" t="s">
        <v>7123</v>
      </c>
      <c r="E1347" s="7" t="s">
        <v>125</v>
      </c>
      <c r="F1347" s="7" t="s">
        <v>8555</v>
      </c>
      <c r="G1347" s="7" t="s">
        <v>7150</v>
      </c>
      <c r="H1347" s="7" t="s">
        <v>7373</v>
      </c>
      <c r="I1347" s="7" t="s">
        <v>7354</v>
      </c>
      <c r="J1347" s="7" t="s">
        <v>7199</v>
      </c>
      <c r="K1347" s="7" t="s">
        <v>7129</v>
      </c>
      <c r="L1347" s="9" t="s">
        <v>7355</v>
      </c>
      <c r="M1347" s="9" t="s">
        <v>7356</v>
      </c>
      <c r="N1347" s="9"/>
      <c r="O1347" s="7" t="s">
        <v>471</v>
      </c>
      <c r="P1347" s="7"/>
      <c r="Q1347" s="7"/>
      <c r="R1347" s="7">
        <v>339249</v>
      </c>
      <c r="S1347" s="7"/>
      <c r="T1347" s="7"/>
      <c r="U1347" s="7"/>
      <c r="V1347" s="7"/>
      <c r="W1347" s="7"/>
      <c r="X1347" s="7"/>
      <c r="Y1347" s="7" t="s">
        <v>480</v>
      </c>
      <c r="Z1347" s="9" t="s">
        <v>7412</v>
      </c>
      <c r="AA1347" s="7" t="s">
        <v>480</v>
      </c>
      <c r="AB1347" s="7">
        <v>1</v>
      </c>
    </row>
    <row r="1348" spans="1:28" ht="21.6" customHeight="1">
      <c r="A1348" s="7">
        <v>155</v>
      </c>
      <c r="B1348" s="7">
        <v>2025111901</v>
      </c>
      <c r="C1348" s="7">
        <v>1</v>
      </c>
      <c r="D1348" s="7" t="s">
        <v>7123</v>
      </c>
      <c r="E1348" s="7" t="s">
        <v>125</v>
      </c>
      <c r="F1348" s="7" t="s">
        <v>8531</v>
      </c>
      <c r="G1348" s="7" t="s">
        <v>7179</v>
      </c>
      <c r="H1348" s="7" t="s">
        <v>7327</v>
      </c>
      <c r="I1348" s="7" t="s">
        <v>7651</v>
      </c>
      <c r="J1348" s="7" t="s">
        <v>7199</v>
      </c>
      <c r="K1348" s="7" t="s">
        <v>7129</v>
      </c>
      <c r="L1348" s="9" t="s">
        <v>7652</v>
      </c>
      <c r="M1348" s="9" t="s">
        <v>7653</v>
      </c>
      <c r="N1348" s="9" t="s">
        <v>7370</v>
      </c>
      <c r="O1348" s="7" t="s">
        <v>7136</v>
      </c>
      <c r="P1348" s="7"/>
      <c r="Q1348" s="7"/>
      <c r="R1348" s="7">
        <v>243563</v>
      </c>
      <c r="S1348" s="7"/>
      <c r="T1348" s="7"/>
      <c r="U1348" s="7"/>
      <c r="V1348" s="7"/>
      <c r="W1348" s="7"/>
      <c r="X1348" s="7"/>
      <c r="Y1348" s="7"/>
      <c r="Z1348" s="9" t="s">
        <v>7641</v>
      </c>
      <c r="AA1348" s="7" t="s">
        <v>480</v>
      </c>
      <c r="AB1348" s="7">
        <v>1</v>
      </c>
    </row>
    <row r="1349" spans="1:28" ht="21.6" customHeight="1">
      <c r="A1349" s="7">
        <v>166</v>
      </c>
      <c r="B1349" s="7">
        <v>2025111655</v>
      </c>
      <c r="C1349" s="7">
        <v>1</v>
      </c>
      <c r="D1349" s="7" t="s">
        <v>7123</v>
      </c>
      <c r="E1349" s="7" t="s">
        <v>125</v>
      </c>
      <c r="F1349" s="7" t="s">
        <v>8525</v>
      </c>
      <c r="G1349" s="7" t="s">
        <v>7377</v>
      </c>
      <c r="H1349" s="7" t="s">
        <v>7378</v>
      </c>
      <c r="I1349" s="7" t="s">
        <v>7386</v>
      </c>
      <c r="J1349" s="7" t="s">
        <v>7223</v>
      </c>
      <c r="K1349" s="7" t="s">
        <v>7129</v>
      </c>
      <c r="L1349" s="9" t="s">
        <v>7380</v>
      </c>
      <c r="M1349" s="9" t="s">
        <v>7387</v>
      </c>
      <c r="N1349" s="9" t="s">
        <v>7388</v>
      </c>
      <c r="O1349" s="7" t="s">
        <v>7136</v>
      </c>
      <c r="P1349" s="7"/>
      <c r="Q1349" s="7"/>
      <c r="R1349" s="7">
        <v>146710</v>
      </c>
      <c r="S1349" s="7"/>
      <c r="T1349" s="7"/>
      <c r="U1349" s="7"/>
      <c r="V1349" s="7"/>
      <c r="W1349" s="7"/>
      <c r="X1349" s="7"/>
      <c r="Y1349" s="7"/>
      <c r="Z1349" s="9" t="s">
        <v>7641</v>
      </c>
      <c r="AA1349" s="7" t="s">
        <v>480</v>
      </c>
      <c r="AB1349" s="7">
        <v>1</v>
      </c>
    </row>
    <row r="1350" spans="1:28" ht="21.6" customHeight="1">
      <c r="A1350" s="7">
        <v>211</v>
      </c>
      <c r="B1350" s="7">
        <v>2025110342</v>
      </c>
      <c r="C1350" s="7">
        <v>1</v>
      </c>
      <c r="D1350" s="7" t="s">
        <v>7123</v>
      </c>
      <c r="E1350" s="7" t="s">
        <v>125</v>
      </c>
      <c r="F1350" s="7" t="s">
        <v>8507</v>
      </c>
      <c r="G1350" s="7" t="s">
        <v>7332</v>
      </c>
      <c r="H1350" s="7" t="s">
        <v>7333</v>
      </c>
      <c r="I1350" s="7" t="s">
        <v>7923</v>
      </c>
      <c r="J1350" s="7" t="s">
        <v>7247</v>
      </c>
      <c r="K1350" s="7" t="s">
        <v>7129</v>
      </c>
      <c r="L1350" s="9" t="s">
        <v>8424</v>
      </c>
      <c r="M1350" s="9" t="s">
        <v>7925</v>
      </c>
      <c r="N1350" s="9" t="s">
        <v>7443</v>
      </c>
      <c r="O1350" s="7" t="s">
        <v>7136</v>
      </c>
      <c r="P1350" s="7"/>
      <c r="Q1350" s="7">
        <v>6296</v>
      </c>
      <c r="R1350" s="7">
        <v>12863</v>
      </c>
      <c r="S1350" s="7"/>
      <c r="T1350" s="7"/>
      <c r="U1350" s="7"/>
      <c r="V1350" s="7"/>
      <c r="W1350" s="7"/>
      <c r="X1350" s="7"/>
      <c r="Y1350" s="7"/>
      <c r="Z1350" s="9" t="s">
        <v>7766</v>
      </c>
      <c r="AA1350" s="7" t="s">
        <v>480</v>
      </c>
      <c r="AB1350" s="7">
        <v>1</v>
      </c>
    </row>
    <row r="1351" spans="1:28" ht="21.6" customHeight="1">
      <c r="A1351" s="7">
        <v>215</v>
      </c>
      <c r="B1351" s="7">
        <v>2025110673</v>
      </c>
      <c r="C1351" s="7">
        <v>1</v>
      </c>
      <c r="D1351" s="7" t="s">
        <v>7123</v>
      </c>
      <c r="E1351" s="7" t="s">
        <v>125</v>
      </c>
      <c r="F1351" s="7" t="s">
        <v>8508</v>
      </c>
      <c r="G1351" s="7" t="s">
        <v>7373</v>
      </c>
      <c r="H1351" s="7" t="s">
        <v>7332</v>
      </c>
      <c r="I1351" s="7" t="s">
        <v>8495</v>
      </c>
      <c r="J1351" s="7" t="s">
        <v>8496</v>
      </c>
      <c r="K1351" s="7" t="s">
        <v>7129</v>
      </c>
      <c r="L1351" s="9" t="s">
        <v>7408</v>
      </c>
      <c r="M1351" s="9" t="s">
        <v>7472</v>
      </c>
      <c r="N1351" s="9" t="s">
        <v>8497</v>
      </c>
      <c r="O1351" s="7" t="s">
        <v>7136</v>
      </c>
      <c r="P1351" s="7"/>
      <c r="Q1351" s="7"/>
      <c r="R1351" s="7">
        <v>2471</v>
      </c>
      <c r="S1351" s="7"/>
      <c r="T1351" s="7"/>
      <c r="U1351" s="7"/>
      <c r="V1351" s="7"/>
      <c r="W1351" s="7"/>
      <c r="X1351" s="7"/>
      <c r="Y1351" s="7"/>
      <c r="Z1351" s="9" t="s">
        <v>7641</v>
      </c>
      <c r="AA1351" s="7" t="s">
        <v>480</v>
      </c>
      <c r="AB1351" s="7">
        <v>1</v>
      </c>
    </row>
    <row r="1352" spans="1:28" ht="21.6" customHeight="1">
      <c r="A1352" s="7">
        <v>235</v>
      </c>
      <c r="B1352" s="7">
        <v>2025112634</v>
      </c>
      <c r="C1352" s="7">
        <v>1</v>
      </c>
      <c r="D1352" s="7" t="s">
        <v>7123</v>
      </c>
      <c r="E1352" s="7" t="s">
        <v>125</v>
      </c>
      <c r="F1352" s="7" t="s">
        <v>8552</v>
      </c>
      <c r="G1352" s="7" t="s">
        <v>7332</v>
      </c>
      <c r="H1352" s="7" t="s">
        <v>7372</v>
      </c>
      <c r="I1352" s="7" t="s">
        <v>7518</v>
      </c>
      <c r="J1352" s="7" t="s">
        <v>1843</v>
      </c>
      <c r="K1352" s="7" t="s">
        <v>7129</v>
      </c>
      <c r="L1352" s="9" t="s">
        <v>7418</v>
      </c>
      <c r="M1352" s="9" t="s">
        <v>7356</v>
      </c>
      <c r="N1352" s="9" t="s">
        <v>7388</v>
      </c>
      <c r="O1352" s="7" t="s">
        <v>509</v>
      </c>
      <c r="P1352" s="7"/>
      <c r="Q1352" s="7"/>
      <c r="R1352" s="7">
        <v>115126</v>
      </c>
      <c r="S1352" s="7"/>
      <c r="T1352" s="7"/>
      <c r="U1352" s="7"/>
      <c r="V1352" s="7"/>
      <c r="W1352" s="7"/>
      <c r="X1352" s="7"/>
      <c r="Y1352" s="7"/>
      <c r="Z1352" s="9" t="s">
        <v>8558</v>
      </c>
      <c r="AA1352" s="7" t="s">
        <v>480</v>
      </c>
      <c r="AB1352" s="7">
        <v>1</v>
      </c>
    </row>
    <row r="1353" spans="1:28" ht="21.6" customHeight="1">
      <c r="A1353" s="7">
        <v>236</v>
      </c>
      <c r="B1353" s="7">
        <v>2025112734</v>
      </c>
      <c r="C1353" s="7">
        <v>1</v>
      </c>
      <c r="D1353" s="7" t="s">
        <v>7123</v>
      </c>
      <c r="E1353" s="7" t="s">
        <v>125</v>
      </c>
      <c r="F1353" s="7" t="s">
        <v>8555</v>
      </c>
      <c r="G1353" s="7" t="s">
        <v>7314</v>
      </c>
      <c r="H1353" s="7" t="s">
        <v>7150</v>
      </c>
      <c r="I1353" s="7" t="s">
        <v>7518</v>
      </c>
      <c r="J1353" s="7" t="s">
        <v>1843</v>
      </c>
      <c r="K1353" s="7" t="s">
        <v>7129</v>
      </c>
      <c r="L1353" s="9" t="s">
        <v>7418</v>
      </c>
      <c r="M1353" s="9" t="s">
        <v>7356</v>
      </c>
      <c r="N1353" s="9" t="s">
        <v>7388</v>
      </c>
      <c r="O1353" s="7" t="s">
        <v>471</v>
      </c>
      <c r="P1353" s="7"/>
      <c r="Q1353" s="7"/>
      <c r="R1353" s="7">
        <v>115126</v>
      </c>
      <c r="S1353" s="7"/>
      <c r="T1353" s="7"/>
      <c r="U1353" s="7"/>
      <c r="V1353" s="7"/>
      <c r="W1353" s="7"/>
      <c r="X1353" s="7"/>
      <c r="Y1353" s="7" t="s">
        <v>480</v>
      </c>
      <c r="Z1353" s="9" t="s">
        <v>8558</v>
      </c>
      <c r="AA1353" s="7" t="s">
        <v>480</v>
      </c>
      <c r="AB1353" s="7">
        <v>1</v>
      </c>
    </row>
    <row r="1354" spans="1:28" ht="21.6" customHeight="1">
      <c r="A1354" s="7">
        <v>5</v>
      </c>
      <c r="B1354" s="7">
        <v>2025112850</v>
      </c>
      <c r="C1354" s="7">
        <v>1</v>
      </c>
      <c r="D1354" s="7" t="s">
        <v>7123</v>
      </c>
      <c r="E1354" s="7" t="s">
        <v>130</v>
      </c>
      <c r="F1354" s="7" t="s">
        <v>8559</v>
      </c>
      <c r="G1354" s="7" t="s">
        <v>7309</v>
      </c>
      <c r="H1354" s="7" t="s">
        <v>7927</v>
      </c>
      <c r="I1354" s="7" t="s">
        <v>7158</v>
      </c>
      <c r="J1354" s="7" t="s">
        <v>7141</v>
      </c>
      <c r="K1354" s="7" t="s">
        <v>7129</v>
      </c>
      <c r="L1354" s="9" t="s">
        <v>7159</v>
      </c>
      <c r="M1354" s="9" t="s">
        <v>7160</v>
      </c>
      <c r="N1354" s="9" t="s">
        <v>7161</v>
      </c>
      <c r="O1354" s="7" t="s">
        <v>7136</v>
      </c>
      <c r="P1354" s="7"/>
      <c r="Q1354" s="7">
        <v>128</v>
      </c>
      <c r="R1354" s="7">
        <v>914</v>
      </c>
      <c r="S1354" s="7"/>
      <c r="T1354" s="7"/>
      <c r="U1354" s="7"/>
      <c r="V1354" s="7"/>
      <c r="W1354" s="7"/>
      <c r="X1354" s="7"/>
      <c r="Y1354" s="7"/>
      <c r="Z1354" s="9" t="s">
        <v>7136</v>
      </c>
      <c r="AA1354" s="7" t="s">
        <v>480</v>
      </c>
      <c r="AB1354" s="7">
        <v>1</v>
      </c>
    </row>
    <row r="1355" spans="1:28" ht="21.6" customHeight="1">
      <c r="A1355" s="7">
        <v>16</v>
      </c>
      <c r="B1355" s="7">
        <v>2025112851</v>
      </c>
      <c r="C1355" s="7">
        <v>1</v>
      </c>
      <c r="D1355" s="7" t="s">
        <v>7123</v>
      </c>
      <c r="E1355" s="7" t="s">
        <v>130</v>
      </c>
      <c r="F1355" s="7" t="s">
        <v>8559</v>
      </c>
      <c r="G1355" s="7" t="s">
        <v>7178</v>
      </c>
      <c r="H1355" s="7" t="s">
        <v>7999</v>
      </c>
      <c r="I1355" s="7" t="s">
        <v>7192</v>
      </c>
      <c r="J1355" s="7" t="s">
        <v>7170</v>
      </c>
      <c r="K1355" s="7" t="s">
        <v>7129</v>
      </c>
      <c r="L1355" s="9" t="s">
        <v>7193</v>
      </c>
      <c r="M1355" s="9" t="s">
        <v>7194</v>
      </c>
      <c r="N1355" s="9" t="s">
        <v>7161</v>
      </c>
      <c r="O1355" s="7" t="s">
        <v>7136</v>
      </c>
      <c r="P1355" s="7"/>
      <c r="Q1355" s="7">
        <v>916</v>
      </c>
      <c r="R1355" s="7">
        <v>2317</v>
      </c>
      <c r="S1355" s="7"/>
      <c r="T1355" s="7"/>
      <c r="U1355" s="7"/>
      <c r="V1355" s="7"/>
      <c r="W1355" s="7"/>
      <c r="X1355" s="7"/>
      <c r="Y1355" s="7"/>
      <c r="Z1355" s="9" t="s">
        <v>7136</v>
      </c>
      <c r="AA1355" s="7" t="s">
        <v>480</v>
      </c>
      <c r="AB1355" s="7">
        <v>1</v>
      </c>
    </row>
    <row r="1356" spans="1:28" ht="21.6" customHeight="1">
      <c r="A1356" s="7">
        <v>17</v>
      </c>
      <c r="B1356" s="7">
        <v>2025112852</v>
      </c>
      <c r="C1356" s="7">
        <v>1</v>
      </c>
      <c r="D1356" s="7" t="s">
        <v>7123</v>
      </c>
      <c r="E1356" s="7" t="s">
        <v>130</v>
      </c>
      <c r="F1356" s="7" t="s">
        <v>8559</v>
      </c>
      <c r="G1356" s="7" t="s">
        <v>7179</v>
      </c>
      <c r="H1356" s="7" t="s">
        <v>8294</v>
      </c>
      <c r="I1356" s="7" t="s">
        <v>8417</v>
      </c>
      <c r="J1356" s="7" t="s">
        <v>7170</v>
      </c>
      <c r="K1356" s="7" t="s">
        <v>7129</v>
      </c>
      <c r="L1356" s="9" t="s">
        <v>8418</v>
      </c>
      <c r="M1356" s="9" t="s">
        <v>8419</v>
      </c>
      <c r="N1356" s="9" t="s">
        <v>8420</v>
      </c>
      <c r="O1356" s="7" t="s">
        <v>7136</v>
      </c>
      <c r="P1356" s="7"/>
      <c r="Q1356" s="7">
        <v>14</v>
      </c>
      <c r="R1356" s="7">
        <v>300</v>
      </c>
      <c r="S1356" s="7"/>
      <c r="T1356" s="7"/>
      <c r="U1356" s="7"/>
      <c r="V1356" s="7"/>
      <c r="W1356" s="7"/>
      <c r="X1356" s="7"/>
      <c r="Y1356" s="7"/>
      <c r="Z1356" s="9" t="s">
        <v>7136</v>
      </c>
      <c r="AA1356" s="7" t="s">
        <v>480</v>
      </c>
      <c r="AB1356" s="7">
        <v>1</v>
      </c>
    </row>
    <row r="1357" spans="1:28" ht="21.6" customHeight="1">
      <c r="A1357" s="7">
        <v>20</v>
      </c>
      <c r="B1357" s="7">
        <v>2025111727</v>
      </c>
      <c r="C1357" s="7">
        <v>1</v>
      </c>
      <c r="D1357" s="7" t="s">
        <v>7123</v>
      </c>
      <c r="E1357" s="7" t="s">
        <v>130</v>
      </c>
      <c r="F1357" s="7" t="s">
        <v>8527</v>
      </c>
      <c r="G1357" s="7" t="s">
        <v>7968</v>
      </c>
      <c r="H1357" s="7" t="s">
        <v>7983</v>
      </c>
      <c r="I1357" s="7" t="s">
        <v>8443</v>
      </c>
      <c r="J1357" s="7" t="s">
        <v>7170</v>
      </c>
      <c r="K1357" s="7" t="s">
        <v>7129</v>
      </c>
      <c r="L1357" s="9" t="s">
        <v>7153</v>
      </c>
      <c r="M1357" s="9" t="s">
        <v>7154</v>
      </c>
      <c r="N1357" s="9" t="s">
        <v>7155</v>
      </c>
      <c r="O1357" s="7" t="s">
        <v>7136</v>
      </c>
      <c r="P1357" s="7"/>
      <c r="Q1357" s="7">
        <v>6543</v>
      </c>
      <c r="R1357" s="7">
        <v>3796</v>
      </c>
      <c r="S1357" s="7"/>
      <c r="T1357" s="7"/>
      <c r="U1357" s="7"/>
      <c r="V1357" s="7"/>
      <c r="W1357" s="7"/>
      <c r="X1357" s="7"/>
      <c r="Y1357" s="7"/>
      <c r="Z1357" s="9" t="s">
        <v>7132</v>
      </c>
      <c r="AA1357" s="7" t="s">
        <v>480</v>
      </c>
      <c r="AB1357" s="7">
        <v>1</v>
      </c>
    </row>
    <row r="1358" spans="1:28" ht="21.6" customHeight="1">
      <c r="A1358" s="7">
        <v>46</v>
      </c>
      <c r="B1358" s="7">
        <v>2025112964</v>
      </c>
      <c r="C1358" s="7">
        <v>1</v>
      </c>
      <c r="D1358" s="7" t="s">
        <v>7123</v>
      </c>
      <c r="E1358" s="7" t="s">
        <v>130</v>
      </c>
      <c r="F1358" s="7" t="s">
        <v>8559</v>
      </c>
      <c r="G1358" s="7" t="s">
        <v>8560</v>
      </c>
      <c r="H1358" s="7" t="s">
        <v>8302</v>
      </c>
      <c r="I1358" s="7" t="s">
        <v>7246</v>
      </c>
      <c r="J1358" s="7" t="s">
        <v>7247</v>
      </c>
      <c r="K1358" s="7" t="s">
        <v>7129</v>
      </c>
      <c r="L1358" s="9" t="s">
        <v>7248</v>
      </c>
      <c r="M1358" s="9" t="s">
        <v>7249</v>
      </c>
      <c r="N1358" s="9" t="s">
        <v>7250</v>
      </c>
      <c r="O1358" s="7" t="s">
        <v>471</v>
      </c>
      <c r="P1358" s="7"/>
      <c r="Q1358" s="7">
        <v>40738</v>
      </c>
      <c r="R1358" s="7">
        <v>34985</v>
      </c>
      <c r="S1358" s="7" t="s">
        <v>480</v>
      </c>
      <c r="T1358" s="7"/>
      <c r="U1358" s="7"/>
      <c r="V1358" s="7"/>
      <c r="W1358" s="7"/>
      <c r="X1358" s="7"/>
      <c r="Y1358" s="7"/>
      <c r="Z1358" s="9" t="s">
        <v>7132</v>
      </c>
      <c r="AA1358" s="7" t="s">
        <v>480</v>
      </c>
      <c r="AB1358" s="7">
        <v>1</v>
      </c>
    </row>
    <row r="1359" spans="1:28" ht="21.6" customHeight="1">
      <c r="A1359" s="7">
        <v>129</v>
      </c>
      <c r="B1359" s="7">
        <v>2025111870</v>
      </c>
      <c r="C1359" s="7">
        <v>1</v>
      </c>
      <c r="D1359" s="7" t="s">
        <v>7123</v>
      </c>
      <c r="E1359" s="7" t="s">
        <v>125</v>
      </c>
      <c r="F1359" s="7" t="s">
        <v>8528</v>
      </c>
      <c r="G1359" s="7" t="s">
        <v>7533</v>
      </c>
      <c r="H1359" s="7" t="s">
        <v>7744</v>
      </c>
      <c r="I1359" s="7" t="s">
        <v>7297</v>
      </c>
      <c r="J1359" s="7" t="s">
        <v>7141</v>
      </c>
      <c r="K1359" s="7" t="s">
        <v>7129</v>
      </c>
      <c r="L1359" s="9" t="s">
        <v>7298</v>
      </c>
      <c r="M1359" s="9" t="s">
        <v>7299</v>
      </c>
      <c r="N1359" s="9" t="s">
        <v>7612</v>
      </c>
      <c r="O1359" s="7" t="s">
        <v>7136</v>
      </c>
      <c r="P1359" s="7"/>
      <c r="Q1359" s="7">
        <v>11496</v>
      </c>
      <c r="R1359" s="7">
        <v>83277</v>
      </c>
      <c r="S1359" s="7"/>
      <c r="T1359" s="7"/>
      <c r="U1359" s="7"/>
      <c r="V1359" s="7"/>
      <c r="W1359" s="7"/>
      <c r="X1359" s="7"/>
      <c r="Y1359" s="7"/>
      <c r="Z1359" s="9" t="s">
        <v>7641</v>
      </c>
      <c r="AA1359" s="7" t="s">
        <v>480</v>
      </c>
      <c r="AB1359" s="7">
        <v>1</v>
      </c>
    </row>
    <row r="1360" spans="1:28" ht="21.6" customHeight="1">
      <c r="A1360" s="7">
        <v>155</v>
      </c>
      <c r="B1360" s="7">
        <v>2025110303</v>
      </c>
      <c r="C1360" s="7">
        <v>1</v>
      </c>
      <c r="D1360" s="7" t="s">
        <v>7123</v>
      </c>
      <c r="E1360" s="7" t="s">
        <v>125</v>
      </c>
      <c r="F1360" s="7" t="s">
        <v>8507</v>
      </c>
      <c r="G1360" s="7" t="s">
        <v>7150</v>
      </c>
      <c r="H1360" s="7" t="s">
        <v>7373</v>
      </c>
      <c r="I1360" s="7" t="s">
        <v>8346</v>
      </c>
      <c r="J1360" s="7" t="s">
        <v>7170</v>
      </c>
      <c r="K1360" s="7" t="s">
        <v>7129</v>
      </c>
      <c r="L1360" s="9" t="s">
        <v>8347</v>
      </c>
      <c r="M1360" s="9" t="s">
        <v>8367</v>
      </c>
      <c r="N1360" s="9" t="s">
        <v>7443</v>
      </c>
      <c r="O1360" s="7" t="s">
        <v>7136</v>
      </c>
      <c r="P1360" s="7"/>
      <c r="Q1360" s="7">
        <v>75</v>
      </c>
      <c r="R1360" s="7">
        <v>664</v>
      </c>
      <c r="S1360" s="7"/>
      <c r="T1360" s="7"/>
      <c r="U1360" s="7"/>
      <c r="V1360" s="7"/>
      <c r="W1360" s="7"/>
      <c r="X1360" s="7"/>
      <c r="Y1360" s="7"/>
      <c r="Z1360" s="9" t="s">
        <v>7766</v>
      </c>
      <c r="AA1360" s="7" t="s">
        <v>480</v>
      </c>
      <c r="AB1360" s="7">
        <v>1</v>
      </c>
    </row>
    <row r="1361" spans="1:28" ht="21.6" customHeight="1">
      <c r="A1361" s="7">
        <v>223</v>
      </c>
      <c r="B1361" s="7">
        <v>2025111556</v>
      </c>
      <c r="C1361" s="7">
        <v>1</v>
      </c>
      <c r="D1361" s="7" t="s">
        <v>7123</v>
      </c>
      <c r="E1361" s="7" t="s">
        <v>125</v>
      </c>
      <c r="F1361" s="7" t="s">
        <v>8525</v>
      </c>
      <c r="G1361" s="7" t="s">
        <v>7288</v>
      </c>
      <c r="H1361" s="7" t="s">
        <v>7712</v>
      </c>
      <c r="I1361" s="7" t="s">
        <v>7467</v>
      </c>
      <c r="J1361" s="7" t="s">
        <v>7244</v>
      </c>
      <c r="K1361" s="7" t="s">
        <v>7129</v>
      </c>
      <c r="L1361" s="9" t="s">
        <v>7344</v>
      </c>
      <c r="M1361" s="9" t="s">
        <v>7351</v>
      </c>
      <c r="N1361" s="9" t="s">
        <v>7352</v>
      </c>
      <c r="O1361" s="7" t="s">
        <v>7136</v>
      </c>
      <c r="P1361" s="7"/>
      <c r="Q1361" s="7"/>
      <c r="R1361" s="7">
        <v>2461</v>
      </c>
      <c r="S1361" s="7"/>
      <c r="T1361" s="7"/>
      <c r="U1361" s="7"/>
      <c r="V1361" s="7"/>
      <c r="W1361" s="7"/>
      <c r="X1361" s="7"/>
      <c r="Y1361" s="7"/>
      <c r="Z1361" s="9" t="s">
        <v>7641</v>
      </c>
      <c r="AA1361" s="7" t="s">
        <v>480</v>
      </c>
      <c r="AB1361" s="7">
        <v>1</v>
      </c>
    </row>
    <row r="1362" spans="1:28" ht="21.6" customHeight="1">
      <c r="A1362" s="7">
        <v>232</v>
      </c>
      <c r="B1362" s="7">
        <v>2025112941</v>
      </c>
      <c r="C1362" s="7">
        <v>1</v>
      </c>
      <c r="D1362" s="7" t="s">
        <v>7123</v>
      </c>
      <c r="E1362" s="7" t="s">
        <v>125</v>
      </c>
      <c r="F1362" s="7" t="s">
        <v>8559</v>
      </c>
      <c r="G1362" s="7" t="s">
        <v>7332</v>
      </c>
      <c r="H1362" s="7" t="s">
        <v>7372</v>
      </c>
      <c r="I1362" s="7" t="s">
        <v>7923</v>
      </c>
      <c r="J1362" s="7" t="s">
        <v>7247</v>
      </c>
      <c r="K1362" s="7" t="s">
        <v>7129</v>
      </c>
      <c r="L1362" s="9" t="s">
        <v>8424</v>
      </c>
      <c r="M1362" s="9" t="s">
        <v>7925</v>
      </c>
      <c r="N1362" s="9" t="s">
        <v>7443</v>
      </c>
      <c r="O1362" s="7" t="s">
        <v>471</v>
      </c>
      <c r="P1362" s="7"/>
      <c r="Q1362" s="7">
        <v>6296</v>
      </c>
      <c r="R1362" s="7">
        <v>12863</v>
      </c>
      <c r="S1362" s="7"/>
      <c r="T1362" s="7"/>
      <c r="U1362" s="7"/>
      <c r="V1362" s="7"/>
      <c r="W1362" s="7"/>
      <c r="X1362" s="7"/>
      <c r="Y1362" s="7" t="s">
        <v>480</v>
      </c>
      <c r="Z1362" s="9" t="s">
        <v>8561</v>
      </c>
      <c r="AA1362" s="7" t="s">
        <v>480</v>
      </c>
      <c r="AB1362" s="7">
        <v>1</v>
      </c>
    </row>
    <row r="1363" spans="1:28" ht="21.6" customHeight="1">
      <c r="A1363" s="7">
        <v>255</v>
      </c>
      <c r="B1363" s="7">
        <v>2025112868</v>
      </c>
      <c r="C1363" s="7">
        <v>1</v>
      </c>
      <c r="D1363" s="7" t="s">
        <v>7123</v>
      </c>
      <c r="E1363" s="7" t="s">
        <v>125</v>
      </c>
      <c r="F1363" s="7" t="s">
        <v>8559</v>
      </c>
      <c r="G1363" s="7" t="s">
        <v>7327</v>
      </c>
      <c r="H1363" s="7" t="s">
        <v>7303</v>
      </c>
      <c r="I1363" s="7" t="s">
        <v>7516</v>
      </c>
      <c r="J1363" s="7" t="s">
        <v>1843</v>
      </c>
      <c r="K1363" s="7" t="s">
        <v>7129</v>
      </c>
      <c r="L1363" s="9" t="s">
        <v>7200</v>
      </c>
      <c r="M1363" s="9" t="s">
        <v>7493</v>
      </c>
      <c r="N1363" s="9" t="s">
        <v>7517</v>
      </c>
      <c r="O1363" s="7" t="s">
        <v>509</v>
      </c>
      <c r="P1363" s="7"/>
      <c r="Q1363" s="7"/>
      <c r="R1363" s="7">
        <v>143410</v>
      </c>
      <c r="S1363" s="7"/>
      <c r="T1363" s="7"/>
      <c r="U1363" s="7"/>
      <c r="V1363" s="7"/>
      <c r="W1363" s="7"/>
      <c r="X1363" s="7"/>
      <c r="Y1363" s="7"/>
      <c r="Z1363" s="9" t="s">
        <v>8562</v>
      </c>
      <c r="AA1363" s="7" t="s">
        <v>480</v>
      </c>
      <c r="AB1363" s="7">
        <v>1</v>
      </c>
    </row>
    <row r="1364" spans="1:28" ht="21.6" customHeight="1">
      <c r="A1364" s="7">
        <v>38</v>
      </c>
      <c r="B1364" s="7">
        <v>2025110356</v>
      </c>
      <c r="C1364" s="7">
        <v>1</v>
      </c>
      <c r="D1364" s="7" t="s">
        <v>7123</v>
      </c>
      <c r="E1364" s="7" t="s">
        <v>130</v>
      </c>
      <c r="F1364" s="7" t="s">
        <v>8507</v>
      </c>
      <c r="G1364" s="7" t="s">
        <v>7774</v>
      </c>
      <c r="H1364" s="7" t="s">
        <v>7333</v>
      </c>
      <c r="I1364" s="7" t="s">
        <v>7228</v>
      </c>
      <c r="J1364" s="7" t="s">
        <v>7223</v>
      </c>
      <c r="K1364" s="7" t="s">
        <v>7129</v>
      </c>
      <c r="L1364" s="9" t="s">
        <v>7229</v>
      </c>
      <c r="M1364" s="9" t="s">
        <v>7230</v>
      </c>
      <c r="N1364" s="9"/>
      <c r="O1364" s="7" t="s">
        <v>7136</v>
      </c>
      <c r="P1364" s="7"/>
      <c r="Q1364" s="7"/>
      <c r="R1364" s="7">
        <v>29400</v>
      </c>
      <c r="S1364" s="7"/>
      <c r="T1364" s="7"/>
      <c r="U1364" s="7"/>
      <c r="V1364" s="7"/>
      <c r="W1364" s="7"/>
      <c r="X1364" s="7"/>
      <c r="Y1364" s="7"/>
      <c r="Z1364" s="9" t="s">
        <v>7132</v>
      </c>
      <c r="AA1364" s="7" t="s">
        <v>480</v>
      </c>
      <c r="AB1364" s="7">
        <v>1</v>
      </c>
    </row>
    <row r="1365" spans="1:28" ht="21.6" customHeight="1">
      <c r="A1365" s="7">
        <v>175</v>
      </c>
      <c r="B1365" s="7">
        <v>2025113119</v>
      </c>
      <c r="C1365" s="7">
        <v>1</v>
      </c>
      <c r="D1365" s="7" t="s">
        <v>7123</v>
      </c>
      <c r="E1365" s="7" t="s">
        <v>125</v>
      </c>
      <c r="F1365" s="7" t="s">
        <v>8563</v>
      </c>
      <c r="G1365" s="7" t="s">
        <v>7372</v>
      </c>
      <c r="H1365" s="7" t="s">
        <v>7377</v>
      </c>
      <c r="I1365" s="7" t="s">
        <v>7359</v>
      </c>
      <c r="J1365" s="7" t="s">
        <v>7199</v>
      </c>
      <c r="K1365" s="7" t="s">
        <v>7129</v>
      </c>
      <c r="L1365" s="9" t="s">
        <v>8492</v>
      </c>
      <c r="M1365" s="9" t="s">
        <v>7361</v>
      </c>
      <c r="N1365" s="9" t="s">
        <v>8493</v>
      </c>
      <c r="O1365" s="7" t="s">
        <v>471</v>
      </c>
      <c r="P1365" s="7"/>
      <c r="Q1365" s="7"/>
      <c r="R1365" s="7">
        <v>113400</v>
      </c>
      <c r="S1365" s="7" t="s">
        <v>480</v>
      </c>
      <c r="T1365" s="7"/>
      <c r="U1365" s="7"/>
      <c r="V1365" s="7"/>
      <c r="W1365" s="7"/>
      <c r="X1365" s="7"/>
      <c r="Y1365" s="7"/>
      <c r="Z1365" s="9" t="s">
        <v>7641</v>
      </c>
      <c r="AA1365" s="7" t="s">
        <v>480</v>
      </c>
      <c r="AB1365" s="7">
        <v>1</v>
      </c>
    </row>
    <row r="1366" spans="1:28" ht="21.6" customHeight="1">
      <c r="A1366" s="7">
        <v>210</v>
      </c>
      <c r="B1366" s="7">
        <v>2025111552</v>
      </c>
      <c r="C1366" s="7">
        <v>1</v>
      </c>
      <c r="D1366" s="7" t="s">
        <v>7123</v>
      </c>
      <c r="E1366" s="7" t="s">
        <v>125</v>
      </c>
      <c r="F1366" s="7" t="s">
        <v>8525</v>
      </c>
      <c r="G1366" s="7" t="s">
        <v>7347</v>
      </c>
      <c r="H1366" s="7" t="s">
        <v>7303</v>
      </c>
      <c r="I1366" s="7" t="s">
        <v>8416</v>
      </c>
      <c r="J1366" s="7" t="s">
        <v>7223</v>
      </c>
      <c r="K1366" s="7" t="s">
        <v>7129</v>
      </c>
      <c r="L1366" s="9" t="s">
        <v>7344</v>
      </c>
      <c r="M1366" s="9" t="s">
        <v>7460</v>
      </c>
      <c r="N1366" s="9" t="s">
        <v>7325</v>
      </c>
      <c r="O1366" s="7" t="s">
        <v>7136</v>
      </c>
      <c r="P1366" s="7"/>
      <c r="Q1366" s="7"/>
      <c r="R1366" s="7">
        <v>4596</v>
      </c>
      <c r="S1366" s="7"/>
      <c r="T1366" s="7"/>
      <c r="U1366" s="7"/>
      <c r="V1366" s="7"/>
      <c r="W1366" s="7"/>
      <c r="X1366" s="7"/>
      <c r="Y1366" s="7"/>
      <c r="Z1366" s="9" t="s">
        <v>7641</v>
      </c>
      <c r="AA1366" s="7" t="s">
        <v>480</v>
      </c>
      <c r="AB1366" s="7">
        <v>1</v>
      </c>
    </row>
    <row r="1367" spans="1:28" ht="21.6" customHeight="1">
      <c r="A1367" s="7">
        <v>308</v>
      </c>
      <c r="B1367" s="7">
        <v>2025112809</v>
      </c>
      <c r="C1367" s="7">
        <v>1</v>
      </c>
      <c r="D1367" s="7" t="s">
        <v>7123</v>
      </c>
      <c r="E1367" s="7" t="s">
        <v>125</v>
      </c>
      <c r="F1367" s="7" t="s">
        <v>8555</v>
      </c>
      <c r="G1367" s="7" t="s">
        <v>7333</v>
      </c>
      <c r="H1367" s="7" t="s">
        <v>7372</v>
      </c>
      <c r="I1367" s="7" t="s">
        <v>8564</v>
      </c>
      <c r="J1367" s="7" t="s">
        <v>8474</v>
      </c>
      <c r="K1367" s="7" t="s">
        <v>7129</v>
      </c>
      <c r="L1367" s="9" t="s">
        <v>7323</v>
      </c>
      <c r="M1367" s="9" t="s">
        <v>8565</v>
      </c>
      <c r="N1367" s="9" t="s">
        <v>8566</v>
      </c>
      <c r="O1367" s="7" t="s">
        <v>7136</v>
      </c>
      <c r="P1367" s="7"/>
      <c r="Q1367" s="7"/>
      <c r="R1367" s="7">
        <v>1253</v>
      </c>
      <c r="S1367" s="7"/>
      <c r="T1367" s="7"/>
      <c r="U1367" s="7"/>
      <c r="V1367" s="7"/>
      <c r="W1367" s="7"/>
      <c r="X1367" s="7"/>
      <c r="Y1367" s="7"/>
      <c r="Z1367" s="9" t="s">
        <v>7641</v>
      </c>
      <c r="AA1367" s="7" t="s">
        <v>480</v>
      </c>
      <c r="AB1367" s="7">
        <v>1</v>
      </c>
    </row>
    <row r="1368" spans="1:28" ht="21.6" customHeight="1">
      <c r="A1368" s="7">
        <v>6</v>
      </c>
      <c r="B1368" s="7">
        <v>2025112425</v>
      </c>
      <c r="C1368" s="7">
        <v>1</v>
      </c>
      <c r="D1368" s="7" t="s">
        <v>7123</v>
      </c>
      <c r="E1368" s="7" t="s">
        <v>130</v>
      </c>
      <c r="F1368" s="7" t="s">
        <v>8542</v>
      </c>
      <c r="G1368" s="7" t="s">
        <v>7865</v>
      </c>
      <c r="H1368" s="7" t="s">
        <v>8543</v>
      </c>
      <c r="I1368" s="7" t="s">
        <v>7164</v>
      </c>
      <c r="J1368" s="7" t="s">
        <v>7141</v>
      </c>
      <c r="K1368" s="7" t="s">
        <v>7129</v>
      </c>
      <c r="L1368" s="9" t="s">
        <v>7165</v>
      </c>
      <c r="M1368" s="9" t="s">
        <v>7166</v>
      </c>
      <c r="N1368" s="9"/>
      <c r="O1368" s="7" t="s">
        <v>7136</v>
      </c>
      <c r="P1368" s="7"/>
      <c r="Q1368" s="7">
        <v>187</v>
      </c>
      <c r="R1368" s="7">
        <v>7627</v>
      </c>
      <c r="S1368" s="7"/>
      <c r="T1368" s="7"/>
      <c r="U1368" s="7"/>
      <c r="V1368" s="7"/>
      <c r="W1368" s="7"/>
      <c r="X1368" s="7"/>
      <c r="Y1368" s="7"/>
      <c r="Z1368" s="9" t="s">
        <v>7132</v>
      </c>
      <c r="AA1368" s="7" t="s">
        <v>480</v>
      </c>
      <c r="AB1368" s="7">
        <v>1</v>
      </c>
    </row>
    <row r="1369" spans="1:28" ht="21.6" customHeight="1">
      <c r="A1369" s="7">
        <v>14</v>
      </c>
      <c r="B1369" s="7">
        <v>2025112532</v>
      </c>
      <c r="C1369" s="7">
        <v>1</v>
      </c>
      <c r="D1369" s="7" t="s">
        <v>7123</v>
      </c>
      <c r="E1369" s="7" t="s">
        <v>130</v>
      </c>
      <c r="F1369" s="7" t="s">
        <v>8542</v>
      </c>
      <c r="G1369" s="7" t="s">
        <v>7605</v>
      </c>
      <c r="H1369" s="7" t="s">
        <v>7606</v>
      </c>
      <c r="I1369" s="7" t="s">
        <v>7186</v>
      </c>
      <c r="J1369" s="7" t="s">
        <v>7170</v>
      </c>
      <c r="K1369" s="7" t="s">
        <v>7129</v>
      </c>
      <c r="L1369" s="9" t="s">
        <v>7187</v>
      </c>
      <c r="M1369" s="9" t="s">
        <v>7188</v>
      </c>
      <c r="N1369" s="9"/>
      <c r="O1369" s="7" t="s">
        <v>7136</v>
      </c>
      <c r="P1369" s="7"/>
      <c r="Q1369" s="7">
        <v>2239</v>
      </c>
      <c r="R1369" s="7">
        <v>2172</v>
      </c>
      <c r="S1369" s="7"/>
      <c r="T1369" s="7"/>
      <c r="U1369" s="7"/>
      <c r="V1369" s="7"/>
      <c r="W1369" s="7"/>
      <c r="X1369" s="7"/>
      <c r="Y1369" s="7"/>
      <c r="Z1369" s="9" t="s">
        <v>7132</v>
      </c>
      <c r="AA1369" s="7" t="s">
        <v>480</v>
      </c>
      <c r="AB1369" s="7">
        <v>1</v>
      </c>
    </row>
    <row r="1370" spans="1:28" ht="21.6" customHeight="1">
      <c r="A1370" s="7">
        <v>179</v>
      </c>
      <c r="B1370" s="7">
        <v>2025113163</v>
      </c>
      <c r="C1370" s="7">
        <v>1</v>
      </c>
      <c r="D1370" s="7" t="s">
        <v>7123</v>
      </c>
      <c r="E1370" s="7" t="s">
        <v>125</v>
      </c>
      <c r="F1370" s="7" t="s">
        <v>8567</v>
      </c>
      <c r="G1370" s="7" t="s">
        <v>7309</v>
      </c>
      <c r="H1370" s="7" t="s">
        <v>7179</v>
      </c>
      <c r="I1370" s="7" t="s">
        <v>7354</v>
      </c>
      <c r="J1370" s="7" t="s">
        <v>7199</v>
      </c>
      <c r="K1370" s="7" t="s">
        <v>7129</v>
      </c>
      <c r="L1370" s="9" t="s">
        <v>7355</v>
      </c>
      <c r="M1370" s="9" t="s">
        <v>7356</v>
      </c>
      <c r="N1370" s="9"/>
      <c r="O1370" s="7" t="s">
        <v>471</v>
      </c>
      <c r="P1370" s="7"/>
      <c r="Q1370" s="7"/>
      <c r="R1370" s="7">
        <v>340073</v>
      </c>
      <c r="S1370" s="7" t="s">
        <v>480</v>
      </c>
      <c r="T1370" s="7"/>
      <c r="U1370" s="7"/>
      <c r="V1370" s="7"/>
      <c r="W1370" s="7"/>
      <c r="X1370" s="7"/>
      <c r="Y1370" s="7"/>
      <c r="Z1370" s="9" t="s">
        <v>7641</v>
      </c>
      <c r="AA1370" s="7" t="s">
        <v>480</v>
      </c>
      <c r="AB1370" s="7">
        <v>1</v>
      </c>
    </row>
    <row r="1371" spans="1:28" ht="21.6" customHeight="1">
      <c r="A1371" s="7">
        <v>221</v>
      </c>
      <c r="B1371" s="7">
        <v>2025113161</v>
      </c>
      <c r="C1371" s="7">
        <v>1</v>
      </c>
      <c r="D1371" s="7" t="s">
        <v>7123</v>
      </c>
      <c r="E1371" s="7" t="s">
        <v>125</v>
      </c>
      <c r="F1371" s="7" t="s">
        <v>8567</v>
      </c>
      <c r="G1371" s="7" t="s">
        <v>7226</v>
      </c>
      <c r="H1371" s="7" t="s">
        <v>7309</v>
      </c>
      <c r="I1371" s="7" t="s">
        <v>7416</v>
      </c>
      <c r="J1371" s="7" t="s">
        <v>7417</v>
      </c>
      <c r="K1371" s="7" t="s">
        <v>7129</v>
      </c>
      <c r="L1371" s="9" t="s">
        <v>7418</v>
      </c>
      <c r="M1371" s="9" t="s">
        <v>7356</v>
      </c>
      <c r="N1371" s="9" t="s">
        <v>7388</v>
      </c>
      <c r="O1371" s="7" t="s">
        <v>471</v>
      </c>
      <c r="P1371" s="7"/>
      <c r="Q1371" s="7"/>
      <c r="R1371" s="7">
        <v>76018</v>
      </c>
      <c r="S1371" s="7" t="s">
        <v>480</v>
      </c>
      <c r="T1371" s="7"/>
      <c r="U1371" s="7"/>
      <c r="V1371" s="7"/>
      <c r="W1371" s="7"/>
      <c r="X1371" s="7"/>
      <c r="Y1371" s="7"/>
      <c r="Z1371" s="9" t="s">
        <v>7641</v>
      </c>
      <c r="AA1371" s="7" t="s">
        <v>480</v>
      </c>
      <c r="AB1371" s="7">
        <v>1</v>
      </c>
    </row>
    <row r="1372" spans="1:28" ht="21.6" customHeight="1">
      <c r="A1372" s="7">
        <v>225</v>
      </c>
      <c r="B1372" s="7">
        <v>2025113194</v>
      </c>
      <c r="C1372" s="7">
        <v>1</v>
      </c>
      <c r="D1372" s="7" t="s">
        <v>7123</v>
      </c>
      <c r="E1372" s="7" t="s">
        <v>125</v>
      </c>
      <c r="F1372" s="7" t="s">
        <v>8567</v>
      </c>
      <c r="G1372" s="7" t="s">
        <v>7303</v>
      </c>
      <c r="H1372" s="7" t="s">
        <v>7288</v>
      </c>
      <c r="I1372" s="7" t="s">
        <v>7420</v>
      </c>
      <c r="J1372" s="7" t="s">
        <v>7234</v>
      </c>
      <c r="K1372" s="7" t="s">
        <v>7129</v>
      </c>
      <c r="L1372" s="9" t="s">
        <v>7335</v>
      </c>
      <c r="M1372" s="9" t="s">
        <v>7421</v>
      </c>
      <c r="N1372" s="9" t="s">
        <v>7422</v>
      </c>
      <c r="O1372" s="7" t="s">
        <v>471</v>
      </c>
      <c r="P1372" s="7"/>
      <c r="Q1372" s="7">
        <v>74</v>
      </c>
      <c r="R1372" s="7">
        <v>2831</v>
      </c>
      <c r="S1372" s="7"/>
      <c r="T1372" s="7"/>
      <c r="U1372" s="7" t="s">
        <v>480</v>
      </c>
      <c r="V1372" s="7"/>
      <c r="W1372" s="7"/>
      <c r="X1372" s="7"/>
      <c r="Y1372" s="7"/>
      <c r="Z1372" s="9" t="s">
        <v>7308</v>
      </c>
      <c r="AA1372" s="7" t="s">
        <v>480</v>
      </c>
      <c r="AB1372" s="7">
        <v>1</v>
      </c>
    </row>
    <row r="1373" spans="1:28" ht="21.6" customHeight="1">
      <c r="A1373" s="7">
        <v>232</v>
      </c>
      <c r="B1373" s="7">
        <v>2025113193</v>
      </c>
      <c r="C1373" s="7">
        <v>1</v>
      </c>
      <c r="D1373" s="7" t="s">
        <v>7123</v>
      </c>
      <c r="E1373" s="7" t="s">
        <v>125</v>
      </c>
      <c r="F1373" s="7" t="s">
        <v>8567</v>
      </c>
      <c r="G1373" s="7" t="s">
        <v>7347</v>
      </c>
      <c r="H1373" s="7" t="s">
        <v>7303</v>
      </c>
      <c r="I1373" s="7" t="s">
        <v>8340</v>
      </c>
      <c r="J1373" s="7" t="s">
        <v>7234</v>
      </c>
      <c r="K1373" s="7" t="s">
        <v>7129</v>
      </c>
      <c r="L1373" s="9" t="s">
        <v>7200</v>
      </c>
      <c r="M1373" s="9" t="s">
        <v>7679</v>
      </c>
      <c r="N1373" s="9" t="s">
        <v>7680</v>
      </c>
      <c r="O1373" s="7" t="s">
        <v>471</v>
      </c>
      <c r="P1373" s="7"/>
      <c r="Q1373" s="7">
        <v>112</v>
      </c>
      <c r="R1373" s="7">
        <v>11429</v>
      </c>
      <c r="S1373" s="7"/>
      <c r="T1373" s="7"/>
      <c r="U1373" s="7" t="s">
        <v>480</v>
      </c>
      <c r="V1373" s="7"/>
      <c r="W1373" s="7"/>
      <c r="X1373" s="7"/>
      <c r="Y1373" s="7"/>
      <c r="Z1373" s="9" t="s">
        <v>7308</v>
      </c>
      <c r="AA1373" s="7" t="s">
        <v>480</v>
      </c>
      <c r="AB1373" s="7">
        <v>1</v>
      </c>
    </row>
    <row r="1374" spans="1:28" ht="21.6" customHeight="1">
      <c r="A1374" s="7">
        <v>246</v>
      </c>
      <c r="B1374" s="7">
        <v>2025112287</v>
      </c>
      <c r="C1374" s="7">
        <v>1</v>
      </c>
      <c r="D1374" s="7" t="s">
        <v>7123</v>
      </c>
      <c r="E1374" s="7" t="s">
        <v>125</v>
      </c>
      <c r="F1374" s="7" t="s">
        <v>8538</v>
      </c>
      <c r="G1374" s="7" t="s">
        <v>7314</v>
      </c>
      <c r="H1374" s="7" t="s">
        <v>7196</v>
      </c>
      <c r="I1374" s="7" t="s">
        <v>8485</v>
      </c>
      <c r="J1374" s="7" t="s">
        <v>7247</v>
      </c>
      <c r="K1374" s="7" t="s">
        <v>7129</v>
      </c>
      <c r="L1374" s="9" t="s">
        <v>7509</v>
      </c>
      <c r="M1374" s="9" t="s">
        <v>7510</v>
      </c>
      <c r="N1374" s="9" t="s">
        <v>7511</v>
      </c>
      <c r="O1374" s="7" t="s">
        <v>471</v>
      </c>
      <c r="P1374" s="7"/>
      <c r="Q1374" s="7">
        <v>895</v>
      </c>
      <c r="R1374" s="7">
        <v>16305</v>
      </c>
      <c r="S1374" s="7"/>
      <c r="T1374" s="7"/>
      <c r="U1374" s="7"/>
      <c r="V1374" s="7"/>
      <c r="W1374" s="7"/>
      <c r="X1374" s="7"/>
      <c r="Y1374" s="7" t="s">
        <v>480</v>
      </c>
      <c r="Z1374" s="9" t="s">
        <v>8539</v>
      </c>
      <c r="AA1374" s="7" t="s">
        <v>480</v>
      </c>
      <c r="AB1374" s="7">
        <v>1</v>
      </c>
    </row>
    <row r="1375" spans="1:28" ht="21.6" customHeight="1">
      <c r="A1375" s="7">
        <v>251</v>
      </c>
      <c r="B1375" s="7">
        <v>2025113363</v>
      </c>
      <c r="C1375" s="7">
        <v>1</v>
      </c>
      <c r="D1375" s="7" t="s">
        <v>7123</v>
      </c>
      <c r="E1375" s="7" t="s">
        <v>125</v>
      </c>
      <c r="F1375" s="7" t="s">
        <v>8567</v>
      </c>
      <c r="G1375" s="7" t="s">
        <v>7377</v>
      </c>
      <c r="H1375" s="7" t="s">
        <v>7378</v>
      </c>
      <c r="I1375" s="7" t="s">
        <v>7923</v>
      </c>
      <c r="J1375" s="7" t="s">
        <v>7247</v>
      </c>
      <c r="K1375" s="7" t="s">
        <v>7129</v>
      </c>
      <c r="L1375" s="9" t="s">
        <v>8424</v>
      </c>
      <c r="M1375" s="9" t="s">
        <v>7925</v>
      </c>
      <c r="N1375" s="9" t="s">
        <v>7443</v>
      </c>
      <c r="O1375" s="7" t="s">
        <v>471</v>
      </c>
      <c r="P1375" s="7"/>
      <c r="Q1375" s="7">
        <v>6296</v>
      </c>
      <c r="R1375" s="7">
        <v>12863</v>
      </c>
      <c r="S1375" s="7"/>
      <c r="T1375" s="7"/>
      <c r="U1375" s="7" t="s">
        <v>480</v>
      </c>
      <c r="V1375" s="7"/>
      <c r="W1375" s="7"/>
      <c r="X1375" s="7"/>
      <c r="Y1375" s="7"/>
      <c r="Z1375" s="9" t="s">
        <v>7308</v>
      </c>
      <c r="AA1375" s="7" t="s">
        <v>480</v>
      </c>
      <c r="AB1375" s="7">
        <v>1</v>
      </c>
    </row>
    <row r="1376" spans="1:28" ht="21.6" customHeight="1">
      <c r="A1376" s="7">
        <v>277</v>
      </c>
      <c r="B1376" s="7">
        <v>2025113159</v>
      </c>
      <c r="C1376" s="7">
        <v>1</v>
      </c>
      <c r="D1376" s="7" t="s">
        <v>7123</v>
      </c>
      <c r="E1376" s="7" t="s">
        <v>125</v>
      </c>
      <c r="F1376" s="7" t="s">
        <v>8567</v>
      </c>
      <c r="G1376" s="7" t="s">
        <v>7296</v>
      </c>
      <c r="H1376" s="7" t="s">
        <v>7226</v>
      </c>
      <c r="I1376" s="7" t="s">
        <v>7518</v>
      </c>
      <c r="J1376" s="7" t="s">
        <v>1843</v>
      </c>
      <c r="K1376" s="7" t="s">
        <v>7129</v>
      </c>
      <c r="L1376" s="9" t="s">
        <v>7418</v>
      </c>
      <c r="M1376" s="9" t="s">
        <v>7356</v>
      </c>
      <c r="N1376" s="9" t="s">
        <v>7388</v>
      </c>
      <c r="O1376" s="7" t="s">
        <v>471</v>
      </c>
      <c r="P1376" s="7"/>
      <c r="Q1376" s="7"/>
      <c r="R1376" s="7">
        <v>116110</v>
      </c>
      <c r="S1376" s="7" t="s">
        <v>480</v>
      </c>
      <c r="T1376" s="7"/>
      <c r="U1376" s="7"/>
      <c r="V1376" s="7"/>
      <c r="W1376" s="7"/>
      <c r="X1376" s="7"/>
      <c r="Y1376" s="7"/>
      <c r="Z1376" s="9" t="s">
        <v>7641</v>
      </c>
      <c r="AA1376" s="7" t="s">
        <v>480</v>
      </c>
      <c r="AB1376" s="7">
        <v>1</v>
      </c>
    </row>
    <row r="1377" spans="1:28" ht="21.6" customHeight="1">
      <c r="A1377" s="7">
        <v>329</v>
      </c>
      <c r="B1377" s="7">
        <v>2025112807</v>
      </c>
      <c r="C1377" s="7">
        <v>1</v>
      </c>
      <c r="D1377" s="7" t="s">
        <v>7123</v>
      </c>
      <c r="E1377" s="7" t="s">
        <v>125</v>
      </c>
      <c r="F1377" s="7" t="s">
        <v>8555</v>
      </c>
      <c r="G1377" s="7" t="s">
        <v>7332</v>
      </c>
      <c r="H1377" s="7" t="s">
        <v>7333</v>
      </c>
      <c r="I1377" s="7" t="s">
        <v>8568</v>
      </c>
      <c r="J1377" s="7" t="s">
        <v>8474</v>
      </c>
      <c r="K1377" s="7" t="s">
        <v>7129</v>
      </c>
      <c r="L1377" s="9" t="s">
        <v>7323</v>
      </c>
      <c r="M1377" s="9" t="s">
        <v>8569</v>
      </c>
      <c r="N1377" s="9" t="s">
        <v>8570</v>
      </c>
      <c r="O1377" s="7" t="s">
        <v>7136</v>
      </c>
      <c r="P1377" s="7"/>
      <c r="Q1377" s="7"/>
      <c r="R1377" s="7">
        <v>2500</v>
      </c>
      <c r="S1377" s="7"/>
      <c r="T1377" s="7"/>
      <c r="U1377" s="7"/>
      <c r="V1377" s="7"/>
      <c r="W1377" s="7"/>
      <c r="X1377" s="7"/>
      <c r="Y1377" s="7"/>
      <c r="Z1377" s="9" t="s">
        <v>7641</v>
      </c>
      <c r="AA1377" s="7" t="s">
        <v>480</v>
      </c>
      <c r="AB1377" s="7">
        <v>1</v>
      </c>
    </row>
    <row r="1378" spans="1:28" ht="21.6" customHeight="1">
      <c r="A1378" s="7">
        <v>8</v>
      </c>
      <c r="B1378" s="7">
        <v>2025112461</v>
      </c>
      <c r="C1378" s="7">
        <v>1</v>
      </c>
      <c r="D1378" s="7" t="s">
        <v>7123</v>
      </c>
      <c r="E1378" s="7" t="s">
        <v>130</v>
      </c>
      <c r="F1378" s="7" t="s">
        <v>8542</v>
      </c>
      <c r="G1378" s="7" t="s">
        <v>7737</v>
      </c>
      <c r="H1378" s="7" t="s">
        <v>7738</v>
      </c>
      <c r="I1378" s="7" t="s">
        <v>7169</v>
      </c>
      <c r="J1378" s="7" t="s">
        <v>7170</v>
      </c>
      <c r="K1378" s="7" t="s">
        <v>7129</v>
      </c>
      <c r="L1378" s="9" t="s">
        <v>7171</v>
      </c>
      <c r="M1378" s="9" t="s">
        <v>7172</v>
      </c>
      <c r="N1378" s="9" t="s">
        <v>7173</v>
      </c>
      <c r="O1378" s="7" t="s">
        <v>7136</v>
      </c>
      <c r="P1378" s="7"/>
      <c r="Q1378" s="7">
        <v>330</v>
      </c>
      <c r="R1378" s="7">
        <v>1581</v>
      </c>
      <c r="S1378" s="7"/>
      <c r="T1378" s="7"/>
      <c r="U1378" s="7"/>
      <c r="V1378" s="7"/>
      <c r="W1378" s="7"/>
      <c r="X1378" s="7"/>
      <c r="Y1378" s="7"/>
      <c r="Z1378" s="9" t="s">
        <v>7132</v>
      </c>
      <c r="AA1378" s="7" t="s">
        <v>480</v>
      </c>
      <c r="AB1378" s="7">
        <v>1</v>
      </c>
    </row>
    <row r="1379" spans="1:28" ht="21.6" customHeight="1">
      <c r="A1379" s="7">
        <v>52</v>
      </c>
      <c r="B1379" s="7">
        <v>2025113456</v>
      </c>
      <c r="C1379" s="7">
        <v>1</v>
      </c>
      <c r="D1379" s="7" t="s">
        <v>7123</v>
      </c>
      <c r="E1379" s="7" t="s">
        <v>130</v>
      </c>
      <c r="F1379" s="7" t="s">
        <v>8571</v>
      </c>
      <c r="G1379" s="7" t="s">
        <v>8572</v>
      </c>
      <c r="H1379" s="7" t="s">
        <v>8573</v>
      </c>
      <c r="I1379" s="7" t="s">
        <v>7273</v>
      </c>
      <c r="J1379" s="7" t="s">
        <v>7274</v>
      </c>
      <c r="K1379" s="7" t="s">
        <v>7129</v>
      </c>
      <c r="L1379" s="9" t="s">
        <v>7266</v>
      </c>
      <c r="M1379" s="9" t="s">
        <v>7267</v>
      </c>
      <c r="N1379" s="9" t="s">
        <v>7268</v>
      </c>
      <c r="O1379" s="7" t="s">
        <v>471</v>
      </c>
      <c r="P1379" s="7"/>
      <c r="Q1379" s="7">
        <v>694</v>
      </c>
      <c r="R1379" s="7">
        <v>29526</v>
      </c>
      <c r="S1379" s="7" t="s">
        <v>480</v>
      </c>
      <c r="T1379" s="7"/>
      <c r="U1379" s="7"/>
      <c r="V1379" s="7"/>
      <c r="W1379" s="7"/>
      <c r="X1379" s="7"/>
      <c r="Y1379" s="7"/>
      <c r="Z1379" s="9" t="s">
        <v>7132</v>
      </c>
      <c r="AA1379" s="7" t="s">
        <v>480</v>
      </c>
      <c r="AB1379" s="7">
        <v>1</v>
      </c>
    </row>
    <row r="1380" spans="1:28" ht="21.6" customHeight="1">
      <c r="A1380" s="7">
        <v>58</v>
      </c>
      <c r="B1380" s="7">
        <v>2025113452</v>
      </c>
      <c r="C1380" s="7">
        <v>1</v>
      </c>
      <c r="D1380" s="7" t="s">
        <v>7123</v>
      </c>
      <c r="E1380" s="7" t="s">
        <v>130</v>
      </c>
      <c r="F1380" s="7" t="s">
        <v>8571</v>
      </c>
      <c r="G1380" s="7" t="s">
        <v>8574</v>
      </c>
      <c r="H1380" s="7" t="s">
        <v>7714</v>
      </c>
      <c r="I1380" s="7" t="s">
        <v>7281</v>
      </c>
      <c r="J1380" s="7" t="s">
        <v>7282</v>
      </c>
      <c r="K1380" s="7" t="s">
        <v>7129</v>
      </c>
      <c r="L1380" s="9" t="s">
        <v>7266</v>
      </c>
      <c r="M1380" s="9" t="s">
        <v>7267</v>
      </c>
      <c r="N1380" s="9" t="s">
        <v>7283</v>
      </c>
      <c r="O1380" s="7" t="s">
        <v>471</v>
      </c>
      <c r="P1380" s="7"/>
      <c r="Q1380" s="7"/>
      <c r="R1380" s="7">
        <v>149126</v>
      </c>
      <c r="S1380" s="7" t="s">
        <v>480</v>
      </c>
      <c r="T1380" s="7"/>
      <c r="U1380" s="7"/>
      <c r="V1380" s="7"/>
      <c r="W1380" s="7"/>
      <c r="X1380" s="7"/>
      <c r="Y1380" s="7"/>
      <c r="Z1380" s="9" t="s">
        <v>7132</v>
      </c>
      <c r="AA1380" s="7" t="s">
        <v>480</v>
      </c>
      <c r="AB1380" s="7">
        <v>1</v>
      </c>
    </row>
    <row r="1381" spans="1:28" ht="21.6" customHeight="1">
      <c r="A1381" s="7">
        <v>60</v>
      </c>
      <c r="B1381" s="7">
        <v>2025113454</v>
      </c>
      <c r="C1381" s="7">
        <v>1</v>
      </c>
      <c r="D1381" s="7" t="s">
        <v>7123</v>
      </c>
      <c r="E1381" s="7" t="s">
        <v>130</v>
      </c>
      <c r="F1381" s="7" t="s">
        <v>8571</v>
      </c>
      <c r="G1381" s="7" t="s">
        <v>8575</v>
      </c>
      <c r="H1381" s="7" t="s">
        <v>7590</v>
      </c>
      <c r="I1381" s="7" t="s">
        <v>7286</v>
      </c>
      <c r="J1381" s="7" t="s">
        <v>7282</v>
      </c>
      <c r="K1381" s="7" t="s">
        <v>7129</v>
      </c>
      <c r="L1381" s="9" t="s">
        <v>7266</v>
      </c>
      <c r="M1381" s="9" t="s">
        <v>7267</v>
      </c>
      <c r="N1381" s="9" t="s">
        <v>7287</v>
      </c>
      <c r="O1381" s="7" t="s">
        <v>471</v>
      </c>
      <c r="P1381" s="7"/>
      <c r="Q1381" s="7"/>
      <c r="R1381" s="7">
        <v>60957</v>
      </c>
      <c r="S1381" s="7" t="s">
        <v>480</v>
      </c>
      <c r="T1381" s="7"/>
      <c r="U1381" s="7"/>
      <c r="V1381" s="7"/>
      <c r="W1381" s="7"/>
      <c r="X1381" s="7"/>
      <c r="Y1381" s="7"/>
      <c r="Z1381" s="9" t="s">
        <v>7132</v>
      </c>
      <c r="AA1381" s="7" t="s">
        <v>480</v>
      </c>
      <c r="AB1381" s="7">
        <v>1</v>
      </c>
    </row>
    <row r="1382" spans="1:28" ht="21.6" customHeight="1">
      <c r="A1382" s="7">
        <v>148</v>
      </c>
      <c r="B1382" s="7">
        <v>2025112393</v>
      </c>
      <c r="C1382" s="7">
        <v>1</v>
      </c>
      <c r="D1382" s="7" t="s">
        <v>7123</v>
      </c>
      <c r="E1382" s="7" t="s">
        <v>125</v>
      </c>
      <c r="F1382" s="7" t="s">
        <v>8542</v>
      </c>
      <c r="G1382" s="7" t="s">
        <v>7179</v>
      </c>
      <c r="H1382" s="7" t="s">
        <v>7327</v>
      </c>
      <c r="I1382" s="7" t="s">
        <v>7304</v>
      </c>
      <c r="J1382" s="7" t="s">
        <v>7141</v>
      </c>
      <c r="K1382" s="7" t="s">
        <v>7129</v>
      </c>
      <c r="L1382" s="9" t="s">
        <v>7305</v>
      </c>
      <c r="M1382" s="9" t="s">
        <v>7306</v>
      </c>
      <c r="N1382" s="9" t="s">
        <v>7307</v>
      </c>
      <c r="O1382" s="7" t="s">
        <v>7136</v>
      </c>
      <c r="P1382" s="7"/>
      <c r="Q1382" s="7">
        <v>22958</v>
      </c>
      <c r="R1382" s="7">
        <v>88985</v>
      </c>
      <c r="S1382" s="7"/>
      <c r="T1382" s="7"/>
      <c r="U1382" s="7"/>
      <c r="V1382" s="7"/>
      <c r="W1382" s="7"/>
      <c r="X1382" s="7"/>
      <c r="Y1382" s="7"/>
      <c r="Z1382" s="9" t="s">
        <v>7641</v>
      </c>
      <c r="AA1382" s="7" t="s">
        <v>480</v>
      </c>
      <c r="AB1382" s="7">
        <v>1</v>
      </c>
    </row>
    <row r="1383" spans="1:28" ht="21.6" customHeight="1">
      <c r="A1383" s="7">
        <v>165</v>
      </c>
      <c r="B1383" s="7">
        <v>2025111679</v>
      </c>
      <c r="C1383" s="7">
        <v>1</v>
      </c>
      <c r="D1383" s="7" t="s">
        <v>7123</v>
      </c>
      <c r="E1383" s="7" t="s">
        <v>125</v>
      </c>
      <c r="F1383" s="7" t="s">
        <v>8527</v>
      </c>
      <c r="G1383" s="7" t="s">
        <v>7296</v>
      </c>
      <c r="H1383" s="7" t="s">
        <v>7226</v>
      </c>
      <c r="I1383" s="7" t="s">
        <v>7634</v>
      </c>
      <c r="J1383" s="7" t="s">
        <v>7170</v>
      </c>
      <c r="K1383" s="7" t="s">
        <v>7129</v>
      </c>
      <c r="L1383" s="9" t="s">
        <v>7290</v>
      </c>
      <c r="M1383" s="9" t="s">
        <v>7291</v>
      </c>
      <c r="N1383" s="9" t="s">
        <v>7443</v>
      </c>
      <c r="O1383" s="7" t="s">
        <v>7136</v>
      </c>
      <c r="P1383" s="7"/>
      <c r="Q1383" s="7">
        <v>1000</v>
      </c>
      <c r="R1383" s="7">
        <v>15000</v>
      </c>
      <c r="S1383" s="7"/>
      <c r="T1383" s="7"/>
      <c r="U1383" s="7"/>
      <c r="V1383" s="7"/>
      <c r="W1383" s="7"/>
      <c r="X1383" s="7"/>
      <c r="Y1383" s="7"/>
      <c r="Z1383" s="9" t="s">
        <v>7766</v>
      </c>
      <c r="AA1383" s="7" t="s">
        <v>480</v>
      </c>
      <c r="AB1383" s="7">
        <v>1</v>
      </c>
    </row>
    <row r="1384" spans="1:28" ht="21.6" customHeight="1">
      <c r="A1384" s="7">
        <v>168</v>
      </c>
      <c r="B1384" s="7">
        <v>2025113402</v>
      </c>
      <c r="C1384" s="7">
        <v>1</v>
      </c>
      <c r="D1384" s="7" t="s">
        <v>7123</v>
      </c>
      <c r="E1384" s="7" t="s">
        <v>125</v>
      </c>
      <c r="F1384" s="7" t="s">
        <v>8571</v>
      </c>
      <c r="G1384" s="7" t="s">
        <v>7226</v>
      </c>
      <c r="H1384" s="7" t="s">
        <v>7179</v>
      </c>
      <c r="I1384" s="7" t="s">
        <v>7634</v>
      </c>
      <c r="J1384" s="7" t="s">
        <v>7170</v>
      </c>
      <c r="K1384" s="7" t="s">
        <v>7129</v>
      </c>
      <c r="L1384" s="9" t="s">
        <v>7290</v>
      </c>
      <c r="M1384" s="9" t="s">
        <v>7291</v>
      </c>
      <c r="N1384" s="9" t="s">
        <v>7443</v>
      </c>
      <c r="O1384" s="7" t="s">
        <v>471</v>
      </c>
      <c r="P1384" s="7"/>
      <c r="Q1384" s="7">
        <v>1000</v>
      </c>
      <c r="R1384" s="7">
        <v>15000</v>
      </c>
      <c r="S1384" s="7"/>
      <c r="T1384" s="7"/>
      <c r="U1384" s="7"/>
      <c r="V1384" s="7"/>
      <c r="W1384" s="7"/>
      <c r="X1384" s="7"/>
      <c r="Y1384" s="7" t="s">
        <v>480</v>
      </c>
      <c r="Z1384" s="9" t="s">
        <v>8576</v>
      </c>
      <c r="AA1384" s="7" t="s">
        <v>480</v>
      </c>
      <c r="AB1384" s="7">
        <v>1</v>
      </c>
    </row>
    <row r="1385" spans="1:28" ht="21.6" customHeight="1">
      <c r="A1385" s="7">
        <v>243</v>
      </c>
      <c r="B1385" s="7">
        <v>2025113516</v>
      </c>
      <c r="C1385" s="7">
        <v>1</v>
      </c>
      <c r="D1385" s="7" t="s">
        <v>7123</v>
      </c>
      <c r="E1385" s="7" t="s">
        <v>125</v>
      </c>
      <c r="F1385" s="7" t="s">
        <v>8571</v>
      </c>
      <c r="G1385" s="7" t="s">
        <v>7333</v>
      </c>
      <c r="H1385" s="7" t="s">
        <v>8577</v>
      </c>
      <c r="I1385" s="7" t="s">
        <v>7433</v>
      </c>
      <c r="J1385" s="7" t="s">
        <v>7234</v>
      </c>
      <c r="K1385" s="7" t="s">
        <v>7129</v>
      </c>
      <c r="L1385" s="9" t="s">
        <v>7434</v>
      </c>
      <c r="M1385" s="9" t="s">
        <v>7435</v>
      </c>
      <c r="N1385" s="9" t="s">
        <v>7436</v>
      </c>
      <c r="O1385" s="7" t="s">
        <v>509</v>
      </c>
      <c r="P1385" s="7"/>
      <c r="Q1385" s="7">
        <v>30417</v>
      </c>
      <c r="R1385" s="7">
        <v>30913</v>
      </c>
      <c r="S1385" s="7"/>
      <c r="T1385" s="7"/>
      <c r="U1385" s="7"/>
      <c r="V1385" s="7"/>
      <c r="W1385" s="7"/>
      <c r="X1385" s="7"/>
      <c r="Y1385" s="7"/>
      <c r="Z1385" s="9" t="s">
        <v>8578</v>
      </c>
      <c r="AA1385" s="7" t="s">
        <v>480</v>
      </c>
      <c r="AB1385" s="7">
        <v>1</v>
      </c>
    </row>
    <row r="1386" spans="1:28" ht="21.6" customHeight="1">
      <c r="A1386" s="7">
        <v>264</v>
      </c>
      <c r="B1386" s="7">
        <v>2025110665</v>
      </c>
      <c r="C1386" s="7">
        <v>1</v>
      </c>
      <c r="D1386" s="7" t="s">
        <v>7123</v>
      </c>
      <c r="E1386" s="7" t="s">
        <v>125</v>
      </c>
      <c r="F1386" s="7" t="s">
        <v>8508</v>
      </c>
      <c r="G1386" s="7" t="s">
        <v>7314</v>
      </c>
      <c r="H1386" s="7" t="s">
        <v>7196</v>
      </c>
      <c r="I1386" s="7" t="s">
        <v>8579</v>
      </c>
      <c r="J1386" s="7" t="s">
        <v>8496</v>
      </c>
      <c r="K1386" s="7" t="s">
        <v>7129</v>
      </c>
      <c r="L1386" s="9" t="s">
        <v>7449</v>
      </c>
      <c r="M1386" s="9" t="s">
        <v>7450</v>
      </c>
      <c r="N1386" s="9" t="s">
        <v>371</v>
      </c>
      <c r="O1386" s="7" t="s">
        <v>7136</v>
      </c>
      <c r="P1386" s="7"/>
      <c r="Q1386" s="7"/>
      <c r="R1386" s="7">
        <v>5000</v>
      </c>
      <c r="S1386" s="7"/>
      <c r="T1386" s="7"/>
      <c r="U1386" s="7"/>
      <c r="V1386" s="7"/>
      <c r="W1386" s="7"/>
      <c r="X1386" s="7"/>
      <c r="Y1386" s="7"/>
      <c r="Z1386" s="9" t="s">
        <v>7641</v>
      </c>
      <c r="AA1386" s="7" t="s">
        <v>480</v>
      </c>
      <c r="AB1386" s="7">
        <v>1</v>
      </c>
    </row>
    <row r="1387" spans="1:28" ht="21.6" customHeight="1">
      <c r="A1387" s="7">
        <v>26</v>
      </c>
      <c r="B1387" s="7">
        <v>2025112914</v>
      </c>
      <c r="C1387" s="7">
        <v>1</v>
      </c>
      <c r="D1387" s="7" t="s">
        <v>7123</v>
      </c>
      <c r="E1387" s="7" t="s">
        <v>130</v>
      </c>
      <c r="F1387" s="7" t="s">
        <v>8559</v>
      </c>
      <c r="G1387" s="7" t="s">
        <v>7562</v>
      </c>
      <c r="H1387" s="7" t="s">
        <v>7793</v>
      </c>
      <c r="I1387" s="7" t="s">
        <v>8329</v>
      </c>
      <c r="J1387" s="7" t="s">
        <v>3711</v>
      </c>
      <c r="K1387" s="7" t="s">
        <v>7129</v>
      </c>
      <c r="L1387" s="9" t="s">
        <v>7574</v>
      </c>
      <c r="M1387" s="9" t="s">
        <v>8330</v>
      </c>
      <c r="N1387" s="9"/>
      <c r="O1387" s="7" t="s">
        <v>7136</v>
      </c>
      <c r="P1387" s="7"/>
      <c r="Q1387" s="7"/>
      <c r="R1387" s="7">
        <v>31568</v>
      </c>
      <c r="S1387" s="7"/>
      <c r="T1387" s="7"/>
      <c r="U1387" s="7"/>
      <c r="V1387" s="7"/>
      <c r="W1387" s="7"/>
      <c r="X1387" s="7"/>
      <c r="Y1387" s="7"/>
      <c r="Z1387" s="9" t="s">
        <v>7132</v>
      </c>
      <c r="AA1387" s="7" t="s">
        <v>480</v>
      </c>
      <c r="AB1387" s="7">
        <v>1</v>
      </c>
    </row>
    <row r="1388" spans="1:28" ht="21.6" customHeight="1">
      <c r="A1388" s="7">
        <v>36</v>
      </c>
      <c r="B1388" s="7">
        <v>2025113612</v>
      </c>
      <c r="C1388" s="7">
        <v>1</v>
      </c>
      <c r="D1388" s="7" t="s">
        <v>7123</v>
      </c>
      <c r="E1388" s="7" t="s">
        <v>130</v>
      </c>
      <c r="F1388" s="7" t="s">
        <v>8580</v>
      </c>
      <c r="G1388" s="7" t="s">
        <v>7196</v>
      </c>
      <c r="H1388" s="7" t="s">
        <v>7737</v>
      </c>
      <c r="I1388" s="7" t="s">
        <v>7853</v>
      </c>
      <c r="J1388" s="7" t="s">
        <v>7199</v>
      </c>
      <c r="K1388" s="7" t="s">
        <v>7129</v>
      </c>
      <c r="L1388" s="9" t="s">
        <v>7574</v>
      </c>
      <c r="M1388" s="9" t="s">
        <v>7854</v>
      </c>
      <c r="N1388" s="9" t="s">
        <v>130</v>
      </c>
      <c r="O1388" s="7" t="s">
        <v>471</v>
      </c>
      <c r="P1388" s="7"/>
      <c r="Q1388" s="7"/>
      <c r="R1388" s="7">
        <v>38715</v>
      </c>
      <c r="S1388" s="7"/>
      <c r="T1388" s="7"/>
      <c r="U1388" s="7"/>
      <c r="V1388" s="7"/>
      <c r="W1388" s="7"/>
      <c r="X1388" s="7"/>
      <c r="Y1388" s="7" t="s">
        <v>480</v>
      </c>
      <c r="Z1388" s="9" t="s">
        <v>8581</v>
      </c>
      <c r="AA1388" s="7" t="s">
        <v>480</v>
      </c>
      <c r="AB1388" s="7">
        <v>1</v>
      </c>
    </row>
    <row r="1389" spans="1:28" ht="21.6" customHeight="1">
      <c r="A1389" s="7">
        <v>53</v>
      </c>
      <c r="B1389" s="7">
        <v>2025113457</v>
      </c>
      <c r="C1389" s="7">
        <v>1</v>
      </c>
      <c r="D1389" s="7" t="s">
        <v>7123</v>
      </c>
      <c r="E1389" s="7" t="s">
        <v>130</v>
      </c>
      <c r="F1389" s="7" t="s">
        <v>8571</v>
      </c>
      <c r="G1389" s="7" t="s">
        <v>8572</v>
      </c>
      <c r="H1389" s="7" t="s">
        <v>8573</v>
      </c>
      <c r="I1389" s="7" t="s">
        <v>7273</v>
      </c>
      <c r="J1389" s="7" t="s">
        <v>7274</v>
      </c>
      <c r="K1389" s="7" t="s">
        <v>7129</v>
      </c>
      <c r="L1389" s="9" t="s">
        <v>7266</v>
      </c>
      <c r="M1389" s="9" t="s">
        <v>7267</v>
      </c>
      <c r="N1389" s="9" t="s">
        <v>7268</v>
      </c>
      <c r="O1389" s="7" t="s">
        <v>7136</v>
      </c>
      <c r="P1389" s="7"/>
      <c r="Q1389" s="7">
        <v>694</v>
      </c>
      <c r="R1389" s="7">
        <v>29526</v>
      </c>
      <c r="S1389" s="7"/>
      <c r="T1389" s="7"/>
      <c r="U1389" s="7"/>
      <c r="V1389" s="7"/>
      <c r="W1389" s="7"/>
      <c r="X1389" s="7"/>
      <c r="Y1389" s="7"/>
      <c r="Z1389" s="9" t="s">
        <v>7132</v>
      </c>
      <c r="AA1389" s="7" t="s">
        <v>480</v>
      </c>
      <c r="AB1389" s="7">
        <v>1</v>
      </c>
    </row>
    <row r="1390" spans="1:28" ht="21.6" customHeight="1">
      <c r="A1390" s="7">
        <v>261</v>
      </c>
      <c r="B1390" s="7">
        <v>2025113598</v>
      </c>
      <c r="C1390" s="7">
        <v>1</v>
      </c>
      <c r="D1390" s="7" t="s">
        <v>7123</v>
      </c>
      <c r="E1390" s="7" t="s">
        <v>125</v>
      </c>
      <c r="F1390" s="7" t="s">
        <v>8580</v>
      </c>
      <c r="G1390" s="7" t="s">
        <v>7226</v>
      </c>
      <c r="H1390" s="7" t="s">
        <v>7288</v>
      </c>
      <c r="I1390" s="7" t="s">
        <v>7482</v>
      </c>
      <c r="J1390" s="7" t="s">
        <v>7244</v>
      </c>
      <c r="K1390" s="7" t="s">
        <v>7129</v>
      </c>
      <c r="L1390" s="9" t="s">
        <v>7483</v>
      </c>
      <c r="M1390" s="9" t="s">
        <v>7484</v>
      </c>
      <c r="N1390" s="9"/>
      <c r="O1390" s="7" t="s">
        <v>471</v>
      </c>
      <c r="P1390" s="7"/>
      <c r="Q1390" s="7"/>
      <c r="R1390" s="7">
        <v>143775</v>
      </c>
      <c r="S1390" s="7"/>
      <c r="T1390" s="7"/>
      <c r="U1390" s="7"/>
      <c r="V1390" s="7"/>
      <c r="W1390" s="7"/>
      <c r="X1390" s="7"/>
      <c r="Y1390" s="7" t="s">
        <v>480</v>
      </c>
      <c r="Z1390" s="9" t="s">
        <v>8582</v>
      </c>
      <c r="AA1390" s="7" t="s">
        <v>480</v>
      </c>
      <c r="AB1390" s="7">
        <v>1</v>
      </c>
    </row>
    <row r="1391" spans="1:28" ht="21.6" customHeight="1">
      <c r="A1391" s="7">
        <v>34</v>
      </c>
      <c r="B1391" s="7">
        <v>2025112927</v>
      </c>
      <c r="C1391" s="7">
        <v>1</v>
      </c>
      <c r="D1391" s="7" t="s">
        <v>7123</v>
      </c>
      <c r="E1391" s="7" t="s">
        <v>130</v>
      </c>
      <c r="F1391" s="7" t="s">
        <v>8559</v>
      </c>
      <c r="G1391" s="7" t="s">
        <v>7554</v>
      </c>
      <c r="H1391" s="7" t="s">
        <v>7955</v>
      </c>
      <c r="I1391" s="7" t="s">
        <v>7853</v>
      </c>
      <c r="J1391" s="7" t="s">
        <v>7199</v>
      </c>
      <c r="K1391" s="7" t="s">
        <v>7129</v>
      </c>
      <c r="L1391" s="9" t="s">
        <v>7574</v>
      </c>
      <c r="M1391" s="9" t="s">
        <v>7854</v>
      </c>
      <c r="N1391" s="9" t="s">
        <v>130</v>
      </c>
      <c r="O1391" s="7" t="s">
        <v>7136</v>
      </c>
      <c r="P1391" s="7"/>
      <c r="Q1391" s="7"/>
      <c r="R1391" s="7">
        <v>38715</v>
      </c>
      <c r="S1391" s="7"/>
      <c r="T1391" s="7"/>
      <c r="U1391" s="7"/>
      <c r="V1391" s="7"/>
      <c r="W1391" s="7"/>
      <c r="X1391" s="7"/>
      <c r="Y1391" s="7"/>
      <c r="Z1391" s="9" t="s">
        <v>7132</v>
      </c>
      <c r="AA1391" s="7" t="s">
        <v>480</v>
      </c>
      <c r="AB1391" s="7">
        <v>1</v>
      </c>
    </row>
    <row r="1392" spans="1:28" ht="21.6" customHeight="1">
      <c r="A1392" s="7">
        <v>237</v>
      </c>
      <c r="B1392" s="7">
        <v>2025113162</v>
      </c>
      <c r="C1392" s="7">
        <v>1</v>
      </c>
      <c r="D1392" s="7" t="s">
        <v>7123</v>
      </c>
      <c r="E1392" s="7" t="s">
        <v>125</v>
      </c>
      <c r="F1392" s="7" t="s">
        <v>8567</v>
      </c>
      <c r="G1392" s="7" t="s">
        <v>7226</v>
      </c>
      <c r="H1392" s="7" t="s">
        <v>7309</v>
      </c>
      <c r="I1392" s="7" t="s">
        <v>7416</v>
      </c>
      <c r="J1392" s="7" t="s">
        <v>7417</v>
      </c>
      <c r="K1392" s="7" t="s">
        <v>7129</v>
      </c>
      <c r="L1392" s="9" t="s">
        <v>7418</v>
      </c>
      <c r="M1392" s="9" t="s">
        <v>7356</v>
      </c>
      <c r="N1392" s="9" t="s">
        <v>7388</v>
      </c>
      <c r="O1392" s="7" t="s">
        <v>7136</v>
      </c>
      <c r="P1392" s="7"/>
      <c r="Q1392" s="7"/>
      <c r="R1392" s="7">
        <v>76018</v>
      </c>
      <c r="S1392" s="7"/>
      <c r="T1392" s="7"/>
      <c r="U1392" s="7"/>
      <c r="V1392" s="7"/>
      <c r="W1392" s="7"/>
      <c r="X1392" s="7"/>
      <c r="Y1392" s="7"/>
      <c r="Z1392" s="9" t="s">
        <v>7641</v>
      </c>
      <c r="AA1392" s="7" t="s">
        <v>480</v>
      </c>
      <c r="AB1392" s="7">
        <v>1</v>
      </c>
    </row>
    <row r="1393" spans="1:28" ht="21.6" customHeight="1">
      <c r="A1393" s="7">
        <v>264</v>
      </c>
      <c r="B1393" s="7">
        <v>2025113650</v>
      </c>
      <c r="C1393" s="7">
        <v>1</v>
      </c>
      <c r="D1393" s="7" t="s">
        <v>7123</v>
      </c>
      <c r="E1393" s="7" t="s">
        <v>125</v>
      </c>
      <c r="F1393" s="7" t="s">
        <v>8580</v>
      </c>
      <c r="G1393" s="7" t="s">
        <v>7332</v>
      </c>
      <c r="H1393" s="7" t="s">
        <v>7372</v>
      </c>
      <c r="I1393" s="7" t="s">
        <v>7482</v>
      </c>
      <c r="J1393" s="7" t="s">
        <v>7244</v>
      </c>
      <c r="K1393" s="7" t="s">
        <v>7129</v>
      </c>
      <c r="L1393" s="9" t="s">
        <v>7483</v>
      </c>
      <c r="M1393" s="9" t="s">
        <v>7484</v>
      </c>
      <c r="N1393" s="9"/>
      <c r="O1393" s="7" t="s">
        <v>471</v>
      </c>
      <c r="P1393" s="7"/>
      <c r="Q1393" s="7"/>
      <c r="R1393" s="7">
        <v>143775</v>
      </c>
      <c r="S1393" s="7"/>
      <c r="T1393" s="7"/>
      <c r="U1393" s="7"/>
      <c r="V1393" s="7"/>
      <c r="W1393" s="7"/>
      <c r="X1393" s="7"/>
      <c r="Y1393" s="7" t="s">
        <v>480</v>
      </c>
      <c r="Z1393" s="9" t="s">
        <v>8583</v>
      </c>
      <c r="AA1393" s="7" t="s">
        <v>480</v>
      </c>
      <c r="AB1393" s="7">
        <v>1</v>
      </c>
    </row>
    <row r="1394" spans="1:28" ht="21.6" customHeight="1">
      <c r="A1394" s="7">
        <v>61</v>
      </c>
      <c r="B1394" s="7">
        <v>2025113455</v>
      </c>
      <c r="C1394" s="7">
        <v>1</v>
      </c>
      <c r="D1394" s="7" t="s">
        <v>7123</v>
      </c>
      <c r="E1394" s="7" t="s">
        <v>130</v>
      </c>
      <c r="F1394" s="7" t="s">
        <v>8571</v>
      </c>
      <c r="G1394" s="7" t="s">
        <v>8575</v>
      </c>
      <c r="H1394" s="7" t="s">
        <v>7590</v>
      </c>
      <c r="I1394" s="7" t="s">
        <v>7286</v>
      </c>
      <c r="J1394" s="7" t="s">
        <v>7282</v>
      </c>
      <c r="K1394" s="7" t="s">
        <v>7129</v>
      </c>
      <c r="L1394" s="9" t="s">
        <v>7266</v>
      </c>
      <c r="M1394" s="9" t="s">
        <v>7267</v>
      </c>
      <c r="N1394" s="9" t="s">
        <v>7287</v>
      </c>
      <c r="O1394" s="7" t="s">
        <v>7136</v>
      </c>
      <c r="P1394" s="7"/>
      <c r="Q1394" s="7"/>
      <c r="R1394" s="7">
        <v>60957</v>
      </c>
      <c r="S1394" s="7"/>
      <c r="T1394" s="7"/>
      <c r="U1394" s="7"/>
      <c r="V1394" s="7"/>
      <c r="W1394" s="7"/>
      <c r="X1394" s="7"/>
      <c r="Y1394" s="7"/>
      <c r="Z1394" s="9" t="s">
        <v>7132</v>
      </c>
      <c r="AA1394" s="7" t="s">
        <v>480</v>
      </c>
      <c r="AB1394" s="7">
        <v>1</v>
      </c>
    </row>
    <row r="1395" spans="1:28" ht="21.6" customHeight="1">
      <c r="A1395" s="7">
        <v>216</v>
      </c>
      <c r="B1395" s="7">
        <v>2025113807</v>
      </c>
      <c r="C1395" s="7">
        <v>1</v>
      </c>
      <c r="D1395" s="7" t="s">
        <v>7123</v>
      </c>
      <c r="E1395" s="7" t="s">
        <v>125</v>
      </c>
      <c r="F1395" s="7" t="s">
        <v>8584</v>
      </c>
      <c r="G1395" s="7" t="s">
        <v>7372</v>
      </c>
      <c r="H1395" s="7" t="s">
        <v>7378</v>
      </c>
      <c r="I1395" s="7" t="s">
        <v>7386</v>
      </c>
      <c r="J1395" s="7" t="s">
        <v>7223</v>
      </c>
      <c r="K1395" s="7" t="s">
        <v>7129</v>
      </c>
      <c r="L1395" s="9" t="s">
        <v>7380</v>
      </c>
      <c r="M1395" s="9" t="s">
        <v>7387</v>
      </c>
      <c r="N1395" s="9" t="s">
        <v>7388</v>
      </c>
      <c r="O1395" s="7" t="s">
        <v>509</v>
      </c>
      <c r="P1395" s="7"/>
      <c r="Q1395" s="7"/>
      <c r="R1395" s="7">
        <v>146710</v>
      </c>
      <c r="S1395" s="7"/>
      <c r="T1395" s="7"/>
      <c r="U1395" s="7"/>
      <c r="V1395" s="7"/>
      <c r="W1395" s="7"/>
      <c r="X1395" s="7"/>
      <c r="Y1395" s="7"/>
      <c r="Z1395" s="9" t="s">
        <v>8585</v>
      </c>
      <c r="AA1395" s="7" t="s">
        <v>480</v>
      </c>
      <c r="AB1395" s="7">
        <v>1</v>
      </c>
    </row>
    <row r="1396" spans="1:28" ht="21.6" customHeight="1">
      <c r="A1396" s="7">
        <v>220</v>
      </c>
      <c r="B1396" s="7">
        <v>2025113693</v>
      </c>
      <c r="C1396" s="7">
        <v>1</v>
      </c>
      <c r="D1396" s="7" t="s">
        <v>7123</v>
      </c>
      <c r="E1396" s="7" t="s">
        <v>125</v>
      </c>
      <c r="F1396" s="7" t="s">
        <v>8584</v>
      </c>
      <c r="G1396" s="7" t="s">
        <v>7226</v>
      </c>
      <c r="H1396" s="7" t="s">
        <v>7327</v>
      </c>
      <c r="I1396" s="7" t="s">
        <v>7398</v>
      </c>
      <c r="J1396" s="7" t="s">
        <v>7223</v>
      </c>
      <c r="K1396" s="7" t="s">
        <v>7129</v>
      </c>
      <c r="L1396" s="9" t="s">
        <v>7200</v>
      </c>
      <c r="M1396" s="9" t="s">
        <v>7399</v>
      </c>
      <c r="N1396" s="9" t="s">
        <v>8549</v>
      </c>
      <c r="O1396" s="7" t="s">
        <v>509</v>
      </c>
      <c r="P1396" s="7"/>
      <c r="Q1396" s="7"/>
      <c r="R1396" s="7">
        <v>16463</v>
      </c>
      <c r="S1396" s="7"/>
      <c r="T1396" s="7"/>
      <c r="U1396" s="7"/>
      <c r="V1396" s="7"/>
      <c r="W1396" s="7"/>
      <c r="X1396" s="7"/>
      <c r="Y1396" s="7"/>
      <c r="Z1396" s="9" t="s">
        <v>8586</v>
      </c>
      <c r="AA1396" s="7" t="s">
        <v>480</v>
      </c>
      <c r="AB1396" s="7">
        <v>1</v>
      </c>
    </row>
    <row r="1397" spans="1:28" ht="21.6" customHeight="1">
      <c r="A1397" s="7">
        <v>231</v>
      </c>
      <c r="B1397" s="7">
        <v>2025111548</v>
      </c>
      <c r="C1397" s="7">
        <v>1</v>
      </c>
      <c r="D1397" s="7" t="s">
        <v>7123</v>
      </c>
      <c r="E1397" s="7" t="s">
        <v>125</v>
      </c>
      <c r="F1397" s="7" t="s">
        <v>8525</v>
      </c>
      <c r="G1397" s="7" t="s">
        <v>7179</v>
      </c>
      <c r="H1397" s="7" t="s">
        <v>7327</v>
      </c>
      <c r="I1397" s="7" t="s">
        <v>8371</v>
      </c>
      <c r="J1397" s="7" t="s">
        <v>7223</v>
      </c>
      <c r="K1397" s="7" t="s">
        <v>7129</v>
      </c>
      <c r="L1397" s="9" t="s">
        <v>7344</v>
      </c>
      <c r="M1397" s="9" t="s">
        <v>7345</v>
      </c>
      <c r="N1397" s="9" t="s">
        <v>7346</v>
      </c>
      <c r="O1397" s="7" t="s">
        <v>7136</v>
      </c>
      <c r="P1397" s="7"/>
      <c r="Q1397" s="7"/>
      <c r="R1397" s="7">
        <v>6114</v>
      </c>
      <c r="S1397" s="7"/>
      <c r="T1397" s="7"/>
      <c r="U1397" s="7"/>
      <c r="V1397" s="7"/>
      <c r="W1397" s="7"/>
      <c r="X1397" s="7"/>
      <c r="Y1397" s="7"/>
      <c r="Z1397" s="9" t="s">
        <v>7641</v>
      </c>
      <c r="AA1397" s="7" t="s">
        <v>480</v>
      </c>
      <c r="AB1397" s="7">
        <v>1</v>
      </c>
    </row>
    <row r="1398" spans="1:28" ht="21.6" customHeight="1">
      <c r="A1398" s="7">
        <v>244</v>
      </c>
      <c r="B1398" s="7">
        <v>2025111713</v>
      </c>
      <c r="C1398" s="7">
        <v>1</v>
      </c>
      <c r="D1398" s="7" t="s">
        <v>7123</v>
      </c>
      <c r="E1398" s="7" t="s">
        <v>125</v>
      </c>
      <c r="F1398" s="7" t="s">
        <v>8527</v>
      </c>
      <c r="G1398" s="7" t="s">
        <v>7347</v>
      </c>
      <c r="H1398" s="7" t="s">
        <v>7303</v>
      </c>
      <c r="I1398" s="7" t="s">
        <v>7420</v>
      </c>
      <c r="J1398" s="7" t="s">
        <v>7234</v>
      </c>
      <c r="K1398" s="7" t="s">
        <v>7129</v>
      </c>
      <c r="L1398" s="9" t="s">
        <v>7335</v>
      </c>
      <c r="M1398" s="9" t="s">
        <v>7421</v>
      </c>
      <c r="N1398" s="9" t="s">
        <v>7422</v>
      </c>
      <c r="O1398" s="7" t="s">
        <v>7136</v>
      </c>
      <c r="P1398" s="7"/>
      <c r="Q1398" s="7">
        <v>74</v>
      </c>
      <c r="R1398" s="7">
        <v>2831</v>
      </c>
      <c r="S1398" s="7"/>
      <c r="T1398" s="7"/>
      <c r="U1398" s="7"/>
      <c r="V1398" s="7"/>
      <c r="W1398" s="7"/>
      <c r="X1398" s="7"/>
      <c r="Y1398" s="7"/>
      <c r="Z1398" s="9" t="s">
        <v>7641</v>
      </c>
      <c r="AA1398" s="7" t="s">
        <v>480</v>
      </c>
      <c r="AB1398" s="7">
        <v>1</v>
      </c>
    </row>
    <row r="1399" spans="1:28" ht="21.6" customHeight="1">
      <c r="A1399" s="7">
        <v>250</v>
      </c>
      <c r="B1399" s="7">
        <v>2025113710</v>
      </c>
      <c r="C1399" s="7">
        <v>1</v>
      </c>
      <c r="D1399" s="7" t="s">
        <v>7123</v>
      </c>
      <c r="E1399" s="7" t="s">
        <v>125</v>
      </c>
      <c r="F1399" s="7" t="s">
        <v>8584</v>
      </c>
      <c r="G1399" s="7" t="s">
        <v>7179</v>
      </c>
      <c r="H1399" s="7" t="s">
        <v>7303</v>
      </c>
      <c r="I1399" s="7" t="s">
        <v>7911</v>
      </c>
      <c r="J1399" s="7" t="s">
        <v>7234</v>
      </c>
      <c r="K1399" s="7" t="s">
        <v>7129</v>
      </c>
      <c r="L1399" s="9" t="s">
        <v>7323</v>
      </c>
      <c r="M1399" s="9" t="s">
        <v>7912</v>
      </c>
      <c r="N1399" s="9" t="s">
        <v>7913</v>
      </c>
      <c r="O1399" s="7" t="s">
        <v>509</v>
      </c>
      <c r="P1399" s="7"/>
      <c r="Q1399" s="7">
        <v>2875</v>
      </c>
      <c r="R1399" s="7">
        <v>1840</v>
      </c>
      <c r="S1399" s="7"/>
      <c r="T1399" s="7"/>
      <c r="U1399" s="7"/>
      <c r="V1399" s="7"/>
      <c r="W1399" s="7"/>
      <c r="X1399" s="7"/>
      <c r="Y1399" s="7"/>
      <c r="Z1399" s="9" t="s">
        <v>8587</v>
      </c>
      <c r="AA1399" s="7" t="s">
        <v>480</v>
      </c>
      <c r="AB1399" s="7">
        <v>1</v>
      </c>
    </row>
    <row r="1400" spans="1:28" ht="21.6" customHeight="1">
      <c r="A1400" s="7">
        <v>1</v>
      </c>
      <c r="B1400" s="7">
        <v>2025120024</v>
      </c>
      <c r="C1400" s="7">
        <v>1</v>
      </c>
      <c r="D1400" s="7" t="s">
        <v>7123</v>
      </c>
      <c r="E1400" s="7" t="s">
        <v>130</v>
      </c>
      <c r="F1400" s="7" t="s">
        <v>8588</v>
      </c>
      <c r="G1400" s="7" t="s">
        <v>7220</v>
      </c>
      <c r="H1400" s="7" t="s">
        <v>8589</v>
      </c>
      <c r="I1400" s="7" t="s">
        <v>8413</v>
      </c>
      <c r="J1400" s="7" t="s">
        <v>7170</v>
      </c>
      <c r="K1400" s="7" t="s">
        <v>7129</v>
      </c>
      <c r="L1400" s="9" t="s">
        <v>8347</v>
      </c>
      <c r="M1400" s="9" t="s">
        <v>8414</v>
      </c>
      <c r="N1400" s="9" t="s">
        <v>7161</v>
      </c>
      <c r="O1400" s="7" t="s">
        <v>7136</v>
      </c>
      <c r="P1400" s="7"/>
      <c r="Q1400" s="7">
        <v>257</v>
      </c>
      <c r="R1400" s="7">
        <v>394</v>
      </c>
      <c r="S1400" s="7"/>
      <c r="T1400" s="7"/>
      <c r="U1400" s="7"/>
      <c r="V1400" s="7"/>
      <c r="W1400" s="7"/>
      <c r="X1400" s="7"/>
      <c r="Y1400" s="7"/>
      <c r="Z1400" s="9" t="s">
        <v>7136</v>
      </c>
      <c r="AA1400" s="7" t="s">
        <v>480</v>
      </c>
      <c r="AB1400" s="7">
        <v>1</v>
      </c>
    </row>
    <row r="1401" spans="1:28" ht="21.6" customHeight="1">
      <c r="A1401" s="7">
        <v>2</v>
      </c>
      <c r="B1401" s="7">
        <v>2025120325</v>
      </c>
      <c r="C1401" s="7">
        <v>1</v>
      </c>
      <c r="D1401" s="7" t="s">
        <v>7123</v>
      </c>
      <c r="E1401" s="7" t="s">
        <v>125</v>
      </c>
      <c r="F1401" s="7" t="s">
        <v>8588</v>
      </c>
      <c r="G1401" s="7" t="s">
        <v>7377</v>
      </c>
      <c r="H1401" s="7" t="s">
        <v>7378</v>
      </c>
      <c r="I1401" s="7" t="s">
        <v>7634</v>
      </c>
      <c r="J1401" s="7" t="s">
        <v>7170</v>
      </c>
      <c r="K1401" s="7" t="s">
        <v>7129</v>
      </c>
      <c r="L1401" s="9" t="s">
        <v>7290</v>
      </c>
      <c r="M1401" s="9" t="s">
        <v>7291</v>
      </c>
      <c r="N1401" s="9" t="s">
        <v>7443</v>
      </c>
      <c r="O1401" s="7" t="s">
        <v>471</v>
      </c>
      <c r="P1401" s="7"/>
      <c r="Q1401" s="7">
        <v>1100</v>
      </c>
      <c r="R1401" s="7">
        <v>16500</v>
      </c>
      <c r="S1401" s="7" t="s">
        <v>480</v>
      </c>
      <c r="T1401" s="7"/>
      <c r="U1401" s="7"/>
      <c r="V1401" s="7"/>
      <c r="W1401" s="7"/>
      <c r="X1401" s="7"/>
      <c r="Y1401" s="7"/>
      <c r="Z1401" s="9" t="s">
        <v>7641</v>
      </c>
      <c r="AA1401" s="7" t="s">
        <v>480</v>
      </c>
      <c r="AB1401" s="7">
        <v>1</v>
      </c>
    </row>
    <row r="1402" spans="1:28" ht="21.6" customHeight="1">
      <c r="A1402" s="7">
        <v>6</v>
      </c>
      <c r="B1402" s="7">
        <v>2025120327</v>
      </c>
      <c r="C1402" s="7">
        <v>1</v>
      </c>
      <c r="D1402" s="7" t="s">
        <v>7123</v>
      </c>
      <c r="E1402" s="7" t="s">
        <v>125</v>
      </c>
      <c r="F1402" s="7" t="s">
        <v>8588</v>
      </c>
      <c r="G1402" s="7" t="s">
        <v>7378</v>
      </c>
      <c r="H1402" s="7" t="s">
        <v>8285</v>
      </c>
      <c r="I1402" s="7" t="s">
        <v>7393</v>
      </c>
      <c r="J1402" s="7" t="s">
        <v>7223</v>
      </c>
      <c r="K1402" s="7" t="s">
        <v>7129</v>
      </c>
      <c r="L1402" s="9" t="s">
        <v>7394</v>
      </c>
      <c r="M1402" s="9" t="s">
        <v>7395</v>
      </c>
      <c r="N1402" s="9"/>
      <c r="O1402" s="7" t="s">
        <v>471</v>
      </c>
      <c r="P1402" s="7"/>
      <c r="Q1402" s="7"/>
      <c r="R1402" s="7">
        <v>54000</v>
      </c>
      <c r="S1402" s="7" t="s">
        <v>480</v>
      </c>
      <c r="T1402" s="7"/>
      <c r="U1402" s="7"/>
      <c r="V1402" s="7"/>
      <c r="W1402" s="7"/>
      <c r="X1402" s="7"/>
      <c r="Y1402" s="7"/>
      <c r="Z1402" s="9" t="s">
        <v>7641</v>
      </c>
      <c r="AA1402" s="7" t="s">
        <v>480</v>
      </c>
      <c r="AB1402" s="7">
        <v>1</v>
      </c>
    </row>
    <row r="1403" spans="1:28" ht="21.6" customHeight="1">
      <c r="A1403" s="7">
        <v>16</v>
      </c>
      <c r="B1403" s="7">
        <v>2025120176</v>
      </c>
      <c r="C1403" s="7">
        <v>1</v>
      </c>
      <c r="D1403" s="7" t="s">
        <v>7123</v>
      </c>
      <c r="E1403" s="7" t="s">
        <v>125</v>
      </c>
      <c r="F1403" s="7" t="s">
        <v>8588</v>
      </c>
      <c r="G1403" s="7" t="s">
        <v>7150</v>
      </c>
      <c r="H1403" s="7" t="s">
        <v>7373</v>
      </c>
      <c r="I1403" s="7" t="s">
        <v>8517</v>
      </c>
      <c r="J1403" s="7" t="s">
        <v>8496</v>
      </c>
      <c r="K1403" s="7" t="s">
        <v>7129</v>
      </c>
      <c r="L1403" s="9" t="s">
        <v>7408</v>
      </c>
      <c r="M1403" s="9" t="s">
        <v>7659</v>
      </c>
      <c r="N1403" s="9" t="s">
        <v>7660</v>
      </c>
      <c r="O1403" s="7" t="s">
        <v>7136</v>
      </c>
      <c r="P1403" s="7"/>
      <c r="Q1403" s="7"/>
      <c r="R1403" s="7">
        <v>37849</v>
      </c>
      <c r="S1403" s="7"/>
      <c r="T1403" s="7"/>
      <c r="U1403" s="7"/>
      <c r="V1403" s="7"/>
      <c r="W1403" s="7"/>
      <c r="X1403" s="7"/>
      <c r="Y1403" s="7"/>
      <c r="Z1403" s="9" t="s">
        <v>7641</v>
      </c>
      <c r="AA1403" s="7" t="s">
        <v>480</v>
      </c>
      <c r="AB1403" s="7">
        <v>1</v>
      </c>
    </row>
    <row r="1404" spans="1:28" ht="21.6" customHeight="1">
      <c r="A1404" s="7">
        <v>13</v>
      </c>
      <c r="B1404" s="7">
        <v>2025120180</v>
      </c>
      <c r="C1404" s="7">
        <v>1</v>
      </c>
      <c r="D1404" s="7" t="s">
        <v>7123</v>
      </c>
      <c r="E1404" s="7" t="s">
        <v>125</v>
      </c>
      <c r="F1404" s="7" t="s">
        <v>8588</v>
      </c>
      <c r="G1404" s="7" t="s">
        <v>7332</v>
      </c>
      <c r="H1404" s="7" t="s">
        <v>7333</v>
      </c>
      <c r="I1404" s="7" t="s">
        <v>8495</v>
      </c>
      <c r="J1404" s="7" t="s">
        <v>8496</v>
      </c>
      <c r="K1404" s="7" t="s">
        <v>7129</v>
      </c>
      <c r="L1404" s="9" t="s">
        <v>7408</v>
      </c>
      <c r="M1404" s="9" t="s">
        <v>7472</v>
      </c>
      <c r="N1404" s="9" t="s">
        <v>8497</v>
      </c>
      <c r="O1404" s="7" t="s">
        <v>7136</v>
      </c>
      <c r="P1404" s="7"/>
      <c r="Q1404" s="7"/>
      <c r="R1404" s="7">
        <v>5431</v>
      </c>
      <c r="S1404" s="7"/>
      <c r="T1404" s="7"/>
      <c r="U1404" s="7"/>
      <c r="V1404" s="7"/>
      <c r="W1404" s="7"/>
      <c r="X1404" s="7"/>
      <c r="Y1404" s="7"/>
      <c r="Z1404" s="9" t="s">
        <v>7641</v>
      </c>
      <c r="AA1404" s="7" t="s">
        <v>480</v>
      </c>
      <c r="AB1404" s="7">
        <v>1</v>
      </c>
    </row>
    <row r="1405" spans="1:28" ht="21.6" customHeight="1">
      <c r="A1405" s="7">
        <v>6</v>
      </c>
      <c r="B1405" s="7">
        <v>2025120689</v>
      </c>
      <c r="C1405" s="7">
        <v>1</v>
      </c>
      <c r="D1405" s="7" t="s">
        <v>7123</v>
      </c>
      <c r="E1405" s="7" t="s">
        <v>130</v>
      </c>
      <c r="F1405" s="7" t="s">
        <v>8590</v>
      </c>
      <c r="G1405" s="7" t="s">
        <v>7737</v>
      </c>
      <c r="H1405" s="7" t="s">
        <v>7738</v>
      </c>
      <c r="I1405" s="7" t="s">
        <v>7215</v>
      </c>
      <c r="J1405" s="7" t="s">
        <v>7199</v>
      </c>
      <c r="K1405" s="7" t="s">
        <v>7129</v>
      </c>
      <c r="L1405" s="9" t="s">
        <v>7216</v>
      </c>
      <c r="M1405" s="9" t="s">
        <v>7217</v>
      </c>
      <c r="N1405" s="9" t="s">
        <v>7218</v>
      </c>
      <c r="O1405" s="7" t="s">
        <v>471</v>
      </c>
      <c r="P1405" s="7"/>
      <c r="Q1405" s="7"/>
      <c r="R1405" s="7">
        <v>25886</v>
      </c>
      <c r="S1405" s="7" t="s">
        <v>480</v>
      </c>
      <c r="T1405" s="7"/>
      <c r="U1405" s="7"/>
      <c r="V1405" s="7"/>
      <c r="W1405" s="7"/>
      <c r="X1405" s="7"/>
      <c r="Y1405" s="7"/>
      <c r="Z1405" s="9" t="s">
        <v>7132</v>
      </c>
      <c r="AA1405" s="7" t="s">
        <v>480</v>
      </c>
      <c r="AB1405" s="7">
        <v>1</v>
      </c>
    </row>
    <row r="1406" spans="1:28" ht="21.6" customHeight="1">
      <c r="A1406" s="7">
        <v>12</v>
      </c>
      <c r="B1406" s="7">
        <v>2025120683</v>
      </c>
      <c r="C1406" s="7">
        <v>1</v>
      </c>
      <c r="D1406" s="7" t="s">
        <v>7123</v>
      </c>
      <c r="E1406" s="7" t="s">
        <v>130</v>
      </c>
      <c r="F1406" s="7" t="s">
        <v>8590</v>
      </c>
      <c r="G1406" s="7" t="s">
        <v>7275</v>
      </c>
      <c r="H1406" s="7" t="s">
        <v>7276</v>
      </c>
      <c r="I1406" s="7" t="s">
        <v>7239</v>
      </c>
      <c r="J1406" s="7" t="s">
        <v>7234</v>
      </c>
      <c r="K1406" s="7" t="s">
        <v>7129</v>
      </c>
      <c r="L1406" s="9" t="s">
        <v>7240</v>
      </c>
      <c r="M1406" s="9" t="s">
        <v>7241</v>
      </c>
      <c r="N1406" s="9" t="s">
        <v>7218</v>
      </c>
      <c r="O1406" s="7" t="s">
        <v>471</v>
      </c>
      <c r="P1406" s="7"/>
      <c r="Q1406" s="7">
        <v>2512</v>
      </c>
      <c r="R1406" s="7">
        <v>321332</v>
      </c>
      <c r="S1406" s="7" t="s">
        <v>480</v>
      </c>
      <c r="T1406" s="7"/>
      <c r="U1406" s="7"/>
      <c r="V1406" s="7"/>
      <c r="W1406" s="7"/>
      <c r="X1406" s="7"/>
      <c r="Y1406" s="7"/>
      <c r="Z1406" s="9" t="s">
        <v>7132</v>
      </c>
      <c r="AA1406" s="7" t="s">
        <v>480</v>
      </c>
      <c r="AB1406" s="7">
        <v>1</v>
      </c>
    </row>
    <row r="1407" spans="1:28" ht="21.6" customHeight="1">
      <c r="A1407" s="7">
        <v>19</v>
      </c>
      <c r="B1407" s="7">
        <v>2025120646</v>
      </c>
      <c r="C1407" s="7">
        <v>1</v>
      </c>
      <c r="D1407" s="7" t="s">
        <v>7123</v>
      </c>
      <c r="E1407" s="7" t="s">
        <v>125</v>
      </c>
      <c r="F1407" s="7" t="s">
        <v>8590</v>
      </c>
      <c r="G1407" s="7" t="s">
        <v>7226</v>
      </c>
      <c r="H1407" s="7" t="s">
        <v>7309</v>
      </c>
      <c r="I1407" s="7" t="s">
        <v>7328</v>
      </c>
      <c r="J1407" s="7" t="s">
        <v>7170</v>
      </c>
      <c r="K1407" s="7" t="s">
        <v>7129</v>
      </c>
      <c r="L1407" s="9" t="s">
        <v>7329</v>
      </c>
      <c r="M1407" s="9" t="s">
        <v>7330</v>
      </c>
      <c r="N1407" s="9" t="s">
        <v>7331</v>
      </c>
      <c r="O1407" s="7" t="s">
        <v>471</v>
      </c>
      <c r="P1407" s="7">
        <v>6965</v>
      </c>
      <c r="Q1407" s="7">
        <v>15589</v>
      </c>
      <c r="R1407" s="7">
        <v>20840</v>
      </c>
      <c r="S1407" s="7" t="s">
        <v>480</v>
      </c>
      <c r="T1407" s="7"/>
      <c r="U1407" s="7"/>
      <c r="V1407" s="7"/>
      <c r="W1407" s="7"/>
      <c r="X1407" s="7"/>
      <c r="Y1407" s="7"/>
      <c r="Z1407" s="9" t="s">
        <v>7641</v>
      </c>
      <c r="AA1407" s="7" t="s">
        <v>480</v>
      </c>
      <c r="AB1407" s="7">
        <v>1</v>
      </c>
    </row>
    <row r="1408" spans="1:28" ht="21.6" customHeight="1">
      <c r="A1408" s="7">
        <v>21</v>
      </c>
      <c r="B1408" s="7">
        <v>2025120644</v>
      </c>
      <c r="C1408" s="7">
        <v>1</v>
      </c>
      <c r="D1408" s="7" t="s">
        <v>7123</v>
      </c>
      <c r="E1408" s="7" t="s">
        <v>125</v>
      </c>
      <c r="F1408" s="7" t="s">
        <v>8590</v>
      </c>
      <c r="G1408" s="7" t="s">
        <v>7296</v>
      </c>
      <c r="H1408" s="7" t="s">
        <v>7226</v>
      </c>
      <c r="I1408" s="7" t="s">
        <v>7628</v>
      </c>
      <c r="J1408" s="7" t="s">
        <v>7170</v>
      </c>
      <c r="K1408" s="7" t="s">
        <v>7129</v>
      </c>
      <c r="L1408" s="9" t="s">
        <v>7329</v>
      </c>
      <c r="M1408" s="9" t="s">
        <v>7629</v>
      </c>
      <c r="N1408" s="9" t="s">
        <v>7630</v>
      </c>
      <c r="O1408" s="7" t="s">
        <v>471</v>
      </c>
      <c r="P1408" s="7">
        <v>1921</v>
      </c>
      <c r="Q1408" s="7">
        <v>2784</v>
      </c>
      <c r="R1408" s="7">
        <v>8923</v>
      </c>
      <c r="S1408" s="7" t="s">
        <v>480</v>
      </c>
      <c r="T1408" s="7"/>
      <c r="U1408" s="7"/>
      <c r="V1408" s="7"/>
      <c r="W1408" s="7"/>
      <c r="X1408" s="7"/>
      <c r="Y1408" s="7"/>
      <c r="Z1408" s="9" t="s">
        <v>7641</v>
      </c>
      <c r="AA1408" s="7" t="s">
        <v>480</v>
      </c>
      <c r="AB1408" s="7">
        <v>1</v>
      </c>
    </row>
    <row r="1409" spans="1:28" ht="21.6" customHeight="1">
      <c r="A1409" s="7">
        <v>25</v>
      </c>
      <c r="B1409" s="7">
        <v>2025120648</v>
      </c>
      <c r="C1409" s="7">
        <v>1</v>
      </c>
      <c r="D1409" s="7" t="s">
        <v>7123</v>
      </c>
      <c r="E1409" s="7" t="s">
        <v>125</v>
      </c>
      <c r="F1409" s="7" t="s">
        <v>8590</v>
      </c>
      <c r="G1409" s="7" t="s">
        <v>7309</v>
      </c>
      <c r="H1409" s="7" t="s">
        <v>7179</v>
      </c>
      <c r="I1409" s="7" t="s">
        <v>7885</v>
      </c>
      <c r="J1409" s="7" t="s">
        <v>7170</v>
      </c>
      <c r="K1409" s="7" t="s">
        <v>7129</v>
      </c>
      <c r="L1409" s="9" t="s">
        <v>7329</v>
      </c>
      <c r="M1409" s="9" t="s">
        <v>7886</v>
      </c>
      <c r="N1409" s="9" t="s">
        <v>7887</v>
      </c>
      <c r="O1409" s="7" t="s">
        <v>471</v>
      </c>
      <c r="P1409" s="7">
        <v>164</v>
      </c>
      <c r="Q1409" s="7">
        <v>967</v>
      </c>
      <c r="R1409" s="7">
        <v>4042</v>
      </c>
      <c r="S1409" s="7" t="s">
        <v>480</v>
      </c>
      <c r="T1409" s="7"/>
      <c r="U1409" s="7"/>
      <c r="V1409" s="7"/>
      <c r="W1409" s="7"/>
      <c r="X1409" s="7"/>
      <c r="Y1409" s="7"/>
      <c r="Z1409" s="9" t="s">
        <v>7641</v>
      </c>
      <c r="AA1409" s="7" t="s">
        <v>480</v>
      </c>
      <c r="AB1409" s="7">
        <v>1</v>
      </c>
    </row>
    <row r="1410" spans="1:28" ht="21.6" customHeight="1">
      <c r="A1410" s="7">
        <v>29</v>
      </c>
      <c r="B1410" s="7">
        <v>2025120675</v>
      </c>
      <c r="C1410" s="7">
        <v>1</v>
      </c>
      <c r="D1410" s="7" t="s">
        <v>7123</v>
      </c>
      <c r="E1410" s="7" t="s">
        <v>125</v>
      </c>
      <c r="F1410" s="7" t="s">
        <v>8590</v>
      </c>
      <c r="G1410" s="7" t="s">
        <v>7314</v>
      </c>
      <c r="H1410" s="7" t="s">
        <v>7196</v>
      </c>
      <c r="I1410" s="7" t="s">
        <v>8346</v>
      </c>
      <c r="J1410" s="7" t="s">
        <v>7170</v>
      </c>
      <c r="K1410" s="7" t="s">
        <v>7129</v>
      </c>
      <c r="L1410" s="9" t="s">
        <v>8347</v>
      </c>
      <c r="M1410" s="9" t="s">
        <v>8367</v>
      </c>
      <c r="N1410" s="9" t="s">
        <v>7443</v>
      </c>
      <c r="O1410" s="7" t="s">
        <v>471</v>
      </c>
      <c r="P1410" s="7"/>
      <c r="Q1410" s="7">
        <v>101</v>
      </c>
      <c r="R1410" s="7">
        <v>1564</v>
      </c>
      <c r="S1410" s="7" t="s">
        <v>480</v>
      </c>
      <c r="T1410" s="7"/>
      <c r="U1410" s="7"/>
      <c r="V1410" s="7"/>
      <c r="W1410" s="7"/>
      <c r="X1410" s="7"/>
      <c r="Y1410" s="7"/>
      <c r="Z1410" s="9" t="s">
        <v>7641</v>
      </c>
      <c r="AA1410" s="7" t="s">
        <v>480</v>
      </c>
      <c r="AB1410" s="7">
        <v>1</v>
      </c>
    </row>
    <row r="1411" spans="1:28" ht="21.6" customHeight="1">
      <c r="A1411" s="7">
        <v>31</v>
      </c>
      <c r="B1411" s="7">
        <v>2025120652</v>
      </c>
      <c r="C1411" s="7">
        <v>1</v>
      </c>
      <c r="D1411" s="7" t="s">
        <v>7123</v>
      </c>
      <c r="E1411" s="7" t="s">
        <v>125</v>
      </c>
      <c r="F1411" s="7" t="s">
        <v>8590</v>
      </c>
      <c r="G1411" s="7" t="s">
        <v>7327</v>
      </c>
      <c r="H1411" s="7" t="s">
        <v>7347</v>
      </c>
      <c r="I1411" s="7" t="s">
        <v>7368</v>
      </c>
      <c r="J1411" s="7" t="s">
        <v>7199</v>
      </c>
      <c r="K1411" s="7" t="s">
        <v>7129</v>
      </c>
      <c r="L1411" s="9" t="s">
        <v>7216</v>
      </c>
      <c r="M1411" s="9" t="s">
        <v>7369</v>
      </c>
      <c r="N1411" s="9" t="s">
        <v>7370</v>
      </c>
      <c r="O1411" s="7" t="s">
        <v>471</v>
      </c>
      <c r="P1411" s="7"/>
      <c r="Q1411" s="7"/>
      <c r="R1411" s="7">
        <v>49652</v>
      </c>
      <c r="S1411" s="7" t="s">
        <v>480</v>
      </c>
      <c r="T1411" s="7"/>
      <c r="U1411" s="7"/>
      <c r="V1411" s="7"/>
      <c r="W1411" s="7"/>
      <c r="X1411" s="7"/>
      <c r="Y1411" s="7"/>
      <c r="Z1411" s="9" t="s">
        <v>7641</v>
      </c>
      <c r="AA1411" s="7" t="s">
        <v>480</v>
      </c>
      <c r="AB1411" s="7">
        <v>1</v>
      </c>
    </row>
    <row r="1412" spans="1:28" ht="21.6" customHeight="1">
      <c r="A1412" s="7">
        <v>33</v>
      </c>
      <c r="B1412" s="7">
        <v>2025120650</v>
      </c>
      <c r="C1412" s="7">
        <v>1</v>
      </c>
      <c r="D1412" s="7" t="s">
        <v>7123</v>
      </c>
      <c r="E1412" s="7" t="s">
        <v>125</v>
      </c>
      <c r="F1412" s="7" t="s">
        <v>8590</v>
      </c>
      <c r="G1412" s="7" t="s">
        <v>7179</v>
      </c>
      <c r="H1412" s="7" t="s">
        <v>7327</v>
      </c>
      <c r="I1412" s="7" t="s">
        <v>7374</v>
      </c>
      <c r="J1412" s="7" t="s">
        <v>7199</v>
      </c>
      <c r="K1412" s="7" t="s">
        <v>7129</v>
      </c>
      <c r="L1412" s="9" t="s">
        <v>7216</v>
      </c>
      <c r="M1412" s="9" t="s">
        <v>7375</v>
      </c>
      <c r="N1412" s="9" t="s">
        <v>7376</v>
      </c>
      <c r="O1412" s="7" t="s">
        <v>471</v>
      </c>
      <c r="P1412" s="7"/>
      <c r="Q1412" s="7"/>
      <c r="R1412" s="7">
        <v>81064</v>
      </c>
      <c r="S1412" s="7" t="s">
        <v>480</v>
      </c>
      <c r="T1412" s="7"/>
      <c r="U1412" s="7"/>
      <c r="V1412" s="7"/>
      <c r="W1412" s="7"/>
      <c r="X1412" s="7"/>
      <c r="Y1412" s="7"/>
      <c r="Z1412" s="9" t="s">
        <v>7641</v>
      </c>
      <c r="AA1412" s="7" t="s">
        <v>480</v>
      </c>
      <c r="AB1412" s="7">
        <v>1</v>
      </c>
    </row>
    <row r="1413" spans="1:28" ht="21.6" customHeight="1">
      <c r="A1413" s="7">
        <v>37</v>
      </c>
      <c r="B1413" s="7">
        <v>2025120668</v>
      </c>
      <c r="C1413" s="7">
        <v>1</v>
      </c>
      <c r="D1413" s="7" t="s">
        <v>7123</v>
      </c>
      <c r="E1413" s="7" t="s">
        <v>125</v>
      </c>
      <c r="F1413" s="7" t="s">
        <v>8590</v>
      </c>
      <c r="G1413" s="7" t="s">
        <v>7347</v>
      </c>
      <c r="H1413" s="7" t="s">
        <v>7303</v>
      </c>
      <c r="I1413" s="7" t="s">
        <v>8115</v>
      </c>
      <c r="J1413" s="7" t="s">
        <v>7223</v>
      </c>
      <c r="K1413" s="7" t="s">
        <v>7129</v>
      </c>
      <c r="L1413" s="9" t="s">
        <v>7216</v>
      </c>
      <c r="M1413" s="9" t="s">
        <v>7442</v>
      </c>
      <c r="N1413" s="9" t="s">
        <v>7443</v>
      </c>
      <c r="O1413" s="7" t="s">
        <v>471</v>
      </c>
      <c r="P1413" s="7"/>
      <c r="Q1413" s="7"/>
      <c r="R1413" s="7">
        <v>4733</v>
      </c>
      <c r="S1413" s="7" t="s">
        <v>480</v>
      </c>
      <c r="T1413" s="7"/>
      <c r="U1413" s="7"/>
      <c r="V1413" s="7"/>
      <c r="W1413" s="7"/>
      <c r="X1413" s="7"/>
      <c r="Y1413" s="7"/>
      <c r="Z1413" s="9" t="s">
        <v>7641</v>
      </c>
      <c r="AA1413" s="7" t="s">
        <v>480</v>
      </c>
      <c r="AB1413" s="7">
        <v>1</v>
      </c>
    </row>
    <row r="1414" spans="1:28" ht="21.6" customHeight="1">
      <c r="A1414" s="7">
        <v>45</v>
      </c>
      <c r="B1414" s="7">
        <v>2025120178</v>
      </c>
      <c r="C1414" s="7">
        <v>1</v>
      </c>
      <c r="D1414" s="7" t="s">
        <v>7123</v>
      </c>
      <c r="E1414" s="7" t="s">
        <v>125</v>
      </c>
      <c r="F1414" s="7" t="s">
        <v>8588</v>
      </c>
      <c r="G1414" s="7" t="s">
        <v>7373</v>
      </c>
      <c r="H1414" s="7" t="s">
        <v>7332</v>
      </c>
      <c r="I1414" s="7" t="s">
        <v>8511</v>
      </c>
      <c r="J1414" s="7" t="s">
        <v>8496</v>
      </c>
      <c r="K1414" s="7" t="s">
        <v>7129</v>
      </c>
      <c r="L1414" s="9" t="s">
        <v>7408</v>
      </c>
      <c r="M1414" s="9" t="s">
        <v>7477</v>
      </c>
      <c r="N1414" s="9" t="s">
        <v>7478</v>
      </c>
      <c r="O1414" s="7" t="s">
        <v>7136</v>
      </c>
      <c r="P1414" s="7"/>
      <c r="Q1414" s="7"/>
      <c r="R1414" s="7">
        <v>22407</v>
      </c>
      <c r="S1414" s="7"/>
      <c r="T1414" s="7"/>
      <c r="U1414" s="7"/>
      <c r="V1414" s="7"/>
      <c r="W1414" s="7"/>
      <c r="X1414" s="7"/>
      <c r="Y1414" s="7"/>
      <c r="Z1414" s="9" t="s">
        <v>7641</v>
      </c>
      <c r="AA1414" s="7" t="s">
        <v>480</v>
      </c>
      <c r="AB1414" s="7">
        <v>1</v>
      </c>
    </row>
    <row r="1415" spans="1:28" ht="21.6" customHeight="1">
      <c r="A1415" s="7">
        <v>2</v>
      </c>
      <c r="B1415" s="7">
        <v>2025120621</v>
      </c>
      <c r="C1415" s="7">
        <v>1</v>
      </c>
      <c r="D1415" s="7" t="s">
        <v>7123</v>
      </c>
      <c r="E1415" s="7" t="s">
        <v>130</v>
      </c>
      <c r="F1415" s="7" t="s">
        <v>8590</v>
      </c>
      <c r="G1415" s="7" t="s">
        <v>7314</v>
      </c>
      <c r="H1415" s="7" t="s">
        <v>7589</v>
      </c>
      <c r="I1415" s="7" t="s">
        <v>8329</v>
      </c>
      <c r="J1415" s="7" t="s">
        <v>3711</v>
      </c>
      <c r="K1415" s="7" t="s">
        <v>7129</v>
      </c>
      <c r="L1415" s="9" t="s">
        <v>7574</v>
      </c>
      <c r="M1415" s="9" t="s">
        <v>8330</v>
      </c>
      <c r="N1415" s="9"/>
      <c r="O1415" s="7" t="s">
        <v>7136</v>
      </c>
      <c r="P1415" s="7"/>
      <c r="Q1415" s="7"/>
      <c r="R1415" s="7">
        <v>31731</v>
      </c>
      <c r="S1415" s="7"/>
      <c r="T1415" s="7"/>
      <c r="U1415" s="7"/>
      <c r="V1415" s="7"/>
      <c r="W1415" s="7"/>
      <c r="X1415" s="7"/>
      <c r="Y1415" s="7"/>
      <c r="Z1415" s="9" t="s">
        <v>7132</v>
      </c>
      <c r="AA1415" s="7" t="s">
        <v>480</v>
      </c>
      <c r="AB1415" s="7">
        <v>1</v>
      </c>
    </row>
    <row r="1416" spans="1:28" ht="21.6" customHeight="1">
      <c r="A1416" s="7">
        <v>10</v>
      </c>
      <c r="B1416" s="7">
        <v>2025120607</v>
      </c>
      <c r="C1416" s="7">
        <v>1</v>
      </c>
      <c r="D1416" s="7" t="s">
        <v>7123</v>
      </c>
      <c r="E1416" s="7" t="s">
        <v>130</v>
      </c>
      <c r="F1416" s="7" t="s">
        <v>8590</v>
      </c>
      <c r="G1416" s="7" t="s">
        <v>7237</v>
      </c>
      <c r="H1416" s="7" t="s">
        <v>7288</v>
      </c>
      <c r="I1416" s="7" t="s">
        <v>8505</v>
      </c>
      <c r="J1416" s="7" t="s">
        <v>7223</v>
      </c>
      <c r="K1416" s="7" t="s">
        <v>7129</v>
      </c>
      <c r="L1416" s="9" t="s">
        <v>7574</v>
      </c>
      <c r="M1416" s="9" t="s">
        <v>7575</v>
      </c>
      <c r="N1416" s="9" t="s">
        <v>130</v>
      </c>
      <c r="O1416" s="7" t="s">
        <v>7136</v>
      </c>
      <c r="P1416" s="7"/>
      <c r="Q1416" s="7"/>
      <c r="R1416" s="7">
        <v>89329</v>
      </c>
      <c r="S1416" s="7"/>
      <c r="T1416" s="7"/>
      <c r="U1416" s="7"/>
      <c r="V1416" s="7"/>
      <c r="W1416" s="7"/>
      <c r="X1416" s="7"/>
      <c r="Y1416" s="7"/>
      <c r="Z1416" s="9" t="s">
        <v>7132</v>
      </c>
      <c r="AA1416" s="7" t="s">
        <v>480</v>
      </c>
      <c r="AB1416" s="7">
        <v>1</v>
      </c>
    </row>
    <row r="1417" spans="1:28" ht="21.6" customHeight="1">
      <c r="A1417" s="7">
        <v>32</v>
      </c>
      <c r="B1417" s="7">
        <v>2025120836</v>
      </c>
      <c r="C1417" s="7">
        <v>1</v>
      </c>
      <c r="D1417" s="7" t="s">
        <v>7123</v>
      </c>
      <c r="E1417" s="7" t="s">
        <v>125</v>
      </c>
      <c r="F1417" s="7" t="s">
        <v>8591</v>
      </c>
      <c r="G1417" s="7" t="s">
        <v>7303</v>
      </c>
      <c r="H1417" s="7" t="s">
        <v>7288</v>
      </c>
      <c r="I1417" s="7" t="s">
        <v>8102</v>
      </c>
      <c r="J1417" s="7" t="s">
        <v>7170</v>
      </c>
      <c r="K1417" s="7" t="s">
        <v>7129</v>
      </c>
      <c r="L1417" s="9" t="s">
        <v>7496</v>
      </c>
      <c r="M1417" s="9" t="s">
        <v>8103</v>
      </c>
      <c r="N1417" s="9" t="s">
        <v>7646</v>
      </c>
      <c r="O1417" s="7" t="s">
        <v>471</v>
      </c>
      <c r="P1417" s="7"/>
      <c r="Q1417" s="7">
        <v>1132</v>
      </c>
      <c r="R1417" s="7">
        <v>64599</v>
      </c>
      <c r="S1417" s="7"/>
      <c r="T1417" s="7"/>
      <c r="U1417" s="7" t="s">
        <v>480</v>
      </c>
      <c r="V1417" s="7"/>
      <c r="W1417" s="7"/>
      <c r="X1417" s="7"/>
      <c r="Y1417" s="7"/>
      <c r="Z1417" s="9" t="s">
        <v>7308</v>
      </c>
      <c r="AA1417" s="7" t="s">
        <v>480</v>
      </c>
      <c r="AB1417" s="7">
        <v>1</v>
      </c>
    </row>
    <row r="1418" spans="1:28" ht="21.6" customHeight="1">
      <c r="A1418" s="7">
        <v>47</v>
      </c>
      <c r="B1418" s="7">
        <v>2025120801</v>
      </c>
      <c r="C1418" s="7">
        <v>1</v>
      </c>
      <c r="D1418" s="7" t="s">
        <v>7123</v>
      </c>
      <c r="E1418" s="7" t="s">
        <v>125</v>
      </c>
      <c r="F1418" s="7" t="s">
        <v>8591</v>
      </c>
      <c r="G1418" s="7" t="s">
        <v>7179</v>
      </c>
      <c r="H1418" s="7" t="s">
        <v>7327</v>
      </c>
      <c r="I1418" s="7" t="s">
        <v>7923</v>
      </c>
      <c r="J1418" s="7" t="s">
        <v>7247</v>
      </c>
      <c r="K1418" s="7" t="s">
        <v>7129</v>
      </c>
      <c r="L1418" s="9" t="s">
        <v>8424</v>
      </c>
      <c r="M1418" s="9" t="s">
        <v>7925</v>
      </c>
      <c r="N1418" s="9" t="s">
        <v>7443</v>
      </c>
      <c r="O1418" s="7" t="s">
        <v>471</v>
      </c>
      <c r="P1418" s="7"/>
      <c r="Q1418" s="7">
        <v>11378</v>
      </c>
      <c r="R1418" s="7">
        <v>19096</v>
      </c>
      <c r="S1418" s="7" t="s">
        <v>480</v>
      </c>
      <c r="T1418" s="7"/>
      <c r="U1418" s="7"/>
      <c r="V1418" s="7"/>
      <c r="W1418" s="7"/>
      <c r="X1418" s="7"/>
      <c r="Y1418" s="7"/>
      <c r="Z1418" s="9" t="s">
        <v>7641</v>
      </c>
      <c r="AA1418" s="7" t="s">
        <v>480</v>
      </c>
      <c r="AB1418" s="7">
        <v>1</v>
      </c>
    </row>
    <row r="1419" spans="1:28" ht="21.6" customHeight="1">
      <c r="A1419" s="7">
        <v>51</v>
      </c>
      <c r="B1419" s="7">
        <v>2025120835</v>
      </c>
      <c r="C1419" s="7">
        <v>1</v>
      </c>
      <c r="D1419" s="7" t="s">
        <v>7123</v>
      </c>
      <c r="E1419" s="7" t="s">
        <v>125</v>
      </c>
      <c r="F1419" s="7" t="s">
        <v>8591</v>
      </c>
      <c r="G1419" s="7" t="s">
        <v>7347</v>
      </c>
      <c r="H1419" s="7" t="s">
        <v>7303</v>
      </c>
      <c r="I1419" s="7" t="s">
        <v>8579</v>
      </c>
      <c r="J1419" s="7" t="s">
        <v>8496</v>
      </c>
      <c r="K1419" s="7" t="s">
        <v>7129</v>
      </c>
      <c r="L1419" s="9" t="s">
        <v>7449</v>
      </c>
      <c r="M1419" s="9" t="s">
        <v>7450</v>
      </c>
      <c r="N1419" s="9" t="s">
        <v>371</v>
      </c>
      <c r="O1419" s="7" t="s">
        <v>471</v>
      </c>
      <c r="P1419" s="7"/>
      <c r="Q1419" s="7"/>
      <c r="R1419" s="7">
        <v>8206</v>
      </c>
      <c r="S1419" s="7"/>
      <c r="T1419" s="7"/>
      <c r="U1419" s="7" t="s">
        <v>480</v>
      </c>
      <c r="V1419" s="7"/>
      <c r="W1419" s="7"/>
      <c r="X1419" s="7"/>
      <c r="Y1419" s="7"/>
      <c r="Z1419" s="9" t="s">
        <v>7308</v>
      </c>
      <c r="AA1419" s="7" t="s">
        <v>480</v>
      </c>
      <c r="AB1419" s="7">
        <v>1</v>
      </c>
    </row>
    <row r="1420" spans="1:28" ht="21.6" customHeight="1">
      <c r="A1420" s="7">
        <v>56</v>
      </c>
      <c r="B1420" s="7">
        <v>2025121000</v>
      </c>
      <c r="C1420" s="7">
        <v>1</v>
      </c>
      <c r="D1420" s="7" t="s">
        <v>7123</v>
      </c>
      <c r="E1420" s="7" t="s">
        <v>125</v>
      </c>
      <c r="F1420" s="7" t="s">
        <v>8591</v>
      </c>
      <c r="G1420" s="7" t="s">
        <v>7976</v>
      </c>
      <c r="H1420" s="7" t="s">
        <v>7257</v>
      </c>
      <c r="I1420" s="7" t="s">
        <v>8511</v>
      </c>
      <c r="J1420" s="7" t="s">
        <v>8496</v>
      </c>
      <c r="K1420" s="7" t="s">
        <v>7129</v>
      </c>
      <c r="L1420" s="9" t="s">
        <v>7408</v>
      </c>
      <c r="M1420" s="9" t="s">
        <v>7477</v>
      </c>
      <c r="N1420" s="9" t="s">
        <v>7478</v>
      </c>
      <c r="O1420" s="7" t="s">
        <v>471</v>
      </c>
      <c r="P1420" s="7"/>
      <c r="Q1420" s="7"/>
      <c r="R1420" s="7">
        <v>22407</v>
      </c>
      <c r="S1420" s="7"/>
      <c r="T1420" s="7"/>
      <c r="U1420" s="7" t="s">
        <v>480</v>
      </c>
      <c r="V1420" s="7"/>
      <c r="W1420" s="7"/>
      <c r="X1420" s="7"/>
      <c r="Y1420" s="7"/>
      <c r="Z1420" s="9" t="s">
        <v>7308</v>
      </c>
      <c r="AA1420" s="7" t="s">
        <v>480</v>
      </c>
      <c r="AB1420" s="7">
        <v>1</v>
      </c>
    </row>
    <row r="1421" spans="1:28" ht="21.6" customHeight="1">
      <c r="A1421" s="7">
        <v>59</v>
      </c>
      <c r="B1421" s="7">
        <v>2025120999</v>
      </c>
      <c r="C1421" s="7">
        <v>1</v>
      </c>
      <c r="D1421" s="7" t="s">
        <v>7123</v>
      </c>
      <c r="E1421" s="7" t="s">
        <v>125</v>
      </c>
      <c r="F1421" s="7" t="s">
        <v>8591</v>
      </c>
      <c r="G1421" s="7" t="s">
        <v>7314</v>
      </c>
      <c r="H1421" s="7" t="s">
        <v>7976</v>
      </c>
      <c r="I1421" s="7" t="s">
        <v>8526</v>
      </c>
      <c r="J1421" s="7" t="s">
        <v>8496</v>
      </c>
      <c r="K1421" s="7" t="s">
        <v>7129</v>
      </c>
      <c r="L1421" s="9" t="s">
        <v>7408</v>
      </c>
      <c r="M1421" s="9" t="s">
        <v>7409</v>
      </c>
      <c r="N1421" s="9" t="s">
        <v>7410</v>
      </c>
      <c r="O1421" s="7" t="s">
        <v>471</v>
      </c>
      <c r="P1421" s="7"/>
      <c r="Q1421" s="7"/>
      <c r="R1421" s="7">
        <v>56002</v>
      </c>
      <c r="S1421" s="7"/>
      <c r="T1421" s="7"/>
      <c r="U1421" s="7" t="s">
        <v>480</v>
      </c>
      <c r="V1421" s="7"/>
      <c r="W1421" s="7"/>
      <c r="X1421" s="7"/>
      <c r="Y1421" s="7"/>
      <c r="Z1421" s="9" t="s">
        <v>7308</v>
      </c>
      <c r="AA1421" s="7" t="s">
        <v>480</v>
      </c>
      <c r="AB1421" s="7">
        <v>1</v>
      </c>
    </row>
    <row r="1422" spans="1:28" ht="21.6" customHeight="1">
      <c r="A1422" s="7">
        <v>62</v>
      </c>
      <c r="B1422" s="7">
        <v>2025121001</v>
      </c>
      <c r="C1422" s="7">
        <v>1</v>
      </c>
      <c r="D1422" s="7" t="s">
        <v>7123</v>
      </c>
      <c r="E1422" s="7" t="s">
        <v>125</v>
      </c>
      <c r="F1422" s="7" t="s">
        <v>8591</v>
      </c>
      <c r="G1422" s="7" t="s">
        <v>7257</v>
      </c>
      <c r="H1422" s="7" t="s">
        <v>7150</v>
      </c>
      <c r="I1422" s="7" t="s">
        <v>8517</v>
      </c>
      <c r="J1422" s="7" t="s">
        <v>8496</v>
      </c>
      <c r="K1422" s="7" t="s">
        <v>7129</v>
      </c>
      <c r="L1422" s="9" t="s">
        <v>7408</v>
      </c>
      <c r="M1422" s="9" t="s">
        <v>7659</v>
      </c>
      <c r="N1422" s="9" t="s">
        <v>7660</v>
      </c>
      <c r="O1422" s="7" t="s">
        <v>471</v>
      </c>
      <c r="P1422" s="7"/>
      <c r="Q1422" s="7"/>
      <c r="R1422" s="7">
        <v>37849</v>
      </c>
      <c r="S1422" s="7"/>
      <c r="T1422" s="7"/>
      <c r="U1422" s="7" t="s">
        <v>480</v>
      </c>
      <c r="V1422" s="7"/>
      <c r="W1422" s="7"/>
      <c r="X1422" s="7"/>
      <c r="Y1422" s="7"/>
      <c r="Z1422" s="9" t="s">
        <v>7308</v>
      </c>
      <c r="AA1422" s="7" t="s">
        <v>480</v>
      </c>
      <c r="AB1422" s="7">
        <v>1</v>
      </c>
    </row>
    <row r="1423" spans="1:28" ht="21.6" customHeight="1">
      <c r="A1423" s="7">
        <v>67</v>
      </c>
      <c r="B1423" s="7">
        <v>2025120834</v>
      </c>
      <c r="C1423" s="7">
        <v>1</v>
      </c>
      <c r="D1423" s="7" t="s">
        <v>7123</v>
      </c>
      <c r="E1423" s="7" t="s">
        <v>125</v>
      </c>
      <c r="F1423" s="7" t="s">
        <v>8591</v>
      </c>
      <c r="G1423" s="7" t="s">
        <v>7327</v>
      </c>
      <c r="H1423" s="7" t="s">
        <v>7347</v>
      </c>
      <c r="I1423" s="7" t="s">
        <v>8231</v>
      </c>
      <c r="J1423" s="7" t="s">
        <v>1843</v>
      </c>
      <c r="K1423" s="7" t="s">
        <v>7129</v>
      </c>
      <c r="L1423" s="9" t="s">
        <v>7496</v>
      </c>
      <c r="M1423" s="9" t="s">
        <v>7497</v>
      </c>
      <c r="N1423" s="9" t="s">
        <v>7498</v>
      </c>
      <c r="O1423" s="7" t="s">
        <v>471</v>
      </c>
      <c r="P1423" s="7"/>
      <c r="Q1423" s="7"/>
      <c r="R1423" s="7">
        <v>102273</v>
      </c>
      <c r="S1423" s="7"/>
      <c r="T1423" s="7"/>
      <c r="U1423" s="7" t="s">
        <v>480</v>
      </c>
      <c r="V1423" s="7"/>
      <c r="W1423" s="7"/>
      <c r="X1423" s="7"/>
      <c r="Y1423" s="7"/>
      <c r="Z1423" s="9" t="s">
        <v>7308</v>
      </c>
      <c r="AA1423" s="7" t="s">
        <v>480</v>
      </c>
      <c r="AB1423" s="7">
        <v>1</v>
      </c>
    </row>
    <row r="1424" spans="1:28" ht="21.6" customHeight="1">
      <c r="A1424" s="7">
        <v>10</v>
      </c>
      <c r="B1424" s="7">
        <v>2025121143</v>
      </c>
      <c r="C1424" s="7">
        <v>1</v>
      </c>
      <c r="D1424" s="7" t="s">
        <v>7123</v>
      </c>
      <c r="E1424" s="7" t="s">
        <v>130</v>
      </c>
      <c r="F1424" s="7" t="s">
        <v>8592</v>
      </c>
      <c r="G1424" s="7" t="s">
        <v>7347</v>
      </c>
      <c r="H1424" s="7" t="s">
        <v>7847</v>
      </c>
      <c r="I1424" s="7" t="s">
        <v>7222</v>
      </c>
      <c r="J1424" s="7" t="s">
        <v>7223</v>
      </c>
      <c r="K1424" s="7" t="s">
        <v>7129</v>
      </c>
      <c r="L1424" s="9" t="s">
        <v>7224</v>
      </c>
      <c r="M1424" s="9" t="s">
        <v>7225</v>
      </c>
      <c r="N1424" s="9" t="s">
        <v>8351</v>
      </c>
      <c r="O1424" s="7" t="s">
        <v>471</v>
      </c>
      <c r="P1424" s="7"/>
      <c r="Q1424" s="7"/>
      <c r="R1424" s="7">
        <v>72912</v>
      </c>
      <c r="S1424" s="7" t="s">
        <v>480</v>
      </c>
      <c r="T1424" s="7"/>
      <c r="U1424" s="7"/>
      <c r="V1424" s="7"/>
      <c r="W1424" s="7"/>
      <c r="X1424" s="7"/>
      <c r="Y1424" s="7"/>
      <c r="Z1424" s="9" t="s">
        <v>7132</v>
      </c>
      <c r="AA1424" s="7" t="s">
        <v>480</v>
      </c>
      <c r="AB1424" s="7">
        <v>1</v>
      </c>
    </row>
    <row r="1425" spans="1:28" ht="21.6" customHeight="1">
      <c r="A1425" s="7">
        <v>12</v>
      </c>
      <c r="B1425" s="7">
        <v>2025121099</v>
      </c>
      <c r="C1425" s="7">
        <v>1</v>
      </c>
      <c r="D1425" s="7" t="s">
        <v>7123</v>
      </c>
      <c r="E1425" s="7" t="s">
        <v>130</v>
      </c>
      <c r="F1425" s="7" t="s">
        <v>8592</v>
      </c>
      <c r="G1425" s="7" t="s">
        <v>7309</v>
      </c>
      <c r="H1425" s="7" t="s">
        <v>7710</v>
      </c>
      <c r="I1425" s="7" t="s">
        <v>7228</v>
      </c>
      <c r="J1425" s="7" t="s">
        <v>7223</v>
      </c>
      <c r="K1425" s="7" t="s">
        <v>7129</v>
      </c>
      <c r="L1425" s="9" t="s">
        <v>7229</v>
      </c>
      <c r="M1425" s="9" t="s">
        <v>7230</v>
      </c>
      <c r="N1425" s="9"/>
      <c r="O1425" s="7" t="s">
        <v>471</v>
      </c>
      <c r="P1425" s="7"/>
      <c r="Q1425" s="7"/>
      <c r="R1425" s="7">
        <v>30400</v>
      </c>
      <c r="S1425" s="7" t="s">
        <v>480</v>
      </c>
      <c r="T1425" s="7"/>
      <c r="U1425" s="7"/>
      <c r="V1425" s="7"/>
      <c r="W1425" s="7"/>
      <c r="X1425" s="7"/>
      <c r="Y1425" s="7"/>
      <c r="Z1425" s="9" t="s">
        <v>7132</v>
      </c>
      <c r="AA1425" s="7" t="s">
        <v>480</v>
      </c>
      <c r="AB1425" s="7">
        <v>1</v>
      </c>
    </row>
    <row r="1426" spans="1:28" ht="21.6" customHeight="1">
      <c r="A1426" s="7">
        <v>37</v>
      </c>
      <c r="B1426" s="7">
        <v>2025121158</v>
      </c>
      <c r="C1426" s="7">
        <v>1</v>
      </c>
      <c r="D1426" s="7" t="s">
        <v>7123</v>
      </c>
      <c r="E1426" s="7" t="s">
        <v>125</v>
      </c>
      <c r="F1426" s="7" t="s">
        <v>8592</v>
      </c>
      <c r="G1426" s="7" t="s">
        <v>7327</v>
      </c>
      <c r="H1426" s="7" t="s">
        <v>7347</v>
      </c>
      <c r="I1426" s="7" t="s">
        <v>7634</v>
      </c>
      <c r="J1426" s="7" t="s">
        <v>7170</v>
      </c>
      <c r="K1426" s="7" t="s">
        <v>7129</v>
      </c>
      <c r="L1426" s="9" t="s">
        <v>7290</v>
      </c>
      <c r="M1426" s="9" t="s">
        <v>7291</v>
      </c>
      <c r="N1426" s="9" t="s">
        <v>7443</v>
      </c>
      <c r="O1426" s="7" t="s">
        <v>471</v>
      </c>
      <c r="P1426" s="7"/>
      <c r="Q1426" s="7">
        <v>1100</v>
      </c>
      <c r="R1426" s="7">
        <v>16500</v>
      </c>
      <c r="S1426" s="7"/>
      <c r="T1426" s="7"/>
      <c r="U1426" s="7" t="s">
        <v>480</v>
      </c>
      <c r="V1426" s="7"/>
      <c r="W1426" s="7"/>
      <c r="X1426" s="7"/>
      <c r="Y1426" s="7"/>
      <c r="Z1426" s="9" t="s">
        <v>7308</v>
      </c>
      <c r="AA1426" s="7" t="s">
        <v>480</v>
      </c>
      <c r="AB1426" s="7">
        <v>1</v>
      </c>
    </row>
    <row r="1427" spans="1:28" ht="21.6" customHeight="1">
      <c r="A1427" s="7">
        <v>47</v>
      </c>
      <c r="B1427" s="7">
        <v>2025121238</v>
      </c>
      <c r="C1427" s="7">
        <v>1</v>
      </c>
      <c r="D1427" s="7" t="s">
        <v>7123</v>
      </c>
      <c r="E1427" s="7" t="s">
        <v>125</v>
      </c>
      <c r="F1427" s="7" t="s">
        <v>8592</v>
      </c>
      <c r="G1427" s="7" t="s">
        <v>7918</v>
      </c>
      <c r="H1427" s="7" t="s">
        <v>7314</v>
      </c>
      <c r="I1427" s="7" t="s">
        <v>7350</v>
      </c>
      <c r="J1427" s="7" t="s">
        <v>7199</v>
      </c>
      <c r="K1427" s="7" t="s">
        <v>7129</v>
      </c>
      <c r="L1427" s="9" t="s">
        <v>7344</v>
      </c>
      <c r="M1427" s="9" t="s">
        <v>7521</v>
      </c>
      <c r="N1427" s="9" t="s">
        <v>7522</v>
      </c>
      <c r="O1427" s="7" t="s">
        <v>7136</v>
      </c>
      <c r="P1427" s="7"/>
      <c r="Q1427" s="7"/>
      <c r="R1427" s="7">
        <v>905</v>
      </c>
      <c r="S1427" s="7"/>
      <c r="T1427" s="7"/>
      <c r="U1427" s="7"/>
      <c r="V1427" s="7"/>
      <c r="W1427" s="7"/>
      <c r="X1427" s="7"/>
      <c r="Y1427" s="7"/>
      <c r="Z1427" s="9" t="s">
        <v>7641</v>
      </c>
      <c r="AA1427" s="7" t="s">
        <v>480</v>
      </c>
      <c r="AB1427" s="7">
        <v>1</v>
      </c>
    </row>
    <row r="1428" spans="1:28" ht="21.6" customHeight="1">
      <c r="A1428" s="7">
        <v>55</v>
      </c>
      <c r="B1428" s="7">
        <v>2025121171</v>
      </c>
      <c r="C1428" s="7">
        <v>1</v>
      </c>
      <c r="D1428" s="7" t="s">
        <v>7123</v>
      </c>
      <c r="E1428" s="7" t="s">
        <v>125</v>
      </c>
      <c r="F1428" s="7" t="s">
        <v>8592</v>
      </c>
      <c r="G1428" s="7" t="s">
        <v>7196</v>
      </c>
      <c r="H1428" s="7" t="s">
        <v>7150</v>
      </c>
      <c r="I1428" s="7" t="s">
        <v>7379</v>
      </c>
      <c r="J1428" s="7" t="s">
        <v>7223</v>
      </c>
      <c r="K1428" s="7" t="s">
        <v>7129</v>
      </c>
      <c r="L1428" s="9" t="s">
        <v>7380</v>
      </c>
      <c r="M1428" s="9" t="s">
        <v>7381</v>
      </c>
      <c r="N1428" s="9" t="s">
        <v>7382</v>
      </c>
      <c r="O1428" s="7" t="s">
        <v>471</v>
      </c>
      <c r="P1428" s="7"/>
      <c r="Q1428" s="7"/>
      <c r="R1428" s="7">
        <v>164880</v>
      </c>
      <c r="S1428" s="7" t="s">
        <v>480</v>
      </c>
      <c r="T1428" s="7"/>
      <c r="U1428" s="7"/>
      <c r="V1428" s="7"/>
      <c r="W1428" s="7"/>
      <c r="X1428" s="7"/>
      <c r="Y1428" s="7"/>
      <c r="Z1428" s="9" t="s">
        <v>7641</v>
      </c>
      <c r="AA1428" s="7" t="s">
        <v>480</v>
      </c>
      <c r="AB1428" s="7">
        <v>1</v>
      </c>
    </row>
    <row r="1429" spans="1:28" ht="21.6" customHeight="1">
      <c r="A1429" s="7">
        <v>57</v>
      </c>
      <c r="B1429" s="7">
        <v>2025121173</v>
      </c>
      <c r="C1429" s="7">
        <v>1</v>
      </c>
      <c r="D1429" s="7" t="s">
        <v>7123</v>
      </c>
      <c r="E1429" s="7" t="s">
        <v>125</v>
      </c>
      <c r="F1429" s="7" t="s">
        <v>8592</v>
      </c>
      <c r="G1429" s="7" t="s">
        <v>7150</v>
      </c>
      <c r="H1429" s="7" t="s">
        <v>7373</v>
      </c>
      <c r="I1429" s="7" t="s">
        <v>7386</v>
      </c>
      <c r="J1429" s="7" t="s">
        <v>7223</v>
      </c>
      <c r="K1429" s="7" t="s">
        <v>7129</v>
      </c>
      <c r="L1429" s="9" t="s">
        <v>7380</v>
      </c>
      <c r="M1429" s="9" t="s">
        <v>7387</v>
      </c>
      <c r="N1429" s="9" t="s">
        <v>7388</v>
      </c>
      <c r="O1429" s="7" t="s">
        <v>471</v>
      </c>
      <c r="P1429" s="7"/>
      <c r="Q1429" s="7"/>
      <c r="R1429" s="7">
        <v>152718</v>
      </c>
      <c r="S1429" s="7" t="s">
        <v>480</v>
      </c>
      <c r="T1429" s="7"/>
      <c r="U1429" s="7"/>
      <c r="V1429" s="7"/>
      <c r="W1429" s="7"/>
      <c r="X1429" s="7"/>
      <c r="Y1429" s="7"/>
      <c r="Z1429" s="9" t="s">
        <v>7641</v>
      </c>
      <c r="AA1429" s="7" t="s">
        <v>480</v>
      </c>
      <c r="AB1429" s="7">
        <v>1</v>
      </c>
    </row>
    <row r="1430" spans="1:28" ht="21.6" customHeight="1">
      <c r="A1430" s="7">
        <v>61</v>
      </c>
      <c r="B1430" s="7">
        <v>2025121159</v>
      </c>
      <c r="C1430" s="7">
        <v>1</v>
      </c>
      <c r="D1430" s="7" t="s">
        <v>7123</v>
      </c>
      <c r="E1430" s="7" t="s">
        <v>125</v>
      </c>
      <c r="F1430" s="7" t="s">
        <v>8592</v>
      </c>
      <c r="G1430" s="7" t="s">
        <v>7347</v>
      </c>
      <c r="H1430" s="7" t="s">
        <v>7303</v>
      </c>
      <c r="I1430" s="7" t="s">
        <v>7393</v>
      </c>
      <c r="J1430" s="7" t="s">
        <v>7223</v>
      </c>
      <c r="K1430" s="7" t="s">
        <v>7129</v>
      </c>
      <c r="L1430" s="9" t="s">
        <v>7394</v>
      </c>
      <c r="M1430" s="9" t="s">
        <v>7395</v>
      </c>
      <c r="N1430" s="9"/>
      <c r="O1430" s="7" t="s">
        <v>471</v>
      </c>
      <c r="P1430" s="7"/>
      <c r="Q1430" s="7"/>
      <c r="R1430" s="7">
        <v>54000</v>
      </c>
      <c r="S1430" s="7"/>
      <c r="T1430" s="7"/>
      <c r="U1430" s="7"/>
      <c r="V1430" s="7"/>
      <c r="W1430" s="7" t="s">
        <v>480</v>
      </c>
      <c r="X1430" s="7"/>
      <c r="Y1430" s="7"/>
      <c r="Z1430" s="9" t="s">
        <v>7761</v>
      </c>
      <c r="AA1430" s="7" t="s">
        <v>480</v>
      </c>
      <c r="AB1430" s="7">
        <v>1</v>
      </c>
    </row>
    <row r="1431" spans="1:28" ht="21.6" customHeight="1">
      <c r="A1431" s="7">
        <v>64</v>
      </c>
      <c r="B1431" s="7">
        <v>2025121233</v>
      </c>
      <c r="C1431" s="7">
        <v>1</v>
      </c>
      <c r="D1431" s="7" t="s">
        <v>7123</v>
      </c>
      <c r="E1431" s="7" t="s">
        <v>125</v>
      </c>
      <c r="F1431" s="7" t="s">
        <v>8592</v>
      </c>
      <c r="G1431" s="7" t="s">
        <v>7288</v>
      </c>
      <c r="H1431" s="7" t="s">
        <v>7865</v>
      </c>
      <c r="I1431" s="7" t="s">
        <v>8369</v>
      </c>
      <c r="J1431" s="7" t="s">
        <v>7223</v>
      </c>
      <c r="K1431" s="7" t="s">
        <v>7129</v>
      </c>
      <c r="L1431" s="9" t="s">
        <v>7344</v>
      </c>
      <c r="M1431" s="9" t="s">
        <v>7468</v>
      </c>
      <c r="N1431" s="9" t="s">
        <v>7469</v>
      </c>
      <c r="O1431" s="7" t="s">
        <v>471</v>
      </c>
      <c r="P1431" s="7"/>
      <c r="Q1431" s="7"/>
      <c r="R1431" s="7">
        <v>12521</v>
      </c>
      <c r="S1431" s="7" t="s">
        <v>480</v>
      </c>
      <c r="T1431" s="7"/>
      <c r="U1431" s="7"/>
      <c r="V1431" s="7"/>
      <c r="W1431" s="7"/>
      <c r="X1431" s="7"/>
      <c r="Y1431" s="7"/>
      <c r="Z1431" s="9" t="s">
        <v>7641</v>
      </c>
      <c r="AA1431" s="7" t="s">
        <v>480</v>
      </c>
      <c r="AB1431" s="7">
        <v>1</v>
      </c>
    </row>
    <row r="1432" spans="1:28" ht="21.6" customHeight="1">
      <c r="A1432" s="7">
        <v>66</v>
      </c>
      <c r="B1432" s="7">
        <v>2025121229</v>
      </c>
      <c r="C1432" s="7">
        <v>1</v>
      </c>
      <c r="D1432" s="7" t="s">
        <v>7123</v>
      </c>
      <c r="E1432" s="7" t="s">
        <v>125</v>
      </c>
      <c r="F1432" s="7" t="s">
        <v>8592</v>
      </c>
      <c r="G1432" s="7" t="s">
        <v>7372</v>
      </c>
      <c r="H1432" s="7" t="s">
        <v>8022</v>
      </c>
      <c r="I1432" s="7" t="s">
        <v>8415</v>
      </c>
      <c r="J1432" s="7" t="s">
        <v>7223</v>
      </c>
      <c r="K1432" s="7" t="s">
        <v>7129</v>
      </c>
      <c r="L1432" s="9" t="s">
        <v>7344</v>
      </c>
      <c r="M1432" s="9" t="s">
        <v>7465</v>
      </c>
      <c r="N1432" s="9" t="s">
        <v>7466</v>
      </c>
      <c r="O1432" s="7" t="s">
        <v>471</v>
      </c>
      <c r="P1432" s="7"/>
      <c r="Q1432" s="7"/>
      <c r="R1432" s="7">
        <v>14306</v>
      </c>
      <c r="S1432" s="7" t="s">
        <v>480</v>
      </c>
      <c r="T1432" s="7"/>
      <c r="U1432" s="7"/>
      <c r="V1432" s="7"/>
      <c r="W1432" s="7"/>
      <c r="X1432" s="7"/>
      <c r="Y1432" s="7"/>
      <c r="Z1432" s="9" t="s">
        <v>7641</v>
      </c>
      <c r="AA1432" s="7" t="s">
        <v>480</v>
      </c>
      <c r="AB1432" s="7">
        <v>1</v>
      </c>
    </row>
    <row r="1433" spans="1:28" ht="21.6" customHeight="1">
      <c r="A1433" s="7">
        <v>68</v>
      </c>
      <c r="B1433" s="7">
        <v>2025121223</v>
      </c>
      <c r="C1433" s="7">
        <v>1</v>
      </c>
      <c r="D1433" s="7" t="s">
        <v>7123</v>
      </c>
      <c r="E1433" s="7" t="s">
        <v>125</v>
      </c>
      <c r="F1433" s="7" t="s">
        <v>8592</v>
      </c>
      <c r="G1433" s="7" t="s">
        <v>7332</v>
      </c>
      <c r="H1433" s="7" t="s">
        <v>7793</v>
      </c>
      <c r="I1433" s="7" t="s">
        <v>8371</v>
      </c>
      <c r="J1433" s="7" t="s">
        <v>7223</v>
      </c>
      <c r="K1433" s="7" t="s">
        <v>7129</v>
      </c>
      <c r="L1433" s="9" t="s">
        <v>7344</v>
      </c>
      <c r="M1433" s="9" t="s">
        <v>7345</v>
      </c>
      <c r="N1433" s="9" t="s">
        <v>7346</v>
      </c>
      <c r="O1433" s="7" t="s">
        <v>471</v>
      </c>
      <c r="P1433" s="7"/>
      <c r="Q1433" s="7"/>
      <c r="R1433" s="7">
        <v>9161</v>
      </c>
      <c r="S1433" s="7" t="s">
        <v>480</v>
      </c>
      <c r="T1433" s="7"/>
      <c r="U1433" s="7"/>
      <c r="V1433" s="7"/>
      <c r="W1433" s="7"/>
      <c r="X1433" s="7"/>
      <c r="Y1433" s="7"/>
      <c r="Z1433" s="9" t="s">
        <v>7641</v>
      </c>
      <c r="AA1433" s="7" t="s">
        <v>480</v>
      </c>
      <c r="AB1433" s="7">
        <v>1</v>
      </c>
    </row>
    <row r="1434" spans="1:28" ht="21.6" customHeight="1">
      <c r="A1434" s="7">
        <v>70</v>
      </c>
      <c r="B1434" s="7">
        <v>2025121227</v>
      </c>
      <c r="C1434" s="7">
        <v>1</v>
      </c>
      <c r="D1434" s="7" t="s">
        <v>7123</v>
      </c>
      <c r="E1434" s="7" t="s">
        <v>125</v>
      </c>
      <c r="F1434" s="7" t="s">
        <v>8592</v>
      </c>
      <c r="G1434" s="7" t="s">
        <v>7533</v>
      </c>
      <c r="H1434" s="7" t="s">
        <v>7372</v>
      </c>
      <c r="I1434" s="7" t="s">
        <v>8373</v>
      </c>
      <c r="J1434" s="7" t="s">
        <v>7223</v>
      </c>
      <c r="K1434" s="7" t="s">
        <v>7129</v>
      </c>
      <c r="L1434" s="9" t="s">
        <v>7344</v>
      </c>
      <c r="M1434" s="9" t="s">
        <v>7481</v>
      </c>
      <c r="N1434" s="9" t="s">
        <v>7440</v>
      </c>
      <c r="O1434" s="7" t="s">
        <v>471</v>
      </c>
      <c r="P1434" s="7"/>
      <c r="Q1434" s="7"/>
      <c r="R1434" s="7">
        <v>11592</v>
      </c>
      <c r="S1434" s="7" t="s">
        <v>480</v>
      </c>
      <c r="T1434" s="7"/>
      <c r="U1434" s="7"/>
      <c r="V1434" s="7"/>
      <c r="W1434" s="7"/>
      <c r="X1434" s="7"/>
      <c r="Y1434" s="7"/>
      <c r="Z1434" s="9" t="s">
        <v>7641</v>
      </c>
      <c r="AA1434" s="7" t="s">
        <v>480</v>
      </c>
      <c r="AB1434" s="7">
        <v>1</v>
      </c>
    </row>
    <row r="1435" spans="1:28" ht="21.6" customHeight="1">
      <c r="A1435" s="7">
        <v>72</v>
      </c>
      <c r="B1435" s="7">
        <v>2025121225</v>
      </c>
      <c r="C1435" s="7">
        <v>1</v>
      </c>
      <c r="D1435" s="7" t="s">
        <v>7123</v>
      </c>
      <c r="E1435" s="7" t="s">
        <v>125</v>
      </c>
      <c r="F1435" s="7" t="s">
        <v>8592</v>
      </c>
      <c r="G1435" s="7" t="s">
        <v>7793</v>
      </c>
      <c r="H1435" s="7" t="s">
        <v>7533</v>
      </c>
      <c r="I1435" s="7" t="s">
        <v>8416</v>
      </c>
      <c r="J1435" s="7" t="s">
        <v>7223</v>
      </c>
      <c r="K1435" s="7" t="s">
        <v>7129</v>
      </c>
      <c r="L1435" s="9" t="s">
        <v>7344</v>
      </c>
      <c r="M1435" s="9" t="s">
        <v>7460</v>
      </c>
      <c r="N1435" s="9" t="s">
        <v>7325</v>
      </c>
      <c r="O1435" s="7" t="s">
        <v>471</v>
      </c>
      <c r="P1435" s="7"/>
      <c r="Q1435" s="7"/>
      <c r="R1435" s="7">
        <v>6992</v>
      </c>
      <c r="S1435" s="7" t="s">
        <v>480</v>
      </c>
      <c r="T1435" s="7"/>
      <c r="U1435" s="7"/>
      <c r="V1435" s="7"/>
      <c r="W1435" s="7"/>
      <c r="X1435" s="7"/>
      <c r="Y1435" s="7"/>
      <c r="Z1435" s="9" t="s">
        <v>7641</v>
      </c>
      <c r="AA1435" s="7" t="s">
        <v>480</v>
      </c>
      <c r="AB1435" s="7">
        <v>1</v>
      </c>
    </row>
    <row r="1436" spans="1:28" ht="21.6" customHeight="1">
      <c r="A1436" s="7">
        <v>78</v>
      </c>
      <c r="B1436" s="7">
        <v>2025121235</v>
      </c>
      <c r="C1436" s="7">
        <v>1</v>
      </c>
      <c r="D1436" s="7" t="s">
        <v>7123</v>
      </c>
      <c r="E1436" s="7" t="s">
        <v>125</v>
      </c>
      <c r="F1436" s="7" t="s">
        <v>8592</v>
      </c>
      <c r="G1436" s="7" t="s">
        <v>7865</v>
      </c>
      <c r="H1436" s="7" t="s">
        <v>7918</v>
      </c>
      <c r="I1436" s="7" t="s">
        <v>7456</v>
      </c>
      <c r="J1436" s="7" t="s">
        <v>7244</v>
      </c>
      <c r="K1436" s="7" t="s">
        <v>7129</v>
      </c>
      <c r="L1436" s="9" t="s">
        <v>7344</v>
      </c>
      <c r="M1436" s="9" t="s">
        <v>7457</v>
      </c>
      <c r="N1436" s="9" t="s">
        <v>7458</v>
      </c>
      <c r="O1436" s="7" t="s">
        <v>471</v>
      </c>
      <c r="P1436" s="7"/>
      <c r="Q1436" s="7"/>
      <c r="R1436" s="7">
        <v>258</v>
      </c>
      <c r="S1436" s="7" t="s">
        <v>480</v>
      </c>
      <c r="T1436" s="7"/>
      <c r="U1436" s="7"/>
      <c r="V1436" s="7"/>
      <c r="W1436" s="7"/>
      <c r="X1436" s="7"/>
      <c r="Y1436" s="7"/>
      <c r="Z1436" s="9" t="s">
        <v>7641</v>
      </c>
      <c r="AA1436" s="7" t="s">
        <v>480</v>
      </c>
      <c r="AB1436" s="7">
        <v>1</v>
      </c>
    </row>
    <row r="1437" spans="1:28" ht="21.6" customHeight="1">
      <c r="A1437" s="7">
        <v>80</v>
      </c>
      <c r="B1437" s="7">
        <v>2025121231</v>
      </c>
      <c r="C1437" s="7">
        <v>1</v>
      </c>
      <c r="D1437" s="7" t="s">
        <v>7123</v>
      </c>
      <c r="E1437" s="7" t="s">
        <v>125</v>
      </c>
      <c r="F1437" s="7" t="s">
        <v>8592</v>
      </c>
      <c r="G1437" s="7" t="s">
        <v>8022</v>
      </c>
      <c r="H1437" s="7" t="s">
        <v>8290</v>
      </c>
      <c r="I1437" s="7" t="s">
        <v>7467</v>
      </c>
      <c r="J1437" s="7" t="s">
        <v>7244</v>
      </c>
      <c r="K1437" s="7" t="s">
        <v>7129</v>
      </c>
      <c r="L1437" s="9" t="s">
        <v>7344</v>
      </c>
      <c r="M1437" s="9" t="s">
        <v>7351</v>
      </c>
      <c r="N1437" s="9" t="s">
        <v>7352</v>
      </c>
      <c r="O1437" s="7" t="s">
        <v>471</v>
      </c>
      <c r="P1437" s="7"/>
      <c r="Q1437" s="7"/>
      <c r="R1437" s="7">
        <v>2865</v>
      </c>
      <c r="S1437" s="7" t="s">
        <v>480</v>
      </c>
      <c r="T1437" s="7"/>
      <c r="U1437" s="7"/>
      <c r="V1437" s="7"/>
      <c r="W1437" s="7"/>
      <c r="X1437" s="7"/>
      <c r="Y1437" s="7"/>
      <c r="Z1437" s="9" t="s">
        <v>7641</v>
      </c>
      <c r="AA1437" s="7" t="s">
        <v>480</v>
      </c>
      <c r="AB1437" s="7">
        <v>1</v>
      </c>
    </row>
    <row r="1438" spans="1:28" ht="21.6" customHeight="1">
      <c r="A1438" s="7">
        <v>82</v>
      </c>
      <c r="B1438" s="7">
        <v>2025121166</v>
      </c>
      <c r="C1438" s="7">
        <v>1</v>
      </c>
      <c r="D1438" s="7" t="s">
        <v>7123</v>
      </c>
      <c r="E1438" s="7" t="s">
        <v>125</v>
      </c>
      <c r="F1438" s="7" t="s">
        <v>8592</v>
      </c>
      <c r="G1438" s="7" t="s">
        <v>7314</v>
      </c>
      <c r="H1438" s="7" t="s">
        <v>7196</v>
      </c>
      <c r="I1438" s="7" t="s">
        <v>7482</v>
      </c>
      <c r="J1438" s="7" t="s">
        <v>7244</v>
      </c>
      <c r="K1438" s="7" t="s">
        <v>7129</v>
      </c>
      <c r="L1438" s="9" t="s">
        <v>7483</v>
      </c>
      <c r="M1438" s="9" t="s">
        <v>7484</v>
      </c>
      <c r="N1438" s="9"/>
      <c r="O1438" s="7" t="s">
        <v>471</v>
      </c>
      <c r="P1438" s="7"/>
      <c r="Q1438" s="7"/>
      <c r="R1438" s="7">
        <v>146700</v>
      </c>
      <c r="S1438" s="7" t="s">
        <v>480</v>
      </c>
      <c r="T1438" s="7"/>
      <c r="U1438" s="7"/>
      <c r="V1438" s="7"/>
      <c r="W1438" s="7"/>
      <c r="X1438" s="7"/>
      <c r="Y1438" s="7"/>
      <c r="Z1438" s="9" t="s">
        <v>7641</v>
      </c>
      <c r="AA1438" s="7" t="s">
        <v>480</v>
      </c>
      <c r="AB1438" s="7">
        <v>1</v>
      </c>
    </row>
    <row r="1439" spans="1:28" ht="21.6" customHeight="1">
      <c r="A1439" s="7">
        <v>94</v>
      </c>
      <c r="B1439" s="7">
        <v>2025121187</v>
      </c>
      <c r="C1439" s="7">
        <v>1</v>
      </c>
      <c r="D1439" s="7" t="s">
        <v>7123</v>
      </c>
      <c r="E1439" s="7" t="s">
        <v>125</v>
      </c>
      <c r="F1439" s="7" t="s">
        <v>8592</v>
      </c>
      <c r="G1439" s="7" t="s">
        <v>7373</v>
      </c>
      <c r="H1439" s="7" t="s">
        <v>7332</v>
      </c>
      <c r="I1439" s="7" t="s">
        <v>8511</v>
      </c>
      <c r="J1439" s="7" t="s">
        <v>8496</v>
      </c>
      <c r="K1439" s="7" t="s">
        <v>7129</v>
      </c>
      <c r="L1439" s="9" t="s">
        <v>7408</v>
      </c>
      <c r="M1439" s="9" t="s">
        <v>7477</v>
      </c>
      <c r="N1439" s="9" t="s">
        <v>7478</v>
      </c>
      <c r="O1439" s="7" t="s">
        <v>471</v>
      </c>
      <c r="P1439" s="7"/>
      <c r="Q1439" s="7"/>
      <c r="R1439" s="7">
        <v>22407</v>
      </c>
      <c r="S1439" s="7"/>
      <c r="T1439" s="7"/>
      <c r="U1439" s="7"/>
      <c r="V1439" s="7"/>
      <c r="W1439" s="7"/>
      <c r="X1439" s="7"/>
      <c r="Y1439" s="7" t="s">
        <v>480</v>
      </c>
      <c r="Z1439" s="9" t="s">
        <v>8593</v>
      </c>
      <c r="AA1439" s="7" t="s">
        <v>480</v>
      </c>
      <c r="AB1439" s="7">
        <v>1</v>
      </c>
    </row>
    <row r="1440" spans="1:28" ht="21.6" customHeight="1">
      <c r="A1440" s="7">
        <v>98</v>
      </c>
      <c r="B1440" s="7">
        <v>2025121186</v>
      </c>
      <c r="C1440" s="7">
        <v>1</v>
      </c>
      <c r="D1440" s="7" t="s">
        <v>7123</v>
      </c>
      <c r="E1440" s="7" t="s">
        <v>125</v>
      </c>
      <c r="F1440" s="7" t="s">
        <v>8592</v>
      </c>
      <c r="G1440" s="7" t="s">
        <v>7150</v>
      </c>
      <c r="H1440" s="7" t="s">
        <v>7373</v>
      </c>
      <c r="I1440" s="7" t="s">
        <v>8526</v>
      </c>
      <c r="J1440" s="7" t="s">
        <v>8496</v>
      </c>
      <c r="K1440" s="7" t="s">
        <v>7129</v>
      </c>
      <c r="L1440" s="9" t="s">
        <v>7408</v>
      </c>
      <c r="M1440" s="9" t="s">
        <v>7409</v>
      </c>
      <c r="N1440" s="9" t="s">
        <v>7410</v>
      </c>
      <c r="O1440" s="7" t="s">
        <v>471</v>
      </c>
      <c r="P1440" s="7"/>
      <c r="Q1440" s="7"/>
      <c r="R1440" s="7">
        <v>56002</v>
      </c>
      <c r="S1440" s="7"/>
      <c r="T1440" s="7"/>
      <c r="U1440" s="7"/>
      <c r="V1440" s="7"/>
      <c r="W1440" s="7"/>
      <c r="X1440" s="7"/>
      <c r="Y1440" s="7" t="s">
        <v>480</v>
      </c>
      <c r="Z1440" s="9" t="s">
        <v>8594</v>
      </c>
      <c r="AA1440" s="7" t="s">
        <v>480</v>
      </c>
      <c r="AB1440" s="7">
        <v>1</v>
      </c>
    </row>
    <row r="1441" spans="1:28" ht="21.6" customHeight="1">
      <c r="A1441" s="7">
        <v>102</v>
      </c>
      <c r="B1441" s="7">
        <v>2025121078</v>
      </c>
      <c r="C1441" s="7">
        <v>1</v>
      </c>
      <c r="D1441" s="7" t="s">
        <v>7123</v>
      </c>
      <c r="E1441" s="7" t="s">
        <v>125</v>
      </c>
      <c r="F1441" s="7" t="s">
        <v>8592</v>
      </c>
      <c r="G1441" s="7" t="s">
        <v>7179</v>
      </c>
      <c r="H1441" s="7" t="s">
        <v>7327</v>
      </c>
      <c r="I1441" s="7" t="s">
        <v>8038</v>
      </c>
      <c r="J1441" s="7" t="s">
        <v>7489</v>
      </c>
      <c r="K1441" s="7" t="s">
        <v>7129</v>
      </c>
      <c r="L1441" s="9" t="s">
        <v>8039</v>
      </c>
      <c r="M1441" s="9" t="s">
        <v>8040</v>
      </c>
      <c r="N1441" s="9" t="s">
        <v>7370</v>
      </c>
      <c r="O1441" s="7" t="s">
        <v>7136</v>
      </c>
      <c r="P1441" s="7"/>
      <c r="Q1441" s="7"/>
      <c r="R1441" s="7">
        <v>3011</v>
      </c>
      <c r="S1441" s="7"/>
      <c r="T1441" s="7"/>
      <c r="U1441" s="7"/>
      <c r="V1441" s="7"/>
      <c r="W1441" s="7"/>
      <c r="X1441" s="7"/>
      <c r="Y1441" s="7"/>
      <c r="Z1441" s="9" t="s">
        <v>7641</v>
      </c>
      <c r="AA1441" s="7" t="s">
        <v>480</v>
      </c>
      <c r="AB1441" s="7">
        <v>1</v>
      </c>
    </row>
    <row r="1442" spans="1:28" ht="21.6" customHeight="1">
      <c r="A1442" s="7">
        <v>10</v>
      </c>
      <c r="B1442" s="7">
        <v>2025121144</v>
      </c>
      <c r="C1442" s="7">
        <v>1</v>
      </c>
      <c r="D1442" s="7" t="s">
        <v>7123</v>
      </c>
      <c r="E1442" s="7" t="s">
        <v>130</v>
      </c>
      <c r="F1442" s="7" t="s">
        <v>8592</v>
      </c>
      <c r="G1442" s="7" t="s">
        <v>7347</v>
      </c>
      <c r="H1442" s="7" t="s">
        <v>7847</v>
      </c>
      <c r="I1442" s="7" t="s">
        <v>7222</v>
      </c>
      <c r="J1442" s="7" t="s">
        <v>7223</v>
      </c>
      <c r="K1442" s="7" t="s">
        <v>7129</v>
      </c>
      <c r="L1442" s="9" t="s">
        <v>7224</v>
      </c>
      <c r="M1442" s="9" t="s">
        <v>7225</v>
      </c>
      <c r="N1442" s="9" t="s">
        <v>8351</v>
      </c>
      <c r="O1442" s="7" t="s">
        <v>7136</v>
      </c>
      <c r="P1442" s="7"/>
      <c r="Q1442" s="7"/>
      <c r="R1442" s="7">
        <v>72912</v>
      </c>
      <c r="S1442" s="7"/>
      <c r="T1442" s="7"/>
      <c r="U1442" s="7"/>
      <c r="V1442" s="7"/>
      <c r="W1442" s="7"/>
      <c r="X1442" s="7"/>
      <c r="Y1442" s="7"/>
      <c r="Z1442" s="9" t="s">
        <v>7132</v>
      </c>
      <c r="AA1442" s="7" t="s">
        <v>480</v>
      </c>
      <c r="AB1442" s="7">
        <v>1</v>
      </c>
    </row>
    <row r="1443" spans="1:28" ht="21.6" customHeight="1">
      <c r="A1443" s="7">
        <v>59</v>
      </c>
      <c r="B1443" s="7">
        <v>2025121237</v>
      </c>
      <c r="C1443" s="7">
        <v>1</v>
      </c>
      <c r="D1443" s="7" t="s">
        <v>7123</v>
      </c>
      <c r="E1443" s="7" t="s">
        <v>125</v>
      </c>
      <c r="F1443" s="7" t="s">
        <v>8592</v>
      </c>
      <c r="G1443" s="7" t="s">
        <v>7918</v>
      </c>
      <c r="H1443" s="7" t="s">
        <v>7314</v>
      </c>
      <c r="I1443" s="7" t="s">
        <v>7350</v>
      </c>
      <c r="J1443" s="7" t="s">
        <v>7199</v>
      </c>
      <c r="K1443" s="7" t="s">
        <v>7129</v>
      </c>
      <c r="L1443" s="9" t="s">
        <v>7344</v>
      </c>
      <c r="M1443" s="9" t="s">
        <v>7521</v>
      </c>
      <c r="N1443" s="9" t="s">
        <v>7522</v>
      </c>
      <c r="O1443" s="7" t="s">
        <v>471</v>
      </c>
      <c r="P1443" s="7"/>
      <c r="Q1443" s="7"/>
      <c r="R1443" s="7">
        <v>905</v>
      </c>
      <c r="S1443" s="7" t="s">
        <v>480</v>
      </c>
      <c r="T1443" s="7"/>
      <c r="U1443" s="7"/>
      <c r="V1443" s="7"/>
      <c r="W1443" s="7"/>
      <c r="X1443" s="7"/>
      <c r="Y1443" s="7"/>
      <c r="Z1443" s="9" t="s">
        <v>7641</v>
      </c>
      <c r="AA1443" s="7" t="s">
        <v>480</v>
      </c>
      <c r="AB1443" s="7">
        <v>1</v>
      </c>
    </row>
    <row r="1444" spans="1:28" ht="21.6" customHeight="1">
      <c r="A1444" s="7">
        <v>61</v>
      </c>
      <c r="B1444" s="7">
        <v>2025121280</v>
      </c>
      <c r="C1444" s="7">
        <v>1</v>
      </c>
      <c r="D1444" s="7" t="s">
        <v>7123</v>
      </c>
      <c r="E1444" s="7" t="s">
        <v>125</v>
      </c>
      <c r="F1444" s="7" t="s">
        <v>8592</v>
      </c>
      <c r="G1444" s="7" t="s">
        <v>7377</v>
      </c>
      <c r="H1444" s="7" t="s">
        <v>7378</v>
      </c>
      <c r="I1444" s="7" t="s">
        <v>8248</v>
      </c>
      <c r="J1444" s="7" t="s">
        <v>7199</v>
      </c>
      <c r="K1444" s="7" t="s">
        <v>7129</v>
      </c>
      <c r="L1444" s="9" t="s">
        <v>8249</v>
      </c>
      <c r="M1444" s="9" t="s">
        <v>8250</v>
      </c>
      <c r="N1444" s="9" t="s">
        <v>146</v>
      </c>
      <c r="O1444" s="7" t="s">
        <v>471</v>
      </c>
      <c r="P1444" s="7"/>
      <c r="Q1444" s="7"/>
      <c r="R1444" s="7">
        <v>140764</v>
      </c>
      <c r="S1444" s="7"/>
      <c r="T1444" s="7"/>
      <c r="U1444" s="7"/>
      <c r="V1444" s="7"/>
      <c r="W1444" s="7"/>
      <c r="X1444" s="7"/>
      <c r="Y1444" s="7" t="s">
        <v>480</v>
      </c>
      <c r="Z1444" s="9" t="s">
        <v>8595</v>
      </c>
      <c r="AA1444" s="7" t="s">
        <v>480</v>
      </c>
      <c r="AB1444" s="7">
        <v>1</v>
      </c>
    </row>
    <row r="1445" spans="1:28" ht="21.6" customHeight="1">
      <c r="A1445" s="7">
        <v>97</v>
      </c>
      <c r="B1445" s="7">
        <v>2025120802</v>
      </c>
      <c r="C1445" s="7">
        <v>1</v>
      </c>
      <c r="D1445" s="7" t="s">
        <v>7123</v>
      </c>
      <c r="E1445" s="7" t="s">
        <v>125</v>
      </c>
      <c r="F1445" s="7" t="s">
        <v>8591</v>
      </c>
      <c r="G1445" s="7" t="s">
        <v>7179</v>
      </c>
      <c r="H1445" s="7" t="s">
        <v>7327</v>
      </c>
      <c r="I1445" s="7" t="s">
        <v>7923</v>
      </c>
      <c r="J1445" s="7" t="s">
        <v>7247</v>
      </c>
      <c r="K1445" s="7" t="s">
        <v>7129</v>
      </c>
      <c r="L1445" s="9" t="s">
        <v>8424</v>
      </c>
      <c r="M1445" s="9" t="s">
        <v>7925</v>
      </c>
      <c r="N1445" s="9" t="s">
        <v>7443</v>
      </c>
      <c r="O1445" s="7" t="s">
        <v>7136</v>
      </c>
      <c r="P1445" s="7"/>
      <c r="Q1445" s="7">
        <v>11378</v>
      </c>
      <c r="R1445" s="7">
        <v>19096</v>
      </c>
      <c r="S1445" s="7"/>
      <c r="T1445" s="7"/>
      <c r="U1445" s="7"/>
      <c r="V1445" s="7"/>
      <c r="W1445" s="7"/>
      <c r="X1445" s="7"/>
      <c r="Y1445" s="7"/>
      <c r="Z1445" s="9" t="s">
        <v>7641</v>
      </c>
      <c r="AA1445" s="7" t="s">
        <v>480</v>
      </c>
      <c r="AB1445" s="7">
        <v>1</v>
      </c>
    </row>
    <row r="1446" spans="1:28" ht="21.6" customHeight="1">
      <c r="A1446" s="7">
        <v>90</v>
      </c>
      <c r="B1446" s="7">
        <v>2025121228</v>
      </c>
      <c r="C1446" s="7">
        <v>1</v>
      </c>
      <c r="D1446" s="7" t="s">
        <v>7123</v>
      </c>
      <c r="E1446" s="7" t="s">
        <v>125</v>
      </c>
      <c r="F1446" s="7" t="s">
        <v>8592</v>
      </c>
      <c r="G1446" s="7" t="s">
        <v>7533</v>
      </c>
      <c r="H1446" s="7" t="s">
        <v>7372</v>
      </c>
      <c r="I1446" s="7" t="s">
        <v>8373</v>
      </c>
      <c r="J1446" s="7" t="s">
        <v>7223</v>
      </c>
      <c r="K1446" s="7" t="s">
        <v>7129</v>
      </c>
      <c r="L1446" s="9" t="s">
        <v>7344</v>
      </c>
      <c r="M1446" s="9" t="s">
        <v>7481</v>
      </c>
      <c r="N1446" s="9" t="s">
        <v>7440</v>
      </c>
      <c r="O1446" s="7" t="s">
        <v>7136</v>
      </c>
      <c r="P1446" s="7"/>
      <c r="Q1446" s="7"/>
      <c r="R1446" s="7">
        <v>11592</v>
      </c>
      <c r="S1446" s="7"/>
      <c r="T1446" s="7"/>
      <c r="U1446" s="7"/>
      <c r="V1446" s="7"/>
      <c r="W1446" s="7"/>
      <c r="X1446" s="7"/>
      <c r="Y1446" s="7"/>
      <c r="Z1446" s="9" t="s">
        <v>7641</v>
      </c>
      <c r="AA1446" s="7" t="s">
        <v>480</v>
      </c>
      <c r="AB1446" s="7">
        <v>1</v>
      </c>
    </row>
    <row r="1447" spans="1:28" ht="21.6" customHeight="1">
      <c r="A1447" s="7">
        <v>128</v>
      </c>
      <c r="B1447" s="7">
        <v>2025120172</v>
      </c>
      <c r="C1447" s="7">
        <v>1</v>
      </c>
      <c r="D1447" s="7" t="s">
        <v>7123</v>
      </c>
      <c r="E1447" s="7" t="s">
        <v>125</v>
      </c>
      <c r="F1447" s="7" t="s">
        <v>8588</v>
      </c>
      <c r="G1447" s="7" t="s">
        <v>7296</v>
      </c>
      <c r="H1447" s="7" t="s">
        <v>7226</v>
      </c>
      <c r="I1447" s="7" t="s">
        <v>8231</v>
      </c>
      <c r="J1447" s="7" t="s">
        <v>1843</v>
      </c>
      <c r="K1447" s="7" t="s">
        <v>7129</v>
      </c>
      <c r="L1447" s="9" t="s">
        <v>7496</v>
      </c>
      <c r="M1447" s="9" t="s">
        <v>7497</v>
      </c>
      <c r="N1447" s="9" t="s">
        <v>7498</v>
      </c>
      <c r="O1447" s="7" t="s">
        <v>7136</v>
      </c>
      <c r="P1447" s="7"/>
      <c r="Q1447" s="7"/>
      <c r="R1447" s="7">
        <v>102273</v>
      </c>
      <c r="S1447" s="7"/>
      <c r="T1447" s="7"/>
      <c r="U1447" s="7"/>
      <c r="V1447" s="7"/>
      <c r="W1447" s="7"/>
      <c r="X1447" s="7"/>
      <c r="Y1447" s="7"/>
      <c r="Z1447" s="9" t="s">
        <v>7641</v>
      </c>
      <c r="AA1447" s="7" t="s">
        <v>480</v>
      </c>
      <c r="AB1447" s="7">
        <v>1</v>
      </c>
    </row>
    <row r="1448" spans="1:28" ht="21.6" customHeight="1">
      <c r="A1448" s="7">
        <v>1</v>
      </c>
      <c r="B1448" s="7">
        <v>2025121771</v>
      </c>
      <c r="C1448" s="7">
        <v>1</v>
      </c>
      <c r="D1448" s="7" t="s">
        <v>7123</v>
      </c>
      <c r="E1448" s="7" t="s">
        <v>130</v>
      </c>
      <c r="F1448" s="7" t="s">
        <v>8596</v>
      </c>
      <c r="G1448" s="7" t="s">
        <v>8410</v>
      </c>
      <c r="H1448" s="7" t="s">
        <v>7445</v>
      </c>
      <c r="I1448" s="7" t="s">
        <v>8443</v>
      </c>
      <c r="J1448" s="7" t="s">
        <v>7170</v>
      </c>
      <c r="K1448" s="7" t="s">
        <v>7129</v>
      </c>
      <c r="L1448" s="9" t="s">
        <v>7153</v>
      </c>
      <c r="M1448" s="9" t="s">
        <v>7154</v>
      </c>
      <c r="N1448" s="9" t="s">
        <v>7155</v>
      </c>
      <c r="O1448" s="7" t="s">
        <v>471</v>
      </c>
      <c r="P1448" s="7"/>
      <c r="Q1448" s="7">
        <v>8308</v>
      </c>
      <c r="R1448" s="7">
        <v>5869</v>
      </c>
      <c r="S1448" s="7" t="s">
        <v>480</v>
      </c>
      <c r="T1448" s="7"/>
      <c r="U1448" s="7"/>
      <c r="V1448" s="7"/>
      <c r="W1448" s="7"/>
      <c r="X1448" s="7"/>
      <c r="Y1448" s="7"/>
      <c r="Z1448" s="9" t="s">
        <v>7132</v>
      </c>
      <c r="AA1448" s="7" t="s">
        <v>480</v>
      </c>
      <c r="AB1448" s="7">
        <v>1</v>
      </c>
    </row>
    <row r="1449" spans="1:28" ht="21.6" customHeight="1">
      <c r="A1449" s="7">
        <v>6</v>
      </c>
      <c r="B1449" s="7">
        <v>2025121767</v>
      </c>
      <c r="C1449" s="7">
        <v>1</v>
      </c>
      <c r="D1449" s="7" t="s">
        <v>7123</v>
      </c>
      <c r="E1449" s="7" t="s">
        <v>130</v>
      </c>
      <c r="F1449" s="7" t="s">
        <v>8596</v>
      </c>
      <c r="G1449" s="7" t="s">
        <v>7150</v>
      </c>
      <c r="H1449" s="7" t="s">
        <v>7204</v>
      </c>
      <c r="I1449" s="7" t="s">
        <v>7205</v>
      </c>
      <c r="J1449" s="7" t="s">
        <v>7199</v>
      </c>
      <c r="K1449" s="7" t="s">
        <v>7129</v>
      </c>
      <c r="L1449" s="9" t="s">
        <v>7153</v>
      </c>
      <c r="M1449" s="9" t="s">
        <v>7154</v>
      </c>
      <c r="N1449" s="9" t="s">
        <v>7206</v>
      </c>
      <c r="O1449" s="7" t="s">
        <v>471</v>
      </c>
      <c r="P1449" s="7"/>
      <c r="Q1449" s="7"/>
      <c r="R1449" s="7">
        <v>5539</v>
      </c>
      <c r="S1449" s="7" t="s">
        <v>480</v>
      </c>
      <c r="T1449" s="7"/>
      <c r="U1449" s="7"/>
      <c r="V1449" s="7"/>
      <c r="W1449" s="7"/>
      <c r="X1449" s="7"/>
      <c r="Y1449" s="7"/>
      <c r="Z1449" s="9" t="s">
        <v>7132</v>
      </c>
      <c r="AA1449" s="7" t="s">
        <v>480</v>
      </c>
      <c r="AB1449" s="7">
        <v>1</v>
      </c>
    </row>
    <row r="1450" spans="1:28" ht="21.6" customHeight="1">
      <c r="A1450" s="7">
        <v>18</v>
      </c>
      <c r="B1450" s="7">
        <v>2025121769</v>
      </c>
      <c r="C1450" s="7">
        <v>1</v>
      </c>
      <c r="D1450" s="7" t="s">
        <v>7123</v>
      </c>
      <c r="E1450" s="7" t="s">
        <v>130</v>
      </c>
      <c r="F1450" s="7" t="s">
        <v>8596</v>
      </c>
      <c r="G1450" s="7" t="s">
        <v>7204</v>
      </c>
      <c r="H1450" s="7" t="s">
        <v>8430</v>
      </c>
      <c r="I1450" s="7" t="s">
        <v>8445</v>
      </c>
      <c r="J1450" s="7" t="s">
        <v>7223</v>
      </c>
      <c r="K1450" s="7" t="s">
        <v>7129</v>
      </c>
      <c r="L1450" s="9" t="s">
        <v>7153</v>
      </c>
      <c r="M1450" s="9" t="s">
        <v>7154</v>
      </c>
      <c r="N1450" s="9" t="s">
        <v>7245</v>
      </c>
      <c r="O1450" s="7" t="s">
        <v>471</v>
      </c>
      <c r="P1450" s="7"/>
      <c r="Q1450" s="7"/>
      <c r="R1450" s="7">
        <v>15272</v>
      </c>
      <c r="S1450" s="7" t="s">
        <v>480</v>
      </c>
      <c r="T1450" s="7"/>
      <c r="U1450" s="7"/>
      <c r="V1450" s="7"/>
      <c r="W1450" s="7"/>
      <c r="X1450" s="7"/>
      <c r="Y1450" s="7"/>
      <c r="Z1450" s="9" t="s">
        <v>7132</v>
      </c>
      <c r="AA1450" s="7" t="s">
        <v>480</v>
      </c>
      <c r="AB1450" s="7">
        <v>1</v>
      </c>
    </row>
    <row r="1451" spans="1:28" ht="21.6" customHeight="1">
      <c r="A1451" s="7">
        <v>57</v>
      </c>
      <c r="B1451" s="7">
        <v>2025121163</v>
      </c>
      <c r="C1451" s="7">
        <v>1</v>
      </c>
      <c r="D1451" s="7" t="s">
        <v>7123</v>
      </c>
      <c r="E1451" s="7" t="s">
        <v>125</v>
      </c>
      <c r="F1451" s="7" t="s">
        <v>8592</v>
      </c>
      <c r="G1451" s="7" t="s">
        <v>7303</v>
      </c>
      <c r="H1451" s="7" t="s">
        <v>7288</v>
      </c>
      <c r="I1451" s="7" t="s">
        <v>7311</v>
      </c>
      <c r="J1451" s="7" t="s">
        <v>7141</v>
      </c>
      <c r="K1451" s="7" t="s">
        <v>7129</v>
      </c>
      <c r="L1451" s="9" t="s">
        <v>7312</v>
      </c>
      <c r="M1451" s="9" t="s">
        <v>7313</v>
      </c>
      <c r="N1451" s="9"/>
      <c r="O1451" s="7" t="s">
        <v>7136</v>
      </c>
      <c r="P1451" s="7"/>
      <c r="Q1451" s="7">
        <v>2250</v>
      </c>
      <c r="R1451" s="7">
        <v>45000</v>
      </c>
      <c r="S1451" s="7"/>
      <c r="T1451" s="7"/>
      <c r="U1451" s="7"/>
      <c r="V1451" s="7"/>
      <c r="W1451" s="7"/>
      <c r="X1451" s="7"/>
      <c r="Y1451" s="7"/>
      <c r="Z1451" s="9" t="s">
        <v>7641</v>
      </c>
      <c r="AA1451" s="7" t="s">
        <v>480</v>
      </c>
      <c r="AB1451" s="7">
        <v>1</v>
      </c>
    </row>
    <row r="1452" spans="1:28" ht="21.6" customHeight="1">
      <c r="A1452" s="7">
        <v>73</v>
      </c>
      <c r="B1452" s="7">
        <v>2025121074</v>
      </c>
      <c r="C1452" s="7">
        <v>1</v>
      </c>
      <c r="D1452" s="7" t="s">
        <v>7123</v>
      </c>
      <c r="E1452" s="7" t="s">
        <v>125</v>
      </c>
      <c r="F1452" s="7" t="s">
        <v>8592</v>
      </c>
      <c r="G1452" s="7" t="s">
        <v>7226</v>
      </c>
      <c r="H1452" s="7" t="s">
        <v>7309</v>
      </c>
      <c r="I1452" s="7" t="s">
        <v>8450</v>
      </c>
      <c r="J1452" s="7" t="s">
        <v>7170</v>
      </c>
      <c r="K1452" s="7" t="s">
        <v>7129</v>
      </c>
      <c r="L1452" s="9" t="s">
        <v>8025</v>
      </c>
      <c r="M1452" s="9" t="s">
        <v>8451</v>
      </c>
      <c r="N1452" s="9" t="s">
        <v>8182</v>
      </c>
      <c r="O1452" s="7" t="s">
        <v>7136</v>
      </c>
      <c r="P1452" s="7"/>
      <c r="Q1452" s="7">
        <v>6326</v>
      </c>
      <c r="R1452" s="7">
        <v>2574</v>
      </c>
      <c r="S1452" s="7"/>
      <c r="T1452" s="7"/>
      <c r="U1452" s="7"/>
      <c r="V1452" s="7"/>
      <c r="W1452" s="7"/>
      <c r="X1452" s="7"/>
      <c r="Y1452" s="7"/>
      <c r="Z1452" s="9" t="s">
        <v>7641</v>
      </c>
      <c r="AA1452" s="7" t="s">
        <v>480</v>
      </c>
      <c r="AB1452" s="7">
        <v>1</v>
      </c>
    </row>
    <row r="1453" spans="1:28" ht="21.6" customHeight="1">
      <c r="A1453" s="7">
        <v>148</v>
      </c>
      <c r="B1453" s="7">
        <v>2025121649</v>
      </c>
      <c r="C1453" s="7">
        <v>1</v>
      </c>
      <c r="D1453" s="7" t="s">
        <v>7123</v>
      </c>
      <c r="E1453" s="7" t="s">
        <v>146</v>
      </c>
      <c r="F1453" s="7" t="s">
        <v>8596</v>
      </c>
      <c r="G1453" s="7" t="s">
        <v>7712</v>
      </c>
      <c r="H1453" s="7" t="s">
        <v>8597</v>
      </c>
      <c r="I1453" s="7" t="s">
        <v>8102</v>
      </c>
      <c r="J1453" s="7" t="s">
        <v>7170</v>
      </c>
      <c r="K1453" s="7" t="s">
        <v>7129</v>
      </c>
      <c r="L1453" s="9" t="s">
        <v>7496</v>
      </c>
      <c r="M1453" s="9" t="s">
        <v>8103</v>
      </c>
      <c r="N1453" s="9" t="s">
        <v>7646</v>
      </c>
      <c r="O1453" s="7" t="s">
        <v>509</v>
      </c>
      <c r="P1453" s="7"/>
      <c r="Q1453" s="7"/>
      <c r="R1453" s="7">
        <v>109083</v>
      </c>
      <c r="S1453" s="7"/>
      <c r="T1453" s="7"/>
      <c r="U1453" s="7"/>
      <c r="V1453" s="7"/>
      <c r="W1453" s="7"/>
      <c r="X1453" s="7"/>
      <c r="Y1453" s="7"/>
      <c r="Z1453" s="9" t="s">
        <v>8598</v>
      </c>
      <c r="AA1453" s="7" t="s">
        <v>480</v>
      </c>
      <c r="AB1453" s="7">
        <v>1</v>
      </c>
    </row>
    <row r="1454" spans="1:28" ht="21.6" customHeight="1">
      <c r="A1454" s="7">
        <v>149</v>
      </c>
      <c r="B1454" s="7">
        <v>2025121786</v>
      </c>
      <c r="C1454" s="7">
        <v>1</v>
      </c>
      <c r="D1454" s="7" t="s">
        <v>7123</v>
      </c>
      <c r="E1454" s="7" t="s">
        <v>146</v>
      </c>
      <c r="F1454" s="7" t="s">
        <v>8596</v>
      </c>
      <c r="G1454" s="7" t="s">
        <v>7320</v>
      </c>
      <c r="H1454" s="7" t="s">
        <v>7529</v>
      </c>
      <c r="I1454" s="7" t="s">
        <v>8248</v>
      </c>
      <c r="J1454" s="7" t="s">
        <v>7199</v>
      </c>
      <c r="K1454" s="7" t="s">
        <v>7129</v>
      </c>
      <c r="L1454" s="9" t="s">
        <v>8249</v>
      </c>
      <c r="M1454" s="9" t="s">
        <v>8250</v>
      </c>
      <c r="N1454" s="9" t="s">
        <v>146</v>
      </c>
      <c r="O1454" s="7" t="s">
        <v>471</v>
      </c>
      <c r="P1454" s="7"/>
      <c r="Q1454" s="7"/>
      <c r="R1454" s="7">
        <v>151018</v>
      </c>
      <c r="S1454" s="7"/>
      <c r="T1454" s="7"/>
      <c r="U1454" s="7" t="s">
        <v>480</v>
      </c>
      <c r="V1454" s="7"/>
      <c r="W1454" s="7"/>
      <c r="X1454" s="7"/>
      <c r="Y1454" s="7"/>
      <c r="Z1454" s="9" t="s">
        <v>8599</v>
      </c>
      <c r="AA1454" s="7" t="s">
        <v>480</v>
      </c>
      <c r="AB1454" s="7">
        <v>1</v>
      </c>
    </row>
    <row r="1455" spans="1:28" ht="21.6" customHeight="1">
      <c r="A1455" s="7">
        <v>150</v>
      </c>
      <c r="B1455" s="7">
        <v>2025121636</v>
      </c>
      <c r="C1455" s="7">
        <v>1</v>
      </c>
      <c r="D1455" s="7" t="s">
        <v>7123</v>
      </c>
      <c r="E1455" s="7" t="s">
        <v>146</v>
      </c>
      <c r="F1455" s="7" t="s">
        <v>8596</v>
      </c>
      <c r="G1455" s="7" t="s">
        <v>7327</v>
      </c>
      <c r="H1455" s="7" t="s">
        <v>8072</v>
      </c>
      <c r="I1455" s="7" t="s">
        <v>7374</v>
      </c>
      <c r="J1455" s="7" t="s">
        <v>7199</v>
      </c>
      <c r="K1455" s="7" t="s">
        <v>7129</v>
      </c>
      <c r="L1455" s="9" t="s">
        <v>7216</v>
      </c>
      <c r="M1455" s="9" t="s">
        <v>7375</v>
      </c>
      <c r="N1455" s="9" t="s">
        <v>7376</v>
      </c>
      <c r="O1455" s="7" t="s">
        <v>509</v>
      </c>
      <c r="P1455" s="7"/>
      <c r="Q1455" s="7"/>
      <c r="R1455" s="7">
        <v>81445</v>
      </c>
      <c r="S1455" s="7"/>
      <c r="T1455" s="7"/>
      <c r="U1455" s="7"/>
      <c r="V1455" s="7"/>
      <c r="W1455" s="7"/>
      <c r="X1455" s="7"/>
      <c r="Y1455" s="7"/>
      <c r="Z1455" s="9" t="s">
        <v>8600</v>
      </c>
      <c r="AA1455" s="7" t="s">
        <v>480</v>
      </c>
      <c r="AB1455" s="7">
        <v>1</v>
      </c>
    </row>
    <row r="1456" spans="1:28" ht="21.6" customHeight="1">
      <c r="A1456" s="7">
        <v>62</v>
      </c>
      <c r="B1456" s="7">
        <v>2025120645</v>
      </c>
      <c r="C1456" s="7">
        <v>1</v>
      </c>
      <c r="D1456" s="7" t="s">
        <v>7123</v>
      </c>
      <c r="E1456" s="7" t="s">
        <v>125</v>
      </c>
      <c r="F1456" s="7" t="s">
        <v>8590</v>
      </c>
      <c r="G1456" s="7" t="s">
        <v>7296</v>
      </c>
      <c r="H1456" s="7" t="s">
        <v>7226</v>
      </c>
      <c r="I1456" s="7" t="s">
        <v>7628</v>
      </c>
      <c r="J1456" s="7" t="s">
        <v>7170</v>
      </c>
      <c r="K1456" s="7" t="s">
        <v>7129</v>
      </c>
      <c r="L1456" s="9" t="s">
        <v>7329</v>
      </c>
      <c r="M1456" s="9" t="s">
        <v>7629</v>
      </c>
      <c r="N1456" s="9" t="s">
        <v>7630</v>
      </c>
      <c r="O1456" s="7" t="s">
        <v>7136</v>
      </c>
      <c r="P1456" s="7">
        <v>1921</v>
      </c>
      <c r="Q1456" s="7">
        <v>2784</v>
      </c>
      <c r="R1456" s="7">
        <v>8923</v>
      </c>
      <c r="S1456" s="7"/>
      <c r="T1456" s="7"/>
      <c r="U1456" s="7"/>
      <c r="V1456" s="7"/>
      <c r="W1456" s="7"/>
      <c r="X1456" s="7"/>
      <c r="Y1456" s="7"/>
      <c r="Z1456" s="9" t="s">
        <v>7641</v>
      </c>
      <c r="AA1456" s="7" t="s">
        <v>480</v>
      </c>
      <c r="AB1456" s="7">
        <v>1</v>
      </c>
    </row>
    <row r="1457" spans="1:28" ht="21.6" customHeight="1">
      <c r="A1457" s="7">
        <v>152</v>
      </c>
      <c r="B1457" s="7">
        <v>2025121592</v>
      </c>
      <c r="C1457" s="7">
        <v>1</v>
      </c>
      <c r="D1457" s="7" t="s">
        <v>7123</v>
      </c>
      <c r="E1457" s="7" t="s">
        <v>146</v>
      </c>
      <c r="F1457" s="7" t="s">
        <v>8601</v>
      </c>
      <c r="G1457" s="7" t="s">
        <v>7643</v>
      </c>
      <c r="H1457" s="7" t="s">
        <v>7727</v>
      </c>
      <c r="I1457" s="7" t="s">
        <v>8231</v>
      </c>
      <c r="J1457" s="7" t="s">
        <v>1843</v>
      </c>
      <c r="K1457" s="7" t="s">
        <v>7129</v>
      </c>
      <c r="L1457" s="9" t="s">
        <v>7496</v>
      </c>
      <c r="M1457" s="9" t="s">
        <v>7497</v>
      </c>
      <c r="N1457" s="9" t="s">
        <v>7498</v>
      </c>
      <c r="O1457" s="7" t="s">
        <v>509</v>
      </c>
      <c r="P1457" s="7"/>
      <c r="Q1457" s="7"/>
      <c r="R1457" s="7">
        <v>102273</v>
      </c>
      <c r="S1457" s="7"/>
      <c r="T1457" s="7"/>
      <c r="U1457" s="7"/>
      <c r="V1457" s="7"/>
      <c r="W1457" s="7"/>
      <c r="X1457" s="7"/>
      <c r="Y1457" s="7"/>
      <c r="Z1457" s="9" t="s">
        <v>8602</v>
      </c>
      <c r="AA1457" s="7" t="s">
        <v>480</v>
      </c>
      <c r="AB1457" s="7">
        <v>1</v>
      </c>
    </row>
    <row r="1458" spans="1:28" ht="21.6" customHeight="1">
      <c r="A1458" s="7">
        <v>6</v>
      </c>
      <c r="B1458" s="7">
        <v>2025121768</v>
      </c>
      <c r="C1458" s="7">
        <v>1</v>
      </c>
      <c r="D1458" s="7" t="s">
        <v>7123</v>
      </c>
      <c r="E1458" s="7" t="s">
        <v>130</v>
      </c>
      <c r="F1458" s="7" t="s">
        <v>8596</v>
      </c>
      <c r="G1458" s="7" t="s">
        <v>7150</v>
      </c>
      <c r="H1458" s="7" t="s">
        <v>7204</v>
      </c>
      <c r="I1458" s="7" t="s">
        <v>7205</v>
      </c>
      <c r="J1458" s="7" t="s">
        <v>7199</v>
      </c>
      <c r="K1458" s="7" t="s">
        <v>7129</v>
      </c>
      <c r="L1458" s="9" t="s">
        <v>7153</v>
      </c>
      <c r="M1458" s="9" t="s">
        <v>7154</v>
      </c>
      <c r="N1458" s="9" t="s">
        <v>7206</v>
      </c>
      <c r="O1458" s="7" t="s">
        <v>7136</v>
      </c>
      <c r="P1458" s="7"/>
      <c r="Q1458" s="7"/>
      <c r="R1458" s="7">
        <v>5539</v>
      </c>
      <c r="S1458" s="7"/>
      <c r="T1458" s="7"/>
      <c r="U1458" s="7"/>
      <c r="V1458" s="7"/>
      <c r="W1458" s="7"/>
      <c r="X1458" s="7"/>
      <c r="Y1458" s="7"/>
      <c r="Z1458" s="9" t="s">
        <v>7132</v>
      </c>
      <c r="AA1458" s="7" t="s">
        <v>480</v>
      </c>
      <c r="AB1458" s="7">
        <v>1</v>
      </c>
    </row>
    <row r="1459" spans="1:28" ht="21.6" customHeight="1">
      <c r="A1459" s="7">
        <v>8</v>
      </c>
      <c r="B1459" s="7">
        <v>2025120612</v>
      </c>
      <c r="C1459" s="7">
        <v>1</v>
      </c>
      <c r="D1459" s="7" t="s">
        <v>7123</v>
      </c>
      <c r="E1459" s="7" t="s">
        <v>130</v>
      </c>
      <c r="F1459" s="7" t="s">
        <v>8590</v>
      </c>
      <c r="G1459" s="7" t="s">
        <v>8603</v>
      </c>
      <c r="H1459" s="7" t="s">
        <v>8057</v>
      </c>
      <c r="I1459" s="7" t="s">
        <v>7963</v>
      </c>
      <c r="J1459" s="7" t="s">
        <v>7199</v>
      </c>
      <c r="K1459" s="7" t="s">
        <v>7129</v>
      </c>
      <c r="L1459" s="9" t="s">
        <v>7574</v>
      </c>
      <c r="M1459" s="9" t="s">
        <v>8243</v>
      </c>
      <c r="N1459" s="9"/>
      <c r="O1459" s="7" t="s">
        <v>7136</v>
      </c>
      <c r="P1459" s="7"/>
      <c r="Q1459" s="7"/>
      <c r="R1459" s="7">
        <v>239443</v>
      </c>
      <c r="S1459" s="7"/>
      <c r="T1459" s="7"/>
      <c r="U1459" s="7"/>
      <c r="V1459" s="7"/>
      <c r="W1459" s="7"/>
      <c r="X1459" s="7"/>
      <c r="Y1459" s="7"/>
      <c r="Z1459" s="9" t="s">
        <v>7132</v>
      </c>
      <c r="AA1459" s="7" t="s">
        <v>480</v>
      </c>
      <c r="AB1459" s="7">
        <v>1</v>
      </c>
    </row>
    <row r="1460" spans="1:28" ht="21.6" customHeight="1">
      <c r="A1460" s="7">
        <v>72</v>
      </c>
      <c r="B1460" s="7">
        <v>2025122111</v>
      </c>
      <c r="C1460" s="7">
        <v>1</v>
      </c>
      <c r="D1460" s="7" t="s">
        <v>7123</v>
      </c>
      <c r="E1460" s="7" t="s">
        <v>125</v>
      </c>
      <c r="F1460" s="7" t="s">
        <v>8604</v>
      </c>
      <c r="G1460" s="7" t="s">
        <v>7373</v>
      </c>
      <c r="H1460" s="7" t="s">
        <v>7332</v>
      </c>
      <c r="I1460" s="7" t="s">
        <v>7297</v>
      </c>
      <c r="J1460" s="7" t="s">
        <v>7141</v>
      </c>
      <c r="K1460" s="7" t="s">
        <v>7129</v>
      </c>
      <c r="L1460" s="9" t="s">
        <v>7298</v>
      </c>
      <c r="M1460" s="9" t="s">
        <v>7299</v>
      </c>
      <c r="N1460" s="9" t="s">
        <v>7612</v>
      </c>
      <c r="O1460" s="7" t="s">
        <v>471</v>
      </c>
      <c r="P1460" s="7"/>
      <c r="Q1460" s="7">
        <v>11986</v>
      </c>
      <c r="R1460" s="7">
        <v>86007</v>
      </c>
      <c r="S1460" s="7" t="s">
        <v>480</v>
      </c>
      <c r="T1460" s="7"/>
      <c r="U1460" s="7"/>
      <c r="V1460" s="7"/>
      <c r="W1460" s="7"/>
      <c r="X1460" s="7"/>
      <c r="Y1460" s="7"/>
      <c r="Z1460" s="9" t="s">
        <v>7641</v>
      </c>
      <c r="AA1460" s="7" t="s">
        <v>480</v>
      </c>
      <c r="AB1460" s="7">
        <v>1</v>
      </c>
    </row>
    <row r="1461" spans="1:28" ht="21.6" customHeight="1">
      <c r="A1461" s="7">
        <v>76</v>
      </c>
      <c r="B1461" s="7">
        <v>2025122108</v>
      </c>
      <c r="C1461" s="7">
        <v>1</v>
      </c>
      <c r="D1461" s="7" t="s">
        <v>7123</v>
      </c>
      <c r="E1461" s="7" t="s">
        <v>125</v>
      </c>
      <c r="F1461" s="7" t="s">
        <v>8604</v>
      </c>
      <c r="G1461" s="7" t="s">
        <v>7150</v>
      </c>
      <c r="H1461" s="7" t="s">
        <v>7373</v>
      </c>
      <c r="I1461" s="7" t="s">
        <v>7316</v>
      </c>
      <c r="J1461" s="7" t="s">
        <v>7141</v>
      </c>
      <c r="K1461" s="7" t="s">
        <v>7129</v>
      </c>
      <c r="L1461" s="9" t="s">
        <v>7317</v>
      </c>
      <c r="M1461" s="9" t="s">
        <v>7318</v>
      </c>
      <c r="N1461" s="9" t="s">
        <v>7319</v>
      </c>
      <c r="O1461" s="7" t="s">
        <v>471</v>
      </c>
      <c r="P1461" s="7"/>
      <c r="Q1461" s="7">
        <v>18032</v>
      </c>
      <c r="R1461" s="7">
        <v>154040</v>
      </c>
      <c r="S1461" s="7" t="s">
        <v>480</v>
      </c>
      <c r="T1461" s="7"/>
      <c r="U1461" s="7"/>
      <c r="V1461" s="7"/>
      <c r="W1461" s="7"/>
      <c r="X1461" s="7"/>
      <c r="Y1461" s="7"/>
      <c r="Z1461" s="9" t="s">
        <v>7641</v>
      </c>
      <c r="AA1461" s="7" t="s">
        <v>480</v>
      </c>
      <c r="AB1461" s="7">
        <v>1</v>
      </c>
    </row>
    <row r="1462" spans="1:28" ht="21.6" customHeight="1">
      <c r="A1462" s="7">
        <v>78</v>
      </c>
      <c r="B1462" s="7">
        <v>2025120647</v>
      </c>
      <c r="C1462" s="7">
        <v>1</v>
      </c>
      <c r="D1462" s="7" t="s">
        <v>7123</v>
      </c>
      <c r="E1462" s="7" t="s">
        <v>125</v>
      </c>
      <c r="F1462" s="7" t="s">
        <v>8590</v>
      </c>
      <c r="G1462" s="7" t="s">
        <v>7226</v>
      </c>
      <c r="H1462" s="7" t="s">
        <v>7309</v>
      </c>
      <c r="I1462" s="7" t="s">
        <v>7328</v>
      </c>
      <c r="J1462" s="7" t="s">
        <v>7170</v>
      </c>
      <c r="K1462" s="7" t="s">
        <v>7129</v>
      </c>
      <c r="L1462" s="9" t="s">
        <v>7329</v>
      </c>
      <c r="M1462" s="9" t="s">
        <v>7330</v>
      </c>
      <c r="N1462" s="9" t="s">
        <v>7331</v>
      </c>
      <c r="O1462" s="7" t="s">
        <v>7136</v>
      </c>
      <c r="P1462" s="7">
        <v>6965</v>
      </c>
      <c r="Q1462" s="7">
        <v>15589</v>
      </c>
      <c r="R1462" s="7">
        <v>20840</v>
      </c>
      <c r="S1462" s="7"/>
      <c r="T1462" s="7"/>
      <c r="U1462" s="7"/>
      <c r="V1462" s="7"/>
      <c r="W1462" s="7"/>
      <c r="X1462" s="7"/>
      <c r="Y1462" s="7"/>
      <c r="Z1462" s="9" t="s">
        <v>7641</v>
      </c>
      <c r="AA1462" s="7" t="s">
        <v>480</v>
      </c>
      <c r="AB1462" s="7">
        <v>1</v>
      </c>
    </row>
    <row r="1463" spans="1:28" ht="21.6" customHeight="1">
      <c r="A1463" s="7">
        <v>94</v>
      </c>
      <c r="B1463" s="7">
        <v>2025122106</v>
      </c>
      <c r="C1463" s="7">
        <v>1</v>
      </c>
      <c r="D1463" s="7" t="s">
        <v>7123</v>
      </c>
      <c r="E1463" s="7" t="s">
        <v>125</v>
      </c>
      <c r="F1463" s="7" t="s">
        <v>8604</v>
      </c>
      <c r="G1463" s="7" t="s">
        <v>7196</v>
      </c>
      <c r="H1463" s="7" t="s">
        <v>7150</v>
      </c>
      <c r="I1463" s="7" t="s">
        <v>8450</v>
      </c>
      <c r="J1463" s="7" t="s">
        <v>7170</v>
      </c>
      <c r="K1463" s="7" t="s">
        <v>7129</v>
      </c>
      <c r="L1463" s="9" t="s">
        <v>8025</v>
      </c>
      <c r="M1463" s="9" t="s">
        <v>8451</v>
      </c>
      <c r="N1463" s="9" t="s">
        <v>8182</v>
      </c>
      <c r="O1463" s="7" t="s">
        <v>471</v>
      </c>
      <c r="P1463" s="7"/>
      <c r="Q1463" s="7">
        <v>6326</v>
      </c>
      <c r="R1463" s="7">
        <v>2575</v>
      </c>
      <c r="S1463" s="7"/>
      <c r="T1463" s="7"/>
      <c r="U1463" s="7" t="s">
        <v>480</v>
      </c>
      <c r="V1463" s="7"/>
      <c r="W1463" s="7"/>
      <c r="X1463" s="7"/>
      <c r="Y1463" s="7"/>
      <c r="Z1463" s="9" t="s">
        <v>7308</v>
      </c>
      <c r="AA1463" s="7" t="s">
        <v>480</v>
      </c>
      <c r="AB1463" s="7">
        <v>1</v>
      </c>
    </row>
    <row r="1464" spans="1:28" ht="21.6" customHeight="1">
      <c r="A1464" s="7">
        <v>123</v>
      </c>
      <c r="B1464" s="7">
        <v>2025121901</v>
      </c>
      <c r="C1464" s="7">
        <v>1</v>
      </c>
      <c r="D1464" s="7" t="s">
        <v>7123</v>
      </c>
      <c r="E1464" s="7" t="s">
        <v>125</v>
      </c>
      <c r="F1464" s="7" t="s">
        <v>8604</v>
      </c>
      <c r="G1464" s="7" t="s">
        <v>7314</v>
      </c>
      <c r="H1464" s="7" t="s">
        <v>7196</v>
      </c>
      <c r="I1464" s="7" t="s">
        <v>8214</v>
      </c>
      <c r="J1464" s="7" t="s">
        <v>7234</v>
      </c>
      <c r="K1464" s="7" t="s">
        <v>7129</v>
      </c>
      <c r="L1464" s="9" t="s">
        <v>7200</v>
      </c>
      <c r="M1464" s="9" t="s">
        <v>8605</v>
      </c>
      <c r="N1464" s="9" t="s">
        <v>7426</v>
      </c>
      <c r="O1464" s="7" t="s">
        <v>509</v>
      </c>
      <c r="P1464" s="7"/>
      <c r="Q1464" s="7">
        <v>2601</v>
      </c>
      <c r="R1464" s="7">
        <v>13164</v>
      </c>
      <c r="S1464" s="7"/>
      <c r="T1464" s="7"/>
      <c r="U1464" s="7"/>
      <c r="V1464" s="7"/>
      <c r="W1464" s="7"/>
      <c r="X1464" s="7"/>
      <c r="Y1464" s="7"/>
      <c r="Z1464" s="9" t="s">
        <v>7308</v>
      </c>
      <c r="AA1464" s="7" t="s">
        <v>480</v>
      </c>
      <c r="AB1464" s="7">
        <v>1</v>
      </c>
    </row>
    <row r="1465" spans="1:28" ht="21.6" customHeight="1">
      <c r="A1465" s="7">
        <v>128</v>
      </c>
      <c r="B1465" s="7">
        <v>2025121236</v>
      </c>
      <c r="C1465" s="7">
        <v>1</v>
      </c>
      <c r="D1465" s="7" t="s">
        <v>7123</v>
      </c>
      <c r="E1465" s="7" t="s">
        <v>125</v>
      </c>
      <c r="F1465" s="7" t="s">
        <v>8592</v>
      </c>
      <c r="G1465" s="7" t="s">
        <v>7865</v>
      </c>
      <c r="H1465" s="7" t="s">
        <v>7918</v>
      </c>
      <c r="I1465" s="7" t="s">
        <v>7456</v>
      </c>
      <c r="J1465" s="7" t="s">
        <v>7244</v>
      </c>
      <c r="K1465" s="7" t="s">
        <v>7129</v>
      </c>
      <c r="L1465" s="9" t="s">
        <v>7344</v>
      </c>
      <c r="M1465" s="9" t="s">
        <v>7457</v>
      </c>
      <c r="N1465" s="9" t="s">
        <v>7458</v>
      </c>
      <c r="O1465" s="7" t="s">
        <v>7136</v>
      </c>
      <c r="P1465" s="7"/>
      <c r="Q1465" s="7"/>
      <c r="R1465" s="7">
        <v>258</v>
      </c>
      <c r="S1465" s="7"/>
      <c r="T1465" s="7"/>
      <c r="U1465" s="7"/>
      <c r="V1465" s="7"/>
      <c r="W1465" s="7"/>
      <c r="X1465" s="7"/>
      <c r="Y1465" s="7"/>
      <c r="Z1465" s="9" t="s">
        <v>7641</v>
      </c>
      <c r="AA1465" s="7" t="s">
        <v>480</v>
      </c>
      <c r="AB1465" s="7">
        <v>1</v>
      </c>
    </row>
    <row r="1466" spans="1:28" ht="21.6" customHeight="1">
      <c r="A1466" s="7">
        <v>136</v>
      </c>
      <c r="B1466" s="7">
        <v>2025122135</v>
      </c>
      <c r="C1466" s="7">
        <v>1</v>
      </c>
      <c r="D1466" s="7" t="s">
        <v>7123</v>
      </c>
      <c r="E1466" s="7" t="s">
        <v>125</v>
      </c>
      <c r="F1466" s="7" t="s">
        <v>8604</v>
      </c>
      <c r="G1466" s="7" t="s">
        <v>7332</v>
      </c>
      <c r="H1466" s="7" t="s">
        <v>7540</v>
      </c>
      <c r="I1466" s="7" t="s">
        <v>7923</v>
      </c>
      <c r="J1466" s="7" t="s">
        <v>7247</v>
      </c>
      <c r="K1466" s="7" t="s">
        <v>7129</v>
      </c>
      <c r="L1466" s="9" t="s">
        <v>8424</v>
      </c>
      <c r="M1466" s="9" t="s">
        <v>7925</v>
      </c>
      <c r="N1466" s="9" t="s">
        <v>7443</v>
      </c>
      <c r="O1466" s="7" t="s">
        <v>509</v>
      </c>
      <c r="P1466" s="7"/>
      <c r="Q1466" s="7">
        <v>11378</v>
      </c>
      <c r="R1466" s="7">
        <v>19096</v>
      </c>
      <c r="S1466" s="7"/>
      <c r="T1466" s="7"/>
      <c r="U1466" s="7"/>
      <c r="V1466" s="7"/>
      <c r="W1466" s="7"/>
      <c r="X1466" s="7"/>
      <c r="Y1466" s="7"/>
      <c r="Z1466" s="9" t="s">
        <v>8606</v>
      </c>
      <c r="AA1466" s="7" t="s">
        <v>480</v>
      </c>
      <c r="AB1466" s="7">
        <v>1</v>
      </c>
    </row>
    <row r="1467" spans="1:28" ht="21.6" customHeight="1">
      <c r="A1467" s="7">
        <v>137</v>
      </c>
      <c r="B1467" s="7">
        <v>2025120671</v>
      </c>
      <c r="C1467" s="7">
        <v>1</v>
      </c>
      <c r="D1467" s="7" t="s">
        <v>7123</v>
      </c>
      <c r="E1467" s="7" t="s">
        <v>125</v>
      </c>
      <c r="F1467" s="7" t="s">
        <v>8590</v>
      </c>
      <c r="G1467" s="7" t="s">
        <v>7303</v>
      </c>
      <c r="H1467" s="7" t="s">
        <v>7288</v>
      </c>
      <c r="I1467" s="7" t="s">
        <v>8579</v>
      </c>
      <c r="J1467" s="7" t="s">
        <v>8496</v>
      </c>
      <c r="K1467" s="7" t="s">
        <v>7129</v>
      </c>
      <c r="L1467" s="9" t="s">
        <v>7449</v>
      </c>
      <c r="M1467" s="9" t="s">
        <v>7450</v>
      </c>
      <c r="N1467" s="9" t="s">
        <v>371</v>
      </c>
      <c r="O1467" s="7" t="s">
        <v>7136</v>
      </c>
      <c r="P1467" s="7"/>
      <c r="Q1467" s="7"/>
      <c r="R1467" s="7">
        <v>8206</v>
      </c>
      <c r="S1467" s="7"/>
      <c r="T1467" s="7"/>
      <c r="U1467" s="7"/>
      <c r="V1467" s="7"/>
      <c r="W1467" s="7"/>
      <c r="X1467" s="7"/>
      <c r="Y1467" s="7"/>
      <c r="Z1467" s="9" t="s">
        <v>7641</v>
      </c>
      <c r="AA1467" s="7" t="s">
        <v>480</v>
      </c>
      <c r="AB1467" s="7">
        <v>1</v>
      </c>
    </row>
    <row r="1468" spans="1:28" ht="21.6" customHeight="1">
      <c r="A1468" s="7">
        <v>1</v>
      </c>
      <c r="B1468" s="7">
        <v>2025122419</v>
      </c>
      <c r="C1468" s="7">
        <v>1</v>
      </c>
      <c r="D1468" s="7" t="s">
        <v>7123</v>
      </c>
      <c r="E1468" s="7" t="s">
        <v>130</v>
      </c>
      <c r="F1468" s="7" t="s">
        <v>8607</v>
      </c>
      <c r="G1468" s="7" t="s">
        <v>7734</v>
      </c>
      <c r="H1468" s="7" t="s">
        <v>7150</v>
      </c>
      <c r="I1468" s="7" t="s">
        <v>7140</v>
      </c>
      <c r="J1468" s="7" t="s">
        <v>7141</v>
      </c>
      <c r="K1468" s="7" t="s">
        <v>7129</v>
      </c>
      <c r="L1468" s="9" t="s">
        <v>7142</v>
      </c>
      <c r="M1468" s="9" t="s">
        <v>7143</v>
      </c>
      <c r="N1468" s="9" t="s">
        <v>130</v>
      </c>
      <c r="O1468" s="7" t="s">
        <v>7136</v>
      </c>
      <c r="P1468" s="7"/>
      <c r="Q1468" s="7">
        <v>102</v>
      </c>
      <c r="R1468" s="7">
        <v>3591</v>
      </c>
      <c r="S1468" s="7"/>
      <c r="T1468" s="7"/>
      <c r="U1468" s="7"/>
      <c r="V1468" s="7"/>
      <c r="W1468" s="7"/>
      <c r="X1468" s="7"/>
      <c r="Y1468" s="7"/>
      <c r="Z1468" s="9" t="s">
        <v>7136</v>
      </c>
      <c r="AA1468" s="7" t="s">
        <v>480</v>
      </c>
      <c r="AB1468" s="7">
        <v>1</v>
      </c>
    </row>
    <row r="1469" spans="1:28" ht="21.6" customHeight="1">
      <c r="A1469" s="7">
        <v>2</v>
      </c>
      <c r="B1469" s="7">
        <v>2025122426</v>
      </c>
      <c r="C1469" s="7">
        <v>1</v>
      </c>
      <c r="D1469" s="7" t="s">
        <v>7123</v>
      </c>
      <c r="E1469" s="7" t="s">
        <v>130</v>
      </c>
      <c r="F1469" s="7" t="s">
        <v>8607</v>
      </c>
      <c r="G1469" s="7" t="s">
        <v>7599</v>
      </c>
      <c r="H1469" s="7" t="s">
        <v>7722</v>
      </c>
      <c r="I1469" s="7" t="s">
        <v>7146</v>
      </c>
      <c r="J1469" s="7" t="s">
        <v>7141</v>
      </c>
      <c r="K1469" s="7" t="s">
        <v>7129</v>
      </c>
      <c r="L1469" s="9" t="s">
        <v>7147</v>
      </c>
      <c r="M1469" s="9" t="s">
        <v>7148</v>
      </c>
      <c r="N1469" s="9" t="s">
        <v>7830</v>
      </c>
      <c r="O1469" s="7" t="s">
        <v>7136</v>
      </c>
      <c r="P1469" s="7"/>
      <c r="Q1469" s="7">
        <v>2246</v>
      </c>
      <c r="R1469" s="7">
        <v>17816</v>
      </c>
      <c r="S1469" s="7"/>
      <c r="T1469" s="7"/>
      <c r="U1469" s="7"/>
      <c r="V1469" s="7"/>
      <c r="W1469" s="7"/>
      <c r="X1469" s="7"/>
      <c r="Y1469" s="7"/>
      <c r="Z1469" s="9" t="s">
        <v>7136</v>
      </c>
      <c r="AA1469" s="7" t="s">
        <v>480</v>
      </c>
      <c r="AB1469" s="7">
        <v>1</v>
      </c>
    </row>
    <row r="1470" spans="1:28" ht="21.6" customHeight="1">
      <c r="A1470" s="7">
        <v>3</v>
      </c>
      <c r="B1470" s="7">
        <v>2025122425</v>
      </c>
      <c r="C1470" s="7">
        <v>1</v>
      </c>
      <c r="D1470" s="7" t="s">
        <v>7123</v>
      </c>
      <c r="E1470" s="7" t="s">
        <v>130</v>
      </c>
      <c r="F1470" s="7" t="s">
        <v>8607</v>
      </c>
      <c r="G1470" s="7" t="s">
        <v>7373</v>
      </c>
      <c r="H1470" s="7" t="s">
        <v>7599</v>
      </c>
      <c r="I1470" s="7" t="s">
        <v>7158</v>
      </c>
      <c r="J1470" s="7" t="s">
        <v>7141</v>
      </c>
      <c r="K1470" s="7" t="s">
        <v>7129</v>
      </c>
      <c r="L1470" s="9" t="s">
        <v>7159</v>
      </c>
      <c r="M1470" s="9" t="s">
        <v>7160</v>
      </c>
      <c r="N1470" s="9" t="s">
        <v>7161</v>
      </c>
      <c r="O1470" s="7" t="s">
        <v>7136</v>
      </c>
      <c r="P1470" s="7"/>
      <c r="Q1470" s="7">
        <v>128</v>
      </c>
      <c r="R1470" s="7">
        <v>924</v>
      </c>
      <c r="S1470" s="7"/>
      <c r="T1470" s="7"/>
      <c r="U1470" s="7"/>
      <c r="V1470" s="7"/>
      <c r="W1470" s="7"/>
      <c r="X1470" s="7"/>
      <c r="Y1470" s="7"/>
      <c r="Z1470" s="9" t="s">
        <v>7136</v>
      </c>
      <c r="AA1470" s="7" t="s">
        <v>480</v>
      </c>
      <c r="AB1470" s="7">
        <v>1</v>
      </c>
    </row>
    <row r="1471" spans="1:28" ht="21.6" customHeight="1">
      <c r="A1471" s="7">
        <v>4</v>
      </c>
      <c r="B1471" s="7">
        <v>2025122422</v>
      </c>
      <c r="C1471" s="7">
        <v>1</v>
      </c>
      <c r="D1471" s="7" t="s">
        <v>7123</v>
      </c>
      <c r="E1471" s="7" t="s">
        <v>130</v>
      </c>
      <c r="F1471" s="7" t="s">
        <v>8607</v>
      </c>
      <c r="G1471" s="7" t="s">
        <v>7402</v>
      </c>
      <c r="H1471" s="7" t="s">
        <v>7275</v>
      </c>
      <c r="I1471" s="7" t="s">
        <v>7164</v>
      </c>
      <c r="J1471" s="7" t="s">
        <v>7141</v>
      </c>
      <c r="K1471" s="7" t="s">
        <v>7129</v>
      </c>
      <c r="L1471" s="9" t="s">
        <v>7165</v>
      </c>
      <c r="M1471" s="9" t="s">
        <v>7166</v>
      </c>
      <c r="N1471" s="9"/>
      <c r="O1471" s="7" t="s">
        <v>7136</v>
      </c>
      <c r="P1471" s="7"/>
      <c r="Q1471" s="7">
        <v>188</v>
      </c>
      <c r="R1471" s="7">
        <v>7809</v>
      </c>
      <c r="S1471" s="7"/>
      <c r="T1471" s="7"/>
      <c r="U1471" s="7"/>
      <c r="V1471" s="7"/>
      <c r="W1471" s="7"/>
      <c r="X1471" s="7"/>
      <c r="Y1471" s="7"/>
      <c r="Z1471" s="9" t="s">
        <v>7136</v>
      </c>
      <c r="AA1471" s="7" t="s">
        <v>480</v>
      </c>
      <c r="AB1471" s="7">
        <v>1</v>
      </c>
    </row>
    <row r="1472" spans="1:28" ht="21.6" customHeight="1">
      <c r="A1472" s="7">
        <v>5</v>
      </c>
      <c r="B1472" s="7">
        <v>2025122415</v>
      </c>
      <c r="C1472" s="7">
        <v>1</v>
      </c>
      <c r="D1472" s="7" t="s">
        <v>7123</v>
      </c>
      <c r="E1472" s="7" t="s">
        <v>130</v>
      </c>
      <c r="F1472" s="7" t="s">
        <v>8607</v>
      </c>
      <c r="G1472" s="7" t="s">
        <v>7196</v>
      </c>
      <c r="H1472" s="7" t="s">
        <v>7257</v>
      </c>
      <c r="I1472" s="7" t="s">
        <v>7169</v>
      </c>
      <c r="J1472" s="7" t="s">
        <v>7170</v>
      </c>
      <c r="K1472" s="7" t="s">
        <v>7129</v>
      </c>
      <c r="L1472" s="9" t="s">
        <v>7171</v>
      </c>
      <c r="M1472" s="9" t="s">
        <v>7172</v>
      </c>
      <c r="N1472" s="9" t="s">
        <v>7173</v>
      </c>
      <c r="O1472" s="7" t="s">
        <v>7136</v>
      </c>
      <c r="P1472" s="7"/>
      <c r="Q1472" s="7">
        <v>330</v>
      </c>
      <c r="R1472" s="7">
        <v>1585</v>
      </c>
      <c r="S1472" s="7"/>
      <c r="T1472" s="7"/>
      <c r="U1472" s="7"/>
      <c r="V1472" s="7"/>
      <c r="W1472" s="7"/>
      <c r="X1472" s="7"/>
      <c r="Y1472" s="7"/>
      <c r="Z1472" s="9" t="s">
        <v>7136</v>
      </c>
      <c r="AA1472" s="7" t="s">
        <v>480</v>
      </c>
      <c r="AB1472" s="7">
        <v>1</v>
      </c>
    </row>
    <row r="1473" spans="1:28" ht="21.6" customHeight="1">
      <c r="A1473" s="7">
        <v>6</v>
      </c>
      <c r="B1473" s="7">
        <v>2025122420</v>
      </c>
      <c r="C1473" s="7">
        <v>1</v>
      </c>
      <c r="D1473" s="7" t="s">
        <v>7123</v>
      </c>
      <c r="E1473" s="7" t="s">
        <v>130</v>
      </c>
      <c r="F1473" s="7" t="s">
        <v>8607</v>
      </c>
      <c r="G1473" s="7" t="s">
        <v>7150</v>
      </c>
      <c r="H1473" s="7" t="s">
        <v>7402</v>
      </c>
      <c r="I1473" s="7" t="s">
        <v>7175</v>
      </c>
      <c r="J1473" s="7" t="s">
        <v>7170</v>
      </c>
      <c r="K1473" s="7" t="s">
        <v>7129</v>
      </c>
      <c r="L1473" s="9" t="s">
        <v>7176</v>
      </c>
      <c r="M1473" s="9" t="s">
        <v>7177</v>
      </c>
      <c r="N1473" s="9" t="s">
        <v>7161</v>
      </c>
      <c r="O1473" s="7" t="s">
        <v>7136</v>
      </c>
      <c r="P1473" s="7"/>
      <c r="Q1473" s="7">
        <v>4302</v>
      </c>
      <c r="R1473" s="7">
        <v>3713</v>
      </c>
      <c r="S1473" s="7"/>
      <c r="T1473" s="7"/>
      <c r="U1473" s="7"/>
      <c r="V1473" s="7"/>
      <c r="W1473" s="7"/>
      <c r="X1473" s="7"/>
      <c r="Y1473" s="7"/>
      <c r="Z1473" s="9" t="s">
        <v>7136</v>
      </c>
      <c r="AA1473" s="7" t="s">
        <v>480</v>
      </c>
      <c r="AB1473" s="7">
        <v>1</v>
      </c>
    </row>
    <row r="1474" spans="1:28" ht="21.6" customHeight="1">
      <c r="A1474" s="7">
        <v>7</v>
      </c>
      <c r="B1474" s="7">
        <v>2025122417</v>
      </c>
      <c r="C1474" s="7">
        <v>1</v>
      </c>
      <c r="D1474" s="7" t="s">
        <v>7123</v>
      </c>
      <c r="E1474" s="7" t="s">
        <v>130</v>
      </c>
      <c r="F1474" s="7" t="s">
        <v>8607</v>
      </c>
      <c r="G1474" s="7" t="s">
        <v>7257</v>
      </c>
      <c r="H1474" s="7" t="s">
        <v>7734</v>
      </c>
      <c r="I1474" s="7" t="s">
        <v>7180</v>
      </c>
      <c r="J1474" s="7" t="s">
        <v>7170</v>
      </c>
      <c r="K1474" s="7" t="s">
        <v>7129</v>
      </c>
      <c r="L1474" s="9" t="s">
        <v>7181</v>
      </c>
      <c r="M1474" s="9" t="s">
        <v>7182</v>
      </c>
      <c r="N1474" s="9" t="s">
        <v>7183</v>
      </c>
      <c r="O1474" s="7" t="s">
        <v>7136</v>
      </c>
      <c r="P1474" s="7"/>
      <c r="Q1474" s="7">
        <v>1583</v>
      </c>
      <c r="R1474" s="7">
        <v>73186</v>
      </c>
      <c r="S1474" s="7"/>
      <c r="T1474" s="7"/>
      <c r="U1474" s="7"/>
      <c r="V1474" s="7"/>
      <c r="W1474" s="7"/>
      <c r="X1474" s="7"/>
      <c r="Y1474" s="7"/>
      <c r="Z1474" s="9" t="s">
        <v>7136</v>
      </c>
      <c r="AA1474" s="7" t="s">
        <v>480</v>
      </c>
      <c r="AB1474" s="7">
        <v>1</v>
      </c>
    </row>
    <row r="1475" spans="1:28" ht="21.6" customHeight="1">
      <c r="A1475" s="7">
        <v>8</v>
      </c>
      <c r="B1475" s="7">
        <v>2025122413</v>
      </c>
      <c r="C1475" s="7">
        <v>1</v>
      </c>
      <c r="D1475" s="7" t="s">
        <v>7123</v>
      </c>
      <c r="E1475" s="7" t="s">
        <v>130</v>
      </c>
      <c r="F1475" s="7" t="s">
        <v>8607</v>
      </c>
      <c r="G1475" s="7" t="s">
        <v>7976</v>
      </c>
      <c r="H1475" s="7" t="s">
        <v>7196</v>
      </c>
      <c r="I1475" s="7" t="s">
        <v>7192</v>
      </c>
      <c r="J1475" s="7" t="s">
        <v>7170</v>
      </c>
      <c r="K1475" s="7" t="s">
        <v>7129</v>
      </c>
      <c r="L1475" s="9" t="s">
        <v>7193</v>
      </c>
      <c r="M1475" s="9" t="s">
        <v>7194</v>
      </c>
      <c r="N1475" s="9" t="s">
        <v>7161</v>
      </c>
      <c r="O1475" s="7" t="s">
        <v>7136</v>
      </c>
      <c r="P1475" s="7"/>
      <c r="Q1475" s="7">
        <v>956</v>
      </c>
      <c r="R1475" s="7">
        <v>2347</v>
      </c>
      <c r="S1475" s="7"/>
      <c r="T1475" s="7"/>
      <c r="U1475" s="7"/>
      <c r="V1475" s="7"/>
      <c r="W1475" s="7"/>
      <c r="X1475" s="7"/>
      <c r="Y1475" s="7"/>
      <c r="Z1475" s="9" t="s">
        <v>7136</v>
      </c>
      <c r="AA1475" s="7" t="s">
        <v>480</v>
      </c>
      <c r="AB1475" s="7">
        <v>1</v>
      </c>
    </row>
    <row r="1476" spans="1:28" ht="21.6" customHeight="1">
      <c r="A1476" s="7">
        <v>9</v>
      </c>
      <c r="B1476" s="7">
        <v>2025122396</v>
      </c>
      <c r="C1476" s="7">
        <v>1</v>
      </c>
      <c r="D1476" s="7" t="s">
        <v>7123</v>
      </c>
      <c r="E1476" s="7" t="s">
        <v>130</v>
      </c>
      <c r="F1476" s="7" t="s">
        <v>8607</v>
      </c>
      <c r="G1476" s="7" t="s">
        <v>8575</v>
      </c>
      <c r="H1476" s="7" t="s">
        <v>7976</v>
      </c>
      <c r="I1476" s="7" t="s">
        <v>8417</v>
      </c>
      <c r="J1476" s="7" t="s">
        <v>7170</v>
      </c>
      <c r="K1476" s="7" t="s">
        <v>7129</v>
      </c>
      <c r="L1476" s="9" t="s">
        <v>8418</v>
      </c>
      <c r="M1476" s="9" t="s">
        <v>8419</v>
      </c>
      <c r="N1476" s="9" t="s">
        <v>8420</v>
      </c>
      <c r="O1476" s="7" t="s">
        <v>7136</v>
      </c>
      <c r="P1476" s="7"/>
      <c r="Q1476" s="7">
        <v>29</v>
      </c>
      <c r="R1476" s="7">
        <v>345</v>
      </c>
      <c r="S1476" s="7"/>
      <c r="T1476" s="7"/>
      <c r="U1476" s="7"/>
      <c r="V1476" s="7"/>
      <c r="W1476" s="7"/>
      <c r="X1476" s="7"/>
      <c r="Y1476" s="7"/>
      <c r="Z1476" s="9" t="s">
        <v>7136</v>
      </c>
      <c r="AA1476" s="7" t="s">
        <v>480</v>
      </c>
      <c r="AB1476" s="7">
        <v>1</v>
      </c>
    </row>
    <row r="1477" spans="1:28" ht="21.6" customHeight="1">
      <c r="A1477" s="7">
        <v>21</v>
      </c>
      <c r="B1477" s="7">
        <v>2025120639</v>
      </c>
      <c r="C1477" s="7">
        <v>1</v>
      </c>
      <c r="D1477" s="7" t="s">
        <v>7123</v>
      </c>
      <c r="E1477" s="7" t="s">
        <v>130</v>
      </c>
      <c r="F1477" s="7" t="s">
        <v>8590</v>
      </c>
      <c r="G1477" s="7" t="s">
        <v>8608</v>
      </c>
      <c r="H1477" s="7" t="s">
        <v>8597</v>
      </c>
      <c r="I1477" s="7" t="s">
        <v>7853</v>
      </c>
      <c r="J1477" s="7" t="s">
        <v>7199</v>
      </c>
      <c r="K1477" s="7" t="s">
        <v>7129</v>
      </c>
      <c r="L1477" s="9" t="s">
        <v>7574</v>
      </c>
      <c r="M1477" s="9" t="s">
        <v>7854</v>
      </c>
      <c r="N1477" s="9" t="s">
        <v>130</v>
      </c>
      <c r="O1477" s="7" t="s">
        <v>7136</v>
      </c>
      <c r="P1477" s="7"/>
      <c r="Q1477" s="7"/>
      <c r="R1477" s="7">
        <v>39718</v>
      </c>
      <c r="S1477" s="7"/>
      <c r="T1477" s="7"/>
      <c r="U1477" s="7"/>
      <c r="V1477" s="7"/>
      <c r="W1477" s="7"/>
      <c r="X1477" s="7"/>
      <c r="Y1477" s="7"/>
      <c r="Z1477" s="9" t="s">
        <v>7132</v>
      </c>
      <c r="AA1477" s="7" t="s">
        <v>480</v>
      </c>
      <c r="AB1477" s="7">
        <v>1</v>
      </c>
    </row>
    <row r="1478" spans="1:28" ht="21.6" customHeight="1">
      <c r="A1478" s="7">
        <v>33</v>
      </c>
      <c r="B1478" s="7">
        <v>2025122423</v>
      </c>
      <c r="C1478" s="7">
        <v>1</v>
      </c>
      <c r="D1478" s="7" t="s">
        <v>7123</v>
      </c>
      <c r="E1478" s="7" t="s">
        <v>130</v>
      </c>
      <c r="F1478" s="7" t="s">
        <v>8607</v>
      </c>
      <c r="G1478" s="7" t="s">
        <v>7275</v>
      </c>
      <c r="H1478" s="7" t="s">
        <v>7373</v>
      </c>
      <c r="I1478" s="7" t="s">
        <v>7253</v>
      </c>
      <c r="J1478" s="7" t="s">
        <v>7247</v>
      </c>
      <c r="K1478" s="7" t="s">
        <v>7129</v>
      </c>
      <c r="L1478" s="9" t="s">
        <v>8464</v>
      </c>
      <c r="M1478" s="9" t="s">
        <v>7255</v>
      </c>
      <c r="N1478" s="9" t="s">
        <v>7256</v>
      </c>
      <c r="O1478" s="7" t="s">
        <v>7136</v>
      </c>
      <c r="P1478" s="7"/>
      <c r="Q1478" s="7">
        <v>5870</v>
      </c>
      <c r="R1478" s="7">
        <v>46588</v>
      </c>
      <c r="S1478" s="7"/>
      <c r="T1478" s="7"/>
      <c r="U1478" s="7"/>
      <c r="V1478" s="7"/>
      <c r="W1478" s="7"/>
      <c r="X1478" s="7"/>
      <c r="Y1478" s="7"/>
      <c r="Z1478" s="9" t="s">
        <v>7136</v>
      </c>
      <c r="AA1478" s="7" t="s">
        <v>480</v>
      </c>
      <c r="AB1478" s="7">
        <v>1</v>
      </c>
    </row>
    <row r="1479" spans="1:28" ht="21.6" customHeight="1">
      <c r="A1479" s="7">
        <v>34</v>
      </c>
      <c r="B1479" s="7">
        <v>2025122394</v>
      </c>
      <c r="C1479" s="7">
        <v>1</v>
      </c>
      <c r="D1479" s="7" t="s">
        <v>7123</v>
      </c>
      <c r="E1479" s="7" t="s">
        <v>130</v>
      </c>
      <c r="F1479" s="7" t="s">
        <v>8607</v>
      </c>
      <c r="G1479" s="7" t="s">
        <v>7314</v>
      </c>
      <c r="H1479" s="7" t="s">
        <v>8575</v>
      </c>
      <c r="I1479" s="7" t="s">
        <v>8171</v>
      </c>
      <c r="J1479" s="7" t="s">
        <v>7247</v>
      </c>
      <c r="K1479" s="7" t="s">
        <v>7129</v>
      </c>
      <c r="L1479" s="9" t="s">
        <v>7235</v>
      </c>
      <c r="M1479" s="9" t="s">
        <v>7236</v>
      </c>
      <c r="N1479" s="9"/>
      <c r="O1479" s="7" t="s">
        <v>7136</v>
      </c>
      <c r="P1479" s="7"/>
      <c r="Q1479" s="7">
        <v>1056</v>
      </c>
      <c r="R1479" s="7">
        <v>14341</v>
      </c>
      <c r="S1479" s="7"/>
      <c r="T1479" s="7"/>
      <c r="U1479" s="7"/>
      <c r="V1479" s="7"/>
      <c r="W1479" s="7"/>
      <c r="X1479" s="7"/>
      <c r="Y1479" s="7"/>
      <c r="Z1479" s="9" t="s">
        <v>7136</v>
      </c>
      <c r="AA1479" s="7" t="s">
        <v>480</v>
      </c>
      <c r="AB1479" s="7">
        <v>1</v>
      </c>
    </row>
    <row r="1480" spans="1:28" ht="21.6" customHeight="1">
      <c r="A1480" s="7">
        <v>35</v>
      </c>
      <c r="B1480" s="7">
        <v>2025122427</v>
      </c>
      <c r="C1480" s="7">
        <v>1</v>
      </c>
      <c r="D1480" s="7" t="s">
        <v>7123</v>
      </c>
      <c r="E1480" s="7" t="s">
        <v>130</v>
      </c>
      <c r="F1480" s="7" t="s">
        <v>8607</v>
      </c>
      <c r="G1480" s="7" t="s">
        <v>7722</v>
      </c>
      <c r="H1480" s="7" t="s">
        <v>7332</v>
      </c>
      <c r="I1480" s="7" t="s">
        <v>8174</v>
      </c>
      <c r="J1480" s="7" t="s">
        <v>7274</v>
      </c>
      <c r="K1480" s="7" t="s">
        <v>7129</v>
      </c>
      <c r="L1480" s="9" t="s">
        <v>7260</v>
      </c>
      <c r="M1480" s="9" t="s">
        <v>7261</v>
      </c>
      <c r="N1480" s="9"/>
      <c r="O1480" s="7" t="s">
        <v>7136</v>
      </c>
      <c r="P1480" s="7"/>
      <c r="Q1480" s="7">
        <v>5653</v>
      </c>
      <c r="R1480" s="7">
        <v>7535</v>
      </c>
      <c r="S1480" s="7"/>
      <c r="T1480" s="7"/>
      <c r="U1480" s="7"/>
      <c r="V1480" s="7"/>
      <c r="W1480" s="7"/>
      <c r="X1480" s="7"/>
      <c r="Y1480" s="7"/>
      <c r="Z1480" s="9" t="s">
        <v>7136</v>
      </c>
      <c r="AA1480" s="7" t="s">
        <v>480</v>
      </c>
      <c r="AB1480" s="7">
        <v>1</v>
      </c>
    </row>
    <row r="1481" spans="1:28" ht="21.6" customHeight="1">
      <c r="A1481" s="7">
        <v>90</v>
      </c>
      <c r="B1481" s="7">
        <v>2025122336</v>
      </c>
      <c r="C1481" s="7">
        <v>1</v>
      </c>
      <c r="D1481" s="7" t="s">
        <v>7123</v>
      </c>
      <c r="E1481" s="7" t="s">
        <v>125</v>
      </c>
      <c r="F1481" s="7" t="s">
        <v>8607</v>
      </c>
      <c r="G1481" s="7" t="s">
        <v>7309</v>
      </c>
      <c r="H1481" s="7" t="s">
        <v>7179</v>
      </c>
      <c r="I1481" s="7" t="s">
        <v>7304</v>
      </c>
      <c r="J1481" s="7" t="s">
        <v>7141</v>
      </c>
      <c r="K1481" s="7" t="s">
        <v>7129</v>
      </c>
      <c r="L1481" s="9" t="s">
        <v>7305</v>
      </c>
      <c r="M1481" s="9" t="s">
        <v>7306</v>
      </c>
      <c r="N1481" s="9" t="s">
        <v>7307</v>
      </c>
      <c r="O1481" s="7" t="s">
        <v>471</v>
      </c>
      <c r="P1481" s="7"/>
      <c r="Q1481" s="7">
        <v>23533</v>
      </c>
      <c r="R1481" s="7">
        <v>90329</v>
      </c>
      <c r="S1481" s="7" t="s">
        <v>480</v>
      </c>
      <c r="T1481" s="7"/>
      <c r="U1481" s="7"/>
      <c r="V1481" s="7"/>
      <c r="W1481" s="7"/>
      <c r="X1481" s="7"/>
      <c r="Y1481" s="7"/>
      <c r="Z1481" s="9" t="s">
        <v>7641</v>
      </c>
      <c r="AA1481" s="7" t="s">
        <v>480</v>
      </c>
      <c r="AB1481" s="7">
        <v>1</v>
      </c>
    </row>
    <row r="1482" spans="1:28" ht="21.6" customHeight="1">
      <c r="A1482" s="7">
        <v>103</v>
      </c>
      <c r="B1482" s="7">
        <v>2025122308</v>
      </c>
      <c r="C1482" s="7">
        <v>1</v>
      </c>
      <c r="D1482" s="7" t="s">
        <v>7123</v>
      </c>
      <c r="E1482" s="7" t="s">
        <v>125</v>
      </c>
      <c r="F1482" s="7" t="s">
        <v>8609</v>
      </c>
      <c r="G1482" s="7" t="s">
        <v>7377</v>
      </c>
      <c r="H1482" s="7" t="s">
        <v>7378</v>
      </c>
      <c r="I1482" s="7" t="s">
        <v>7634</v>
      </c>
      <c r="J1482" s="7" t="s">
        <v>7170</v>
      </c>
      <c r="K1482" s="7" t="s">
        <v>7129</v>
      </c>
      <c r="L1482" s="9" t="s">
        <v>7290</v>
      </c>
      <c r="M1482" s="9" t="s">
        <v>7291</v>
      </c>
      <c r="N1482" s="9" t="s">
        <v>7443</v>
      </c>
      <c r="O1482" s="7" t="s">
        <v>471</v>
      </c>
      <c r="P1482" s="7"/>
      <c r="Q1482" s="7">
        <v>1100</v>
      </c>
      <c r="R1482" s="7">
        <v>16500</v>
      </c>
      <c r="S1482" s="7"/>
      <c r="T1482" s="7"/>
      <c r="U1482" s="7" t="s">
        <v>480</v>
      </c>
      <c r="V1482" s="7"/>
      <c r="W1482" s="7"/>
      <c r="X1482" s="7"/>
      <c r="Y1482" s="7"/>
      <c r="Z1482" s="9" t="s">
        <v>7308</v>
      </c>
      <c r="AA1482" s="7" t="s">
        <v>480</v>
      </c>
      <c r="AB1482" s="7">
        <v>1</v>
      </c>
    </row>
    <row r="1483" spans="1:28" ht="21.6" customHeight="1">
      <c r="A1483" s="7">
        <v>114</v>
      </c>
      <c r="B1483" s="7">
        <v>2025122334</v>
      </c>
      <c r="C1483" s="7">
        <v>1</v>
      </c>
      <c r="D1483" s="7" t="s">
        <v>7123</v>
      </c>
      <c r="E1483" s="7" t="s">
        <v>125</v>
      </c>
      <c r="F1483" s="7" t="s">
        <v>8607</v>
      </c>
      <c r="G1483" s="7" t="s">
        <v>7226</v>
      </c>
      <c r="H1483" s="7" t="s">
        <v>7309</v>
      </c>
      <c r="I1483" s="7" t="s">
        <v>8545</v>
      </c>
      <c r="J1483" s="7" t="s">
        <v>7170</v>
      </c>
      <c r="K1483" s="7" t="s">
        <v>7129</v>
      </c>
      <c r="L1483" s="9" t="s">
        <v>7486</v>
      </c>
      <c r="M1483" s="9" t="s">
        <v>7487</v>
      </c>
      <c r="N1483" s="9"/>
      <c r="O1483" s="7" t="s">
        <v>471</v>
      </c>
      <c r="P1483" s="7"/>
      <c r="Q1483" s="7">
        <v>125</v>
      </c>
      <c r="R1483" s="7">
        <v>4325</v>
      </c>
      <c r="S1483" s="7" t="s">
        <v>480</v>
      </c>
      <c r="T1483" s="7"/>
      <c r="U1483" s="7"/>
      <c r="V1483" s="7"/>
      <c r="W1483" s="7"/>
      <c r="X1483" s="7"/>
      <c r="Y1483" s="7"/>
      <c r="Z1483" s="9" t="s">
        <v>7641</v>
      </c>
      <c r="AA1483" s="7" t="s">
        <v>480</v>
      </c>
      <c r="AB1483" s="7">
        <v>1</v>
      </c>
    </row>
    <row r="1484" spans="1:28" ht="21.6" customHeight="1">
      <c r="A1484" s="7">
        <v>119</v>
      </c>
      <c r="B1484" s="7">
        <v>2025122429</v>
      </c>
      <c r="C1484" s="7">
        <v>1</v>
      </c>
      <c r="D1484" s="7" t="s">
        <v>7123</v>
      </c>
      <c r="E1484" s="7" t="s">
        <v>125</v>
      </c>
      <c r="F1484" s="7" t="s">
        <v>8607</v>
      </c>
      <c r="G1484" s="7" t="s">
        <v>7332</v>
      </c>
      <c r="H1484" s="7" t="s">
        <v>7793</v>
      </c>
      <c r="I1484" s="7" t="s">
        <v>7359</v>
      </c>
      <c r="J1484" s="7" t="s">
        <v>7199</v>
      </c>
      <c r="K1484" s="7" t="s">
        <v>7129</v>
      </c>
      <c r="L1484" s="9" t="s">
        <v>8492</v>
      </c>
      <c r="M1484" s="9" t="s">
        <v>7361</v>
      </c>
      <c r="N1484" s="9" t="s">
        <v>8493</v>
      </c>
      <c r="O1484" s="7" t="s">
        <v>471</v>
      </c>
      <c r="P1484" s="7"/>
      <c r="Q1484" s="7"/>
      <c r="R1484" s="7">
        <v>113400</v>
      </c>
      <c r="S1484" s="7"/>
      <c r="T1484" s="7"/>
      <c r="U1484" s="7" t="s">
        <v>480</v>
      </c>
      <c r="V1484" s="7"/>
      <c r="W1484" s="7"/>
      <c r="X1484" s="7"/>
      <c r="Y1484" s="7"/>
      <c r="Z1484" s="9" t="s">
        <v>7308</v>
      </c>
      <c r="AA1484" s="7" t="s">
        <v>480</v>
      </c>
      <c r="AB1484" s="7">
        <v>1</v>
      </c>
    </row>
    <row r="1485" spans="1:28" ht="21.6" customHeight="1">
      <c r="A1485" s="7">
        <v>178</v>
      </c>
      <c r="B1485" s="7">
        <v>2025122199</v>
      </c>
      <c r="C1485" s="7">
        <v>1</v>
      </c>
      <c r="D1485" s="7" t="s">
        <v>7123</v>
      </c>
      <c r="E1485" s="7" t="s">
        <v>125</v>
      </c>
      <c r="F1485" s="7" t="s">
        <v>8607</v>
      </c>
      <c r="G1485" s="7" t="s">
        <v>7327</v>
      </c>
      <c r="H1485" s="7" t="s">
        <v>7347</v>
      </c>
      <c r="I1485" s="7" t="s">
        <v>8517</v>
      </c>
      <c r="J1485" s="7" t="s">
        <v>8496</v>
      </c>
      <c r="K1485" s="7" t="s">
        <v>7129</v>
      </c>
      <c r="L1485" s="9" t="s">
        <v>7408</v>
      </c>
      <c r="M1485" s="9" t="s">
        <v>7659</v>
      </c>
      <c r="N1485" s="9" t="s">
        <v>7660</v>
      </c>
      <c r="O1485" s="7" t="s">
        <v>509</v>
      </c>
      <c r="P1485" s="7"/>
      <c r="Q1485" s="7"/>
      <c r="R1485" s="7">
        <v>37849</v>
      </c>
      <c r="S1485" s="7"/>
      <c r="T1485" s="7"/>
      <c r="U1485" s="7"/>
      <c r="V1485" s="7"/>
      <c r="W1485" s="7"/>
      <c r="X1485" s="7"/>
      <c r="Y1485" s="7"/>
      <c r="Z1485" s="9" t="s">
        <v>7308</v>
      </c>
      <c r="AA1485" s="7" t="s">
        <v>480</v>
      </c>
      <c r="AB1485" s="7">
        <v>1</v>
      </c>
    </row>
    <row r="1486" spans="1:28" ht="21.6" customHeight="1">
      <c r="A1486" s="7">
        <v>3</v>
      </c>
      <c r="B1486" s="7">
        <v>2025122665</v>
      </c>
      <c r="C1486" s="7">
        <v>1</v>
      </c>
      <c r="D1486" s="7" t="s">
        <v>7123</v>
      </c>
      <c r="E1486" s="7" t="s">
        <v>130</v>
      </c>
      <c r="F1486" s="7" t="s">
        <v>8610</v>
      </c>
      <c r="G1486" s="7" t="s">
        <v>8611</v>
      </c>
      <c r="H1486" s="7" t="s">
        <v>7942</v>
      </c>
      <c r="I1486" s="7" t="s">
        <v>7146</v>
      </c>
      <c r="J1486" s="7" t="s">
        <v>7141</v>
      </c>
      <c r="K1486" s="7" t="s">
        <v>7129</v>
      </c>
      <c r="L1486" s="9" t="s">
        <v>7147</v>
      </c>
      <c r="M1486" s="9" t="s">
        <v>7148</v>
      </c>
      <c r="N1486" s="9" t="s">
        <v>7830</v>
      </c>
      <c r="O1486" s="7" t="s">
        <v>471</v>
      </c>
      <c r="P1486" s="7"/>
      <c r="Q1486" s="7">
        <v>2246</v>
      </c>
      <c r="R1486" s="7">
        <v>17816</v>
      </c>
      <c r="S1486" s="7" t="s">
        <v>480</v>
      </c>
      <c r="T1486" s="7"/>
      <c r="U1486" s="7"/>
      <c r="V1486" s="7"/>
      <c r="W1486" s="7"/>
      <c r="X1486" s="7"/>
      <c r="Y1486" s="7"/>
      <c r="Z1486" s="9" t="s">
        <v>118</v>
      </c>
      <c r="AA1486" s="7" t="s">
        <v>480</v>
      </c>
      <c r="AB1486" s="7">
        <v>1</v>
      </c>
    </row>
    <row r="1487" spans="1:28" ht="21.6" customHeight="1">
      <c r="A1487" s="7">
        <v>9</v>
      </c>
      <c r="B1487" s="7">
        <v>2025122663</v>
      </c>
      <c r="C1487" s="7">
        <v>1</v>
      </c>
      <c r="D1487" s="7" t="s">
        <v>7123</v>
      </c>
      <c r="E1487" s="7" t="s">
        <v>130</v>
      </c>
      <c r="F1487" s="7" t="s">
        <v>8610</v>
      </c>
      <c r="G1487" s="7" t="s">
        <v>7415</v>
      </c>
      <c r="H1487" s="7" t="s">
        <v>8350</v>
      </c>
      <c r="I1487" s="7" t="s">
        <v>7186</v>
      </c>
      <c r="J1487" s="7" t="s">
        <v>7170</v>
      </c>
      <c r="K1487" s="7" t="s">
        <v>7129</v>
      </c>
      <c r="L1487" s="9" t="s">
        <v>7187</v>
      </c>
      <c r="M1487" s="9" t="s">
        <v>7188</v>
      </c>
      <c r="N1487" s="9"/>
      <c r="O1487" s="7" t="s">
        <v>471</v>
      </c>
      <c r="P1487" s="7"/>
      <c r="Q1487" s="7">
        <v>2292</v>
      </c>
      <c r="R1487" s="7">
        <v>2480</v>
      </c>
      <c r="S1487" s="7" t="s">
        <v>480</v>
      </c>
      <c r="T1487" s="7"/>
      <c r="U1487" s="7"/>
      <c r="V1487" s="7"/>
      <c r="W1487" s="7"/>
      <c r="X1487" s="7"/>
      <c r="Y1487" s="7"/>
      <c r="Z1487" s="9" t="s">
        <v>7132</v>
      </c>
      <c r="AA1487" s="7" t="s">
        <v>480</v>
      </c>
      <c r="AB1487" s="7">
        <v>1</v>
      </c>
    </row>
    <row r="1488" spans="1:28" ht="21.6" customHeight="1">
      <c r="A1488" s="7">
        <v>13</v>
      </c>
      <c r="B1488" s="7">
        <v>2025122660</v>
      </c>
      <c r="C1488" s="7">
        <v>1</v>
      </c>
      <c r="D1488" s="7" t="s">
        <v>7123</v>
      </c>
      <c r="E1488" s="7" t="s">
        <v>130</v>
      </c>
      <c r="F1488" s="7" t="s">
        <v>8610</v>
      </c>
      <c r="G1488" s="7" t="s">
        <v>7303</v>
      </c>
      <c r="H1488" s="7" t="s">
        <v>8612</v>
      </c>
      <c r="I1488" s="7" t="s">
        <v>8314</v>
      </c>
      <c r="J1488" s="7" t="s">
        <v>7170</v>
      </c>
      <c r="K1488" s="7" t="s">
        <v>7129</v>
      </c>
      <c r="L1488" s="9" t="s">
        <v>8315</v>
      </c>
      <c r="M1488" s="9" t="s">
        <v>7131</v>
      </c>
      <c r="N1488" s="9"/>
      <c r="O1488" s="7" t="s">
        <v>471</v>
      </c>
      <c r="P1488" s="7"/>
      <c r="Q1488" s="7">
        <v>623</v>
      </c>
      <c r="R1488" s="7">
        <v>6276</v>
      </c>
      <c r="S1488" s="7" t="s">
        <v>480</v>
      </c>
      <c r="T1488" s="7"/>
      <c r="U1488" s="7"/>
      <c r="V1488" s="7"/>
      <c r="W1488" s="7"/>
      <c r="X1488" s="7"/>
      <c r="Y1488" s="7"/>
      <c r="Z1488" s="9" t="s">
        <v>7132</v>
      </c>
      <c r="AA1488" s="7" t="s">
        <v>480</v>
      </c>
      <c r="AB1488" s="7">
        <v>1</v>
      </c>
    </row>
    <row r="1489" spans="1:28" ht="21.6" customHeight="1">
      <c r="A1489" s="7">
        <v>18</v>
      </c>
      <c r="B1489" s="7">
        <v>2025122669</v>
      </c>
      <c r="C1489" s="7">
        <v>1</v>
      </c>
      <c r="D1489" s="7" t="s">
        <v>7123</v>
      </c>
      <c r="E1489" s="7" t="s">
        <v>130</v>
      </c>
      <c r="F1489" s="7" t="s">
        <v>8610</v>
      </c>
      <c r="G1489" s="7" t="s">
        <v>8613</v>
      </c>
      <c r="H1489" s="7" t="s">
        <v>8614</v>
      </c>
      <c r="I1489" s="7" t="s">
        <v>8556</v>
      </c>
      <c r="J1489" s="7" t="s">
        <v>7170</v>
      </c>
      <c r="K1489" s="7" t="s">
        <v>7129</v>
      </c>
      <c r="L1489" s="9" t="s">
        <v>7210</v>
      </c>
      <c r="M1489" s="9" t="s">
        <v>7211</v>
      </c>
      <c r="N1489" s="9"/>
      <c r="O1489" s="7" t="s">
        <v>471</v>
      </c>
      <c r="P1489" s="7"/>
      <c r="Q1489" s="7">
        <v>19</v>
      </c>
      <c r="R1489" s="7">
        <v>1136</v>
      </c>
      <c r="S1489" s="7" t="s">
        <v>480</v>
      </c>
      <c r="T1489" s="7"/>
      <c r="U1489" s="7"/>
      <c r="V1489" s="7"/>
      <c r="W1489" s="7"/>
      <c r="X1489" s="7"/>
      <c r="Y1489" s="7"/>
      <c r="Z1489" s="9" t="s">
        <v>7132</v>
      </c>
      <c r="AA1489" s="7" t="s">
        <v>480</v>
      </c>
      <c r="AB1489" s="7">
        <v>1</v>
      </c>
    </row>
    <row r="1490" spans="1:28" ht="21.6" customHeight="1">
      <c r="A1490" s="7">
        <v>40</v>
      </c>
      <c r="B1490" s="7">
        <v>2025122679</v>
      </c>
      <c r="C1490" s="7">
        <v>1</v>
      </c>
      <c r="D1490" s="7" t="s">
        <v>7123</v>
      </c>
      <c r="E1490" s="7" t="s">
        <v>130</v>
      </c>
      <c r="F1490" s="7" t="s">
        <v>8610</v>
      </c>
      <c r="G1490" s="7" t="s">
        <v>7610</v>
      </c>
      <c r="H1490" s="7" t="s">
        <v>7611</v>
      </c>
      <c r="I1490" s="7" t="s">
        <v>7246</v>
      </c>
      <c r="J1490" s="7" t="s">
        <v>7247</v>
      </c>
      <c r="K1490" s="7" t="s">
        <v>7129</v>
      </c>
      <c r="L1490" s="9" t="s">
        <v>7248</v>
      </c>
      <c r="M1490" s="9" t="s">
        <v>7249</v>
      </c>
      <c r="N1490" s="9" t="s">
        <v>7250</v>
      </c>
      <c r="O1490" s="7" t="s">
        <v>471</v>
      </c>
      <c r="P1490" s="7"/>
      <c r="Q1490" s="7">
        <v>42460</v>
      </c>
      <c r="R1490" s="7">
        <v>41933</v>
      </c>
      <c r="S1490" s="7" t="s">
        <v>480</v>
      </c>
      <c r="T1490" s="7"/>
      <c r="U1490" s="7"/>
      <c r="V1490" s="7"/>
      <c r="W1490" s="7"/>
      <c r="X1490" s="7"/>
      <c r="Y1490" s="7"/>
      <c r="Z1490" s="9" t="s">
        <v>7132</v>
      </c>
      <c r="AA1490" s="7" t="s">
        <v>480</v>
      </c>
      <c r="AB1490" s="7">
        <v>1</v>
      </c>
    </row>
    <row r="1491" spans="1:28" ht="21.6" customHeight="1">
      <c r="A1491" s="7">
        <v>44</v>
      </c>
      <c r="B1491" s="7">
        <v>2025123271</v>
      </c>
      <c r="C1491" s="7">
        <v>1</v>
      </c>
      <c r="D1491" s="7" t="s">
        <v>7123</v>
      </c>
      <c r="E1491" s="7" t="s">
        <v>130</v>
      </c>
      <c r="F1491" s="7" t="s">
        <v>8615</v>
      </c>
      <c r="G1491" s="7" t="s">
        <v>7332</v>
      </c>
      <c r="H1491" s="7" t="s">
        <v>8616</v>
      </c>
      <c r="I1491" s="7" t="s">
        <v>7273</v>
      </c>
      <c r="J1491" s="7" t="s">
        <v>7274</v>
      </c>
      <c r="K1491" s="7" t="s">
        <v>7129</v>
      </c>
      <c r="L1491" s="9" t="s">
        <v>7266</v>
      </c>
      <c r="M1491" s="9" t="s">
        <v>7267</v>
      </c>
      <c r="N1491" s="9" t="s">
        <v>7268</v>
      </c>
      <c r="O1491" s="7" t="s">
        <v>471</v>
      </c>
      <c r="P1491" s="7"/>
      <c r="Q1491" s="7">
        <v>775</v>
      </c>
      <c r="R1491" s="7">
        <v>31887</v>
      </c>
      <c r="S1491" s="7" t="s">
        <v>480</v>
      </c>
      <c r="T1491" s="7"/>
      <c r="U1491" s="7"/>
      <c r="V1491" s="7"/>
      <c r="W1491" s="7"/>
      <c r="X1491" s="7"/>
      <c r="Y1491" s="7"/>
      <c r="Z1491" s="9" t="s">
        <v>7132</v>
      </c>
      <c r="AA1491" s="7" t="s">
        <v>480</v>
      </c>
      <c r="AB1491" s="7">
        <v>1</v>
      </c>
    </row>
    <row r="1492" spans="1:28" ht="21.6" customHeight="1">
      <c r="A1492" s="7">
        <v>48</v>
      </c>
      <c r="B1492" s="7">
        <v>2025123324</v>
      </c>
      <c r="C1492" s="7">
        <v>1</v>
      </c>
      <c r="D1492" s="7" t="s">
        <v>7123</v>
      </c>
      <c r="E1492" s="7" t="s">
        <v>130</v>
      </c>
      <c r="F1492" s="7" t="s">
        <v>8615</v>
      </c>
      <c r="G1492" s="7" t="s">
        <v>7997</v>
      </c>
      <c r="H1492" s="7" t="s">
        <v>7919</v>
      </c>
      <c r="I1492" s="7" t="s">
        <v>8174</v>
      </c>
      <c r="J1492" s="7" t="s">
        <v>7274</v>
      </c>
      <c r="K1492" s="7" t="s">
        <v>7129</v>
      </c>
      <c r="L1492" s="9" t="s">
        <v>7260</v>
      </c>
      <c r="M1492" s="9" t="s">
        <v>7261</v>
      </c>
      <c r="N1492" s="9"/>
      <c r="O1492" s="7" t="s">
        <v>7136</v>
      </c>
      <c r="P1492" s="7"/>
      <c r="Q1492" s="7">
        <v>5646</v>
      </c>
      <c r="R1492" s="7">
        <v>7535</v>
      </c>
      <c r="S1492" s="7"/>
      <c r="T1492" s="7"/>
      <c r="U1492" s="7"/>
      <c r="V1492" s="7"/>
      <c r="W1492" s="7"/>
      <c r="X1492" s="7"/>
      <c r="Y1492" s="7"/>
      <c r="Z1492" s="9" t="s">
        <v>7136</v>
      </c>
      <c r="AA1492" s="7" t="s">
        <v>480</v>
      </c>
      <c r="AB1492" s="7">
        <v>1</v>
      </c>
    </row>
    <row r="1493" spans="1:28" ht="21.6" customHeight="1">
      <c r="A1493" s="7">
        <v>49</v>
      </c>
      <c r="B1493" s="7">
        <v>2025122671</v>
      </c>
      <c r="C1493" s="7">
        <v>1</v>
      </c>
      <c r="D1493" s="7" t="s">
        <v>7123</v>
      </c>
      <c r="E1493" s="7" t="s">
        <v>130</v>
      </c>
      <c r="F1493" s="7" t="s">
        <v>8610</v>
      </c>
      <c r="G1493" s="7" t="s">
        <v>7977</v>
      </c>
      <c r="H1493" s="7" t="s">
        <v>7734</v>
      </c>
      <c r="I1493" s="7" t="s">
        <v>7752</v>
      </c>
      <c r="J1493" s="7" t="s">
        <v>7753</v>
      </c>
      <c r="K1493" s="7" t="s">
        <v>7129</v>
      </c>
      <c r="L1493" s="9" t="s">
        <v>7279</v>
      </c>
      <c r="M1493" s="9" t="s">
        <v>7280</v>
      </c>
      <c r="N1493" s="9"/>
      <c r="O1493" s="7" t="s">
        <v>471</v>
      </c>
      <c r="P1493" s="7"/>
      <c r="Q1493" s="7"/>
      <c r="R1493" s="7">
        <v>65750</v>
      </c>
      <c r="S1493" s="7" t="s">
        <v>480</v>
      </c>
      <c r="T1493" s="7"/>
      <c r="U1493" s="7"/>
      <c r="V1493" s="7"/>
      <c r="W1493" s="7"/>
      <c r="X1493" s="7"/>
      <c r="Y1493" s="7"/>
      <c r="Z1493" s="9" t="s">
        <v>7132</v>
      </c>
      <c r="AA1493" s="7" t="s">
        <v>480</v>
      </c>
      <c r="AB1493" s="7">
        <v>1</v>
      </c>
    </row>
    <row r="1494" spans="1:28" ht="21.6" customHeight="1">
      <c r="A1494" s="7">
        <v>51</v>
      </c>
      <c r="B1494" s="7">
        <v>2025123267</v>
      </c>
      <c r="C1494" s="7">
        <v>1</v>
      </c>
      <c r="D1494" s="7" t="s">
        <v>7123</v>
      </c>
      <c r="E1494" s="7" t="s">
        <v>130</v>
      </c>
      <c r="F1494" s="7" t="s">
        <v>8615</v>
      </c>
      <c r="G1494" s="7" t="s">
        <v>7150</v>
      </c>
      <c r="H1494" s="7" t="s">
        <v>7373</v>
      </c>
      <c r="I1494" s="7" t="s">
        <v>7281</v>
      </c>
      <c r="J1494" s="7" t="s">
        <v>7282</v>
      </c>
      <c r="K1494" s="7" t="s">
        <v>7129</v>
      </c>
      <c r="L1494" s="9" t="s">
        <v>7266</v>
      </c>
      <c r="M1494" s="9" t="s">
        <v>7267</v>
      </c>
      <c r="N1494" s="9" t="s">
        <v>7283</v>
      </c>
      <c r="O1494" s="7" t="s">
        <v>471</v>
      </c>
      <c r="P1494" s="7"/>
      <c r="Q1494" s="7"/>
      <c r="R1494" s="7">
        <v>152589</v>
      </c>
      <c r="S1494" s="7" t="s">
        <v>480</v>
      </c>
      <c r="T1494" s="7"/>
      <c r="U1494" s="7"/>
      <c r="V1494" s="7"/>
      <c r="W1494" s="7"/>
      <c r="X1494" s="7"/>
      <c r="Y1494" s="7"/>
      <c r="Z1494" s="9" t="s">
        <v>7132</v>
      </c>
      <c r="AA1494" s="7" t="s">
        <v>480</v>
      </c>
      <c r="AB1494" s="7">
        <v>1</v>
      </c>
    </row>
    <row r="1495" spans="1:28" ht="21.6" customHeight="1">
      <c r="A1495" s="7">
        <v>53</v>
      </c>
      <c r="B1495" s="7">
        <v>2025123269</v>
      </c>
      <c r="C1495" s="7">
        <v>1</v>
      </c>
      <c r="D1495" s="7" t="s">
        <v>7123</v>
      </c>
      <c r="E1495" s="7" t="s">
        <v>130</v>
      </c>
      <c r="F1495" s="7" t="s">
        <v>8615</v>
      </c>
      <c r="G1495" s="7" t="s">
        <v>7373</v>
      </c>
      <c r="H1495" s="7" t="s">
        <v>7332</v>
      </c>
      <c r="I1495" s="7" t="s">
        <v>7286</v>
      </c>
      <c r="J1495" s="7" t="s">
        <v>7282</v>
      </c>
      <c r="K1495" s="7" t="s">
        <v>7129</v>
      </c>
      <c r="L1495" s="9" t="s">
        <v>7266</v>
      </c>
      <c r="M1495" s="9" t="s">
        <v>7267</v>
      </c>
      <c r="N1495" s="9" t="s">
        <v>7287</v>
      </c>
      <c r="O1495" s="7" t="s">
        <v>471</v>
      </c>
      <c r="P1495" s="7"/>
      <c r="Q1495" s="7"/>
      <c r="R1495" s="7">
        <v>62448</v>
      </c>
      <c r="S1495" s="7" t="s">
        <v>480</v>
      </c>
      <c r="T1495" s="7"/>
      <c r="U1495" s="7"/>
      <c r="V1495" s="7"/>
      <c r="W1495" s="7"/>
      <c r="X1495" s="7"/>
      <c r="Y1495" s="7"/>
      <c r="Z1495" s="9" t="s">
        <v>7132</v>
      </c>
      <c r="AA1495" s="7" t="s">
        <v>480</v>
      </c>
      <c r="AB1495" s="7">
        <v>1</v>
      </c>
    </row>
    <row r="1496" spans="1:28" ht="21.6" customHeight="1">
      <c r="A1496" s="7">
        <v>152</v>
      </c>
      <c r="B1496" s="7">
        <v>2025122831</v>
      </c>
      <c r="C1496" s="7">
        <v>1</v>
      </c>
      <c r="D1496" s="7" t="s">
        <v>7123</v>
      </c>
      <c r="E1496" s="7" t="s">
        <v>125</v>
      </c>
      <c r="F1496" s="7" t="s">
        <v>8617</v>
      </c>
      <c r="G1496" s="7" t="s">
        <v>7150</v>
      </c>
      <c r="H1496" s="7" t="s">
        <v>7373</v>
      </c>
      <c r="I1496" s="7" t="s">
        <v>7620</v>
      </c>
      <c r="J1496" s="7" t="s">
        <v>7141</v>
      </c>
      <c r="K1496" s="7" t="s">
        <v>7129</v>
      </c>
      <c r="L1496" s="9" t="s">
        <v>7323</v>
      </c>
      <c r="M1496" s="9" t="s">
        <v>7621</v>
      </c>
      <c r="N1496" s="9" t="s">
        <v>7622</v>
      </c>
      <c r="O1496" s="7" t="s">
        <v>7136</v>
      </c>
      <c r="P1496" s="7"/>
      <c r="Q1496" s="7">
        <v>2731</v>
      </c>
      <c r="R1496" s="7">
        <v>1351</v>
      </c>
      <c r="S1496" s="7"/>
      <c r="T1496" s="7"/>
      <c r="U1496" s="7"/>
      <c r="V1496" s="7"/>
      <c r="W1496" s="7"/>
      <c r="X1496" s="7"/>
      <c r="Y1496" s="7"/>
      <c r="Z1496" s="9" t="s">
        <v>7641</v>
      </c>
      <c r="AA1496" s="7" t="s">
        <v>480</v>
      </c>
      <c r="AB1496" s="7">
        <v>1</v>
      </c>
    </row>
    <row r="1497" spans="1:28" ht="21.6" customHeight="1">
      <c r="A1497" s="7">
        <v>160</v>
      </c>
      <c r="B1497" s="7">
        <v>2025122498</v>
      </c>
      <c r="C1497" s="7">
        <v>1</v>
      </c>
      <c r="D1497" s="7" t="s">
        <v>7123</v>
      </c>
      <c r="E1497" s="7" t="s">
        <v>125</v>
      </c>
      <c r="F1497" s="7" t="s">
        <v>8618</v>
      </c>
      <c r="G1497" s="7" t="s">
        <v>7226</v>
      </c>
      <c r="H1497" s="7" t="s">
        <v>7179</v>
      </c>
      <c r="I1497" s="7" t="s">
        <v>7328</v>
      </c>
      <c r="J1497" s="7" t="s">
        <v>7170</v>
      </c>
      <c r="K1497" s="7" t="s">
        <v>7129</v>
      </c>
      <c r="L1497" s="9" t="s">
        <v>7329</v>
      </c>
      <c r="M1497" s="9" t="s">
        <v>7330</v>
      </c>
      <c r="N1497" s="9" t="s">
        <v>7331</v>
      </c>
      <c r="O1497" s="7" t="s">
        <v>509</v>
      </c>
      <c r="P1497" s="7">
        <v>6965</v>
      </c>
      <c r="Q1497" s="7">
        <v>15589</v>
      </c>
      <c r="R1497" s="7">
        <v>20840</v>
      </c>
      <c r="S1497" s="7"/>
      <c r="T1497" s="7"/>
      <c r="U1497" s="7"/>
      <c r="V1497" s="7"/>
      <c r="W1497" s="7"/>
      <c r="X1497" s="7"/>
      <c r="Y1497" s="7"/>
      <c r="Z1497" s="9" t="s">
        <v>8619</v>
      </c>
      <c r="AA1497" s="7" t="s">
        <v>480</v>
      </c>
      <c r="AB1497" s="7">
        <v>1</v>
      </c>
    </row>
    <row r="1498" spans="1:28" ht="21.6" customHeight="1">
      <c r="A1498" s="7">
        <v>172</v>
      </c>
      <c r="B1498" s="7">
        <v>2025122950</v>
      </c>
      <c r="C1498" s="7">
        <v>1</v>
      </c>
      <c r="D1498" s="7" t="s">
        <v>7123</v>
      </c>
      <c r="E1498" s="7" t="s">
        <v>125</v>
      </c>
      <c r="F1498" s="7" t="s">
        <v>8615</v>
      </c>
      <c r="G1498" s="7" t="s">
        <v>7226</v>
      </c>
      <c r="H1498" s="7" t="s">
        <v>7179</v>
      </c>
      <c r="I1498" s="7" t="s">
        <v>8102</v>
      </c>
      <c r="J1498" s="7" t="s">
        <v>7170</v>
      </c>
      <c r="K1498" s="7" t="s">
        <v>7129</v>
      </c>
      <c r="L1498" s="9" t="s">
        <v>7496</v>
      </c>
      <c r="M1498" s="9" t="s">
        <v>8103</v>
      </c>
      <c r="N1498" s="9" t="s">
        <v>7646</v>
      </c>
      <c r="O1498" s="7" t="s">
        <v>509</v>
      </c>
      <c r="P1498" s="7"/>
      <c r="Q1498" s="7">
        <v>1132</v>
      </c>
      <c r="R1498" s="7">
        <v>64599</v>
      </c>
      <c r="S1498" s="7"/>
      <c r="T1498" s="7"/>
      <c r="U1498" s="7"/>
      <c r="V1498" s="7"/>
      <c r="W1498" s="7"/>
      <c r="X1498" s="7"/>
      <c r="Y1498" s="7"/>
      <c r="Z1498" s="9" t="s">
        <v>8620</v>
      </c>
      <c r="AA1498" s="7" t="s">
        <v>480</v>
      </c>
      <c r="AB1498" s="7">
        <v>1</v>
      </c>
    </row>
    <row r="1499" spans="1:28" ht="21.6" customHeight="1">
      <c r="A1499" s="7">
        <v>187</v>
      </c>
      <c r="B1499" s="7">
        <v>2025123225</v>
      </c>
      <c r="C1499" s="7">
        <v>1</v>
      </c>
      <c r="D1499" s="7" t="s">
        <v>7123</v>
      </c>
      <c r="E1499" s="7" t="s">
        <v>125</v>
      </c>
      <c r="F1499" s="7" t="s">
        <v>8615</v>
      </c>
      <c r="G1499" s="7" t="s">
        <v>7288</v>
      </c>
      <c r="H1499" s="7" t="s">
        <v>7712</v>
      </c>
      <c r="I1499" s="7" t="s">
        <v>7354</v>
      </c>
      <c r="J1499" s="7" t="s">
        <v>7199</v>
      </c>
      <c r="K1499" s="7" t="s">
        <v>7129</v>
      </c>
      <c r="L1499" s="9" t="s">
        <v>7355</v>
      </c>
      <c r="M1499" s="9" t="s">
        <v>7356</v>
      </c>
      <c r="N1499" s="9"/>
      <c r="O1499" s="7" t="s">
        <v>471</v>
      </c>
      <c r="P1499" s="7"/>
      <c r="Q1499" s="7"/>
      <c r="R1499" s="7">
        <v>344434</v>
      </c>
      <c r="S1499" s="7" t="s">
        <v>480</v>
      </c>
      <c r="T1499" s="7"/>
      <c r="U1499" s="7"/>
      <c r="V1499" s="7"/>
      <c r="W1499" s="7"/>
      <c r="X1499" s="7"/>
      <c r="Y1499" s="7"/>
      <c r="Z1499" s="9" t="s">
        <v>7641</v>
      </c>
      <c r="AA1499" s="7" t="s">
        <v>480</v>
      </c>
      <c r="AB1499" s="7">
        <v>1</v>
      </c>
    </row>
    <row r="1500" spans="1:28" ht="21.6" customHeight="1">
      <c r="A1500" s="7">
        <v>190</v>
      </c>
      <c r="B1500" s="7">
        <v>2025123358</v>
      </c>
      <c r="C1500" s="7">
        <v>1</v>
      </c>
      <c r="D1500" s="7" t="s">
        <v>7123</v>
      </c>
      <c r="E1500" s="7" t="s">
        <v>125</v>
      </c>
      <c r="F1500" s="7" t="s">
        <v>8621</v>
      </c>
      <c r="G1500" s="7" t="s">
        <v>7226</v>
      </c>
      <c r="H1500" s="7" t="s">
        <v>7309</v>
      </c>
      <c r="I1500" s="7" t="s">
        <v>7359</v>
      </c>
      <c r="J1500" s="7" t="s">
        <v>7199</v>
      </c>
      <c r="K1500" s="7" t="s">
        <v>7129</v>
      </c>
      <c r="L1500" s="9" t="s">
        <v>8492</v>
      </c>
      <c r="M1500" s="9" t="s">
        <v>7361</v>
      </c>
      <c r="N1500" s="9" t="s">
        <v>8493</v>
      </c>
      <c r="O1500" s="7" t="s">
        <v>471</v>
      </c>
      <c r="P1500" s="7"/>
      <c r="Q1500" s="7"/>
      <c r="R1500" s="7">
        <v>117600</v>
      </c>
      <c r="S1500" s="7" t="s">
        <v>480</v>
      </c>
      <c r="T1500" s="7"/>
      <c r="U1500" s="7"/>
      <c r="V1500" s="7"/>
      <c r="W1500" s="7"/>
      <c r="X1500" s="7"/>
      <c r="Y1500" s="7"/>
      <c r="Z1500" s="9" t="s">
        <v>7641</v>
      </c>
      <c r="AA1500" s="7" t="s">
        <v>480</v>
      </c>
      <c r="AB1500" s="7">
        <v>1</v>
      </c>
    </row>
    <row r="1501" spans="1:28" ht="21.6" customHeight="1">
      <c r="A1501" s="7">
        <v>201</v>
      </c>
      <c r="B1501" s="7">
        <v>2025122619</v>
      </c>
      <c r="C1501" s="7">
        <v>1</v>
      </c>
      <c r="D1501" s="7" t="s">
        <v>7123</v>
      </c>
      <c r="E1501" s="7" t="s">
        <v>125</v>
      </c>
      <c r="F1501" s="7" t="s">
        <v>8610</v>
      </c>
      <c r="G1501" s="7" t="s">
        <v>7226</v>
      </c>
      <c r="H1501" s="7" t="s">
        <v>7179</v>
      </c>
      <c r="I1501" s="7" t="s">
        <v>7374</v>
      </c>
      <c r="J1501" s="7" t="s">
        <v>7199</v>
      </c>
      <c r="K1501" s="7" t="s">
        <v>7129</v>
      </c>
      <c r="L1501" s="9" t="s">
        <v>7216</v>
      </c>
      <c r="M1501" s="9" t="s">
        <v>7375</v>
      </c>
      <c r="N1501" s="9" t="s">
        <v>7376</v>
      </c>
      <c r="O1501" s="7" t="s">
        <v>509</v>
      </c>
      <c r="P1501" s="7"/>
      <c r="Q1501" s="7"/>
      <c r="R1501" s="7">
        <v>81064</v>
      </c>
      <c r="S1501" s="7"/>
      <c r="T1501" s="7"/>
      <c r="U1501" s="7"/>
      <c r="V1501" s="7"/>
      <c r="W1501" s="7"/>
      <c r="X1501" s="7"/>
      <c r="Y1501" s="7"/>
      <c r="Z1501" s="9" t="s">
        <v>8622</v>
      </c>
      <c r="AA1501" s="7" t="s">
        <v>480</v>
      </c>
      <c r="AB1501" s="7">
        <v>1</v>
      </c>
    </row>
    <row r="1502" spans="1:28" ht="21.6" customHeight="1">
      <c r="A1502" s="7">
        <v>215</v>
      </c>
      <c r="B1502" s="7">
        <v>2025122982</v>
      </c>
      <c r="C1502" s="7">
        <v>1</v>
      </c>
      <c r="D1502" s="7" t="s">
        <v>7123</v>
      </c>
      <c r="E1502" s="7" t="s">
        <v>125</v>
      </c>
      <c r="F1502" s="7" t="s">
        <v>8623</v>
      </c>
      <c r="G1502" s="7" t="s">
        <v>7372</v>
      </c>
      <c r="H1502" s="7" t="s">
        <v>7378</v>
      </c>
      <c r="I1502" s="7" t="s">
        <v>8369</v>
      </c>
      <c r="J1502" s="7" t="s">
        <v>7223</v>
      </c>
      <c r="K1502" s="7" t="s">
        <v>7129</v>
      </c>
      <c r="L1502" s="9" t="s">
        <v>7344</v>
      </c>
      <c r="M1502" s="9" t="s">
        <v>7468</v>
      </c>
      <c r="N1502" s="9" t="s">
        <v>7469</v>
      </c>
      <c r="O1502" s="7" t="s">
        <v>509</v>
      </c>
      <c r="P1502" s="7"/>
      <c r="Q1502" s="7"/>
      <c r="R1502" s="7">
        <v>12521</v>
      </c>
      <c r="S1502" s="7"/>
      <c r="T1502" s="7"/>
      <c r="U1502" s="7"/>
      <c r="V1502" s="7"/>
      <c r="W1502" s="7"/>
      <c r="X1502" s="7"/>
      <c r="Y1502" s="7"/>
      <c r="Z1502" s="9" t="s">
        <v>8624</v>
      </c>
      <c r="AA1502" s="7" t="s">
        <v>480</v>
      </c>
      <c r="AB1502" s="7">
        <v>1</v>
      </c>
    </row>
    <row r="1503" spans="1:28" ht="21.6" customHeight="1">
      <c r="A1503" s="7">
        <v>222</v>
      </c>
      <c r="B1503" s="7">
        <v>2025121226</v>
      </c>
      <c r="C1503" s="7">
        <v>1</v>
      </c>
      <c r="D1503" s="7" t="s">
        <v>7123</v>
      </c>
      <c r="E1503" s="7" t="s">
        <v>125</v>
      </c>
      <c r="F1503" s="7" t="s">
        <v>8592</v>
      </c>
      <c r="G1503" s="7" t="s">
        <v>7793</v>
      </c>
      <c r="H1503" s="7" t="s">
        <v>7533</v>
      </c>
      <c r="I1503" s="7" t="s">
        <v>8416</v>
      </c>
      <c r="J1503" s="7" t="s">
        <v>7223</v>
      </c>
      <c r="K1503" s="7" t="s">
        <v>7129</v>
      </c>
      <c r="L1503" s="9" t="s">
        <v>7344</v>
      </c>
      <c r="M1503" s="9" t="s">
        <v>7460</v>
      </c>
      <c r="N1503" s="9" t="s">
        <v>7325</v>
      </c>
      <c r="O1503" s="7" t="s">
        <v>7136</v>
      </c>
      <c r="P1503" s="7"/>
      <c r="Q1503" s="7"/>
      <c r="R1503" s="7">
        <v>6992</v>
      </c>
      <c r="S1503" s="7"/>
      <c r="T1503" s="7"/>
      <c r="U1503" s="7"/>
      <c r="V1503" s="7"/>
      <c r="W1503" s="7"/>
      <c r="X1503" s="7"/>
      <c r="Y1503" s="7"/>
      <c r="Z1503" s="9" t="s">
        <v>7641</v>
      </c>
      <c r="AA1503" s="7" t="s">
        <v>480</v>
      </c>
      <c r="AB1503" s="7">
        <v>1</v>
      </c>
    </row>
    <row r="1504" spans="1:28" ht="21.6" customHeight="1">
      <c r="A1504" s="7">
        <v>226</v>
      </c>
      <c r="B1504" s="7">
        <v>2025123223</v>
      </c>
      <c r="C1504" s="7">
        <v>1</v>
      </c>
      <c r="D1504" s="7" t="s">
        <v>7123</v>
      </c>
      <c r="E1504" s="7" t="s">
        <v>125</v>
      </c>
      <c r="F1504" s="7" t="s">
        <v>8615</v>
      </c>
      <c r="G1504" s="7" t="s">
        <v>7303</v>
      </c>
      <c r="H1504" s="7" t="s">
        <v>7288</v>
      </c>
      <c r="I1504" s="7" t="s">
        <v>7416</v>
      </c>
      <c r="J1504" s="7" t="s">
        <v>7417</v>
      </c>
      <c r="K1504" s="7" t="s">
        <v>7129</v>
      </c>
      <c r="L1504" s="9" t="s">
        <v>7418</v>
      </c>
      <c r="M1504" s="9" t="s">
        <v>7356</v>
      </c>
      <c r="N1504" s="9" t="s">
        <v>7388</v>
      </c>
      <c r="O1504" s="7" t="s">
        <v>471</v>
      </c>
      <c r="P1504" s="7"/>
      <c r="Q1504" s="7"/>
      <c r="R1504" s="7">
        <v>76644</v>
      </c>
      <c r="S1504" s="7" t="s">
        <v>480</v>
      </c>
      <c r="T1504" s="7"/>
      <c r="U1504" s="7"/>
      <c r="V1504" s="7"/>
      <c r="W1504" s="7"/>
      <c r="X1504" s="7"/>
      <c r="Y1504" s="7"/>
      <c r="Z1504" s="9" t="s">
        <v>7641</v>
      </c>
      <c r="AA1504" s="7" t="s">
        <v>480</v>
      </c>
      <c r="AB1504" s="7">
        <v>1</v>
      </c>
    </row>
    <row r="1505" spans="1:28" ht="21.6" customHeight="1">
      <c r="A1505" s="7">
        <v>248</v>
      </c>
      <c r="B1505" s="7">
        <v>2025122636</v>
      </c>
      <c r="C1505" s="7">
        <v>1</v>
      </c>
      <c r="D1505" s="7" t="s">
        <v>7123</v>
      </c>
      <c r="E1505" s="7" t="s">
        <v>125</v>
      </c>
      <c r="F1505" s="7" t="s">
        <v>8610</v>
      </c>
      <c r="G1505" s="7" t="s">
        <v>7327</v>
      </c>
      <c r="H1505" s="7" t="s">
        <v>7303</v>
      </c>
      <c r="I1505" s="7" t="s">
        <v>7923</v>
      </c>
      <c r="J1505" s="7" t="s">
        <v>7247</v>
      </c>
      <c r="K1505" s="7" t="s">
        <v>7129</v>
      </c>
      <c r="L1505" s="9" t="s">
        <v>8424</v>
      </c>
      <c r="M1505" s="9" t="s">
        <v>7925</v>
      </c>
      <c r="N1505" s="9" t="s">
        <v>7443</v>
      </c>
      <c r="O1505" s="7" t="s">
        <v>509</v>
      </c>
      <c r="P1505" s="7"/>
      <c r="Q1505" s="7">
        <v>11378</v>
      </c>
      <c r="R1505" s="7">
        <v>16096</v>
      </c>
      <c r="S1505" s="7"/>
      <c r="T1505" s="7"/>
      <c r="U1505" s="7"/>
      <c r="V1505" s="7"/>
      <c r="W1505" s="7"/>
      <c r="X1505" s="7"/>
      <c r="Y1505" s="7"/>
      <c r="Z1505" s="9" t="s">
        <v>8625</v>
      </c>
      <c r="AA1505" s="7" t="s">
        <v>480</v>
      </c>
      <c r="AB1505" s="7">
        <v>1</v>
      </c>
    </row>
    <row r="1506" spans="1:28" ht="21.6" customHeight="1">
      <c r="A1506" s="7">
        <v>249</v>
      </c>
      <c r="B1506" s="7">
        <v>2025122838</v>
      </c>
      <c r="C1506" s="7">
        <v>1</v>
      </c>
      <c r="D1506" s="7" t="s">
        <v>7123</v>
      </c>
      <c r="E1506" s="7" t="s">
        <v>125</v>
      </c>
      <c r="F1506" s="7" t="s">
        <v>8617</v>
      </c>
      <c r="G1506" s="7" t="s">
        <v>7332</v>
      </c>
      <c r="H1506" s="7" t="s">
        <v>7378</v>
      </c>
      <c r="I1506" s="7" t="s">
        <v>7923</v>
      </c>
      <c r="J1506" s="7" t="s">
        <v>7247</v>
      </c>
      <c r="K1506" s="7" t="s">
        <v>7129</v>
      </c>
      <c r="L1506" s="9" t="s">
        <v>8424</v>
      </c>
      <c r="M1506" s="9" t="s">
        <v>7925</v>
      </c>
      <c r="N1506" s="9" t="s">
        <v>7443</v>
      </c>
      <c r="O1506" s="7" t="s">
        <v>509</v>
      </c>
      <c r="P1506" s="7"/>
      <c r="Q1506" s="7">
        <v>11378</v>
      </c>
      <c r="R1506" s="7">
        <v>19096</v>
      </c>
      <c r="S1506" s="7"/>
      <c r="T1506" s="7"/>
      <c r="U1506" s="7"/>
      <c r="V1506" s="7"/>
      <c r="W1506" s="7"/>
      <c r="X1506" s="7"/>
      <c r="Y1506" s="7"/>
      <c r="Z1506" s="9" t="s">
        <v>8626</v>
      </c>
      <c r="AA1506" s="7" t="s">
        <v>480</v>
      </c>
      <c r="AB1506" s="7">
        <v>1</v>
      </c>
    </row>
    <row r="1507" spans="1:28" ht="21.6" customHeight="1">
      <c r="A1507" s="7">
        <v>250</v>
      </c>
      <c r="B1507" s="7">
        <v>2025122883</v>
      </c>
      <c r="C1507" s="7">
        <v>1</v>
      </c>
      <c r="D1507" s="7" t="s">
        <v>7123</v>
      </c>
      <c r="E1507" s="7" t="s">
        <v>125</v>
      </c>
      <c r="F1507" s="7" t="s">
        <v>8623</v>
      </c>
      <c r="G1507" s="7" t="s">
        <v>7226</v>
      </c>
      <c r="H1507" s="7" t="s">
        <v>7179</v>
      </c>
      <c r="I1507" s="7" t="s">
        <v>7923</v>
      </c>
      <c r="J1507" s="7" t="s">
        <v>7247</v>
      </c>
      <c r="K1507" s="7" t="s">
        <v>7129</v>
      </c>
      <c r="L1507" s="9" t="s">
        <v>8424</v>
      </c>
      <c r="M1507" s="9" t="s">
        <v>7925</v>
      </c>
      <c r="N1507" s="9" t="s">
        <v>7443</v>
      </c>
      <c r="O1507" s="7" t="s">
        <v>509</v>
      </c>
      <c r="P1507" s="7"/>
      <c r="Q1507" s="7">
        <v>11378</v>
      </c>
      <c r="R1507" s="7">
        <v>19096</v>
      </c>
      <c r="S1507" s="7"/>
      <c r="T1507" s="7"/>
      <c r="U1507" s="7"/>
      <c r="V1507" s="7"/>
      <c r="W1507" s="7"/>
      <c r="X1507" s="7"/>
      <c r="Y1507" s="7"/>
      <c r="Z1507" s="9" t="s">
        <v>8627</v>
      </c>
      <c r="AA1507" s="7" t="s">
        <v>480</v>
      </c>
      <c r="AB1507" s="7">
        <v>1</v>
      </c>
    </row>
    <row r="1508" spans="1:28" ht="21.6" customHeight="1">
      <c r="A1508" s="7">
        <v>251</v>
      </c>
      <c r="B1508" s="7">
        <v>2025123478</v>
      </c>
      <c r="C1508" s="7">
        <v>1</v>
      </c>
      <c r="D1508" s="7" t="s">
        <v>7123</v>
      </c>
      <c r="E1508" s="7" t="s">
        <v>125</v>
      </c>
      <c r="F1508" s="7" t="s">
        <v>8621</v>
      </c>
      <c r="G1508" s="7" t="s">
        <v>7333</v>
      </c>
      <c r="H1508" s="7" t="s">
        <v>8302</v>
      </c>
      <c r="I1508" s="7" t="s">
        <v>7923</v>
      </c>
      <c r="J1508" s="7" t="s">
        <v>7247</v>
      </c>
      <c r="K1508" s="7" t="s">
        <v>7129</v>
      </c>
      <c r="L1508" s="9" t="s">
        <v>8424</v>
      </c>
      <c r="M1508" s="9" t="s">
        <v>7925</v>
      </c>
      <c r="N1508" s="9" t="s">
        <v>7443</v>
      </c>
      <c r="O1508" s="7" t="s">
        <v>509</v>
      </c>
      <c r="P1508" s="7"/>
      <c r="Q1508" s="7">
        <v>11378</v>
      </c>
      <c r="R1508" s="7">
        <v>19096</v>
      </c>
      <c r="S1508" s="7"/>
      <c r="T1508" s="7"/>
      <c r="U1508" s="7"/>
      <c r="V1508" s="7"/>
      <c r="W1508" s="7"/>
      <c r="X1508" s="7"/>
      <c r="Y1508" s="7"/>
      <c r="Z1508" s="9" t="s">
        <v>8628</v>
      </c>
      <c r="AA1508" s="7" t="s">
        <v>480</v>
      </c>
      <c r="AB1508" s="7">
        <v>1</v>
      </c>
    </row>
    <row r="1509" spans="1:28" ht="21.6" customHeight="1">
      <c r="A1509" s="7">
        <v>277</v>
      </c>
      <c r="B1509" s="7">
        <v>2025123293</v>
      </c>
      <c r="C1509" s="7">
        <v>1</v>
      </c>
      <c r="D1509" s="7" t="s">
        <v>7123</v>
      </c>
      <c r="E1509" s="7" t="s">
        <v>125</v>
      </c>
      <c r="F1509" s="7" t="s">
        <v>8615</v>
      </c>
      <c r="G1509" s="7" t="s">
        <v>7332</v>
      </c>
      <c r="H1509" s="7" t="s">
        <v>7197</v>
      </c>
      <c r="I1509" s="7" t="s">
        <v>7513</v>
      </c>
      <c r="J1509" s="7" t="s">
        <v>1843</v>
      </c>
      <c r="K1509" s="7" t="s">
        <v>7129</v>
      </c>
      <c r="L1509" s="9" t="s">
        <v>7200</v>
      </c>
      <c r="M1509" s="9" t="s">
        <v>7493</v>
      </c>
      <c r="N1509" s="9" t="s">
        <v>7514</v>
      </c>
      <c r="O1509" s="7" t="s">
        <v>471</v>
      </c>
      <c r="P1509" s="7"/>
      <c r="Q1509" s="7"/>
      <c r="R1509" s="7">
        <v>16765</v>
      </c>
      <c r="S1509" s="7"/>
      <c r="T1509" s="7"/>
      <c r="U1509" s="7" t="s">
        <v>480</v>
      </c>
      <c r="V1509" s="7"/>
      <c r="W1509" s="7"/>
      <c r="X1509" s="7"/>
      <c r="Y1509" s="7"/>
      <c r="Z1509" s="9" t="s">
        <v>7308</v>
      </c>
      <c r="AA1509" s="7" t="s">
        <v>480</v>
      </c>
      <c r="AB1509" s="7">
        <v>1</v>
      </c>
    </row>
    <row r="1510" spans="1:28" ht="21.6" customHeight="1">
      <c r="A1510" s="7">
        <v>278</v>
      </c>
      <c r="B1510" s="7">
        <v>2025123291</v>
      </c>
      <c r="C1510" s="7">
        <v>1</v>
      </c>
      <c r="D1510" s="7" t="s">
        <v>7123</v>
      </c>
      <c r="E1510" s="7" t="s">
        <v>125</v>
      </c>
      <c r="F1510" s="7" t="s">
        <v>8615</v>
      </c>
      <c r="G1510" s="7" t="s">
        <v>7599</v>
      </c>
      <c r="H1510" s="7" t="s">
        <v>7722</v>
      </c>
      <c r="I1510" s="7" t="s">
        <v>7516</v>
      </c>
      <c r="J1510" s="7" t="s">
        <v>1843</v>
      </c>
      <c r="K1510" s="7" t="s">
        <v>7129</v>
      </c>
      <c r="L1510" s="9" t="s">
        <v>7200</v>
      </c>
      <c r="M1510" s="9" t="s">
        <v>7493</v>
      </c>
      <c r="N1510" s="9" t="s">
        <v>7517</v>
      </c>
      <c r="O1510" s="7" t="s">
        <v>471</v>
      </c>
      <c r="P1510" s="7"/>
      <c r="Q1510" s="7"/>
      <c r="R1510" s="7">
        <v>183841</v>
      </c>
      <c r="S1510" s="7"/>
      <c r="T1510" s="7"/>
      <c r="U1510" s="7" t="s">
        <v>480</v>
      </c>
      <c r="V1510" s="7"/>
      <c r="W1510" s="7"/>
      <c r="X1510" s="7"/>
      <c r="Y1510" s="7"/>
      <c r="Z1510" s="9" t="s">
        <v>7308</v>
      </c>
      <c r="AA1510" s="7" t="s">
        <v>480</v>
      </c>
      <c r="AB1510" s="7">
        <v>1</v>
      </c>
    </row>
    <row r="1511" spans="1:28" ht="21.6" customHeight="1">
      <c r="A1511" s="7">
        <v>280</v>
      </c>
      <c r="B1511" s="7">
        <v>2025123221</v>
      </c>
      <c r="C1511" s="7">
        <v>1</v>
      </c>
      <c r="D1511" s="7" t="s">
        <v>7123</v>
      </c>
      <c r="E1511" s="7" t="s">
        <v>125</v>
      </c>
      <c r="F1511" s="7" t="s">
        <v>8615</v>
      </c>
      <c r="G1511" s="7" t="s">
        <v>7347</v>
      </c>
      <c r="H1511" s="7" t="s">
        <v>7303</v>
      </c>
      <c r="I1511" s="7" t="s">
        <v>7518</v>
      </c>
      <c r="J1511" s="7" t="s">
        <v>1843</v>
      </c>
      <c r="K1511" s="7" t="s">
        <v>7129</v>
      </c>
      <c r="L1511" s="9" t="s">
        <v>7418</v>
      </c>
      <c r="M1511" s="9" t="s">
        <v>7356</v>
      </c>
      <c r="N1511" s="9" t="s">
        <v>7388</v>
      </c>
      <c r="O1511" s="7" t="s">
        <v>471</v>
      </c>
      <c r="P1511" s="7"/>
      <c r="Q1511" s="7"/>
      <c r="R1511" s="7">
        <v>125054</v>
      </c>
      <c r="S1511" s="7" t="s">
        <v>480</v>
      </c>
      <c r="T1511" s="7"/>
      <c r="U1511" s="7"/>
      <c r="V1511" s="7"/>
      <c r="W1511" s="7"/>
      <c r="X1511" s="7"/>
      <c r="Y1511" s="7"/>
      <c r="Z1511" s="9" t="s">
        <v>7641</v>
      </c>
      <c r="AA1511" s="7" t="s">
        <v>480</v>
      </c>
      <c r="AB1511" s="7">
        <v>1</v>
      </c>
    </row>
    <row r="1512" spans="1:28" ht="21.6" customHeight="1">
      <c r="A1512" s="7">
        <v>282</v>
      </c>
      <c r="B1512" s="7">
        <v>2025123600</v>
      </c>
      <c r="C1512" s="7">
        <v>1</v>
      </c>
      <c r="D1512" s="7" t="s">
        <v>7123</v>
      </c>
      <c r="E1512" s="7" t="s">
        <v>125</v>
      </c>
      <c r="F1512" s="7" t="s">
        <v>8629</v>
      </c>
      <c r="G1512" s="7" t="s">
        <v>7296</v>
      </c>
      <c r="H1512" s="7" t="s">
        <v>7226</v>
      </c>
      <c r="I1512" s="7" t="s">
        <v>7518</v>
      </c>
      <c r="J1512" s="7" t="s">
        <v>1843</v>
      </c>
      <c r="K1512" s="7" t="s">
        <v>7129</v>
      </c>
      <c r="L1512" s="9" t="s">
        <v>7418</v>
      </c>
      <c r="M1512" s="9" t="s">
        <v>7356</v>
      </c>
      <c r="N1512" s="9" t="s">
        <v>7388</v>
      </c>
      <c r="O1512" s="7" t="s">
        <v>471</v>
      </c>
      <c r="P1512" s="7"/>
      <c r="Q1512" s="7"/>
      <c r="R1512" s="7">
        <v>125054</v>
      </c>
      <c r="S1512" s="7"/>
      <c r="T1512" s="7"/>
      <c r="U1512" s="7" t="s">
        <v>480</v>
      </c>
      <c r="V1512" s="7"/>
      <c r="W1512" s="7"/>
      <c r="X1512" s="7"/>
      <c r="Y1512" s="7"/>
      <c r="Z1512" s="9" t="s">
        <v>7308</v>
      </c>
      <c r="AA1512" s="7" t="s">
        <v>480</v>
      </c>
      <c r="AB1512" s="7">
        <v>1</v>
      </c>
    </row>
    <row r="1513" spans="1:28" ht="21.6" customHeight="1">
      <c r="A1513" s="7">
        <v>286</v>
      </c>
      <c r="B1513" s="7">
        <v>2025123290</v>
      </c>
      <c r="C1513" s="7">
        <v>1</v>
      </c>
      <c r="D1513" s="7" t="s">
        <v>7123</v>
      </c>
      <c r="E1513" s="7" t="s">
        <v>125</v>
      </c>
      <c r="F1513" s="7" t="s">
        <v>8615</v>
      </c>
      <c r="G1513" s="7" t="s">
        <v>7373</v>
      </c>
      <c r="H1513" s="7" t="s">
        <v>7599</v>
      </c>
      <c r="I1513" s="7" t="s">
        <v>8630</v>
      </c>
      <c r="J1513" s="7" t="s">
        <v>1843</v>
      </c>
      <c r="K1513" s="7" t="s">
        <v>7129</v>
      </c>
      <c r="L1513" s="9" t="s">
        <v>7200</v>
      </c>
      <c r="M1513" s="9" t="s">
        <v>7687</v>
      </c>
      <c r="N1513" s="9" t="s">
        <v>7688</v>
      </c>
      <c r="O1513" s="7" t="s">
        <v>471</v>
      </c>
      <c r="P1513" s="7"/>
      <c r="Q1513" s="7"/>
      <c r="R1513" s="7">
        <v>9692</v>
      </c>
      <c r="S1513" s="7"/>
      <c r="T1513" s="7"/>
      <c r="U1513" s="7" t="s">
        <v>480</v>
      </c>
      <c r="V1513" s="7"/>
      <c r="W1513" s="7"/>
      <c r="X1513" s="7"/>
      <c r="Y1513" s="7"/>
      <c r="Z1513" s="9" t="s">
        <v>7308</v>
      </c>
      <c r="AA1513" s="7" t="s">
        <v>480</v>
      </c>
      <c r="AB1513" s="7">
        <v>1</v>
      </c>
    </row>
    <row r="1514" spans="1:28" ht="21.6" customHeight="1">
      <c r="A1514" s="7">
        <v>287</v>
      </c>
      <c r="B1514" s="7">
        <v>2025123292</v>
      </c>
      <c r="C1514" s="7">
        <v>1</v>
      </c>
      <c r="D1514" s="7" t="s">
        <v>7123</v>
      </c>
      <c r="E1514" s="7" t="s">
        <v>125</v>
      </c>
      <c r="F1514" s="7" t="s">
        <v>8615</v>
      </c>
      <c r="G1514" s="7" t="s">
        <v>7722</v>
      </c>
      <c r="H1514" s="7" t="s">
        <v>7332</v>
      </c>
      <c r="I1514" s="7" t="s">
        <v>8550</v>
      </c>
      <c r="J1514" s="7" t="s">
        <v>1843</v>
      </c>
      <c r="K1514" s="7" t="s">
        <v>7129</v>
      </c>
      <c r="L1514" s="9" t="s">
        <v>7200</v>
      </c>
      <c r="M1514" s="9" t="s">
        <v>7493</v>
      </c>
      <c r="N1514" s="9" t="s">
        <v>7698</v>
      </c>
      <c r="O1514" s="7" t="s">
        <v>471</v>
      </c>
      <c r="P1514" s="7"/>
      <c r="Q1514" s="7"/>
      <c r="R1514" s="7">
        <v>9566</v>
      </c>
      <c r="S1514" s="7"/>
      <c r="T1514" s="7"/>
      <c r="U1514" s="7" t="s">
        <v>480</v>
      </c>
      <c r="V1514" s="7"/>
      <c r="W1514" s="7"/>
      <c r="X1514" s="7"/>
      <c r="Y1514" s="7"/>
      <c r="Z1514" s="9" t="s">
        <v>7308</v>
      </c>
      <c r="AA1514" s="7" t="s">
        <v>480</v>
      </c>
      <c r="AB1514" s="7">
        <v>1</v>
      </c>
    </row>
    <row r="1515" spans="1:28" ht="21.6" customHeight="1">
      <c r="A1515" s="7">
        <v>333</v>
      </c>
      <c r="B1515" s="7">
        <v>2025123586</v>
      </c>
      <c r="C1515" s="7">
        <v>1</v>
      </c>
      <c r="D1515" s="7" t="s">
        <v>7123</v>
      </c>
      <c r="E1515" s="7" t="s">
        <v>125</v>
      </c>
      <c r="F1515" s="7" t="s">
        <v>8631</v>
      </c>
      <c r="G1515" s="7" t="s">
        <v>7333</v>
      </c>
      <c r="H1515" s="7" t="s">
        <v>7540</v>
      </c>
      <c r="I1515" s="7" t="s">
        <v>8632</v>
      </c>
      <c r="J1515" s="7" t="s">
        <v>8633</v>
      </c>
      <c r="K1515" s="7" t="s">
        <v>7525</v>
      </c>
      <c r="L1515" s="9" t="s">
        <v>7526</v>
      </c>
      <c r="M1515" s="9" t="s">
        <v>8634</v>
      </c>
      <c r="N1515" s="9" t="s">
        <v>165</v>
      </c>
      <c r="O1515" s="7" t="s">
        <v>509</v>
      </c>
      <c r="P1515" s="7"/>
      <c r="Q1515" s="7"/>
      <c r="R1515" s="7">
        <v>0</v>
      </c>
      <c r="S1515" s="7"/>
      <c r="T1515" s="7"/>
      <c r="U1515" s="7"/>
      <c r="V1515" s="7"/>
      <c r="W1515" s="7"/>
      <c r="X1515" s="7"/>
      <c r="Y1515" s="7"/>
      <c r="Z1515" s="9" t="s">
        <v>8635</v>
      </c>
      <c r="AA1515" s="7" t="s">
        <v>480</v>
      </c>
      <c r="AB1515" s="7">
        <v>1</v>
      </c>
    </row>
    <row r="1516" spans="1:28" ht="21.6" customHeight="1">
      <c r="A1516" s="7">
        <v>337</v>
      </c>
      <c r="B1516" s="7">
        <v>2025122595</v>
      </c>
      <c r="C1516" s="7">
        <v>1</v>
      </c>
      <c r="D1516" s="7" t="s">
        <v>7123</v>
      </c>
      <c r="E1516" s="7" t="s">
        <v>146</v>
      </c>
      <c r="F1516" s="7" t="s">
        <v>8618</v>
      </c>
      <c r="G1516" s="7" t="s">
        <v>7507</v>
      </c>
      <c r="H1516" s="7" t="s">
        <v>8636</v>
      </c>
      <c r="I1516" s="7" t="s">
        <v>7530</v>
      </c>
      <c r="J1516" s="7" t="s">
        <v>7247</v>
      </c>
      <c r="K1516" s="7" t="s">
        <v>7129</v>
      </c>
      <c r="L1516" s="9" t="s">
        <v>7531</v>
      </c>
      <c r="M1516" s="9" t="s">
        <v>7532</v>
      </c>
      <c r="N1516" s="9" t="s">
        <v>7376</v>
      </c>
      <c r="O1516" s="7" t="s">
        <v>7136</v>
      </c>
      <c r="P1516" s="7"/>
      <c r="Q1516" s="7">
        <v>6824</v>
      </c>
      <c r="R1516" s="7">
        <v>77075</v>
      </c>
      <c r="S1516" s="7"/>
      <c r="T1516" s="7"/>
      <c r="U1516" s="7"/>
      <c r="V1516" s="7"/>
      <c r="W1516" s="7"/>
      <c r="X1516" s="7"/>
      <c r="Y1516" s="7"/>
      <c r="Z1516" s="9"/>
      <c r="AA1516" s="7" t="s">
        <v>480</v>
      </c>
      <c r="AB1516" s="7">
        <v>1</v>
      </c>
    </row>
    <row r="1517" spans="1:28" ht="21.6" customHeight="1">
      <c r="A1517" s="7">
        <v>338</v>
      </c>
      <c r="B1517" s="7">
        <v>2025122596</v>
      </c>
      <c r="C1517" s="7">
        <v>1</v>
      </c>
      <c r="D1517" s="7" t="s">
        <v>7123</v>
      </c>
      <c r="E1517" s="7" t="s">
        <v>146</v>
      </c>
      <c r="F1517" s="7" t="s">
        <v>8618</v>
      </c>
      <c r="G1517" s="7" t="s">
        <v>8225</v>
      </c>
      <c r="H1517" s="7" t="s">
        <v>8637</v>
      </c>
      <c r="I1517" s="7" t="s">
        <v>7537</v>
      </c>
      <c r="J1517" s="7" t="s">
        <v>7247</v>
      </c>
      <c r="K1517" s="7" t="s">
        <v>7129</v>
      </c>
      <c r="L1517" s="9" t="s">
        <v>7531</v>
      </c>
      <c r="M1517" s="9" t="s">
        <v>7532</v>
      </c>
      <c r="N1517" s="9" t="s">
        <v>7376</v>
      </c>
      <c r="O1517" s="7" t="s">
        <v>7136</v>
      </c>
      <c r="P1517" s="7"/>
      <c r="Q1517" s="7">
        <v>10754</v>
      </c>
      <c r="R1517" s="7">
        <v>129783</v>
      </c>
      <c r="S1517" s="7"/>
      <c r="T1517" s="7"/>
      <c r="U1517" s="7"/>
      <c r="V1517" s="7"/>
      <c r="W1517" s="7"/>
      <c r="X1517" s="7"/>
      <c r="Y1517" s="7"/>
      <c r="Z1517" s="9"/>
      <c r="AA1517" s="7" t="s">
        <v>480</v>
      </c>
      <c r="AB1517" s="7">
        <v>1</v>
      </c>
    </row>
    <row r="1518" spans="1:28" ht="21.6" customHeight="1">
      <c r="A1518" s="7">
        <v>1</v>
      </c>
      <c r="B1518" s="7">
        <v>2026011181</v>
      </c>
      <c r="C1518" s="7">
        <v>1</v>
      </c>
      <c r="D1518" s="7" t="s">
        <v>7123</v>
      </c>
      <c r="E1518" s="7" t="s">
        <v>145</v>
      </c>
      <c r="F1518" s="7" t="s">
        <v>8638</v>
      </c>
      <c r="G1518" s="7" t="s">
        <v>7226</v>
      </c>
      <c r="H1518" s="7" t="s">
        <v>8081</v>
      </c>
      <c r="I1518" s="7" t="s">
        <v>8639</v>
      </c>
      <c r="J1518" s="7" t="s">
        <v>7170</v>
      </c>
      <c r="K1518" s="7" t="s">
        <v>7129</v>
      </c>
      <c r="L1518" s="9" t="s">
        <v>8640</v>
      </c>
      <c r="M1518" s="9" t="s">
        <v>8641</v>
      </c>
      <c r="N1518" s="9"/>
      <c r="O1518" s="7" t="s">
        <v>471</v>
      </c>
      <c r="P1518" s="7"/>
      <c r="Q1518" s="7">
        <v>1454</v>
      </c>
      <c r="R1518" s="7">
        <v>3044</v>
      </c>
      <c r="S1518" s="7" t="s">
        <v>480</v>
      </c>
      <c r="T1518" s="7"/>
      <c r="U1518" s="7"/>
      <c r="V1518" s="7"/>
      <c r="W1518" s="7"/>
      <c r="X1518" s="7"/>
      <c r="Y1518" s="7"/>
      <c r="Z1518" s="9" t="s">
        <v>7766</v>
      </c>
      <c r="AA1518" s="7" t="s">
        <v>480</v>
      </c>
      <c r="AB1518" s="7">
        <v>1</v>
      </c>
    </row>
    <row r="1519" spans="1:28" ht="21.6" customHeight="1">
      <c r="A1519" s="7">
        <v>3</v>
      </c>
      <c r="B1519" s="7">
        <v>2026011210</v>
      </c>
      <c r="C1519" s="7">
        <v>1</v>
      </c>
      <c r="D1519" s="7" t="s">
        <v>7123</v>
      </c>
      <c r="E1519" s="7" t="s">
        <v>145</v>
      </c>
      <c r="F1519" s="7" t="s">
        <v>8638</v>
      </c>
      <c r="G1519" s="7" t="s">
        <v>8058</v>
      </c>
      <c r="H1519" s="7" t="s">
        <v>7583</v>
      </c>
      <c r="I1519" s="7" t="s">
        <v>8642</v>
      </c>
      <c r="J1519" s="7" t="s">
        <v>7170</v>
      </c>
      <c r="K1519" s="7" t="s">
        <v>7129</v>
      </c>
      <c r="L1519" s="9" t="s">
        <v>8643</v>
      </c>
      <c r="M1519" s="9" t="s">
        <v>8644</v>
      </c>
      <c r="N1519" s="9"/>
      <c r="O1519" s="7" t="s">
        <v>7136</v>
      </c>
      <c r="P1519" s="7"/>
      <c r="Q1519" s="7">
        <v>1898</v>
      </c>
      <c r="R1519" s="7">
        <v>13982</v>
      </c>
      <c r="S1519" s="7"/>
      <c r="T1519" s="7"/>
      <c r="U1519" s="7"/>
      <c r="V1519" s="7"/>
      <c r="W1519" s="7"/>
      <c r="X1519" s="7"/>
      <c r="Y1519" s="7"/>
      <c r="Z1519" s="9" t="s">
        <v>7766</v>
      </c>
      <c r="AA1519" s="7" t="s">
        <v>480</v>
      </c>
      <c r="AB1519" s="7">
        <v>1</v>
      </c>
    </row>
    <row r="1520" spans="1:28" ht="21.6" customHeight="1">
      <c r="A1520" s="7">
        <v>5</v>
      </c>
      <c r="B1520" s="7">
        <v>2026010103</v>
      </c>
      <c r="C1520" s="7">
        <v>1</v>
      </c>
      <c r="D1520" s="7" t="s">
        <v>7123</v>
      </c>
      <c r="E1520" s="7" t="s">
        <v>145</v>
      </c>
      <c r="F1520" s="7" t="s">
        <v>8645</v>
      </c>
      <c r="G1520" s="7" t="s">
        <v>7314</v>
      </c>
      <c r="H1520" s="7" t="s">
        <v>7590</v>
      </c>
      <c r="I1520" s="7" t="s">
        <v>8646</v>
      </c>
      <c r="J1520" s="7" t="s">
        <v>7170</v>
      </c>
      <c r="K1520" s="7" t="s">
        <v>7129</v>
      </c>
      <c r="L1520" s="9" t="s">
        <v>8347</v>
      </c>
      <c r="M1520" s="9" t="s">
        <v>8647</v>
      </c>
      <c r="N1520" s="9" t="s">
        <v>8648</v>
      </c>
      <c r="O1520" s="7" t="s">
        <v>7136</v>
      </c>
      <c r="P1520" s="7"/>
      <c r="Q1520" s="7">
        <v>3208</v>
      </c>
      <c r="R1520" s="7">
        <v>14746</v>
      </c>
      <c r="S1520" s="7"/>
      <c r="T1520" s="7"/>
      <c r="U1520" s="7"/>
      <c r="V1520" s="7"/>
      <c r="W1520" s="7"/>
      <c r="X1520" s="7"/>
      <c r="Y1520" s="7"/>
      <c r="Z1520" s="9" t="s">
        <v>7766</v>
      </c>
      <c r="AA1520" s="7" t="s">
        <v>480</v>
      </c>
      <c r="AB1520" s="7">
        <v>1</v>
      </c>
    </row>
    <row r="1521" spans="1:28" ht="21.6" customHeight="1">
      <c r="A1521" s="7">
        <v>6</v>
      </c>
      <c r="B1521" s="7">
        <v>2026011245</v>
      </c>
      <c r="C1521" s="7">
        <v>1</v>
      </c>
      <c r="D1521" s="7" t="s">
        <v>7123</v>
      </c>
      <c r="E1521" s="7" t="s">
        <v>145</v>
      </c>
      <c r="F1521" s="7" t="s">
        <v>8638</v>
      </c>
      <c r="G1521" s="7" t="s">
        <v>7523</v>
      </c>
      <c r="H1521" s="7" t="s">
        <v>7558</v>
      </c>
      <c r="I1521" s="7" t="s">
        <v>8649</v>
      </c>
      <c r="J1521" s="7" t="s">
        <v>7170</v>
      </c>
      <c r="K1521" s="7" t="s">
        <v>7129</v>
      </c>
      <c r="L1521" s="9" t="s">
        <v>8650</v>
      </c>
      <c r="M1521" s="9" t="s">
        <v>8651</v>
      </c>
      <c r="N1521" s="9"/>
      <c r="O1521" s="7" t="s">
        <v>471</v>
      </c>
      <c r="P1521" s="7"/>
      <c r="Q1521" s="7">
        <v>1084</v>
      </c>
      <c r="R1521" s="7">
        <v>6345</v>
      </c>
      <c r="S1521" s="7" t="s">
        <v>480</v>
      </c>
      <c r="T1521" s="7"/>
      <c r="U1521" s="7"/>
      <c r="V1521" s="7"/>
      <c r="W1521" s="7"/>
      <c r="X1521" s="7"/>
      <c r="Y1521" s="7"/>
      <c r="Z1521" s="9" t="s">
        <v>8652</v>
      </c>
      <c r="AA1521" s="7" t="s">
        <v>480</v>
      </c>
      <c r="AB1521" s="7">
        <v>1</v>
      </c>
    </row>
    <row r="1522" spans="1:28" ht="21.6" customHeight="1">
      <c r="A1522" s="7">
        <v>8</v>
      </c>
      <c r="B1522" s="7">
        <v>2026010102</v>
      </c>
      <c r="C1522" s="7">
        <v>1</v>
      </c>
      <c r="D1522" s="7" t="s">
        <v>7123</v>
      </c>
      <c r="E1522" s="7" t="s">
        <v>145</v>
      </c>
      <c r="F1522" s="7" t="s">
        <v>8645</v>
      </c>
      <c r="G1522" s="7" t="s">
        <v>7550</v>
      </c>
      <c r="H1522" s="7" t="s">
        <v>7237</v>
      </c>
      <c r="I1522" s="7" t="s">
        <v>8413</v>
      </c>
      <c r="J1522" s="7" t="s">
        <v>7170</v>
      </c>
      <c r="K1522" s="7" t="s">
        <v>7129</v>
      </c>
      <c r="L1522" s="9" t="s">
        <v>8347</v>
      </c>
      <c r="M1522" s="9" t="s">
        <v>8414</v>
      </c>
      <c r="N1522" s="9" t="s">
        <v>7161</v>
      </c>
      <c r="O1522" s="7" t="s">
        <v>7136</v>
      </c>
      <c r="P1522" s="7"/>
      <c r="Q1522" s="7">
        <v>665</v>
      </c>
      <c r="R1522" s="7">
        <v>599</v>
      </c>
      <c r="S1522" s="7"/>
      <c r="T1522" s="7"/>
      <c r="U1522" s="7"/>
      <c r="V1522" s="7"/>
      <c r="W1522" s="7"/>
      <c r="X1522" s="7"/>
      <c r="Y1522" s="7"/>
      <c r="Z1522" s="9" t="s">
        <v>7766</v>
      </c>
      <c r="AA1522" s="7" t="s">
        <v>480</v>
      </c>
      <c r="AB1522" s="7">
        <v>1</v>
      </c>
    </row>
    <row r="1523" spans="1:28" ht="21.6" customHeight="1">
      <c r="A1523" s="7">
        <v>9</v>
      </c>
      <c r="B1523" s="7">
        <v>2026010929</v>
      </c>
      <c r="C1523" s="7">
        <v>1</v>
      </c>
      <c r="D1523" s="7" t="s">
        <v>7123</v>
      </c>
      <c r="E1523" s="7" t="s">
        <v>145</v>
      </c>
      <c r="F1523" s="7" t="s">
        <v>8653</v>
      </c>
      <c r="G1523" s="7" t="s">
        <v>7989</v>
      </c>
      <c r="H1523" s="7" t="s">
        <v>7163</v>
      </c>
      <c r="I1523" s="7" t="s">
        <v>8654</v>
      </c>
      <c r="J1523" s="7" t="s">
        <v>7199</v>
      </c>
      <c r="K1523" s="7" t="s">
        <v>7129</v>
      </c>
      <c r="L1523" s="9" t="s">
        <v>8655</v>
      </c>
      <c r="M1523" s="9" t="s">
        <v>8656</v>
      </c>
      <c r="N1523" s="9" t="s">
        <v>8657</v>
      </c>
      <c r="O1523" s="7" t="s">
        <v>471</v>
      </c>
      <c r="P1523" s="7"/>
      <c r="Q1523" s="7"/>
      <c r="R1523" s="7">
        <v>25061</v>
      </c>
      <c r="S1523" s="7" t="s">
        <v>480</v>
      </c>
      <c r="T1523" s="7"/>
      <c r="U1523" s="7"/>
      <c r="V1523" s="7"/>
      <c r="W1523" s="7"/>
      <c r="X1523" s="7"/>
      <c r="Y1523" s="7"/>
      <c r="Z1523" s="9" t="s">
        <v>7766</v>
      </c>
      <c r="AA1523" s="7" t="s">
        <v>480</v>
      </c>
      <c r="AB1523" s="7">
        <v>1</v>
      </c>
    </row>
    <row r="1524" spans="1:28" ht="21.6" customHeight="1">
      <c r="A1524" s="7">
        <v>11</v>
      </c>
      <c r="B1524" s="7">
        <v>2026010961</v>
      </c>
      <c r="C1524" s="7">
        <v>1</v>
      </c>
      <c r="D1524" s="7" t="s">
        <v>7123</v>
      </c>
      <c r="E1524" s="7" t="s">
        <v>145</v>
      </c>
      <c r="F1524" s="7" t="s">
        <v>8653</v>
      </c>
      <c r="G1524" s="7" t="s">
        <v>7314</v>
      </c>
      <c r="H1524" s="7" t="s">
        <v>7976</v>
      </c>
      <c r="I1524" s="7" t="s">
        <v>8658</v>
      </c>
      <c r="J1524" s="7" t="s">
        <v>7199</v>
      </c>
      <c r="K1524" s="7" t="s">
        <v>7129</v>
      </c>
      <c r="L1524" s="9" t="s">
        <v>8659</v>
      </c>
      <c r="M1524" s="9" t="s">
        <v>8660</v>
      </c>
      <c r="N1524" s="9"/>
      <c r="O1524" s="7" t="s">
        <v>471</v>
      </c>
      <c r="P1524" s="7"/>
      <c r="Q1524" s="7"/>
      <c r="R1524" s="7">
        <v>93689</v>
      </c>
      <c r="S1524" s="7" t="s">
        <v>480</v>
      </c>
      <c r="T1524" s="7"/>
      <c r="U1524" s="7"/>
      <c r="V1524" s="7"/>
      <c r="W1524" s="7"/>
      <c r="X1524" s="7"/>
      <c r="Y1524" s="7"/>
      <c r="Z1524" s="9" t="s">
        <v>7766</v>
      </c>
      <c r="AA1524" s="7" t="s">
        <v>480</v>
      </c>
      <c r="AB1524" s="7">
        <v>1</v>
      </c>
    </row>
    <row r="1525" spans="1:28" ht="21.6" customHeight="1">
      <c r="A1525" s="7">
        <v>13</v>
      </c>
      <c r="B1525" s="7">
        <v>2026010101</v>
      </c>
      <c r="C1525" s="7">
        <v>1</v>
      </c>
      <c r="D1525" s="7" t="s">
        <v>7123</v>
      </c>
      <c r="E1525" s="7" t="s">
        <v>145</v>
      </c>
      <c r="F1525" s="7" t="s">
        <v>8645</v>
      </c>
      <c r="G1525" s="7" t="s">
        <v>7814</v>
      </c>
      <c r="H1525" s="7" t="s">
        <v>7470</v>
      </c>
      <c r="I1525" s="7" t="s">
        <v>7222</v>
      </c>
      <c r="J1525" s="7" t="s">
        <v>7223</v>
      </c>
      <c r="K1525" s="7" t="s">
        <v>7129</v>
      </c>
      <c r="L1525" s="9" t="s">
        <v>7224</v>
      </c>
      <c r="M1525" s="9" t="s">
        <v>7225</v>
      </c>
      <c r="N1525" s="9" t="s">
        <v>8351</v>
      </c>
      <c r="O1525" s="7" t="s">
        <v>7136</v>
      </c>
      <c r="P1525" s="7"/>
      <c r="Q1525" s="7"/>
      <c r="R1525" s="7">
        <v>73936</v>
      </c>
      <c r="S1525" s="7"/>
      <c r="T1525" s="7"/>
      <c r="U1525" s="7"/>
      <c r="V1525" s="7"/>
      <c r="W1525" s="7"/>
      <c r="X1525" s="7"/>
      <c r="Y1525" s="7"/>
      <c r="Z1525" s="9" t="s">
        <v>7766</v>
      </c>
      <c r="AA1525" s="7" t="s">
        <v>480</v>
      </c>
      <c r="AB1525" s="7">
        <v>1</v>
      </c>
    </row>
    <row r="1526" spans="1:28" ht="21.6" customHeight="1">
      <c r="A1526" s="7">
        <v>14</v>
      </c>
      <c r="B1526" s="7">
        <v>2026011154</v>
      </c>
      <c r="C1526" s="7">
        <v>1</v>
      </c>
      <c r="D1526" s="7" t="s">
        <v>7123</v>
      </c>
      <c r="E1526" s="7" t="s">
        <v>145</v>
      </c>
      <c r="F1526" s="7" t="s">
        <v>8653</v>
      </c>
      <c r="G1526" s="7" t="s">
        <v>7333</v>
      </c>
      <c r="H1526" s="7" t="s">
        <v>8015</v>
      </c>
      <c r="I1526" s="7" t="s">
        <v>7658</v>
      </c>
      <c r="J1526" s="7" t="s">
        <v>7223</v>
      </c>
      <c r="K1526" s="7" t="s">
        <v>7129</v>
      </c>
      <c r="L1526" s="9" t="s">
        <v>8661</v>
      </c>
      <c r="M1526" s="9" t="s">
        <v>8662</v>
      </c>
      <c r="N1526" s="9"/>
      <c r="O1526" s="7" t="s">
        <v>471</v>
      </c>
      <c r="P1526" s="7"/>
      <c r="Q1526" s="7"/>
      <c r="R1526" s="7">
        <v>544</v>
      </c>
      <c r="S1526" s="7" t="s">
        <v>480</v>
      </c>
      <c r="T1526" s="7"/>
      <c r="U1526" s="7"/>
      <c r="V1526" s="7"/>
      <c r="W1526" s="7"/>
      <c r="X1526" s="7"/>
      <c r="Y1526" s="7"/>
      <c r="Z1526" s="9" t="s">
        <v>7766</v>
      </c>
      <c r="AA1526" s="7" t="s">
        <v>480</v>
      </c>
      <c r="AB1526" s="7">
        <v>1</v>
      </c>
    </row>
    <row r="1527" spans="1:28" ht="21.6" customHeight="1">
      <c r="A1527" s="7">
        <v>15</v>
      </c>
      <c r="B1527" s="7">
        <v>2026011155</v>
      </c>
      <c r="C1527" s="7">
        <v>1</v>
      </c>
      <c r="D1527" s="7" t="s">
        <v>7123</v>
      </c>
      <c r="E1527" s="7" t="s">
        <v>145</v>
      </c>
      <c r="F1527" s="7" t="s">
        <v>8653</v>
      </c>
      <c r="G1527" s="7" t="s">
        <v>7540</v>
      </c>
      <c r="H1527" s="7" t="s">
        <v>8290</v>
      </c>
      <c r="I1527" s="7" t="s">
        <v>8663</v>
      </c>
      <c r="J1527" s="7" t="s">
        <v>7223</v>
      </c>
      <c r="K1527" s="7" t="s">
        <v>7129</v>
      </c>
      <c r="L1527" s="9" t="s">
        <v>8664</v>
      </c>
      <c r="M1527" s="9" t="s">
        <v>8665</v>
      </c>
      <c r="N1527" s="9"/>
      <c r="O1527" s="7" t="s">
        <v>471</v>
      </c>
      <c r="P1527" s="7"/>
      <c r="Q1527" s="7"/>
      <c r="R1527" s="7">
        <v>521</v>
      </c>
      <c r="S1527" s="7" t="s">
        <v>480</v>
      </c>
      <c r="T1527" s="7"/>
      <c r="U1527" s="7"/>
      <c r="V1527" s="7"/>
      <c r="W1527" s="7"/>
      <c r="X1527" s="7"/>
      <c r="Y1527" s="7"/>
      <c r="Z1527" s="9" t="s">
        <v>7766</v>
      </c>
      <c r="AA1527" s="7" t="s">
        <v>480</v>
      </c>
      <c r="AB1527" s="7">
        <v>1</v>
      </c>
    </row>
    <row r="1528" spans="1:28" ht="21.6" customHeight="1">
      <c r="A1528" s="7">
        <v>16</v>
      </c>
      <c r="B1528" s="7">
        <v>2026010081</v>
      </c>
      <c r="C1528" s="7">
        <v>1</v>
      </c>
      <c r="D1528" s="7" t="s">
        <v>7123</v>
      </c>
      <c r="E1528" s="7" t="s">
        <v>145</v>
      </c>
      <c r="F1528" s="7" t="s">
        <v>8645</v>
      </c>
      <c r="G1528" s="7" t="s">
        <v>7540</v>
      </c>
      <c r="H1528" s="7" t="s">
        <v>8285</v>
      </c>
      <c r="I1528" s="7" t="s">
        <v>8666</v>
      </c>
      <c r="J1528" s="7" t="s">
        <v>7223</v>
      </c>
      <c r="K1528" s="7" t="s">
        <v>7129</v>
      </c>
      <c r="L1528" s="9" t="s">
        <v>8667</v>
      </c>
      <c r="M1528" s="9" t="s">
        <v>8668</v>
      </c>
      <c r="N1528" s="9" t="s">
        <v>8648</v>
      </c>
      <c r="O1528" s="7" t="s">
        <v>509</v>
      </c>
      <c r="P1528" s="7"/>
      <c r="Q1528" s="7"/>
      <c r="R1528" s="7">
        <v>35422</v>
      </c>
      <c r="S1528" s="7"/>
      <c r="T1528" s="7"/>
      <c r="U1528" s="7"/>
      <c r="V1528" s="7"/>
      <c r="W1528" s="7"/>
      <c r="X1528" s="7"/>
      <c r="Y1528" s="7"/>
      <c r="Z1528" s="9" t="s">
        <v>8669</v>
      </c>
      <c r="AA1528" s="7" t="s">
        <v>480</v>
      </c>
      <c r="AB1528" s="7">
        <v>1</v>
      </c>
    </row>
    <row r="1529" spans="1:28" ht="21.6" customHeight="1">
      <c r="A1529" s="7">
        <v>19</v>
      </c>
      <c r="B1529" s="7">
        <v>2026010899</v>
      </c>
      <c r="C1529" s="7">
        <v>1</v>
      </c>
      <c r="D1529" s="7" t="s">
        <v>7123</v>
      </c>
      <c r="E1529" s="7" t="s">
        <v>145</v>
      </c>
      <c r="F1529" s="7" t="s">
        <v>8653</v>
      </c>
      <c r="G1529" s="7" t="s">
        <v>7309</v>
      </c>
      <c r="H1529" s="7" t="s">
        <v>8080</v>
      </c>
      <c r="I1529" s="7" t="s">
        <v>8670</v>
      </c>
      <c r="J1529" s="7" t="s">
        <v>7234</v>
      </c>
      <c r="K1529" s="7" t="s">
        <v>7129</v>
      </c>
      <c r="L1529" s="9" t="s">
        <v>8671</v>
      </c>
      <c r="M1529" s="9" t="s">
        <v>8672</v>
      </c>
      <c r="N1529" s="9" t="s">
        <v>8673</v>
      </c>
      <c r="O1529" s="7" t="s">
        <v>471</v>
      </c>
      <c r="P1529" s="7"/>
      <c r="Q1529" s="7">
        <v>15187</v>
      </c>
      <c r="R1529" s="7">
        <v>236609</v>
      </c>
      <c r="S1529" s="7" t="s">
        <v>480</v>
      </c>
      <c r="T1529" s="7"/>
      <c r="U1529" s="7"/>
      <c r="V1529" s="7"/>
      <c r="W1529" s="7"/>
      <c r="X1529" s="7"/>
      <c r="Y1529" s="7"/>
      <c r="Z1529" s="9" t="s">
        <v>7766</v>
      </c>
      <c r="AA1529" s="7" t="s">
        <v>480</v>
      </c>
      <c r="AB1529" s="7">
        <v>1</v>
      </c>
    </row>
    <row r="1530" spans="1:28" ht="21.6" customHeight="1">
      <c r="A1530" s="7">
        <v>22</v>
      </c>
      <c r="B1530" s="7">
        <v>2026011184</v>
      </c>
      <c r="C1530" s="7">
        <v>1</v>
      </c>
      <c r="D1530" s="7" t="s">
        <v>7123</v>
      </c>
      <c r="E1530" s="7" t="s">
        <v>145</v>
      </c>
      <c r="F1530" s="7" t="s">
        <v>8638</v>
      </c>
      <c r="G1530" s="7" t="s">
        <v>7953</v>
      </c>
      <c r="H1530" s="7" t="s">
        <v>7178</v>
      </c>
      <c r="I1530" s="7" t="s">
        <v>8674</v>
      </c>
      <c r="J1530" s="7" t="s">
        <v>7234</v>
      </c>
      <c r="K1530" s="7" t="s">
        <v>7129</v>
      </c>
      <c r="L1530" s="9" t="s">
        <v>8675</v>
      </c>
      <c r="M1530" s="9" t="s">
        <v>8641</v>
      </c>
      <c r="N1530" s="9"/>
      <c r="O1530" s="7" t="s">
        <v>471</v>
      </c>
      <c r="P1530" s="7"/>
      <c r="Q1530" s="7">
        <v>927</v>
      </c>
      <c r="R1530" s="7">
        <v>73722</v>
      </c>
      <c r="S1530" s="7" t="s">
        <v>480</v>
      </c>
      <c r="T1530" s="7"/>
      <c r="U1530" s="7"/>
      <c r="V1530" s="7"/>
      <c r="W1530" s="7"/>
      <c r="X1530" s="7"/>
      <c r="Y1530" s="7"/>
      <c r="Z1530" s="9" t="s">
        <v>7766</v>
      </c>
      <c r="AA1530" s="7" t="s">
        <v>480</v>
      </c>
      <c r="AB1530" s="7">
        <v>1</v>
      </c>
    </row>
    <row r="1531" spans="1:28" ht="21.6" customHeight="1">
      <c r="A1531" s="7">
        <v>24</v>
      </c>
      <c r="B1531" s="7">
        <v>2026010946</v>
      </c>
      <c r="C1531" s="7">
        <v>1</v>
      </c>
      <c r="D1531" s="7" t="s">
        <v>7123</v>
      </c>
      <c r="E1531" s="7" t="s">
        <v>145</v>
      </c>
      <c r="F1531" s="7" t="s">
        <v>8653</v>
      </c>
      <c r="G1531" s="7" t="s">
        <v>7303</v>
      </c>
      <c r="H1531" s="7" t="s">
        <v>7566</v>
      </c>
      <c r="I1531" s="7" t="s">
        <v>8676</v>
      </c>
      <c r="J1531" s="7" t="s">
        <v>7234</v>
      </c>
      <c r="K1531" s="7" t="s">
        <v>7129</v>
      </c>
      <c r="L1531" s="9" t="s">
        <v>8677</v>
      </c>
      <c r="M1531" s="9" t="s">
        <v>8678</v>
      </c>
      <c r="N1531" s="9"/>
      <c r="O1531" s="7" t="s">
        <v>471</v>
      </c>
      <c r="P1531" s="7"/>
      <c r="Q1531" s="7">
        <v>4769</v>
      </c>
      <c r="R1531" s="7">
        <v>15444</v>
      </c>
      <c r="S1531" s="7" t="s">
        <v>480</v>
      </c>
      <c r="T1531" s="7"/>
      <c r="U1531" s="7"/>
      <c r="V1531" s="7"/>
      <c r="W1531" s="7"/>
      <c r="X1531" s="7"/>
      <c r="Y1531" s="7"/>
      <c r="Z1531" s="9" t="s">
        <v>7766</v>
      </c>
      <c r="AA1531" s="7" t="s">
        <v>480</v>
      </c>
      <c r="AB1531" s="7">
        <v>1</v>
      </c>
    </row>
    <row r="1532" spans="1:28" ht="21.6" customHeight="1">
      <c r="A1532" s="7">
        <v>26</v>
      </c>
      <c r="B1532" s="7">
        <v>2026010931</v>
      </c>
      <c r="C1532" s="7">
        <v>1</v>
      </c>
      <c r="D1532" s="7" t="s">
        <v>7123</v>
      </c>
      <c r="E1532" s="7" t="s">
        <v>145</v>
      </c>
      <c r="F1532" s="7" t="s">
        <v>8653</v>
      </c>
      <c r="G1532" s="7" t="s">
        <v>7583</v>
      </c>
      <c r="H1532" s="7" t="s">
        <v>7989</v>
      </c>
      <c r="I1532" s="7" t="s">
        <v>8679</v>
      </c>
      <c r="J1532" s="7" t="s">
        <v>7247</v>
      </c>
      <c r="K1532" s="7" t="s">
        <v>7129</v>
      </c>
      <c r="L1532" s="9" t="s">
        <v>8655</v>
      </c>
      <c r="M1532" s="9" t="s">
        <v>8680</v>
      </c>
      <c r="N1532" s="9"/>
      <c r="O1532" s="7" t="s">
        <v>471</v>
      </c>
      <c r="P1532" s="7"/>
      <c r="Q1532" s="7">
        <v>18785</v>
      </c>
      <c r="R1532" s="7">
        <v>389389</v>
      </c>
      <c r="S1532" s="7" t="s">
        <v>480</v>
      </c>
      <c r="T1532" s="7"/>
      <c r="U1532" s="7"/>
      <c r="V1532" s="7"/>
      <c r="W1532" s="7"/>
      <c r="X1532" s="7"/>
      <c r="Y1532" s="7"/>
      <c r="Z1532" s="9" t="s">
        <v>7766</v>
      </c>
      <c r="AA1532" s="7" t="s">
        <v>480</v>
      </c>
      <c r="AB1532" s="7">
        <v>1</v>
      </c>
    </row>
    <row r="1533" spans="1:28" ht="21.6" customHeight="1">
      <c r="A1533" s="7">
        <v>28</v>
      </c>
      <c r="B1533" s="7">
        <v>2026010927</v>
      </c>
      <c r="C1533" s="7">
        <v>1</v>
      </c>
      <c r="D1533" s="7" t="s">
        <v>7123</v>
      </c>
      <c r="E1533" s="7" t="s">
        <v>145</v>
      </c>
      <c r="F1533" s="7" t="s">
        <v>8653</v>
      </c>
      <c r="G1533" s="7" t="s">
        <v>7710</v>
      </c>
      <c r="H1533" s="7" t="s">
        <v>7583</v>
      </c>
      <c r="I1533" s="7" t="s">
        <v>8681</v>
      </c>
      <c r="J1533" s="7" t="s">
        <v>7247</v>
      </c>
      <c r="K1533" s="7" t="s">
        <v>7129</v>
      </c>
      <c r="L1533" s="9" t="s">
        <v>8655</v>
      </c>
      <c r="M1533" s="9" t="s">
        <v>8682</v>
      </c>
      <c r="N1533" s="9"/>
      <c r="O1533" s="7" t="s">
        <v>471</v>
      </c>
      <c r="P1533" s="7"/>
      <c r="Q1533" s="7">
        <v>9949</v>
      </c>
      <c r="R1533" s="7">
        <v>210417</v>
      </c>
      <c r="S1533" s="7" t="s">
        <v>480</v>
      </c>
      <c r="T1533" s="7"/>
      <c r="U1533" s="7"/>
      <c r="V1533" s="7"/>
      <c r="W1533" s="7"/>
      <c r="X1533" s="7"/>
      <c r="Y1533" s="7"/>
      <c r="Z1533" s="9" t="s">
        <v>7766</v>
      </c>
      <c r="AA1533" s="7" t="s">
        <v>480</v>
      </c>
      <c r="AB1533" s="7">
        <v>1</v>
      </c>
    </row>
    <row r="1534" spans="1:28" ht="21.6" customHeight="1">
      <c r="A1534" s="7">
        <v>30</v>
      </c>
      <c r="B1534" s="7">
        <v>2026011230</v>
      </c>
      <c r="C1534" s="7">
        <v>1</v>
      </c>
      <c r="D1534" s="7" t="s">
        <v>7123</v>
      </c>
      <c r="E1534" s="7" t="s">
        <v>145</v>
      </c>
      <c r="F1534" s="7" t="s">
        <v>8638</v>
      </c>
      <c r="G1534" s="7" t="s">
        <v>7814</v>
      </c>
      <c r="H1534" s="7" t="s">
        <v>7851</v>
      </c>
      <c r="I1534" s="7" t="s">
        <v>8683</v>
      </c>
      <c r="J1534" s="7" t="s">
        <v>7247</v>
      </c>
      <c r="K1534" s="7" t="s">
        <v>7129</v>
      </c>
      <c r="L1534" s="9" t="s">
        <v>8684</v>
      </c>
      <c r="M1534" s="9" t="s">
        <v>8685</v>
      </c>
      <c r="N1534" s="9"/>
      <c r="O1534" s="7" t="s">
        <v>471</v>
      </c>
      <c r="P1534" s="7"/>
      <c r="Q1534" s="7">
        <v>7209</v>
      </c>
      <c r="R1534" s="7">
        <v>44649</v>
      </c>
      <c r="S1534" s="7" t="s">
        <v>480</v>
      </c>
      <c r="T1534" s="7"/>
      <c r="U1534" s="7"/>
      <c r="V1534" s="7"/>
      <c r="W1534" s="7"/>
      <c r="X1534" s="7"/>
      <c r="Y1534" s="7"/>
      <c r="Z1534" s="9" t="s">
        <v>8686</v>
      </c>
      <c r="AA1534" s="7" t="s">
        <v>480</v>
      </c>
      <c r="AB1534" s="7">
        <v>1</v>
      </c>
    </row>
    <row r="1535" spans="1:28" ht="21.6" customHeight="1">
      <c r="A1535" s="7">
        <v>31</v>
      </c>
      <c r="B1535" s="7">
        <v>2026011196</v>
      </c>
      <c r="C1535" s="7">
        <v>1</v>
      </c>
      <c r="D1535" s="7" t="s">
        <v>7123</v>
      </c>
      <c r="E1535" s="7" t="s">
        <v>145</v>
      </c>
      <c r="F1535" s="7" t="s">
        <v>8638</v>
      </c>
      <c r="G1535" s="7" t="s">
        <v>8080</v>
      </c>
      <c r="H1535" s="7" t="s">
        <v>7220</v>
      </c>
      <c r="I1535" s="7" t="s">
        <v>8687</v>
      </c>
      <c r="J1535" s="7" t="s">
        <v>7247</v>
      </c>
      <c r="K1535" s="7" t="s">
        <v>7129</v>
      </c>
      <c r="L1535" s="9" t="s">
        <v>8688</v>
      </c>
      <c r="M1535" s="9" t="s">
        <v>8689</v>
      </c>
      <c r="N1535" s="9"/>
      <c r="O1535" s="7" t="s">
        <v>471</v>
      </c>
      <c r="P1535" s="7"/>
      <c r="Q1535" s="7">
        <v>13485</v>
      </c>
      <c r="R1535" s="7">
        <v>122374</v>
      </c>
      <c r="S1535" s="7" t="s">
        <v>480</v>
      </c>
      <c r="T1535" s="7"/>
      <c r="U1535" s="7"/>
      <c r="V1535" s="7"/>
      <c r="W1535" s="7"/>
      <c r="X1535" s="7"/>
      <c r="Y1535" s="7"/>
      <c r="Z1535" s="9" t="s">
        <v>8690</v>
      </c>
      <c r="AA1535" s="7" t="s">
        <v>480</v>
      </c>
      <c r="AB1535" s="7">
        <v>1</v>
      </c>
    </row>
    <row r="1536" spans="1:28" ht="21.6" customHeight="1">
      <c r="A1536" s="7">
        <v>33</v>
      </c>
      <c r="B1536" s="7">
        <v>2026010968</v>
      </c>
      <c r="C1536" s="7">
        <v>1</v>
      </c>
      <c r="D1536" s="7" t="s">
        <v>7123</v>
      </c>
      <c r="E1536" s="7" t="s">
        <v>145</v>
      </c>
      <c r="F1536" s="7" t="s">
        <v>8653</v>
      </c>
      <c r="G1536" s="7" t="s">
        <v>7196</v>
      </c>
      <c r="H1536" s="7" t="s">
        <v>7734</v>
      </c>
      <c r="I1536" s="7" t="s">
        <v>8691</v>
      </c>
      <c r="J1536" s="7" t="s">
        <v>8496</v>
      </c>
      <c r="K1536" s="7" t="s">
        <v>7129</v>
      </c>
      <c r="L1536" s="9" t="s">
        <v>7408</v>
      </c>
      <c r="M1536" s="9" t="s">
        <v>8692</v>
      </c>
      <c r="N1536" s="9" t="s">
        <v>8693</v>
      </c>
      <c r="O1536" s="7" t="s">
        <v>471</v>
      </c>
      <c r="P1536" s="7"/>
      <c r="Q1536" s="7"/>
      <c r="R1536" s="7">
        <v>8620</v>
      </c>
      <c r="S1536" s="7" t="s">
        <v>480</v>
      </c>
      <c r="T1536" s="7"/>
      <c r="U1536" s="7"/>
      <c r="V1536" s="7"/>
      <c r="W1536" s="7"/>
      <c r="X1536" s="7"/>
      <c r="Y1536" s="7"/>
      <c r="Z1536" s="9" t="s">
        <v>7766</v>
      </c>
      <c r="AA1536" s="7" t="s">
        <v>480</v>
      </c>
      <c r="AB1536" s="7">
        <v>1</v>
      </c>
    </row>
    <row r="1537" spans="1:28" ht="21.6" customHeight="1">
      <c r="A1537" s="7">
        <v>35</v>
      </c>
      <c r="B1537" s="7">
        <v>2026010637</v>
      </c>
      <c r="C1537" s="7">
        <v>1</v>
      </c>
      <c r="D1537" s="7" t="s">
        <v>7123</v>
      </c>
      <c r="E1537" s="7" t="s">
        <v>145</v>
      </c>
      <c r="F1537" s="7" t="s">
        <v>8694</v>
      </c>
      <c r="G1537" s="7" t="s">
        <v>7599</v>
      </c>
      <c r="H1537" s="7" t="s">
        <v>7332</v>
      </c>
      <c r="I1537" s="7" t="s">
        <v>8695</v>
      </c>
      <c r="J1537" s="7" t="s">
        <v>7489</v>
      </c>
      <c r="K1537" s="7" t="s">
        <v>7129</v>
      </c>
      <c r="L1537" s="9" t="s">
        <v>8696</v>
      </c>
      <c r="M1537" s="9" t="s">
        <v>8697</v>
      </c>
      <c r="N1537" s="9"/>
      <c r="O1537" s="7" t="s">
        <v>471</v>
      </c>
      <c r="P1537" s="7"/>
      <c r="Q1537" s="7"/>
      <c r="R1537" s="7">
        <v>226490</v>
      </c>
      <c r="S1537" s="7" t="s">
        <v>480</v>
      </c>
      <c r="T1537" s="7"/>
      <c r="U1537" s="7"/>
      <c r="V1537" s="7"/>
      <c r="W1537" s="7"/>
      <c r="X1537" s="7"/>
      <c r="Y1537" s="7"/>
      <c r="Z1537" s="9" t="s">
        <v>7766</v>
      </c>
      <c r="AA1537" s="7" t="s">
        <v>480</v>
      </c>
      <c r="AB1537" s="7">
        <v>1</v>
      </c>
    </row>
    <row r="1538" spans="1:28" ht="21.6" customHeight="1">
      <c r="A1538" s="7">
        <v>37</v>
      </c>
      <c r="B1538" s="7">
        <v>2026010463</v>
      </c>
      <c r="C1538" s="7">
        <v>1</v>
      </c>
      <c r="D1538" s="7" t="s">
        <v>7123</v>
      </c>
      <c r="E1538" s="7" t="s">
        <v>145</v>
      </c>
      <c r="F1538" s="7" t="s">
        <v>8694</v>
      </c>
      <c r="G1538" s="7" t="s">
        <v>7150</v>
      </c>
      <c r="H1538" s="7" t="s">
        <v>7276</v>
      </c>
      <c r="I1538" s="7" t="s">
        <v>8698</v>
      </c>
      <c r="J1538" s="7" t="s">
        <v>7489</v>
      </c>
      <c r="K1538" s="7" t="s">
        <v>7129</v>
      </c>
      <c r="L1538" s="9" t="s">
        <v>8696</v>
      </c>
      <c r="M1538" s="9" t="s">
        <v>8699</v>
      </c>
      <c r="N1538" s="9" t="s">
        <v>8700</v>
      </c>
      <c r="O1538" s="7" t="s">
        <v>509</v>
      </c>
      <c r="P1538" s="7"/>
      <c r="Q1538" s="7"/>
      <c r="R1538" s="7">
        <v>316103</v>
      </c>
      <c r="S1538" s="7"/>
      <c r="T1538" s="7"/>
      <c r="U1538" s="7"/>
      <c r="V1538" s="7"/>
      <c r="W1538" s="7"/>
      <c r="X1538" s="7"/>
      <c r="Y1538" s="7"/>
      <c r="Z1538" s="9" t="s">
        <v>8701</v>
      </c>
      <c r="AA1538" s="7" t="s">
        <v>480</v>
      </c>
      <c r="AB1538" s="7">
        <v>1</v>
      </c>
    </row>
    <row r="1539" spans="1:28" ht="21.6" customHeight="1">
      <c r="A1539" s="7">
        <v>58</v>
      </c>
      <c r="B1539" s="7">
        <v>2026011228</v>
      </c>
      <c r="C1539" s="7">
        <v>1</v>
      </c>
      <c r="D1539" s="7" t="s">
        <v>7123</v>
      </c>
      <c r="E1539" s="7" t="s">
        <v>130</v>
      </c>
      <c r="F1539" s="7" t="s">
        <v>8638</v>
      </c>
      <c r="G1539" s="7" t="s">
        <v>7226</v>
      </c>
      <c r="H1539" s="7" t="s">
        <v>7309</v>
      </c>
      <c r="I1539" s="7" t="s">
        <v>7328</v>
      </c>
      <c r="J1539" s="7" t="s">
        <v>7170</v>
      </c>
      <c r="K1539" s="7" t="s">
        <v>7129</v>
      </c>
      <c r="L1539" s="9" t="s">
        <v>7329</v>
      </c>
      <c r="M1539" s="9" t="s">
        <v>7330</v>
      </c>
      <c r="N1539" s="9" t="s">
        <v>7331</v>
      </c>
      <c r="O1539" s="7" t="s">
        <v>471</v>
      </c>
      <c r="P1539" s="7">
        <v>7297</v>
      </c>
      <c r="Q1539" s="7">
        <v>15836</v>
      </c>
      <c r="R1539" s="7">
        <v>21833</v>
      </c>
      <c r="S1539" s="7" t="s">
        <v>480</v>
      </c>
      <c r="T1539" s="7"/>
      <c r="U1539" s="7"/>
      <c r="V1539" s="7"/>
      <c r="W1539" s="7"/>
      <c r="X1539" s="7"/>
      <c r="Y1539" s="7"/>
      <c r="Z1539" s="9" t="s">
        <v>7132</v>
      </c>
      <c r="AA1539" s="7" t="s">
        <v>480</v>
      </c>
      <c r="AB1539" s="7">
        <v>1</v>
      </c>
    </row>
    <row r="1540" spans="1:28" ht="21.6" customHeight="1">
      <c r="A1540" s="7">
        <v>60</v>
      </c>
      <c r="B1540" s="7">
        <v>2026010157</v>
      </c>
      <c r="C1540" s="7">
        <v>1</v>
      </c>
      <c r="D1540" s="7" t="s">
        <v>7123</v>
      </c>
      <c r="E1540" s="7" t="s">
        <v>130</v>
      </c>
      <c r="F1540" s="7" t="s">
        <v>8702</v>
      </c>
      <c r="G1540" s="7" t="s">
        <v>7309</v>
      </c>
      <c r="H1540" s="7" t="s">
        <v>7178</v>
      </c>
      <c r="I1540" s="7" t="s">
        <v>8102</v>
      </c>
      <c r="J1540" s="7" t="s">
        <v>7170</v>
      </c>
      <c r="K1540" s="7" t="s">
        <v>7129</v>
      </c>
      <c r="L1540" s="9" t="s">
        <v>7496</v>
      </c>
      <c r="M1540" s="9" t="s">
        <v>8103</v>
      </c>
      <c r="N1540" s="9" t="s">
        <v>7646</v>
      </c>
      <c r="O1540" s="7" t="s">
        <v>509</v>
      </c>
      <c r="P1540" s="7"/>
      <c r="Q1540" s="7">
        <v>1132</v>
      </c>
      <c r="R1540" s="7">
        <v>64599</v>
      </c>
      <c r="S1540" s="7"/>
      <c r="T1540" s="7"/>
      <c r="U1540" s="7"/>
      <c r="V1540" s="7"/>
      <c r="W1540" s="7"/>
      <c r="X1540" s="7"/>
      <c r="Y1540" s="7"/>
      <c r="Z1540" s="9" t="s">
        <v>8703</v>
      </c>
      <c r="AA1540" s="7" t="s">
        <v>480</v>
      </c>
      <c r="AB1540" s="7">
        <v>1</v>
      </c>
    </row>
    <row r="1541" spans="1:28" ht="21.6" customHeight="1">
      <c r="A1541" s="7">
        <v>63</v>
      </c>
      <c r="B1541" s="7">
        <v>2026011289</v>
      </c>
      <c r="C1541" s="7">
        <v>1</v>
      </c>
      <c r="D1541" s="7" t="s">
        <v>7123</v>
      </c>
      <c r="E1541" s="7" t="s">
        <v>130</v>
      </c>
      <c r="F1541" s="7" t="s">
        <v>8638</v>
      </c>
      <c r="G1541" s="7" t="s">
        <v>7447</v>
      </c>
      <c r="H1541" s="7" t="s">
        <v>7636</v>
      </c>
      <c r="I1541" s="7" t="s">
        <v>8102</v>
      </c>
      <c r="J1541" s="7" t="s">
        <v>7170</v>
      </c>
      <c r="K1541" s="7" t="s">
        <v>7129</v>
      </c>
      <c r="L1541" s="9" t="s">
        <v>7496</v>
      </c>
      <c r="M1541" s="9" t="s">
        <v>8103</v>
      </c>
      <c r="N1541" s="9" t="s">
        <v>7646</v>
      </c>
      <c r="O1541" s="7" t="s">
        <v>7136</v>
      </c>
      <c r="P1541" s="7"/>
      <c r="Q1541" s="7">
        <v>1487</v>
      </c>
      <c r="R1541" s="7">
        <v>78136</v>
      </c>
      <c r="S1541" s="7"/>
      <c r="T1541" s="7"/>
      <c r="U1541" s="7"/>
      <c r="V1541" s="7"/>
      <c r="W1541" s="7"/>
      <c r="X1541" s="7"/>
      <c r="Y1541" s="7"/>
      <c r="Z1541" s="9" t="s">
        <v>8704</v>
      </c>
      <c r="AA1541" s="7" t="s">
        <v>480</v>
      </c>
      <c r="AB1541" s="7">
        <v>1</v>
      </c>
    </row>
    <row r="1542" spans="1:28" ht="21.6" customHeight="1">
      <c r="A1542" s="7">
        <v>66</v>
      </c>
      <c r="B1542" s="7">
        <v>2026010098</v>
      </c>
      <c r="C1542" s="7">
        <v>1</v>
      </c>
      <c r="D1542" s="7" t="s">
        <v>7123</v>
      </c>
      <c r="E1542" s="7" t="s">
        <v>130</v>
      </c>
      <c r="F1542" s="7" t="s">
        <v>8645</v>
      </c>
      <c r="G1542" s="7" t="s">
        <v>8705</v>
      </c>
      <c r="H1542" s="7" t="s">
        <v>8572</v>
      </c>
      <c r="I1542" s="7" t="s">
        <v>7215</v>
      </c>
      <c r="J1542" s="7" t="s">
        <v>7199</v>
      </c>
      <c r="K1542" s="7" t="s">
        <v>7129</v>
      </c>
      <c r="L1542" s="9" t="s">
        <v>7216</v>
      </c>
      <c r="M1542" s="9" t="s">
        <v>7217</v>
      </c>
      <c r="N1542" s="9" t="s">
        <v>7218</v>
      </c>
      <c r="O1542" s="7" t="s">
        <v>471</v>
      </c>
      <c r="P1542" s="7"/>
      <c r="Q1542" s="7"/>
      <c r="R1542" s="7">
        <v>26342</v>
      </c>
      <c r="S1542" s="7" t="s">
        <v>480</v>
      </c>
      <c r="T1542" s="7"/>
      <c r="U1542" s="7"/>
      <c r="V1542" s="7"/>
      <c r="W1542" s="7"/>
      <c r="X1542" s="7"/>
      <c r="Y1542" s="7"/>
      <c r="Z1542" s="9" t="s">
        <v>7132</v>
      </c>
      <c r="AA1542" s="7" t="s">
        <v>480</v>
      </c>
      <c r="AB1542" s="7">
        <v>1</v>
      </c>
    </row>
    <row r="1543" spans="1:28" ht="21.6" customHeight="1">
      <c r="A1543" s="7">
        <v>68</v>
      </c>
      <c r="B1543" s="7">
        <v>2026010090</v>
      </c>
      <c r="C1543" s="7">
        <v>1</v>
      </c>
      <c r="D1543" s="7" t="s">
        <v>7123</v>
      </c>
      <c r="E1543" s="7" t="s">
        <v>130</v>
      </c>
      <c r="F1543" s="7" t="s">
        <v>8645</v>
      </c>
      <c r="G1543" s="7" t="s">
        <v>7712</v>
      </c>
      <c r="H1543" s="7" t="s">
        <v>7918</v>
      </c>
      <c r="I1543" s="7" t="s">
        <v>7228</v>
      </c>
      <c r="J1543" s="7" t="s">
        <v>7223</v>
      </c>
      <c r="K1543" s="7" t="s">
        <v>7129</v>
      </c>
      <c r="L1543" s="9" t="s">
        <v>7229</v>
      </c>
      <c r="M1543" s="9" t="s">
        <v>7230</v>
      </c>
      <c r="N1543" s="9"/>
      <c r="O1543" s="7" t="s">
        <v>7136</v>
      </c>
      <c r="P1543" s="7"/>
      <c r="Q1543" s="7"/>
      <c r="R1543" s="7">
        <v>31400</v>
      </c>
      <c r="S1543" s="7"/>
      <c r="T1543" s="7"/>
      <c r="U1543" s="7"/>
      <c r="V1543" s="7"/>
      <c r="W1543" s="7"/>
      <c r="X1543" s="7"/>
      <c r="Y1543" s="7"/>
      <c r="Z1543" s="9" t="s">
        <v>7136</v>
      </c>
      <c r="AA1543" s="7" t="s">
        <v>480</v>
      </c>
      <c r="AB1543" s="7">
        <v>1</v>
      </c>
    </row>
    <row r="1544" spans="1:28" ht="21.6" customHeight="1">
      <c r="A1544" s="7">
        <v>71</v>
      </c>
      <c r="B1544" s="7">
        <v>2026010094</v>
      </c>
      <c r="C1544" s="7">
        <v>1</v>
      </c>
      <c r="D1544" s="7" t="s">
        <v>7123</v>
      </c>
      <c r="E1544" s="7" t="s">
        <v>130</v>
      </c>
      <c r="F1544" s="7" t="s">
        <v>8645</v>
      </c>
      <c r="G1544" s="7" t="s">
        <v>7214</v>
      </c>
      <c r="H1544" s="7" t="s">
        <v>8078</v>
      </c>
      <c r="I1544" s="7" t="s">
        <v>7239</v>
      </c>
      <c r="J1544" s="7" t="s">
        <v>7234</v>
      </c>
      <c r="K1544" s="7" t="s">
        <v>7129</v>
      </c>
      <c r="L1544" s="9" t="s">
        <v>7240</v>
      </c>
      <c r="M1544" s="9" t="s">
        <v>7241</v>
      </c>
      <c r="N1544" s="9" t="s">
        <v>7218</v>
      </c>
      <c r="O1544" s="7" t="s">
        <v>471</v>
      </c>
      <c r="P1544" s="7"/>
      <c r="Q1544" s="7">
        <v>2542</v>
      </c>
      <c r="R1544" s="7">
        <v>329348</v>
      </c>
      <c r="S1544" s="7" t="s">
        <v>480</v>
      </c>
      <c r="T1544" s="7"/>
      <c r="U1544" s="7"/>
      <c r="V1544" s="7"/>
      <c r="W1544" s="7"/>
      <c r="X1544" s="7"/>
      <c r="Y1544" s="7"/>
      <c r="Z1544" s="9" t="s">
        <v>7132</v>
      </c>
      <c r="AA1544" s="7" t="s">
        <v>480</v>
      </c>
      <c r="AB1544" s="7">
        <v>1</v>
      </c>
    </row>
    <row r="1545" spans="1:28" ht="21.6" customHeight="1">
      <c r="A1545" s="7">
        <v>107</v>
      </c>
      <c r="B1545" s="7">
        <v>2026011195</v>
      </c>
      <c r="C1545" s="7">
        <v>1</v>
      </c>
      <c r="D1545" s="7" t="s">
        <v>7123</v>
      </c>
      <c r="E1545" s="7" t="s">
        <v>125</v>
      </c>
      <c r="F1545" s="7" t="s">
        <v>8638</v>
      </c>
      <c r="G1545" s="7" t="s">
        <v>7226</v>
      </c>
      <c r="H1545" s="7" t="s">
        <v>7309</v>
      </c>
      <c r="I1545" s="7" t="s">
        <v>7311</v>
      </c>
      <c r="J1545" s="7" t="s">
        <v>7141</v>
      </c>
      <c r="K1545" s="7" t="s">
        <v>7129</v>
      </c>
      <c r="L1545" s="9" t="s">
        <v>7312</v>
      </c>
      <c r="M1545" s="9" t="s">
        <v>7313</v>
      </c>
      <c r="N1545" s="9"/>
      <c r="O1545" s="7" t="s">
        <v>471</v>
      </c>
      <c r="P1545" s="7"/>
      <c r="Q1545" s="7">
        <v>2250</v>
      </c>
      <c r="R1545" s="7">
        <v>45000</v>
      </c>
      <c r="S1545" s="7"/>
      <c r="T1545" s="7"/>
      <c r="U1545" s="7"/>
      <c r="V1545" s="7"/>
      <c r="W1545" s="7" t="s">
        <v>480</v>
      </c>
      <c r="X1545" s="7"/>
      <c r="Y1545" s="7"/>
      <c r="Z1545" s="9" t="s">
        <v>8706</v>
      </c>
      <c r="AA1545" s="7" t="s">
        <v>480</v>
      </c>
      <c r="AB1545" s="7">
        <v>1</v>
      </c>
    </row>
    <row r="1546" spans="1:28" ht="21.6" customHeight="1">
      <c r="A1546" s="7">
        <v>108</v>
      </c>
      <c r="B1546" s="7">
        <v>2026010772</v>
      </c>
      <c r="C1546" s="7">
        <v>1</v>
      </c>
      <c r="D1546" s="7" t="s">
        <v>7123</v>
      </c>
      <c r="E1546" s="7" t="s">
        <v>125</v>
      </c>
      <c r="F1546" s="7" t="s">
        <v>8694</v>
      </c>
      <c r="G1546" s="7" t="s">
        <v>7332</v>
      </c>
      <c r="H1546" s="7" t="s">
        <v>7333</v>
      </c>
      <c r="I1546" s="7" t="s">
        <v>7628</v>
      </c>
      <c r="J1546" s="7" t="s">
        <v>7170</v>
      </c>
      <c r="K1546" s="7" t="s">
        <v>7129</v>
      </c>
      <c r="L1546" s="9" t="s">
        <v>7329</v>
      </c>
      <c r="M1546" s="9" t="s">
        <v>7629</v>
      </c>
      <c r="N1546" s="9" t="s">
        <v>7630</v>
      </c>
      <c r="O1546" s="7" t="s">
        <v>471</v>
      </c>
      <c r="P1546" s="7">
        <v>1948</v>
      </c>
      <c r="Q1546" s="7">
        <v>2881</v>
      </c>
      <c r="R1546" s="7">
        <v>9303</v>
      </c>
      <c r="S1546" s="7" t="s">
        <v>480</v>
      </c>
      <c r="T1546" s="7"/>
      <c r="U1546" s="7"/>
      <c r="V1546" s="7"/>
      <c r="W1546" s="7"/>
      <c r="X1546" s="7"/>
      <c r="Y1546" s="7"/>
      <c r="Z1546" s="9" t="s">
        <v>118</v>
      </c>
      <c r="AA1546" s="7" t="s">
        <v>480</v>
      </c>
      <c r="AB1546" s="7">
        <v>1</v>
      </c>
    </row>
    <row r="1547" spans="1:28" ht="21.6" customHeight="1">
      <c r="A1547" s="7">
        <v>110</v>
      </c>
      <c r="B1547" s="7">
        <v>2026010856</v>
      </c>
      <c r="C1547" s="7">
        <v>1</v>
      </c>
      <c r="D1547" s="7" t="s">
        <v>7123</v>
      </c>
      <c r="E1547" s="7" t="s">
        <v>125</v>
      </c>
      <c r="F1547" s="7" t="s">
        <v>8653</v>
      </c>
      <c r="G1547" s="7" t="s">
        <v>7226</v>
      </c>
      <c r="H1547" s="7" t="s">
        <v>7309</v>
      </c>
      <c r="I1547" s="7" t="s">
        <v>7634</v>
      </c>
      <c r="J1547" s="7" t="s">
        <v>7170</v>
      </c>
      <c r="K1547" s="7" t="s">
        <v>7129</v>
      </c>
      <c r="L1547" s="9" t="s">
        <v>7290</v>
      </c>
      <c r="M1547" s="9" t="s">
        <v>7291</v>
      </c>
      <c r="N1547" s="9" t="s">
        <v>7443</v>
      </c>
      <c r="O1547" s="7" t="s">
        <v>471</v>
      </c>
      <c r="P1547" s="7"/>
      <c r="Q1547" s="7">
        <v>1200</v>
      </c>
      <c r="R1547" s="7">
        <v>18000</v>
      </c>
      <c r="S1547" s="7" t="s">
        <v>480</v>
      </c>
      <c r="T1547" s="7"/>
      <c r="U1547" s="7"/>
      <c r="V1547" s="7"/>
      <c r="W1547" s="7"/>
      <c r="X1547" s="7"/>
      <c r="Y1547" s="7"/>
      <c r="Z1547" s="9" t="s">
        <v>7641</v>
      </c>
      <c r="AA1547" s="7" t="s">
        <v>480</v>
      </c>
      <c r="AB1547" s="7">
        <v>1</v>
      </c>
    </row>
    <row r="1548" spans="1:28" ht="21.6" customHeight="1">
      <c r="A1548" s="7">
        <v>112</v>
      </c>
      <c r="B1548" s="7">
        <v>2026010774</v>
      </c>
      <c r="C1548" s="7">
        <v>1</v>
      </c>
      <c r="D1548" s="7" t="s">
        <v>7123</v>
      </c>
      <c r="E1548" s="7" t="s">
        <v>125</v>
      </c>
      <c r="F1548" s="7" t="s">
        <v>8694</v>
      </c>
      <c r="G1548" s="7" t="s">
        <v>7333</v>
      </c>
      <c r="H1548" s="7" t="s">
        <v>7372</v>
      </c>
      <c r="I1548" s="7" t="s">
        <v>7885</v>
      </c>
      <c r="J1548" s="7" t="s">
        <v>7170</v>
      </c>
      <c r="K1548" s="7" t="s">
        <v>7129</v>
      </c>
      <c r="L1548" s="9" t="s">
        <v>7329</v>
      </c>
      <c r="M1548" s="9" t="s">
        <v>7886</v>
      </c>
      <c r="N1548" s="9" t="s">
        <v>7887</v>
      </c>
      <c r="O1548" s="7" t="s">
        <v>471</v>
      </c>
      <c r="P1548" s="7">
        <v>181</v>
      </c>
      <c r="Q1548" s="7">
        <v>1050</v>
      </c>
      <c r="R1548" s="7">
        <v>4854</v>
      </c>
      <c r="S1548" s="7" t="s">
        <v>480</v>
      </c>
      <c r="T1548" s="7"/>
      <c r="U1548" s="7"/>
      <c r="V1548" s="7"/>
      <c r="W1548" s="7"/>
      <c r="X1548" s="7"/>
      <c r="Y1548" s="7"/>
      <c r="Z1548" s="9" t="s">
        <v>7641</v>
      </c>
      <c r="AA1548" s="7" t="s">
        <v>480</v>
      </c>
      <c r="AB1548" s="7">
        <v>1</v>
      </c>
    </row>
    <row r="1549" spans="1:28" ht="21.6" customHeight="1">
      <c r="A1549" s="7">
        <v>114</v>
      </c>
      <c r="B1549" s="7">
        <v>2026010128</v>
      </c>
      <c r="C1549" s="7">
        <v>1</v>
      </c>
      <c r="D1549" s="7" t="s">
        <v>7123</v>
      </c>
      <c r="E1549" s="7" t="s">
        <v>125</v>
      </c>
      <c r="F1549" s="7" t="s">
        <v>8645</v>
      </c>
      <c r="G1549" s="7" t="s">
        <v>7303</v>
      </c>
      <c r="H1549" s="7" t="s">
        <v>7288</v>
      </c>
      <c r="I1549" s="7" t="s">
        <v>8346</v>
      </c>
      <c r="J1549" s="7" t="s">
        <v>7170</v>
      </c>
      <c r="K1549" s="7" t="s">
        <v>7129</v>
      </c>
      <c r="L1549" s="9" t="s">
        <v>8347</v>
      </c>
      <c r="M1549" s="9" t="s">
        <v>8367</v>
      </c>
      <c r="N1549" s="9" t="s">
        <v>7443</v>
      </c>
      <c r="O1549" s="7" t="s">
        <v>7136</v>
      </c>
      <c r="P1549" s="7"/>
      <c r="Q1549" s="7">
        <v>195</v>
      </c>
      <c r="R1549" s="7">
        <v>1744</v>
      </c>
      <c r="S1549" s="7"/>
      <c r="T1549" s="7"/>
      <c r="U1549" s="7"/>
      <c r="V1549" s="7"/>
      <c r="W1549" s="7"/>
      <c r="X1549" s="7"/>
      <c r="Y1549" s="7"/>
      <c r="Z1549" s="9" t="s">
        <v>7641</v>
      </c>
      <c r="AA1549" s="7" t="s">
        <v>480</v>
      </c>
      <c r="AB1549" s="7">
        <v>1</v>
      </c>
    </row>
    <row r="1550" spans="1:28" ht="21.6" customHeight="1">
      <c r="A1550" s="7">
        <v>118</v>
      </c>
      <c r="B1550" s="7">
        <v>2026011025</v>
      </c>
      <c r="C1550" s="7">
        <v>1</v>
      </c>
      <c r="D1550" s="7" t="s">
        <v>7123</v>
      </c>
      <c r="E1550" s="7" t="s">
        <v>125</v>
      </c>
      <c r="F1550" s="7" t="s">
        <v>8653</v>
      </c>
      <c r="G1550" s="7" t="s">
        <v>7314</v>
      </c>
      <c r="H1550" s="7" t="s">
        <v>7196</v>
      </c>
      <c r="I1550" s="7" t="s">
        <v>7379</v>
      </c>
      <c r="J1550" s="7" t="s">
        <v>7223</v>
      </c>
      <c r="K1550" s="7" t="s">
        <v>7129</v>
      </c>
      <c r="L1550" s="9" t="s">
        <v>7380</v>
      </c>
      <c r="M1550" s="9" t="s">
        <v>7381</v>
      </c>
      <c r="N1550" s="9" t="s">
        <v>7382</v>
      </c>
      <c r="O1550" s="7" t="s">
        <v>471</v>
      </c>
      <c r="P1550" s="7"/>
      <c r="Q1550" s="7"/>
      <c r="R1550" s="7">
        <v>170600</v>
      </c>
      <c r="S1550" s="7" t="s">
        <v>480</v>
      </c>
      <c r="T1550" s="7"/>
      <c r="U1550" s="7"/>
      <c r="V1550" s="7"/>
      <c r="W1550" s="7"/>
      <c r="X1550" s="7"/>
      <c r="Y1550" s="7"/>
      <c r="Z1550" s="9" t="s">
        <v>7641</v>
      </c>
      <c r="AA1550" s="7" t="s">
        <v>480</v>
      </c>
      <c r="AB1550" s="7">
        <v>1</v>
      </c>
    </row>
    <row r="1551" spans="1:28" ht="21.6" customHeight="1">
      <c r="A1551" s="7">
        <v>120</v>
      </c>
      <c r="B1551" s="7">
        <v>2026011030</v>
      </c>
      <c r="C1551" s="7">
        <v>1</v>
      </c>
      <c r="D1551" s="7" t="s">
        <v>7123</v>
      </c>
      <c r="E1551" s="7" t="s">
        <v>125</v>
      </c>
      <c r="F1551" s="7" t="s">
        <v>8653</v>
      </c>
      <c r="G1551" s="7" t="s">
        <v>7150</v>
      </c>
      <c r="H1551" s="7" t="s">
        <v>7333</v>
      </c>
      <c r="I1551" s="7" t="s">
        <v>7379</v>
      </c>
      <c r="J1551" s="7" t="s">
        <v>7223</v>
      </c>
      <c r="K1551" s="7" t="s">
        <v>7129</v>
      </c>
      <c r="L1551" s="9" t="s">
        <v>7380</v>
      </c>
      <c r="M1551" s="9" t="s">
        <v>7381</v>
      </c>
      <c r="N1551" s="9" t="s">
        <v>7382</v>
      </c>
      <c r="O1551" s="7" t="s">
        <v>509</v>
      </c>
      <c r="P1551" s="7"/>
      <c r="Q1551" s="7"/>
      <c r="R1551" s="7">
        <v>171949</v>
      </c>
      <c r="S1551" s="7"/>
      <c r="T1551" s="7"/>
      <c r="U1551" s="7"/>
      <c r="V1551" s="7"/>
      <c r="W1551" s="7"/>
      <c r="X1551" s="7"/>
      <c r="Y1551" s="7"/>
      <c r="Z1551" s="9" t="s">
        <v>8707</v>
      </c>
      <c r="AA1551" s="7" t="s">
        <v>480</v>
      </c>
      <c r="AB1551" s="7">
        <v>1</v>
      </c>
    </row>
    <row r="1552" spans="1:28" ht="21.6" customHeight="1">
      <c r="A1552" s="7">
        <v>121</v>
      </c>
      <c r="B1552" s="7">
        <v>2026011028</v>
      </c>
      <c r="C1552" s="7">
        <v>1</v>
      </c>
      <c r="D1552" s="7" t="s">
        <v>7123</v>
      </c>
      <c r="E1552" s="7" t="s">
        <v>125</v>
      </c>
      <c r="F1552" s="7" t="s">
        <v>8653</v>
      </c>
      <c r="G1552" s="7" t="s">
        <v>7196</v>
      </c>
      <c r="H1552" s="7" t="s">
        <v>7150</v>
      </c>
      <c r="I1552" s="7" t="s">
        <v>7386</v>
      </c>
      <c r="J1552" s="7" t="s">
        <v>7223</v>
      </c>
      <c r="K1552" s="7" t="s">
        <v>7129</v>
      </c>
      <c r="L1552" s="9" t="s">
        <v>7380</v>
      </c>
      <c r="M1552" s="9" t="s">
        <v>7387</v>
      </c>
      <c r="N1552" s="9" t="s">
        <v>7388</v>
      </c>
      <c r="O1552" s="7" t="s">
        <v>471</v>
      </c>
      <c r="P1552" s="7"/>
      <c r="Q1552" s="7"/>
      <c r="R1552" s="7">
        <v>159192</v>
      </c>
      <c r="S1552" s="7" t="s">
        <v>480</v>
      </c>
      <c r="T1552" s="7"/>
      <c r="U1552" s="7"/>
      <c r="V1552" s="7"/>
      <c r="W1552" s="7"/>
      <c r="X1552" s="7"/>
      <c r="Y1552" s="7"/>
      <c r="Z1552" s="9" t="s">
        <v>7641</v>
      </c>
      <c r="AA1552" s="7" t="s">
        <v>480</v>
      </c>
      <c r="AB1552" s="7">
        <v>1</v>
      </c>
    </row>
    <row r="1553" spans="1:28" ht="21.6" customHeight="1">
      <c r="A1553" s="7">
        <v>123</v>
      </c>
      <c r="B1553" s="7">
        <v>2026010854</v>
      </c>
      <c r="C1553" s="7">
        <v>1</v>
      </c>
      <c r="D1553" s="7" t="s">
        <v>7123</v>
      </c>
      <c r="E1553" s="7" t="s">
        <v>125</v>
      </c>
      <c r="F1553" s="7" t="s">
        <v>8653</v>
      </c>
      <c r="G1553" s="7" t="s">
        <v>7296</v>
      </c>
      <c r="H1553" s="7" t="s">
        <v>7226</v>
      </c>
      <c r="I1553" s="7" t="s">
        <v>7393</v>
      </c>
      <c r="J1553" s="7" t="s">
        <v>7223</v>
      </c>
      <c r="K1553" s="7" t="s">
        <v>7129</v>
      </c>
      <c r="L1553" s="9" t="s">
        <v>7394</v>
      </c>
      <c r="M1553" s="9" t="s">
        <v>7395</v>
      </c>
      <c r="N1553" s="9"/>
      <c r="O1553" s="7" t="s">
        <v>471</v>
      </c>
      <c r="P1553" s="7"/>
      <c r="Q1553" s="7"/>
      <c r="R1553" s="7">
        <v>56000</v>
      </c>
      <c r="S1553" s="7" t="s">
        <v>480</v>
      </c>
      <c r="T1553" s="7"/>
      <c r="U1553" s="7"/>
      <c r="V1553" s="7"/>
      <c r="W1553" s="7"/>
      <c r="X1553" s="7"/>
      <c r="Y1553" s="7"/>
      <c r="Z1553" s="9" t="s">
        <v>7641</v>
      </c>
      <c r="AA1553" s="7" t="s">
        <v>480</v>
      </c>
      <c r="AB1553" s="7">
        <v>1</v>
      </c>
    </row>
    <row r="1554" spans="1:28" ht="21.6" customHeight="1">
      <c r="A1554" s="7">
        <v>125</v>
      </c>
      <c r="B1554" s="7">
        <v>2026011260</v>
      </c>
      <c r="C1554" s="7">
        <v>1</v>
      </c>
      <c r="D1554" s="7" t="s">
        <v>7123</v>
      </c>
      <c r="E1554" s="7" t="s">
        <v>125</v>
      </c>
      <c r="F1554" s="7" t="s">
        <v>8638</v>
      </c>
      <c r="G1554" s="7" t="s">
        <v>7288</v>
      </c>
      <c r="H1554" s="7" t="s">
        <v>7314</v>
      </c>
      <c r="I1554" s="7" t="s">
        <v>8272</v>
      </c>
      <c r="J1554" s="7" t="s">
        <v>7234</v>
      </c>
      <c r="K1554" s="7" t="s">
        <v>7129</v>
      </c>
      <c r="L1554" s="9" t="s">
        <v>7200</v>
      </c>
      <c r="M1554" s="9" t="s">
        <v>8273</v>
      </c>
      <c r="N1554" s="9" t="s">
        <v>8274</v>
      </c>
      <c r="O1554" s="7" t="s">
        <v>509</v>
      </c>
      <c r="P1554" s="7"/>
      <c r="Q1554" s="7">
        <v>933</v>
      </c>
      <c r="R1554" s="7">
        <v>705</v>
      </c>
      <c r="S1554" s="7"/>
      <c r="T1554" s="7"/>
      <c r="U1554" s="7"/>
      <c r="V1554" s="7"/>
      <c r="W1554" s="7"/>
      <c r="X1554" s="7"/>
      <c r="Y1554" s="7"/>
      <c r="Z1554" s="9" t="s">
        <v>8708</v>
      </c>
      <c r="AA1554" s="7" t="s">
        <v>480</v>
      </c>
      <c r="AB1554" s="7">
        <v>1</v>
      </c>
    </row>
    <row r="1555" spans="1:28" ht="21.6" customHeight="1">
      <c r="A1555" s="7">
        <v>128</v>
      </c>
      <c r="B1555" s="7">
        <v>2026010777</v>
      </c>
      <c r="C1555" s="7">
        <v>1</v>
      </c>
      <c r="D1555" s="7" t="s">
        <v>7123</v>
      </c>
      <c r="E1555" s="7" t="s">
        <v>125</v>
      </c>
      <c r="F1555" s="7" t="s">
        <v>8694</v>
      </c>
      <c r="G1555" s="7" t="s">
        <v>7372</v>
      </c>
      <c r="H1555" s="7" t="s">
        <v>7377</v>
      </c>
      <c r="I1555" s="7" t="s">
        <v>7482</v>
      </c>
      <c r="J1555" s="7" t="s">
        <v>7244</v>
      </c>
      <c r="K1555" s="7" t="s">
        <v>7129</v>
      </c>
      <c r="L1555" s="9" t="s">
        <v>7483</v>
      </c>
      <c r="M1555" s="9" t="s">
        <v>7484</v>
      </c>
      <c r="N1555" s="9"/>
      <c r="O1555" s="7" t="s">
        <v>471</v>
      </c>
      <c r="P1555" s="7"/>
      <c r="Q1555" s="7"/>
      <c r="R1555" s="7">
        <v>149988</v>
      </c>
      <c r="S1555" s="7" t="s">
        <v>480</v>
      </c>
      <c r="T1555" s="7"/>
      <c r="U1555" s="7"/>
      <c r="V1555" s="7"/>
      <c r="W1555" s="7"/>
      <c r="X1555" s="7"/>
      <c r="Y1555" s="7"/>
      <c r="Z1555" s="9" t="s">
        <v>7641</v>
      </c>
      <c r="AA1555" s="7" t="s">
        <v>480</v>
      </c>
      <c r="AB1555" s="7">
        <v>1</v>
      </c>
    </row>
    <row r="1556" spans="1:28" ht="21.6" customHeight="1">
      <c r="A1556" s="7">
        <v>136</v>
      </c>
      <c r="B1556" s="7">
        <v>2026010134</v>
      </c>
      <c r="C1556" s="7">
        <v>1</v>
      </c>
      <c r="D1556" s="7" t="s">
        <v>7123</v>
      </c>
      <c r="E1556" s="7" t="s">
        <v>125</v>
      </c>
      <c r="F1556" s="7" t="s">
        <v>8645</v>
      </c>
      <c r="G1556" s="7" t="s">
        <v>7196</v>
      </c>
      <c r="H1556" s="7" t="s">
        <v>7150</v>
      </c>
      <c r="I1556" s="7" t="s">
        <v>8511</v>
      </c>
      <c r="J1556" s="7" t="s">
        <v>8496</v>
      </c>
      <c r="K1556" s="7" t="s">
        <v>7129</v>
      </c>
      <c r="L1556" s="9" t="s">
        <v>7408</v>
      </c>
      <c r="M1556" s="9" t="s">
        <v>7477</v>
      </c>
      <c r="N1556" s="9" t="s">
        <v>7478</v>
      </c>
      <c r="O1556" s="7" t="s">
        <v>7136</v>
      </c>
      <c r="P1556" s="7"/>
      <c r="Q1556" s="7"/>
      <c r="R1556" s="7">
        <v>34540</v>
      </c>
      <c r="S1556" s="7"/>
      <c r="T1556" s="7"/>
      <c r="U1556" s="7"/>
      <c r="V1556" s="7"/>
      <c r="W1556" s="7"/>
      <c r="X1556" s="7"/>
      <c r="Y1556" s="7"/>
      <c r="Z1556" s="9" t="s">
        <v>7641</v>
      </c>
      <c r="AA1556" s="7" t="s">
        <v>480</v>
      </c>
      <c r="AB1556" s="7">
        <v>1</v>
      </c>
    </row>
    <row r="1557" spans="1:28" ht="21.6" customHeight="1">
      <c r="A1557" s="7">
        <v>140</v>
      </c>
      <c r="B1557" s="7">
        <v>2026010779</v>
      </c>
      <c r="C1557" s="7">
        <v>1</v>
      </c>
      <c r="D1557" s="7" t="s">
        <v>7123</v>
      </c>
      <c r="E1557" s="7" t="s">
        <v>125</v>
      </c>
      <c r="F1557" s="7" t="s">
        <v>8638</v>
      </c>
      <c r="G1557" s="7" t="s">
        <v>7309</v>
      </c>
      <c r="H1557" s="7" t="s">
        <v>7178</v>
      </c>
      <c r="I1557" s="7" t="s">
        <v>8526</v>
      </c>
      <c r="J1557" s="7" t="s">
        <v>8496</v>
      </c>
      <c r="K1557" s="7" t="s">
        <v>7129</v>
      </c>
      <c r="L1557" s="9" t="s">
        <v>7408</v>
      </c>
      <c r="M1557" s="9" t="s">
        <v>7409</v>
      </c>
      <c r="N1557" s="9" t="s">
        <v>7410</v>
      </c>
      <c r="O1557" s="7" t="s">
        <v>509</v>
      </c>
      <c r="P1557" s="7"/>
      <c r="Q1557" s="7"/>
      <c r="R1557" s="7">
        <v>81942</v>
      </c>
      <c r="S1557" s="7"/>
      <c r="T1557" s="7"/>
      <c r="U1557" s="7"/>
      <c r="V1557" s="7"/>
      <c r="W1557" s="7"/>
      <c r="X1557" s="7"/>
      <c r="Y1557" s="7"/>
      <c r="Z1557" s="9" t="s">
        <v>8709</v>
      </c>
      <c r="AA1557" s="7" t="s">
        <v>480</v>
      </c>
      <c r="AB1557" s="7">
        <v>1</v>
      </c>
    </row>
    <row r="1558" spans="1:28" ht="21.6" customHeight="1">
      <c r="A1558" s="7">
        <v>149</v>
      </c>
      <c r="B1558" s="7">
        <v>2026010622</v>
      </c>
      <c r="C1558" s="7">
        <v>1</v>
      </c>
      <c r="D1558" s="7" t="s">
        <v>7123</v>
      </c>
      <c r="E1558" s="7" t="s">
        <v>125</v>
      </c>
      <c r="F1558" s="7" t="s">
        <v>8694</v>
      </c>
      <c r="G1558" s="7" t="s">
        <v>7196</v>
      </c>
      <c r="H1558" s="7" t="s">
        <v>7373</v>
      </c>
      <c r="I1558" s="7" t="s">
        <v>7508</v>
      </c>
      <c r="J1558" s="7" t="s">
        <v>1843</v>
      </c>
      <c r="K1558" s="7" t="s">
        <v>7129</v>
      </c>
      <c r="L1558" s="9" t="s">
        <v>7509</v>
      </c>
      <c r="M1558" s="9" t="s">
        <v>7510</v>
      </c>
      <c r="N1558" s="9" t="s">
        <v>7511</v>
      </c>
      <c r="O1558" s="7" t="s">
        <v>509</v>
      </c>
      <c r="P1558" s="7"/>
      <c r="Q1558" s="7"/>
      <c r="R1558" s="7">
        <v>129281</v>
      </c>
      <c r="S1558" s="7"/>
      <c r="T1558" s="7"/>
      <c r="U1558" s="7"/>
      <c r="V1558" s="7"/>
      <c r="W1558" s="7"/>
      <c r="X1558" s="7"/>
      <c r="Y1558" s="7"/>
      <c r="Z1558" s="9" t="s">
        <v>8710</v>
      </c>
      <c r="AA1558" s="7" t="s">
        <v>480</v>
      </c>
      <c r="AB1558" s="7">
        <v>1</v>
      </c>
    </row>
    <row r="1559" spans="1:28" ht="21.6" customHeight="1">
      <c r="A1559" s="7">
        <v>150</v>
      </c>
      <c r="B1559" s="7">
        <v>2026011102</v>
      </c>
      <c r="C1559" s="7">
        <v>1</v>
      </c>
      <c r="D1559" s="7" t="s">
        <v>7123</v>
      </c>
      <c r="E1559" s="7" t="s">
        <v>125</v>
      </c>
      <c r="F1559" s="7" t="s">
        <v>8653</v>
      </c>
      <c r="G1559" s="7" t="s">
        <v>7333</v>
      </c>
      <c r="H1559" s="7" t="s">
        <v>7372</v>
      </c>
      <c r="I1559" s="7" t="s">
        <v>7508</v>
      </c>
      <c r="J1559" s="7" t="s">
        <v>1843</v>
      </c>
      <c r="K1559" s="7" t="s">
        <v>7129</v>
      </c>
      <c r="L1559" s="9" t="s">
        <v>7509</v>
      </c>
      <c r="M1559" s="9" t="s">
        <v>7510</v>
      </c>
      <c r="N1559" s="9" t="s">
        <v>7511</v>
      </c>
      <c r="O1559" s="7" t="s">
        <v>471</v>
      </c>
      <c r="P1559" s="7"/>
      <c r="Q1559" s="7"/>
      <c r="R1559" s="7">
        <v>126562</v>
      </c>
      <c r="S1559" s="7"/>
      <c r="T1559" s="7"/>
      <c r="U1559" s="7"/>
      <c r="V1559" s="7"/>
      <c r="W1559" s="7"/>
      <c r="X1559" s="7"/>
      <c r="Y1559" s="7" t="s">
        <v>480</v>
      </c>
      <c r="Z1559" s="9" t="s">
        <v>7775</v>
      </c>
      <c r="AA1559" s="7" t="s">
        <v>480</v>
      </c>
      <c r="AB1559" s="7">
        <v>1</v>
      </c>
    </row>
    <row r="1560" spans="1:28" ht="21.6" customHeight="1">
      <c r="A1560" s="7">
        <v>151</v>
      </c>
      <c r="B1560" s="7">
        <v>2026011259</v>
      </c>
      <c r="C1560" s="7">
        <v>1</v>
      </c>
      <c r="D1560" s="7" t="s">
        <v>7123</v>
      </c>
      <c r="E1560" s="7" t="s">
        <v>125</v>
      </c>
      <c r="F1560" s="7" t="s">
        <v>8638</v>
      </c>
      <c r="G1560" s="7" t="s">
        <v>7179</v>
      </c>
      <c r="H1560" s="7" t="s">
        <v>7303</v>
      </c>
      <c r="I1560" s="7" t="s">
        <v>8550</v>
      </c>
      <c r="J1560" s="7" t="s">
        <v>1843</v>
      </c>
      <c r="K1560" s="7" t="s">
        <v>7129</v>
      </c>
      <c r="L1560" s="9" t="s">
        <v>7200</v>
      </c>
      <c r="M1560" s="9" t="s">
        <v>7493</v>
      </c>
      <c r="N1560" s="9" t="s">
        <v>7698</v>
      </c>
      <c r="O1560" s="7" t="s">
        <v>509</v>
      </c>
      <c r="P1560" s="7"/>
      <c r="Q1560" s="7"/>
      <c r="R1560" s="7">
        <v>15744</v>
      </c>
      <c r="S1560" s="7"/>
      <c r="T1560" s="7"/>
      <c r="U1560" s="7"/>
      <c r="V1560" s="7"/>
      <c r="W1560" s="7"/>
      <c r="X1560" s="7"/>
      <c r="Y1560" s="7"/>
      <c r="Z1560" s="9" t="s">
        <v>8711</v>
      </c>
      <c r="AA1560" s="7" t="s">
        <v>480</v>
      </c>
      <c r="AB1560" s="7">
        <v>1</v>
      </c>
    </row>
    <row r="1561" spans="1:28" ht="21.6" customHeight="1">
      <c r="A1561" s="7">
        <v>174</v>
      </c>
      <c r="B1561" s="7">
        <v>2026010935</v>
      </c>
      <c r="C1561" s="7">
        <v>1</v>
      </c>
      <c r="D1561" s="7" t="s">
        <v>7123</v>
      </c>
      <c r="E1561" s="7" t="s">
        <v>146</v>
      </c>
      <c r="F1561" s="7" t="s">
        <v>8694</v>
      </c>
      <c r="G1561" s="7" t="s">
        <v>7314</v>
      </c>
      <c r="H1561" s="7" t="s">
        <v>7333</v>
      </c>
      <c r="I1561" s="7" t="s">
        <v>7541</v>
      </c>
      <c r="J1561" s="7" t="s">
        <v>7542</v>
      </c>
      <c r="K1561" s="7" t="s">
        <v>7525</v>
      </c>
      <c r="L1561" s="9" t="s">
        <v>7543</v>
      </c>
      <c r="M1561" s="9" t="s">
        <v>7544</v>
      </c>
      <c r="N1561" s="9" t="s">
        <v>7826</v>
      </c>
      <c r="O1561" s="7" t="s">
        <v>509</v>
      </c>
      <c r="P1561" s="7"/>
      <c r="Q1561" s="7"/>
      <c r="R1561" s="7">
        <v>0</v>
      </c>
      <c r="S1561" s="7"/>
      <c r="T1561" s="7"/>
      <c r="U1561" s="7"/>
      <c r="V1561" s="7"/>
      <c r="W1561" s="7"/>
      <c r="X1561" s="7"/>
      <c r="Y1561" s="7"/>
      <c r="Z1561" s="9" t="s">
        <v>8712</v>
      </c>
      <c r="AA1561" s="7" t="s">
        <v>480</v>
      </c>
      <c r="AB1561" s="7">
        <v>1</v>
      </c>
    </row>
    <row r="1562" spans="1:28" ht="21.6" customHeight="1">
      <c r="A1562" s="7">
        <v>175</v>
      </c>
      <c r="B1562" s="7">
        <v>2026010934</v>
      </c>
      <c r="C1562" s="7">
        <v>1</v>
      </c>
      <c r="D1562" s="7" t="s">
        <v>7123</v>
      </c>
      <c r="E1562" s="7" t="s">
        <v>146</v>
      </c>
      <c r="F1562" s="7" t="s">
        <v>8694</v>
      </c>
      <c r="G1562" s="7" t="s">
        <v>7598</v>
      </c>
      <c r="H1562" s="7" t="s">
        <v>7564</v>
      </c>
      <c r="I1562" s="7" t="s">
        <v>8713</v>
      </c>
      <c r="J1562" s="7" t="s">
        <v>7542</v>
      </c>
      <c r="K1562" s="7" t="s">
        <v>7525</v>
      </c>
      <c r="L1562" s="9" t="s">
        <v>7543</v>
      </c>
      <c r="M1562" s="9" t="s">
        <v>7544</v>
      </c>
      <c r="N1562" s="9" t="s">
        <v>7826</v>
      </c>
      <c r="O1562" s="7" t="s">
        <v>509</v>
      </c>
      <c r="P1562" s="7"/>
      <c r="Q1562" s="7"/>
      <c r="R1562" s="7">
        <v>0</v>
      </c>
      <c r="S1562" s="7"/>
      <c r="T1562" s="7"/>
      <c r="U1562" s="7"/>
      <c r="V1562" s="7"/>
      <c r="W1562" s="7"/>
      <c r="X1562" s="7"/>
      <c r="Y1562" s="7"/>
      <c r="Z1562" s="9" t="s">
        <v>8712</v>
      </c>
      <c r="AA1562" s="7" t="s">
        <v>480</v>
      </c>
      <c r="AB1562" s="7">
        <v>1</v>
      </c>
    </row>
    <row r="1563" spans="1:28" ht="21.6" customHeight="1">
      <c r="A1563" s="7">
        <v>3</v>
      </c>
      <c r="B1563" s="7">
        <v>2026011209</v>
      </c>
      <c r="C1563" s="7">
        <v>1</v>
      </c>
      <c r="D1563" s="7" t="s">
        <v>7123</v>
      </c>
      <c r="E1563" s="7" t="s">
        <v>145</v>
      </c>
      <c r="F1563" s="7" t="s">
        <v>8638</v>
      </c>
      <c r="G1563" s="7" t="s">
        <v>8058</v>
      </c>
      <c r="H1563" s="7" t="s">
        <v>7583</v>
      </c>
      <c r="I1563" s="7" t="s">
        <v>8642</v>
      </c>
      <c r="J1563" s="7" t="s">
        <v>7170</v>
      </c>
      <c r="K1563" s="7" t="s">
        <v>7129</v>
      </c>
      <c r="L1563" s="9" t="s">
        <v>8643</v>
      </c>
      <c r="M1563" s="9" t="s">
        <v>8644</v>
      </c>
      <c r="N1563" s="9"/>
      <c r="O1563" s="7" t="s">
        <v>471</v>
      </c>
      <c r="P1563" s="7"/>
      <c r="Q1563" s="7">
        <v>1898</v>
      </c>
      <c r="R1563" s="7">
        <v>13982</v>
      </c>
      <c r="S1563" s="7" t="s">
        <v>480</v>
      </c>
      <c r="T1563" s="7"/>
      <c r="U1563" s="7"/>
      <c r="V1563" s="7"/>
      <c r="W1563" s="7"/>
      <c r="X1563" s="7"/>
      <c r="Y1563" s="7"/>
      <c r="Z1563" s="9" t="s">
        <v>7766</v>
      </c>
      <c r="AA1563" s="7" t="s">
        <v>480</v>
      </c>
      <c r="AB1563" s="7">
        <v>1</v>
      </c>
    </row>
    <row r="1564" spans="1:28" ht="21.6" customHeight="1">
      <c r="A1564" s="7">
        <v>9</v>
      </c>
      <c r="B1564" s="7">
        <v>2026011359</v>
      </c>
      <c r="C1564" s="7">
        <v>1</v>
      </c>
      <c r="D1564" s="7" t="s">
        <v>7123</v>
      </c>
      <c r="E1564" s="7" t="s">
        <v>145</v>
      </c>
      <c r="F1564" s="7" t="s">
        <v>8638</v>
      </c>
      <c r="G1564" s="7" t="s">
        <v>7196</v>
      </c>
      <c r="H1564" s="7" t="s">
        <v>8714</v>
      </c>
      <c r="I1564" s="7" t="s">
        <v>8715</v>
      </c>
      <c r="J1564" s="7" t="s">
        <v>8716</v>
      </c>
      <c r="K1564" s="7" t="s">
        <v>7129</v>
      </c>
      <c r="L1564" s="9" t="s">
        <v>8717</v>
      </c>
      <c r="M1564" s="9" t="s">
        <v>8718</v>
      </c>
      <c r="N1564" s="9"/>
      <c r="O1564" s="7" t="s">
        <v>471</v>
      </c>
      <c r="P1564" s="7"/>
      <c r="Q1564" s="7"/>
      <c r="R1564" s="7">
        <v>17900</v>
      </c>
      <c r="S1564" s="7" t="s">
        <v>480</v>
      </c>
      <c r="T1564" s="7"/>
      <c r="U1564" s="7"/>
      <c r="V1564" s="7"/>
      <c r="W1564" s="7"/>
      <c r="X1564" s="7"/>
      <c r="Y1564" s="7"/>
      <c r="Z1564" s="9" t="s">
        <v>8719</v>
      </c>
      <c r="AA1564" s="7" t="s">
        <v>480</v>
      </c>
      <c r="AB1564" s="7">
        <v>1</v>
      </c>
    </row>
    <row r="1565" spans="1:28" ht="21.6" customHeight="1">
      <c r="A1565" s="7">
        <v>24</v>
      </c>
      <c r="B1565" s="7">
        <v>2026011185</v>
      </c>
      <c r="C1565" s="7">
        <v>1</v>
      </c>
      <c r="D1565" s="7" t="s">
        <v>7123</v>
      </c>
      <c r="E1565" s="7" t="s">
        <v>145</v>
      </c>
      <c r="F1565" s="7" t="s">
        <v>8638</v>
      </c>
      <c r="G1565" s="7" t="s">
        <v>7953</v>
      </c>
      <c r="H1565" s="7" t="s">
        <v>7178</v>
      </c>
      <c r="I1565" s="7" t="s">
        <v>8674</v>
      </c>
      <c r="J1565" s="7" t="s">
        <v>7234</v>
      </c>
      <c r="K1565" s="7" t="s">
        <v>7129</v>
      </c>
      <c r="L1565" s="9" t="s">
        <v>8675</v>
      </c>
      <c r="M1565" s="9" t="s">
        <v>8641</v>
      </c>
      <c r="N1565" s="9"/>
      <c r="O1565" s="7" t="s">
        <v>7136</v>
      </c>
      <c r="P1565" s="7"/>
      <c r="Q1565" s="7">
        <v>927</v>
      </c>
      <c r="R1565" s="7">
        <v>73722</v>
      </c>
      <c r="S1565" s="7"/>
      <c r="T1565" s="7"/>
      <c r="U1565" s="7"/>
      <c r="V1565" s="7"/>
      <c r="W1565" s="7"/>
      <c r="X1565" s="7"/>
      <c r="Y1565" s="7"/>
      <c r="Z1565" s="9" t="s">
        <v>7766</v>
      </c>
      <c r="AA1565" s="7" t="s">
        <v>480</v>
      </c>
      <c r="AB1565" s="7">
        <v>1</v>
      </c>
    </row>
    <row r="1566" spans="1:28" ht="21.6" customHeight="1">
      <c r="A1566" s="7">
        <v>127</v>
      </c>
      <c r="B1566" s="7">
        <v>2026010127</v>
      </c>
      <c r="C1566" s="7">
        <v>1</v>
      </c>
      <c r="D1566" s="7" t="s">
        <v>7123</v>
      </c>
      <c r="E1566" s="7" t="s">
        <v>125</v>
      </c>
      <c r="F1566" s="7" t="s">
        <v>8645</v>
      </c>
      <c r="G1566" s="7" t="s">
        <v>7303</v>
      </c>
      <c r="H1566" s="7" t="s">
        <v>7288</v>
      </c>
      <c r="I1566" s="7" t="s">
        <v>8346</v>
      </c>
      <c r="J1566" s="7" t="s">
        <v>7170</v>
      </c>
      <c r="K1566" s="7" t="s">
        <v>7129</v>
      </c>
      <c r="L1566" s="9" t="s">
        <v>8347</v>
      </c>
      <c r="M1566" s="9" t="s">
        <v>8367</v>
      </c>
      <c r="N1566" s="9" t="s">
        <v>7443</v>
      </c>
      <c r="O1566" s="7" t="s">
        <v>471</v>
      </c>
      <c r="P1566" s="7"/>
      <c r="Q1566" s="7">
        <v>195</v>
      </c>
      <c r="R1566" s="7">
        <v>1744</v>
      </c>
      <c r="S1566" s="7" t="s">
        <v>480</v>
      </c>
      <c r="T1566" s="7"/>
      <c r="U1566" s="7"/>
      <c r="V1566" s="7"/>
      <c r="W1566" s="7"/>
      <c r="X1566" s="7"/>
      <c r="Y1566" s="7"/>
      <c r="Z1566" s="9" t="s">
        <v>7641</v>
      </c>
      <c r="AA1566" s="7" t="s">
        <v>480</v>
      </c>
      <c r="AB1566" s="7">
        <v>1</v>
      </c>
    </row>
    <row r="1567" spans="1:28" ht="21.6" customHeight="1">
      <c r="A1567" s="7">
        <v>131</v>
      </c>
      <c r="B1567" s="7">
        <v>2026011506</v>
      </c>
      <c r="C1567" s="7">
        <v>1</v>
      </c>
      <c r="D1567" s="7" t="s">
        <v>7123</v>
      </c>
      <c r="E1567" s="7" t="s">
        <v>125</v>
      </c>
      <c r="F1567" s="7" t="s">
        <v>8720</v>
      </c>
      <c r="G1567" s="7" t="s">
        <v>7377</v>
      </c>
      <c r="H1567" s="7" t="s">
        <v>7378</v>
      </c>
      <c r="I1567" s="7" t="s">
        <v>7350</v>
      </c>
      <c r="J1567" s="7" t="s">
        <v>7199</v>
      </c>
      <c r="K1567" s="7" t="s">
        <v>7129</v>
      </c>
      <c r="L1567" s="9" t="s">
        <v>7344</v>
      </c>
      <c r="M1567" s="9" t="s">
        <v>7521</v>
      </c>
      <c r="N1567" s="9" t="s">
        <v>7522</v>
      </c>
      <c r="O1567" s="7" t="s">
        <v>471</v>
      </c>
      <c r="P1567" s="7"/>
      <c r="Q1567" s="7"/>
      <c r="R1567" s="7">
        <v>1280</v>
      </c>
      <c r="S1567" s="7" t="s">
        <v>480</v>
      </c>
      <c r="T1567" s="7"/>
      <c r="U1567" s="7"/>
      <c r="V1567" s="7"/>
      <c r="W1567" s="7"/>
      <c r="X1567" s="7"/>
      <c r="Y1567" s="7"/>
      <c r="Z1567" s="9" t="s">
        <v>7641</v>
      </c>
      <c r="AA1567" s="7" t="s">
        <v>480</v>
      </c>
      <c r="AB1567" s="7">
        <v>1</v>
      </c>
    </row>
    <row r="1568" spans="1:28" ht="21.6" customHeight="1">
      <c r="A1568" s="7">
        <v>133</v>
      </c>
      <c r="B1568" s="7">
        <v>2026011489</v>
      </c>
      <c r="C1568" s="7">
        <v>1</v>
      </c>
      <c r="D1568" s="7" t="s">
        <v>7123</v>
      </c>
      <c r="E1568" s="7" t="s">
        <v>125</v>
      </c>
      <c r="F1568" s="7" t="s">
        <v>8720</v>
      </c>
      <c r="G1568" s="7" t="s">
        <v>7309</v>
      </c>
      <c r="H1568" s="7" t="s">
        <v>7179</v>
      </c>
      <c r="I1568" s="7" t="s">
        <v>7368</v>
      </c>
      <c r="J1568" s="7" t="s">
        <v>7199</v>
      </c>
      <c r="K1568" s="7" t="s">
        <v>7129</v>
      </c>
      <c r="L1568" s="9" t="s">
        <v>7216</v>
      </c>
      <c r="M1568" s="9" t="s">
        <v>7369</v>
      </c>
      <c r="N1568" s="9" t="s">
        <v>7370</v>
      </c>
      <c r="O1568" s="7" t="s">
        <v>471</v>
      </c>
      <c r="P1568" s="7"/>
      <c r="Q1568" s="7"/>
      <c r="R1568" s="7">
        <v>50726</v>
      </c>
      <c r="S1568" s="7" t="s">
        <v>480</v>
      </c>
      <c r="T1568" s="7"/>
      <c r="U1568" s="7"/>
      <c r="V1568" s="7"/>
      <c r="W1568" s="7"/>
      <c r="X1568" s="7"/>
      <c r="Y1568" s="7"/>
      <c r="Z1568" s="9" t="s">
        <v>7641</v>
      </c>
      <c r="AA1568" s="7" t="s">
        <v>480</v>
      </c>
      <c r="AB1568" s="7">
        <v>1</v>
      </c>
    </row>
    <row r="1569" spans="1:28" ht="21.6" customHeight="1">
      <c r="A1569" s="7">
        <v>135</v>
      </c>
      <c r="B1569" s="7">
        <v>2026011487</v>
      </c>
      <c r="C1569" s="7">
        <v>1</v>
      </c>
      <c r="D1569" s="7" t="s">
        <v>7123</v>
      </c>
      <c r="E1569" s="7" t="s">
        <v>125</v>
      </c>
      <c r="F1569" s="7" t="s">
        <v>8720</v>
      </c>
      <c r="G1569" s="7" t="s">
        <v>7226</v>
      </c>
      <c r="H1569" s="7" t="s">
        <v>7309</v>
      </c>
      <c r="I1569" s="7" t="s">
        <v>7374</v>
      </c>
      <c r="J1569" s="7" t="s">
        <v>7199</v>
      </c>
      <c r="K1569" s="7" t="s">
        <v>7129</v>
      </c>
      <c r="L1569" s="9" t="s">
        <v>7216</v>
      </c>
      <c r="M1569" s="9" t="s">
        <v>7375</v>
      </c>
      <c r="N1569" s="9" t="s">
        <v>7376</v>
      </c>
      <c r="O1569" s="7" t="s">
        <v>471</v>
      </c>
      <c r="P1569" s="7"/>
      <c r="Q1569" s="7"/>
      <c r="R1569" s="7">
        <v>82505</v>
      </c>
      <c r="S1569" s="7" t="s">
        <v>480</v>
      </c>
      <c r="T1569" s="7"/>
      <c r="U1569" s="7"/>
      <c r="V1569" s="7"/>
      <c r="W1569" s="7"/>
      <c r="X1569" s="7"/>
      <c r="Y1569" s="7"/>
      <c r="Z1569" s="9" t="s">
        <v>7641</v>
      </c>
      <c r="AA1569" s="7" t="s">
        <v>480</v>
      </c>
      <c r="AB1569" s="7">
        <v>1</v>
      </c>
    </row>
    <row r="1570" spans="1:28" ht="21.6" customHeight="1">
      <c r="A1570" s="7">
        <v>144</v>
      </c>
      <c r="B1570" s="7">
        <v>2026011485</v>
      </c>
      <c r="C1570" s="7">
        <v>1</v>
      </c>
      <c r="D1570" s="7" t="s">
        <v>7123</v>
      </c>
      <c r="E1570" s="7" t="s">
        <v>125</v>
      </c>
      <c r="F1570" s="7" t="s">
        <v>8720</v>
      </c>
      <c r="G1570" s="7" t="s">
        <v>7296</v>
      </c>
      <c r="H1570" s="7" t="s">
        <v>7226</v>
      </c>
      <c r="I1570" s="7" t="s">
        <v>8115</v>
      </c>
      <c r="J1570" s="7" t="s">
        <v>7223</v>
      </c>
      <c r="K1570" s="7" t="s">
        <v>7129</v>
      </c>
      <c r="L1570" s="9" t="s">
        <v>7216</v>
      </c>
      <c r="M1570" s="9" t="s">
        <v>7442</v>
      </c>
      <c r="N1570" s="9" t="s">
        <v>7443</v>
      </c>
      <c r="O1570" s="7" t="s">
        <v>471</v>
      </c>
      <c r="P1570" s="7"/>
      <c r="Q1570" s="7"/>
      <c r="R1570" s="7">
        <v>5268</v>
      </c>
      <c r="S1570" s="7" t="s">
        <v>480</v>
      </c>
      <c r="T1570" s="7"/>
      <c r="U1570" s="7"/>
      <c r="V1570" s="7"/>
      <c r="W1570" s="7"/>
      <c r="X1570" s="7"/>
      <c r="Y1570" s="7"/>
      <c r="Z1570" s="9" t="s">
        <v>7641</v>
      </c>
      <c r="AA1570" s="7" t="s">
        <v>480</v>
      </c>
      <c r="AB1570" s="7">
        <v>1</v>
      </c>
    </row>
    <row r="1571" spans="1:28" ht="21.6" customHeight="1">
      <c r="A1571" s="7">
        <v>146</v>
      </c>
      <c r="B1571" s="7">
        <v>2026011502</v>
      </c>
      <c r="C1571" s="7">
        <v>1</v>
      </c>
      <c r="D1571" s="7" t="s">
        <v>7123</v>
      </c>
      <c r="E1571" s="7" t="s">
        <v>125</v>
      </c>
      <c r="F1571" s="7" t="s">
        <v>8720</v>
      </c>
      <c r="G1571" s="7" t="s">
        <v>7333</v>
      </c>
      <c r="H1571" s="7" t="s">
        <v>7372</v>
      </c>
      <c r="I1571" s="7" t="s">
        <v>8369</v>
      </c>
      <c r="J1571" s="7" t="s">
        <v>7223</v>
      </c>
      <c r="K1571" s="7" t="s">
        <v>7129</v>
      </c>
      <c r="L1571" s="9" t="s">
        <v>7344</v>
      </c>
      <c r="M1571" s="9" t="s">
        <v>7468</v>
      </c>
      <c r="N1571" s="9" t="s">
        <v>7469</v>
      </c>
      <c r="O1571" s="7" t="s">
        <v>471</v>
      </c>
      <c r="P1571" s="7"/>
      <c r="Q1571" s="7"/>
      <c r="R1571" s="7">
        <v>17276</v>
      </c>
      <c r="S1571" s="7" t="s">
        <v>480</v>
      </c>
      <c r="T1571" s="7"/>
      <c r="U1571" s="7"/>
      <c r="V1571" s="7"/>
      <c r="W1571" s="7"/>
      <c r="X1571" s="7"/>
      <c r="Y1571" s="7"/>
      <c r="Z1571" s="9" t="s">
        <v>7641</v>
      </c>
      <c r="AA1571" s="7" t="s">
        <v>480</v>
      </c>
      <c r="AB1571" s="7">
        <v>1</v>
      </c>
    </row>
    <row r="1572" spans="1:28" ht="21.6" customHeight="1">
      <c r="A1572" s="7">
        <v>148</v>
      </c>
      <c r="B1572" s="7">
        <v>2026011498</v>
      </c>
      <c r="C1572" s="7">
        <v>1</v>
      </c>
      <c r="D1572" s="7" t="s">
        <v>7123</v>
      </c>
      <c r="E1572" s="7" t="s">
        <v>125</v>
      </c>
      <c r="F1572" s="7" t="s">
        <v>8720</v>
      </c>
      <c r="G1572" s="7" t="s">
        <v>7373</v>
      </c>
      <c r="H1572" s="7" t="s">
        <v>7332</v>
      </c>
      <c r="I1572" s="7" t="s">
        <v>8415</v>
      </c>
      <c r="J1572" s="7" t="s">
        <v>7223</v>
      </c>
      <c r="K1572" s="7" t="s">
        <v>7129</v>
      </c>
      <c r="L1572" s="9" t="s">
        <v>7344</v>
      </c>
      <c r="M1572" s="9" t="s">
        <v>7465</v>
      </c>
      <c r="N1572" s="9" t="s">
        <v>7466</v>
      </c>
      <c r="O1572" s="7" t="s">
        <v>471</v>
      </c>
      <c r="P1572" s="7"/>
      <c r="Q1572" s="7"/>
      <c r="R1572" s="7">
        <v>20040</v>
      </c>
      <c r="S1572" s="7" t="s">
        <v>480</v>
      </c>
      <c r="T1572" s="7"/>
      <c r="U1572" s="7"/>
      <c r="V1572" s="7"/>
      <c r="W1572" s="7"/>
      <c r="X1572" s="7"/>
      <c r="Y1572" s="7"/>
      <c r="Z1572" s="9" t="s">
        <v>7641</v>
      </c>
      <c r="AA1572" s="7" t="s">
        <v>480</v>
      </c>
      <c r="AB1572" s="7">
        <v>1</v>
      </c>
    </row>
    <row r="1573" spans="1:28" ht="21.6" customHeight="1">
      <c r="A1573" s="7">
        <v>150</v>
      </c>
      <c r="B1573" s="7">
        <v>2026011492</v>
      </c>
      <c r="C1573" s="7">
        <v>1</v>
      </c>
      <c r="D1573" s="7" t="s">
        <v>7123</v>
      </c>
      <c r="E1573" s="7" t="s">
        <v>125</v>
      </c>
      <c r="F1573" s="7" t="s">
        <v>8720</v>
      </c>
      <c r="G1573" s="7" t="s">
        <v>7314</v>
      </c>
      <c r="H1573" s="7" t="s">
        <v>7196</v>
      </c>
      <c r="I1573" s="7" t="s">
        <v>8371</v>
      </c>
      <c r="J1573" s="7" t="s">
        <v>7223</v>
      </c>
      <c r="K1573" s="7" t="s">
        <v>7129</v>
      </c>
      <c r="L1573" s="9" t="s">
        <v>7344</v>
      </c>
      <c r="M1573" s="9" t="s">
        <v>7345</v>
      </c>
      <c r="N1573" s="9" t="s">
        <v>7346</v>
      </c>
      <c r="O1573" s="7" t="s">
        <v>471</v>
      </c>
      <c r="P1573" s="7"/>
      <c r="Q1573" s="7"/>
      <c r="R1573" s="7">
        <v>13014</v>
      </c>
      <c r="S1573" s="7" t="s">
        <v>480</v>
      </c>
      <c r="T1573" s="7"/>
      <c r="U1573" s="7"/>
      <c r="V1573" s="7"/>
      <c r="W1573" s="7"/>
      <c r="X1573" s="7"/>
      <c r="Y1573" s="7"/>
      <c r="Z1573" s="9" t="s">
        <v>7641</v>
      </c>
      <c r="AA1573" s="7" t="s">
        <v>480</v>
      </c>
      <c r="AB1573" s="7">
        <v>1</v>
      </c>
    </row>
    <row r="1574" spans="1:28" ht="21.6" customHeight="1">
      <c r="A1574" s="7">
        <v>152</v>
      </c>
      <c r="B1574" s="7">
        <v>2026011496</v>
      </c>
      <c r="C1574" s="7">
        <v>1</v>
      </c>
      <c r="D1574" s="7" t="s">
        <v>7123</v>
      </c>
      <c r="E1574" s="7" t="s">
        <v>125</v>
      </c>
      <c r="F1574" s="7" t="s">
        <v>8720</v>
      </c>
      <c r="G1574" s="7" t="s">
        <v>7150</v>
      </c>
      <c r="H1574" s="7" t="s">
        <v>7373</v>
      </c>
      <c r="I1574" s="7" t="s">
        <v>8373</v>
      </c>
      <c r="J1574" s="7" t="s">
        <v>7223</v>
      </c>
      <c r="K1574" s="7" t="s">
        <v>7129</v>
      </c>
      <c r="L1574" s="9" t="s">
        <v>7344</v>
      </c>
      <c r="M1574" s="9" t="s">
        <v>7481</v>
      </c>
      <c r="N1574" s="9" t="s">
        <v>7440</v>
      </c>
      <c r="O1574" s="7" t="s">
        <v>471</v>
      </c>
      <c r="P1574" s="7"/>
      <c r="Q1574" s="7"/>
      <c r="R1574" s="7">
        <v>16110</v>
      </c>
      <c r="S1574" s="7" t="s">
        <v>480</v>
      </c>
      <c r="T1574" s="7"/>
      <c r="U1574" s="7"/>
      <c r="V1574" s="7"/>
      <c r="W1574" s="7"/>
      <c r="X1574" s="7"/>
      <c r="Y1574" s="7"/>
      <c r="Z1574" s="9" t="s">
        <v>7641</v>
      </c>
      <c r="AA1574" s="7" t="s">
        <v>480</v>
      </c>
      <c r="AB1574" s="7">
        <v>1</v>
      </c>
    </row>
    <row r="1575" spans="1:28" ht="21.6" customHeight="1">
      <c r="A1575" s="7">
        <v>154</v>
      </c>
      <c r="B1575" s="7">
        <v>2026011495</v>
      </c>
      <c r="C1575" s="7">
        <v>1</v>
      </c>
      <c r="D1575" s="7" t="s">
        <v>7123</v>
      </c>
      <c r="E1575" s="7" t="s">
        <v>125</v>
      </c>
      <c r="F1575" s="7" t="s">
        <v>8720</v>
      </c>
      <c r="G1575" s="7" t="s">
        <v>7196</v>
      </c>
      <c r="H1575" s="7" t="s">
        <v>7150</v>
      </c>
      <c r="I1575" s="7" t="s">
        <v>8416</v>
      </c>
      <c r="J1575" s="7" t="s">
        <v>7223</v>
      </c>
      <c r="K1575" s="7" t="s">
        <v>7129</v>
      </c>
      <c r="L1575" s="9" t="s">
        <v>7344</v>
      </c>
      <c r="M1575" s="9" t="s">
        <v>7460</v>
      </c>
      <c r="N1575" s="9" t="s">
        <v>7325</v>
      </c>
      <c r="O1575" s="7" t="s">
        <v>7136</v>
      </c>
      <c r="P1575" s="7"/>
      <c r="Q1575" s="7"/>
      <c r="R1575" s="7">
        <v>9075</v>
      </c>
      <c r="S1575" s="7"/>
      <c r="T1575" s="7"/>
      <c r="U1575" s="7"/>
      <c r="V1575" s="7"/>
      <c r="W1575" s="7"/>
      <c r="X1575" s="7"/>
      <c r="Y1575" s="7"/>
      <c r="Z1575" s="9" t="s">
        <v>7641</v>
      </c>
      <c r="AA1575" s="7" t="s">
        <v>480</v>
      </c>
      <c r="AB1575" s="7">
        <v>1</v>
      </c>
    </row>
    <row r="1576" spans="1:28" ht="21.6" customHeight="1">
      <c r="A1576" s="7">
        <v>161</v>
      </c>
      <c r="B1576" s="7">
        <v>2026011504</v>
      </c>
      <c r="C1576" s="7">
        <v>1</v>
      </c>
      <c r="D1576" s="7" t="s">
        <v>7123</v>
      </c>
      <c r="E1576" s="7" t="s">
        <v>125</v>
      </c>
      <c r="F1576" s="7" t="s">
        <v>8720</v>
      </c>
      <c r="G1576" s="7" t="s">
        <v>7372</v>
      </c>
      <c r="H1576" s="7" t="s">
        <v>7377</v>
      </c>
      <c r="I1576" s="7" t="s">
        <v>7456</v>
      </c>
      <c r="J1576" s="7" t="s">
        <v>7244</v>
      </c>
      <c r="K1576" s="7" t="s">
        <v>7129</v>
      </c>
      <c r="L1576" s="9" t="s">
        <v>7344</v>
      </c>
      <c r="M1576" s="9" t="s">
        <v>7457</v>
      </c>
      <c r="N1576" s="9" t="s">
        <v>7458</v>
      </c>
      <c r="O1576" s="7" t="s">
        <v>471</v>
      </c>
      <c r="P1576" s="7"/>
      <c r="Q1576" s="7"/>
      <c r="R1576" s="7">
        <v>414</v>
      </c>
      <c r="S1576" s="7" t="s">
        <v>480</v>
      </c>
      <c r="T1576" s="7"/>
      <c r="U1576" s="7"/>
      <c r="V1576" s="7"/>
      <c r="W1576" s="7"/>
      <c r="X1576" s="7"/>
      <c r="Y1576" s="7"/>
      <c r="Z1576" s="9" t="s">
        <v>7641</v>
      </c>
      <c r="AA1576" s="7" t="s">
        <v>480</v>
      </c>
      <c r="AB1576" s="7">
        <v>1</v>
      </c>
    </row>
    <row r="1577" spans="1:28" ht="21.6" customHeight="1">
      <c r="A1577" s="7">
        <v>163</v>
      </c>
      <c r="B1577" s="7">
        <v>2026011500</v>
      </c>
      <c r="C1577" s="7">
        <v>1</v>
      </c>
      <c r="D1577" s="7" t="s">
        <v>7123</v>
      </c>
      <c r="E1577" s="7" t="s">
        <v>125</v>
      </c>
      <c r="F1577" s="7" t="s">
        <v>8720</v>
      </c>
      <c r="G1577" s="7" t="s">
        <v>7333</v>
      </c>
      <c r="H1577" s="7" t="s">
        <v>7372</v>
      </c>
      <c r="I1577" s="7" t="s">
        <v>7467</v>
      </c>
      <c r="J1577" s="7" t="s">
        <v>7244</v>
      </c>
      <c r="K1577" s="7" t="s">
        <v>7129</v>
      </c>
      <c r="L1577" s="9" t="s">
        <v>7344</v>
      </c>
      <c r="M1577" s="9" t="s">
        <v>7351</v>
      </c>
      <c r="N1577" s="9" t="s">
        <v>7352</v>
      </c>
      <c r="O1577" s="7" t="s">
        <v>471</v>
      </c>
      <c r="P1577" s="7"/>
      <c r="Q1577" s="7"/>
      <c r="R1577" s="7">
        <v>3708</v>
      </c>
      <c r="S1577" s="7" t="s">
        <v>480</v>
      </c>
      <c r="T1577" s="7"/>
      <c r="U1577" s="7"/>
      <c r="V1577" s="7"/>
      <c r="W1577" s="7"/>
      <c r="X1577" s="7"/>
      <c r="Y1577" s="7"/>
      <c r="Z1577" s="9" t="s">
        <v>7641</v>
      </c>
      <c r="AA1577" s="7" t="s">
        <v>480</v>
      </c>
      <c r="AB1577" s="7">
        <v>1</v>
      </c>
    </row>
    <row r="1578" spans="1:28" ht="21.6" customHeight="1">
      <c r="A1578" s="7">
        <v>175</v>
      </c>
      <c r="B1578" s="7">
        <v>2026010141</v>
      </c>
      <c r="C1578" s="7">
        <v>1</v>
      </c>
      <c r="D1578" s="7" t="s">
        <v>7123</v>
      </c>
      <c r="E1578" s="7" t="s">
        <v>125</v>
      </c>
      <c r="F1578" s="7" t="s">
        <v>8645</v>
      </c>
      <c r="G1578" s="7" t="s">
        <v>7332</v>
      </c>
      <c r="H1578" s="7" t="s">
        <v>7333</v>
      </c>
      <c r="I1578" s="7" t="s">
        <v>8526</v>
      </c>
      <c r="J1578" s="7" t="s">
        <v>8496</v>
      </c>
      <c r="K1578" s="7" t="s">
        <v>7129</v>
      </c>
      <c r="L1578" s="9" t="s">
        <v>7408</v>
      </c>
      <c r="M1578" s="9" t="s">
        <v>7409</v>
      </c>
      <c r="N1578" s="9" t="s">
        <v>7410</v>
      </c>
      <c r="O1578" s="7" t="s">
        <v>7136</v>
      </c>
      <c r="P1578" s="7"/>
      <c r="Q1578" s="7"/>
      <c r="R1578" s="7">
        <v>81942</v>
      </c>
      <c r="S1578" s="7"/>
      <c r="T1578" s="7"/>
      <c r="U1578" s="7"/>
      <c r="V1578" s="7"/>
      <c r="W1578" s="7"/>
      <c r="X1578" s="7"/>
      <c r="Y1578" s="7"/>
      <c r="Z1578" s="9" t="s">
        <v>7641</v>
      </c>
      <c r="AA1578" s="7" t="s">
        <v>480</v>
      </c>
      <c r="AB1578" s="7">
        <v>1</v>
      </c>
    </row>
    <row r="1579" spans="1:28" ht="21.6" customHeight="1">
      <c r="A1579" s="7">
        <v>1</v>
      </c>
      <c r="B1579" s="7">
        <v>2026011744</v>
      </c>
      <c r="C1579" s="7">
        <v>1</v>
      </c>
      <c r="D1579" s="7" t="s">
        <v>7123</v>
      </c>
      <c r="E1579" s="7" t="s">
        <v>145</v>
      </c>
      <c r="F1579" s="7" t="s">
        <v>8721</v>
      </c>
      <c r="G1579" s="7" t="s">
        <v>8011</v>
      </c>
      <c r="H1579" s="7" t="s">
        <v>7638</v>
      </c>
      <c r="I1579" s="7" t="s">
        <v>8722</v>
      </c>
      <c r="J1579" s="7" t="s">
        <v>7141</v>
      </c>
      <c r="K1579" s="7" t="s">
        <v>7129</v>
      </c>
      <c r="L1579" s="9" t="s">
        <v>7329</v>
      </c>
      <c r="M1579" s="9" t="s">
        <v>8723</v>
      </c>
      <c r="N1579" s="9"/>
      <c r="O1579" s="7" t="s">
        <v>7136</v>
      </c>
      <c r="P1579" s="7">
        <v>5905</v>
      </c>
      <c r="Q1579" s="7">
        <v>11419</v>
      </c>
      <c r="R1579" s="7">
        <v>36290</v>
      </c>
      <c r="S1579" s="7"/>
      <c r="T1579" s="7"/>
      <c r="U1579" s="7"/>
      <c r="V1579" s="7"/>
      <c r="W1579" s="7"/>
      <c r="X1579" s="7"/>
      <c r="Y1579" s="7"/>
      <c r="Z1579" s="9" t="s">
        <v>7766</v>
      </c>
      <c r="AA1579" s="7" t="s">
        <v>480</v>
      </c>
      <c r="AB1579" s="7">
        <v>1</v>
      </c>
    </row>
    <row r="1580" spans="1:28" ht="21.6" customHeight="1">
      <c r="A1580" s="7">
        <v>2</v>
      </c>
      <c r="B1580" s="7">
        <v>2026011663</v>
      </c>
      <c r="C1580" s="7">
        <v>1</v>
      </c>
      <c r="D1580" s="7" t="s">
        <v>7123</v>
      </c>
      <c r="E1580" s="7" t="s">
        <v>145</v>
      </c>
      <c r="F1580" s="7" t="s">
        <v>8721</v>
      </c>
      <c r="G1580" s="7" t="s">
        <v>7138</v>
      </c>
      <c r="H1580" s="7" t="s">
        <v>7848</v>
      </c>
      <c r="I1580" s="7" t="s">
        <v>8724</v>
      </c>
      <c r="J1580" s="7" t="s">
        <v>7170</v>
      </c>
      <c r="K1580" s="7" t="s">
        <v>7129</v>
      </c>
      <c r="L1580" s="9" t="s">
        <v>8725</v>
      </c>
      <c r="M1580" s="9" t="s">
        <v>8726</v>
      </c>
      <c r="N1580" s="9"/>
      <c r="O1580" s="7" t="s">
        <v>471</v>
      </c>
      <c r="P1580" s="7"/>
      <c r="Q1580" s="7">
        <v>7579</v>
      </c>
      <c r="R1580" s="7">
        <v>20010</v>
      </c>
      <c r="S1580" s="7" t="s">
        <v>480</v>
      </c>
      <c r="T1580" s="7"/>
      <c r="U1580" s="7"/>
      <c r="V1580" s="7"/>
      <c r="W1580" s="7"/>
      <c r="X1580" s="7"/>
      <c r="Y1580" s="7"/>
      <c r="Z1580" s="9" t="s">
        <v>7766</v>
      </c>
      <c r="AA1580" s="7" t="s">
        <v>480</v>
      </c>
      <c r="AB1580" s="7">
        <v>1</v>
      </c>
    </row>
    <row r="1581" spans="1:28" ht="21.6" customHeight="1">
      <c r="A1581" s="7">
        <v>11</v>
      </c>
      <c r="B1581" s="7">
        <v>2026011650</v>
      </c>
      <c r="C1581" s="7">
        <v>1</v>
      </c>
      <c r="D1581" s="7" t="s">
        <v>7123</v>
      </c>
      <c r="E1581" s="7" t="s">
        <v>145</v>
      </c>
      <c r="F1581" s="7" t="s">
        <v>8721</v>
      </c>
      <c r="G1581" s="7" t="s">
        <v>7583</v>
      </c>
      <c r="H1581" s="7" t="s">
        <v>7586</v>
      </c>
      <c r="I1581" s="7" t="s">
        <v>8727</v>
      </c>
      <c r="J1581" s="7" t="s">
        <v>7170</v>
      </c>
      <c r="K1581" s="7" t="s">
        <v>7129</v>
      </c>
      <c r="L1581" s="9" t="s">
        <v>8728</v>
      </c>
      <c r="M1581" s="9" t="s">
        <v>8729</v>
      </c>
      <c r="N1581" s="9"/>
      <c r="O1581" s="7" t="s">
        <v>471</v>
      </c>
      <c r="P1581" s="7"/>
      <c r="Q1581" s="7">
        <v>10960</v>
      </c>
      <c r="R1581" s="7">
        <v>7768</v>
      </c>
      <c r="S1581" s="7" t="s">
        <v>480</v>
      </c>
      <c r="T1581" s="7"/>
      <c r="U1581" s="7"/>
      <c r="V1581" s="7"/>
      <c r="W1581" s="7"/>
      <c r="X1581" s="7"/>
      <c r="Y1581" s="7"/>
      <c r="Z1581" s="9" t="s">
        <v>7766</v>
      </c>
      <c r="AA1581" s="7" t="s">
        <v>480</v>
      </c>
      <c r="AB1581" s="7">
        <v>1</v>
      </c>
    </row>
    <row r="1582" spans="1:28" ht="21.6" customHeight="1">
      <c r="A1582" s="7">
        <v>13</v>
      </c>
      <c r="B1582" s="7">
        <v>2026011640</v>
      </c>
      <c r="C1582" s="7">
        <v>1</v>
      </c>
      <c r="D1582" s="7" t="s">
        <v>7123</v>
      </c>
      <c r="E1582" s="7" t="s">
        <v>145</v>
      </c>
      <c r="F1582" s="7" t="s">
        <v>8721</v>
      </c>
      <c r="G1582" s="7" t="s">
        <v>7999</v>
      </c>
      <c r="H1582" s="7" t="s">
        <v>8294</v>
      </c>
      <c r="I1582" s="7" t="s">
        <v>8730</v>
      </c>
      <c r="J1582" s="7" t="s">
        <v>7170</v>
      </c>
      <c r="K1582" s="7" t="s">
        <v>7129</v>
      </c>
      <c r="L1582" s="9" t="s">
        <v>8731</v>
      </c>
      <c r="M1582" s="9" t="s">
        <v>8732</v>
      </c>
      <c r="N1582" s="9"/>
      <c r="O1582" s="7" t="s">
        <v>471</v>
      </c>
      <c r="P1582" s="7"/>
      <c r="Q1582" s="7">
        <v>151</v>
      </c>
      <c r="R1582" s="7">
        <v>2820</v>
      </c>
      <c r="S1582" s="7" t="s">
        <v>480</v>
      </c>
      <c r="T1582" s="7"/>
      <c r="U1582" s="7"/>
      <c r="V1582" s="7"/>
      <c r="W1582" s="7"/>
      <c r="X1582" s="7"/>
      <c r="Y1582" s="7"/>
      <c r="Z1582" s="9" t="s">
        <v>7766</v>
      </c>
      <c r="AA1582" s="7" t="s">
        <v>480</v>
      </c>
      <c r="AB1582" s="7">
        <v>1</v>
      </c>
    </row>
    <row r="1583" spans="1:28" ht="21.6" customHeight="1">
      <c r="A1583" s="7">
        <v>22</v>
      </c>
      <c r="B1583" s="7">
        <v>2026011742</v>
      </c>
      <c r="C1583" s="7">
        <v>1</v>
      </c>
      <c r="D1583" s="7" t="s">
        <v>7123</v>
      </c>
      <c r="E1583" s="7" t="s">
        <v>145</v>
      </c>
      <c r="F1583" s="7" t="s">
        <v>8721</v>
      </c>
      <c r="G1583" s="7" t="s">
        <v>7372</v>
      </c>
      <c r="H1583" s="7" t="s">
        <v>8022</v>
      </c>
      <c r="I1583" s="7" t="s">
        <v>8733</v>
      </c>
      <c r="J1583" s="7" t="s">
        <v>7199</v>
      </c>
      <c r="K1583" s="7" t="s">
        <v>7129</v>
      </c>
      <c r="L1583" s="9" t="s">
        <v>7216</v>
      </c>
      <c r="M1583" s="9" t="s">
        <v>8734</v>
      </c>
      <c r="N1583" s="9" t="s">
        <v>8735</v>
      </c>
      <c r="O1583" s="7" t="s">
        <v>7136</v>
      </c>
      <c r="P1583" s="7"/>
      <c r="Q1583" s="7"/>
      <c r="R1583" s="7">
        <v>43071</v>
      </c>
      <c r="S1583" s="7"/>
      <c r="T1583" s="7"/>
      <c r="U1583" s="7"/>
      <c r="V1583" s="7"/>
      <c r="W1583" s="7"/>
      <c r="X1583" s="7"/>
      <c r="Y1583" s="7"/>
      <c r="Z1583" s="9" t="s">
        <v>7766</v>
      </c>
      <c r="AA1583" s="7" t="s">
        <v>480</v>
      </c>
      <c r="AB1583" s="7">
        <v>1</v>
      </c>
    </row>
    <row r="1584" spans="1:28" ht="21.6" customHeight="1">
      <c r="A1584" s="7">
        <v>36</v>
      </c>
      <c r="B1584" s="7">
        <v>2026011741</v>
      </c>
      <c r="C1584" s="7">
        <v>1</v>
      </c>
      <c r="D1584" s="7" t="s">
        <v>7123</v>
      </c>
      <c r="E1584" s="7" t="s">
        <v>145</v>
      </c>
      <c r="F1584" s="7" t="s">
        <v>8721</v>
      </c>
      <c r="G1584" s="7" t="s">
        <v>7333</v>
      </c>
      <c r="H1584" s="7" t="s">
        <v>7320</v>
      </c>
      <c r="I1584" s="7" t="s">
        <v>8736</v>
      </c>
      <c r="J1584" s="7" t="s">
        <v>7244</v>
      </c>
      <c r="K1584" s="7" t="s">
        <v>7129</v>
      </c>
      <c r="L1584" s="9" t="s">
        <v>7216</v>
      </c>
      <c r="M1584" s="9" t="s">
        <v>8737</v>
      </c>
      <c r="N1584" s="9" t="s">
        <v>8657</v>
      </c>
      <c r="O1584" s="7" t="s">
        <v>7136</v>
      </c>
      <c r="P1584" s="7"/>
      <c r="Q1584" s="7"/>
      <c r="R1584" s="7">
        <v>37139</v>
      </c>
      <c r="S1584" s="7"/>
      <c r="T1584" s="7"/>
      <c r="U1584" s="7"/>
      <c r="V1584" s="7"/>
      <c r="W1584" s="7"/>
      <c r="X1584" s="7"/>
      <c r="Y1584" s="7"/>
      <c r="Z1584" s="9" t="s">
        <v>7766</v>
      </c>
      <c r="AA1584" s="7" t="s">
        <v>480</v>
      </c>
      <c r="AB1584" s="7">
        <v>1</v>
      </c>
    </row>
    <row r="1585" spans="1:28" ht="21.6" customHeight="1">
      <c r="A1585" s="7">
        <v>41</v>
      </c>
      <c r="B1585" s="7">
        <v>2026011638</v>
      </c>
      <c r="C1585" s="7">
        <v>1</v>
      </c>
      <c r="D1585" s="7" t="s">
        <v>7123</v>
      </c>
      <c r="E1585" s="7" t="s">
        <v>145</v>
      </c>
      <c r="F1585" s="7" t="s">
        <v>8721</v>
      </c>
      <c r="G1585" s="7" t="s">
        <v>8294</v>
      </c>
      <c r="H1585" s="7" t="s">
        <v>7327</v>
      </c>
      <c r="I1585" s="7" t="s">
        <v>8738</v>
      </c>
      <c r="J1585" s="7" t="s">
        <v>7247</v>
      </c>
      <c r="K1585" s="7" t="s">
        <v>7129</v>
      </c>
      <c r="L1585" s="9" t="s">
        <v>8739</v>
      </c>
      <c r="M1585" s="9" t="s">
        <v>8740</v>
      </c>
      <c r="N1585" s="9" t="s">
        <v>8741</v>
      </c>
      <c r="O1585" s="7" t="s">
        <v>471</v>
      </c>
      <c r="P1585" s="7"/>
      <c r="Q1585" s="7">
        <v>886</v>
      </c>
      <c r="R1585" s="7">
        <v>5547</v>
      </c>
      <c r="S1585" s="7" t="s">
        <v>480</v>
      </c>
      <c r="T1585" s="7"/>
      <c r="U1585" s="7"/>
      <c r="V1585" s="7"/>
      <c r="W1585" s="7"/>
      <c r="X1585" s="7"/>
      <c r="Y1585" s="7"/>
      <c r="Z1585" s="9" t="s">
        <v>118</v>
      </c>
      <c r="AA1585" s="7" t="s">
        <v>480</v>
      </c>
      <c r="AB1585" s="7">
        <v>1</v>
      </c>
    </row>
    <row r="1586" spans="1:28" ht="21.6" customHeight="1">
      <c r="A1586" s="7">
        <v>48</v>
      </c>
      <c r="B1586" s="7">
        <v>2026011630</v>
      </c>
      <c r="C1586" s="7">
        <v>1</v>
      </c>
      <c r="D1586" s="7" t="s">
        <v>7123</v>
      </c>
      <c r="E1586" s="7" t="s">
        <v>145</v>
      </c>
      <c r="F1586" s="7" t="s">
        <v>8721</v>
      </c>
      <c r="G1586" s="7" t="s">
        <v>7707</v>
      </c>
      <c r="H1586" s="7" t="s">
        <v>7309</v>
      </c>
      <c r="I1586" s="7" t="s">
        <v>8742</v>
      </c>
      <c r="J1586" s="7" t="s">
        <v>7678</v>
      </c>
      <c r="K1586" s="7" t="s">
        <v>7129</v>
      </c>
      <c r="L1586" s="9" t="s">
        <v>8743</v>
      </c>
      <c r="M1586" s="9" t="s">
        <v>8744</v>
      </c>
      <c r="N1586" s="9"/>
      <c r="O1586" s="7" t="s">
        <v>471</v>
      </c>
      <c r="P1586" s="7"/>
      <c r="Q1586" s="7">
        <v>5933</v>
      </c>
      <c r="R1586" s="7">
        <v>210689</v>
      </c>
      <c r="S1586" s="7" t="s">
        <v>480</v>
      </c>
      <c r="T1586" s="7"/>
      <c r="U1586" s="7"/>
      <c r="V1586" s="7"/>
      <c r="W1586" s="7"/>
      <c r="X1586" s="7"/>
      <c r="Y1586" s="7"/>
      <c r="Z1586" s="9" t="s">
        <v>7766</v>
      </c>
      <c r="AA1586" s="7" t="s">
        <v>480</v>
      </c>
      <c r="AB1586" s="7">
        <v>1</v>
      </c>
    </row>
    <row r="1587" spans="1:28" ht="21.6" customHeight="1">
      <c r="A1587" s="7">
        <v>55</v>
      </c>
      <c r="B1587" s="7">
        <v>2026011628</v>
      </c>
      <c r="C1587" s="7">
        <v>1</v>
      </c>
      <c r="D1587" s="7" t="s">
        <v>7123</v>
      </c>
      <c r="E1587" s="7" t="s">
        <v>145</v>
      </c>
      <c r="F1587" s="7" t="s">
        <v>8721</v>
      </c>
      <c r="G1587" s="7" t="s">
        <v>7309</v>
      </c>
      <c r="H1587" s="7" t="s">
        <v>7178</v>
      </c>
      <c r="I1587" s="7" t="s">
        <v>8745</v>
      </c>
      <c r="J1587" s="7" t="s">
        <v>7489</v>
      </c>
      <c r="K1587" s="7" t="s">
        <v>7129</v>
      </c>
      <c r="L1587" s="9" t="s">
        <v>8743</v>
      </c>
      <c r="M1587" s="9" t="s">
        <v>8744</v>
      </c>
      <c r="N1587" s="9"/>
      <c r="O1587" s="7" t="s">
        <v>471</v>
      </c>
      <c r="P1587" s="7"/>
      <c r="Q1587" s="7"/>
      <c r="R1587" s="7">
        <v>303917</v>
      </c>
      <c r="S1587" s="7" t="s">
        <v>480</v>
      </c>
      <c r="T1587" s="7"/>
      <c r="U1587" s="7"/>
      <c r="V1587" s="7"/>
      <c r="W1587" s="7"/>
      <c r="X1587" s="7"/>
      <c r="Y1587" s="7"/>
      <c r="Z1587" s="9" t="s">
        <v>7766</v>
      </c>
      <c r="AA1587" s="7" t="s">
        <v>480</v>
      </c>
      <c r="AB1587" s="7">
        <v>1</v>
      </c>
    </row>
    <row r="1588" spans="1:28" ht="21.6" customHeight="1">
      <c r="A1588" s="7">
        <v>86</v>
      </c>
      <c r="B1588" s="7">
        <v>2026011229</v>
      </c>
      <c r="C1588" s="7">
        <v>1</v>
      </c>
      <c r="D1588" s="7" t="s">
        <v>7123</v>
      </c>
      <c r="E1588" s="7" t="s">
        <v>130</v>
      </c>
      <c r="F1588" s="7" t="s">
        <v>8638</v>
      </c>
      <c r="G1588" s="7" t="s">
        <v>7226</v>
      </c>
      <c r="H1588" s="7" t="s">
        <v>7309</v>
      </c>
      <c r="I1588" s="7" t="s">
        <v>7328</v>
      </c>
      <c r="J1588" s="7" t="s">
        <v>7170</v>
      </c>
      <c r="K1588" s="7" t="s">
        <v>7129</v>
      </c>
      <c r="L1588" s="9" t="s">
        <v>7329</v>
      </c>
      <c r="M1588" s="9" t="s">
        <v>7330</v>
      </c>
      <c r="N1588" s="9" t="s">
        <v>7331</v>
      </c>
      <c r="O1588" s="7" t="s">
        <v>7136</v>
      </c>
      <c r="P1588" s="7">
        <v>7297</v>
      </c>
      <c r="Q1588" s="7">
        <v>15836</v>
      </c>
      <c r="R1588" s="7">
        <v>21833</v>
      </c>
      <c r="S1588" s="7"/>
      <c r="T1588" s="7"/>
      <c r="U1588" s="7"/>
      <c r="V1588" s="7"/>
      <c r="W1588" s="7"/>
      <c r="X1588" s="7"/>
      <c r="Y1588" s="7"/>
      <c r="Z1588" s="9" t="s">
        <v>7132</v>
      </c>
      <c r="AA1588" s="7" t="s">
        <v>480</v>
      </c>
      <c r="AB1588" s="7">
        <v>1</v>
      </c>
    </row>
    <row r="1589" spans="1:28" ht="21.6" customHeight="1">
      <c r="A1589" s="7">
        <v>148</v>
      </c>
      <c r="B1589" s="7">
        <v>2026011560</v>
      </c>
      <c r="C1589" s="7">
        <v>1</v>
      </c>
      <c r="D1589" s="7" t="s">
        <v>7123</v>
      </c>
      <c r="E1589" s="7" t="s">
        <v>125</v>
      </c>
      <c r="F1589" s="7" t="s">
        <v>8721</v>
      </c>
      <c r="G1589" s="7" t="s">
        <v>7296</v>
      </c>
      <c r="H1589" s="7" t="s">
        <v>7226</v>
      </c>
      <c r="I1589" s="7" t="s">
        <v>7311</v>
      </c>
      <c r="J1589" s="7" t="s">
        <v>7141</v>
      </c>
      <c r="K1589" s="7" t="s">
        <v>7129</v>
      </c>
      <c r="L1589" s="9" t="s">
        <v>7312</v>
      </c>
      <c r="M1589" s="9" t="s">
        <v>7313</v>
      </c>
      <c r="N1589" s="9"/>
      <c r="O1589" s="7" t="s">
        <v>471</v>
      </c>
      <c r="P1589" s="7"/>
      <c r="Q1589" s="7">
        <v>2300</v>
      </c>
      <c r="R1589" s="7">
        <v>46000</v>
      </c>
      <c r="S1589" s="7" t="s">
        <v>480</v>
      </c>
      <c r="T1589" s="7"/>
      <c r="U1589" s="7"/>
      <c r="V1589" s="7"/>
      <c r="W1589" s="7"/>
      <c r="X1589" s="7"/>
      <c r="Y1589" s="7"/>
      <c r="Z1589" s="9" t="s">
        <v>7641</v>
      </c>
      <c r="AA1589" s="7" t="s">
        <v>480</v>
      </c>
      <c r="AB1589" s="7">
        <v>1</v>
      </c>
    </row>
    <row r="1590" spans="1:28" ht="21.6" customHeight="1">
      <c r="A1590" s="7">
        <v>150</v>
      </c>
      <c r="B1590" s="7">
        <v>2026011682</v>
      </c>
      <c r="C1590" s="7">
        <v>1</v>
      </c>
      <c r="D1590" s="7" t="s">
        <v>7123</v>
      </c>
      <c r="E1590" s="7" t="s">
        <v>125</v>
      </c>
      <c r="F1590" s="7" t="s">
        <v>8721</v>
      </c>
      <c r="G1590" s="7" t="s">
        <v>7314</v>
      </c>
      <c r="H1590" s="7" t="s">
        <v>7196</v>
      </c>
      <c r="I1590" s="7" t="s">
        <v>7316</v>
      </c>
      <c r="J1590" s="7" t="s">
        <v>7141</v>
      </c>
      <c r="K1590" s="7" t="s">
        <v>7129</v>
      </c>
      <c r="L1590" s="9" t="s">
        <v>7317</v>
      </c>
      <c r="M1590" s="9" t="s">
        <v>7318</v>
      </c>
      <c r="N1590" s="9" t="s">
        <v>7319</v>
      </c>
      <c r="O1590" s="7" t="s">
        <v>471</v>
      </c>
      <c r="P1590" s="7"/>
      <c r="Q1590" s="7">
        <v>18535</v>
      </c>
      <c r="R1590" s="7">
        <v>158844</v>
      </c>
      <c r="S1590" s="7" t="s">
        <v>480</v>
      </c>
      <c r="T1590" s="7"/>
      <c r="U1590" s="7"/>
      <c r="V1590" s="7"/>
      <c r="W1590" s="7"/>
      <c r="X1590" s="7"/>
      <c r="Y1590" s="7"/>
      <c r="Z1590" s="9" t="s">
        <v>7641</v>
      </c>
      <c r="AA1590" s="7" t="s">
        <v>480</v>
      </c>
      <c r="AB1590" s="7">
        <v>1</v>
      </c>
    </row>
    <row r="1591" spans="1:28" ht="21.6" customHeight="1">
      <c r="A1591" s="7">
        <v>175</v>
      </c>
      <c r="B1591" s="7">
        <v>2026011686</v>
      </c>
      <c r="C1591" s="7">
        <v>1</v>
      </c>
      <c r="D1591" s="7" t="s">
        <v>7123</v>
      </c>
      <c r="E1591" s="7" t="s">
        <v>125</v>
      </c>
      <c r="F1591" s="7" t="s">
        <v>8721</v>
      </c>
      <c r="G1591" s="7" t="s">
        <v>7196</v>
      </c>
      <c r="H1591" s="7" t="s">
        <v>7150</v>
      </c>
      <c r="I1591" s="7" t="s">
        <v>7393</v>
      </c>
      <c r="J1591" s="7" t="s">
        <v>7223</v>
      </c>
      <c r="K1591" s="7" t="s">
        <v>7129</v>
      </c>
      <c r="L1591" s="9" t="s">
        <v>7394</v>
      </c>
      <c r="M1591" s="9" t="s">
        <v>7395</v>
      </c>
      <c r="N1591" s="9"/>
      <c r="O1591" s="7" t="s">
        <v>471</v>
      </c>
      <c r="P1591" s="7"/>
      <c r="Q1591" s="7"/>
      <c r="R1591" s="7">
        <v>56000</v>
      </c>
      <c r="S1591" s="7"/>
      <c r="T1591" s="7"/>
      <c r="U1591" s="7"/>
      <c r="V1591" s="7"/>
      <c r="W1591" s="7" t="s">
        <v>480</v>
      </c>
      <c r="X1591" s="7"/>
      <c r="Y1591" s="7"/>
      <c r="Z1591" s="9" t="s">
        <v>8746</v>
      </c>
      <c r="AA1591" s="7" t="s">
        <v>480</v>
      </c>
      <c r="AB1591" s="7">
        <v>1</v>
      </c>
    </row>
    <row r="1592" spans="1:28" ht="21.6" customHeight="1">
      <c r="A1592" s="7">
        <v>186</v>
      </c>
      <c r="B1592" s="7">
        <v>2026011494</v>
      </c>
      <c r="C1592" s="7">
        <v>1</v>
      </c>
      <c r="D1592" s="7" t="s">
        <v>7123</v>
      </c>
      <c r="E1592" s="7" t="s">
        <v>125</v>
      </c>
      <c r="F1592" s="7" t="s">
        <v>8720</v>
      </c>
      <c r="G1592" s="7" t="s">
        <v>7196</v>
      </c>
      <c r="H1592" s="7" t="s">
        <v>7150</v>
      </c>
      <c r="I1592" s="7" t="s">
        <v>8416</v>
      </c>
      <c r="J1592" s="7" t="s">
        <v>7223</v>
      </c>
      <c r="K1592" s="7" t="s">
        <v>7129</v>
      </c>
      <c r="L1592" s="9" t="s">
        <v>7344</v>
      </c>
      <c r="M1592" s="9" t="s">
        <v>7460</v>
      </c>
      <c r="N1592" s="9" t="s">
        <v>7325</v>
      </c>
      <c r="O1592" s="7" t="s">
        <v>471</v>
      </c>
      <c r="P1592" s="7"/>
      <c r="Q1592" s="7"/>
      <c r="R1592" s="7">
        <v>9075</v>
      </c>
      <c r="S1592" s="7" t="s">
        <v>480</v>
      </c>
      <c r="T1592" s="7"/>
      <c r="U1592" s="7"/>
      <c r="V1592" s="7"/>
      <c r="W1592" s="7"/>
      <c r="X1592" s="7"/>
      <c r="Y1592" s="7"/>
      <c r="Z1592" s="9" t="s">
        <v>7641</v>
      </c>
      <c r="AA1592" s="7" t="s">
        <v>480</v>
      </c>
      <c r="AB1592" s="7">
        <v>1</v>
      </c>
    </row>
    <row r="1593" spans="1:28" ht="21.6" customHeight="1">
      <c r="A1593" s="7">
        <v>189</v>
      </c>
      <c r="B1593" s="7">
        <v>2026011743</v>
      </c>
      <c r="C1593" s="7">
        <v>1</v>
      </c>
      <c r="D1593" s="7" t="s">
        <v>7123</v>
      </c>
      <c r="E1593" s="7" t="s">
        <v>125</v>
      </c>
      <c r="F1593" s="7" t="s">
        <v>8721</v>
      </c>
      <c r="G1593" s="7" t="s">
        <v>7377</v>
      </c>
      <c r="H1593" s="7" t="s">
        <v>7378</v>
      </c>
      <c r="I1593" s="7" t="s">
        <v>8340</v>
      </c>
      <c r="J1593" s="7" t="s">
        <v>7234</v>
      </c>
      <c r="K1593" s="7" t="s">
        <v>7129</v>
      </c>
      <c r="L1593" s="9" t="s">
        <v>7200</v>
      </c>
      <c r="M1593" s="9" t="s">
        <v>7679</v>
      </c>
      <c r="N1593" s="9" t="s">
        <v>7680</v>
      </c>
      <c r="O1593" s="7" t="s">
        <v>509</v>
      </c>
      <c r="P1593" s="7"/>
      <c r="Q1593" s="7">
        <v>187</v>
      </c>
      <c r="R1593" s="7">
        <v>18579</v>
      </c>
      <c r="S1593" s="7"/>
      <c r="T1593" s="7"/>
      <c r="U1593" s="7"/>
      <c r="V1593" s="7"/>
      <c r="W1593" s="7"/>
      <c r="X1593" s="7"/>
      <c r="Y1593" s="7"/>
      <c r="Z1593" s="9" t="s">
        <v>8747</v>
      </c>
      <c r="AA1593" s="7" t="s">
        <v>480</v>
      </c>
      <c r="AB1593" s="7">
        <v>1</v>
      </c>
    </row>
    <row r="1594" spans="1:28" ht="21.6" customHeight="1">
      <c r="A1594" s="7">
        <v>200</v>
      </c>
      <c r="B1594" s="7">
        <v>2026011698</v>
      </c>
      <c r="C1594" s="7">
        <v>1</v>
      </c>
      <c r="D1594" s="7" t="s">
        <v>7123</v>
      </c>
      <c r="E1594" s="7" t="s">
        <v>125</v>
      </c>
      <c r="F1594" s="7" t="s">
        <v>8721</v>
      </c>
      <c r="G1594" s="7" t="s">
        <v>7150</v>
      </c>
      <c r="H1594" s="7" t="s">
        <v>7722</v>
      </c>
      <c r="I1594" s="7" t="s">
        <v>7482</v>
      </c>
      <c r="J1594" s="7" t="s">
        <v>7244</v>
      </c>
      <c r="K1594" s="7" t="s">
        <v>7129</v>
      </c>
      <c r="L1594" s="9" t="s">
        <v>7483</v>
      </c>
      <c r="M1594" s="9" t="s">
        <v>7484</v>
      </c>
      <c r="N1594" s="9"/>
      <c r="O1594" s="7" t="s">
        <v>509</v>
      </c>
      <c r="P1594" s="7"/>
      <c r="Q1594" s="7"/>
      <c r="R1594" s="7">
        <v>151421</v>
      </c>
      <c r="S1594" s="7"/>
      <c r="T1594" s="7"/>
      <c r="U1594" s="7"/>
      <c r="V1594" s="7"/>
      <c r="W1594" s="7"/>
      <c r="X1594" s="7"/>
      <c r="Y1594" s="7"/>
      <c r="Z1594" s="9" t="s">
        <v>7647</v>
      </c>
      <c r="AA1594" s="7" t="s">
        <v>480</v>
      </c>
      <c r="AB1594" s="7">
        <v>1</v>
      </c>
    </row>
    <row r="1595" spans="1:28" ht="21.6" customHeight="1">
      <c r="A1595" s="7">
        <v>201</v>
      </c>
      <c r="B1595" s="7">
        <v>2026010959</v>
      </c>
      <c r="C1595" s="7">
        <v>1</v>
      </c>
      <c r="D1595" s="7" t="s">
        <v>7123</v>
      </c>
      <c r="E1595" s="7" t="s">
        <v>125</v>
      </c>
      <c r="F1595" s="7" t="s">
        <v>8653</v>
      </c>
      <c r="G1595" s="7" t="s">
        <v>7347</v>
      </c>
      <c r="H1595" s="7" t="s">
        <v>7303</v>
      </c>
      <c r="I1595" s="7" t="s">
        <v>7923</v>
      </c>
      <c r="J1595" s="7" t="s">
        <v>7247</v>
      </c>
      <c r="K1595" s="7" t="s">
        <v>7129</v>
      </c>
      <c r="L1595" s="9" t="s">
        <v>8424</v>
      </c>
      <c r="M1595" s="9" t="s">
        <v>7925</v>
      </c>
      <c r="N1595" s="9" t="s">
        <v>7443</v>
      </c>
      <c r="O1595" s="7" t="s">
        <v>7136</v>
      </c>
      <c r="P1595" s="7"/>
      <c r="Q1595" s="7">
        <v>15588</v>
      </c>
      <c r="R1595" s="7">
        <v>29606</v>
      </c>
      <c r="S1595" s="7"/>
      <c r="T1595" s="7"/>
      <c r="U1595" s="7"/>
      <c r="V1595" s="7"/>
      <c r="W1595" s="7"/>
      <c r="X1595" s="7"/>
      <c r="Y1595" s="7"/>
      <c r="Z1595" s="9" t="s">
        <v>7641</v>
      </c>
      <c r="AA1595" s="7" t="s">
        <v>480</v>
      </c>
      <c r="AB1595" s="7">
        <v>1</v>
      </c>
    </row>
    <row r="1596" spans="1:28" ht="21.6" customHeight="1">
      <c r="A1596" s="7">
        <v>216</v>
      </c>
      <c r="B1596" s="7">
        <v>2026010769</v>
      </c>
      <c r="C1596" s="7">
        <v>1</v>
      </c>
      <c r="D1596" s="7" t="s">
        <v>7123</v>
      </c>
      <c r="E1596" s="7" t="s">
        <v>125</v>
      </c>
      <c r="F1596" s="7" t="s">
        <v>8694</v>
      </c>
      <c r="G1596" s="7" t="s">
        <v>7373</v>
      </c>
      <c r="H1596" s="7" t="s">
        <v>7332</v>
      </c>
      <c r="I1596" s="7" t="s">
        <v>8319</v>
      </c>
      <c r="J1596" s="7" t="s">
        <v>7489</v>
      </c>
      <c r="K1596" s="7" t="s">
        <v>7129</v>
      </c>
      <c r="L1596" s="9" t="s">
        <v>7200</v>
      </c>
      <c r="M1596" s="9" t="s">
        <v>7687</v>
      </c>
      <c r="N1596" s="9" t="s">
        <v>8320</v>
      </c>
      <c r="O1596" s="7" t="s">
        <v>7136</v>
      </c>
      <c r="P1596" s="7"/>
      <c r="Q1596" s="7"/>
      <c r="R1596" s="7">
        <v>0</v>
      </c>
      <c r="S1596" s="7"/>
      <c r="T1596" s="7"/>
      <c r="U1596" s="7"/>
      <c r="V1596" s="7"/>
      <c r="W1596" s="7"/>
      <c r="X1596" s="7"/>
      <c r="Y1596" s="7"/>
      <c r="Z1596" s="9" t="s">
        <v>7641</v>
      </c>
      <c r="AA1596" s="7" t="s">
        <v>480</v>
      </c>
      <c r="AB1596" s="7">
        <v>1</v>
      </c>
    </row>
    <row r="1597" spans="1:28" ht="21.6" customHeight="1">
      <c r="A1597" s="7">
        <v>22</v>
      </c>
      <c r="B1597" s="7">
        <v>2026011831</v>
      </c>
      <c r="C1597" s="7">
        <v>1</v>
      </c>
      <c r="D1597" s="7" t="s">
        <v>7123</v>
      </c>
      <c r="E1597" s="7" t="s">
        <v>145</v>
      </c>
      <c r="F1597" s="7" t="s">
        <v>8748</v>
      </c>
      <c r="G1597" s="7" t="s">
        <v>7523</v>
      </c>
      <c r="H1597" s="7" t="s">
        <v>7671</v>
      </c>
      <c r="I1597" s="7" t="s">
        <v>8749</v>
      </c>
      <c r="J1597" s="7" t="s">
        <v>7199</v>
      </c>
      <c r="K1597" s="7" t="s">
        <v>7129</v>
      </c>
      <c r="L1597" s="9" t="s">
        <v>8750</v>
      </c>
      <c r="M1597" s="9" t="s">
        <v>8751</v>
      </c>
      <c r="N1597" s="9" t="s">
        <v>8752</v>
      </c>
      <c r="O1597" s="7" t="s">
        <v>471</v>
      </c>
      <c r="P1597" s="7"/>
      <c r="Q1597" s="7"/>
      <c r="R1597" s="7">
        <v>18290</v>
      </c>
      <c r="S1597" s="7" t="s">
        <v>480</v>
      </c>
      <c r="T1597" s="7"/>
      <c r="U1597" s="7"/>
      <c r="V1597" s="7"/>
      <c r="W1597" s="7"/>
      <c r="X1597" s="7"/>
      <c r="Y1597" s="7"/>
      <c r="Z1597" s="9" t="s">
        <v>7766</v>
      </c>
      <c r="AA1597" s="7" t="s">
        <v>480</v>
      </c>
      <c r="AB1597" s="7">
        <v>1</v>
      </c>
    </row>
    <row r="1598" spans="1:28" ht="21.6" customHeight="1">
      <c r="A1598" s="7">
        <v>23</v>
      </c>
      <c r="B1598" s="7">
        <v>2026011833</v>
      </c>
      <c r="C1598" s="7">
        <v>1</v>
      </c>
      <c r="D1598" s="7" t="s">
        <v>7123</v>
      </c>
      <c r="E1598" s="7" t="s">
        <v>145</v>
      </c>
      <c r="F1598" s="7" t="s">
        <v>8748</v>
      </c>
      <c r="G1598" s="7" t="s">
        <v>7671</v>
      </c>
      <c r="H1598" s="7" t="s">
        <v>7288</v>
      </c>
      <c r="I1598" s="7" t="s">
        <v>8753</v>
      </c>
      <c r="J1598" s="7" t="s">
        <v>7199</v>
      </c>
      <c r="K1598" s="7" t="s">
        <v>7129</v>
      </c>
      <c r="L1598" s="9" t="s">
        <v>8750</v>
      </c>
      <c r="M1598" s="9" t="s">
        <v>8754</v>
      </c>
      <c r="N1598" s="9" t="s">
        <v>8755</v>
      </c>
      <c r="O1598" s="7" t="s">
        <v>471</v>
      </c>
      <c r="P1598" s="7"/>
      <c r="Q1598" s="7"/>
      <c r="R1598" s="7">
        <v>115130</v>
      </c>
      <c r="S1598" s="7" t="s">
        <v>480</v>
      </c>
      <c r="T1598" s="7"/>
      <c r="U1598" s="7"/>
      <c r="V1598" s="7"/>
      <c r="W1598" s="7"/>
      <c r="X1598" s="7"/>
      <c r="Y1598" s="7"/>
      <c r="Z1598" s="9" t="s">
        <v>7766</v>
      </c>
      <c r="AA1598" s="7" t="s">
        <v>480</v>
      </c>
      <c r="AB1598" s="7">
        <v>1</v>
      </c>
    </row>
    <row r="1599" spans="1:28" ht="21.6" customHeight="1">
      <c r="A1599" s="7">
        <v>24</v>
      </c>
      <c r="B1599" s="7">
        <v>2026011826</v>
      </c>
      <c r="C1599" s="7">
        <v>1</v>
      </c>
      <c r="D1599" s="7" t="s">
        <v>7123</v>
      </c>
      <c r="E1599" s="7" t="s">
        <v>145</v>
      </c>
      <c r="F1599" s="7" t="s">
        <v>8748</v>
      </c>
      <c r="G1599" s="7" t="s">
        <v>8058</v>
      </c>
      <c r="H1599" s="7" t="s">
        <v>7583</v>
      </c>
      <c r="I1599" s="7" t="s">
        <v>8756</v>
      </c>
      <c r="J1599" s="7" t="s">
        <v>7199</v>
      </c>
      <c r="K1599" s="7" t="s">
        <v>7129</v>
      </c>
      <c r="L1599" s="9" t="s">
        <v>8750</v>
      </c>
      <c r="M1599" s="9" t="s">
        <v>8757</v>
      </c>
      <c r="N1599" s="9" t="s">
        <v>8758</v>
      </c>
      <c r="O1599" s="7" t="s">
        <v>471</v>
      </c>
      <c r="P1599" s="7"/>
      <c r="Q1599" s="7"/>
      <c r="R1599" s="7">
        <v>45526</v>
      </c>
      <c r="S1599" s="7" t="s">
        <v>480</v>
      </c>
      <c r="T1599" s="7"/>
      <c r="U1599" s="7"/>
      <c r="V1599" s="7"/>
      <c r="W1599" s="7"/>
      <c r="X1599" s="7"/>
      <c r="Y1599" s="7"/>
      <c r="Z1599" s="9" t="s">
        <v>7766</v>
      </c>
      <c r="AA1599" s="7" t="s">
        <v>480</v>
      </c>
      <c r="AB1599" s="7">
        <v>1</v>
      </c>
    </row>
    <row r="1600" spans="1:28" ht="21.6" customHeight="1">
      <c r="A1600" s="7">
        <v>27</v>
      </c>
      <c r="B1600" s="7">
        <v>2026011770</v>
      </c>
      <c r="C1600" s="7">
        <v>1</v>
      </c>
      <c r="D1600" s="7" t="s">
        <v>7123</v>
      </c>
      <c r="E1600" s="7" t="s">
        <v>145</v>
      </c>
      <c r="F1600" s="7" t="s">
        <v>8748</v>
      </c>
      <c r="G1600" s="7" t="s">
        <v>7895</v>
      </c>
      <c r="H1600" s="7" t="s">
        <v>8759</v>
      </c>
      <c r="I1600" s="7" t="s">
        <v>8760</v>
      </c>
      <c r="J1600" s="7" t="s">
        <v>7223</v>
      </c>
      <c r="K1600" s="7" t="s">
        <v>7129</v>
      </c>
      <c r="L1600" s="9" t="s">
        <v>8667</v>
      </c>
      <c r="M1600" s="9" t="s">
        <v>8761</v>
      </c>
      <c r="N1600" s="9"/>
      <c r="O1600" s="7" t="s">
        <v>471</v>
      </c>
      <c r="P1600" s="7"/>
      <c r="Q1600" s="7"/>
      <c r="R1600" s="7">
        <v>131080</v>
      </c>
      <c r="S1600" s="7" t="s">
        <v>480</v>
      </c>
      <c r="T1600" s="7"/>
      <c r="U1600" s="7"/>
      <c r="V1600" s="7"/>
      <c r="W1600" s="7"/>
      <c r="X1600" s="7"/>
      <c r="Y1600" s="7"/>
      <c r="Z1600" s="9" t="s">
        <v>7766</v>
      </c>
      <c r="AA1600" s="7" t="s">
        <v>480</v>
      </c>
      <c r="AB1600" s="7">
        <v>1</v>
      </c>
    </row>
    <row r="1601" spans="1:28" ht="21.6" customHeight="1">
      <c r="A1601" s="7">
        <v>37</v>
      </c>
      <c r="B1601" s="7">
        <v>2026011823</v>
      </c>
      <c r="C1601" s="7">
        <v>1</v>
      </c>
      <c r="D1601" s="7" t="s">
        <v>7123</v>
      </c>
      <c r="E1601" s="7" t="s">
        <v>145</v>
      </c>
      <c r="F1601" s="7" t="s">
        <v>8748</v>
      </c>
      <c r="G1601" s="7" t="s">
        <v>7179</v>
      </c>
      <c r="H1601" s="7" t="s">
        <v>8058</v>
      </c>
      <c r="I1601" s="7" t="s">
        <v>8762</v>
      </c>
      <c r="J1601" s="7" t="s">
        <v>7234</v>
      </c>
      <c r="K1601" s="7" t="s">
        <v>7129</v>
      </c>
      <c r="L1601" s="9" t="s">
        <v>8763</v>
      </c>
      <c r="M1601" s="9" t="s">
        <v>8764</v>
      </c>
      <c r="N1601" s="9" t="s">
        <v>8765</v>
      </c>
      <c r="O1601" s="7" t="s">
        <v>471</v>
      </c>
      <c r="P1601" s="7"/>
      <c r="Q1601" s="7">
        <v>8850</v>
      </c>
      <c r="R1601" s="7">
        <v>10913</v>
      </c>
      <c r="S1601" s="7" t="s">
        <v>480</v>
      </c>
      <c r="T1601" s="7"/>
      <c r="U1601" s="7"/>
      <c r="V1601" s="7"/>
      <c r="W1601" s="7"/>
      <c r="X1601" s="7"/>
      <c r="Y1601" s="7"/>
      <c r="Z1601" s="9" t="s">
        <v>7766</v>
      </c>
      <c r="AA1601" s="7" t="s">
        <v>480</v>
      </c>
      <c r="AB1601" s="7">
        <v>1</v>
      </c>
    </row>
    <row r="1602" spans="1:28" ht="21.6" customHeight="1">
      <c r="A1602" s="7">
        <v>43</v>
      </c>
      <c r="B1602" s="7">
        <v>2026011835</v>
      </c>
      <c r="C1602" s="7">
        <v>1</v>
      </c>
      <c r="D1602" s="7" t="s">
        <v>7123</v>
      </c>
      <c r="E1602" s="7" t="s">
        <v>145</v>
      </c>
      <c r="F1602" s="7" t="s">
        <v>8748</v>
      </c>
      <c r="G1602" s="7" t="s">
        <v>7288</v>
      </c>
      <c r="H1602" s="7" t="s">
        <v>7865</v>
      </c>
      <c r="I1602" s="7" t="s">
        <v>8766</v>
      </c>
      <c r="J1602" s="7" t="s">
        <v>7244</v>
      </c>
      <c r="K1602" s="7" t="s">
        <v>7129</v>
      </c>
      <c r="L1602" s="9" t="s">
        <v>8750</v>
      </c>
      <c r="M1602" s="9" t="s">
        <v>8767</v>
      </c>
      <c r="N1602" s="9" t="s">
        <v>8768</v>
      </c>
      <c r="O1602" s="7" t="s">
        <v>471</v>
      </c>
      <c r="P1602" s="7"/>
      <c r="Q1602" s="7"/>
      <c r="R1602" s="7">
        <v>77530</v>
      </c>
      <c r="S1602" s="7" t="s">
        <v>480</v>
      </c>
      <c r="T1602" s="7"/>
      <c r="U1602" s="7"/>
      <c r="V1602" s="7"/>
      <c r="W1602" s="7"/>
      <c r="X1602" s="7"/>
      <c r="Y1602" s="7"/>
      <c r="Z1602" s="9" t="s">
        <v>7766</v>
      </c>
      <c r="AA1602" s="7" t="s">
        <v>480</v>
      </c>
      <c r="AB1602" s="7">
        <v>1</v>
      </c>
    </row>
    <row r="1603" spans="1:28" ht="21.6" customHeight="1">
      <c r="A1603" s="7">
        <v>53</v>
      </c>
      <c r="B1603" s="7">
        <v>2026011829</v>
      </c>
      <c r="C1603" s="7">
        <v>1</v>
      </c>
      <c r="D1603" s="7" t="s">
        <v>7123</v>
      </c>
      <c r="E1603" s="7" t="s">
        <v>145</v>
      </c>
      <c r="F1603" s="7" t="s">
        <v>8748</v>
      </c>
      <c r="G1603" s="7" t="s">
        <v>7347</v>
      </c>
      <c r="H1603" s="7" t="s">
        <v>7523</v>
      </c>
      <c r="I1603" s="7" t="s">
        <v>8769</v>
      </c>
      <c r="J1603" s="7" t="s">
        <v>7247</v>
      </c>
      <c r="K1603" s="7" t="s">
        <v>7129</v>
      </c>
      <c r="L1603" s="9" t="s">
        <v>8750</v>
      </c>
      <c r="M1603" s="9" t="s">
        <v>8757</v>
      </c>
      <c r="N1603" s="9" t="s">
        <v>8758</v>
      </c>
      <c r="O1603" s="7" t="s">
        <v>471</v>
      </c>
      <c r="P1603" s="7"/>
      <c r="Q1603" s="7">
        <v>1380</v>
      </c>
      <c r="R1603" s="7">
        <v>648</v>
      </c>
      <c r="S1603" s="7" t="s">
        <v>480</v>
      </c>
      <c r="T1603" s="7"/>
      <c r="U1603" s="7"/>
      <c r="V1603" s="7"/>
      <c r="W1603" s="7"/>
      <c r="X1603" s="7"/>
      <c r="Y1603" s="7"/>
      <c r="Z1603" s="9" t="s">
        <v>7766</v>
      </c>
      <c r="AA1603" s="7" t="s">
        <v>480</v>
      </c>
      <c r="AB1603" s="7">
        <v>1</v>
      </c>
    </row>
    <row r="1604" spans="1:28" ht="21.6" customHeight="1">
      <c r="A1604" s="7">
        <v>54</v>
      </c>
      <c r="B1604" s="7">
        <v>2026011873</v>
      </c>
      <c r="C1604" s="7">
        <v>1</v>
      </c>
      <c r="D1604" s="7" t="s">
        <v>7123</v>
      </c>
      <c r="E1604" s="7" t="s">
        <v>145</v>
      </c>
      <c r="F1604" s="7" t="s">
        <v>8748</v>
      </c>
      <c r="G1604" s="7" t="s">
        <v>7700</v>
      </c>
      <c r="H1604" s="7" t="s">
        <v>7735</v>
      </c>
      <c r="I1604" s="7" t="s">
        <v>8770</v>
      </c>
      <c r="J1604" s="7" t="s">
        <v>8496</v>
      </c>
      <c r="K1604" s="7" t="s">
        <v>7129</v>
      </c>
      <c r="L1604" s="9" t="s">
        <v>8771</v>
      </c>
      <c r="M1604" s="9" t="s">
        <v>8772</v>
      </c>
      <c r="N1604" s="9"/>
      <c r="O1604" s="7" t="s">
        <v>471</v>
      </c>
      <c r="P1604" s="7"/>
      <c r="Q1604" s="7"/>
      <c r="R1604" s="7">
        <v>108275</v>
      </c>
      <c r="S1604" s="7" t="s">
        <v>480</v>
      </c>
      <c r="T1604" s="7"/>
      <c r="U1604" s="7"/>
      <c r="V1604" s="7"/>
      <c r="W1604" s="7"/>
      <c r="X1604" s="7"/>
      <c r="Y1604" s="7"/>
      <c r="Z1604" s="9" t="s">
        <v>7766</v>
      </c>
      <c r="AA1604" s="7" t="s">
        <v>480</v>
      </c>
      <c r="AB1604" s="7">
        <v>1</v>
      </c>
    </row>
    <row r="1605" spans="1:28" ht="21.6" customHeight="1">
      <c r="A1605" s="7">
        <v>56</v>
      </c>
      <c r="B1605" s="7">
        <v>2026011878</v>
      </c>
      <c r="C1605" s="7">
        <v>1</v>
      </c>
      <c r="D1605" s="7" t="s">
        <v>7123</v>
      </c>
      <c r="E1605" s="7" t="s">
        <v>145</v>
      </c>
      <c r="F1605" s="7" t="s">
        <v>8748</v>
      </c>
      <c r="G1605" s="7" t="s">
        <v>7655</v>
      </c>
      <c r="H1605" s="7" t="s">
        <v>7599</v>
      </c>
      <c r="I1605" s="7" t="s">
        <v>8773</v>
      </c>
      <c r="J1605" s="7" t="s">
        <v>8496</v>
      </c>
      <c r="K1605" s="7" t="s">
        <v>7129</v>
      </c>
      <c r="L1605" s="9" t="s">
        <v>8774</v>
      </c>
      <c r="M1605" s="9" t="s">
        <v>8775</v>
      </c>
      <c r="N1605" s="9"/>
      <c r="O1605" s="7" t="s">
        <v>471</v>
      </c>
      <c r="P1605" s="7"/>
      <c r="Q1605" s="7"/>
      <c r="R1605" s="7">
        <v>194091</v>
      </c>
      <c r="S1605" s="7" t="s">
        <v>480</v>
      </c>
      <c r="T1605" s="7"/>
      <c r="U1605" s="7"/>
      <c r="V1605" s="7"/>
      <c r="W1605" s="7"/>
      <c r="X1605" s="7"/>
      <c r="Y1605" s="7"/>
      <c r="Z1605" s="9" t="s">
        <v>7766</v>
      </c>
      <c r="AA1605" s="7" t="s">
        <v>480</v>
      </c>
      <c r="AB1605" s="7">
        <v>1</v>
      </c>
    </row>
    <row r="1606" spans="1:28" ht="21.6" customHeight="1">
      <c r="A1606" s="7">
        <v>62</v>
      </c>
      <c r="B1606" s="7">
        <v>2026011788</v>
      </c>
      <c r="C1606" s="7">
        <v>1</v>
      </c>
      <c r="D1606" s="7" t="s">
        <v>7123</v>
      </c>
      <c r="E1606" s="7" t="s">
        <v>145</v>
      </c>
      <c r="F1606" s="7" t="s">
        <v>8748</v>
      </c>
      <c r="G1606" s="7" t="s">
        <v>7309</v>
      </c>
      <c r="H1606" s="7" t="s">
        <v>8080</v>
      </c>
      <c r="I1606" s="7" t="s">
        <v>8776</v>
      </c>
      <c r="J1606" s="7" t="s">
        <v>8777</v>
      </c>
      <c r="K1606" s="7" t="s">
        <v>7129</v>
      </c>
      <c r="L1606" s="9" t="s">
        <v>8750</v>
      </c>
      <c r="M1606" s="9" t="s">
        <v>8778</v>
      </c>
      <c r="N1606" s="9" t="s">
        <v>8779</v>
      </c>
      <c r="O1606" s="7" t="s">
        <v>471</v>
      </c>
      <c r="P1606" s="7"/>
      <c r="Q1606" s="7"/>
      <c r="R1606" s="7">
        <v>43</v>
      </c>
      <c r="S1606" s="7" t="s">
        <v>480</v>
      </c>
      <c r="T1606" s="7"/>
      <c r="U1606" s="7"/>
      <c r="V1606" s="7"/>
      <c r="W1606" s="7"/>
      <c r="X1606" s="7"/>
      <c r="Y1606" s="7"/>
      <c r="Z1606" s="9" t="s">
        <v>7766</v>
      </c>
      <c r="AA1606" s="7" t="s">
        <v>480</v>
      </c>
      <c r="AB1606" s="7">
        <v>1</v>
      </c>
    </row>
    <row r="1607" spans="1:28" ht="21.6" customHeight="1">
      <c r="A1607" s="7">
        <v>70</v>
      </c>
      <c r="B1607" s="7">
        <v>2026011827</v>
      </c>
      <c r="C1607" s="7">
        <v>1</v>
      </c>
      <c r="D1607" s="7" t="s">
        <v>7123</v>
      </c>
      <c r="E1607" s="7" t="s">
        <v>145</v>
      </c>
      <c r="F1607" s="7" t="s">
        <v>8748</v>
      </c>
      <c r="G1607" s="7" t="s">
        <v>7583</v>
      </c>
      <c r="H1607" s="7" t="s">
        <v>7347</v>
      </c>
      <c r="I1607" s="7" t="s">
        <v>8780</v>
      </c>
      <c r="J1607" s="7" t="s">
        <v>1843</v>
      </c>
      <c r="K1607" s="7" t="s">
        <v>7129</v>
      </c>
      <c r="L1607" s="9" t="s">
        <v>8750</v>
      </c>
      <c r="M1607" s="9" t="s">
        <v>8781</v>
      </c>
      <c r="N1607" s="9" t="s">
        <v>8782</v>
      </c>
      <c r="O1607" s="7" t="s">
        <v>471</v>
      </c>
      <c r="P1607" s="7"/>
      <c r="Q1607" s="7"/>
      <c r="R1607" s="7">
        <v>43813</v>
      </c>
      <c r="S1607" s="7" t="s">
        <v>480</v>
      </c>
      <c r="T1607" s="7"/>
      <c r="U1607" s="7"/>
      <c r="V1607" s="7"/>
      <c r="W1607" s="7"/>
      <c r="X1607" s="7"/>
      <c r="Y1607" s="7"/>
      <c r="Z1607" s="9" t="s">
        <v>7766</v>
      </c>
      <c r="AA1607" s="7" t="s">
        <v>480</v>
      </c>
      <c r="AB1607" s="7">
        <v>1</v>
      </c>
    </row>
    <row r="1608" spans="1:28" ht="21.6" customHeight="1">
      <c r="A1608" s="7">
        <v>101</v>
      </c>
      <c r="B1608" s="7">
        <v>2026011850</v>
      </c>
      <c r="C1608" s="7">
        <v>1</v>
      </c>
      <c r="D1608" s="7" t="s">
        <v>7123</v>
      </c>
      <c r="E1608" s="7" t="s">
        <v>145</v>
      </c>
      <c r="F1608" s="7" t="s">
        <v>8748</v>
      </c>
      <c r="G1608" s="7" t="s">
        <v>7976</v>
      </c>
      <c r="H1608" s="7" t="s">
        <v>8153</v>
      </c>
      <c r="I1608" s="7" t="s">
        <v>8783</v>
      </c>
      <c r="J1608" s="7" t="s">
        <v>8784</v>
      </c>
      <c r="K1608" s="7" t="s">
        <v>7129</v>
      </c>
      <c r="L1608" s="9" t="s">
        <v>8750</v>
      </c>
      <c r="M1608" s="9" t="s">
        <v>8785</v>
      </c>
      <c r="N1608" s="9" t="s">
        <v>8786</v>
      </c>
      <c r="O1608" s="7" t="s">
        <v>471</v>
      </c>
      <c r="P1608" s="7"/>
      <c r="Q1608" s="7"/>
      <c r="R1608" s="7">
        <v>2538</v>
      </c>
      <c r="S1608" s="7" t="s">
        <v>480</v>
      </c>
      <c r="T1608" s="7"/>
      <c r="U1608" s="7"/>
      <c r="V1608" s="7"/>
      <c r="W1608" s="7"/>
      <c r="X1608" s="7"/>
      <c r="Y1608" s="7"/>
      <c r="Z1608" s="9" t="s">
        <v>7766</v>
      </c>
      <c r="AA1608" s="7" t="s">
        <v>480</v>
      </c>
      <c r="AB1608" s="7">
        <v>1</v>
      </c>
    </row>
    <row r="1609" spans="1:28" ht="21.6" customHeight="1">
      <c r="A1609" s="7">
        <v>108</v>
      </c>
      <c r="B1609" s="7">
        <v>2026011842</v>
      </c>
      <c r="C1609" s="7">
        <v>1</v>
      </c>
      <c r="D1609" s="7" t="s">
        <v>7123</v>
      </c>
      <c r="E1609" s="7" t="s">
        <v>130</v>
      </c>
      <c r="F1609" s="7" t="s">
        <v>8748</v>
      </c>
      <c r="G1609" s="7" t="s">
        <v>8787</v>
      </c>
      <c r="H1609" s="7" t="s">
        <v>7865</v>
      </c>
      <c r="I1609" s="7" t="s">
        <v>8443</v>
      </c>
      <c r="J1609" s="7" t="s">
        <v>7170</v>
      </c>
      <c r="K1609" s="7" t="s">
        <v>7129</v>
      </c>
      <c r="L1609" s="9" t="s">
        <v>7153</v>
      </c>
      <c r="M1609" s="9" t="s">
        <v>7154</v>
      </c>
      <c r="N1609" s="9" t="s">
        <v>7155</v>
      </c>
      <c r="O1609" s="7" t="s">
        <v>7136</v>
      </c>
      <c r="P1609" s="7"/>
      <c r="Q1609" s="7">
        <v>10510</v>
      </c>
      <c r="R1609" s="7">
        <v>7982</v>
      </c>
      <c r="S1609" s="7"/>
      <c r="T1609" s="7"/>
      <c r="U1609" s="7"/>
      <c r="V1609" s="7"/>
      <c r="W1609" s="7"/>
      <c r="X1609" s="7"/>
      <c r="Y1609" s="7"/>
      <c r="Z1609" s="9" t="s">
        <v>7132</v>
      </c>
      <c r="AA1609" s="7" t="s">
        <v>480</v>
      </c>
      <c r="AB1609" s="7">
        <v>1</v>
      </c>
    </row>
    <row r="1610" spans="1:28" ht="21.6" customHeight="1">
      <c r="A1610" s="7">
        <v>110</v>
      </c>
      <c r="B1610" s="7">
        <v>2026011837</v>
      </c>
      <c r="C1610" s="7">
        <v>1</v>
      </c>
      <c r="D1610" s="7" t="s">
        <v>7123</v>
      </c>
      <c r="E1610" s="7" t="s">
        <v>130</v>
      </c>
      <c r="F1610" s="7" t="s">
        <v>8748</v>
      </c>
      <c r="G1610" s="7" t="s">
        <v>7303</v>
      </c>
      <c r="H1610" s="7" t="s">
        <v>7237</v>
      </c>
      <c r="I1610" s="7" t="s">
        <v>7205</v>
      </c>
      <c r="J1610" s="7" t="s">
        <v>7199</v>
      </c>
      <c r="K1610" s="7" t="s">
        <v>7129</v>
      </c>
      <c r="L1610" s="9" t="s">
        <v>7153</v>
      </c>
      <c r="M1610" s="9" t="s">
        <v>7154</v>
      </c>
      <c r="N1610" s="9" t="s">
        <v>7206</v>
      </c>
      <c r="O1610" s="7" t="s">
        <v>471</v>
      </c>
      <c r="P1610" s="7"/>
      <c r="Q1610" s="7"/>
      <c r="R1610" s="7">
        <v>8234</v>
      </c>
      <c r="S1610" s="7" t="s">
        <v>480</v>
      </c>
      <c r="T1610" s="7"/>
      <c r="U1610" s="7"/>
      <c r="V1610" s="7"/>
      <c r="W1610" s="7"/>
      <c r="X1610" s="7"/>
      <c r="Y1610" s="7"/>
      <c r="Z1610" s="9" t="s">
        <v>7132</v>
      </c>
      <c r="AA1610" s="7" t="s">
        <v>480</v>
      </c>
      <c r="AB1610" s="7">
        <v>1</v>
      </c>
    </row>
    <row r="1611" spans="1:28" ht="21.6" customHeight="1">
      <c r="A1611" s="7">
        <v>119</v>
      </c>
      <c r="B1611" s="7">
        <v>2026011839</v>
      </c>
      <c r="C1611" s="7">
        <v>1</v>
      </c>
      <c r="D1611" s="7" t="s">
        <v>7123</v>
      </c>
      <c r="E1611" s="7" t="s">
        <v>130</v>
      </c>
      <c r="F1611" s="7" t="s">
        <v>8748</v>
      </c>
      <c r="G1611" s="7" t="s">
        <v>7848</v>
      </c>
      <c r="H1611" s="7" t="s">
        <v>7572</v>
      </c>
      <c r="I1611" s="7" t="s">
        <v>8445</v>
      </c>
      <c r="J1611" s="7" t="s">
        <v>7223</v>
      </c>
      <c r="K1611" s="7" t="s">
        <v>7129</v>
      </c>
      <c r="L1611" s="9" t="s">
        <v>7153</v>
      </c>
      <c r="M1611" s="9" t="s">
        <v>7154</v>
      </c>
      <c r="N1611" s="9" t="s">
        <v>7245</v>
      </c>
      <c r="O1611" s="7" t="s">
        <v>471</v>
      </c>
      <c r="P1611" s="7"/>
      <c r="Q1611" s="7"/>
      <c r="R1611" s="7">
        <v>20821</v>
      </c>
      <c r="S1611" s="7" t="s">
        <v>480</v>
      </c>
      <c r="T1611" s="7"/>
      <c r="U1611" s="7"/>
      <c r="V1611" s="7"/>
      <c r="W1611" s="7"/>
      <c r="X1611" s="7"/>
      <c r="Y1611" s="7"/>
      <c r="Z1611" s="9" t="s">
        <v>7132</v>
      </c>
      <c r="AA1611" s="7" t="s">
        <v>480</v>
      </c>
      <c r="AB1611" s="7">
        <v>1</v>
      </c>
    </row>
    <row r="1612" spans="1:28" ht="21.6" customHeight="1">
      <c r="A1612" s="7">
        <v>202</v>
      </c>
      <c r="B1612" s="7">
        <v>2026011902</v>
      </c>
      <c r="C1612" s="7">
        <v>1</v>
      </c>
      <c r="D1612" s="7" t="s">
        <v>7123</v>
      </c>
      <c r="E1612" s="7" t="s">
        <v>125</v>
      </c>
      <c r="F1612" s="7" t="s">
        <v>8748</v>
      </c>
      <c r="G1612" s="7" t="s">
        <v>7372</v>
      </c>
      <c r="H1612" s="7" t="s">
        <v>7378</v>
      </c>
      <c r="I1612" s="7" t="s">
        <v>7398</v>
      </c>
      <c r="J1612" s="7" t="s">
        <v>7223</v>
      </c>
      <c r="K1612" s="7" t="s">
        <v>7129</v>
      </c>
      <c r="L1612" s="9" t="s">
        <v>7200</v>
      </c>
      <c r="M1612" s="9" t="s">
        <v>7399</v>
      </c>
      <c r="N1612" s="9" t="s">
        <v>8549</v>
      </c>
      <c r="O1612" s="7" t="s">
        <v>509</v>
      </c>
      <c r="P1612" s="7"/>
      <c r="Q1612" s="7"/>
      <c r="R1612" s="7">
        <v>29737</v>
      </c>
      <c r="S1612" s="7"/>
      <c r="T1612" s="7"/>
      <c r="U1612" s="7"/>
      <c r="V1612" s="7"/>
      <c r="W1612" s="7"/>
      <c r="X1612" s="7"/>
      <c r="Y1612" s="7"/>
      <c r="Z1612" s="9" t="s">
        <v>8788</v>
      </c>
      <c r="AA1612" s="7" t="s">
        <v>480</v>
      </c>
      <c r="AB1612" s="7">
        <v>1</v>
      </c>
    </row>
    <row r="1613" spans="1:28" ht="21.6" customHeight="1">
      <c r="A1613" s="7">
        <v>228</v>
      </c>
      <c r="B1613" s="7">
        <v>2026011890</v>
      </c>
      <c r="C1613" s="7">
        <v>1</v>
      </c>
      <c r="D1613" s="7" t="s">
        <v>7123</v>
      </c>
      <c r="E1613" s="7" t="s">
        <v>125</v>
      </c>
      <c r="F1613" s="7" t="s">
        <v>8748</v>
      </c>
      <c r="G1613" s="7" t="s">
        <v>7332</v>
      </c>
      <c r="H1613" s="7" t="s">
        <v>7333</v>
      </c>
      <c r="I1613" s="7" t="s">
        <v>7482</v>
      </c>
      <c r="J1613" s="7" t="s">
        <v>7244</v>
      </c>
      <c r="K1613" s="7" t="s">
        <v>7129</v>
      </c>
      <c r="L1613" s="9" t="s">
        <v>7483</v>
      </c>
      <c r="M1613" s="9" t="s">
        <v>7484</v>
      </c>
      <c r="N1613" s="9"/>
      <c r="O1613" s="7" t="s">
        <v>471</v>
      </c>
      <c r="P1613" s="7"/>
      <c r="Q1613" s="7"/>
      <c r="R1613" s="7">
        <v>149988</v>
      </c>
      <c r="S1613" s="7"/>
      <c r="T1613" s="7"/>
      <c r="U1613" s="7"/>
      <c r="V1613" s="7"/>
      <c r="W1613" s="7"/>
      <c r="X1613" s="7"/>
      <c r="Y1613" s="7" t="s">
        <v>480</v>
      </c>
      <c r="Z1613" s="9" t="s">
        <v>7775</v>
      </c>
      <c r="AA1613" s="7" t="s">
        <v>480</v>
      </c>
      <c r="AB1613" s="7">
        <v>1</v>
      </c>
    </row>
    <row r="1614" spans="1:28" ht="21.6" customHeight="1">
      <c r="A1614" s="7">
        <v>240</v>
      </c>
      <c r="B1614" s="7">
        <v>2026010136</v>
      </c>
      <c r="C1614" s="7">
        <v>1</v>
      </c>
      <c r="D1614" s="7" t="s">
        <v>7123</v>
      </c>
      <c r="E1614" s="7" t="s">
        <v>125</v>
      </c>
      <c r="F1614" s="7" t="s">
        <v>8645</v>
      </c>
      <c r="G1614" s="7" t="s">
        <v>7150</v>
      </c>
      <c r="H1614" s="7" t="s">
        <v>7373</v>
      </c>
      <c r="I1614" s="7" t="s">
        <v>8517</v>
      </c>
      <c r="J1614" s="7" t="s">
        <v>8496</v>
      </c>
      <c r="K1614" s="7" t="s">
        <v>7129</v>
      </c>
      <c r="L1614" s="9" t="s">
        <v>7408</v>
      </c>
      <c r="M1614" s="9" t="s">
        <v>7659</v>
      </c>
      <c r="N1614" s="9" t="s">
        <v>7660</v>
      </c>
      <c r="O1614" s="7" t="s">
        <v>7136</v>
      </c>
      <c r="P1614" s="7"/>
      <c r="Q1614" s="7"/>
      <c r="R1614" s="7">
        <v>58190</v>
      </c>
      <c r="S1614" s="7"/>
      <c r="T1614" s="7"/>
      <c r="U1614" s="7"/>
      <c r="V1614" s="7"/>
      <c r="W1614" s="7"/>
      <c r="X1614" s="7"/>
      <c r="Y1614" s="7"/>
      <c r="Z1614" s="9" t="s">
        <v>7641</v>
      </c>
      <c r="AA1614" s="7" t="s">
        <v>480</v>
      </c>
      <c r="AB1614" s="7">
        <v>1</v>
      </c>
    </row>
    <row r="1615" spans="1:28" ht="21.6" customHeight="1">
      <c r="A1615" s="7">
        <v>20</v>
      </c>
      <c r="B1615" s="7">
        <v>2026011925</v>
      </c>
      <c r="C1615" s="7">
        <v>1</v>
      </c>
      <c r="D1615" s="7" t="s">
        <v>7123</v>
      </c>
      <c r="E1615" s="7" t="s">
        <v>145</v>
      </c>
      <c r="F1615" s="7" t="s">
        <v>8789</v>
      </c>
      <c r="G1615" s="7" t="s">
        <v>8790</v>
      </c>
      <c r="H1615" s="7" t="s">
        <v>8791</v>
      </c>
      <c r="I1615" s="7" t="s">
        <v>8792</v>
      </c>
      <c r="J1615" s="7" t="s">
        <v>7199</v>
      </c>
      <c r="K1615" s="7" t="s">
        <v>7129</v>
      </c>
      <c r="L1615" s="9" t="s">
        <v>8793</v>
      </c>
      <c r="M1615" s="9" t="s">
        <v>8794</v>
      </c>
      <c r="N1615" s="9"/>
      <c r="O1615" s="7" t="s">
        <v>7136</v>
      </c>
      <c r="P1615" s="7"/>
      <c r="Q1615" s="7"/>
      <c r="R1615" s="7">
        <v>41358</v>
      </c>
      <c r="S1615" s="7"/>
      <c r="T1615" s="7"/>
      <c r="U1615" s="7"/>
      <c r="V1615" s="7"/>
      <c r="W1615" s="7"/>
      <c r="X1615" s="7"/>
      <c r="Y1615" s="7"/>
      <c r="Z1615" s="9" t="s">
        <v>7766</v>
      </c>
      <c r="AA1615" s="7" t="s">
        <v>480</v>
      </c>
      <c r="AB1615" s="7">
        <v>1</v>
      </c>
    </row>
    <row r="1616" spans="1:28" ht="21.6" customHeight="1">
      <c r="A1616" s="7">
        <v>28</v>
      </c>
      <c r="B1616" s="7">
        <v>2026012170</v>
      </c>
      <c r="C1616" s="7">
        <v>1</v>
      </c>
      <c r="D1616" s="7" t="s">
        <v>7123</v>
      </c>
      <c r="E1616" s="7" t="s">
        <v>145</v>
      </c>
      <c r="F1616" s="7" t="s">
        <v>8789</v>
      </c>
      <c r="G1616" s="7" t="s">
        <v>7377</v>
      </c>
      <c r="H1616" s="7" t="s">
        <v>8252</v>
      </c>
      <c r="I1616" s="7" t="s">
        <v>8795</v>
      </c>
      <c r="J1616" s="7" t="s">
        <v>7199</v>
      </c>
      <c r="K1616" s="7" t="s">
        <v>7129</v>
      </c>
      <c r="L1616" s="9" t="s">
        <v>8796</v>
      </c>
      <c r="M1616" s="9" t="s">
        <v>8797</v>
      </c>
      <c r="N1616" s="9"/>
      <c r="O1616" s="7" t="s">
        <v>7136</v>
      </c>
      <c r="P1616" s="7"/>
      <c r="Q1616" s="7"/>
      <c r="R1616" s="7">
        <v>48482</v>
      </c>
      <c r="S1616" s="7"/>
      <c r="T1616" s="7"/>
      <c r="U1616" s="7"/>
      <c r="V1616" s="7"/>
      <c r="W1616" s="7"/>
      <c r="X1616" s="7"/>
      <c r="Y1616" s="7"/>
      <c r="Z1616" s="9" t="s">
        <v>7766</v>
      </c>
      <c r="AA1616" s="7" t="s">
        <v>480</v>
      </c>
      <c r="AB1616" s="7">
        <v>1</v>
      </c>
    </row>
    <row r="1617" spans="1:28" ht="21.6" customHeight="1">
      <c r="A1617" s="7">
        <v>39</v>
      </c>
      <c r="B1617" s="7">
        <v>2026012052</v>
      </c>
      <c r="C1617" s="7">
        <v>1</v>
      </c>
      <c r="D1617" s="7" t="s">
        <v>7123</v>
      </c>
      <c r="E1617" s="7" t="s">
        <v>145</v>
      </c>
      <c r="F1617" s="7" t="s">
        <v>8789</v>
      </c>
      <c r="G1617" s="7" t="s">
        <v>7373</v>
      </c>
      <c r="H1617" s="7" t="s">
        <v>7598</v>
      </c>
      <c r="I1617" s="7" t="s">
        <v>8798</v>
      </c>
      <c r="J1617" s="7" t="s">
        <v>7223</v>
      </c>
      <c r="K1617" s="7" t="s">
        <v>7129</v>
      </c>
      <c r="L1617" s="9" t="s">
        <v>8799</v>
      </c>
      <c r="M1617" s="9" t="s">
        <v>8800</v>
      </c>
      <c r="N1617" s="9" t="s">
        <v>8801</v>
      </c>
      <c r="O1617" s="7" t="s">
        <v>471</v>
      </c>
      <c r="P1617" s="7"/>
      <c r="Q1617" s="7"/>
      <c r="R1617" s="7">
        <v>26511</v>
      </c>
      <c r="S1617" s="7" t="s">
        <v>480</v>
      </c>
      <c r="T1617" s="7"/>
      <c r="U1617" s="7"/>
      <c r="V1617" s="7"/>
      <c r="W1617" s="7"/>
      <c r="X1617" s="7"/>
      <c r="Y1617" s="7"/>
      <c r="Z1617" s="9" t="s">
        <v>7766</v>
      </c>
      <c r="AA1617" s="7" t="s">
        <v>480</v>
      </c>
      <c r="AB1617" s="7">
        <v>1</v>
      </c>
    </row>
    <row r="1618" spans="1:28" ht="21.6" customHeight="1">
      <c r="A1618" s="7">
        <v>49</v>
      </c>
      <c r="B1618" s="7">
        <v>2026011941</v>
      </c>
      <c r="C1618" s="7">
        <v>1</v>
      </c>
      <c r="D1618" s="7" t="s">
        <v>7123</v>
      </c>
      <c r="E1618" s="7" t="s">
        <v>145</v>
      </c>
      <c r="F1618" s="7" t="s">
        <v>8789</v>
      </c>
      <c r="G1618" s="7" t="s">
        <v>8802</v>
      </c>
      <c r="H1618" s="7" t="s">
        <v>7932</v>
      </c>
      <c r="I1618" s="7" t="s">
        <v>8803</v>
      </c>
      <c r="J1618" s="7" t="s">
        <v>7234</v>
      </c>
      <c r="K1618" s="7" t="s">
        <v>7129</v>
      </c>
      <c r="L1618" s="9" t="s">
        <v>8804</v>
      </c>
      <c r="M1618" s="9" t="s">
        <v>8805</v>
      </c>
      <c r="N1618" s="9"/>
      <c r="O1618" s="7" t="s">
        <v>471</v>
      </c>
      <c r="P1618" s="7"/>
      <c r="Q1618" s="7">
        <v>11038</v>
      </c>
      <c r="R1618" s="7">
        <v>53622</v>
      </c>
      <c r="S1618" s="7" t="s">
        <v>480</v>
      </c>
      <c r="T1618" s="7"/>
      <c r="U1618" s="7"/>
      <c r="V1618" s="7"/>
      <c r="W1618" s="7"/>
      <c r="X1618" s="7"/>
      <c r="Y1618" s="7"/>
      <c r="Z1618" s="9" t="s">
        <v>7766</v>
      </c>
      <c r="AA1618" s="7" t="s">
        <v>480</v>
      </c>
      <c r="AB1618" s="7">
        <v>1</v>
      </c>
    </row>
    <row r="1619" spans="1:28" ht="21.6" customHeight="1">
      <c r="A1619" s="7">
        <v>59</v>
      </c>
      <c r="B1619" s="7">
        <v>2026011197</v>
      </c>
      <c r="C1619" s="7">
        <v>1</v>
      </c>
      <c r="D1619" s="7" t="s">
        <v>7123</v>
      </c>
      <c r="E1619" s="7" t="s">
        <v>145</v>
      </c>
      <c r="F1619" s="7" t="s">
        <v>8638</v>
      </c>
      <c r="G1619" s="7" t="s">
        <v>8080</v>
      </c>
      <c r="H1619" s="7" t="s">
        <v>7220</v>
      </c>
      <c r="I1619" s="7" t="s">
        <v>8687</v>
      </c>
      <c r="J1619" s="7" t="s">
        <v>7247</v>
      </c>
      <c r="K1619" s="7" t="s">
        <v>7129</v>
      </c>
      <c r="L1619" s="9" t="s">
        <v>8688</v>
      </c>
      <c r="M1619" s="9" t="s">
        <v>8689</v>
      </c>
      <c r="N1619" s="9"/>
      <c r="O1619" s="7" t="s">
        <v>7136</v>
      </c>
      <c r="P1619" s="7"/>
      <c r="Q1619" s="7">
        <v>13485</v>
      </c>
      <c r="R1619" s="7">
        <v>122374</v>
      </c>
      <c r="S1619" s="7"/>
      <c r="T1619" s="7"/>
      <c r="U1619" s="7"/>
      <c r="V1619" s="7"/>
      <c r="W1619" s="7"/>
      <c r="X1619" s="7"/>
      <c r="Y1619" s="7"/>
      <c r="Z1619" s="9" t="s">
        <v>8690</v>
      </c>
      <c r="AA1619" s="7" t="s">
        <v>480</v>
      </c>
      <c r="AB1619" s="7">
        <v>1</v>
      </c>
    </row>
    <row r="1620" spans="1:28" ht="21.6" customHeight="1">
      <c r="A1620" s="7">
        <v>61</v>
      </c>
      <c r="B1620" s="7">
        <v>2026011930</v>
      </c>
      <c r="C1620" s="7">
        <v>1</v>
      </c>
      <c r="D1620" s="7" t="s">
        <v>7123</v>
      </c>
      <c r="E1620" s="7" t="s">
        <v>145</v>
      </c>
      <c r="F1620" s="7" t="s">
        <v>8789</v>
      </c>
      <c r="G1620" s="7" t="s">
        <v>7309</v>
      </c>
      <c r="H1620" s="7" t="s">
        <v>8806</v>
      </c>
      <c r="I1620" s="7" t="s">
        <v>8807</v>
      </c>
      <c r="J1620" s="7" t="s">
        <v>7247</v>
      </c>
      <c r="K1620" s="7" t="s">
        <v>7129</v>
      </c>
      <c r="L1620" s="9" t="s">
        <v>8808</v>
      </c>
      <c r="M1620" s="9" t="s">
        <v>8809</v>
      </c>
      <c r="N1620" s="9" t="s">
        <v>8810</v>
      </c>
      <c r="O1620" s="7" t="s">
        <v>471</v>
      </c>
      <c r="P1620" s="7"/>
      <c r="Q1620" s="7">
        <v>3961</v>
      </c>
      <c r="R1620" s="7">
        <v>33959</v>
      </c>
      <c r="S1620" s="7" t="s">
        <v>480</v>
      </c>
      <c r="T1620" s="7"/>
      <c r="U1620" s="7"/>
      <c r="V1620" s="7"/>
      <c r="W1620" s="7"/>
      <c r="X1620" s="7"/>
      <c r="Y1620" s="7"/>
      <c r="Z1620" s="9" t="s">
        <v>7766</v>
      </c>
      <c r="AA1620" s="7" t="s">
        <v>480</v>
      </c>
      <c r="AB1620" s="7">
        <v>1</v>
      </c>
    </row>
    <row r="1621" spans="1:28" ht="21.6" customHeight="1">
      <c r="A1621" s="7">
        <v>66</v>
      </c>
      <c r="B1621" s="7">
        <v>2026012003</v>
      </c>
      <c r="C1621" s="7">
        <v>1</v>
      </c>
      <c r="D1621" s="7" t="s">
        <v>7123</v>
      </c>
      <c r="E1621" s="7" t="s">
        <v>145</v>
      </c>
      <c r="F1621" s="7" t="s">
        <v>8789</v>
      </c>
      <c r="G1621" s="7" t="s">
        <v>7793</v>
      </c>
      <c r="H1621" s="7" t="s">
        <v>7561</v>
      </c>
      <c r="I1621" s="7" t="s">
        <v>8770</v>
      </c>
      <c r="J1621" s="7" t="s">
        <v>8496</v>
      </c>
      <c r="K1621" s="7" t="s">
        <v>7129</v>
      </c>
      <c r="L1621" s="9" t="s">
        <v>8771</v>
      </c>
      <c r="M1621" s="9" t="s">
        <v>8772</v>
      </c>
      <c r="N1621" s="9"/>
      <c r="O1621" s="7" t="s">
        <v>509</v>
      </c>
      <c r="P1621" s="7"/>
      <c r="Q1621" s="7"/>
      <c r="R1621" s="7">
        <v>108743</v>
      </c>
      <c r="S1621" s="7"/>
      <c r="T1621" s="7"/>
      <c r="U1621" s="7"/>
      <c r="V1621" s="7"/>
      <c r="W1621" s="7"/>
      <c r="X1621" s="7"/>
      <c r="Y1621" s="7"/>
      <c r="Z1621" s="9" t="s">
        <v>8811</v>
      </c>
      <c r="AA1621" s="7" t="s">
        <v>480</v>
      </c>
      <c r="AB1621" s="7">
        <v>1</v>
      </c>
    </row>
    <row r="1622" spans="1:28" ht="21.6" customHeight="1">
      <c r="A1622" s="7">
        <v>81</v>
      </c>
      <c r="B1622" s="7">
        <v>2026012188</v>
      </c>
      <c r="C1622" s="7">
        <v>1</v>
      </c>
      <c r="D1622" s="7" t="s">
        <v>7123</v>
      </c>
      <c r="E1622" s="7" t="s">
        <v>145</v>
      </c>
      <c r="F1622" s="7" t="s">
        <v>8812</v>
      </c>
      <c r="G1622" s="7" t="s">
        <v>7707</v>
      </c>
      <c r="H1622" s="7" t="s">
        <v>7309</v>
      </c>
      <c r="I1622" s="7" t="s">
        <v>8813</v>
      </c>
      <c r="J1622" s="7" t="s">
        <v>7274</v>
      </c>
      <c r="K1622" s="7" t="s">
        <v>7129</v>
      </c>
      <c r="L1622" s="9" t="s">
        <v>8814</v>
      </c>
      <c r="M1622" s="9" t="s">
        <v>8815</v>
      </c>
      <c r="N1622" s="9" t="s">
        <v>8810</v>
      </c>
      <c r="O1622" s="7" t="s">
        <v>7136</v>
      </c>
      <c r="P1622" s="7"/>
      <c r="Q1622" s="7">
        <v>11678</v>
      </c>
      <c r="R1622" s="7">
        <v>131571</v>
      </c>
      <c r="S1622" s="7"/>
      <c r="T1622" s="7"/>
      <c r="U1622" s="7"/>
      <c r="V1622" s="7"/>
      <c r="W1622" s="7"/>
      <c r="X1622" s="7"/>
      <c r="Y1622" s="7"/>
      <c r="Z1622" s="9" t="s">
        <v>7766</v>
      </c>
      <c r="AA1622" s="7" t="s">
        <v>480</v>
      </c>
      <c r="AB1622" s="7">
        <v>1</v>
      </c>
    </row>
    <row r="1623" spans="1:28" ht="21.6" customHeight="1">
      <c r="A1623" s="7">
        <v>83</v>
      </c>
      <c r="B1623" s="7">
        <v>2026012167</v>
      </c>
      <c r="C1623" s="7">
        <v>1</v>
      </c>
      <c r="D1623" s="7" t="s">
        <v>7123</v>
      </c>
      <c r="E1623" s="7" t="s">
        <v>145</v>
      </c>
      <c r="F1623" s="7" t="s">
        <v>8789</v>
      </c>
      <c r="G1623" s="7" t="s">
        <v>7529</v>
      </c>
      <c r="H1623" s="7" t="s">
        <v>7377</v>
      </c>
      <c r="I1623" s="7" t="s">
        <v>8816</v>
      </c>
      <c r="J1623" s="7" t="s">
        <v>7703</v>
      </c>
      <c r="K1623" s="7" t="s">
        <v>7129</v>
      </c>
      <c r="L1623" s="9" t="s">
        <v>8796</v>
      </c>
      <c r="M1623" s="9" t="s">
        <v>8797</v>
      </c>
      <c r="N1623" s="9"/>
      <c r="O1623" s="7" t="s">
        <v>471</v>
      </c>
      <c r="P1623" s="7"/>
      <c r="Q1623" s="7">
        <v>28009</v>
      </c>
      <c r="R1623" s="7">
        <v>638308</v>
      </c>
      <c r="S1623" s="7" t="s">
        <v>480</v>
      </c>
      <c r="T1623" s="7"/>
      <c r="U1623" s="7"/>
      <c r="V1623" s="7"/>
      <c r="W1623" s="7"/>
      <c r="X1623" s="7"/>
      <c r="Y1623" s="7"/>
      <c r="Z1623" s="9" t="s">
        <v>7766</v>
      </c>
      <c r="AA1623" s="7" t="s">
        <v>480</v>
      </c>
      <c r="AB1623" s="7">
        <v>1</v>
      </c>
    </row>
    <row r="1624" spans="1:28" ht="21.6" customHeight="1">
      <c r="A1624" s="7">
        <v>134</v>
      </c>
      <c r="B1624" s="7">
        <v>2026011841</v>
      </c>
      <c r="C1624" s="7">
        <v>1</v>
      </c>
      <c r="D1624" s="7" t="s">
        <v>7123</v>
      </c>
      <c r="E1624" s="7" t="s">
        <v>130</v>
      </c>
      <c r="F1624" s="7" t="s">
        <v>8748</v>
      </c>
      <c r="G1624" s="7" t="s">
        <v>8787</v>
      </c>
      <c r="H1624" s="7" t="s">
        <v>7865</v>
      </c>
      <c r="I1624" s="7" t="s">
        <v>8443</v>
      </c>
      <c r="J1624" s="7" t="s">
        <v>7170</v>
      </c>
      <c r="K1624" s="7" t="s">
        <v>7129</v>
      </c>
      <c r="L1624" s="9" t="s">
        <v>7153</v>
      </c>
      <c r="M1624" s="9" t="s">
        <v>7154</v>
      </c>
      <c r="N1624" s="9" t="s">
        <v>7155</v>
      </c>
      <c r="O1624" s="7" t="s">
        <v>471</v>
      </c>
      <c r="P1624" s="7"/>
      <c r="Q1624" s="7">
        <v>10510</v>
      </c>
      <c r="R1624" s="7">
        <v>7982</v>
      </c>
      <c r="S1624" s="7" t="s">
        <v>480</v>
      </c>
      <c r="T1624" s="7"/>
      <c r="U1624" s="7"/>
      <c r="V1624" s="7"/>
      <c r="W1624" s="7"/>
      <c r="X1624" s="7"/>
      <c r="Y1624" s="7"/>
      <c r="Z1624" s="9" t="s">
        <v>7132</v>
      </c>
      <c r="AA1624" s="7" t="s">
        <v>480</v>
      </c>
      <c r="AB1624" s="7">
        <v>1</v>
      </c>
    </row>
    <row r="1625" spans="1:28" ht="21.6" customHeight="1">
      <c r="A1625" s="7">
        <v>136</v>
      </c>
      <c r="B1625" s="7">
        <v>2026012034</v>
      </c>
      <c r="C1625" s="7">
        <v>1</v>
      </c>
      <c r="D1625" s="7" t="s">
        <v>7123</v>
      </c>
      <c r="E1625" s="7" t="s">
        <v>130</v>
      </c>
      <c r="F1625" s="7" t="s">
        <v>8789</v>
      </c>
      <c r="G1625" s="7" t="s">
        <v>7722</v>
      </c>
      <c r="H1625" s="7" t="s">
        <v>7746</v>
      </c>
      <c r="I1625" s="7" t="s">
        <v>8545</v>
      </c>
      <c r="J1625" s="7" t="s">
        <v>7170</v>
      </c>
      <c r="K1625" s="7" t="s">
        <v>7129</v>
      </c>
      <c r="L1625" s="9" t="s">
        <v>7486</v>
      </c>
      <c r="M1625" s="9" t="s">
        <v>7487</v>
      </c>
      <c r="N1625" s="9"/>
      <c r="O1625" s="7" t="s">
        <v>471</v>
      </c>
      <c r="P1625" s="7"/>
      <c r="Q1625" s="7">
        <v>168</v>
      </c>
      <c r="R1625" s="7">
        <v>7906</v>
      </c>
      <c r="S1625" s="7" t="s">
        <v>480</v>
      </c>
      <c r="T1625" s="7"/>
      <c r="U1625" s="7"/>
      <c r="V1625" s="7"/>
      <c r="W1625" s="7"/>
      <c r="X1625" s="7"/>
      <c r="Y1625" s="7"/>
      <c r="Z1625" s="9" t="s">
        <v>7132</v>
      </c>
      <c r="AA1625" s="7" t="s">
        <v>480</v>
      </c>
      <c r="AB1625" s="7">
        <v>1</v>
      </c>
    </row>
    <row r="1626" spans="1:28" ht="21.6" customHeight="1">
      <c r="A1626" s="7">
        <v>213</v>
      </c>
      <c r="B1626" s="7">
        <v>2026010773</v>
      </c>
      <c r="C1626" s="7">
        <v>1</v>
      </c>
      <c r="D1626" s="7" t="s">
        <v>7123</v>
      </c>
      <c r="E1626" s="7" t="s">
        <v>125</v>
      </c>
      <c r="F1626" s="7" t="s">
        <v>8694</v>
      </c>
      <c r="G1626" s="7" t="s">
        <v>7332</v>
      </c>
      <c r="H1626" s="7" t="s">
        <v>7333</v>
      </c>
      <c r="I1626" s="7" t="s">
        <v>7628</v>
      </c>
      <c r="J1626" s="7" t="s">
        <v>7170</v>
      </c>
      <c r="K1626" s="7" t="s">
        <v>7129</v>
      </c>
      <c r="L1626" s="9" t="s">
        <v>7329</v>
      </c>
      <c r="M1626" s="9" t="s">
        <v>7629</v>
      </c>
      <c r="N1626" s="9" t="s">
        <v>7630</v>
      </c>
      <c r="O1626" s="7" t="s">
        <v>7136</v>
      </c>
      <c r="P1626" s="7">
        <v>1948</v>
      </c>
      <c r="Q1626" s="7">
        <v>2881</v>
      </c>
      <c r="R1626" s="7">
        <v>9303</v>
      </c>
      <c r="S1626" s="7"/>
      <c r="T1626" s="7"/>
      <c r="U1626" s="7"/>
      <c r="V1626" s="7"/>
      <c r="W1626" s="7"/>
      <c r="X1626" s="7"/>
      <c r="Y1626" s="7"/>
      <c r="Z1626" s="9" t="s">
        <v>118</v>
      </c>
      <c r="AA1626" s="7" t="s">
        <v>480</v>
      </c>
      <c r="AB1626" s="7">
        <v>1</v>
      </c>
    </row>
    <row r="1627" spans="1:28" ht="21.6" customHeight="1">
      <c r="A1627" s="7">
        <v>267</v>
      </c>
      <c r="B1627" s="7">
        <v>2026012189</v>
      </c>
      <c r="C1627" s="7">
        <v>1</v>
      </c>
      <c r="D1627" s="7" t="s">
        <v>7123</v>
      </c>
      <c r="E1627" s="7" t="s">
        <v>125</v>
      </c>
      <c r="F1627" s="7" t="s">
        <v>8812</v>
      </c>
      <c r="G1627" s="7" t="s">
        <v>7296</v>
      </c>
      <c r="H1627" s="7" t="s">
        <v>7226</v>
      </c>
      <c r="I1627" s="7" t="s">
        <v>7482</v>
      </c>
      <c r="J1627" s="7" t="s">
        <v>7244</v>
      </c>
      <c r="K1627" s="7" t="s">
        <v>7129</v>
      </c>
      <c r="L1627" s="9" t="s">
        <v>7483</v>
      </c>
      <c r="M1627" s="9" t="s">
        <v>7484</v>
      </c>
      <c r="N1627" s="9"/>
      <c r="O1627" s="7" t="s">
        <v>471</v>
      </c>
      <c r="P1627" s="7"/>
      <c r="Q1627" s="7"/>
      <c r="R1627" s="7">
        <v>149988</v>
      </c>
      <c r="S1627" s="7"/>
      <c r="T1627" s="7"/>
      <c r="U1627" s="7"/>
      <c r="V1627" s="7"/>
      <c r="W1627" s="7"/>
      <c r="X1627" s="7"/>
      <c r="Y1627" s="7" t="s">
        <v>480</v>
      </c>
      <c r="Z1627" s="9" t="s">
        <v>8530</v>
      </c>
      <c r="AA1627" s="7" t="s">
        <v>480</v>
      </c>
      <c r="AB1627" s="7">
        <v>1</v>
      </c>
    </row>
    <row r="1628" spans="1:28" ht="21.6" customHeight="1">
      <c r="A1628" s="7">
        <v>289</v>
      </c>
      <c r="B1628" s="7">
        <v>2026012016</v>
      </c>
      <c r="C1628" s="7">
        <v>1</v>
      </c>
      <c r="D1628" s="7" t="s">
        <v>7123</v>
      </c>
      <c r="E1628" s="7" t="s">
        <v>125</v>
      </c>
      <c r="F1628" s="7" t="s">
        <v>8789</v>
      </c>
      <c r="G1628" s="7" t="s">
        <v>7314</v>
      </c>
      <c r="H1628" s="7" t="s">
        <v>7196</v>
      </c>
      <c r="I1628" s="7" t="s">
        <v>7503</v>
      </c>
      <c r="J1628" s="7" t="s">
        <v>7274</v>
      </c>
      <c r="K1628" s="7" t="s">
        <v>7129</v>
      </c>
      <c r="L1628" s="9" t="s">
        <v>7504</v>
      </c>
      <c r="M1628" s="9" t="s">
        <v>7505</v>
      </c>
      <c r="N1628" s="9" t="s">
        <v>7454</v>
      </c>
      <c r="O1628" s="7" t="s">
        <v>471</v>
      </c>
      <c r="P1628" s="7"/>
      <c r="Q1628" s="7">
        <v>4854</v>
      </c>
      <c r="R1628" s="7">
        <v>1718</v>
      </c>
      <c r="S1628" s="7" t="s">
        <v>480</v>
      </c>
      <c r="T1628" s="7"/>
      <c r="U1628" s="7"/>
      <c r="V1628" s="7"/>
      <c r="W1628" s="7"/>
      <c r="X1628" s="7"/>
      <c r="Y1628" s="7"/>
      <c r="Z1628" s="9" t="s">
        <v>7641</v>
      </c>
      <c r="AA1628" s="7" t="s">
        <v>480</v>
      </c>
      <c r="AB1628" s="7">
        <v>1</v>
      </c>
    </row>
    <row r="1629" spans="1:28" ht="21.6" customHeight="1">
      <c r="A1629" s="7">
        <v>293</v>
      </c>
      <c r="B1629" s="7">
        <v>2026012364</v>
      </c>
      <c r="C1629" s="7">
        <v>1</v>
      </c>
      <c r="D1629" s="7" t="s">
        <v>7123</v>
      </c>
      <c r="E1629" s="7" t="s">
        <v>125</v>
      </c>
      <c r="F1629" s="7" t="s">
        <v>8817</v>
      </c>
      <c r="G1629" s="7" t="s">
        <v>7314</v>
      </c>
      <c r="H1629" s="7" t="s">
        <v>7150</v>
      </c>
      <c r="I1629" s="7" t="s">
        <v>7518</v>
      </c>
      <c r="J1629" s="7" t="s">
        <v>1843</v>
      </c>
      <c r="K1629" s="7" t="s">
        <v>7129</v>
      </c>
      <c r="L1629" s="9" t="s">
        <v>7418</v>
      </c>
      <c r="M1629" s="9" t="s">
        <v>7356</v>
      </c>
      <c r="N1629" s="9" t="s">
        <v>7388</v>
      </c>
      <c r="O1629" s="7" t="s">
        <v>509</v>
      </c>
      <c r="P1629" s="7"/>
      <c r="Q1629" s="7"/>
      <c r="R1629" s="7">
        <v>132455</v>
      </c>
      <c r="S1629" s="7"/>
      <c r="T1629" s="7"/>
      <c r="U1629" s="7"/>
      <c r="V1629" s="7"/>
      <c r="W1629" s="7"/>
      <c r="X1629" s="7"/>
      <c r="Y1629" s="7"/>
      <c r="Z1629" s="9" t="s">
        <v>7647</v>
      </c>
      <c r="AA1629" s="7" t="s">
        <v>480</v>
      </c>
      <c r="AB1629" s="7">
        <v>1</v>
      </c>
    </row>
    <row r="1630" spans="1:28" ht="21.6" customHeight="1">
      <c r="A1630" s="7">
        <v>295</v>
      </c>
      <c r="B1630" s="7">
        <v>2026011968</v>
      </c>
      <c r="C1630" s="7">
        <v>1</v>
      </c>
      <c r="D1630" s="7" t="s">
        <v>7123</v>
      </c>
      <c r="E1630" s="7" t="s">
        <v>125</v>
      </c>
      <c r="F1630" s="7" t="s">
        <v>8789</v>
      </c>
      <c r="G1630" s="7" t="s">
        <v>7226</v>
      </c>
      <c r="H1630" s="7" t="s">
        <v>7179</v>
      </c>
      <c r="I1630" s="7" t="s">
        <v>7702</v>
      </c>
      <c r="J1630" s="7" t="s">
        <v>7703</v>
      </c>
      <c r="K1630" s="7" t="s">
        <v>7129</v>
      </c>
      <c r="L1630" s="9" t="s">
        <v>7704</v>
      </c>
      <c r="M1630" s="9" t="s">
        <v>7705</v>
      </c>
      <c r="N1630" s="9" t="s">
        <v>7706</v>
      </c>
      <c r="O1630" s="7" t="s">
        <v>471</v>
      </c>
      <c r="P1630" s="7"/>
      <c r="Q1630" s="7">
        <v>2907</v>
      </c>
      <c r="R1630" s="7">
        <v>206486</v>
      </c>
      <c r="S1630" s="7"/>
      <c r="T1630" s="7"/>
      <c r="U1630" s="7"/>
      <c r="V1630" s="7"/>
      <c r="W1630" s="7"/>
      <c r="X1630" s="7"/>
      <c r="Y1630" s="7" t="s">
        <v>480</v>
      </c>
      <c r="Z1630" s="9" t="s">
        <v>8818</v>
      </c>
      <c r="AA1630" s="7" t="s">
        <v>480</v>
      </c>
      <c r="AB1630" s="7">
        <v>1</v>
      </c>
    </row>
    <row r="1631" spans="1:28" ht="21.6" customHeight="1">
      <c r="A1631" s="7">
        <v>331</v>
      </c>
      <c r="B1631" s="7">
        <v>2026012190</v>
      </c>
      <c r="C1631" s="7">
        <v>1</v>
      </c>
      <c r="D1631" s="7" t="s">
        <v>7123</v>
      </c>
      <c r="E1631" s="7" t="s">
        <v>125</v>
      </c>
      <c r="F1631" s="7" t="s">
        <v>8812</v>
      </c>
      <c r="G1631" s="7" t="s">
        <v>7226</v>
      </c>
      <c r="H1631" s="7" t="s">
        <v>7309</v>
      </c>
      <c r="I1631" s="7" t="s">
        <v>8473</v>
      </c>
      <c r="J1631" s="7" t="s">
        <v>8474</v>
      </c>
      <c r="K1631" s="7" t="s">
        <v>7129</v>
      </c>
      <c r="L1631" s="9" t="s">
        <v>7323</v>
      </c>
      <c r="M1631" s="9" t="s">
        <v>8475</v>
      </c>
      <c r="N1631" s="9" t="s">
        <v>8476</v>
      </c>
      <c r="O1631" s="7" t="s">
        <v>471</v>
      </c>
      <c r="P1631" s="7"/>
      <c r="Q1631" s="7"/>
      <c r="R1631" s="7">
        <v>1405</v>
      </c>
      <c r="S1631" s="7"/>
      <c r="T1631" s="7"/>
      <c r="U1631" s="7" t="s">
        <v>480</v>
      </c>
      <c r="V1631" s="7"/>
      <c r="W1631" s="7"/>
      <c r="X1631" s="7"/>
      <c r="Y1631" s="7"/>
      <c r="Z1631" s="9" t="s">
        <v>7308</v>
      </c>
      <c r="AA1631" s="7" t="s">
        <v>480</v>
      </c>
      <c r="AB1631" s="7">
        <v>1</v>
      </c>
    </row>
    <row r="1632" spans="1:28" ht="21.6" customHeight="1">
      <c r="A1632" s="7">
        <v>332</v>
      </c>
      <c r="B1632" s="7">
        <v>2026011953</v>
      </c>
      <c r="C1632" s="7">
        <v>1</v>
      </c>
      <c r="D1632" s="7" t="s">
        <v>7123</v>
      </c>
      <c r="E1632" s="7" t="s">
        <v>146</v>
      </c>
      <c r="F1632" s="7" t="s">
        <v>8789</v>
      </c>
      <c r="G1632" s="7" t="s">
        <v>7157</v>
      </c>
      <c r="H1632" s="7" t="s">
        <v>7144</v>
      </c>
      <c r="I1632" s="7" t="s">
        <v>7530</v>
      </c>
      <c r="J1632" s="7" t="s">
        <v>7247</v>
      </c>
      <c r="K1632" s="7" t="s">
        <v>7129</v>
      </c>
      <c r="L1632" s="9" t="s">
        <v>7531</v>
      </c>
      <c r="M1632" s="9" t="s">
        <v>7532</v>
      </c>
      <c r="N1632" s="9" t="s">
        <v>7376</v>
      </c>
      <c r="O1632" s="7" t="s">
        <v>7136</v>
      </c>
      <c r="P1632" s="7"/>
      <c r="Q1632" s="7">
        <v>7262</v>
      </c>
      <c r="R1632" s="7">
        <v>82855</v>
      </c>
      <c r="S1632" s="7"/>
      <c r="T1632" s="7"/>
      <c r="U1632" s="7"/>
      <c r="V1632" s="7"/>
      <c r="W1632" s="7"/>
      <c r="X1632" s="7"/>
      <c r="Y1632" s="7"/>
      <c r="Z1632" s="9"/>
      <c r="AA1632" s="7" t="s">
        <v>480</v>
      </c>
      <c r="AB1632" s="7">
        <v>1</v>
      </c>
    </row>
    <row r="1633" spans="1:28" ht="21.6" customHeight="1">
      <c r="A1633" s="7">
        <v>333</v>
      </c>
      <c r="B1633" s="7">
        <v>2026011954</v>
      </c>
      <c r="C1633" s="7">
        <v>1</v>
      </c>
      <c r="D1633" s="7" t="s">
        <v>7123</v>
      </c>
      <c r="E1633" s="7" t="s">
        <v>146</v>
      </c>
      <c r="F1633" s="7" t="s">
        <v>8789</v>
      </c>
      <c r="G1633" s="7" t="s">
        <v>7157</v>
      </c>
      <c r="H1633" s="7" t="s">
        <v>7144</v>
      </c>
      <c r="I1633" s="7" t="s">
        <v>7537</v>
      </c>
      <c r="J1633" s="7" t="s">
        <v>7247</v>
      </c>
      <c r="K1633" s="7" t="s">
        <v>7129</v>
      </c>
      <c r="L1633" s="9" t="s">
        <v>7531</v>
      </c>
      <c r="M1633" s="9" t="s">
        <v>7532</v>
      </c>
      <c r="N1633" s="9" t="s">
        <v>7376</v>
      </c>
      <c r="O1633" s="7" t="s">
        <v>7136</v>
      </c>
      <c r="P1633" s="7"/>
      <c r="Q1633" s="7">
        <v>12195</v>
      </c>
      <c r="R1633" s="7">
        <v>139055</v>
      </c>
      <c r="S1633" s="7"/>
      <c r="T1633" s="7"/>
      <c r="U1633" s="7"/>
      <c r="V1633" s="7"/>
      <c r="W1633" s="7"/>
      <c r="X1633" s="7"/>
      <c r="Y1633" s="7"/>
      <c r="Z1633" s="9"/>
      <c r="AA1633" s="7" t="s">
        <v>480</v>
      </c>
      <c r="AB1633" s="7">
        <v>1</v>
      </c>
    </row>
    <row r="1634" spans="1:28" ht="21.6" customHeight="1">
      <c r="A1634" s="7">
        <v>1</v>
      </c>
      <c r="B1634" s="7">
        <v>2026012624</v>
      </c>
      <c r="C1634" s="7">
        <v>1</v>
      </c>
      <c r="D1634" s="7" t="s">
        <v>7123</v>
      </c>
      <c r="E1634" s="7" t="s">
        <v>145</v>
      </c>
      <c r="F1634" s="7" t="s">
        <v>8819</v>
      </c>
      <c r="G1634" s="7" t="s">
        <v>7309</v>
      </c>
      <c r="H1634" s="7" t="s">
        <v>8080</v>
      </c>
      <c r="I1634" s="7" t="s">
        <v>8820</v>
      </c>
      <c r="J1634" s="7" t="s">
        <v>7128</v>
      </c>
      <c r="K1634" s="7" t="s">
        <v>7129</v>
      </c>
      <c r="L1634" s="9" t="s">
        <v>8821</v>
      </c>
      <c r="M1634" s="9" t="s">
        <v>8822</v>
      </c>
      <c r="N1634" s="9"/>
      <c r="O1634" s="7" t="s">
        <v>7136</v>
      </c>
      <c r="P1634" s="7"/>
      <c r="Q1634" s="7">
        <v>22860</v>
      </c>
      <c r="R1634" s="7">
        <v>84344</v>
      </c>
      <c r="S1634" s="7"/>
      <c r="T1634" s="7"/>
      <c r="U1634" s="7"/>
      <c r="V1634" s="7"/>
      <c r="W1634" s="7"/>
      <c r="X1634" s="7"/>
      <c r="Y1634" s="7"/>
      <c r="Z1634" s="9" t="s">
        <v>7766</v>
      </c>
      <c r="AA1634" s="7" t="s">
        <v>480</v>
      </c>
      <c r="AB1634" s="7">
        <v>1</v>
      </c>
    </row>
    <row r="1635" spans="1:28" ht="21.6" customHeight="1">
      <c r="A1635" s="7">
        <v>2</v>
      </c>
      <c r="B1635" s="7">
        <v>2026012646</v>
      </c>
      <c r="C1635" s="7">
        <v>1</v>
      </c>
      <c r="D1635" s="7" t="s">
        <v>7123</v>
      </c>
      <c r="E1635" s="7" t="s">
        <v>145</v>
      </c>
      <c r="F1635" s="7" t="s">
        <v>8819</v>
      </c>
      <c r="G1635" s="7" t="s">
        <v>7300</v>
      </c>
      <c r="H1635" s="7" t="s">
        <v>7851</v>
      </c>
      <c r="I1635" s="7" t="s">
        <v>8823</v>
      </c>
      <c r="J1635" s="7" t="s">
        <v>7141</v>
      </c>
      <c r="K1635" s="7" t="s">
        <v>7129</v>
      </c>
      <c r="L1635" s="9" t="s">
        <v>8824</v>
      </c>
      <c r="M1635" s="9" t="s">
        <v>8825</v>
      </c>
      <c r="N1635" s="9"/>
      <c r="O1635" s="7" t="s">
        <v>471</v>
      </c>
      <c r="P1635" s="7"/>
      <c r="Q1635" s="7">
        <v>11532</v>
      </c>
      <c r="R1635" s="7">
        <v>48751</v>
      </c>
      <c r="S1635" s="7" t="s">
        <v>480</v>
      </c>
      <c r="T1635" s="7"/>
      <c r="U1635" s="7"/>
      <c r="V1635" s="7"/>
      <c r="W1635" s="7"/>
      <c r="X1635" s="7"/>
      <c r="Y1635" s="7"/>
      <c r="Z1635" s="9" t="s">
        <v>7766</v>
      </c>
      <c r="AA1635" s="7" t="s">
        <v>480</v>
      </c>
      <c r="AB1635" s="7">
        <v>1</v>
      </c>
    </row>
    <row r="1636" spans="1:28" ht="21.6" customHeight="1">
      <c r="A1636" s="7">
        <v>4</v>
      </c>
      <c r="B1636" s="7">
        <v>2026012530</v>
      </c>
      <c r="C1636" s="7">
        <v>1</v>
      </c>
      <c r="D1636" s="7" t="s">
        <v>7123</v>
      </c>
      <c r="E1636" s="7" t="s">
        <v>145</v>
      </c>
      <c r="F1636" s="7" t="s">
        <v>8826</v>
      </c>
      <c r="G1636" s="7" t="s">
        <v>7314</v>
      </c>
      <c r="H1636" s="7" t="s">
        <v>7976</v>
      </c>
      <c r="I1636" s="7" t="s">
        <v>8827</v>
      </c>
      <c r="J1636" s="7" t="s">
        <v>7141</v>
      </c>
      <c r="K1636" s="7" t="s">
        <v>7129</v>
      </c>
      <c r="L1636" s="9" t="s">
        <v>8828</v>
      </c>
      <c r="M1636" s="9" t="s">
        <v>8829</v>
      </c>
      <c r="N1636" s="9"/>
      <c r="O1636" s="7" t="s">
        <v>7136</v>
      </c>
      <c r="P1636" s="7">
        <v>179</v>
      </c>
      <c r="Q1636" s="7">
        <v>10136</v>
      </c>
      <c r="R1636" s="7">
        <v>54719</v>
      </c>
      <c r="S1636" s="7"/>
      <c r="T1636" s="7"/>
      <c r="U1636" s="7"/>
      <c r="V1636" s="7"/>
      <c r="W1636" s="7"/>
      <c r="X1636" s="7"/>
      <c r="Y1636" s="7"/>
      <c r="Z1636" s="9" t="s">
        <v>7766</v>
      </c>
      <c r="AA1636" s="7" t="s">
        <v>480</v>
      </c>
      <c r="AB1636" s="7">
        <v>1</v>
      </c>
    </row>
    <row r="1637" spans="1:28" ht="21.6" customHeight="1">
      <c r="A1637" s="7">
        <v>11</v>
      </c>
      <c r="B1637" s="7">
        <v>2026012639</v>
      </c>
      <c r="C1637" s="7">
        <v>1</v>
      </c>
      <c r="D1637" s="7" t="s">
        <v>7123</v>
      </c>
      <c r="E1637" s="7" t="s">
        <v>145</v>
      </c>
      <c r="F1637" s="7" t="s">
        <v>8819</v>
      </c>
      <c r="G1637" s="7" t="s">
        <v>7179</v>
      </c>
      <c r="H1637" s="7" t="s">
        <v>7327</v>
      </c>
      <c r="I1637" s="7" t="s">
        <v>8830</v>
      </c>
      <c r="J1637" s="7" t="s">
        <v>7170</v>
      </c>
      <c r="K1637" s="7" t="s">
        <v>7129</v>
      </c>
      <c r="L1637" s="9" t="s">
        <v>7683</v>
      </c>
      <c r="M1637" s="9" t="s">
        <v>8831</v>
      </c>
      <c r="N1637" s="9" t="s">
        <v>8832</v>
      </c>
      <c r="O1637" s="7" t="s">
        <v>471</v>
      </c>
      <c r="P1637" s="7"/>
      <c r="Q1637" s="7">
        <v>13749</v>
      </c>
      <c r="R1637" s="7">
        <v>3651</v>
      </c>
      <c r="S1637" s="7" t="s">
        <v>480</v>
      </c>
      <c r="T1637" s="7"/>
      <c r="U1637" s="7"/>
      <c r="V1637" s="7"/>
      <c r="W1637" s="7"/>
      <c r="X1637" s="7"/>
      <c r="Y1637" s="7"/>
      <c r="Z1637" s="9" t="s">
        <v>7766</v>
      </c>
      <c r="AA1637" s="7" t="s">
        <v>480</v>
      </c>
      <c r="AB1637" s="7">
        <v>1</v>
      </c>
    </row>
    <row r="1638" spans="1:28" ht="21.6" customHeight="1">
      <c r="A1638" s="7">
        <v>22</v>
      </c>
      <c r="B1638" s="7">
        <v>2026010930</v>
      </c>
      <c r="C1638" s="7">
        <v>1</v>
      </c>
      <c r="D1638" s="7" t="s">
        <v>7123</v>
      </c>
      <c r="E1638" s="7" t="s">
        <v>145</v>
      </c>
      <c r="F1638" s="7" t="s">
        <v>8653</v>
      </c>
      <c r="G1638" s="7" t="s">
        <v>7989</v>
      </c>
      <c r="H1638" s="7" t="s">
        <v>7163</v>
      </c>
      <c r="I1638" s="7" t="s">
        <v>8654</v>
      </c>
      <c r="J1638" s="7" t="s">
        <v>7199</v>
      </c>
      <c r="K1638" s="7" t="s">
        <v>7129</v>
      </c>
      <c r="L1638" s="9" t="s">
        <v>8655</v>
      </c>
      <c r="M1638" s="9" t="s">
        <v>8656</v>
      </c>
      <c r="N1638" s="9" t="s">
        <v>8657</v>
      </c>
      <c r="O1638" s="7" t="s">
        <v>7136</v>
      </c>
      <c r="P1638" s="7"/>
      <c r="Q1638" s="7"/>
      <c r="R1638" s="7">
        <v>25061</v>
      </c>
      <c r="S1638" s="7"/>
      <c r="T1638" s="7"/>
      <c r="U1638" s="7"/>
      <c r="V1638" s="7"/>
      <c r="W1638" s="7"/>
      <c r="X1638" s="7"/>
      <c r="Y1638" s="7"/>
      <c r="Z1638" s="9" t="s">
        <v>7766</v>
      </c>
      <c r="AA1638" s="7" t="s">
        <v>480</v>
      </c>
      <c r="AB1638" s="7">
        <v>1</v>
      </c>
    </row>
    <row r="1639" spans="1:28" ht="21.6" customHeight="1">
      <c r="A1639" s="7">
        <v>32</v>
      </c>
      <c r="B1639" s="7">
        <v>2026012169</v>
      </c>
      <c r="C1639" s="7">
        <v>1</v>
      </c>
      <c r="D1639" s="7" t="s">
        <v>7123</v>
      </c>
      <c r="E1639" s="7" t="s">
        <v>145</v>
      </c>
      <c r="F1639" s="7" t="s">
        <v>8789</v>
      </c>
      <c r="G1639" s="7" t="s">
        <v>7377</v>
      </c>
      <c r="H1639" s="7" t="s">
        <v>8252</v>
      </c>
      <c r="I1639" s="7" t="s">
        <v>8795</v>
      </c>
      <c r="J1639" s="7" t="s">
        <v>7199</v>
      </c>
      <c r="K1639" s="7" t="s">
        <v>7129</v>
      </c>
      <c r="L1639" s="9" t="s">
        <v>8796</v>
      </c>
      <c r="M1639" s="9" t="s">
        <v>8797</v>
      </c>
      <c r="N1639" s="9"/>
      <c r="O1639" s="7" t="s">
        <v>471</v>
      </c>
      <c r="P1639" s="7"/>
      <c r="Q1639" s="7"/>
      <c r="R1639" s="7">
        <v>48482</v>
      </c>
      <c r="S1639" s="7" t="s">
        <v>480</v>
      </c>
      <c r="T1639" s="7"/>
      <c r="U1639" s="7"/>
      <c r="V1639" s="7"/>
      <c r="W1639" s="7"/>
      <c r="X1639" s="7"/>
      <c r="Y1639" s="7"/>
      <c r="Z1639" s="9" t="s">
        <v>7766</v>
      </c>
      <c r="AA1639" s="7" t="s">
        <v>480</v>
      </c>
      <c r="AB1639" s="7">
        <v>1</v>
      </c>
    </row>
    <row r="1640" spans="1:28" ht="21.6" customHeight="1">
      <c r="A1640" s="7">
        <v>150</v>
      </c>
      <c r="B1640" s="7">
        <v>2026011838</v>
      </c>
      <c r="C1640" s="7">
        <v>1</v>
      </c>
      <c r="D1640" s="7" t="s">
        <v>7123</v>
      </c>
      <c r="E1640" s="7" t="s">
        <v>130</v>
      </c>
      <c r="F1640" s="7" t="s">
        <v>8748</v>
      </c>
      <c r="G1640" s="7" t="s">
        <v>7303</v>
      </c>
      <c r="H1640" s="7" t="s">
        <v>7237</v>
      </c>
      <c r="I1640" s="7" t="s">
        <v>7205</v>
      </c>
      <c r="J1640" s="7" t="s">
        <v>7199</v>
      </c>
      <c r="K1640" s="7" t="s">
        <v>7129</v>
      </c>
      <c r="L1640" s="9" t="s">
        <v>7153</v>
      </c>
      <c r="M1640" s="9" t="s">
        <v>7154</v>
      </c>
      <c r="N1640" s="9" t="s">
        <v>7206</v>
      </c>
      <c r="O1640" s="7" t="s">
        <v>7136</v>
      </c>
      <c r="P1640" s="7"/>
      <c r="Q1640" s="7"/>
      <c r="R1640" s="7">
        <v>8234</v>
      </c>
      <c r="S1640" s="7"/>
      <c r="T1640" s="7"/>
      <c r="U1640" s="7"/>
      <c r="V1640" s="7"/>
      <c r="W1640" s="7"/>
      <c r="X1640" s="7"/>
      <c r="Y1640" s="7"/>
      <c r="Z1640" s="9" t="s">
        <v>7132</v>
      </c>
      <c r="AA1640" s="7" t="s">
        <v>480</v>
      </c>
      <c r="AB1640" s="7">
        <v>1</v>
      </c>
    </row>
    <row r="1641" spans="1:28" ht="21.6" customHeight="1">
      <c r="A1641" s="7">
        <v>236</v>
      </c>
      <c r="B1641" s="7">
        <v>2026012627</v>
      </c>
      <c r="C1641" s="7">
        <v>1</v>
      </c>
      <c r="D1641" s="7" t="s">
        <v>7123</v>
      </c>
      <c r="E1641" s="7" t="s">
        <v>125</v>
      </c>
      <c r="F1641" s="7" t="s">
        <v>8819</v>
      </c>
      <c r="G1641" s="7" t="s">
        <v>7226</v>
      </c>
      <c r="H1641" s="7" t="s">
        <v>7179</v>
      </c>
      <c r="I1641" s="7" t="s">
        <v>7316</v>
      </c>
      <c r="J1641" s="7" t="s">
        <v>7141</v>
      </c>
      <c r="K1641" s="7" t="s">
        <v>7129</v>
      </c>
      <c r="L1641" s="9" t="s">
        <v>7317</v>
      </c>
      <c r="M1641" s="9" t="s">
        <v>7318</v>
      </c>
      <c r="N1641" s="9" t="s">
        <v>7319</v>
      </c>
      <c r="O1641" s="7" t="s">
        <v>509</v>
      </c>
      <c r="P1641" s="7"/>
      <c r="Q1641" s="7">
        <v>18535</v>
      </c>
      <c r="R1641" s="7">
        <v>158844</v>
      </c>
      <c r="S1641" s="7"/>
      <c r="T1641" s="7"/>
      <c r="U1641" s="7"/>
      <c r="V1641" s="7"/>
      <c r="W1641" s="7"/>
      <c r="X1641" s="7"/>
      <c r="Y1641" s="7"/>
      <c r="Z1641" s="9" t="s">
        <v>8833</v>
      </c>
      <c r="AA1641" s="7" t="s">
        <v>480</v>
      </c>
      <c r="AB1641" s="7">
        <v>1</v>
      </c>
    </row>
    <row r="1642" spans="1:28" ht="21.6" customHeight="1">
      <c r="A1642" s="7">
        <v>245</v>
      </c>
      <c r="B1642" s="7">
        <v>2026012541</v>
      </c>
      <c r="C1642" s="7">
        <v>1</v>
      </c>
      <c r="D1642" s="7" t="s">
        <v>7123</v>
      </c>
      <c r="E1642" s="7" t="s">
        <v>125</v>
      </c>
      <c r="F1642" s="7" t="s">
        <v>8826</v>
      </c>
      <c r="G1642" s="7" t="s">
        <v>7196</v>
      </c>
      <c r="H1642" s="7" t="s">
        <v>7373</v>
      </c>
      <c r="I1642" s="7" t="s">
        <v>8346</v>
      </c>
      <c r="J1642" s="7" t="s">
        <v>7170</v>
      </c>
      <c r="K1642" s="7" t="s">
        <v>7129</v>
      </c>
      <c r="L1642" s="9" t="s">
        <v>8347</v>
      </c>
      <c r="M1642" s="9" t="s">
        <v>8367</v>
      </c>
      <c r="N1642" s="9" t="s">
        <v>7443</v>
      </c>
      <c r="O1642" s="7" t="s">
        <v>509</v>
      </c>
      <c r="P1642" s="7"/>
      <c r="Q1642" s="7">
        <v>195</v>
      </c>
      <c r="R1642" s="7">
        <v>1744</v>
      </c>
      <c r="S1642" s="7"/>
      <c r="T1642" s="7"/>
      <c r="U1642" s="7"/>
      <c r="V1642" s="7"/>
      <c r="W1642" s="7"/>
      <c r="X1642" s="7"/>
      <c r="Y1642" s="7"/>
      <c r="Z1642" s="9" t="s">
        <v>8554</v>
      </c>
      <c r="AA1642" s="7" t="s">
        <v>480</v>
      </c>
      <c r="AB1642" s="7">
        <v>1</v>
      </c>
    </row>
    <row r="1643" spans="1:28" ht="21.6" customHeight="1">
      <c r="A1643" s="7">
        <v>255</v>
      </c>
      <c r="B1643" s="7">
        <v>2026012422</v>
      </c>
      <c r="C1643" s="7">
        <v>1</v>
      </c>
      <c r="D1643" s="7" t="s">
        <v>7123</v>
      </c>
      <c r="E1643" s="7" t="s">
        <v>125</v>
      </c>
      <c r="F1643" s="7" t="s">
        <v>8817</v>
      </c>
      <c r="G1643" s="7" t="s">
        <v>7333</v>
      </c>
      <c r="H1643" s="7" t="s">
        <v>7377</v>
      </c>
      <c r="I1643" s="7" t="s">
        <v>7651</v>
      </c>
      <c r="J1643" s="7" t="s">
        <v>7199</v>
      </c>
      <c r="K1643" s="7" t="s">
        <v>7129</v>
      </c>
      <c r="L1643" s="9" t="s">
        <v>7652</v>
      </c>
      <c r="M1643" s="9" t="s">
        <v>7653</v>
      </c>
      <c r="N1643" s="9" t="s">
        <v>7370</v>
      </c>
      <c r="O1643" s="7" t="s">
        <v>471</v>
      </c>
      <c r="P1643" s="7"/>
      <c r="Q1643" s="7"/>
      <c r="R1643" s="7">
        <v>263518</v>
      </c>
      <c r="S1643" s="7"/>
      <c r="T1643" s="7"/>
      <c r="U1643" s="7"/>
      <c r="V1643" s="7"/>
      <c r="W1643" s="7"/>
      <c r="X1643" s="7"/>
      <c r="Y1643" s="7" t="s">
        <v>480</v>
      </c>
      <c r="Z1643" s="9" t="s">
        <v>8834</v>
      </c>
      <c r="AA1643" s="7" t="s">
        <v>480</v>
      </c>
      <c r="AB1643" s="7">
        <v>1</v>
      </c>
    </row>
    <row r="1644" spans="1:28" ht="21.6" customHeight="1">
      <c r="A1644" s="7">
        <v>256</v>
      </c>
      <c r="B1644" s="7">
        <v>2026012567</v>
      </c>
      <c r="C1644" s="7">
        <v>1</v>
      </c>
      <c r="D1644" s="7" t="s">
        <v>7123</v>
      </c>
      <c r="E1644" s="7" t="s">
        <v>125</v>
      </c>
      <c r="F1644" s="7" t="s">
        <v>8826</v>
      </c>
      <c r="G1644" s="7" t="s">
        <v>7332</v>
      </c>
      <c r="H1644" s="7" t="s">
        <v>7333</v>
      </c>
      <c r="I1644" s="7" t="s">
        <v>7651</v>
      </c>
      <c r="J1644" s="7" t="s">
        <v>7199</v>
      </c>
      <c r="K1644" s="7" t="s">
        <v>7129</v>
      </c>
      <c r="L1644" s="9" t="s">
        <v>7652</v>
      </c>
      <c r="M1644" s="9" t="s">
        <v>7653</v>
      </c>
      <c r="N1644" s="9" t="s">
        <v>7370</v>
      </c>
      <c r="O1644" s="7" t="s">
        <v>471</v>
      </c>
      <c r="P1644" s="7"/>
      <c r="Q1644" s="7"/>
      <c r="R1644" s="7">
        <v>263518</v>
      </c>
      <c r="S1644" s="7"/>
      <c r="T1644" s="7"/>
      <c r="U1644" s="7" t="s">
        <v>480</v>
      </c>
      <c r="V1644" s="7"/>
      <c r="W1644" s="7"/>
      <c r="X1644" s="7"/>
      <c r="Y1644" s="7"/>
      <c r="Z1644" s="9" t="s">
        <v>7308</v>
      </c>
      <c r="AA1644" s="7" t="s">
        <v>480</v>
      </c>
      <c r="AB1644" s="7">
        <v>1</v>
      </c>
    </row>
    <row r="1645" spans="1:28" ht="21.6" customHeight="1">
      <c r="A1645" s="7">
        <v>270</v>
      </c>
      <c r="B1645" s="7">
        <v>2026012424</v>
      </c>
      <c r="C1645" s="7">
        <v>1</v>
      </c>
      <c r="D1645" s="7" t="s">
        <v>7123</v>
      </c>
      <c r="E1645" s="7" t="s">
        <v>125</v>
      </c>
      <c r="F1645" s="7" t="s">
        <v>8817</v>
      </c>
      <c r="G1645" s="7" t="s">
        <v>7377</v>
      </c>
      <c r="H1645" s="7" t="s">
        <v>8290</v>
      </c>
      <c r="I1645" s="7" t="s">
        <v>7398</v>
      </c>
      <c r="J1645" s="7" t="s">
        <v>7223</v>
      </c>
      <c r="K1645" s="7" t="s">
        <v>7129</v>
      </c>
      <c r="L1645" s="9" t="s">
        <v>7200</v>
      </c>
      <c r="M1645" s="9" t="s">
        <v>7399</v>
      </c>
      <c r="N1645" s="9" t="s">
        <v>8549</v>
      </c>
      <c r="O1645" s="7" t="s">
        <v>471</v>
      </c>
      <c r="P1645" s="7"/>
      <c r="Q1645" s="7"/>
      <c r="R1645" s="7">
        <v>29737</v>
      </c>
      <c r="S1645" s="7"/>
      <c r="T1645" s="7"/>
      <c r="U1645" s="7" t="s">
        <v>480</v>
      </c>
      <c r="V1645" s="7"/>
      <c r="W1645" s="7"/>
      <c r="X1645" s="7"/>
      <c r="Y1645" s="7"/>
      <c r="Z1645" s="9" t="s">
        <v>7308</v>
      </c>
      <c r="AA1645" s="7" t="s">
        <v>480</v>
      </c>
      <c r="AB1645" s="7">
        <v>1</v>
      </c>
    </row>
    <row r="1646" spans="1:28" ht="21.6" customHeight="1">
      <c r="A1646" s="7">
        <v>304</v>
      </c>
      <c r="B1646" s="7">
        <v>2026012509</v>
      </c>
      <c r="C1646" s="7">
        <v>1</v>
      </c>
      <c r="D1646" s="7" t="s">
        <v>7123</v>
      </c>
      <c r="E1646" s="7" t="s">
        <v>125</v>
      </c>
      <c r="F1646" s="7" t="s">
        <v>8826</v>
      </c>
      <c r="G1646" s="7" t="s">
        <v>7327</v>
      </c>
      <c r="H1646" s="7" t="s">
        <v>7303</v>
      </c>
      <c r="I1646" s="7" t="s">
        <v>7923</v>
      </c>
      <c r="J1646" s="7" t="s">
        <v>7247</v>
      </c>
      <c r="K1646" s="7" t="s">
        <v>7129</v>
      </c>
      <c r="L1646" s="9" t="s">
        <v>8424</v>
      </c>
      <c r="M1646" s="9" t="s">
        <v>7925</v>
      </c>
      <c r="N1646" s="9" t="s">
        <v>7443</v>
      </c>
      <c r="O1646" s="7" t="s">
        <v>509</v>
      </c>
      <c r="P1646" s="7"/>
      <c r="Q1646" s="7">
        <v>15588</v>
      </c>
      <c r="R1646" s="7">
        <v>29606</v>
      </c>
      <c r="S1646" s="7"/>
      <c r="T1646" s="7"/>
      <c r="U1646" s="7"/>
      <c r="V1646" s="7"/>
      <c r="W1646" s="7"/>
      <c r="X1646" s="7"/>
      <c r="Y1646" s="7"/>
      <c r="Z1646" s="9" t="s">
        <v>8835</v>
      </c>
      <c r="AA1646" s="7" t="s">
        <v>480</v>
      </c>
      <c r="AB1646" s="7">
        <v>1</v>
      </c>
    </row>
    <row r="1647" spans="1:28" ht="21.6" customHeight="1">
      <c r="A1647" s="7">
        <v>307</v>
      </c>
      <c r="B1647" s="7">
        <v>2026010132</v>
      </c>
      <c r="C1647" s="7">
        <v>1</v>
      </c>
      <c r="D1647" s="7" t="s">
        <v>7123</v>
      </c>
      <c r="E1647" s="7" t="s">
        <v>125</v>
      </c>
      <c r="F1647" s="7" t="s">
        <v>8645</v>
      </c>
      <c r="G1647" s="7" t="s">
        <v>7314</v>
      </c>
      <c r="H1647" s="7" t="s">
        <v>7196</v>
      </c>
      <c r="I1647" s="7" t="s">
        <v>8495</v>
      </c>
      <c r="J1647" s="7" t="s">
        <v>8496</v>
      </c>
      <c r="K1647" s="7" t="s">
        <v>7129</v>
      </c>
      <c r="L1647" s="9" t="s">
        <v>7408</v>
      </c>
      <c r="M1647" s="9" t="s">
        <v>7472</v>
      </c>
      <c r="N1647" s="9" t="s">
        <v>8497</v>
      </c>
      <c r="O1647" s="7" t="s">
        <v>7136</v>
      </c>
      <c r="P1647" s="7"/>
      <c r="Q1647" s="7"/>
      <c r="R1647" s="7">
        <v>8534</v>
      </c>
      <c r="S1647" s="7"/>
      <c r="T1647" s="7"/>
      <c r="U1647" s="7"/>
      <c r="V1647" s="7"/>
      <c r="W1647" s="7"/>
      <c r="X1647" s="7"/>
      <c r="Y1647" s="7"/>
      <c r="Z1647" s="9" t="s">
        <v>7641</v>
      </c>
      <c r="AA1647" s="7" t="s">
        <v>480</v>
      </c>
      <c r="AB1647" s="7">
        <v>1</v>
      </c>
    </row>
    <row r="1648" spans="1:28" ht="21.6" customHeight="1">
      <c r="A1648" s="7">
        <v>322</v>
      </c>
      <c r="B1648" s="7">
        <v>2026011325</v>
      </c>
      <c r="C1648" s="7">
        <v>1</v>
      </c>
      <c r="D1648" s="7" t="s">
        <v>7123</v>
      </c>
      <c r="E1648" s="7" t="s">
        <v>125</v>
      </c>
      <c r="F1648" s="7" t="s">
        <v>8638</v>
      </c>
      <c r="G1648" s="7" t="s">
        <v>7333</v>
      </c>
      <c r="H1648" s="7" t="s">
        <v>7372</v>
      </c>
      <c r="I1648" s="7" t="s">
        <v>8300</v>
      </c>
      <c r="J1648" s="7" t="s">
        <v>7489</v>
      </c>
      <c r="K1648" s="7" t="s">
        <v>7129</v>
      </c>
      <c r="L1648" s="9" t="s">
        <v>8025</v>
      </c>
      <c r="M1648" s="9" t="s">
        <v>8301</v>
      </c>
      <c r="N1648" s="9" t="s">
        <v>8027</v>
      </c>
      <c r="O1648" s="7" t="s">
        <v>7136</v>
      </c>
      <c r="P1648" s="7"/>
      <c r="Q1648" s="7"/>
      <c r="R1648" s="7">
        <v>229</v>
      </c>
      <c r="S1648" s="7"/>
      <c r="T1648" s="7"/>
      <c r="U1648" s="7"/>
      <c r="V1648" s="7"/>
      <c r="W1648" s="7"/>
      <c r="X1648" s="7"/>
      <c r="Y1648" s="7"/>
      <c r="Z1648" s="9" t="s">
        <v>7641</v>
      </c>
      <c r="AA1648" s="7" t="s">
        <v>480</v>
      </c>
      <c r="AB1648" s="7">
        <v>1</v>
      </c>
    </row>
    <row r="1649" spans="1:28" ht="21.6" customHeight="1">
      <c r="A1649" s="7">
        <v>328</v>
      </c>
      <c r="B1649" s="7">
        <v>2026012426</v>
      </c>
      <c r="C1649" s="7">
        <v>1</v>
      </c>
      <c r="D1649" s="7" t="s">
        <v>7123</v>
      </c>
      <c r="E1649" s="7" t="s">
        <v>125</v>
      </c>
      <c r="F1649" s="7" t="s">
        <v>8817</v>
      </c>
      <c r="G1649" s="7" t="s">
        <v>8183</v>
      </c>
      <c r="H1649" s="7" t="s">
        <v>7378</v>
      </c>
      <c r="I1649" s="7" t="s">
        <v>7513</v>
      </c>
      <c r="J1649" s="7" t="s">
        <v>1843</v>
      </c>
      <c r="K1649" s="7" t="s">
        <v>7129</v>
      </c>
      <c r="L1649" s="9" t="s">
        <v>7200</v>
      </c>
      <c r="M1649" s="9" t="s">
        <v>7493</v>
      </c>
      <c r="N1649" s="9" t="s">
        <v>7514</v>
      </c>
      <c r="O1649" s="7" t="s">
        <v>471</v>
      </c>
      <c r="P1649" s="7"/>
      <c r="Q1649" s="7"/>
      <c r="R1649" s="7">
        <v>20762</v>
      </c>
      <c r="S1649" s="7"/>
      <c r="T1649" s="7"/>
      <c r="U1649" s="7" t="s">
        <v>480</v>
      </c>
      <c r="V1649" s="7"/>
      <c r="W1649" s="7"/>
      <c r="X1649" s="7"/>
      <c r="Y1649" s="7"/>
      <c r="Z1649" s="9" t="s">
        <v>7308</v>
      </c>
      <c r="AA1649" s="7" t="s">
        <v>480</v>
      </c>
      <c r="AB1649" s="7">
        <v>1</v>
      </c>
    </row>
    <row r="1650" spans="1:28" ht="21.6" customHeight="1">
      <c r="A1650" s="7">
        <v>329</v>
      </c>
      <c r="B1650" s="7">
        <v>2026012425</v>
      </c>
      <c r="C1650" s="7">
        <v>1</v>
      </c>
      <c r="D1650" s="7" t="s">
        <v>7123</v>
      </c>
      <c r="E1650" s="7" t="s">
        <v>125</v>
      </c>
      <c r="F1650" s="7" t="s">
        <v>8817</v>
      </c>
      <c r="G1650" s="7" t="s">
        <v>8290</v>
      </c>
      <c r="H1650" s="7" t="s">
        <v>8183</v>
      </c>
      <c r="I1650" s="7" t="s">
        <v>7516</v>
      </c>
      <c r="J1650" s="7" t="s">
        <v>1843</v>
      </c>
      <c r="K1650" s="7" t="s">
        <v>7129</v>
      </c>
      <c r="L1650" s="9" t="s">
        <v>7200</v>
      </c>
      <c r="M1650" s="9" t="s">
        <v>7493</v>
      </c>
      <c r="N1650" s="9" t="s">
        <v>7517</v>
      </c>
      <c r="O1650" s="7" t="s">
        <v>471</v>
      </c>
      <c r="P1650" s="7"/>
      <c r="Q1650" s="7"/>
      <c r="R1650" s="7">
        <v>228136</v>
      </c>
      <c r="S1650" s="7"/>
      <c r="T1650" s="7"/>
      <c r="U1650" s="7" t="s">
        <v>480</v>
      </c>
      <c r="V1650" s="7"/>
      <c r="W1650" s="7"/>
      <c r="X1650" s="7"/>
      <c r="Y1650" s="7"/>
      <c r="Z1650" s="9" t="s">
        <v>7308</v>
      </c>
      <c r="AA1650" s="7" t="s">
        <v>480</v>
      </c>
      <c r="AB1650" s="7">
        <v>1</v>
      </c>
    </row>
    <row r="1651" spans="1:28" ht="21.6" customHeight="1">
      <c r="A1651" s="7">
        <v>330</v>
      </c>
      <c r="B1651" s="7">
        <v>2026012485</v>
      </c>
      <c r="C1651" s="7">
        <v>1</v>
      </c>
      <c r="D1651" s="7" t="s">
        <v>7123</v>
      </c>
      <c r="E1651" s="7" t="s">
        <v>125</v>
      </c>
      <c r="F1651" s="7" t="s">
        <v>8826</v>
      </c>
      <c r="G1651" s="7" t="s">
        <v>7226</v>
      </c>
      <c r="H1651" s="7" t="s">
        <v>7179</v>
      </c>
      <c r="I1651" s="7" t="s">
        <v>7516</v>
      </c>
      <c r="J1651" s="7" t="s">
        <v>1843</v>
      </c>
      <c r="K1651" s="7" t="s">
        <v>7129</v>
      </c>
      <c r="L1651" s="9" t="s">
        <v>7200</v>
      </c>
      <c r="M1651" s="9" t="s">
        <v>7493</v>
      </c>
      <c r="N1651" s="9" t="s">
        <v>7517</v>
      </c>
      <c r="O1651" s="7" t="s">
        <v>509</v>
      </c>
      <c r="P1651" s="7"/>
      <c r="Q1651" s="7"/>
      <c r="R1651" s="7">
        <v>228136</v>
      </c>
      <c r="S1651" s="7"/>
      <c r="T1651" s="7"/>
      <c r="U1651" s="7"/>
      <c r="V1651" s="7"/>
      <c r="W1651" s="7"/>
      <c r="X1651" s="7"/>
      <c r="Y1651" s="7"/>
      <c r="Z1651" s="9" t="s">
        <v>8836</v>
      </c>
      <c r="AA1651" s="7" t="s">
        <v>480</v>
      </c>
      <c r="AB1651" s="7">
        <v>1</v>
      </c>
    </row>
    <row r="1652" spans="1:28" ht="21.6" customHeight="1">
      <c r="A1652" s="7">
        <v>332</v>
      </c>
      <c r="B1652" s="7">
        <v>2026012575</v>
      </c>
      <c r="C1652" s="7">
        <v>1</v>
      </c>
      <c r="D1652" s="7" t="s">
        <v>7123</v>
      </c>
      <c r="E1652" s="7" t="s">
        <v>125</v>
      </c>
      <c r="F1652" s="7" t="s">
        <v>8826</v>
      </c>
      <c r="G1652" s="7" t="s">
        <v>7372</v>
      </c>
      <c r="H1652" s="7" t="s">
        <v>7377</v>
      </c>
      <c r="I1652" s="7" t="s">
        <v>7518</v>
      </c>
      <c r="J1652" s="7" t="s">
        <v>1843</v>
      </c>
      <c r="K1652" s="7" t="s">
        <v>7129</v>
      </c>
      <c r="L1652" s="9" t="s">
        <v>7418</v>
      </c>
      <c r="M1652" s="9" t="s">
        <v>7356</v>
      </c>
      <c r="N1652" s="9" t="s">
        <v>7388</v>
      </c>
      <c r="O1652" s="7" t="s">
        <v>471</v>
      </c>
      <c r="P1652" s="7"/>
      <c r="Q1652" s="7"/>
      <c r="R1652" s="7">
        <v>125054</v>
      </c>
      <c r="S1652" s="7"/>
      <c r="T1652" s="7"/>
      <c r="U1652" s="7" t="s">
        <v>480</v>
      </c>
      <c r="V1652" s="7"/>
      <c r="W1652" s="7"/>
      <c r="X1652" s="7"/>
      <c r="Y1652" s="7"/>
      <c r="Z1652" s="9" t="s">
        <v>7308</v>
      </c>
      <c r="AA1652" s="7" t="s">
        <v>480</v>
      </c>
      <c r="AB1652" s="7">
        <v>1</v>
      </c>
    </row>
    <row r="1653" spans="1:28" ht="21.6" customHeight="1">
      <c r="A1653" s="7">
        <v>333</v>
      </c>
      <c r="B1653" s="7">
        <v>2026012427</v>
      </c>
      <c r="C1653" s="7">
        <v>1</v>
      </c>
      <c r="D1653" s="7" t="s">
        <v>7123</v>
      </c>
      <c r="E1653" s="7" t="s">
        <v>125</v>
      </c>
      <c r="F1653" s="7" t="s">
        <v>8817</v>
      </c>
      <c r="G1653" s="7" t="s">
        <v>7378</v>
      </c>
      <c r="H1653" s="7" t="s">
        <v>7997</v>
      </c>
      <c r="I1653" s="7" t="s">
        <v>8393</v>
      </c>
      <c r="J1653" s="7" t="s">
        <v>1843</v>
      </c>
      <c r="K1653" s="7" t="s">
        <v>7129</v>
      </c>
      <c r="L1653" s="9" t="s">
        <v>7200</v>
      </c>
      <c r="M1653" s="9" t="s">
        <v>7493</v>
      </c>
      <c r="N1653" s="9" t="s">
        <v>7692</v>
      </c>
      <c r="O1653" s="7" t="s">
        <v>471</v>
      </c>
      <c r="P1653" s="7"/>
      <c r="Q1653" s="7"/>
      <c r="R1653" s="7">
        <v>186326</v>
      </c>
      <c r="S1653" s="7"/>
      <c r="T1653" s="7"/>
      <c r="U1653" s="7" t="s">
        <v>480</v>
      </c>
      <c r="V1653" s="7"/>
      <c r="W1653" s="7"/>
      <c r="X1653" s="7"/>
      <c r="Y1653" s="7"/>
      <c r="Z1653" s="9" t="s">
        <v>7308</v>
      </c>
      <c r="AA1653" s="7" t="s">
        <v>480</v>
      </c>
      <c r="AB1653" s="7">
        <v>1</v>
      </c>
    </row>
    <row r="1654" spans="1:28" ht="21.6" customHeight="1">
      <c r="A1654" s="7">
        <v>334</v>
      </c>
      <c r="B1654" s="7">
        <v>2026012429</v>
      </c>
      <c r="C1654" s="7">
        <v>1</v>
      </c>
      <c r="D1654" s="7" t="s">
        <v>7123</v>
      </c>
      <c r="E1654" s="7" t="s">
        <v>125</v>
      </c>
      <c r="F1654" s="7" t="s">
        <v>8817</v>
      </c>
      <c r="G1654" s="7" t="s">
        <v>8280</v>
      </c>
      <c r="H1654" s="7" t="s">
        <v>8285</v>
      </c>
      <c r="I1654" s="7" t="s">
        <v>8630</v>
      </c>
      <c r="J1654" s="7" t="s">
        <v>1843</v>
      </c>
      <c r="K1654" s="7" t="s">
        <v>7129</v>
      </c>
      <c r="L1654" s="9" t="s">
        <v>7200</v>
      </c>
      <c r="M1654" s="9" t="s">
        <v>7687</v>
      </c>
      <c r="N1654" s="9" t="s">
        <v>7688</v>
      </c>
      <c r="O1654" s="7" t="s">
        <v>471</v>
      </c>
      <c r="P1654" s="7"/>
      <c r="Q1654" s="7"/>
      <c r="R1654" s="7">
        <v>13668</v>
      </c>
      <c r="S1654" s="7"/>
      <c r="T1654" s="7"/>
      <c r="U1654" s="7" t="s">
        <v>480</v>
      </c>
      <c r="V1654" s="7"/>
      <c r="W1654" s="7"/>
      <c r="X1654" s="7"/>
      <c r="Y1654" s="7"/>
      <c r="Z1654" s="9" t="s">
        <v>7308</v>
      </c>
      <c r="AA1654" s="7" t="s">
        <v>480</v>
      </c>
      <c r="AB1654" s="7">
        <v>1</v>
      </c>
    </row>
    <row r="1655" spans="1:28" ht="21.6" customHeight="1">
      <c r="A1655" s="7">
        <v>336</v>
      </c>
      <c r="B1655" s="7">
        <v>2026012428</v>
      </c>
      <c r="C1655" s="7">
        <v>1</v>
      </c>
      <c r="D1655" s="7" t="s">
        <v>7123</v>
      </c>
      <c r="E1655" s="7" t="s">
        <v>125</v>
      </c>
      <c r="F1655" s="7" t="s">
        <v>8817</v>
      </c>
      <c r="G1655" s="7" t="s">
        <v>7997</v>
      </c>
      <c r="H1655" s="7" t="s">
        <v>8280</v>
      </c>
      <c r="I1655" s="7" t="s">
        <v>8550</v>
      </c>
      <c r="J1655" s="7" t="s">
        <v>1843</v>
      </c>
      <c r="K1655" s="7" t="s">
        <v>7129</v>
      </c>
      <c r="L1655" s="9" t="s">
        <v>7200</v>
      </c>
      <c r="M1655" s="9" t="s">
        <v>7493</v>
      </c>
      <c r="N1655" s="9" t="s">
        <v>7698</v>
      </c>
      <c r="O1655" s="7" t="s">
        <v>471</v>
      </c>
      <c r="P1655" s="7"/>
      <c r="Q1655" s="7"/>
      <c r="R1655" s="7">
        <v>15744</v>
      </c>
      <c r="S1655" s="7"/>
      <c r="T1655" s="7"/>
      <c r="U1655" s="7" t="s">
        <v>480</v>
      </c>
      <c r="V1655" s="7"/>
      <c r="W1655" s="7"/>
      <c r="X1655" s="7"/>
      <c r="Y1655" s="7"/>
      <c r="Z1655" s="9" t="s">
        <v>7308</v>
      </c>
      <c r="AA1655" s="7" t="s">
        <v>480</v>
      </c>
      <c r="AB1655" s="7">
        <v>1</v>
      </c>
    </row>
    <row r="1656" spans="1:28" ht="21.6" customHeight="1">
      <c r="A1656" s="7">
        <v>17</v>
      </c>
      <c r="B1656" s="7">
        <v>2026011641</v>
      </c>
      <c r="C1656" s="7">
        <v>1</v>
      </c>
      <c r="D1656" s="7" t="s">
        <v>7123</v>
      </c>
      <c r="E1656" s="7" t="s">
        <v>145</v>
      </c>
      <c r="F1656" s="7" t="s">
        <v>8721</v>
      </c>
      <c r="G1656" s="7" t="s">
        <v>7999</v>
      </c>
      <c r="H1656" s="7" t="s">
        <v>8294</v>
      </c>
      <c r="I1656" s="7" t="s">
        <v>8730</v>
      </c>
      <c r="J1656" s="7" t="s">
        <v>7170</v>
      </c>
      <c r="K1656" s="7" t="s">
        <v>7129</v>
      </c>
      <c r="L1656" s="9" t="s">
        <v>8731</v>
      </c>
      <c r="M1656" s="9" t="s">
        <v>8732</v>
      </c>
      <c r="N1656" s="9"/>
      <c r="O1656" s="7" t="s">
        <v>7136</v>
      </c>
      <c r="P1656" s="7"/>
      <c r="Q1656" s="7">
        <v>151</v>
      </c>
      <c r="R1656" s="7">
        <v>2820</v>
      </c>
      <c r="S1656" s="7"/>
      <c r="T1656" s="7"/>
      <c r="U1656" s="7"/>
      <c r="V1656" s="7"/>
      <c r="W1656" s="7"/>
      <c r="X1656" s="7"/>
      <c r="Y1656" s="7"/>
      <c r="Z1656" s="9" t="s">
        <v>7766</v>
      </c>
      <c r="AA1656" s="7" t="s">
        <v>480</v>
      </c>
      <c r="AB1656" s="7">
        <v>1</v>
      </c>
    </row>
    <row r="1657" spans="1:28" ht="21.6" customHeight="1">
      <c r="A1657" s="7">
        <v>150</v>
      </c>
      <c r="B1657" s="7">
        <v>2026012732</v>
      </c>
      <c r="C1657" s="7">
        <v>1</v>
      </c>
      <c r="D1657" s="7" t="s">
        <v>7123</v>
      </c>
      <c r="E1657" s="7" t="s">
        <v>130</v>
      </c>
      <c r="F1657" s="7" t="s">
        <v>8819</v>
      </c>
      <c r="G1657" s="7" t="s">
        <v>7700</v>
      </c>
      <c r="H1657" s="7" t="s">
        <v>7734</v>
      </c>
      <c r="I1657" s="7" t="s">
        <v>7304</v>
      </c>
      <c r="J1657" s="7" t="s">
        <v>7141</v>
      </c>
      <c r="K1657" s="7" t="s">
        <v>7129</v>
      </c>
      <c r="L1657" s="9" t="s">
        <v>7305</v>
      </c>
      <c r="M1657" s="9" t="s">
        <v>7306</v>
      </c>
      <c r="N1657" s="9" t="s">
        <v>7307</v>
      </c>
      <c r="O1657" s="7" t="s">
        <v>7136</v>
      </c>
      <c r="P1657" s="7"/>
      <c r="Q1657" s="7">
        <v>23861</v>
      </c>
      <c r="R1657" s="7">
        <v>91427</v>
      </c>
      <c r="S1657" s="7"/>
      <c r="T1657" s="7"/>
      <c r="U1657" s="7"/>
      <c r="V1657" s="7"/>
      <c r="W1657" s="7"/>
      <c r="X1657" s="7"/>
      <c r="Y1657" s="7"/>
      <c r="Z1657" s="9" t="s">
        <v>7136</v>
      </c>
      <c r="AA1657" s="7" t="s">
        <v>480</v>
      </c>
      <c r="AB1657" s="7">
        <v>1</v>
      </c>
    </row>
    <row r="1658" spans="1:28" ht="21.6" customHeight="1">
      <c r="A1658" s="7">
        <v>183</v>
      </c>
      <c r="B1658" s="7">
        <v>2026010964</v>
      </c>
      <c r="C1658" s="7">
        <v>1</v>
      </c>
      <c r="D1658" s="7" t="s">
        <v>7123</v>
      </c>
      <c r="E1658" s="7" t="s">
        <v>130</v>
      </c>
      <c r="F1658" s="7" t="s">
        <v>8653</v>
      </c>
      <c r="G1658" s="7" t="s">
        <v>8837</v>
      </c>
      <c r="H1658" s="7" t="s">
        <v>7196</v>
      </c>
      <c r="I1658" s="7" t="s">
        <v>8838</v>
      </c>
      <c r="J1658" s="7" t="s">
        <v>7247</v>
      </c>
      <c r="K1658" s="7" t="s">
        <v>7129</v>
      </c>
      <c r="L1658" s="9" t="s">
        <v>8667</v>
      </c>
      <c r="M1658" s="9" t="s">
        <v>8839</v>
      </c>
      <c r="N1658" s="9" t="s">
        <v>8840</v>
      </c>
      <c r="O1658" s="7" t="s">
        <v>7136</v>
      </c>
      <c r="P1658" s="7"/>
      <c r="Q1658" s="7">
        <v>3294</v>
      </c>
      <c r="R1658" s="7">
        <v>22014</v>
      </c>
      <c r="S1658" s="7"/>
      <c r="T1658" s="7"/>
      <c r="U1658" s="7"/>
      <c r="V1658" s="7"/>
      <c r="W1658" s="7"/>
      <c r="X1658" s="7"/>
      <c r="Y1658" s="7"/>
      <c r="Z1658" s="9" t="s">
        <v>7132</v>
      </c>
      <c r="AA1658" s="7" t="s">
        <v>480</v>
      </c>
      <c r="AB1658" s="7">
        <v>1</v>
      </c>
    </row>
    <row r="1659" spans="1:28" ht="21.6" customHeight="1">
      <c r="A1659" s="7">
        <v>274</v>
      </c>
      <c r="B1659" s="7">
        <v>2026011490</v>
      </c>
      <c r="C1659" s="7">
        <v>1</v>
      </c>
      <c r="D1659" s="7" t="s">
        <v>7123</v>
      </c>
      <c r="E1659" s="7" t="s">
        <v>125</v>
      </c>
      <c r="F1659" s="7" t="s">
        <v>8720</v>
      </c>
      <c r="G1659" s="7" t="s">
        <v>7309</v>
      </c>
      <c r="H1659" s="7" t="s">
        <v>7179</v>
      </c>
      <c r="I1659" s="7" t="s">
        <v>7368</v>
      </c>
      <c r="J1659" s="7" t="s">
        <v>7199</v>
      </c>
      <c r="K1659" s="7" t="s">
        <v>7129</v>
      </c>
      <c r="L1659" s="9" t="s">
        <v>7216</v>
      </c>
      <c r="M1659" s="9" t="s">
        <v>7369</v>
      </c>
      <c r="N1659" s="9" t="s">
        <v>7370</v>
      </c>
      <c r="O1659" s="7" t="s">
        <v>7136</v>
      </c>
      <c r="P1659" s="7"/>
      <c r="Q1659" s="7"/>
      <c r="R1659" s="7">
        <v>50726</v>
      </c>
      <c r="S1659" s="7"/>
      <c r="T1659" s="7"/>
      <c r="U1659" s="7"/>
      <c r="V1659" s="7"/>
      <c r="W1659" s="7"/>
      <c r="X1659" s="7"/>
      <c r="Y1659" s="7"/>
      <c r="Z1659" s="9" t="s">
        <v>7641</v>
      </c>
      <c r="AA1659" s="7" t="s">
        <v>480</v>
      </c>
      <c r="AB1659" s="7">
        <v>1</v>
      </c>
    </row>
    <row r="1660" spans="1:28" ht="21.6" customHeight="1">
      <c r="A1660" s="7">
        <v>303</v>
      </c>
      <c r="B1660" s="7">
        <v>2026012793</v>
      </c>
      <c r="C1660" s="7">
        <v>1</v>
      </c>
      <c r="D1660" s="7" t="s">
        <v>7123</v>
      </c>
      <c r="E1660" s="7" t="s">
        <v>125</v>
      </c>
      <c r="F1660" s="7" t="s">
        <v>8819</v>
      </c>
      <c r="G1660" s="7" t="s">
        <v>7373</v>
      </c>
      <c r="H1660" s="7" t="s">
        <v>7372</v>
      </c>
      <c r="I1660" s="7" t="s">
        <v>7433</v>
      </c>
      <c r="J1660" s="7" t="s">
        <v>7234</v>
      </c>
      <c r="K1660" s="7" t="s">
        <v>7129</v>
      </c>
      <c r="L1660" s="9" t="s">
        <v>7434</v>
      </c>
      <c r="M1660" s="9" t="s">
        <v>7435</v>
      </c>
      <c r="N1660" s="9" t="s">
        <v>7436</v>
      </c>
      <c r="O1660" s="7" t="s">
        <v>509</v>
      </c>
      <c r="P1660" s="7"/>
      <c r="Q1660" s="7">
        <v>32787</v>
      </c>
      <c r="R1660" s="7">
        <v>32066</v>
      </c>
      <c r="S1660" s="7"/>
      <c r="T1660" s="7"/>
      <c r="U1660" s="7"/>
      <c r="V1660" s="7"/>
      <c r="W1660" s="7"/>
      <c r="X1660" s="7"/>
      <c r="Y1660" s="7"/>
      <c r="Z1660" s="9" t="s">
        <v>8841</v>
      </c>
      <c r="AA1660" s="7" t="s">
        <v>480</v>
      </c>
      <c r="AB1660" s="7">
        <v>1</v>
      </c>
    </row>
    <row r="1661" spans="1:28" ht="21.6" customHeight="1">
      <c r="A1661" s="7">
        <v>311</v>
      </c>
      <c r="B1661" s="7">
        <v>2026011505</v>
      </c>
      <c r="C1661" s="7">
        <v>1</v>
      </c>
      <c r="D1661" s="7" t="s">
        <v>7123</v>
      </c>
      <c r="E1661" s="7" t="s">
        <v>125</v>
      </c>
      <c r="F1661" s="7" t="s">
        <v>8720</v>
      </c>
      <c r="G1661" s="7" t="s">
        <v>7372</v>
      </c>
      <c r="H1661" s="7" t="s">
        <v>7377</v>
      </c>
      <c r="I1661" s="7" t="s">
        <v>7456</v>
      </c>
      <c r="J1661" s="7" t="s">
        <v>7244</v>
      </c>
      <c r="K1661" s="7" t="s">
        <v>7129</v>
      </c>
      <c r="L1661" s="9" t="s">
        <v>7344</v>
      </c>
      <c r="M1661" s="9" t="s">
        <v>7457</v>
      </c>
      <c r="N1661" s="9" t="s">
        <v>7458</v>
      </c>
      <c r="O1661" s="7" t="s">
        <v>7136</v>
      </c>
      <c r="P1661" s="7"/>
      <c r="Q1661" s="7"/>
      <c r="R1661" s="7">
        <v>414</v>
      </c>
      <c r="S1661" s="7"/>
      <c r="T1661" s="7"/>
      <c r="U1661" s="7"/>
      <c r="V1661" s="7"/>
      <c r="W1661" s="7"/>
      <c r="X1661" s="7"/>
      <c r="Y1661" s="7"/>
      <c r="Z1661" s="9" t="s">
        <v>7641</v>
      </c>
      <c r="AA1661" s="7" t="s">
        <v>480</v>
      </c>
      <c r="AB1661" s="7">
        <v>1</v>
      </c>
    </row>
    <row r="1662" spans="1:28" ht="21.6" customHeight="1">
      <c r="A1662" s="7">
        <v>3</v>
      </c>
      <c r="B1662" s="7">
        <v>2026012846</v>
      </c>
      <c r="C1662" s="7">
        <v>1</v>
      </c>
      <c r="D1662" s="7" t="s">
        <v>7123</v>
      </c>
      <c r="E1662" s="7" t="s">
        <v>145</v>
      </c>
      <c r="F1662" s="7" t="s">
        <v>8842</v>
      </c>
      <c r="G1662" s="7" t="s">
        <v>8462</v>
      </c>
      <c r="H1662" s="7" t="s">
        <v>8460</v>
      </c>
      <c r="I1662" s="7" t="s">
        <v>8843</v>
      </c>
      <c r="J1662" s="7" t="s">
        <v>7141</v>
      </c>
      <c r="K1662" s="7" t="s">
        <v>7129</v>
      </c>
      <c r="L1662" s="9" t="s">
        <v>8844</v>
      </c>
      <c r="M1662" s="9" t="s">
        <v>8845</v>
      </c>
      <c r="N1662" s="9"/>
      <c r="O1662" s="7" t="s">
        <v>7136</v>
      </c>
      <c r="P1662" s="7"/>
      <c r="Q1662" s="7">
        <v>62886</v>
      </c>
      <c r="R1662" s="7">
        <v>153508</v>
      </c>
      <c r="S1662" s="7"/>
      <c r="T1662" s="7"/>
      <c r="U1662" s="7"/>
      <c r="V1662" s="7"/>
      <c r="W1662" s="7"/>
      <c r="X1662" s="7"/>
      <c r="Y1662" s="7"/>
      <c r="Z1662" s="9" t="s">
        <v>7766</v>
      </c>
      <c r="AA1662" s="7" t="s">
        <v>480</v>
      </c>
      <c r="AB1662" s="7">
        <v>1</v>
      </c>
    </row>
    <row r="1663" spans="1:28" ht="21.6" customHeight="1">
      <c r="A1663" s="7">
        <v>52</v>
      </c>
      <c r="B1663" s="7">
        <v>2026010947</v>
      </c>
      <c r="C1663" s="7">
        <v>1</v>
      </c>
      <c r="D1663" s="7" t="s">
        <v>7123</v>
      </c>
      <c r="E1663" s="7" t="s">
        <v>145</v>
      </c>
      <c r="F1663" s="7" t="s">
        <v>8653</v>
      </c>
      <c r="G1663" s="7" t="s">
        <v>7303</v>
      </c>
      <c r="H1663" s="7" t="s">
        <v>7566</v>
      </c>
      <c r="I1663" s="7" t="s">
        <v>8676</v>
      </c>
      <c r="J1663" s="7" t="s">
        <v>7234</v>
      </c>
      <c r="K1663" s="7" t="s">
        <v>7129</v>
      </c>
      <c r="L1663" s="9" t="s">
        <v>8677</v>
      </c>
      <c r="M1663" s="9" t="s">
        <v>8678</v>
      </c>
      <c r="N1663" s="9"/>
      <c r="O1663" s="7" t="s">
        <v>7136</v>
      </c>
      <c r="P1663" s="7"/>
      <c r="Q1663" s="7">
        <v>4769</v>
      </c>
      <c r="R1663" s="7">
        <v>15444</v>
      </c>
      <c r="S1663" s="7"/>
      <c r="T1663" s="7"/>
      <c r="U1663" s="7"/>
      <c r="V1663" s="7"/>
      <c r="W1663" s="7"/>
      <c r="X1663" s="7"/>
      <c r="Y1663" s="7"/>
      <c r="Z1663" s="9" t="s">
        <v>7766</v>
      </c>
      <c r="AA1663" s="7" t="s">
        <v>480</v>
      </c>
      <c r="AB1663" s="7">
        <v>1</v>
      </c>
    </row>
    <row r="1664" spans="1:28" ht="21.6" customHeight="1">
      <c r="A1664" s="7">
        <v>57</v>
      </c>
      <c r="B1664" s="7">
        <v>2026012845</v>
      </c>
      <c r="C1664" s="7">
        <v>1</v>
      </c>
      <c r="D1664" s="7" t="s">
        <v>7123</v>
      </c>
      <c r="E1664" s="7" t="s">
        <v>145</v>
      </c>
      <c r="F1664" s="7" t="s">
        <v>8842</v>
      </c>
      <c r="G1664" s="7" t="s">
        <v>7226</v>
      </c>
      <c r="H1664" s="7" t="s">
        <v>7227</v>
      </c>
      <c r="I1664" s="7" t="s">
        <v>8846</v>
      </c>
      <c r="J1664" s="7" t="s">
        <v>7244</v>
      </c>
      <c r="K1664" s="7" t="s">
        <v>7129</v>
      </c>
      <c r="L1664" s="9" t="s">
        <v>8847</v>
      </c>
      <c r="M1664" s="9" t="s">
        <v>8848</v>
      </c>
      <c r="N1664" s="9"/>
      <c r="O1664" s="7" t="s">
        <v>7136</v>
      </c>
      <c r="P1664" s="7"/>
      <c r="Q1664" s="7"/>
      <c r="R1664" s="7">
        <v>65206</v>
      </c>
      <c r="S1664" s="7"/>
      <c r="T1664" s="7"/>
      <c r="U1664" s="7"/>
      <c r="V1664" s="7"/>
      <c r="W1664" s="7"/>
      <c r="X1664" s="7"/>
      <c r="Y1664" s="7"/>
      <c r="Z1664" s="9" t="s">
        <v>7766</v>
      </c>
      <c r="AA1664" s="7" t="s">
        <v>480</v>
      </c>
      <c r="AB1664" s="7">
        <v>1</v>
      </c>
    </row>
    <row r="1665" spans="1:28" ht="21.6" customHeight="1">
      <c r="A1665" s="7">
        <v>60</v>
      </c>
      <c r="B1665" s="7">
        <v>2026010928</v>
      </c>
      <c r="C1665" s="7">
        <v>1</v>
      </c>
      <c r="D1665" s="7" t="s">
        <v>7123</v>
      </c>
      <c r="E1665" s="7" t="s">
        <v>145</v>
      </c>
      <c r="F1665" s="7" t="s">
        <v>8653</v>
      </c>
      <c r="G1665" s="7" t="s">
        <v>7710</v>
      </c>
      <c r="H1665" s="7" t="s">
        <v>7583</v>
      </c>
      <c r="I1665" s="7" t="s">
        <v>8681</v>
      </c>
      <c r="J1665" s="7" t="s">
        <v>7247</v>
      </c>
      <c r="K1665" s="7" t="s">
        <v>7129</v>
      </c>
      <c r="L1665" s="9" t="s">
        <v>8655</v>
      </c>
      <c r="M1665" s="9" t="s">
        <v>8682</v>
      </c>
      <c r="N1665" s="9"/>
      <c r="O1665" s="7" t="s">
        <v>7136</v>
      </c>
      <c r="P1665" s="7"/>
      <c r="Q1665" s="7">
        <v>9949</v>
      </c>
      <c r="R1665" s="7">
        <v>210417</v>
      </c>
      <c r="S1665" s="7"/>
      <c r="T1665" s="7"/>
      <c r="U1665" s="7"/>
      <c r="V1665" s="7"/>
      <c r="W1665" s="7"/>
      <c r="X1665" s="7"/>
      <c r="Y1665" s="7"/>
      <c r="Z1665" s="9" t="s">
        <v>7766</v>
      </c>
      <c r="AA1665" s="7" t="s">
        <v>480</v>
      </c>
      <c r="AB1665" s="7">
        <v>1</v>
      </c>
    </row>
    <row r="1666" spans="1:28" ht="21.6" customHeight="1">
      <c r="A1666" s="7">
        <v>262</v>
      </c>
      <c r="B1666" s="7">
        <v>2026012851</v>
      </c>
      <c r="C1666" s="7">
        <v>1</v>
      </c>
      <c r="D1666" s="7" t="s">
        <v>7123</v>
      </c>
      <c r="E1666" s="7" t="s">
        <v>125</v>
      </c>
      <c r="F1666" s="7" t="s">
        <v>8842</v>
      </c>
      <c r="G1666" s="7" t="s">
        <v>7309</v>
      </c>
      <c r="H1666" s="7" t="s">
        <v>7179</v>
      </c>
      <c r="I1666" s="7" t="s">
        <v>8342</v>
      </c>
      <c r="J1666" s="7" t="s">
        <v>7141</v>
      </c>
      <c r="K1666" s="7" t="s">
        <v>7129</v>
      </c>
      <c r="L1666" s="9" t="s">
        <v>7323</v>
      </c>
      <c r="M1666" s="9" t="s">
        <v>8343</v>
      </c>
      <c r="N1666" s="9" t="s">
        <v>8344</v>
      </c>
      <c r="O1666" s="7" t="s">
        <v>7136</v>
      </c>
      <c r="P1666" s="7"/>
      <c r="Q1666" s="7">
        <v>165</v>
      </c>
      <c r="R1666" s="7">
        <v>3627</v>
      </c>
      <c r="S1666" s="7"/>
      <c r="T1666" s="7"/>
      <c r="U1666" s="7"/>
      <c r="V1666" s="7"/>
      <c r="W1666" s="7"/>
      <c r="X1666" s="7"/>
      <c r="Y1666" s="7"/>
      <c r="Z1666" s="9" t="s">
        <v>7641</v>
      </c>
      <c r="AA1666" s="7" t="s">
        <v>480</v>
      </c>
      <c r="AB1666" s="7">
        <v>1</v>
      </c>
    </row>
    <row r="1667" spans="1:28" ht="21.6" customHeight="1">
      <c r="A1667" s="7">
        <v>266</v>
      </c>
      <c r="B1667" s="7">
        <v>2026010857</v>
      </c>
      <c r="C1667" s="7">
        <v>1</v>
      </c>
      <c r="D1667" s="7" t="s">
        <v>7123</v>
      </c>
      <c r="E1667" s="7" t="s">
        <v>125</v>
      </c>
      <c r="F1667" s="7" t="s">
        <v>8653</v>
      </c>
      <c r="G1667" s="7" t="s">
        <v>7226</v>
      </c>
      <c r="H1667" s="7" t="s">
        <v>7309</v>
      </c>
      <c r="I1667" s="7" t="s">
        <v>7634</v>
      </c>
      <c r="J1667" s="7" t="s">
        <v>7170</v>
      </c>
      <c r="K1667" s="7" t="s">
        <v>7129</v>
      </c>
      <c r="L1667" s="9" t="s">
        <v>7290</v>
      </c>
      <c r="M1667" s="9" t="s">
        <v>7291</v>
      </c>
      <c r="N1667" s="9" t="s">
        <v>7443</v>
      </c>
      <c r="O1667" s="7" t="s">
        <v>7136</v>
      </c>
      <c r="P1667" s="7"/>
      <c r="Q1667" s="7">
        <v>1200</v>
      </c>
      <c r="R1667" s="7">
        <v>18000</v>
      </c>
      <c r="S1667" s="7"/>
      <c r="T1667" s="7"/>
      <c r="U1667" s="7"/>
      <c r="V1667" s="7"/>
      <c r="W1667" s="7"/>
      <c r="X1667" s="7"/>
      <c r="Y1667" s="7"/>
      <c r="Z1667" s="9" t="s">
        <v>7641</v>
      </c>
      <c r="AA1667" s="7" t="s">
        <v>480</v>
      </c>
      <c r="AB1667" s="7">
        <v>1</v>
      </c>
    </row>
    <row r="1668" spans="1:28" ht="21.6" customHeight="1">
      <c r="A1668" s="7">
        <v>6</v>
      </c>
      <c r="B1668" s="7">
        <v>2026011664</v>
      </c>
      <c r="C1668" s="7">
        <v>1</v>
      </c>
      <c r="D1668" s="7" t="s">
        <v>7123</v>
      </c>
      <c r="E1668" s="7" t="s">
        <v>145</v>
      </c>
      <c r="F1668" s="7" t="s">
        <v>8721</v>
      </c>
      <c r="G1668" s="7" t="s">
        <v>7138</v>
      </c>
      <c r="H1668" s="7" t="s">
        <v>7848</v>
      </c>
      <c r="I1668" s="7" t="s">
        <v>8724</v>
      </c>
      <c r="J1668" s="7" t="s">
        <v>7170</v>
      </c>
      <c r="K1668" s="7" t="s">
        <v>7129</v>
      </c>
      <c r="L1668" s="9" t="s">
        <v>8725</v>
      </c>
      <c r="M1668" s="9" t="s">
        <v>8726</v>
      </c>
      <c r="N1668" s="9"/>
      <c r="O1668" s="7" t="s">
        <v>7136</v>
      </c>
      <c r="P1668" s="7"/>
      <c r="Q1668" s="7">
        <v>7579</v>
      </c>
      <c r="R1668" s="7">
        <v>20010</v>
      </c>
      <c r="S1668" s="7"/>
      <c r="T1668" s="7"/>
      <c r="U1668" s="7"/>
      <c r="V1668" s="7"/>
      <c r="W1668" s="7"/>
      <c r="X1668" s="7"/>
      <c r="Y1668" s="7"/>
      <c r="Z1668" s="9" t="s">
        <v>7766</v>
      </c>
      <c r="AA1668" s="7" t="s">
        <v>480</v>
      </c>
      <c r="AB1668" s="7">
        <v>1</v>
      </c>
    </row>
    <row r="1669" spans="1:28" ht="21.6" customHeight="1">
      <c r="A1669" s="7">
        <v>70</v>
      </c>
      <c r="B1669" s="7">
        <v>2026011874</v>
      </c>
      <c r="C1669" s="7">
        <v>1</v>
      </c>
      <c r="D1669" s="7" t="s">
        <v>7123</v>
      </c>
      <c r="E1669" s="7" t="s">
        <v>145</v>
      </c>
      <c r="F1669" s="7" t="s">
        <v>8748</v>
      </c>
      <c r="G1669" s="7" t="s">
        <v>7700</v>
      </c>
      <c r="H1669" s="7" t="s">
        <v>7735</v>
      </c>
      <c r="I1669" s="7" t="s">
        <v>8770</v>
      </c>
      <c r="J1669" s="7" t="s">
        <v>8496</v>
      </c>
      <c r="K1669" s="7" t="s">
        <v>7129</v>
      </c>
      <c r="L1669" s="9" t="s">
        <v>8771</v>
      </c>
      <c r="M1669" s="9" t="s">
        <v>8772</v>
      </c>
      <c r="N1669" s="9"/>
      <c r="O1669" s="7" t="s">
        <v>7136</v>
      </c>
      <c r="P1669" s="7"/>
      <c r="Q1669" s="7"/>
      <c r="R1669" s="7">
        <v>108275</v>
      </c>
      <c r="S1669" s="7"/>
      <c r="T1669" s="7"/>
      <c r="U1669" s="7"/>
      <c r="V1669" s="7"/>
      <c r="W1669" s="7"/>
      <c r="X1669" s="7"/>
      <c r="Y1669" s="7"/>
      <c r="Z1669" s="9" t="s">
        <v>7766</v>
      </c>
      <c r="AA1669" s="7" t="s">
        <v>480</v>
      </c>
      <c r="AB1669" s="7">
        <v>1</v>
      </c>
    </row>
    <row r="1670" spans="1:28" ht="21.6" customHeight="1">
      <c r="A1670" s="7">
        <v>8</v>
      </c>
      <c r="B1670" s="7">
        <v>2026011182</v>
      </c>
      <c r="C1670" s="7">
        <v>1</v>
      </c>
      <c r="D1670" s="7" t="s">
        <v>7123</v>
      </c>
      <c r="E1670" s="7" t="s">
        <v>145</v>
      </c>
      <c r="F1670" s="7" t="s">
        <v>8638</v>
      </c>
      <c r="G1670" s="7" t="s">
        <v>7226</v>
      </c>
      <c r="H1670" s="7" t="s">
        <v>8081</v>
      </c>
      <c r="I1670" s="7" t="s">
        <v>8639</v>
      </c>
      <c r="J1670" s="7" t="s">
        <v>7170</v>
      </c>
      <c r="K1670" s="7" t="s">
        <v>7129</v>
      </c>
      <c r="L1670" s="9" t="s">
        <v>8640</v>
      </c>
      <c r="M1670" s="9" t="s">
        <v>8641</v>
      </c>
      <c r="N1670" s="9"/>
      <c r="O1670" s="7" t="s">
        <v>7136</v>
      </c>
      <c r="P1670" s="7"/>
      <c r="Q1670" s="7">
        <v>1454</v>
      </c>
      <c r="R1670" s="7">
        <v>3044</v>
      </c>
      <c r="S1670" s="7"/>
      <c r="T1670" s="7"/>
      <c r="U1670" s="7"/>
      <c r="V1670" s="7"/>
      <c r="W1670" s="7"/>
      <c r="X1670" s="7"/>
      <c r="Y1670" s="7"/>
      <c r="Z1670" s="9" t="s">
        <v>7766</v>
      </c>
      <c r="AA1670" s="7" t="s">
        <v>480</v>
      </c>
      <c r="AB1670" s="7">
        <v>1</v>
      </c>
    </row>
    <row r="1671" spans="1:28" ht="21.6" customHeight="1">
      <c r="A1671" s="7">
        <v>26</v>
      </c>
      <c r="B1671" s="7">
        <v>2026012023</v>
      </c>
      <c r="C1671" s="7">
        <v>1</v>
      </c>
      <c r="D1671" s="7" t="s">
        <v>7123</v>
      </c>
      <c r="E1671" s="7" t="s">
        <v>145</v>
      </c>
      <c r="F1671" s="7" t="s">
        <v>8789</v>
      </c>
      <c r="G1671" s="7" t="s">
        <v>7150</v>
      </c>
      <c r="H1671" s="7" t="s">
        <v>7611</v>
      </c>
      <c r="I1671" s="7" t="s">
        <v>8849</v>
      </c>
      <c r="J1671" s="7" t="s">
        <v>7199</v>
      </c>
      <c r="K1671" s="7" t="s">
        <v>7129</v>
      </c>
      <c r="L1671" s="9" t="s">
        <v>8799</v>
      </c>
      <c r="M1671" s="9" t="s">
        <v>8850</v>
      </c>
      <c r="N1671" s="9" t="s">
        <v>8851</v>
      </c>
      <c r="O1671" s="7" t="s">
        <v>7136</v>
      </c>
      <c r="P1671" s="7"/>
      <c r="Q1671" s="7"/>
      <c r="R1671" s="7">
        <v>275700</v>
      </c>
      <c r="S1671" s="7"/>
      <c r="T1671" s="7"/>
      <c r="U1671" s="7"/>
      <c r="V1671" s="7"/>
      <c r="W1671" s="7"/>
      <c r="X1671" s="7"/>
      <c r="Y1671" s="7"/>
      <c r="Z1671" s="9" t="s">
        <v>8852</v>
      </c>
      <c r="AA1671" s="7" t="s">
        <v>480</v>
      </c>
      <c r="AB1671" s="7">
        <v>1</v>
      </c>
    </row>
    <row r="1672" spans="1:28" ht="21.6" customHeight="1">
      <c r="A1672" s="7">
        <v>44</v>
      </c>
      <c r="B1672" s="7">
        <v>2026012053</v>
      </c>
      <c r="C1672" s="7">
        <v>1</v>
      </c>
      <c r="D1672" s="7" t="s">
        <v>7123</v>
      </c>
      <c r="E1672" s="7" t="s">
        <v>145</v>
      </c>
      <c r="F1672" s="7" t="s">
        <v>8789</v>
      </c>
      <c r="G1672" s="7" t="s">
        <v>7373</v>
      </c>
      <c r="H1672" s="7" t="s">
        <v>7598</v>
      </c>
      <c r="I1672" s="7" t="s">
        <v>8798</v>
      </c>
      <c r="J1672" s="7" t="s">
        <v>7223</v>
      </c>
      <c r="K1672" s="7" t="s">
        <v>7129</v>
      </c>
      <c r="L1672" s="9" t="s">
        <v>8799</v>
      </c>
      <c r="M1672" s="9" t="s">
        <v>8800</v>
      </c>
      <c r="N1672" s="9" t="s">
        <v>8801</v>
      </c>
      <c r="O1672" s="7" t="s">
        <v>7136</v>
      </c>
      <c r="P1672" s="7"/>
      <c r="Q1672" s="7"/>
      <c r="R1672" s="7">
        <v>26511</v>
      </c>
      <c r="S1672" s="7"/>
      <c r="T1672" s="7"/>
      <c r="U1672" s="7"/>
      <c r="V1672" s="7"/>
      <c r="W1672" s="7"/>
      <c r="X1672" s="7"/>
      <c r="Y1672" s="7"/>
      <c r="Z1672" s="9" t="s">
        <v>7766</v>
      </c>
      <c r="AA1672" s="7" t="s">
        <v>480</v>
      </c>
      <c r="AB1672" s="7">
        <v>1</v>
      </c>
    </row>
    <row r="1673" spans="1:28" ht="21.6" customHeight="1">
      <c r="A1673" s="7">
        <v>58</v>
      </c>
      <c r="B1673" s="7">
        <v>2026010932</v>
      </c>
      <c r="C1673" s="7">
        <v>1</v>
      </c>
      <c r="D1673" s="7" t="s">
        <v>7123</v>
      </c>
      <c r="E1673" s="7" t="s">
        <v>145</v>
      </c>
      <c r="F1673" s="7" t="s">
        <v>8653</v>
      </c>
      <c r="G1673" s="7" t="s">
        <v>7583</v>
      </c>
      <c r="H1673" s="7" t="s">
        <v>7989</v>
      </c>
      <c r="I1673" s="7" t="s">
        <v>8679</v>
      </c>
      <c r="J1673" s="7" t="s">
        <v>7247</v>
      </c>
      <c r="K1673" s="7" t="s">
        <v>7129</v>
      </c>
      <c r="L1673" s="9" t="s">
        <v>8655</v>
      </c>
      <c r="M1673" s="9" t="s">
        <v>8680</v>
      </c>
      <c r="N1673" s="9"/>
      <c r="O1673" s="7" t="s">
        <v>7136</v>
      </c>
      <c r="P1673" s="7"/>
      <c r="Q1673" s="7">
        <v>18785</v>
      </c>
      <c r="R1673" s="7">
        <v>389389</v>
      </c>
      <c r="S1673" s="7"/>
      <c r="T1673" s="7"/>
      <c r="U1673" s="7"/>
      <c r="V1673" s="7"/>
      <c r="W1673" s="7"/>
      <c r="X1673" s="7"/>
      <c r="Y1673" s="7"/>
      <c r="Z1673" s="9" t="s">
        <v>7766</v>
      </c>
      <c r="AA1673" s="7" t="s">
        <v>480</v>
      </c>
      <c r="AB1673" s="7">
        <v>1</v>
      </c>
    </row>
    <row r="1674" spans="1:28" ht="21.6" customHeight="1">
      <c r="A1674" s="7">
        <v>301</v>
      </c>
      <c r="B1674" s="7">
        <v>2026010855</v>
      </c>
      <c r="C1674" s="7">
        <v>1</v>
      </c>
      <c r="D1674" s="7" t="s">
        <v>7123</v>
      </c>
      <c r="E1674" s="7" t="s">
        <v>125</v>
      </c>
      <c r="F1674" s="7" t="s">
        <v>8653</v>
      </c>
      <c r="G1674" s="7" t="s">
        <v>7296</v>
      </c>
      <c r="H1674" s="7" t="s">
        <v>7226</v>
      </c>
      <c r="I1674" s="7" t="s">
        <v>7393</v>
      </c>
      <c r="J1674" s="7" t="s">
        <v>7223</v>
      </c>
      <c r="K1674" s="7" t="s">
        <v>7129</v>
      </c>
      <c r="L1674" s="9" t="s">
        <v>7394</v>
      </c>
      <c r="M1674" s="9" t="s">
        <v>7395</v>
      </c>
      <c r="N1674" s="9"/>
      <c r="O1674" s="7" t="s">
        <v>7136</v>
      </c>
      <c r="P1674" s="7"/>
      <c r="Q1674" s="7"/>
      <c r="R1674" s="7">
        <v>56000</v>
      </c>
      <c r="S1674" s="7"/>
      <c r="T1674" s="7"/>
      <c r="U1674" s="7"/>
      <c r="V1674" s="7"/>
      <c r="W1674" s="7"/>
      <c r="X1674" s="7"/>
      <c r="Y1674" s="7"/>
      <c r="Z1674" s="9" t="s">
        <v>7641</v>
      </c>
      <c r="AA1674" s="7" t="s">
        <v>480</v>
      </c>
      <c r="AB1674" s="7">
        <v>1</v>
      </c>
    </row>
    <row r="1675" spans="1:28" ht="21.6" customHeight="1">
      <c r="A1675" s="7">
        <v>337</v>
      </c>
      <c r="B1675" s="7">
        <v>2026010778</v>
      </c>
      <c r="C1675" s="7">
        <v>1</v>
      </c>
      <c r="D1675" s="7" t="s">
        <v>7123</v>
      </c>
      <c r="E1675" s="7" t="s">
        <v>125</v>
      </c>
      <c r="F1675" s="7" t="s">
        <v>8694</v>
      </c>
      <c r="G1675" s="7" t="s">
        <v>7372</v>
      </c>
      <c r="H1675" s="7" t="s">
        <v>7377</v>
      </c>
      <c r="I1675" s="7" t="s">
        <v>7482</v>
      </c>
      <c r="J1675" s="7" t="s">
        <v>7244</v>
      </c>
      <c r="K1675" s="7" t="s">
        <v>7129</v>
      </c>
      <c r="L1675" s="9" t="s">
        <v>7483</v>
      </c>
      <c r="M1675" s="9" t="s">
        <v>7484</v>
      </c>
      <c r="N1675" s="9"/>
      <c r="O1675" s="7" t="s">
        <v>7136</v>
      </c>
      <c r="P1675" s="7"/>
      <c r="Q1675" s="7"/>
      <c r="R1675" s="7">
        <v>149988</v>
      </c>
      <c r="S1675" s="7"/>
      <c r="T1675" s="7"/>
      <c r="U1675" s="7"/>
      <c r="V1675" s="7"/>
      <c r="W1675" s="7"/>
      <c r="X1675" s="7"/>
      <c r="Y1675" s="7"/>
      <c r="Z1675" s="9" t="s">
        <v>7641</v>
      </c>
      <c r="AA1675" s="7" t="s">
        <v>480</v>
      </c>
      <c r="AB1675" s="7">
        <v>1</v>
      </c>
    </row>
    <row r="1676" spans="1:28" ht="21.6" customHeight="1">
      <c r="A1676" s="7">
        <v>360</v>
      </c>
      <c r="B1676" s="7">
        <v>2026010907</v>
      </c>
      <c r="C1676" s="7">
        <v>1</v>
      </c>
      <c r="D1676" s="7" t="s">
        <v>7123</v>
      </c>
      <c r="E1676" s="7" t="s">
        <v>125</v>
      </c>
      <c r="F1676" s="7" t="s">
        <v>8653</v>
      </c>
      <c r="G1676" s="7" t="s">
        <v>7179</v>
      </c>
      <c r="H1676" s="7" t="s">
        <v>7327</v>
      </c>
      <c r="I1676" s="7" t="s">
        <v>8319</v>
      </c>
      <c r="J1676" s="7" t="s">
        <v>7489</v>
      </c>
      <c r="K1676" s="7" t="s">
        <v>7129</v>
      </c>
      <c r="L1676" s="9" t="s">
        <v>7200</v>
      </c>
      <c r="M1676" s="9" t="s">
        <v>7687</v>
      </c>
      <c r="N1676" s="9" t="s">
        <v>8320</v>
      </c>
      <c r="O1676" s="7" t="s">
        <v>7136</v>
      </c>
      <c r="P1676" s="7"/>
      <c r="Q1676" s="7"/>
      <c r="R1676" s="7">
        <v>38</v>
      </c>
      <c r="S1676" s="7"/>
      <c r="T1676" s="7"/>
      <c r="U1676" s="7"/>
      <c r="V1676" s="7"/>
      <c r="W1676" s="7"/>
      <c r="X1676" s="7"/>
      <c r="Y1676" s="7"/>
      <c r="Z1676" s="9" t="s">
        <v>7641</v>
      </c>
      <c r="AA1676" s="7" t="s">
        <v>480</v>
      </c>
      <c r="AB1676" s="7">
        <v>1</v>
      </c>
    </row>
    <row r="1677" spans="1:28" ht="21.6" customHeight="1">
      <c r="A1677" s="7">
        <v>8</v>
      </c>
      <c r="B1677" s="7">
        <v>2026013184</v>
      </c>
      <c r="C1677" s="7">
        <v>1</v>
      </c>
      <c r="D1677" s="7" t="s">
        <v>7123</v>
      </c>
      <c r="E1677" s="7" t="s">
        <v>145</v>
      </c>
      <c r="F1677" s="7" t="s">
        <v>8853</v>
      </c>
      <c r="G1677" s="7" t="s">
        <v>8854</v>
      </c>
      <c r="H1677" s="7" t="s">
        <v>8855</v>
      </c>
      <c r="I1677" s="7" t="s">
        <v>8856</v>
      </c>
      <c r="J1677" s="7" t="s">
        <v>7170</v>
      </c>
      <c r="K1677" s="7" t="s">
        <v>7129</v>
      </c>
      <c r="L1677" s="9" t="s">
        <v>8857</v>
      </c>
      <c r="M1677" s="9" t="s">
        <v>8858</v>
      </c>
      <c r="N1677" s="9"/>
      <c r="O1677" s="7" t="s">
        <v>7136</v>
      </c>
      <c r="P1677" s="7"/>
      <c r="Q1677" s="7">
        <v>1105</v>
      </c>
      <c r="R1677" s="7">
        <v>16589</v>
      </c>
      <c r="S1677" s="7"/>
      <c r="T1677" s="7"/>
      <c r="U1677" s="7"/>
      <c r="V1677" s="7"/>
      <c r="W1677" s="7"/>
      <c r="X1677" s="7"/>
      <c r="Y1677" s="7"/>
      <c r="Z1677" s="9" t="s">
        <v>7766</v>
      </c>
      <c r="AA1677" s="7" t="s">
        <v>480</v>
      </c>
      <c r="AB1677" s="7">
        <v>1</v>
      </c>
    </row>
    <row r="1678" spans="1:28" ht="21.6" customHeight="1">
      <c r="A1678" s="7">
        <v>59</v>
      </c>
      <c r="B1678" s="7">
        <v>2026013215</v>
      </c>
      <c r="C1678" s="7">
        <v>1</v>
      </c>
      <c r="D1678" s="7" t="s">
        <v>7123</v>
      </c>
      <c r="E1678" s="7" t="s">
        <v>145</v>
      </c>
      <c r="F1678" s="7" t="s">
        <v>8853</v>
      </c>
      <c r="G1678" s="7" t="s">
        <v>7927</v>
      </c>
      <c r="H1678" s="7" t="s">
        <v>8859</v>
      </c>
      <c r="I1678" s="7" t="s">
        <v>7246</v>
      </c>
      <c r="J1678" s="7" t="s">
        <v>7247</v>
      </c>
      <c r="K1678" s="7" t="s">
        <v>7129</v>
      </c>
      <c r="L1678" s="9" t="s">
        <v>7248</v>
      </c>
      <c r="M1678" s="9" t="s">
        <v>7249</v>
      </c>
      <c r="N1678" s="9" t="s">
        <v>7250</v>
      </c>
      <c r="O1678" s="7" t="s">
        <v>471</v>
      </c>
      <c r="P1678" s="7"/>
      <c r="Q1678" s="7">
        <v>44685</v>
      </c>
      <c r="R1678" s="7">
        <v>42977</v>
      </c>
      <c r="S1678" s="7" t="s">
        <v>480</v>
      </c>
      <c r="T1678" s="7"/>
      <c r="U1678" s="7"/>
      <c r="V1678" s="7"/>
      <c r="W1678" s="7"/>
      <c r="X1678" s="7"/>
      <c r="Y1678" s="7"/>
      <c r="Z1678" s="9" t="s">
        <v>8690</v>
      </c>
      <c r="AA1678" s="7" t="s">
        <v>480</v>
      </c>
      <c r="AB1678" s="7">
        <v>1</v>
      </c>
    </row>
    <row r="1679" spans="1:28" ht="21.6" customHeight="1">
      <c r="A1679" s="7">
        <v>90</v>
      </c>
      <c r="B1679" s="7">
        <v>2026013242</v>
      </c>
      <c r="C1679" s="7">
        <v>1</v>
      </c>
      <c r="D1679" s="7" t="s">
        <v>7123</v>
      </c>
      <c r="E1679" s="7" t="s">
        <v>145</v>
      </c>
      <c r="F1679" s="7" t="s">
        <v>8853</v>
      </c>
      <c r="G1679" s="7" t="s">
        <v>7455</v>
      </c>
      <c r="H1679" s="7" t="s">
        <v>7583</v>
      </c>
      <c r="I1679" s="7" t="s">
        <v>8174</v>
      </c>
      <c r="J1679" s="7" t="s">
        <v>7274</v>
      </c>
      <c r="K1679" s="7" t="s">
        <v>7129</v>
      </c>
      <c r="L1679" s="9" t="s">
        <v>7260</v>
      </c>
      <c r="M1679" s="9" t="s">
        <v>7261</v>
      </c>
      <c r="N1679" s="9"/>
      <c r="O1679" s="7" t="s">
        <v>471</v>
      </c>
      <c r="P1679" s="7"/>
      <c r="Q1679" s="7">
        <v>7323</v>
      </c>
      <c r="R1679" s="7">
        <v>9340</v>
      </c>
      <c r="S1679" s="7" t="s">
        <v>480</v>
      </c>
      <c r="T1679" s="7"/>
      <c r="U1679" s="7"/>
      <c r="V1679" s="7"/>
      <c r="W1679" s="7"/>
      <c r="X1679" s="7"/>
      <c r="Y1679" s="7"/>
      <c r="Z1679" s="9" t="s">
        <v>7766</v>
      </c>
      <c r="AA1679" s="7" t="s">
        <v>480</v>
      </c>
      <c r="AB1679" s="7">
        <v>1</v>
      </c>
    </row>
    <row r="1680" spans="1:28" ht="21.6" customHeight="1">
      <c r="A1680" s="7">
        <v>176</v>
      </c>
      <c r="B1680" s="7">
        <v>2026012888</v>
      </c>
      <c r="C1680" s="7">
        <v>1</v>
      </c>
      <c r="D1680" s="7" t="s">
        <v>7123</v>
      </c>
      <c r="E1680" s="7" t="s">
        <v>130</v>
      </c>
      <c r="F1680" s="7" t="s">
        <v>8842</v>
      </c>
      <c r="G1680" s="7" t="s">
        <v>8603</v>
      </c>
      <c r="H1680" s="7" t="s">
        <v>7590</v>
      </c>
      <c r="I1680" s="7" t="s">
        <v>8860</v>
      </c>
      <c r="J1680" s="7" t="s">
        <v>7170</v>
      </c>
      <c r="K1680" s="7" t="s">
        <v>7129</v>
      </c>
      <c r="L1680" s="9" t="s">
        <v>8861</v>
      </c>
      <c r="M1680" s="9" t="s">
        <v>8862</v>
      </c>
      <c r="N1680" s="9"/>
      <c r="O1680" s="7" t="s">
        <v>7136</v>
      </c>
      <c r="P1680" s="7"/>
      <c r="Q1680" s="7">
        <v>50</v>
      </c>
      <c r="R1680" s="7">
        <v>22676</v>
      </c>
      <c r="S1680" s="7"/>
      <c r="T1680" s="7"/>
      <c r="U1680" s="7"/>
      <c r="V1680" s="7"/>
      <c r="W1680" s="7"/>
      <c r="X1680" s="7"/>
      <c r="Y1680" s="7"/>
      <c r="Z1680" s="9" t="s">
        <v>7132</v>
      </c>
      <c r="AA1680" s="7" t="s">
        <v>480</v>
      </c>
      <c r="AB1680" s="7">
        <v>1</v>
      </c>
    </row>
    <row r="1681" spans="1:28" ht="21.6" customHeight="1">
      <c r="A1681" s="7">
        <v>202</v>
      </c>
      <c r="B1681" s="7">
        <v>2026011840</v>
      </c>
      <c r="C1681" s="7">
        <v>1</v>
      </c>
      <c r="D1681" s="7" t="s">
        <v>7123</v>
      </c>
      <c r="E1681" s="7" t="s">
        <v>130</v>
      </c>
      <c r="F1681" s="7" t="s">
        <v>8748</v>
      </c>
      <c r="G1681" s="7" t="s">
        <v>7848</v>
      </c>
      <c r="H1681" s="7" t="s">
        <v>7572</v>
      </c>
      <c r="I1681" s="7" t="s">
        <v>8445</v>
      </c>
      <c r="J1681" s="7" t="s">
        <v>7223</v>
      </c>
      <c r="K1681" s="7" t="s">
        <v>7129</v>
      </c>
      <c r="L1681" s="9" t="s">
        <v>7153</v>
      </c>
      <c r="M1681" s="9" t="s">
        <v>7154</v>
      </c>
      <c r="N1681" s="9" t="s">
        <v>7245</v>
      </c>
      <c r="O1681" s="7" t="s">
        <v>7136</v>
      </c>
      <c r="P1681" s="7"/>
      <c r="Q1681" s="7"/>
      <c r="R1681" s="7">
        <v>20821</v>
      </c>
      <c r="S1681" s="7"/>
      <c r="T1681" s="7"/>
      <c r="U1681" s="7"/>
      <c r="V1681" s="7"/>
      <c r="W1681" s="7"/>
      <c r="X1681" s="7"/>
      <c r="Y1681" s="7"/>
      <c r="Z1681" s="9" t="s">
        <v>7132</v>
      </c>
      <c r="AA1681" s="7" t="s">
        <v>480</v>
      </c>
      <c r="AB1681" s="7">
        <v>1</v>
      </c>
    </row>
    <row r="1682" spans="1:28" ht="21.6" customHeight="1">
      <c r="A1682" s="7">
        <v>310</v>
      </c>
      <c r="B1682" s="7">
        <v>2026012020</v>
      </c>
      <c r="C1682" s="7">
        <v>1</v>
      </c>
      <c r="D1682" s="7" t="s">
        <v>7123</v>
      </c>
      <c r="E1682" s="7" t="s">
        <v>125</v>
      </c>
      <c r="F1682" s="7" t="s">
        <v>8789</v>
      </c>
      <c r="G1682" s="7" t="s">
        <v>7150</v>
      </c>
      <c r="H1682" s="7" t="s">
        <v>7373</v>
      </c>
      <c r="I1682" s="7" t="s">
        <v>7651</v>
      </c>
      <c r="J1682" s="7" t="s">
        <v>7199</v>
      </c>
      <c r="K1682" s="7" t="s">
        <v>7129</v>
      </c>
      <c r="L1682" s="9" t="s">
        <v>7652</v>
      </c>
      <c r="M1682" s="9" t="s">
        <v>7653</v>
      </c>
      <c r="N1682" s="9" t="s">
        <v>7370</v>
      </c>
      <c r="O1682" s="7" t="s">
        <v>7136</v>
      </c>
      <c r="P1682" s="7"/>
      <c r="Q1682" s="7"/>
      <c r="R1682" s="7">
        <v>263518</v>
      </c>
      <c r="S1682" s="7"/>
      <c r="T1682" s="7"/>
      <c r="U1682" s="7"/>
      <c r="V1682" s="7"/>
      <c r="W1682" s="7"/>
      <c r="X1682" s="7"/>
      <c r="Y1682" s="7"/>
      <c r="Z1682" s="9" t="s">
        <v>7641</v>
      </c>
      <c r="AA1682" s="7" t="s">
        <v>480</v>
      </c>
      <c r="AB1682" s="7">
        <v>1</v>
      </c>
    </row>
    <row r="1683" spans="1:28" ht="21.6" customHeight="1">
      <c r="A1683" s="7">
        <v>317</v>
      </c>
      <c r="B1683" s="7">
        <v>2026011488</v>
      </c>
      <c r="C1683" s="7">
        <v>1</v>
      </c>
      <c r="D1683" s="7" t="s">
        <v>7123</v>
      </c>
      <c r="E1683" s="7" t="s">
        <v>125</v>
      </c>
      <c r="F1683" s="7" t="s">
        <v>8720</v>
      </c>
      <c r="G1683" s="7" t="s">
        <v>7226</v>
      </c>
      <c r="H1683" s="7" t="s">
        <v>7309</v>
      </c>
      <c r="I1683" s="7" t="s">
        <v>7374</v>
      </c>
      <c r="J1683" s="7" t="s">
        <v>7199</v>
      </c>
      <c r="K1683" s="7" t="s">
        <v>7129</v>
      </c>
      <c r="L1683" s="9" t="s">
        <v>7216</v>
      </c>
      <c r="M1683" s="9" t="s">
        <v>7375</v>
      </c>
      <c r="N1683" s="9" t="s">
        <v>7376</v>
      </c>
      <c r="O1683" s="7" t="s">
        <v>7136</v>
      </c>
      <c r="P1683" s="7"/>
      <c r="Q1683" s="7"/>
      <c r="R1683" s="7">
        <v>82505</v>
      </c>
      <c r="S1683" s="7"/>
      <c r="T1683" s="7"/>
      <c r="U1683" s="7"/>
      <c r="V1683" s="7"/>
      <c r="W1683" s="7"/>
      <c r="X1683" s="7"/>
      <c r="Y1683" s="7"/>
      <c r="Z1683" s="9" t="s">
        <v>7641</v>
      </c>
      <c r="AA1683" s="7" t="s">
        <v>480</v>
      </c>
      <c r="AB1683" s="7">
        <v>1</v>
      </c>
    </row>
    <row r="1684" spans="1:28" ht="21.6" customHeight="1">
      <c r="A1684" s="7">
        <v>324</v>
      </c>
      <c r="B1684" s="7">
        <v>2026013084</v>
      </c>
      <c r="C1684" s="7">
        <v>1</v>
      </c>
      <c r="D1684" s="7" t="s">
        <v>7123</v>
      </c>
      <c r="E1684" s="7" t="s">
        <v>125</v>
      </c>
      <c r="F1684" s="7" t="s">
        <v>8863</v>
      </c>
      <c r="G1684" s="7" t="s">
        <v>7332</v>
      </c>
      <c r="H1684" s="7" t="s">
        <v>8022</v>
      </c>
      <c r="I1684" s="7" t="s">
        <v>7386</v>
      </c>
      <c r="J1684" s="7" t="s">
        <v>7223</v>
      </c>
      <c r="K1684" s="7" t="s">
        <v>7129</v>
      </c>
      <c r="L1684" s="9" t="s">
        <v>7380</v>
      </c>
      <c r="M1684" s="9" t="s">
        <v>7387</v>
      </c>
      <c r="N1684" s="9" t="s">
        <v>7388</v>
      </c>
      <c r="O1684" s="7" t="s">
        <v>509</v>
      </c>
      <c r="P1684" s="7"/>
      <c r="Q1684" s="7"/>
      <c r="R1684" s="7">
        <v>159192</v>
      </c>
      <c r="S1684" s="7"/>
      <c r="T1684" s="7"/>
      <c r="U1684" s="7"/>
      <c r="V1684" s="7"/>
      <c r="W1684" s="7"/>
      <c r="X1684" s="7"/>
      <c r="Y1684" s="7"/>
      <c r="Z1684" s="9" t="s">
        <v>8431</v>
      </c>
      <c r="AA1684" s="7" t="s">
        <v>480</v>
      </c>
      <c r="AB1684" s="7">
        <v>1</v>
      </c>
    </row>
    <row r="1685" spans="1:28" ht="21.6" customHeight="1">
      <c r="A1685" s="7">
        <v>366</v>
      </c>
      <c r="B1685" s="7">
        <v>2026013010</v>
      </c>
      <c r="C1685" s="7">
        <v>1</v>
      </c>
      <c r="D1685" s="7" t="s">
        <v>7123</v>
      </c>
      <c r="E1685" s="7" t="s">
        <v>125</v>
      </c>
      <c r="F1685" s="7" t="s">
        <v>8863</v>
      </c>
      <c r="G1685" s="7" t="s">
        <v>7179</v>
      </c>
      <c r="H1685" s="7" t="s">
        <v>7327</v>
      </c>
      <c r="I1685" s="7" t="s">
        <v>7482</v>
      </c>
      <c r="J1685" s="7" t="s">
        <v>7244</v>
      </c>
      <c r="K1685" s="7" t="s">
        <v>7129</v>
      </c>
      <c r="L1685" s="9" t="s">
        <v>8864</v>
      </c>
      <c r="M1685" s="9" t="s">
        <v>7484</v>
      </c>
      <c r="N1685" s="9"/>
      <c r="O1685" s="7" t="s">
        <v>471</v>
      </c>
      <c r="P1685" s="7"/>
      <c r="Q1685" s="7"/>
      <c r="R1685" s="7">
        <v>149988</v>
      </c>
      <c r="S1685" s="7"/>
      <c r="T1685" s="7"/>
      <c r="U1685" s="7"/>
      <c r="V1685" s="7"/>
      <c r="W1685" s="7" t="s">
        <v>480</v>
      </c>
      <c r="X1685" s="7"/>
      <c r="Y1685" s="7"/>
      <c r="Z1685" s="9" t="s">
        <v>8865</v>
      </c>
      <c r="AA1685" s="7" t="s">
        <v>480</v>
      </c>
      <c r="AB1685" s="7">
        <v>1</v>
      </c>
    </row>
    <row r="1686" spans="1:28" ht="21.6" customHeight="1">
      <c r="A1686" s="7">
        <v>450</v>
      </c>
      <c r="B1686" s="7">
        <v>2026013008</v>
      </c>
      <c r="C1686" s="7">
        <v>1</v>
      </c>
      <c r="D1686" s="7" t="s">
        <v>7123</v>
      </c>
      <c r="E1686" s="7" t="s">
        <v>146</v>
      </c>
      <c r="F1686" s="7" t="s">
        <v>8863</v>
      </c>
      <c r="G1686" s="7" t="s">
        <v>7167</v>
      </c>
      <c r="H1686" s="7" t="s">
        <v>7168</v>
      </c>
      <c r="I1686" s="7" t="s">
        <v>7416</v>
      </c>
      <c r="J1686" s="7" t="s">
        <v>7417</v>
      </c>
      <c r="K1686" s="7" t="s">
        <v>7129</v>
      </c>
      <c r="L1686" s="9" t="s">
        <v>7418</v>
      </c>
      <c r="M1686" s="9" t="s">
        <v>7356</v>
      </c>
      <c r="N1686" s="9" t="s">
        <v>7388</v>
      </c>
      <c r="O1686" s="7" t="s">
        <v>471</v>
      </c>
      <c r="P1686" s="7"/>
      <c r="Q1686" s="7"/>
      <c r="R1686" s="7">
        <v>76644</v>
      </c>
      <c r="S1686" s="7" t="s">
        <v>480</v>
      </c>
      <c r="T1686" s="7"/>
      <c r="U1686" s="7"/>
      <c r="V1686" s="7"/>
      <c r="W1686" s="7"/>
      <c r="X1686" s="7"/>
      <c r="Y1686" s="7"/>
      <c r="Z1686" s="9" t="s">
        <v>7641</v>
      </c>
      <c r="AA1686" s="7" t="s">
        <v>480</v>
      </c>
      <c r="AB1686" s="7">
        <v>1</v>
      </c>
    </row>
    <row r="1687" spans="1:28" ht="21.6" customHeight="1">
      <c r="A1687" s="7">
        <v>3</v>
      </c>
      <c r="B1687" s="7">
        <v>2026013330</v>
      </c>
      <c r="C1687" s="7">
        <v>1</v>
      </c>
      <c r="D1687" s="7" t="s">
        <v>7123</v>
      </c>
      <c r="E1687" s="7" t="s">
        <v>145</v>
      </c>
      <c r="F1687" s="7" t="s">
        <v>8853</v>
      </c>
      <c r="G1687" s="7" t="s">
        <v>7204</v>
      </c>
      <c r="H1687" s="7" t="s">
        <v>7722</v>
      </c>
      <c r="I1687" s="7" t="s">
        <v>7140</v>
      </c>
      <c r="J1687" s="7" t="s">
        <v>7141</v>
      </c>
      <c r="K1687" s="7" t="s">
        <v>7129</v>
      </c>
      <c r="L1687" s="9" t="s">
        <v>7142</v>
      </c>
      <c r="M1687" s="9" t="s">
        <v>7143</v>
      </c>
      <c r="N1687" s="9" t="s">
        <v>8866</v>
      </c>
      <c r="O1687" s="7" t="s">
        <v>7136</v>
      </c>
      <c r="P1687" s="7"/>
      <c r="Q1687" s="7">
        <v>118</v>
      </c>
      <c r="R1687" s="7">
        <v>3606</v>
      </c>
      <c r="S1687" s="7"/>
      <c r="T1687" s="7"/>
      <c r="U1687" s="7"/>
      <c r="V1687" s="7"/>
      <c r="W1687" s="7"/>
      <c r="X1687" s="7"/>
      <c r="Y1687" s="7"/>
      <c r="Z1687" s="9" t="s">
        <v>7766</v>
      </c>
      <c r="AA1687" s="7" t="s">
        <v>480</v>
      </c>
      <c r="AB1687" s="7">
        <v>1</v>
      </c>
    </row>
    <row r="1688" spans="1:28" ht="21.6" customHeight="1">
      <c r="A1688" s="7">
        <v>4</v>
      </c>
      <c r="B1688" s="7">
        <v>2026013259</v>
      </c>
      <c r="C1688" s="7">
        <v>1</v>
      </c>
      <c r="D1688" s="7" t="s">
        <v>7123</v>
      </c>
      <c r="E1688" s="7" t="s">
        <v>145</v>
      </c>
      <c r="F1688" s="7" t="s">
        <v>8853</v>
      </c>
      <c r="G1688" s="7" t="s">
        <v>7347</v>
      </c>
      <c r="H1688" s="7" t="s">
        <v>7523</v>
      </c>
      <c r="I1688" s="7" t="s">
        <v>7146</v>
      </c>
      <c r="J1688" s="7" t="s">
        <v>7141</v>
      </c>
      <c r="K1688" s="7" t="s">
        <v>7129</v>
      </c>
      <c r="L1688" s="9" t="s">
        <v>7147</v>
      </c>
      <c r="M1688" s="9" t="s">
        <v>7148</v>
      </c>
      <c r="N1688" s="9" t="s">
        <v>7830</v>
      </c>
      <c r="O1688" s="7" t="s">
        <v>471</v>
      </c>
      <c r="P1688" s="7"/>
      <c r="Q1688" s="7">
        <v>2246</v>
      </c>
      <c r="R1688" s="7">
        <v>17818</v>
      </c>
      <c r="S1688" s="7" t="s">
        <v>480</v>
      </c>
      <c r="T1688" s="7"/>
      <c r="U1688" s="7"/>
      <c r="V1688" s="7"/>
      <c r="W1688" s="7"/>
      <c r="X1688" s="7"/>
      <c r="Y1688" s="7"/>
      <c r="Z1688" s="9" t="s">
        <v>8867</v>
      </c>
      <c r="AA1688" s="7" t="s">
        <v>480</v>
      </c>
      <c r="AB1688" s="7">
        <v>1</v>
      </c>
    </row>
    <row r="1689" spans="1:28" ht="21.6" customHeight="1">
      <c r="A1689" s="7">
        <v>5</v>
      </c>
      <c r="B1689" s="7">
        <v>2026013318</v>
      </c>
      <c r="C1689" s="7">
        <v>1</v>
      </c>
      <c r="D1689" s="7" t="s">
        <v>7123</v>
      </c>
      <c r="E1689" s="7" t="s">
        <v>145</v>
      </c>
      <c r="F1689" s="7" t="s">
        <v>8853</v>
      </c>
      <c r="G1689" s="7" t="s">
        <v>7150</v>
      </c>
      <c r="H1689" s="7" t="s">
        <v>7735</v>
      </c>
      <c r="I1689" s="7" t="s">
        <v>7146</v>
      </c>
      <c r="J1689" s="7" t="s">
        <v>7141</v>
      </c>
      <c r="K1689" s="7" t="s">
        <v>7129</v>
      </c>
      <c r="L1689" s="9" t="s">
        <v>7147</v>
      </c>
      <c r="M1689" s="9" t="s">
        <v>7148</v>
      </c>
      <c r="N1689" s="9" t="s">
        <v>7830</v>
      </c>
      <c r="O1689" s="7" t="s">
        <v>7136</v>
      </c>
      <c r="P1689" s="7"/>
      <c r="Q1689" s="7">
        <v>2279</v>
      </c>
      <c r="R1689" s="7">
        <v>17973</v>
      </c>
      <c r="S1689" s="7"/>
      <c r="T1689" s="7"/>
      <c r="U1689" s="7"/>
      <c r="V1689" s="7"/>
      <c r="W1689" s="7"/>
      <c r="X1689" s="7"/>
      <c r="Y1689" s="7"/>
      <c r="Z1689" s="9" t="s">
        <v>7766</v>
      </c>
      <c r="AA1689" s="7" t="s">
        <v>480</v>
      </c>
      <c r="AB1689" s="7">
        <v>1</v>
      </c>
    </row>
    <row r="1690" spans="1:28" ht="21.6" customHeight="1">
      <c r="A1690" s="7">
        <v>8</v>
      </c>
      <c r="B1690" s="7">
        <v>2026013334</v>
      </c>
      <c r="C1690" s="7">
        <v>1</v>
      </c>
      <c r="D1690" s="7" t="s">
        <v>7123</v>
      </c>
      <c r="E1690" s="7" t="s">
        <v>145</v>
      </c>
      <c r="F1690" s="7" t="s">
        <v>8853</v>
      </c>
      <c r="G1690" s="7" t="s">
        <v>7722</v>
      </c>
      <c r="H1690" s="7" t="s">
        <v>7332</v>
      </c>
      <c r="I1690" s="7" t="s">
        <v>7158</v>
      </c>
      <c r="J1690" s="7" t="s">
        <v>7141</v>
      </c>
      <c r="K1690" s="7" t="s">
        <v>7129</v>
      </c>
      <c r="L1690" s="9" t="s">
        <v>7159</v>
      </c>
      <c r="M1690" s="9" t="s">
        <v>7160</v>
      </c>
      <c r="N1690" s="9" t="s">
        <v>7161</v>
      </c>
      <c r="O1690" s="7" t="s">
        <v>7136</v>
      </c>
      <c r="P1690" s="7"/>
      <c r="Q1690" s="7">
        <v>128</v>
      </c>
      <c r="R1690" s="7">
        <v>930</v>
      </c>
      <c r="S1690" s="7"/>
      <c r="T1690" s="7"/>
      <c r="U1690" s="7"/>
      <c r="V1690" s="7"/>
      <c r="W1690" s="7"/>
      <c r="X1690" s="7"/>
      <c r="Y1690" s="7"/>
      <c r="Z1690" s="9" t="s">
        <v>7766</v>
      </c>
      <c r="AA1690" s="7" t="s">
        <v>480</v>
      </c>
      <c r="AB1690" s="7">
        <v>1</v>
      </c>
    </row>
    <row r="1691" spans="1:28" ht="21.6" customHeight="1">
      <c r="A1691" s="7">
        <v>10</v>
      </c>
      <c r="B1691" s="7">
        <v>2026013391</v>
      </c>
      <c r="C1691" s="7">
        <v>1</v>
      </c>
      <c r="D1691" s="7" t="s">
        <v>7123</v>
      </c>
      <c r="E1691" s="7" t="s">
        <v>145</v>
      </c>
      <c r="F1691" s="7" t="s">
        <v>8853</v>
      </c>
      <c r="G1691" s="7" t="s">
        <v>7377</v>
      </c>
      <c r="H1691" s="7" t="s">
        <v>8183</v>
      </c>
      <c r="I1691" s="7" t="s">
        <v>8827</v>
      </c>
      <c r="J1691" s="7" t="s">
        <v>7141</v>
      </c>
      <c r="K1691" s="7" t="s">
        <v>7129</v>
      </c>
      <c r="L1691" s="9" t="s">
        <v>8828</v>
      </c>
      <c r="M1691" s="9" t="s">
        <v>8829</v>
      </c>
      <c r="N1691" s="9"/>
      <c r="O1691" s="7" t="s">
        <v>471</v>
      </c>
      <c r="P1691" s="7">
        <v>179</v>
      </c>
      <c r="Q1691" s="7">
        <v>10136</v>
      </c>
      <c r="R1691" s="7">
        <v>55723</v>
      </c>
      <c r="S1691" s="7" t="s">
        <v>480</v>
      </c>
      <c r="T1691" s="7"/>
      <c r="U1691" s="7"/>
      <c r="V1691" s="7"/>
      <c r="W1691" s="7"/>
      <c r="X1691" s="7"/>
      <c r="Y1691" s="7"/>
      <c r="Z1691" s="9" t="s">
        <v>8868</v>
      </c>
      <c r="AA1691" s="7" t="s">
        <v>480</v>
      </c>
      <c r="AB1691" s="7">
        <v>1</v>
      </c>
    </row>
    <row r="1692" spans="1:28" ht="21.6" customHeight="1">
      <c r="A1692" s="7">
        <v>11</v>
      </c>
      <c r="B1692" s="7">
        <v>2026013319</v>
      </c>
      <c r="C1692" s="7">
        <v>1</v>
      </c>
      <c r="D1692" s="7" t="s">
        <v>7123</v>
      </c>
      <c r="E1692" s="7" t="s">
        <v>145</v>
      </c>
      <c r="F1692" s="7" t="s">
        <v>8853</v>
      </c>
      <c r="G1692" s="7" t="s">
        <v>7735</v>
      </c>
      <c r="H1692" s="7" t="s">
        <v>7402</v>
      </c>
      <c r="I1692" s="7" t="s">
        <v>7164</v>
      </c>
      <c r="J1692" s="7" t="s">
        <v>7141</v>
      </c>
      <c r="K1692" s="7" t="s">
        <v>7129</v>
      </c>
      <c r="L1692" s="9" t="s">
        <v>7165</v>
      </c>
      <c r="M1692" s="9" t="s">
        <v>7166</v>
      </c>
      <c r="N1692" s="9"/>
      <c r="O1692" s="7" t="s">
        <v>7136</v>
      </c>
      <c r="P1692" s="7"/>
      <c r="Q1692" s="7">
        <v>191</v>
      </c>
      <c r="R1692" s="7">
        <v>7996</v>
      </c>
      <c r="S1692" s="7"/>
      <c r="T1692" s="7"/>
      <c r="U1692" s="7"/>
      <c r="V1692" s="7"/>
      <c r="W1692" s="7"/>
      <c r="X1692" s="7"/>
      <c r="Y1692" s="7"/>
      <c r="Z1692" s="9" t="s">
        <v>7766</v>
      </c>
      <c r="AA1692" s="7" t="s">
        <v>480</v>
      </c>
      <c r="AB1692" s="7">
        <v>1</v>
      </c>
    </row>
    <row r="1693" spans="1:28" ht="21.6" customHeight="1">
      <c r="A1693" s="7">
        <v>12</v>
      </c>
      <c r="B1693" s="7">
        <v>2026013329</v>
      </c>
      <c r="C1693" s="7">
        <v>1</v>
      </c>
      <c r="D1693" s="7" t="s">
        <v>7123</v>
      </c>
      <c r="E1693" s="7" t="s">
        <v>145</v>
      </c>
      <c r="F1693" s="7" t="s">
        <v>8853</v>
      </c>
      <c r="G1693" s="7" t="s">
        <v>7599</v>
      </c>
      <c r="H1693" s="7" t="s">
        <v>7204</v>
      </c>
      <c r="I1693" s="7" t="s">
        <v>7169</v>
      </c>
      <c r="J1693" s="7" t="s">
        <v>7170</v>
      </c>
      <c r="K1693" s="7" t="s">
        <v>7129</v>
      </c>
      <c r="L1693" s="9" t="s">
        <v>7171</v>
      </c>
      <c r="M1693" s="9" t="s">
        <v>7172</v>
      </c>
      <c r="N1693" s="9" t="s">
        <v>7173</v>
      </c>
      <c r="O1693" s="7" t="s">
        <v>7136</v>
      </c>
      <c r="P1693" s="7"/>
      <c r="Q1693" s="7">
        <v>330</v>
      </c>
      <c r="R1693" s="7">
        <v>1586</v>
      </c>
      <c r="S1693" s="7"/>
      <c r="T1693" s="7"/>
      <c r="U1693" s="7"/>
      <c r="V1693" s="7"/>
      <c r="W1693" s="7"/>
      <c r="X1693" s="7"/>
      <c r="Y1693" s="7"/>
      <c r="Z1693" s="9" t="s">
        <v>7766</v>
      </c>
      <c r="AA1693" s="7" t="s">
        <v>480</v>
      </c>
      <c r="AB1693" s="7">
        <v>1</v>
      </c>
    </row>
    <row r="1694" spans="1:28" ht="21.6" customHeight="1">
      <c r="A1694" s="7">
        <v>15</v>
      </c>
      <c r="B1694" s="7">
        <v>2026013327</v>
      </c>
      <c r="C1694" s="7">
        <v>1</v>
      </c>
      <c r="D1694" s="7" t="s">
        <v>7123</v>
      </c>
      <c r="E1694" s="7" t="s">
        <v>145</v>
      </c>
      <c r="F1694" s="7" t="s">
        <v>8853</v>
      </c>
      <c r="G1694" s="7" t="s">
        <v>7276</v>
      </c>
      <c r="H1694" s="7" t="s">
        <v>7599</v>
      </c>
      <c r="I1694" s="7" t="s">
        <v>7175</v>
      </c>
      <c r="J1694" s="7" t="s">
        <v>7170</v>
      </c>
      <c r="K1694" s="7" t="s">
        <v>7129</v>
      </c>
      <c r="L1694" s="9" t="s">
        <v>8869</v>
      </c>
      <c r="M1694" s="9" t="s">
        <v>7177</v>
      </c>
      <c r="N1694" s="9" t="s">
        <v>7161</v>
      </c>
      <c r="O1694" s="7" t="s">
        <v>7136</v>
      </c>
      <c r="P1694" s="7"/>
      <c r="Q1694" s="7">
        <v>4322</v>
      </c>
      <c r="R1694" s="7">
        <v>5013</v>
      </c>
      <c r="S1694" s="7"/>
      <c r="T1694" s="7"/>
      <c r="U1694" s="7"/>
      <c r="V1694" s="7"/>
      <c r="W1694" s="7"/>
      <c r="X1694" s="7"/>
      <c r="Y1694" s="7"/>
      <c r="Z1694" s="9" t="s">
        <v>7766</v>
      </c>
      <c r="AA1694" s="7" t="s">
        <v>480</v>
      </c>
      <c r="AB1694" s="7">
        <v>1</v>
      </c>
    </row>
    <row r="1695" spans="1:28" ht="21.6" customHeight="1">
      <c r="A1695" s="7">
        <v>16</v>
      </c>
      <c r="B1695" s="7">
        <v>2026013326</v>
      </c>
      <c r="C1695" s="7">
        <v>1</v>
      </c>
      <c r="D1695" s="7" t="s">
        <v>7123</v>
      </c>
      <c r="E1695" s="7" t="s">
        <v>145</v>
      </c>
      <c r="F1695" s="7" t="s">
        <v>8853</v>
      </c>
      <c r="G1695" s="7" t="s">
        <v>7373</v>
      </c>
      <c r="H1695" s="7" t="s">
        <v>7276</v>
      </c>
      <c r="I1695" s="7" t="s">
        <v>7180</v>
      </c>
      <c r="J1695" s="7" t="s">
        <v>7170</v>
      </c>
      <c r="K1695" s="7" t="s">
        <v>7129</v>
      </c>
      <c r="L1695" s="9" t="s">
        <v>7181</v>
      </c>
      <c r="M1695" s="9" t="s">
        <v>7182</v>
      </c>
      <c r="N1695" s="9" t="s">
        <v>7183</v>
      </c>
      <c r="O1695" s="7" t="s">
        <v>7136</v>
      </c>
      <c r="P1695" s="7"/>
      <c r="Q1695" s="7">
        <v>1640</v>
      </c>
      <c r="R1695" s="7">
        <v>76091</v>
      </c>
      <c r="S1695" s="7"/>
      <c r="T1695" s="7"/>
      <c r="U1695" s="7"/>
      <c r="V1695" s="7"/>
      <c r="W1695" s="7"/>
      <c r="X1695" s="7"/>
      <c r="Y1695" s="7"/>
      <c r="Z1695" s="9" t="s">
        <v>7766</v>
      </c>
      <c r="AA1695" s="7" t="s">
        <v>480</v>
      </c>
      <c r="AB1695" s="7">
        <v>1</v>
      </c>
    </row>
    <row r="1696" spans="1:28" ht="21.6" customHeight="1">
      <c r="A1696" s="7">
        <v>22</v>
      </c>
      <c r="B1696" s="7">
        <v>2026013257</v>
      </c>
      <c r="C1696" s="7">
        <v>1</v>
      </c>
      <c r="D1696" s="7" t="s">
        <v>7123</v>
      </c>
      <c r="E1696" s="7" t="s">
        <v>145</v>
      </c>
      <c r="F1696" s="7" t="s">
        <v>8853</v>
      </c>
      <c r="G1696" s="7" t="s">
        <v>7523</v>
      </c>
      <c r="H1696" s="7" t="s">
        <v>7558</v>
      </c>
      <c r="I1696" s="7" t="s">
        <v>7186</v>
      </c>
      <c r="J1696" s="7" t="s">
        <v>7170</v>
      </c>
      <c r="K1696" s="7" t="s">
        <v>7129</v>
      </c>
      <c r="L1696" s="9" t="s">
        <v>7187</v>
      </c>
      <c r="M1696" s="9" t="s">
        <v>7188</v>
      </c>
      <c r="N1696" s="9"/>
      <c r="O1696" s="7" t="s">
        <v>471</v>
      </c>
      <c r="P1696" s="7"/>
      <c r="Q1696" s="7">
        <v>2325</v>
      </c>
      <c r="R1696" s="7">
        <v>2990</v>
      </c>
      <c r="S1696" s="7" t="s">
        <v>480</v>
      </c>
      <c r="T1696" s="7"/>
      <c r="U1696" s="7"/>
      <c r="V1696" s="7"/>
      <c r="W1696" s="7"/>
      <c r="X1696" s="7"/>
      <c r="Y1696" s="7"/>
      <c r="Z1696" s="9" t="s">
        <v>7766</v>
      </c>
      <c r="AA1696" s="7" t="s">
        <v>480</v>
      </c>
      <c r="AB1696" s="7">
        <v>1</v>
      </c>
    </row>
    <row r="1697" spans="1:28" ht="21.6" customHeight="1">
      <c r="A1697" s="7">
        <v>24</v>
      </c>
      <c r="B1697" s="7">
        <v>2026013325</v>
      </c>
      <c r="C1697" s="7">
        <v>1</v>
      </c>
      <c r="D1697" s="7" t="s">
        <v>7123</v>
      </c>
      <c r="E1697" s="7" t="s">
        <v>145</v>
      </c>
      <c r="F1697" s="7" t="s">
        <v>8853</v>
      </c>
      <c r="G1697" s="7" t="s">
        <v>7935</v>
      </c>
      <c r="H1697" s="7" t="s">
        <v>7373</v>
      </c>
      <c r="I1697" s="7" t="s">
        <v>7192</v>
      </c>
      <c r="J1697" s="7" t="s">
        <v>7170</v>
      </c>
      <c r="K1697" s="7" t="s">
        <v>7129</v>
      </c>
      <c r="L1697" s="9" t="s">
        <v>7193</v>
      </c>
      <c r="M1697" s="9" t="s">
        <v>7194</v>
      </c>
      <c r="N1697" s="9" t="s">
        <v>7161</v>
      </c>
      <c r="O1697" s="7" t="s">
        <v>7136</v>
      </c>
      <c r="P1697" s="7"/>
      <c r="Q1697" s="7">
        <v>1052</v>
      </c>
      <c r="R1697" s="7">
        <v>2514</v>
      </c>
      <c r="S1697" s="7"/>
      <c r="T1697" s="7"/>
      <c r="U1697" s="7"/>
      <c r="V1697" s="7"/>
      <c r="W1697" s="7"/>
      <c r="X1697" s="7"/>
      <c r="Y1697" s="7"/>
      <c r="Z1697" s="9" t="s">
        <v>7766</v>
      </c>
      <c r="AA1697" s="7" t="s">
        <v>480</v>
      </c>
      <c r="AB1697" s="7">
        <v>1</v>
      </c>
    </row>
    <row r="1698" spans="1:28" ht="21.6" customHeight="1">
      <c r="A1698" s="7">
        <v>33</v>
      </c>
      <c r="B1698" s="7">
        <v>2026013323</v>
      </c>
      <c r="C1698" s="7">
        <v>1</v>
      </c>
      <c r="D1698" s="7" t="s">
        <v>7123</v>
      </c>
      <c r="E1698" s="7" t="s">
        <v>145</v>
      </c>
      <c r="F1698" s="7" t="s">
        <v>8853</v>
      </c>
      <c r="G1698" s="7" t="s">
        <v>7655</v>
      </c>
      <c r="H1698" s="7" t="s">
        <v>7275</v>
      </c>
      <c r="I1698" s="7" t="s">
        <v>8417</v>
      </c>
      <c r="J1698" s="7" t="s">
        <v>7170</v>
      </c>
      <c r="K1698" s="7" t="s">
        <v>7129</v>
      </c>
      <c r="L1698" s="9" t="s">
        <v>8418</v>
      </c>
      <c r="M1698" s="9" t="s">
        <v>8419</v>
      </c>
      <c r="N1698" s="9" t="s">
        <v>8420</v>
      </c>
      <c r="O1698" s="7" t="s">
        <v>7136</v>
      </c>
      <c r="P1698" s="7"/>
      <c r="Q1698" s="7">
        <v>29</v>
      </c>
      <c r="R1698" s="7">
        <v>354</v>
      </c>
      <c r="S1698" s="7"/>
      <c r="T1698" s="7"/>
      <c r="U1698" s="7"/>
      <c r="V1698" s="7"/>
      <c r="W1698" s="7"/>
      <c r="X1698" s="7"/>
      <c r="Y1698" s="7"/>
      <c r="Z1698" s="9" t="s">
        <v>7766</v>
      </c>
      <c r="AA1698" s="7" t="s">
        <v>480</v>
      </c>
      <c r="AB1698" s="7">
        <v>1</v>
      </c>
    </row>
    <row r="1699" spans="1:28" ht="21.6" customHeight="1">
      <c r="A1699" s="7">
        <v>34</v>
      </c>
      <c r="B1699" s="7">
        <v>2026013286</v>
      </c>
      <c r="C1699" s="7">
        <v>1</v>
      </c>
      <c r="D1699" s="7" t="s">
        <v>7123</v>
      </c>
      <c r="E1699" s="7" t="s">
        <v>145</v>
      </c>
      <c r="F1699" s="7" t="s">
        <v>8853</v>
      </c>
      <c r="G1699" s="7" t="s">
        <v>7196</v>
      </c>
      <c r="H1699" s="7" t="s">
        <v>7734</v>
      </c>
      <c r="I1699" s="7" t="s">
        <v>8314</v>
      </c>
      <c r="J1699" s="7" t="s">
        <v>7170</v>
      </c>
      <c r="K1699" s="7" t="s">
        <v>7129</v>
      </c>
      <c r="L1699" s="9" t="s">
        <v>8315</v>
      </c>
      <c r="M1699" s="9" t="s">
        <v>7131</v>
      </c>
      <c r="N1699" s="9"/>
      <c r="O1699" s="7" t="s">
        <v>471</v>
      </c>
      <c r="P1699" s="7"/>
      <c r="Q1699" s="7">
        <v>726</v>
      </c>
      <c r="R1699" s="7">
        <v>7776</v>
      </c>
      <c r="S1699" s="7" t="s">
        <v>480</v>
      </c>
      <c r="T1699" s="7"/>
      <c r="U1699" s="7"/>
      <c r="V1699" s="7"/>
      <c r="W1699" s="7"/>
      <c r="X1699" s="7"/>
      <c r="Y1699" s="7"/>
      <c r="Z1699" s="9" t="s">
        <v>7766</v>
      </c>
      <c r="AA1699" s="7" t="s">
        <v>480</v>
      </c>
      <c r="AB1699" s="7">
        <v>1</v>
      </c>
    </row>
    <row r="1700" spans="1:28" ht="21.6" customHeight="1">
      <c r="A1700" s="7">
        <v>37</v>
      </c>
      <c r="B1700" s="7">
        <v>2026013280</v>
      </c>
      <c r="C1700" s="7">
        <v>1</v>
      </c>
      <c r="D1700" s="7" t="s">
        <v>7123</v>
      </c>
      <c r="E1700" s="7" t="s">
        <v>145</v>
      </c>
      <c r="F1700" s="7" t="s">
        <v>8853</v>
      </c>
      <c r="G1700" s="7" t="s">
        <v>7314</v>
      </c>
      <c r="H1700" s="7" t="s">
        <v>7976</v>
      </c>
      <c r="I1700" s="7" t="s">
        <v>8556</v>
      </c>
      <c r="J1700" s="7" t="s">
        <v>7170</v>
      </c>
      <c r="K1700" s="7" t="s">
        <v>7129</v>
      </c>
      <c r="L1700" s="9" t="s">
        <v>7210</v>
      </c>
      <c r="M1700" s="9" t="s">
        <v>7211</v>
      </c>
      <c r="N1700" s="9"/>
      <c r="O1700" s="7" t="s">
        <v>471</v>
      </c>
      <c r="P1700" s="7"/>
      <c r="Q1700" s="7">
        <v>22</v>
      </c>
      <c r="R1700" s="7">
        <v>1967</v>
      </c>
      <c r="S1700" s="7" t="s">
        <v>480</v>
      </c>
      <c r="T1700" s="7"/>
      <c r="U1700" s="7"/>
      <c r="V1700" s="7"/>
      <c r="W1700" s="7"/>
      <c r="X1700" s="7"/>
      <c r="Y1700" s="7"/>
      <c r="Z1700" s="9" t="s">
        <v>7766</v>
      </c>
      <c r="AA1700" s="7" t="s">
        <v>480</v>
      </c>
      <c r="AB1700" s="7">
        <v>1</v>
      </c>
    </row>
    <row r="1701" spans="1:28" ht="21.6" customHeight="1">
      <c r="A1701" s="7">
        <v>89</v>
      </c>
      <c r="B1701" s="7">
        <v>2026013324</v>
      </c>
      <c r="C1701" s="7">
        <v>1</v>
      </c>
      <c r="D1701" s="7" t="s">
        <v>7123</v>
      </c>
      <c r="E1701" s="7" t="s">
        <v>145</v>
      </c>
      <c r="F1701" s="7" t="s">
        <v>8853</v>
      </c>
      <c r="G1701" s="7" t="s">
        <v>7275</v>
      </c>
      <c r="H1701" s="7" t="s">
        <v>7935</v>
      </c>
      <c r="I1701" s="7" t="s">
        <v>8171</v>
      </c>
      <c r="J1701" s="7" t="s">
        <v>7247</v>
      </c>
      <c r="K1701" s="7" t="s">
        <v>7129</v>
      </c>
      <c r="L1701" s="9" t="s">
        <v>7235</v>
      </c>
      <c r="M1701" s="9" t="s">
        <v>7236</v>
      </c>
      <c r="N1701" s="9"/>
      <c r="O1701" s="7" t="s">
        <v>7136</v>
      </c>
      <c r="P1701" s="7"/>
      <c r="Q1701" s="7">
        <v>1375</v>
      </c>
      <c r="R1701" s="7">
        <v>17775</v>
      </c>
      <c r="S1701" s="7"/>
      <c r="T1701" s="7"/>
      <c r="U1701" s="7"/>
      <c r="V1701" s="7"/>
      <c r="W1701" s="7"/>
      <c r="X1701" s="7"/>
      <c r="Y1701" s="7"/>
      <c r="Z1701" s="9" t="s">
        <v>7766</v>
      </c>
      <c r="AA1701" s="7" t="s">
        <v>480</v>
      </c>
      <c r="AB1701" s="7">
        <v>1</v>
      </c>
    </row>
    <row r="1702" spans="1:28" ht="21.6" customHeight="1">
      <c r="A1702" s="7">
        <v>109</v>
      </c>
      <c r="B1702" s="7">
        <v>2026013322</v>
      </c>
      <c r="C1702" s="7">
        <v>1</v>
      </c>
      <c r="D1702" s="7" t="s">
        <v>7123</v>
      </c>
      <c r="E1702" s="7" t="s">
        <v>145</v>
      </c>
      <c r="F1702" s="7" t="s">
        <v>8853</v>
      </c>
      <c r="G1702" s="7" t="s">
        <v>7402</v>
      </c>
      <c r="H1702" s="7" t="s">
        <v>7655</v>
      </c>
      <c r="I1702" s="7" t="s">
        <v>8174</v>
      </c>
      <c r="J1702" s="7" t="s">
        <v>7274</v>
      </c>
      <c r="K1702" s="7" t="s">
        <v>7129</v>
      </c>
      <c r="L1702" s="9" t="s">
        <v>7260</v>
      </c>
      <c r="M1702" s="9" t="s">
        <v>7261</v>
      </c>
      <c r="N1702" s="9"/>
      <c r="O1702" s="7" t="s">
        <v>7136</v>
      </c>
      <c r="P1702" s="7"/>
      <c r="Q1702" s="7">
        <v>6825</v>
      </c>
      <c r="R1702" s="7">
        <v>8933</v>
      </c>
      <c r="S1702" s="7"/>
      <c r="T1702" s="7"/>
      <c r="U1702" s="7"/>
      <c r="V1702" s="7"/>
      <c r="W1702" s="7"/>
      <c r="X1702" s="7"/>
      <c r="Y1702" s="7"/>
      <c r="Z1702" s="9" t="s">
        <v>7766</v>
      </c>
      <c r="AA1702" s="7" t="s">
        <v>480</v>
      </c>
      <c r="AB1702" s="7">
        <v>1</v>
      </c>
    </row>
    <row r="1703" spans="1:28" ht="21.6" customHeight="1">
      <c r="A1703" s="7">
        <v>114</v>
      </c>
      <c r="B1703" s="7">
        <v>2026013270</v>
      </c>
      <c r="C1703" s="7">
        <v>1</v>
      </c>
      <c r="D1703" s="7" t="s">
        <v>7123</v>
      </c>
      <c r="E1703" s="7" t="s">
        <v>145</v>
      </c>
      <c r="F1703" s="7" t="s">
        <v>8853</v>
      </c>
      <c r="G1703" s="7" t="s">
        <v>7237</v>
      </c>
      <c r="H1703" s="7" t="s">
        <v>8603</v>
      </c>
      <c r="I1703" s="7" t="s">
        <v>7752</v>
      </c>
      <c r="J1703" s="7" t="s">
        <v>7753</v>
      </c>
      <c r="K1703" s="7" t="s">
        <v>7129</v>
      </c>
      <c r="L1703" s="9" t="s">
        <v>7279</v>
      </c>
      <c r="M1703" s="9" t="s">
        <v>7280</v>
      </c>
      <c r="N1703" s="9"/>
      <c r="O1703" s="7" t="s">
        <v>471</v>
      </c>
      <c r="P1703" s="7"/>
      <c r="Q1703" s="7"/>
      <c r="R1703" s="7">
        <v>77430</v>
      </c>
      <c r="S1703" s="7" t="s">
        <v>480</v>
      </c>
      <c r="T1703" s="7"/>
      <c r="U1703" s="7"/>
      <c r="V1703" s="7"/>
      <c r="W1703" s="7"/>
      <c r="X1703" s="7"/>
      <c r="Y1703" s="7"/>
      <c r="Z1703" s="9" t="s">
        <v>8870</v>
      </c>
      <c r="AA1703" s="7" t="s">
        <v>480</v>
      </c>
      <c r="AB1703" s="7">
        <v>1</v>
      </c>
    </row>
    <row r="1704" spans="1:28" ht="21.6" customHeight="1">
      <c r="A1704" s="7">
        <v>214</v>
      </c>
      <c r="B1704" s="7">
        <v>2026013333</v>
      </c>
      <c r="C1704" s="7">
        <v>1</v>
      </c>
      <c r="D1704" s="7" t="s">
        <v>7123</v>
      </c>
      <c r="E1704" s="7" t="s">
        <v>130</v>
      </c>
      <c r="F1704" s="7" t="s">
        <v>8853</v>
      </c>
      <c r="G1704" s="7" t="s">
        <v>7150</v>
      </c>
      <c r="H1704" s="7" t="s">
        <v>7332</v>
      </c>
      <c r="I1704" s="7" t="s">
        <v>7205</v>
      </c>
      <c r="J1704" s="7" t="s">
        <v>7199</v>
      </c>
      <c r="K1704" s="7" t="s">
        <v>7129</v>
      </c>
      <c r="L1704" s="9" t="s">
        <v>7153</v>
      </c>
      <c r="M1704" s="9" t="s">
        <v>7154</v>
      </c>
      <c r="N1704" s="9" t="s">
        <v>7206</v>
      </c>
      <c r="O1704" s="7" t="s">
        <v>471</v>
      </c>
      <c r="P1704" s="7"/>
      <c r="Q1704" s="7"/>
      <c r="R1704" s="7">
        <v>8234</v>
      </c>
      <c r="S1704" s="7"/>
      <c r="T1704" s="7"/>
      <c r="U1704" s="7"/>
      <c r="V1704" s="7"/>
      <c r="W1704" s="7"/>
      <c r="X1704" s="7"/>
      <c r="Y1704" s="7" t="s">
        <v>480</v>
      </c>
      <c r="Z1704" s="9" t="s">
        <v>8871</v>
      </c>
      <c r="AA1704" s="7" t="s">
        <v>480</v>
      </c>
      <c r="AB1704" s="7">
        <v>1</v>
      </c>
    </row>
    <row r="1705" spans="1:28" ht="21.6" customHeight="1">
      <c r="A1705" s="7">
        <v>220</v>
      </c>
      <c r="B1705" s="7">
        <v>2026013272</v>
      </c>
      <c r="C1705" s="7">
        <v>1</v>
      </c>
      <c r="D1705" s="7" t="s">
        <v>7123</v>
      </c>
      <c r="E1705" s="7" t="s">
        <v>130</v>
      </c>
      <c r="F1705" s="7" t="s">
        <v>8853</v>
      </c>
      <c r="G1705" s="7" t="s">
        <v>7309</v>
      </c>
      <c r="H1705" s="7" t="s">
        <v>7288</v>
      </c>
      <c r="I1705" s="7" t="s">
        <v>7963</v>
      </c>
      <c r="J1705" s="7" t="s">
        <v>7199</v>
      </c>
      <c r="K1705" s="7" t="s">
        <v>7129</v>
      </c>
      <c r="L1705" s="9" t="s">
        <v>7574</v>
      </c>
      <c r="M1705" s="9" t="s">
        <v>8243</v>
      </c>
      <c r="N1705" s="9"/>
      <c r="O1705" s="7" t="s">
        <v>471</v>
      </c>
      <c r="P1705" s="7"/>
      <c r="Q1705" s="7"/>
      <c r="R1705" s="7">
        <v>247299</v>
      </c>
      <c r="S1705" s="7"/>
      <c r="T1705" s="7"/>
      <c r="U1705" s="7"/>
      <c r="V1705" s="7"/>
      <c r="W1705" s="7"/>
      <c r="X1705" s="7"/>
      <c r="Y1705" s="7" t="s">
        <v>480</v>
      </c>
      <c r="Z1705" s="9" t="s">
        <v>8872</v>
      </c>
      <c r="AA1705" s="7" t="s">
        <v>480</v>
      </c>
      <c r="AB1705" s="7">
        <v>1</v>
      </c>
    </row>
    <row r="1706" spans="1:28" ht="21.6" customHeight="1">
      <c r="A1706" s="7">
        <v>312</v>
      </c>
      <c r="B1706" s="7">
        <v>2026011683</v>
      </c>
      <c r="C1706" s="7">
        <v>1</v>
      </c>
      <c r="D1706" s="7" t="s">
        <v>7123</v>
      </c>
      <c r="E1706" s="7" t="s">
        <v>125</v>
      </c>
      <c r="F1706" s="7" t="s">
        <v>8721</v>
      </c>
      <c r="G1706" s="7" t="s">
        <v>7314</v>
      </c>
      <c r="H1706" s="7" t="s">
        <v>7196</v>
      </c>
      <c r="I1706" s="7" t="s">
        <v>7316</v>
      </c>
      <c r="J1706" s="7" t="s">
        <v>7141</v>
      </c>
      <c r="K1706" s="7" t="s">
        <v>7129</v>
      </c>
      <c r="L1706" s="9" t="s">
        <v>7317</v>
      </c>
      <c r="M1706" s="9" t="s">
        <v>7318</v>
      </c>
      <c r="N1706" s="9" t="s">
        <v>7319</v>
      </c>
      <c r="O1706" s="7" t="s">
        <v>7136</v>
      </c>
      <c r="P1706" s="7"/>
      <c r="Q1706" s="7">
        <v>18535</v>
      </c>
      <c r="R1706" s="7">
        <v>158844</v>
      </c>
      <c r="S1706" s="7"/>
      <c r="T1706" s="7"/>
      <c r="U1706" s="7"/>
      <c r="V1706" s="7"/>
      <c r="W1706" s="7"/>
      <c r="X1706" s="7"/>
      <c r="Y1706" s="7"/>
      <c r="Z1706" s="9" t="s">
        <v>7641</v>
      </c>
      <c r="AA1706" s="7" t="s">
        <v>480</v>
      </c>
      <c r="AB1706" s="7">
        <v>1</v>
      </c>
    </row>
    <row r="1707" spans="1:28" ht="21.6" customHeight="1">
      <c r="A1707" s="7">
        <v>338</v>
      </c>
      <c r="B1707" s="7">
        <v>2026013335</v>
      </c>
      <c r="C1707" s="7">
        <v>1</v>
      </c>
      <c r="D1707" s="7" t="s">
        <v>7123</v>
      </c>
      <c r="E1707" s="7" t="s">
        <v>125</v>
      </c>
      <c r="F1707" s="7" t="s">
        <v>8853</v>
      </c>
      <c r="G1707" s="7" t="s">
        <v>7150</v>
      </c>
      <c r="H1707" s="7" t="s">
        <v>7373</v>
      </c>
      <c r="I1707" s="7" t="s">
        <v>7354</v>
      </c>
      <c r="J1707" s="7" t="s">
        <v>7199</v>
      </c>
      <c r="K1707" s="7" t="s">
        <v>7129</v>
      </c>
      <c r="L1707" s="9" t="s">
        <v>7355</v>
      </c>
      <c r="M1707" s="9" t="s">
        <v>7356</v>
      </c>
      <c r="N1707" s="9"/>
      <c r="O1707" s="7" t="s">
        <v>471</v>
      </c>
      <c r="P1707" s="7"/>
      <c r="Q1707" s="7"/>
      <c r="R1707" s="7">
        <v>349895</v>
      </c>
      <c r="S1707" s="7" t="s">
        <v>480</v>
      </c>
      <c r="T1707" s="7"/>
      <c r="U1707" s="7"/>
      <c r="V1707" s="7"/>
      <c r="W1707" s="7"/>
      <c r="X1707" s="7"/>
      <c r="Y1707" s="7"/>
      <c r="Z1707" s="9" t="s">
        <v>7641</v>
      </c>
      <c r="AA1707" s="7" t="s">
        <v>480</v>
      </c>
      <c r="AB1707" s="7">
        <v>1</v>
      </c>
    </row>
    <row r="1708" spans="1:28" ht="21.6" customHeight="1">
      <c r="A1708" s="7">
        <v>376</v>
      </c>
      <c r="B1708" s="7">
        <v>2026013337</v>
      </c>
      <c r="C1708" s="7">
        <v>1</v>
      </c>
      <c r="D1708" s="7" t="s">
        <v>7123</v>
      </c>
      <c r="E1708" s="7" t="s">
        <v>125</v>
      </c>
      <c r="F1708" s="7" t="s">
        <v>8853</v>
      </c>
      <c r="G1708" s="7" t="s">
        <v>7373</v>
      </c>
      <c r="H1708" s="7" t="s">
        <v>7332</v>
      </c>
      <c r="I1708" s="7" t="s">
        <v>7416</v>
      </c>
      <c r="J1708" s="7" t="s">
        <v>7417</v>
      </c>
      <c r="K1708" s="7" t="s">
        <v>7129</v>
      </c>
      <c r="L1708" s="9" t="s">
        <v>7418</v>
      </c>
      <c r="M1708" s="9" t="s">
        <v>7356</v>
      </c>
      <c r="N1708" s="9" t="s">
        <v>7388</v>
      </c>
      <c r="O1708" s="7" t="s">
        <v>471</v>
      </c>
      <c r="P1708" s="7"/>
      <c r="Q1708" s="7"/>
      <c r="R1708" s="7">
        <v>77212</v>
      </c>
      <c r="S1708" s="7" t="s">
        <v>480</v>
      </c>
      <c r="T1708" s="7"/>
      <c r="U1708" s="7"/>
      <c r="V1708" s="7"/>
      <c r="W1708" s="7"/>
      <c r="X1708" s="7"/>
      <c r="Y1708" s="7"/>
      <c r="Z1708" s="9" t="s">
        <v>7641</v>
      </c>
      <c r="AA1708" s="7" t="s">
        <v>480</v>
      </c>
      <c r="AB1708" s="7">
        <v>1</v>
      </c>
    </row>
    <row r="1709" spans="1:28" ht="21.6" customHeight="1">
      <c r="A1709" s="7">
        <v>430</v>
      </c>
      <c r="B1709" s="7">
        <v>2026013341</v>
      </c>
      <c r="C1709" s="7">
        <v>1</v>
      </c>
      <c r="D1709" s="7" t="s">
        <v>7123</v>
      </c>
      <c r="E1709" s="7" t="s">
        <v>125</v>
      </c>
      <c r="F1709" s="7" t="s">
        <v>8853</v>
      </c>
      <c r="G1709" s="7" t="s">
        <v>7332</v>
      </c>
      <c r="H1709" s="7" t="s">
        <v>7333</v>
      </c>
      <c r="I1709" s="7" t="s">
        <v>7518</v>
      </c>
      <c r="J1709" s="7" t="s">
        <v>1843</v>
      </c>
      <c r="K1709" s="7" t="s">
        <v>7129</v>
      </c>
      <c r="L1709" s="9" t="s">
        <v>7418</v>
      </c>
      <c r="M1709" s="9" t="s">
        <v>7356</v>
      </c>
      <c r="N1709" s="9" t="s">
        <v>7388</v>
      </c>
      <c r="O1709" s="7" t="s">
        <v>471</v>
      </c>
      <c r="P1709" s="7"/>
      <c r="Q1709" s="7"/>
      <c r="R1709" s="7">
        <v>134336</v>
      </c>
      <c r="S1709" s="7" t="s">
        <v>480</v>
      </c>
      <c r="T1709" s="7"/>
      <c r="U1709" s="7"/>
      <c r="V1709" s="7"/>
      <c r="W1709" s="7"/>
      <c r="X1709" s="7"/>
      <c r="Y1709" s="7"/>
      <c r="Z1709" s="9" t="s">
        <v>7641</v>
      </c>
      <c r="AA1709" s="7" t="s">
        <v>480</v>
      </c>
      <c r="AB1709" s="7">
        <v>1</v>
      </c>
    </row>
    <row r="1710" spans="1:28" ht="21.6" customHeight="1">
      <c r="A1710" s="7">
        <v>34</v>
      </c>
      <c r="B1710" s="7">
        <v>2026013287</v>
      </c>
      <c r="C1710" s="7">
        <v>1</v>
      </c>
      <c r="D1710" s="7" t="s">
        <v>7123</v>
      </c>
      <c r="E1710" s="7" t="s">
        <v>145</v>
      </c>
      <c r="F1710" s="7" t="s">
        <v>8853</v>
      </c>
      <c r="G1710" s="7" t="s">
        <v>7196</v>
      </c>
      <c r="H1710" s="7" t="s">
        <v>7734</v>
      </c>
      <c r="I1710" s="7" t="s">
        <v>8314</v>
      </c>
      <c r="J1710" s="7" t="s">
        <v>7170</v>
      </c>
      <c r="K1710" s="7" t="s">
        <v>7129</v>
      </c>
      <c r="L1710" s="9" t="s">
        <v>8315</v>
      </c>
      <c r="M1710" s="9" t="s">
        <v>7131</v>
      </c>
      <c r="N1710" s="9"/>
      <c r="O1710" s="7" t="s">
        <v>7136</v>
      </c>
      <c r="P1710" s="7"/>
      <c r="Q1710" s="7">
        <v>726</v>
      </c>
      <c r="R1710" s="7">
        <v>7776</v>
      </c>
      <c r="S1710" s="7"/>
      <c r="T1710" s="7"/>
      <c r="U1710" s="7"/>
      <c r="V1710" s="7"/>
      <c r="W1710" s="7"/>
      <c r="X1710" s="7"/>
      <c r="Y1710" s="7"/>
      <c r="Z1710" s="9" t="s">
        <v>7766</v>
      </c>
      <c r="AA1710" s="7" t="s">
        <v>480</v>
      </c>
      <c r="AB1710" s="7">
        <v>1</v>
      </c>
    </row>
    <row r="1711" spans="1:28" ht="21.6" customHeight="1">
      <c r="A1711" s="7">
        <v>64</v>
      </c>
      <c r="B1711" s="7">
        <v>2026010900</v>
      </c>
      <c r="C1711" s="7">
        <v>1</v>
      </c>
      <c r="D1711" s="7" t="s">
        <v>7123</v>
      </c>
      <c r="E1711" s="7" t="s">
        <v>145</v>
      </c>
      <c r="F1711" s="7" t="s">
        <v>8653</v>
      </c>
      <c r="G1711" s="7" t="s">
        <v>7309</v>
      </c>
      <c r="H1711" s="7" t="s">
        <v>8080</v>
      </c>
      <c r="I1711" s="7" t="s">
        <v>8670</v>
      </c>
      <c r="J1711" s="7" t="s">
        <v>7234</v>
      </c>
      <c r="K1711" s="7" t="s">
        <v>7129</v>
      </c>
      <c r="L1711" s="9" t="s">
        <v>8671</v>
      </c>
      <c r="M1711" s="9" t="s">
        <v>8672</v>
      </c>
      <c r="N1711" s="9" t="s">
        <v>8673</v>
      </c>
      <c r="O1711" s="7" t="s">
        <v>7136</v>
      </c>
      <c r="P1711" s="7"/>
      <c r="Q1711" s="7">
        <v>15187</v>
      </c>
      <c r="R1711" s="7">
        <v>236609</v>
      </c>
      <c r="S1711" s="7"/>
      <c r="T1711" s="7"/>
      <c r="U1711" s="7"/>
      <c r="V1711" s="7"/>
      <c r="W1711" s="7"/>
      <c r="X1711" s="7"/>
      <c r="Y1711" s="7"/>
      <c r="Z1711" s="9" t="s">
        <v>7766</v>
      </c>
      <c r="AA1711" s="7" t="s">
        <v>480</v>
      </c>
      <c r="AB1711" s="7">
        <v>1</v>
      </c>
    </row>
    <row r="1712" spans="1:28" ht="21.6" customHeight="1">
      <c r="A1712" s="7">
        <v>381</v>
      </c>
      <c r="B1712" s="7">
        <v>2026012848</v>
      </c>
      <c r="C1712" s="7">
        <v>1</v>
      </c>
      <c r="D1712" s="7" t="s">
        <v>7123</v>
      </c>
      <c r="E1712" s="7" t="s">
        <v>125</v>
      </c>
      <c r="F1712" s="7" t="s">
        <v>8842</v>
      </c>
      <c r="G1712" s="7" t="s">
        <v>7226</v>
      </c>
      <c r="H1712" s="7" t="s">
        <v>7309</v>
      </c>
      <c r="I1712" s="7" t="s">
        <v>7911</v>
      </c>
      <c r="J1712" s="7" t="s">
        <v>7234</v>
      </c>
      <c r="K1712" s="7" t="s">
        <v>7129</v>
      </c>
      <c r="L1712" s="9" t="s">
        <v>7323</v>
      </c>
      <c r="M1712" s="9" t="s">
        <v>7912</v>
      </c>
      <c r="N1712" s="9" t="s">
        <v>7913</v>
      </c>
      <c r="O1712" s="7" t="s">
        <v>7136</v>
      </c>
      <c r="P1712" s="7"/>
      <c r="Q1712" s="7">
        <v>5264</v>
      </c>
      <c r="R1712" s="7">
        <v>4616</v>
      </c>
      <c r="S1712" s="7"/>
      <c r="T1712" s="7"/>
      <c r="U1712" s="7"/>
      <c r="V1712" s="7"/>
      <c r="W1712" s="7"/>
      <c r="X1712" s="7"/>
      <c r="Y1712" s="7"/>
      <c r="Z1712" s="9" t="s">
        <v>7641</v>
      </c>
      <c r="AA1712" s="7" t="s">
        <v>480</v>
      </c>
      <c r="AB1712" s="7">
        <v>1</v>
      </c>
    </row>
    <row r="1713" spans="1:28" ht="21.6" customHeight="1">
      <c r="A1713" s="7">
        <v>488</v>
      </c>
      <c r="B1713" s="7">
        <v>2026013036</v>
      </c>
      <c r="C1713" s="7">
        <v>1</v>
      </c>
      <c r="D1713" s="7" t="s">
        <v>7123</v>
      </c>
      <c r="E1713" s="7" t="s">
        <v>125</v>
      </c>
      <c r="F1713" s="7" t="s">
        <v>8863</v>
      </c>
      <c r="G1713" s="7" t="s">
        <v>7700</v>
      </c>
      <c r="H1713" s="7" t="s">
        <v>7150</v>
      </c>
      <c r="I1713" s="7" t="s">
        <v>8473</v>
      </c>
      <c r="J1713" s="7" t="s">
        <v>8474</v>
      </c>
      <c r="K1713" s="7" t="s">
        <v>7129</v>
      </c>
      <c r="L1713" s="9" t="s">
        <v>7323</v>
      </c>
      <c r="M1713" s="9" t="s">
        <v>8475</v>
      </c>
      <c r="N1713" s="9" t="s">
        <v>8476</v>
      </c>
      <c r="O1713" s="7" t="s">
        <v>7136</v>
      </c>
      <c r="P1713" s="7"/>
      <c r="Q1713" s="7"/>
      <c r="R1713" s="7">
        <v>2763</v>
      </c>
      <c r="S1713" s="7"/>
      <c r="T1713" s="7"/>
      <c r="U1713" s="7"/>
      <c r="V1713" s="7"/>
      <c r="W1713" s="7"/>
      <c r="X1713" s="7"/>
      <c r="Y1713" s="7"/>
      <c r="Z1713" s="9" t="s">
        <v>7641</v>
      </c>
      <c r="AA1713" s="7" t="s">
        <v>480</v>
      </c>
      <c r="AB1713" s="7">
        <v>1</v>
      </c>
    </row>
    <row r="1714" spans="1:28" ht="21.6" customHeight="1">
      <c r="A1714" s="7">
        <v>4</v>
      </c>
      <c r="B1714" s="7">
        <v>2026013441</v>
      </c>
      <c r="C1714" s="7">
        <v>1</v>
      </c>
      <c r="D1714" s="7" t="s">
        <v>7123</v>
      </c>
      <c r="E1714" s="7" t="s">
        <v>145</v>
      </c>
      <c r="F1714" s="7" t="s">
        <v>8873</v>
      </c>
      <c r="G1714" s="7" t="s">
        <v>7179</v>
      </c>
      <c r="H1714" s="7" t="s">
        <v>8058</v>
      </c>
      <c r="I1714" s="7" t="s">
        <v>7140</v>
      </c>
      <c r="J1714" s="7" t="s">
        <v>7141</v>
      </c>
      <c r="K1714" s="7" t="s">
        <v>7129</v>
      </c>
      <c r="L1714" s="9" t="s">
        <v>7142</v>
      </c>
      <c r="M1714" s="9" t="s">
        <v>7143</v>
      </c>
      <c r="N1714" s="9" t="s">
        <v>8866</v>
      </c>
      <c r="O1714" s="7" t="s">
        <v>7136</v>
      </c>
      <c r="P1714" s="7"/>
      <c r="Q1714" s="7">
        <v>102</v>
      </c>
      <c r="R1714" s="7">
        <v>3607</v>
      </c>
      <c r="S1714" s="7"/>
      <c r="T1714" s="7"/>
      <c r="U1714" s="7"/>
      <c r="V1714" s="7"/>
      <c r="W1714" s="7"/>
      <c r="X1714" s="7"/>
      <c r="Y1714" s="7"/>
      <c r="Z1714" s="9" t="s">
        <v>7766</v>
      </c>
      <c r="AA1714" s="7" t="s">
        <v>480</v>
      </c>
      <c r="AB1714" s="7">
        <v>1</v>
      </c>
    </row>
    <row r="1715" spans="1:28" ht="21.6" customHeight="1">
      <c r="A1715" s="7">
        <v>97</v>
      </c>
      <c r="B1715" s="7">
        <v>2026010969</v>
      </c>
      <c r="C1715" s="7">
        <v>1</v>
      </c>
      <c r="D1715" s="7" t="s">
        <v>7123</v>
      </c>
      <c r="E1715" s="7" t="s">
        <v>145</v>
      </c>
      <c r="F1715" s="7" t="s">
        <v>8653</v>
      </c>
      <c r="G1715" s="7" t="s">
        <v>7196</v>
      </c>
      <c r="H1715" s="7" t="s">
        <v>7734</v>
      </c>
      <c r="I1715" s="7" t="s">
        <v>8691</v>
      </c>
      <c r="J1715" s="7" t="s">
        <v>8496</v>
      </c>
      <c r="K1715" s="7" t="s">
        <v>7129</v>
      </c>
      <c r="L1715" s="9" t="s">
        <v>7408</v>
      </c>
      <c r="M1715" s="9" t="s">
        <v>8692</v>
      </c>
      <c r="N1715" s="9" t="s">
        <v>8693</v>
      </c>
      <c r="O1715" s="7" t="s">
        <v>7136</v>
      </c>
      <c r="P1715" s="7"/>
      <c r="Q1715" s="7"/>
      <c r="R1715" s="7">
        <v>8620</v>
      </c>
      <c r="S1715" s="7"/>
      <c r="T1715" s="7"/>
      <c r="U1715" s="7"/>
      <c r="V1715" s="7"/>
      <c r="W1715" s="7"/>
      <c r="X1715" s="7"/>
      <c r="Y1715" s="7"/>
      <c r="Z1715" s="9" t="s">
        <v>7766</v>
      </c>
      <c r="AA1715" s="7" t="s">
        <v>480</v>
      </c>
      <c r="AB1715" s="7">
        <v>1</v>
      </c>
    </row>
    <row r="1716" spans="1:28" ht="21.6" customHeight="1">
      <c r="A1716" s="7">
        <v>319</v>
      </c>
      <c r="B1716" s="7">
        <v>2026011561</v>
      </c>
      <c r="C1716" s="7">
        <v>1</v>
      </c>
      <c r="D1716" s="7" t="s">
        <v>7123</v>
      </c>
      <c r="E1716" s="7" t="s">
        <v>125</v>
      </c>
      <c r="F1716" s="7" t="s">
        <v>8721</v>
      </c>
      <c r="G1716" s="7" t="s">
        <v>7296</v>
      </c>
      <c r="H1716" s="7" t="s">
        <v>7226</v>
      </c>
      <c r="I1716" s="7" t="s">
        <v>7311</v>
      </c>
      <c r="J1716" s="7" t="s">
        <v>7141</v>
      </c>
      <c r="K1716" s="7" t="s">
        <v>7129</v>
      </c>
      <c r="L1716" s="9" t="s">
        <v>7312</v>
      </c>
      <c r="M1716" s="9" t="s">
        <v>7313</v>
      </c>
      <c r="N1716" s="9"/>
      <c r="O1716" s="7" t="s">
        <v>7136</v>
      </c>
      <c r="P1716" s="7"/>
      <c r="Q1716" s="7">
        <v>2300</v>
      </c>
      <c r="R1716" s="7">
        <v>46000</v>
      </c>
      <c r="S1716" s="7"/>
      <c r="T1716" s="7"/>
      <c r="U1716" s="7"/>
      <c r="V1716" s="7"/>
      <c r="W1716" s="7"/>
      <c r="X1716" s="7"/>
      <c r="Y1716" s="7"/>
      <c r="Z1716" s="9" t="s">
        <v>7641</v>
      </c>
      <c r="AA1716" s="7" t="s">
        <v>480</v>
      </c>
      <c r="AB1716" s="7">
        <v>1</v>
      </c>
    </row>
    <row r="1717" spans="1:28" ht="21.6" customHeight="1">
      <c r="A1717" s="7">
        <v>369</v>
      </c>
      <c r="B1717" s="7">
        <v>2026012980</v>
      </c>
      <c r="C1717" s="7">
        <v>1</v>
      </c>
      <c r="D1717" s="7" t="s">
        <v>7123</v>
      </c>
      <c r="E1717" s="7" t="s">
        <v>125</v>
      </c>
      <c r="F1717" s="7" t="s">
        <v>8863</v>
      </c>
      <c r="G1717" s="7" t="s">
        <v>7226</v>
      </c>
      <c r="H1717" s="7" t="s">
        <v>7309</v>
      </c>
      <c r="I1717" s="7" t="s">
        <v>7403</v>
      </c>
      <c r="J1717" s="7" t="s">
        <v>7223</v>
      </c>
      <c r="K1717" s="7" t="s">
        <v>7129</v>
      </c>
      <c r="L1717" s="9" t="s">
        <v>7323</v>
      </c>
      <c r="M1717" s="9" t="s">
        <v>7404</v>
      </c>
      <c r="N1717" s="9" t="s">
        <v>7405</v>
      </c>
      <c r="O1717" s="7" t="s">
        <v>7136</v>
      </c>
      <c r="P1717" s="7"/>
      <c r="Q1717" s="7"/>
      <c r="R1717" s="7">
        <v>13476</v>
      </c>
      <c r="S1717" s="7"/>
      <c r="T1717" s="7"/>
      <c r="U1717" s="7"/>
      <c r="V1717" s="7"/>
      <c r="W1717" s="7"/>
      <c r="X1717" s="7"/>
      <c r="Y1717" s="7"/>
      <c r="Z1717" s="9" t="s">
        <v>7641</v>
      </c>
      <c r="AA1717" s="7" t="s">
        <v>480</v>
      </c>
      <c r="AB1717" s="7">
        <v>1</v>
      </c>
    </row>
    <row r="1718" spans="1:28" ht="21.6" customHeight="1">
      <c r="A1718" s="7">
        <v>439</v>
      </c>
      <c r="B1718" s="7">
        <v>2026013342</v>
      </c>
      <c r="C1718" s="7">
        <v>1</v>
      </c>
      <c r="D1718" s="7" t="s">
        <v>7123</v>
      </c>
      <c r="E1718" s="7" t="s">
        <v>125</v>
      </c>
      <c r="F1718" s="7" t="s">
        <v>8853</v>
      </c>
      <c r="G1718" s="7" t="s">
        <v>7332</v>
      </c>
      <c r="H1718" s="7" t="s">
        <v>7333</v>
      </c>
      <c r="I1718" s="7" t="s">
        <v>7518</v>
      </c>
      <c r="J1718" s="7" t="s">
        <v>1843</v>
      </c>
      <c r="K1718" s="7" t="s">
        <v>7129</v>
      </c>
      <c r="L1718" s="9" t="s">
        <v>7418</v>
      </c>
      <c r="M1718" s="9" t="s">
        <v>7356</v>
      </c>
      <c r="N1718" s="9" t="s">
        <v>7388</v>
      </c>
      <c r="O1718" s="7" t="s">
        <v>7136</v>
      </c>
      <c r="P1718" s="7"/>
      <c r="Q1718" s="7"/>
      <c r="R1718" s="7">
        <v>134336</v>
      </c>
      <c r="S1718" s="7"/>
      <c r="T1718" s="7"/>
      <c r="U1718" s="7"/>
      <c r="V1718" s="7"/>
      <c r="W1718" s="7"/>
      <c r="X1718" s="7"/>
      <c r="Y1718" s="7"/>
      <c r="Z1718" s="9" t="s">
        <v>7641</v>
      </c>
      <c r="AA1718" s="7" t="s">
        <v>480</v>
      </c>
      <c r="AB1718" s="7">
        <v>1</v>
      </c>
    </row>
    <row r="1719" spans="1:28" ht="21.6" customHeight="1">
      <c r="A1719" s="7">
        <v>373</v>
      </c>
      <c r="B1719" s="7">
        <v>2026011503</v>
      </c>
      <c r="C1719" s="7">
        <v>1</v>
      </c>
      <c r="D1719" s="7" t="s">
        <v>7123</v>
      </c>
      <c r="E1719" s="7" t="s">
        <v>125</v>
      </c>
      <c r="F1719" s="7" t="s">
        <v>8720</v>
      </c>
      <c r="G1719" s="7" t="s">
        <v>7333</v>
      </c>
      <c r="H1719" s="7" t="s">
        <v>7372</v>
      </c>
      <c r="I1719" s="7" t="s">
        <v>8369</v>
      </c>
      <c r="J1719" s="7" t="s">
        <v>7223</v>
      </c>
      <c r="K1719" s="7" t="s">
        <v>7129</v>
      </c>
      <c r="L1719" s="9" t="s">
        <v>7344</v>
      </c>
      <c r="M1719" s="9" t="s">
        <v>7468</v>
      </c>
      <c r="N1719" s="9" t="s">
        <v>7469</v>
      </c>
      <c r="O1719" s="7" t="s">
        <v>7136</v>
      </c>
      <c r="P1719" s="7"/>
      <c r="Q1719" s="7"/>
      <c r="R1719" s="7">
        <v>17276</v>
      </c>
      <c r="S1719" s="7"/>
      <c r="T1719" s="7"/>
      <c r="U1719" s="7"/>
      <c r="V1719" s="7"/>
      <c r="W1719" s="7"/>
      <c r="X1719" s="7"/>
      <c r="Y1719" s="7"/>
      <c r="Z1719" s="9" t="s">
        <v>7641</v>
      </c>
      <c r="AA1719" s="7" t="s">
        <v>480</v>
      </c>
      <c r="AB1719" s="7">
        <v>1</v>
      </c>
    </row>
    <row r="1720" spans="1:28" ht="21.6" customHeight="1">
      <c r="A1720" s="7">
        <v>400</v>
      </c>
      <c r="B1720" s="7">
        <v>2026011501</v>
      </c>
      <c r="C1720" s="7">
        <v>1</v>
      </c>
      <c r="D1720" s="7" t="s">
        <v>7123</v>
      </c>
      <c r="E1720" s="7" t="s">
        <v>125</v>
      </c>
      <c r="F1720" s="7" t="s">
        <v>8720</v>
      </c>
      <c r="G1720" s="7" t="s">
        <v>7333</v>
      </c>
      <c r="H1720" s="7" t="s">
        <v>7372</v>
      </c>
      <c r="I1720" s="7" t="s">
        <v>7467</v>
      </c>
      <c r="J1720" s="7" t="s">
        <v>7244</v>
      </c>
      <c r="K1720" s="7" t="s">
        <v>7129</v>
      </c>
      <c r="L1720" s="9" t="s">
        <v>7344</v>
      </c>
      <c r="M1720" s="9" t="s">
        <v>7351</v>
      </c>
      <c r="N1720" s="9" t="s">
        <v>7352</v>
      </c>
      <c r="O1720" s="7" t="s">
        <v>7136</v>
      </c>
      <c r="P1720" s="7"/>
      <c r="Q1720" s="7"/>
      <c r="R1720" s="7">
        <v>3708</v>
      </c>
      <c r="S1720" s="7"/>
      <c r="T1720" s="7"/>
      <c r="U1720" s="7"/>
      <c r="V1720" s="7"/>
      <c r="W1720" s="7"/>
      <c r="X1720" s="7"/>
      <c r="Y1720" s="7"/>
      <c r="Z1720" s="9" t="s">
        <v>7641</v>
      </c>
      <c r="AA1720" s="7" t="s">
        <v>480</v>
      </c>
      <c r="AB1720" s="7">
        <v>1</v>
      </c>
    </row>
    <row r="1721" spans="1:28" ht="21.6" customHeight="1">
      <c r="A1721" s="7">
        <v>54</v>
      </c>
      <c r="B1721" s="7">
        <v>2026013523</v>
      </c>
      <c r="C1721" s="7">
        <v>1</v>
      </c>
      <c r="D1721" s="7" t="s">
        <v>7123</v>
      </c>
      <c r="E1721" s="7" t="s">
        <v>145</v>
      </c>
      <c r="F1721" s="7" t="s">
        <v>8874</v>
      </c>
      <c r="G1721" s="7" t="s">
        <v>7309</v>
      </c>
      <c r="H1721" s="7" t="s">
        <v>8875</v>
      </c>
      <c r="I1721" s="7" t="s">
        <v>8876</v>
      </c>
      <c r="J1721" s="7" t="s">
        <v>7199</v>
      </c>
      <c r="K1721" s="7" t="s">
        <v>7129</v>
      </c>
      <c r="L1721" s="9" t="s">
        <v>8877</v>
      </c>
      <c r="M1721" s="9" t="s">
        <v>8878</v>
      </c>
      <c r="N1721" s="9" t="s">
        <v>8810</v>
      </c>
      <c r="O1721" s="7" t="s">
        <v>471</v>
      </c>
      <c r="P1721" s="7"/>
      <c r="Q1721" s="7"/>
      <c r="R1721" s="7">
        <v>169169</v>
      </c>
      <c r="S1721" s="7" t="s">
        <v>480</v>
      </c>
      <c r="T1721" s="7"/>
      <c r="U1721" s="7"/>
      <c r="V1721" s="7"/>
      <c r="W1721" s="7"/>
      <c r="X1721" s="7"/>
      <c r="Y1721" s="7"/>
      <c r="Z1721" s="9" t="s">
        <v>7766</v>
      </c>
      <c r="AA1721" s="7" t="s">
        <v>480</v>
      </c>
      <c r="AB1721" s="7">
        <v>1</v>
      </c>
    </row>
    <row r="1722" spans="1:28" ht="21.6" customHeight="1">
      <c r="A1722" s="7">
        <v>59</v>
      </c>
      <c r="B1722" s="7">
        <v>2026013578</v>
      </c>
      <c r="C1722" s="7">
        <v>1</v>
      </c>
      <c r="D1722" s="7" t="s">
        <v>7123</v>
      </c>
      <c r="E1722" s="7" t="s">
        <v>145</v>
      </c>
      <c r="F1722" s="7" t="s">
        <v>8874</v>
      </c>
      <c r="G1722" s="7" t="s">
        <v>7989</v>
      </c>
      <c r="H1722" s="7" t="s">
        <v>7696</v>
      </c>
      <c r="I1722" s="7" t="s">
        <v>8879</v>
      </c>
      <c r="J1722" s="7" t="s">
        <v>7223</v>
      </c>
      <c r="K1722" s="7" t="s">
        <v>7129</v>
      </c>
      <c r="L1722" s="9" t="s">
        <v>8880</v>
      </c>
      <c r="M1722" s="9" t="s">
        <v>8881</v>
      </c>
      <c r="N1722" s="9" t="s">
        <v>8882</v>
      </c>
      <c r="O1722" s="7" t="s">
        <v>471</v>
      </c>
      <c r="P1722" s="7"/>
      <c r="Q1722" s="7"/>
      <c r="R1722" s="7">
        <v>67069</v>
      </c>
      <c r="S1722" s="7" t="s">
        <v>480</v>
      </c>
      <c r="T1722" s="7"/>
      <c r="U1722" s="7"/>
      <c r="V1722" s="7"/>
      <c r="W1722" s="7"/>
      <c r="X1722" s="7"/>
      <c r="Y1722" s="7"/>
      <c r="Z1722" s="9" t="s">
        <v>7766</v>
      </c>
      <c r="AA1722" s="7" t="s">
        <v>480</v>
      </c>
      <c r="AB1722" s="7">
        <v>1</v>
      </c>
    </row>
    <row r="1723" spans="1:28" ht="21.6" customHeight="1">
      <c r="A1723" s="7">
        <v>60</v>
      </c>
      <c r="B1723" s="7">
        <v>2026013580</v>
      </c>
      <c r="C1723" s="7">
        <v>1</v>
      </c>
      <c r="D1723" s="7" t="s">
        <v>7123</v>
      </c>
      <c r="E1723" s="7" t="s">
        <v>145</v>
      </c>
      <c r="F1723" s="7" t="s">
        <v>8874</v>
      </c>
      <c r="G1723" s="7" t="s">
        <v>7696</v>
      </c>
      <c r="H1723" s="7" t="s">
        <v>7661</v>
      </c>
      <c r="I1723" s="7" t="s">
        <v>8883</v>
      </c>
      <c r="J1723" s="7" t="s">
        <v>7223</v>
      </c>
      <c r="K1723" s="7" t="s">
        <v>7129</v>
      </c>
      <c r="L1723" s="9" t="s">
        <v>8880</v>
      </c>
      <c r="M1723" s="9" t="s">
        <v>8884</v>
      </c>
      <c r="N1723" s="9" t="s">
        <v>8882</v>
      </c>
      <c r="O1723" s="7" t="s">
        <v>471</v>
      </c>
      <c r="P1723" s="7"/>
      <c r="Q1723" s="7"/>
      <c r="R1723" s="7">
        <v>98276</v>
      </c>
      <c r="S1723" s="7" t="s">
        <v>480</v>
      </c>
      <c r="T1723" s="7"/>
      <c r="U1723" s="7"/>
      <c r="V1723" s="7"/>
      <c r="W1723" s="7"/>
      <c r="X1723" s="7"/>
      <c r="Y1723" s="7"/>
      <c r="Z1723" s="9" t="s">
        <v>7766</v>
      </c>
      <c r="AA1723" s="7" t="s">
        <v>480</v>
      </c>
      <c r="AB1723" s="7">
        <v>1</v>
      </c>
    </row>
    <row r="1724" spans="1:28" ht="21.6" customHeight="1">
      <c r="A1724" s="7">
        <v>68</v>
      </c>
      <c r="B1724" s="7">
        <v>2026013579</v>
      </c>
      <c r="C1724" s="7">
        <v>1</v>
      </c>
      <c r="D1724" s="7" t="s">
        <v>7123</v>
      </c>
      <c r="E1724" s="7" t="s">
        <v>145</v>
      </c>
      <c r="F1724" s="7" t="s">
        <v>8874</v>
      </c>
      <c r="G1724" s="7" t="s">
        <v>7661</v>
      </c>
      <c r="H1724" s="7" t="s">
        <v>8465</v>
      </c>
      <c r="I1724" s="7" t="s">
        <v>8885</v>
      </c>
      <c r="J1724" s="7" t="s">
        <v>7223</v>
      </c>
      <c r="K1724" s="7" t="s">
        <v>7129</v>
      </c>
      <c r="L1724" s="9" t="s">
        <v>8886</v>
      </c>
      <c r="M1724" s="9" t="s">
        <v>8881</v>
      </c>
      <c r="N1724" s="9" t="s">
        <v>8887</v>
      </c>
      <c r="O1724" s="7" t="s">
        <v>471</v>
      </c>
      <c r="P1724" s="7"/>
      <c r="Q1724" s="7"/>
      <c r="R1724" s="7">
        <v>37914</v>
      </c>
      <c r="S1724" s="7" t="s">
        <v>480</v>
      </c>
      <c r="T1724" s="7"/>
      <c r="U1724" s="7"/>
      <c r="V1724" s="7"/>
      <c r="W1724" s="7"/>
      <c r="X1724" s="7"/>
      <c r="Y1724" s="7"/>
      <c r="Z1724" s="9" t="s">
        <v>7766</v>
      </c>
      <c r="AA1724" s="7" t="s">
        <v>480</v>
      </c>
      <c r="AB1724" s="7">
        <v>1</v>
      </c>
    </row>
    <row r="1725" spans="1:28" ht="21.6" customHeight="1">
      <c r="A1725" s="7">
        <v>95</v>
      </c>
      <c r="B1725" s="7">
        <v>2026013541</v>
      </c>
      <c r="C1725" s="7">
        <v>1</v>
      </c>
      <c r="D1725" s="7" t="s">
        <v>7123</v>
      </c>
      <c r="E1725" s="7" t="s">
        <v>145</v>
      </c>
      <c r="F1725" s="7" t="s">
        <v>8874</v>
      </c>
      <c r="G1725" s="7" t="s">
        <v>8058</v>
      </c>
      <c r="H1725" s="7" t="s">
        <v>7981</v>
      </c>
      <c r="I1725" s="7" t="s">
        <v>8888</v>
      </c>
      <c r="J1725" s="7" t="s">
        <v>7247</v>
      </c>
      <c r="K1725" s="7" t="s">
        <v>7129</v>
      </c>
      <c r="L1725" s="9" t="s">
        <v>8889</v>
      </c>
      <c r="M1725" s="9" t="s">
        <v>8890</v>
      </c>
      <c r="N1725" s="9"/>
      <c r="O1725" s="7" t="s">
        <v>471</v>
      </c>
      <c r="P1725" s="7"/>
      <c r="Q1725" s="7">
        <v>7201</v>
      </c>
      <c r="R1725" s="7">
        <v>15802</v>
      </c>
      <c r="S1725" s="7" t="s">
        <v>480</v>
      </c>
      <c r="T1725" s="7"/>
      <c r="U1725" s="7"/>
      <c r="V1725" s="7"/>
      <c r="W1725" s="7"/>
      <c r="X1725" s="7"/>
      <c r="Y1725" s="7"/>
      <c r="Z1725" s="9" t="s">
        <v>7766</v>
      </c>
      <c r="AA1725" s="7" t="s">
        <v>480</v>
      </c>
      <c r="AB1725" s="7">
        <v>1</v>
      </c>
    </row>
    <row r="1726" spans="1:28" ht="21.6" customHeight="1">
      <c r="A1726" s="7">
        <v>97</v>
      </c>
      <c r="B1726" s="7">
        <v>2026013540</v>
      </c>
      <c r="C1726" s="7">
        <v>1</v>
      </c>
      <c r="D1726" s="7" t="s">
        <v>7123</v>
      </c>
      <c r="E1726" s="7" t="s">
        <v>145</v>
      </c>
      <c r="F1726" s="7" t="s">
        <v>8874</v>
      </c>
      <c r="G1726" s="7" t="s">
        <v>7179</v>
      </c>
      <c r="H1726" s="7" t="s">
        <v>8058</v>
      </c>
      <c r="I1726" s="7" t="s">
        <v>8891</v>
      </c>
      <c r="J1726" s="7" t="s">
        <v>7247</v>
      </c>
      <c r="K1726" s="7" t="s">
        <v>7129</v>
      </c>
      <c r="L1726" s="9" t="s">
        <v>8892</v>
      </c>
      <c r="M1726" s="9" t="s">
        <v>8893</v>
      </c>
      <c r="N1726" s="9"/>
      <c r="O1726" s="7" t="s">
        <v>471</v>
      </c>
      <c r="P1726" s="7"/>
      <c r="Q1726" s="7">
        <v>90</v>
      </c>
      <c r="R1726" s="7">
        <v>1136</v>
      </c>
      <c r="S1726" s="7" t="s">
        <v>480</v>
      </c>
      <c r="T1726" s="7"/>
      <c r="U1726" s="7"/>
      <c r="V1726" s="7"/>
      <c r="W1726" s="7"/>
      <c r="X1726" s="7"/>
      <c r="Y1726" s="7"/>
      <c r="Z1726" s="9" t="s">
        <v>7766</v>
      </c>
      <c r="AA1726" s="7" t="s">
        <v>480</v>
      </c>
      <c r="AB1726" s="7">
        <v>1</v>
      </c>
    </row>
    <row r="1727" spans="1:28" ht="21.6" customHeight="1">
      <c r="A1727" s="7">
        <v>354</v>
      </c>
      <c r="B1727" s="7">
        <v>2026011283</v>
      </c>
      <c r="C1727" s="7">
        <v>1</v>
      </c>
      <c r="D1727" s="7" t="s">
        <v>7123</v>
      </c>
      <c r="E1727" s="7" t="s">
        <v>125</v>
      </c>
      <c r="F1727" s="7" t="s">
        <v>8638</v>
      </c>
      <c r="G1727" s="7" t="s">
        <v>7196</v>
      </c>
      <c r="H1727" s="7" t="s">
        <v>7150</v>
      </c>
      <c r="I1727" s="7" t="s">
        <v>8450</v>
      </c>
      <c r="J1727" s="7" t="s">
        <v>7170</v>
      </c>
      <c r="K1727" s="7" t="s">
        <v>7129</v>
      </c>
      <c r="L1727" s="9" t="s">
        <v>8025</v>
      </c>
      <c r="M1727" s="9" t="s">
        <v>8451</v>
      </c>
      <c r="N1727" s="9" t="s">
        <v>8182</v>
      </c>
      <c r="O1727" s="7" t="s">
        <v>7136</v>
      </c>
      <c r="P1727" s="7"/>
      <c r="Q1727" s="7">
        <v>9103</v>
      </c>
      <c r="R1727" s="7">
        <v>3738</v>
      </c>
      <c r="S1727" s="7"/>
      <c r="T1727" s="7"/>
      <c r="U1727" s="7"/>
      <c r="V1727" s="7"/>
      <c r="W1727" s="7"/>
      <c r="X1727" s="7"/>
      <c r="Y1727" s="7"/>
      <c r="Z1727" s="9" t="s">
        <v>7641</v>
      </c>
      <c r="AA1727" s="7" t="s">
        <v>480</v>
      </c>
      <c r="AB1727" s="7">
        <v>1</v>
      </c>
    </row>
    <row r="1728" spans="1:28" ht="21.6" customHeight="1">
      <c r="A1728" s="7">
        <v>356</v>
      </c>
      <c r="B1728" s="7">
        <v>2026013612</v>
      </c>
      <c r="C1728" s="7">
        <v>1</v>
      </c>
      <c r="D1728" s="7" t="s">
        <v>7123</v>
      </c>
      <c r="E1728" s="7" t="s">
        <v>125</v>
      </c>
      <c r="F1728" s="7" t="s">
        <v>8874</v>
      </c>
      <c r="G1728" s="7" t="s">
        <v>7373</v>
      </c>
      <c r="H1728" s="7" t="s">
        <v>7320</v>
      </c>
      <c r="I1728" s="7" t="s">
        <v>7338</v>
      </c>
      <c r="J1728" s="7" t="s">
        <v>7199</v>
      </c>
      <c r="K1728" s="7" t="s">
        <v>7129</v>
      </c>
      <c r="L1728" s="9" t="s">
        <v>7200</v>
      </c>
      <c r="M1728" s="9" t="s">
        <v>7339</v>
      </c>
      <c r="N1728" s="9" t="s">
        <v>7340</v>
      </c>
      <c r="O1728" s="7" t="s">
        <v>509</v>
      </c>
      <c r="P1728" s="7"/>
      <c r="Q1728" s="7"/>
      <c r="R1728" s="7">
        <v>122</v>
      </c>
      <c r="S1728" s="7"/>
      <c r="T1728" s="7"/>
      <c r="U1728" s="7"/>
      <c r="V1728" s="7"/>
      <c r="W1728" s="7"/>
      <c r="X1728" s="7"/>
      <c r="Y1728" s="7"/>
      <c r="Z1728" s="9" t="s">
        <v>8894</v>
      </c>
      <c r="AA1728" s="7" t="s">
        <v>480</v>
      </c>
      <c r="AB1728" s="7">
        <v>1</v>
      </c>
    </row>
    <row r="1729" spans="1:28" ht="21.6" customHeight="1">
      <c r="A1729" s="7">
        <v>361</v>
      </c>
      <c r="B1729" s="7">
        <v>2026013528</v>
      </c>
      <c r="C1729" s="7">
        <v>1</v>
      </c>
      <c r="D1729" s="7" t="s">
        <v>7123</v>
      </c>
      <c r="E1729" s="7" t="s">
        <v>125</v>
      </c>
      <c r="F1729" s="7" t="s">
        <v>8874</v>
      </c>
      <c r="G1729" s="7" t="s">
        <v>7179</v>
      </c>
      <c r="H1729" s="7" t="s">
        <v>7327</v>
      </c>
      <c r="I1729" s="7" t="s">
        <v>7359</v>
      </c>
      <c r="J1729" s="7" t="s">
        <v>7199</v>
      </c>
      <c r="K1729" s="7" t="s">
        <v>7129</v>
      </c>
      <c r="L1729" s="9" t="s">
        <v>8492</v>
      </c>
      <c r="M1729" s="9" t="s">
        <v>7361</v>
      </c>
      <c r="N1729" s="9" t="s">
        <v>8493</v>
      </c>
      <c r="O1729" s="7" t="s">
        <v>471</v>
      </c>
      <c r="P1729" s="7"/>
      <c r="Q1729" s="7"/>
      <c r="R1729" s="7">
        <v>121800</v>
      </c>
      <c r="S1729" s="7" t="s">
        <v>480</v>
      </c>
      <c r="T1729" s="7"/>
      <c r="U1729" s="7"/>
      <c r="V1729" s="7"/>
      <c r="W1729" s="7"/>
      <c r="X1729" s="7"/>
      <c r="Y1729" s="7"/>
      <c r="Z1729" s="9" t="s">
        <v>7641</v>
      </c>
      <c r="AA1729" s="7" t="s">
        <v>480</v>
      </c>
      <c r="AB1729" s="7">
        <v>1</v>
      </c>
    </row>
    <row r="1730" spans="1:28" ht="21.6" customHeight="1">
      <c r="A1730" s="7">
        <v>372</v>
      </c>
      <c r="B1730" s="7">
        <v>2026011026</v>
      </c>
      <c r="C1730" s="7">
        <v>1</v>
      </c>
      <c r="D1730" s="7" t="s">
        <v>7123</v>
      </c>
      <c r="E1730" s="7" t="s">
        <v>125</v>
      </c>
      <c r="F1730" s="7" t="s">
        <v>8653</v>
      </c>
      <c r="G1730" s="7" t="s">
        <v>7314</v>
      </c>
      <c r="H1730" s="7" t="s">
        <v>7196</v>
      </c>
      <c r="I1730" s="7" t="s">
        <v>7379</v>
      </c>
      <c r="J1730" s="7" t="s">
        <v>7223</v>
      </c>
      <c r="K1730" s="7" t="s">
        <v>7129</v>
      </c>
      <c r="L1730" s="9" t="s">
        <v>7380</v>
      </c>
      <c r="M1730" s="9" t="s">
        <v>7381</v>
      </c>
      <c r="N1730" s="9" t="s">
        <v>7382</v>
      </c>
      <c r="O1730" s="7" t="s">
        <v>7136</v>
      </c>
      <c r="P1730" s="7"/>
      <c r="Q1730" s="7"/>
      <c r="R1730" s="7">
        <v>170600</v>
      </c>
      <c r="S1730" s="7"/>
      <c r="T1730" s="7"/>
      <c r="U1730" s="7"/>
      <c r="V1730" s="7"/>
      <c r="W1730" s="7"/>
      <c r="X1730" s="7"/>
      <c r="Y1730" s="7"/>
      <c r="Z1730" s="9" t="s">
        <v>7641</v>
      </c>
      <c r="AA1730" s="7" t="s">
        <v>480</v>
      </c>
      <c r="AB1730" s="7">
        <v>1</v>
      </c>
    </row>
    <row r="1731" spans="1:28" ht="21.6" customHeight="1">
      <c r="A1731" s="7">
        <v>402</v>
      </c>
      <c r="B1731" s="7">
        <v>2026013611</v>
      </c>
      <c r="C1731" s="7">
        <v>1</v>
      </c>
      <c r="D1731" s="7" t="s">
        <v>7123</v>
      </c>
      <c r="E1731" s="7" t="s">
        <v>125</v>
      </c>
      <c r="F1731" s="7" t="s">
        <v>8874</v>
      </c>
      <c r="G1731" s="7" t="s">
        <v>7314</v>
      </c>
      <c r="H1731" s="7" t="s">
        <v>7373</v>
      </c>
      <c r="I1731" s="7" t="s">
        <v>8272</v>
      </c>
      <c r="J1731" s="7" t="s">
        <v>7234</v>
      </c>
      <c r="K1731" s="7" t="s">
        <v>7129</v>
      </c>
      <c r="L1731" s="9" t="s">
        <v>7200</v>
      </c>
      <c r="M1731" s="9" t="s">
        <v>8273</v>
      </c>
      <c r="N1731" s="9" t="s">
        <v>8274</v>
      </c>
      <c r="O1731" s="7" t="s">
        <v>509</v>
      </c>
      <c r="P1731" s="7"/>
      <c r="Q1731" s="7">
        <v>933</v>
      </c>
      <c r="R1731" s="7">
        <v>705</v>
      </c>
      <c r="S1731" s="7"/>
      <c r="T1731" s="7"/>
      <c r="U1731" s="7"/>
      <c r="V1731" s="7"/>
      <c r="W1731" s="7"/>
      <c r="X1731" s="7"/>
      <c r="Y1731" s="7"/>
      <c r="Z1731" s="9" t="s">
        <v>8895</v>
      </c>
      <c r="AA1731" s="7" t="s">
        <v>480</v>
      </c>
      <c r="AB1731" s="7">
        <v>1</v>
      </c>
    </row>
    <row r="1732" spans="1:28" ht="21.6" customHeight="1">
      <c r="A1732" s="7">
        <v>19</v>
      </c>
      <c r="B1732" s="7">
        <v>2026013685</v>
      </c>
      <c r="C1732" s="7">
        <v>1</v>
      </c>
      <c r="D1732" s="7" t="s">
        <v>7123</v>
      </c>
      <c r="E1732" s="7" t="s">
        <v>145</v>
      </c>
      <c r="F1732" s="7" t="s">
        <v>8896</v>
      </c>
      <c r="G1732" s="7" t="s">
        <v>7309</v>
      </c>
      <c r="H1732" s="7" t="s">
        <v>8875</v>
      </c>
      <c r="I1732" s="7" t="s">
        <v>8856</v>
      </c>
      <c r="J1732" s="7" t="s">
        <v>7170</v>
      </c>
      <c r="K1732" s="7" t="s">
        <v>7129</v>
      </c>
      <c r="L1732" s="9" t="s">
        <v>8857</v>
      </c>
      <c r="M1732" s="9" t="s">
        <v>8858</v>
      </c>
      <c r="N1732" s="9"/>
      <c r="O1732" s="7" t="s">
        <v>471</v>
      </c>
      <c r="P1732" s="7"/>
      <c r="Q1732" s="7">
        <v>1106</v>
      </c>
      <c r="R1732" s="7">
        <v>16695</v>
      </c>
      <c r="S1732" s="7" t="s">
        <v>480</v>
      </c>
      <c r="T1732" s="7"/>
      <c r="U1732" s="7"/>
      <c r="V1732" s="7"/>
      <c r="W1732" s="7"/>
      <c r="X1732" s="7"/>
      <c r="Y1732" s="7"/>
      <c r="Z1732" s="9" t="s">
        <v>7766</v>
      </c>
      <c r="AA1732" s="7" t="s">
        <v>480</v>
      </c>
      <c r="AB1732" s="7">
        <v>1</v>
      </c>
    </row>
    <row r="1733" spans="1:28" ht="21.6" customHeight="1">
      <c r="A1733" s="7">
        <v>29</v>
      </c>
      <c r="B1733" s="7">
        <v>2026011246</v>
      </c>
      <c r="C1733" s="7">
        <v>1</v>
      </c>
      <c r="D1733" s="7" t="s">
        <v>7123</v>
      </c>
      <c r="E1733" s="7" t="s">
        <v>145</v>
      </c>
      <c r="F1733" s="7" t="s">
        <v>8638</v>
      </c>
      <c r="G1733" s="7" t="s">
        <v>7523</v>
      </c>
      <c r="H1733" s="7" t="s">
        <v>7558</v>
      </c>
      <c r="I1733" s="7" t="s">
        <v>8649</v>
      </c>
      <c r="J1733" s="7" t="s">
        <v>7170</v>
      </c>
      <c r="K1733" s="7" t="s">
        <v>7129</v>
      </c>
      <c r="L1733" s="9" t="s">
        <v>8650</v>
      </c>
      <c r="M1733" s="9" t="s">
        <v>8651</v>
      </c>
      <c r="N1733" s="9"/>
      <c r="O1733" s="7" t="s">
        <v>7136</v>
      </c>
      <c r="P1733" s="7"/>
      <c r="Q1733" s="7">
        <v>1084</v>
      </c>
      <c r="R1733" s="7">
        <v>6345</v>
      </c>
      <c r="S1733" s="7"/>
      <c r="T1733" s="7"/>
      <c r="U1733" s="7"/>
      <c r="V1733" s="7"/>
      <c r="W1733" s="7"/>
      <c r="X1733" s="7"/>
      <c r="Y1733" s="7"/>
      <c r="Z1733" s="9" t="s">
        <v>8652</v>
      </c>
      <c r="AA1733" s="7" t="s">
        <v>480</v>
      </c>
      <c r="AB1733" s="7">
        <v>1</v>
      </c>
    </row>
    <row r="1734" spans="1:28" ht="21.6" customHeight="1">
      <c r="A1734" s="7">
        <v>60</v>
      </c>
      <c r="B1734" s="7">
        <v>2026013769</v>
      </c>
      <c r="C1734" s="7">
        <v>1</v>
      </c>
      <c r="D1734" s="7" t="s">
        <v>7123</v>
      </c>
      <c r="E1734" s="7" t="s">
        <v>145</v>
      </c>
      <c r="F1734" s="7" t="s">
        <v>8896</v>
      </c>
      <c r="G1734" s="7" t="s">
        <v>7377</v>
      </c>
      <c r="H1734" s="7" t="s">
        <v>7638</v>
      </c>
      <c r="I1734" s="7" t="s">
        <v>8897</v>
      </c>
      <c r="J1734" s="7" t="s">
        <v>7223</v>
      </c>
      <c r="K1734" s="7" t="s">
        <v>7129</v>
      </c>
      <c r="L1734" s="9" t="s">
        <v>8898</v>
      </c>
      <c r="M1734" s="9" t="s">
        <v>8899</v>
      </c>
      <c r="N1734" s="9"/>
      <c r="O1734" s="7" t="s">
        <v>471</v>
      </c>
      <c r="P1734" s="7"/>
      <c r="Q1734" s="7"/>
      <c r="R1734" s="7">
        <v>127416</v>
      </c>
      <c r="S1734" s="7" t="s">
        <v>480</v>
      </c>
      <c r="T1734" s="7"/>
      <c r="U1734" s="7"/>
      <c r="V1734" s="7"/>
      <c r="W1734" s="7"/>
      <c r="X1734" s="7"/>
      <c r="Y1734" s="7"/>
      <c r="Z1734" s="9" t="s">
        <v>8900</v>
      </c>
      <c r="AA1734" s="7" t="s">
        <v>480</v>
      </c>
      <c r="AB1734" s="7">
        <v>1</v>
      </c>
    </row>
    <row r="1735" spans="1:28" ht="21.6" customHeight="1">
      <c r="A1735" s="7">
        <v>61</v>
      </c>
      <c r="B1735" s="7">
        <v>2026011771</v>
      </c>
      <c r="C1735" s="7">
        <v>1</v>
      </c>
      <c r="D1735" s="7" t="s">
        <v>7123</v>
      </c>
      <c r="E1735" s="7" t="s">
        <v>145</v>
      </c>
      <c r="F1735" s="7" t="s">
        <v>8748</v>
      </c>
      <c r="G1735" s="7" t="s">
        <v>7895</v>
      </c>
      <c r="H1735" s="7" t="s">
        <v>8759</v>
      </c>
      <c r="I1735" s="7" t="s">
        <v>8760</v>
      </c>
      <c r="J1735" s="7" t="s">
        <v>7223</v>
      </c>
      <c r="K1735" s="7" t="s">
        <v>7129</v>
      </c>
      <c r="L1735" s="9" t="s">
        <v>8667</v>
      </c>
      <c r="M1735" s="9" t="s">
        <v>8761</v>
      </c>
      <c r="N1735" s="9"/>
      <c r="O1735" s="7" t="s">
        <v>7136</v>
      </c>
      <c r="P1735" s="7"/>
      <c r="Q1735" s="7"/>
      <c r="R1735" s="7">
        <v>131080</v>
      </c>
      <c r="S1735" s="7"/>
      <c r="T1735" s="7"/>
      <c r="U1735" s="7"/>
      <c r="V1735" s="7"/>
      <c r="W1735" s="7"/>
      <c r="X1735" s="7"/>
      <c r="Y1735" s="7"/>
      <c r="Z1735" s="9" t="s">
        <v>7766</v>
      </c>
      <c r="AA1735" s="7" t="s">
        <v>480</v>
      </c>
      <c r="AB1735" s="7">
        <v>1</v>
      </c>
    </row>
    <row r="1736" spans="1:28" ht="21.6" customHeight="1">
      <c r="A1736" s="7">
        <v>77</v>
      </c>
      <c r="B1736" s="7">
        <v>2026013700</v>
      </c>
      <c r="C1736" s="7">
        <v>1</v>
      </c>
      <c r="D1736" s="7" t="s">
        <v>7123</v>
      </c>
      <c r="E1736" s="7" t="s">
        <v>145</v>
      </c>
      <c r="F1736" s="7" t="s">
        <v>8896</v>
      </c>
      <c r="G1736" s="7" t="s">
        <v>7710</v>
      </c>
      <c r="H1736" s="7" t="s">
        <v>7989</v>
      </c>
      <c r="I1736" s="7" t="s">
        <v>8901</v>
      </c>
      <c r="J1736" s="7" t="s">
        <v>7234</v>
      </c>
      <c r="K1736" s="7" t="s">
        <v>7129</v>
      </c>
      <c r="L1736" s="9" t="s">
        <v>8902</v>
      </c>
      <c r="M1736" s="9" t="s">
        <v>8903</v>
      </c>
      <c r="N1736" s="9"/>
      <c r="O1736" s="7" t="s">
        <v>471</v>
      </c>
      <c r="P1736" s="7"/>
      <c r="Q1736" s="7">
        <v>22202</v>
      </c>
      <c r="R1736" s="7">
        <v>91300</v>
      </c>
      <c r="S1736" s="7" t="s">
        <v>480</v>
      </c>
      <c r="T1736" s="7"/>
      <c r="U1736" s="7"/>
      <c r="V1736" s="7"/>
      <c r="W1736" s="7"/>
      <c r="X1736" s="7"/>
      <c r="Y1736" s="7"/>
      <c r="Z1736" s="9" t="s">
        <v>8904</v>
      </c>
      <c r="AA1736" s="7" t="s">
        <v>480</v>
      </c>
      <c r="AB1736" s="7">
        <v>1</v>
      </c>
    </row>
    <row r="1737" spans="1:28" ht="21.6" customHeight="1">
      <c r="A1737" s="7">
        <v>110</v>
      </c>
      <c r="B1737" s="7">
        <v>2026013796</v>
      </c>
      <c r="C1737" s="7">
        <v>1</v>
      </c>
      <c r="D1737" s="7" t="s">
        <v>7123</v>
      </c>
      <c r="E1737" s="7" t="s">
        <v>145</v>
      </c>
      <c r="F1737" s="7" t="s">
        <v>8905</v>
      </c>
      <c r="G1737" s="7" t="s">
        <v>8906</v>
      </c>
      <c r="H1737" s="7" t="s">
        <v>8382</v>
      </c>
      <c r="I1737" s="7" t="s">
        <v>8691</v>
      </c>
      <c r="J1737" s="7" t="s">
        <v>8496</v>
      </c>
      <c r="K1737" s="7" t="s">
        <v>7129</v>
      </c>
      <c r="L1737" s="9" t="s">
        <v>7408</v>
      </c>
      <c r="M1737" s="9" t="s">
        <v>8692</v>
      </c>
      <c r="N1737" s="9" t="s">
        <v>8693</v>
      </c>
      <c r="O1737" s="7" t="s">
        <v>471</v>
      </c>
      <c r="P1737" s="7"/>
      <c r="Q1737" s="7"/>
      <c r="R1737" s="7">
        <v>8711</v>
      </c>
      <c r="S1737" s="7" t="s">
        <v>480</v>
      </c>
      <c r="T1737" s="7"/>
      <c r="U1737" s="7"/>
      <c r="V1737" s="7"/>
      <c r="W1737" s="7"/>
      <c r="X1737" s="7"/>
      <c r="Y1737" s="7"/>
      <c r="Z1737" s="9" t="s">
        <v>8907</v>
      </c>
      <c r="AA1737" s="7" t="s">
        <v>480</v>
      </c>
      <c r="AB1737" s="7">
        <v>1</v>
      </c>
    </row>
    <row r="1738" spans="1:28" ht="21.6" customHeight="1">
      <c r="A1738" s="7">
        <v>245</v>
      </c>
      <c r="B1738" s="7">
        <v>2026013819</v>
      </c>
      <c r="C1738" s="7">
        <v>1</v>
      </c>
      <c r="D1738" s="7" t="s">
        <v>7123</v>
      </c>
      <c r="E1738" s="7" t="s">
        <v>130</v>
      </c>
      <c r="F1738" s="7" t="s">
        <v>8905</v>
      </c>
      <c r="G1738" s="7" t="s">
        <v>7226</v>
      </c>
      <c r="H1738" s="7" t="s">
        <v>7288</v>
      </c>
      <c r="I1738" s="7" t="s">
        <v>8908</v>
      </c>
      <c r="J1738" s="7" t="s">
        <v>7199</v>
      </c>
      <c r="K1738" s="7" t="s">
        <v>7129</v>
      </c>
      <c r="L1738" s="9" t="s">
        <v>8909</v>
      </c>
      <c r="M1738" s="9" t="s">
        <v>8910</v>
      </c>
      <c r="N1738" s="9" t="s">
        <v>8911</v>
      </c>
      <c r="O1738" s="7" t="s">
        <v>471</v>
      </c>
      <c r="P1738" s="7"/>
      <c r="Q1738" s="7"/>
      <c r="R1738" s="7">
        <v>289293</v>
      </c>
      <c r="S1738" s="7"/>
      <c r="T1738" s="7"/>
      <c r="U1738" s="7" t="s">
        <v>480</v>
      </c>
      <c r="V1738" s="7"/>
      <c r="W1738" s="7"/>
      <c r="X1738" s="7"/>
      <c r="Y1738" s="7" t="s">
        <v>480</v>
      </c>
      <c r="Z1738" s="9" t="s">
        <v>8912</v>
      </c>
      <c r="AA1738" s="7" t="s">
        <v>480</v>
      </c>
      <c r="AB1738" s="7">
        <v>1</v>
      </c>
    </row>
    <row r="1739" spans="1:28" ht="21.6" customHeight="1">
      <c r="A1739" s="7">
        <v>250</v>
      </c>
      <c r="B1739" s="7">
        <v>2026010099</v>
      </c>
      <c r="C1739" s="7">
        <v>1</v>
      </c>
      <c r="D1739" s="7" t="s">
        <v>7123</v>
      </c>
      <c r="E1739" s="7" t="s">
        <v>130</v>
      </c>
      <c r="F1739" s="7" t="s">
        <v>8645</v>
      </c>
      <c r="G1739" s="7" t="s">
        <v>8705</v>
      </c>
      <c r="H1739" s="7" t="s">
        <v>8572</v>
      </c>
      <c r="I1739" s="7" t="s">
        <v>7215</v>
      </c>
      <c r="J1739" s="7" t="s">
        <v>7199</v>
      </c>
      <c r="K1739" s="7" t="s">
        <v>7129</v>
      </c>
      <c r="L1739" s="9" t="s">
        <v>7216</v>
      </c>
      <c r="M1739" s="9" t="s">
        <v>7217</v>
      </c>
      <c r="N1739" s="9" t="s">
        <v>7218</v>
      </c>
      <c r="O1739" s="7" t="s">
        <v>7136</v>
      </c>
      <c r="P1739" s="7"/>
      <c r="Q1739" s="7"/>
      <c r="R1739" s="7">
        <v>26342</v>
      </c>
      <c r="S1739" s="7"/>
      <c r="T1739" s="7"/>
      <c r="U1739" s="7"/>
      <c r="V1739" s="7"/>
      <c r="W1739" s="7"/>
      <c r="X1739" s="7"/>
      <c r="Y1739" s="7"/>
      <c r="Z1739" s="9" t="s">
        <v>7132</v>
      </c>
      <c r="AA1739" s="7" t="s">
        <v>480</v>
      </c>
      <c r="AB1739" s="7">
        <v>1</v>
      </c>
    </row>
    <row r="1740" spans="1:28" ht="21.6" customHeight="1">
      <c r="A1740" s="7">
        <v>257</v>
      </c>
      <c r="B1740" s="7">
        <v>2026013820</v>
      </c>
      <c r="C1740" s="7">
        <v>1</v>
      </c>
      <c r="D1740" s="7" t="s">
        <v>7123</v>
      </c>
      <c r="E1740" s="7" t="s">
        <v>130</v>
      </c>
      <c r="F1740" s="7" t="s">
        <v>8905</v>
      </c>
      <c r="G1740" s="7" t="s">
        <v>7226</v>
      </c>
      <c r="H1740" s="7" t="s">
        <v>7288</v>
      </c>
      <c r="I1740" s="7" t="s">
        <v>8913</v>
      </c>
      <c r="J1740" s="7" t="s">
        <v>7223</v>
      </c>
      <c r="K1740" s="7" t="s">
        <v>7129</v>
      </c>
      <c r="L1740" s="9" t="s">
        <v>8909</v>
      </c>
      <c r="M1740" s="9" t="s">
        <v>8910</v>
      </c>
      <c r="N1740" s="9" t="s">
        <v>8911</v>
      </c>
      <c r="O1740" s="7" t="s">
        <v>471</v>
      </c>
      <c r="P1740" s="7"/>
      <c r="Q1740" s="7"/>
      <c r="R1740" s="7">
        <v>66089</v>
      </c>
      <c r="S1740" s="7"/>
      <c r="T1740" s="7"/>
      <c r="U1740" s="7" t="s">
        <v>480</v>
      </c>
      <c r="V1740" s="7"/>
      <c r="W1740" s="7"/>
      <c r="X1740" s="7"/>
      <c r="Y1740" s="7" t="s">
        <v>480</v>
      </c>
      <c r="Z1740" s="9" t="s">
        <v>8912</v>
      </c>
      <c r="AA1740" s="7" t="s">
        <v>480</v>
      </c>
      <c r="AB1740" s="7">
        <v>1</v>
      </c>
    </row>
    <row r="1741" spans="1:28" ht="21.6" customHeight="1">
      <c r="A1741" s="7">
        <v>266</v>
      </c>
      <c r="B1741" s="7">
        <v>2026013738</v>
      </c>
      <c r="C1741" s="7">
        <v>1</v>
      </c>
      <c r="D1741" s="7" t="s">
        <v>7123</v>
      </c>
      <c r="E1741" s="7" t="s">
        <v>130</v>
      </c>
      <c r="F1741" s="7" t="s">
        <v>8896</v>
      </c>
      <c r="G1741" s="7" t="s">
        <v>7150</v>
      </c>
      <c r="H1741" s="7" t="s">
        <v>7332</v>
      </c>
      <c r="I1741" s="7" t="s">
        <v>7273</v>
      </c>
      <c r="J1741" s="7" t="s">
        <v>7274</v>
      </c>
      <c r="K1741" s="7" t="s">
        <v>7129</v>
      </c>
      <c r="L1741" s="9" t="s">
        <v>7266</v>
      </c>
      <c r="M1741" s="9" t="s">
        <v>7267</v>
      </c>
      <c r="N1741" s="9" t="s">
        <v>7268</v>
      </c>
      <c r="O1741" s="7" t="s">
        <v>471</v>
      </c>
      <c r="P1741" s="7"/>
      <c r="Q1741" s="7">
        <v>858</v>
      </c>
      <c r="R1741" s="7">
        <v>33528</v>
      </c>
      <c r="S1741" s="7" t="s">
        <v>480</v>
      </c>
      <c r="T1741" s="7"/>
      <c r="U1741" s="7"/>
      <c r="V1741" s="7"/>
      <c r="W1741" s="7"/>
      <c r="X1741" s="7"/>
      <c r="Y1741" s="7"/>
      <c r="Z1741" s="9" t="s">
        <v>8914</v>
      </c>
      <c r="AA1741" s="7" t="s">
        <v>480</v>
      </c>
      <c r="AB1741" s="7">
        <v>1</v>
      </c>
    </row>
    <row r="1742" spans="1:28" ht="21.6" customHeight="1">
      <c r="A1742" s="7">
        <v>274</v>
      </c>
      <c r="B1742" s="7">
        <v>2026013734</v>
      </c>
      <c r="C1742" s="7">
        <v>1</v>
      </c>
      <c r="D1742" s="7" t="s">
        <v>7123</v>
      </c>
      <c r="E1742" s="7" t="s">
        <v>130</v>
      </c>
      <c r="F1742" s="7" t="s">
        <v>8896</v>
      </c>
      <c r="G1742" s="7" t="s">
        <v>7314</v>
      </c>
      <c r="H1742" s="7" t="s">
        <v>7196</v>
      </c>
      <c r="I1742" s="7" t="s">
        <v>7281</v>
      </c>
      <c r="J1742" s="7" t="s">
        <v>7282</v>
      </c>
      <c r="K1742" s="7" t="s">
        <v>7129</v>
      </c>
      <c r="L1742" s="9" t="s">
        <v>7266</v>
      </c>
      <c r="M1742" s="9" t="s">
        <v>7267</v>
      </c>
      <c r="N1742" s="9" t="s">
        <v>7283</v>
      </c>
      <c r="O1742" s="7" t="s">
        <v>471</v>
      </c>
      <c r="P1742" s="7"/>
      <c r="Q1742" s="7"/>
      <c r="R1742" s="7">
        <v>158086</v>
      </c>
      <c r="S1742" s="7" t="s">
        <v>480</v>
      </c>
      <c r="T1742" s="7"/>
      <c r="U1742" s="7"/>
      <c r="V1742" s="7"/>
      <c r="W1742" s="7"/>
      <c r="X1742" s="7"/>
      <c r="Y1742" s="7"/>
      <c r="Z1742" s="9" t="s">
        <v>7132</v>
      </c>
      <c r="AA1742" s="7" t="s">
        <v>480</v>
      </c>
      <c r="AB1742" s="7">
        <v>1</v>
      </c>
    </row>
    <row r="1743" spans="1:28" ht="21.6" customHeight="1">
      <c r="A1743" s="7">
        <v>276</v>
      </c>
      <c r="B1743" s="7">
        <v>2026013736</v>
      </c>
      <c r="C1743" s="7">
        <v>1</v>
      </c>
      <c r="D1743" s="7" t="s">
        <v>7123</v>
      </c>
      <c r="E1743" s="7" t="s">
        <v>130</v>
      </c>
      <c r="F1743" s="7" t="s">
        <v>8896</v>
      </c>
      <c r="G1743" s="7" t="s">
        <v>7196</v>
      </c>
      <c r="H1743" s="7" t="s">
        <v>7150</v>
      </c>
      <c r="I1743" s="7" t="s">
        <v>7286</v>
      </c>
      <c r="J1743" s="7" t="s">
        <v>7282</v>
      </c>
      <c r="K1743" s="7" t="s">
        <v>7129</v>
      </c>
      <c r="L1743" s="9" t="s">
        <v>7266</v>
      </c>
      <c r="M1743" s="9" t="s">
        <v>7267</v>
      </c>
      <c r="N1743" s="9" t="s">
        <v>7287</v>
      </c>
      <c r="O1743" s="7" t="s">
        <v>471</v>
      </c>
      <c r="P1743" s="7"/>
      <c r="Q1743" s="7"/>
      <c r="R1743" s="7">
        <v>64154</v>
      </c>
      <c r="S1743" s="7" t="s">
        <v>480</v>
      </c>
      <c r="T1743" s="7"/>
      <c r="U1743" s="7"/>
      <c r="V1743" s="7"/>
      <c r="W1743" s="7"/>
      <c r="X1743" s="7"/>
      <c r="Y1743" s="7"/>
      <c r="Z1743" s="9" t="s">
        <v>7132</v>
      </c>
      <c r="AA1743" s="7" t="s">
        <v>480</v>
      </c>
      <c r="AB1743" s="7">
        <v>1</v>
      </c>
    </row>
    <row r="1744" spans="1:28" ht="21.6" customHeight="1">
      <c r="A1744" s="7">
        <v>368</v>
      </c>
      <c r="B1744" s="7">
        <v>2026013753</v>
      </c>
      <c r="C1744" s="7">
        <v>1</v>
      </c>
      <c r="D1744" s="7" t="s">
        <v>7123</v>
      </c>
      <c r="E1744" s="7" t="s">
        <v>125</v>
      </c>
      <c r="F1744" s="7" t="s">
        <v>8896</v>
      </c>
      <c r="G1744" s="7" t="s">
        <v>7197</v>
      </c>
      <c r="H1744" s="7" t="s">
        <v>7533</v>
      </c>
      <c r="I1744" s="7" t="s">
        <v>7634</v>
      </c>
      <c r="J1744" s="7" t="s">
        <v>7170</v>
      </c>
      <c r="K1744" s="7" t="s">
        <v>7129</v>
      </c>
      <c r="L1744" s="9" t="s">
        <v>7290</v>
      </c>
      <c r="M1744" s="9" t="s">
        <v>7291</v>
      </c>
      <c r="N1744" s="9" t="s">
        <v>7443</v>
      </c>
      <c r="O1744" s="7" t="s">
        <v>471</v>
      </c>
      <c r="P1744" s="7"/>
      <c r="Q1744" s="7">
        <v>1200</v>
      </c>
      <c r="R1744" s="7">
        <v>18000</v>
      </c>
      <c r="S1744" s="7"/>
      <c r="T1744" s="7"/>
      <c r="U1744" s="7"/>
      <c r="V1744" s="7"/>
      <c r="W1744" s="7" t="s">
        <v>480</v>
      </c>
      <c r="X1744" s="7"/>
      <c r="Y1744" s="7"/>
      <c r="Z1744" s="9" t="s">
        <v>8915</v>
      </c>
      <c r="AA1744" s="7" t="s">
        <v>480</v>
      </c>
      <c r="AB1744" s="7">
        <v>1</v>
      </c>
    </row>
    <row r="1745" spans="1:28" ht="21.6" customHeight="1">
      <c r="A1745" s="7">
        <v>384</v>
      </c>
      <c r="B1745" s="7">
        <v>2026013813</v>
      </c>
      <c r="C1745" s="7">
        <v>1</v>
      </c>
      <c r="D1745" s="7" t="s">
        <v>7123</v>
      </c>
      <c r="E1745" s="7" t="s">
        <v>125</v>
      </c>
      <c r="F1745" s="7" t="s">
        <v>8905</v>
      </c>
      <c r="G1745" s="7" t="s">
        <v>7226</v>
      </c>
      <c r="H1745" s="7" t="s">
        <v>7327</v>
      </c>
      <c r="I1745" s="7" t="s">
        <v>8908</v>
      </c>
      <c r="J1745" s="7" t="s">
        <v>7199</v>
      </c>
      <c r="K1745" s="7" t="s">
        <v>7129</v>
      </c>
      <c r="L1745" s="9" t="s">
        <v>8909</v>
      </c>
      <c r="M1745" s="9" t="s">
        <v>8910</v>
      </c>
      <c r="N1745" s="9" t="s">
        <v>8911</v>
      </c>
      <c r="O1745" s="7" t="s">
        <v>509</v>
      </c>
      <c r="P1745" s="7"/>
      <c r="Q1745" s="7"/>
      <c r="R1745" s="7">
        <v>289293</v>
      </c>
      <c r="S1745" s="7"/>
      <c r="T1745" s="7"/>
      <c r="U1745" s="7"/>
      <c r="V1745" s="7"/>
      <c r="W1745" s="7"/>
      <c r="X1745" s="7"/>
      <c r="Y1745" s="7"/>
      <c r="Z1745" s="9" t="s">
        <v>8916</v>
      </c>
      <c r="AA1745" s="7" t="s">
        <v>480</v>
      </c>
      <c r="AB1745" s="7">
        <v>1</v>
      </c>
    </row>
    <row r="1746" spans="1:28" ht="21.6" customHeight="1">
      <c r="A1746" s="7">
        <v>413</v>
      </c>
      <c r="B1746" s="7">
        <v>2026013814</v>
      </c>
      <c r="C1746" s="7">
        <v>1</v>
      </c>
      <c r="D1746" s="7" t="s">
        <v>7123</v>
      </c>
      <c r="E1746" s="7" t="s">
        <v>125</v>
      </c>
      <c r="F1746" s="7" t="s">
        <v>8905</v>
      </c>
      <c r="G1746" s="7" t="s">
        <v>7327</v>
      </c>
      <c r="H1746" s="7" t="s">
        <v>7288</v>
      </c>
      <c r="I1746" s="7" t="s">
        <v>8913</v>
      </c>
      <c r="J1746" s="7" t="s">
        <v>7223</v>
      </c>
      <c r="K1746" s="7" t="s">
        <v>7129</v>
      </c>
      <c r="L1746" s="9" t="s">
        <v>8909</v>
      </c>
      <c r="M1746" s="9" t="s">
        <v>8910</v>
      </c>
      <c r="N1746" s="9" t="s">
        <v>8911</v>
      </c>
      <c r="O1746" s="7" t="s">
        <v>509</v>
      </c>
      <c r="P1746" s="7"/>
      <c r="Q1746" s="7"/>
      <c r="R1746" s="7">
        <v>66089</v>
      </c>
      <c r="S1746" s="7"/>
      <c r="T1746" s="7"/>
      <c r="U1746" s="7"/>
      <c r="V1746" s="7"/>
      <c r="W1746" s="7"/>
      <c r="X1746" s="7"/>
      <c r="Y1746" s="7"/>
      <c r="Z1746" s="9" t="s">
        <v>8916</v>
      </c>
      <c r="AA1746" s="7" t="s">
        <v>480</v>
      </c>
      <c r="AB1746" s="7">
        <v>1</v>
      </c>
    </row>
    <row r="1747" spans="1:28" ht="21.6" customHeight="1">
      <c r="A1747" s="7">
        <v>428</v>
      </c>
      <c r="B1747" s="7">
        <v>2026013740</v>
      </c>
      <c r="C1747" s="7">
        <v>1</v>
      </c>
      <c r="D1747" s="7" t="s">
        <v>7123</v>
      </c>
      <c r="E1747" s="7" t="s">
        <v>125</v>
      </c>
      <c r="F1747" s="7" t="s">
        <v>8896</v>
      </c>
      <c r="G1747" s="7" t="s">
        <v>8917</v>
      </c>
      <c r="H1747" s="7" t="s">
        <v>7332</v>
      </c>
      <c r="I1747" s="7" t="s">
        <v>7416</v>
      </c>
      <c r="J1747" s="7" t="s">
        <v>7417</v>
      </c>
      <c r="K1747" s="7" t="s">
        <v>7129</v>
      </c>
      <c r="L1747" s="9" t="s">
        <v>7418</v>
      </c>
      <c r="M1747" s="9" t="s">
        <v>7356</v>
      </c>
      <c r="N1747" s="9" t="s">
        <v>7388</v>
      </c>
      <c r="O1747" s="7" t="s">
        <v>509</v>
      </c>
      <c r="P1747" s="7"/>
      <c r="Q1747" s="7"/>
      <c r="R1747" s="7">
        <v>77212</v>
      </c>
      <c r="S1747" s="7"/>
      <c r="T1747" s="7"/>
      <c r="U1747" s="7"/>
      <c r="V1747" s="7"/>
      <c r="W1747" s="7"/>
      <c r="X1747" s="7"/>
      <c r="Y1747" s="7"/>
      <c r="Z1747" s="9" t="s">
        <v>8918</v>
      </c>
      <c r="AA1747" s="7" t="s">
        <v>480</v>
      </c>
      <c r="AB1747" s="7">
        <v>1</v>
      </c>
    </row>
    <row r="1748" spans="1:28" ht="21.6" customHeight="1">
      <c r="A1748" s="7">
        <v>434</v>
      </c>
      <c r="B1748" s="7">
        <v>2026013561</v>
      </c>
      <c r="C1748" s="7">
        <v>1</v>
      </c>
      <c r="D1748" s="7" t="s">
        <v>7123</v>
      </c>
      <c r="E1748" s="7" t="s">
        <v>125</v>
      </c>
      <c r="F1748" s="7" t="s">
        <v>8874</v>
      </c>
      <c r="G1748" s="7" t="s">
        <v>7327</v>
      </c>
      <c r="H1748" s="7" t="s">
        <v>7347</v>
      </c>
      <c r="I1748" s="7" t="s">
        <v>7433</v>
      </c>
      <c r="J1748" s="7" t="s">
        <v>7234</v>
      </c>
      <c r="K1748" s="7" t="s">
        <v>7129</v>
      </c>
      <c r="L1748" s="9" t="s">
        <v>7434</v>
      </c>
      <c r="M1748" s="9" t="s">
        <v>7435</v>
      </c>
      <c r="N1748" s="9" t="s">
        <v>7436</v>
      </c>
      <c r="O1748" s="7" t="s">
        <v>7136</v>
      </c>
      <c r="P1748" s="7"/>
      <c r="Q1748" s="7">
        <v>32818</v>
      </c>
      <c r="R1748" s="7">
        <v>32443</v>
      </c>
      <c r="S1748" s="7"/>
      <c r="T1748" s="7"/>
      <c r="U1748" s="7"/>
      <c r="V1748" s="7"/>
      <c r="W1748" s="7"/>
      <c r="X1748" s="7"/>
      <c r="Y1748" s="7"/>
      <c r="Z1748" s="9" t="s">
        <v>7641</v>
      </c>
      <c r="AA1748" s="7" t="s">
        <v>480</v>
      </c>
      <c r="AB1748" s="7">
        <v>1</v>
      </c>
    </row>
    <row r="1749" spans="1:28" ht="21.6" customHeight="1">
      <c r="A1749" s="7">
        <v>457</v>
      </c>
      <c r="B1749" s="7">
        <v>2026013688</v>
      </c>
      <c r="C1749" s="7">
        <v>1</v>
      </c>
      <c r="D1749" s="7" t="s">
        <v>7123</v>
      </c>
      <c r="E1749" s="7" t="s">
        <v>125</v>
      </c>
      <c r="F1749" s="7" t="s">
        <v>8896</v>
      </c>
      <c r="G1749" s="7" t="s">
        <v>7226</v>
      </c>
      <c r="H1749" s="7" t="s">
        <v>7179</v>
      </c>
      <c r="I1749" s="7" t="s">
        <v>7923</v>
      </c>
      <c r="J1749" s="7" t="s">
        <v>7247</v>
      </c>
      <c r="K1749" s="7" t="s">
        <v>7129</v>
      </c>
      <c r="L1749" s="9" t="s">
        <v>8424</v>
      </c>
      <c r="M1749" s="9" t="s">
        <v>7925</v>
      </c>
      <c r="N1749" s="9" t="s">
        <v>7443</v>
      </c>
      <c r="O1749" s="7" t="s">
        <v>509</v>
      </c>
      <c r="P1749" s="7"/>
      <c r="Q1749" s="7">
        <v>15588</v>
      </c>
      <c r="R1749" s="7">
        <v>29606</v>
      </c>
      <c r="S1749" s="7"/>
      <c r="T1749" s="7"/>
      <c r="U1749" s="7"/>
      <c r="V1749" s="7"/>
      <c r="W1749" s="7"/>
      <c r="X1749" s="7"/>
      <c r="Y1749" s="7"/>
      <c r="Z1749" s="9" t="s">
        <v>8919</v>
      </c>
      <c r="AA1749" s="7" t="s">
        <v>480</v>
      </c>
      <c r="AB1749" s="7">
        <v>1</v>
      </c>
    </row>
    <row r="1750" spans="1:28" ht="21.6" customHeight="1">
      <c r="A1750" s="7">
        <v>48</v>
      </c>
      <c r="B1750" s="7">
        <v>2026010962</v>
      </c>
      <c r="C1750" s="7">
        <v>1</v>
      </c>
      <c r="D1750" s="7" t="s">
        <v>7123</v>
      </c>
      <c r="E1750" s="7" t="s">
        <v>145</v>
      </c>
      <c r="F1750" s="7" t="s">
        <v>8653</v>
      </c>
      <c r="G1750" s="7" t="s">
        <v>7314</v>
      </c>
      <c r="H1750" s="7" t="s">
        <v>7976</v>
      </c>
      <c r="I1750" s="7" t="s">
        <v>8658</v>
      </c>
      <c r="J1750" s="7" t="s">
        <v>7199</v>
      </c>
      <c r="K1750" s="7" t="s">
        <v>7129</v>
      </c>
      <c r="L1750" s="9" t="s">
        <v>8659</v>
      </c>
      <c r="M1750" s="9" t="s">
        <v>8660</v>
      </c>
      <c r="N1750" s="9"/>
      <c r="O1750" s="7" t="s">
        <v>7136</v>
      </c>
      <c r="P1750" s="7"/>
      <c r="Q1750" s="7"/>
      <c r="R1750" s="7">
        <v>93689</v>
      </c>
      <c r="S1750" s="7"/>
      <c r="T1750" s="7"/>
      <c r="U1750" s="7"/>
      <c r="V1750" s="7"/>
      <c r="W1750" s="7"/>
      <c r="X1750" s="7"/>
      <c r="Y1750" s="7"/>
      <c r="Z1750" s="9" t="s">
        <v>7766</v>
      </c>
      <c r="AA1750" s="7" t="s">
        <v>480</v>
      </c>
      <c r="AB1750" s="7">
        <v>1</v>
      </c>
    </row>
    <row r="1751" spans="1:28" ht="21.6" customHeight="1">
      <c r="A1751" s="7">
        <v>254</v>
      </c>
      <c r="B1751" s="7">
        <v>2026012770</v>
      </c>
      <c r="C1751" s="7">
        <v>1</v>
      </c>
      <c r="D1751" s="7" t="s">
        <v>7123</v>
      </c>
      <c r="E1751" s="7" t="s">
        <v>130</v>
      </c>
      <c r="F1751" s="7" t="s">
        <v>8819</v>
      </c>
      <c r="G1751" s="7" t="s">
        <v>7332</v>
      </c>
      <c r="H1751" s="7" t="s">
        <v>7564</v>
      </c>
      <c r="I1751" s="7" t="s">
        <v>7853</v>
      </c>
      <c r="J1751" s="7" t="s">
        <v>7199</v>
      </c>
      <c r="K1751" s="7" t="s">
        <v>7129</v>
      </c>
      <c r="L1751" s="9" t="s">
        <v>7574</v>
      </c>
      <c r="M1751" s="9" t="s">
        <v>7854</v>
      </c>
      <c r="N1751" s="9" t="s">
        <v>130</v>
      </c>
      <c r="O1751" s="7" t="s">
        <v>7136</v>
      </c>
      <c r="P1751" s="7"/>
      <c r="Q1751" s="7"/>
      <c r="R1751" s="7">
        <v>42418</v>
      </c>
      <c r="S1751" s="7"/>
      <c r="T1751" s="7"/>
      <c r="U1751" s="7"/>
      <c r="V1751" s="7"/>
      <c r="W1751" s="7"/>
      <c r="X1751" s="7"/>
      <c r="Y1751" s="7"/>
      <c r="Z1751" s="9" t="s">
        <v>7132</v>
      </c>
      <c r="AA1751" s="7" t="s">
        <v>480</v>
      </c>
      <c r="AB1751" s="7">
        <v>1</v>
      </c>
    </row>
    <row r="1752" spans="1:28" ht="21.6" customHeight="1">
      <c r="A1752" s="7">
        <v>278</v>
      </c>
      <c r="B1752" s="7">
        <v>2026013737</v>
      </c>
      <c r="C1752" s="7">
        <v>1</v>
      </c>
      <c r="D1752" s="7" t="s">
        <v>7123</v>
      </c>
      <c r="E1752" s="7" t="s">
        <v>130</v>
      </c>
      <c r="F1752" s="7" t="s">
        <v>8896</v>
      </c>
      <c r="G1752" s="7" t="s">
        <v>7196</v>
      </c>
      <c r="H1752" s="7" t="s">
        <v>7150</v>
      </c>
      <c r="I1752" s="7" t="s">
        <v>7286</v>
      </c>
      <c r="J1752" s="7" t="s">
        <v>7282</v>
      </c>
      <c r="K1752" s="7" t="s">
        <v>7129</v>
      </c>
      <c r="L1752" s="9" t="s">
        <v>7266</v>
      </c>
      <c r="M1752" s="9" t="s">
        <v>7267</v>
      </c>
      <c r="N1752" s="9" t="s">
        <v>7287</v>
      </c>
      <c r="O1752" s="7" t="s">
        <v>7136</v>
      </c>
      <c r="P1752" s="7"/>
      <c r="Q1752" s="7"/>
      <c r="R1752" s="7">
        <v>64154</v>
      </c>
      <c r="S1752" s="7"/>
      <c r="T1752" s="7"/>
      <c r="U1752" s="7"/>
      <c r="V1752" s="7"/>
      <c r="W1752" s="7"/>
      <c r="X1752" s="7"/>
      <c r="Y1752" s="7"/>
      <c r="Z1752" s="9" t="s">
        <v>7132</v>
      </c>
      <c r="AA1752" s="7" t="s">
        <v>480</v>
      </c>
      <c r="AB1752" s="7">
        <v>1</v>
      </c>
    </row>
    <row r="1753" spans="1:28" ht="21.6" customHeight="1">
      <c r="A1753" s="7">
        <v>373</v>
      </c>
      <c r="B1753" s="7">
        <v>2026010775</v>
      </c>
      <c r="C1753" s="7">
        <v>1</v>
      </c>
      <c r="D1753" s="7" t="s">
        <v>7123</v>
      </c>
      <c r="E1753" s="7" t="s">
        <v>125</v>
      </c>
      <c r="F1753" s="7" t="s">
        <v>8694</v>
      </c>
      <c r="G1753" s="7" t="s">
        <v>7333</v>
      </c>
      <c r="H1753" s="7" t="s">
        <v>7372</v>
      </c>
      <c r="I1753" s="7" t="s">
        <v>7885</v>
      </c>
      <c r="J1753" s="7" t="s">
        <v>7170</v>
      </c>
      <c r="K1753" s="7" t="s">
        <v>7129</v>
      </c>
      <c r="L1753" s="9" t="s">
        <v>7329</v>
      </c>
      <c r="M1753" s="9" t="s">
        <v>7886</v>
      </c>
      <c r="N1753" s="9" t="s">
        <v>7887</v>
      </c>
      <c r="O1753" s="7" t="s">
        <v>7136</v>
      </c>
      <c r="P1753" s="7">
        <v>181</v>
      </c>
      <c r="Q1753" s="7">
        <v>1050</v>
      </c>
      <c r="R1753" s="7">
        <v>4854</v>
      </c>
      <c r="S1753" s="7"/>
      <c r="T1753" s="7"/>
      <c r="U1753" s="7"/>
      <c r="V1753" s="7"/>
      <c r="W1753" s="7"/>
      <c r="X1753" s="7"/>
      <c r="Y1753" s="7"/>
      <c r="Z1753" s="9" t="s">
        <v>7641</v>
      </c>
      <c r="AA1753" s="7" t="s">
        <v>480</v>
      </c>
      <c r="AB1753" s="7">
        <v>1</v>
      </c>
    </row>
    <row r="1754" spans="1:28" ht="21.6" customHeight="1">
      <c r="A1754" s="7">
        <v>412</v>
      </c>
      <c r="B1754" s="7">
        <v>2026013889</v>
      </c>
      <c r="C1754" s="7">
        <v>1</v>
      </c>
      <c r="D1754" s="7" t="s">
        <v>7123</v>
      </c>
      <c r="E1754" s="7" t="s">
        <v>125</v>
      </c>
      <c r="F1754" s="7" t="s">
        <v>8905</v>
      </c>
      <c r="G1754" s="7" t="s">
        <v>7332</v>
      </c>
      <c r="H1754" s="7" t="s">
        <v>7372</v>
      </c>
      <c r="I1754" s="7" t="s">
        <v>7398</v>
      </c>
      <c r="J1754" s="7" t="s">
        <v>7223</v>
      </c>
      <c r="K1754" s="7" t="s">
        <v>7129</v>
      </c>
      <c r="L1754" s="9" t="s">
        <v>7200</v>
      </c>
      <c r="M1754" s="9" t="s">
        <v>7399</v>
      </c>
      <c r="N1754" s="9" t="s">
        <v>8549</v>
      </c>
      <c r="O1754" s="7" t="s">
        <v>509</v>
      </c>
      <c r="P1754" s="7"/>
      <c r="Q1754" s="7"/>
      <c r="R1754" s="7">
        <v>29737</v>
      </c>
      <c r="S1754" s="7"/>
      <c r="T1754" s="7"/>
      <c r="U1754" s="7"/>
      <c r="V1754" s="7"/>
      <c r="W1754" s="7"/>
      <c r="X1754" s="7"/>
      <c r="Y1754" s="7"/>
      <c r="Z1754" s="9" t="s">
        <v>8920</v>
      </c>
      <c r="AA1754" s="7" t="s">
        <v>480</v>
      </c>
      <c r="AB1754" s="7">
        <v>1</v>
      </c>
    </row>
    <row r="1755" spans="1:28" ht="21.6" customHeight="1">
      <c r="A1755" s="7">
        <v>135</v>
      </c>
      <c r="B1755" s="7">
        <v>2026013965</v>
      </c>
      <c r="C1755" s="7">
        <v>1</v>
      </c>
      <c r="D1755" s="7" t="s">
        <v>7123</v>
      </c>
      <c r="E1755" s="7" t="s">
        <v>125</v>
      </c>
      <c r="F1755" s="7" t="s">
        <v>8921</v>
      </c>
      <c r="G1755" s="7" t="s">
        <v>7226</v>
      </c>
      <c r="H1755" s="7" t="s">
        <v>8922</v>
      </c>
      <c r="I1755" s="7" t="s">
        <v>7311</v>
      </c>
      <c r="J1755" s="7" t="s">
        <v>7141</v>
      </c>
      <c r="K1755" s="7" t="s">
        <v>7129</v>
      </c>
      <c r="L1755" s="9" t="s">
        <v>7312</v>
      </c>
      <c r="M1755" s="9" t="s">
        <v>7313</v>
      </c>
      <c r="N1755" s="9"/>
      <c r="O1755" s="7" t="s">
        <v>509</v>
      </c>
      <c r="P1755" s="7"/>
      <c r="Q1755" s="7">
        <v>2300</v>
      </c>
      <c r="R1755" s="7">
        <v>46000</v>
      </c>
      <c r="S1755" s="7"/>
      <c r="T1755" s="7"/>
      <c r="U1755" s="7"/>
      <c r="V1755" s="7"/>
      <c r="W1755" s="7"/>
      <c r="X1755" s="7"/>
      <c r="Y1755" s="7"/>
      <c r="Z1755" s="9" t="s">
        <v>8923</v>
      </c>
      <c r="AA1755" s="7" t="s">
        <v>480</v>
      </c>
      <c r="AB1755" s="7">
        <v>1</v>
      </c>
    </row>
    <row r="1756" spans="1:28" ht="21.6" customHeight="1">
      <c r="A1756" s="7">
        <v>151</v>
      </c>
      <c r="B1756" s="7">
        <v>2026013991</v>
      </c>
      <c r="C1756" s="7">
        <v>1</v>
      </c>
      <c r="D1756" s="7" t="s">
        <v>7123</v>
      </c>
      <c r="E1756" s="7" t="s">
        <v>125</v>
      </c>
      <c r="F1756" s="7" t="s">
        <v>8921</v>
      </c>
      <c r="G1756" s="7" t="s">
        <v>7347</v>
      </c>
      <c r="H1756" s="7" t="s">
        <v>7288</v>
      </c>
      <c r="I1756" s="7" t="s">
        <v>7634</v>
      </c>
      <c r="J1756" s="7" t="s">
        <v>7170</v>
      </c>
      <c r="K1756" s="7" t="s">
        <v>7129</v>
      </c>
      <c r="L1756" s="9" t="s">
        <v>7290</v>
      </c>
      <c r="M1756" s="9" t="s">
        <v>7291</v>
      </c>
      <c r="N1756" s="9" t="s">
        <v>7443</v>
      </c>
      <c r="O1756" s="7" t="s">
        <v>471</v>
      </c>
      <c r="P1756" s="7"/>
      <c r="Q1756" s="7">
        <v>1200</v>
      </c>
      <c r="R1756" s="7">
        <v>18000</v>
      </c>
      <c r="S1756" s="7"/>
      <c r="T1756" s="7"/>
      <c r="U1756" s="7"/>
      <c r="V1756" s="7"/>
      <c r="W1756" s="7" t="s">
        <v>480</v>
      </c>
      <c r="X1756" s="7"/>
      <c r="Y1756" s="7"/>
      <c r="Z1756" s="9" t="s">
        <v>8924</v>
      </c>
      <c r="AA1756" s="7" t="s">
        <v>480</v>
      </c>
      <c r="AB1756" s="7">
        <v>1</v>
      </c>
    </row>
    <row r="1757" spans="1:28" ht="21.6" customHeight="1">
      <c r="A1757" s="7">
        <v>194</v>
      </c>
      <c r="B1757" s="7">
        <v>2026011486</v>
      </c>
      <c r="C1757" s="7">
        <v>1</v>
      </c>
      <c r="D1757" s="7" t="s">
        <v>7123</v>
      </c>
      <c r="E1757" s="7" t="s">
        <v>125</v>
      </c>
      <c r="F1757" s="7" t="s">
        <v>8720</v>
      </c>
      <c r="G1757" s="7" t="s">
        <v>7296</v>
      </c>
      <c r="H1757" s="7" t="s">
        <v>7226</v>
      </c>
      <c r="I1757" s="7" t="s">
        <v>8115</v>
      </c>
      <c r="J1757" s="7" t="s">
        <v>7223</v>
      </c>
      <c r="K1757" s="7" t="s">
        <v>7129</v>
      </c>
      <c r="L1757" s="9" t="s">
        <v>7216</v>
      </c>
      <c r="M1757" s="9" t="s">
        <v>7442</v>
      </c>
      <c r="N1757" s="9" t="s">
        <v>7443</v>
      </c>
      <c r="O1757" s="7" t="s">
        <v>7136</v>
      </c>
      <c r="P1757" s="7"/>
      <c r="Q1757" s="7"/>
      <c r="R1757" s="7">
        <v>5268</v>
      </c>
      <c r="S1757" s="7"/>
      <c r="T1757" s="7"/>
      <c r="U1757" s="7"/>
      <c r="V1757" s="7"/>
      <c r="W1757" s="7"/>
      <c r="X1757" s="7"/>
      <c r="Y1757" s="7"/>
      <c r="Z1757" s="9" t="s">
        <v>7641</v>
      </c>
      <c r="AA1757" s="7" t="s">
        <v>480</v>
      </c>
      <c r="AB1757" s="7">
        <v>1</v>
      </c>
    </row>
    <row r="1758" spans="1:28" ht="21.6" customHeight="1">
      <c r="A1758" s="7">
        <v>241</v>
      </c>
      <c r="B1758" s="7">
        <v>2026014057</v>
      </c>
      <c r="C1758" s="7">
        <v>1</v>
      </c>
      <c r="D1758" s="7" t="s">
        <v>7123</v>
      </c>
      <c r="E1758" s="7" t="s">
        <v>125</v>
      </c>
      <c r="F1758" s="7" t="s">
        <v>8921</v>
      </c>
      <c r="G1758" s="7" t="s">
        <v>7314</v>
      </c>
      <c r="H1758" s="7" t="s">
        <v>7196</v>
      </c>
      <c r="I1758" s="7" t="s">
        <v>7923</v>
      </c>
      <c r="J1758" s="7" t="s">
        <v>7247</v>
      </c>
      <c r="K1758" s="7" t="s">
        <v>7129</v>
      </c>
      <c r="L1758" s="9" t="s">
        <v>8424</v>
      </c>
      <c r="M1758" s="9" t="s">
        <v>7925</v>
      </c>
      <c r="N1758" s="9" t="s">
        <v>7443</v>
      </c>
      <c r="O1758" s="7" t="s">
        <v>471</v>
      </c>
      <c r="P1758" s="7"/>
      <c r="Q1758" s="7">
        <v>15588</v>
      </c>
      <c r="R1758" s="7">
        <v>29606</v>
      </c>
      <c r="S1758" s="7"/>
      <c r="T1758" s="7"/>
      <c r="U1758" s="7" t="s">
        <v>480</v>
      </c>
      <c r="V1758" s="7"/>
      <c r="W1758" s="7"/>
      <c r="X1758" s="7"/>
      <c r="Y1758" s="7"/>
      <c r="Z1758" s="9" t="s">
        <v>7308</v>
      </c>
      <c r="AA1758" s="7" t="s">
        <v>480</v>
      </c>
      <c r="AB1758" s="7">
        <v>1</v>
      </c>
    </row>
    <row r="1759" spans="1:28" ht="21.6" customHeight="1">
      <c r="A1759" s="7">
        <v>251</v>
      </c>
      <c r="B1759" s="7">
        <v>2026014058</v>
      </c>
      <c r="C1759" s="7">
        <v>1</v>
      </c>
      <c r="D1759" s="7" t="s">
        <v>7123</v>
      </c>
      <c r="E1759" s="7" t="s">
        <v>125</v>
      </c>
      <c r="F1759" s="7" t="s">
        <v>8921</v>
      </c>
      <c r="G1759" s="7" t="s">
        <v>7150</v>
      </c>
      <c r="H1759" s="7" t="s">
        <v>7373</v>
      </c>
      <c r="I1759" s="7" t="s">
        <v>8526</v>
      </c>
      <c r="J1759" s="7" t="s">
        <v>8496</v>
      </c>
      <c r="K1759" s="7" t="s">
        <v>7129</v>
      </c>
      <c r="L1759" s="9" t="s">
        <v>7408</v>
      </c>
      <c r="M1759" s="9" t="s">
        <v>7409</v>
      </c>
      <c r="N1759" s="9" t="s">
        <v>7410</v>
      </c>
      <c r="O1759" s="7" t="s">
        <v>471</v>
      </c>
      <c r="P1759" s="7"/>
      <c r="Q1759" s="7"/>
      <c r="R1759" s="7">
        <v>81942</v>
      </c>
      <c r="S1759" s="7"/>
      <c r="T1759" s="7"/>
      <c r="U1759" s="7" t="s">
        <v>480</v>
      </c>
      <c r="V1759" s="7"/>
      <c r="W1759" s="7"/>
      <c r="X1759" s="7"/>
      <c r="Y1759" s="7"/>
      <c r="Z1759" s="9" t="s">
        <v>7308</v>
      </c>
      <c r="AA1759" s="7" t="s">
        <v>480</v>
      </c>
      <c r="AB1759" s="7">
        <v>1</v>
      </c>
    </row>
    <row r="1760" spans="1:28" ht="21.6" customHeight="1">
      <c r="A1760" s="7">
        <v>254</v>
      </c>
      <c r="B1760" s="7">
        <v>2026014059</v>
      </c>
      <c r="C1760" s="7">
        <v>1</v>
      </c>
      <c r="D1760" s="7" t="s">
        <v>7123</v>
      </c>
      <c r="E1760" s="7" t="s">
        <v>125</v>
      </c>
      <c r="F1760" s="7" t="s">
        <v>8921</v>
      </c>
      <c r="G1760" s="7" t="s">
        <v>7373</v>
      </c>
      <c r="H1760" s="7" t="s">
        <v>7332</v>
      </c>
      <c r="I1760" s="7" t="s">
        <v>8517</v>
      </c>
      <c r="J1760" s="7" t="s">
        <v>8496</v>
      </c>
      <c r="K1760" s="7" t="s">
        <v>7129</v>
      </c>
      <c r="L1760" s="9" t="s">
        <v>7408</v>
      </c>
      <c r="M1760" s="9" t="s">
        <v>7659</v>
      </c>
      <c r="N1760" s="9" t="s">
        <v>7660</v>
      </c>
      <c r="O1760" s="7" t="s">
        <v>471</v>
      </c>
      <c r="P1760" s="7"/>
      <c r="Q1760" s="7"/>
      <c r="R1760" s="7">
        <v>58190</v>
      </c>
      <c r="S1760" s="7"/>
      <c r="T1760" s="7"/>
      <c r="U1760" s="7" t="s">
        <v>480</v>
      </c>
      <c r="V1760" s="7"/>
      <c r="W1760" s="7"/>
      <c r="X1760" s="7"/>
      <c r="Y1760" s="7"/>
      <c r="Z1760" s="9" t="s">
        <v>7308</v>
      </c>
      <c r="AA1760" s="7" t="s">
        <v>480</v>
      </c>
      <c r="AB1760" s="7">
        <v>1</v>
      </c>
    </row>
    <row r="1761" spans="1:28" ht="21.6" customHeight="1">
      <c r="A1761" s="7">
        <v>1</v>
      </c>
      <c r="B1761" s="7">
        <v>2026020064</v>
      </c>
      <c r="C1761" s="7">
        <v>1</v>
      </c>
      <c r="D1761" s="7" t="s">
        <v>7123</v>
      </c>
      <c r="E1761" s="7" t="s">
        <v>145</v>
      </c>
      <c r="F1761" s="7" t="s">
        <v>8925</v>
      </c>
      <c r="G1761" s="7" t="s">
        <v>7309</v>
      </c>
      <c r="H1761" s="7" t="s">
        <v>8875</v>
      </c>
      <c r="I1761" s="7" t="s">
        <v>8646</v>
      </c>
      <c r="J1761" s="7" t="s">
        <v>7170</v>
      </c>
      <c r="K1761" s="7" t="s">
        <v>7129</v>
      </c>
      <c r="L1761" s="9" t="s">
        <v>8347</v>
      </c>
      <c r="M1761" s="9" t="s">
        <v>8647</v>
      </c>
      <c r="N1761" s="9" t="s">
        <v>8648</v>
      </c>
      <c r="O1761" s="7" t="s">
        <v>471</v>
      </c>
      <c r="P1761" s="7"/>
      <c r="Q1761" s="7">
        <v>3466</v>
      </c>
      <c r="R1761" s="7">
        <v>16243</v>
      </c>
      <c r="S1761" s="7" t="s">
        <v>480</v>
      </c>
      <c r="T1761" s="7"/>
      <c r="U1761" s="7"/>
      <c r="V1761" s="7"/>
      <c r="W1761" s="7"/>
      <c r="X1761" s="7"/>
      <c r="Y1761" s="7"/>
      <c r="Z1761" s="9" t="s">
        <v>7766</v>
      </c>
      <c r="AA1761" s="7" t="s">
        <v>480</v>
      </c>
      <c r="AB1761" s="7">
        <v>1</v>
      </c>
    </row>
    <row r="1762" spans="1:28" ht="21.6" customHeight="1">
      <c r="A1762" s="7">
        <v>3</v>
      </c>
      <c r="B1762" s="7">
        <v>2026020121</v>
      </c>
      <c r="C1762" s="7">
        <v>1</v>
      </c>
      <c r="D1762" s="7" t="s">
        <v>7123</v>
      </c>
      <c r="E1762" s="7" t="s">
        <v>145</v>
      </c>
      <c r="F1762" s="7" t="s">
        <v>8925</v>
      </c>
      <c r="G1762" s="7" t="s">
        <v>7671</v>
      </c>
      <c r="H1762" s="7" t="s">
        <v>7288</v>
      </c>
      <c r="I1762" s="7" t="s">
        <v>8413</v>
      </c>
      <c r="J1762" s="7" t="s">
        <v>7170</v>
      </c>
      <c r="K1762" s="7" t="s">
        <v>7129</v>
      </c>
      <c r="L1762" s="9" t="s">
        <v>8347</v>
      </c>
      <c r="M1762" s="9" t="s">
        <v>8414</v>
      </c>
      <c r="N1762" s="9" t="s">
        <v>7161</v>
      </c>
      <c r="O1762" s="7" t="s">
        <v>7136</v>
      </c>
      <c r="P1762" s="7"/>
      <c r="Q1762" s="7">
        <v>873</v>
      </c>
      <c r="R1762" s="7">
        <v>1019</v>
      </c>
      <c r="S1762" s="7"/>
      <c r="T1762" s="7"/>
      <c r="U1762" s="7"/>
      <c r="V1762" s="7"/>
      <c r="W1762" s="7"/>
      <c r="X1762" s="7"/>
      <c r="Y1762" s="7"/>
      <c r="Z1762" s="9" t="s">
        <v>7766</v>
      </c>
      <c r="AA1762" s="7" t="s">
        <v>480</v>
      </c>
      <c r="AB1762" s="7">
        <v>1</v>
      </c>
    </row>
    <row r="1763" spans="1:28" ht="21.6" customHeight="1">
      <c r="A1763" s="7">
        <v>6</v>
      </c>
      <c r="B1763" s="7">
        <v>2026020130</v>
      </c>
      <c r="C1763" s="7">
        <v>1</v>
      </c>
      <c r="D1763" s="7" t="s">
        <v>7123</v>
      </c>
      <c r="E1763" s="7" t="s">
        <v>130</v>
      </c>
      <c r="F1763" s="7" t="s">
        <v>8925</v>
      </c>
      <c r="G1763" s="7" t="s">
        <v>8162</v>
      </c>
      <c r="H1763" s="7" t="s">
        <v>7589</v>
      </c>
      <c r="I1763" s="7" t="s">
        <v>7215</v>
      </c>
      <c r="J1763" s="7" t="s">
        <v>7199</v>
      </c>
      <c r="K1763" s="7" t="s">
        <v>7129</v>
      </c>
      <c r="L1763" s="9" t="s">
        <v>7216</v>
      </c>
      <c r="M1763" s="9" t="s">
        <v>7217</v>
      </c>
      <c r="N1763" s="9" t="s">
        <v>7218</v>
      </c>
      <c r="O1763" s="7" t="s">
        <v>471</v>
      </c>
      <c r="P1763" s="7"/>
      <c r="Q1763" s="7"/>
      <c r="R1763" s="7">
        <v>26751</v>
      </c>
      <c r="S1763" s="7" t="s">
        <v>480</v>
      </c>
      <c r="T1763" s="7"/>
      <c r="U1763" s="7"/>
      <c r="V1763" s="7"/>
      <c r="W1763" s="7"/>
      <c r="X1763" s="7"/>
      <c r="Y1763" s="7"/>
      <c r="Z1763" s="9" t="s">
        <v>7132</v>
      </c>
      <c r="AA1763" s="7" t="s">
        <v>480</v>
      </c>
      <c r="AB1763" s="7">
        <v>1</v>
      </c>
    </row>
    <row r="1764" spans="1:28" ht="21.6" customHeight="1">
      <c r="A1764" s="7">
        <v>8</v>
      </c>
      <c r="B1764" s="7">
        <v>2026020098</v>
      </c>
      <c r="C1764" s="7">
        <v>1</v>
      </c>
      <c r="D1764" s="7" t="s">
        <v>7123</v>
      </c>
      <c r="E1764" s="7" t="s">
        <v>130</v>
      </c>
      <c r="F1764" s="7" t="s">
        <v>8925</v>
      </c>
      <c r="G1764" s="7" t="s">
        <v>7226</v>
      </c>
      <c r="H1764" s="7" t="s">
        <v>7347</v>
      </c>
      <c r="I1764" s="7" t="s">
        <v>7228</v>
      </c>
      <c r="J1764" s="7" t="s">
        <v>7223</v>
      </c>
      <c r="K1764" s="7" t="s">
        <v>7129</v>
      </c>
      <c r="L1764" s="9" t="s">
        <v>7229</v>
      </c>
      <c r="M1764" s="9" t="s">
        <v>7230</v>
      </c>
      <c r="N1764" s="9"/>
      <c r="O1764" s="7" t="s">
        <v>7136</v>
      </c>
      <c r="P1764" s="7"/>
      <c r="Q1764" s="7"/>
      <c r="R1764" s="7">
        <v>32400</v>
      </c>
      <c r="S1764" s="7"/>
      <c r="T1764" s="7"/>
      <c r="U1764" s="7"/>
      <c r="V1764" s="7"/>
      <c r="W1764" s="7"/>
      <c r="X1764" s="7"/>
      <c r="Y1764" s="7"/>
      <c r="Z1764" s="9" t="s">
        <v>7132</v>
      </c>
      <c r="AA1764" s="7" t="s">
        <v>480</v>
      </c>
      <c r="AB1764" s="7">
        <v>1</v>
      </c>
    </row>
    <row r="1765" spans="1:28" ht="21.6" customHeight="1">
      <c r="A1765" s="7">
        <v>10</v>
      </c>
      <c r="B1765" s="7">
        <v>2026020117</v>
      </c>
      <c r="C1765" s="7">
        <v>1</v>
      </c>
      <c r="D1765" s="7" t="s">
        <v>7123</v>
      </c>
      <c r="E1765" s="7" t="s">
        <v>130</v>
      </c>
      <c r="F1765" s="7" t="s">
        <v>8925</v>
      </c>
      <c r="G1765" s="7" t="s">
        <v>7696</v>
      </c>
      <c r="H1765" s="7" t="s">
        <v>7843</v>
      </c>
      <c r="I1765" s="7" t="s">
        <v>7239</v>
      </c>
      <c r="J1765" s="7" t="s">
        <v>7234</v>
      </c>
      <c r="K1765" s="7" t="s">
        <v>7129</v>
      </c>
      <c r="L1765" s="9" t="s">
        <v>7240</v>
      </c>
      <c r="M1765" s="9" t="s">
        <v>7241</v>
      </c>
      <c r="N1765" s="9" t="s">
        <v>7218</v>
      </c>
      <c r="O1765" s="7" t="s">
        <v>471</v>
      </c>
      <c r="P1765" s="7"/>
      <c r="Q1765" s="7">
        <v>2795</v>
      </c>
      <c r="R1765" s="7">
        <v>339653</v>
      </c>
      <c r="S1765" s="7" t="s">
        <v>480</v>
      </c>
      <c r="T1765" s="7"/>
      <c r="U1765" s="7" t="s">
        <v>480</v>
      </c>
      <c r="V1765" s="7"/>
      <c r="W1765" s="7"/>
      <c r="X1765" s="7"/>
      <c r="Y1765" s="7"/>
      <c r="Z1765" s="9" t="s">
        <v>7597</v>
      </c>
      <c r="AA1765" s="7" t="s">
        <v>480</v>
      </c>
      <c r="AB1765" s="7">
        <v>1</v>
      </c>
    </row>
    <row r="1766" spans="1:28" ht="21.6" customHeight="1">
      <c r="A1766" s="7">
        <v>15</v>
      </c>
      <c r="B1766" s="7">
        <v>2026020154</v>
      </c>
      <c r="C1766" s="7">
        <v>1</v>
      </c>
      <c r="D1766" s="7" t="s">
        <v>7123</v>
      </c>
      <c r="E1766" s="7" t="s">
        <v>125</v>
      </c>
      <c r="F1766" s="7" t="s">
        <v>8925</v>
      </c>
      <c r="G1766" s="7" t="s">
        <v>7373</v>
      </c>
      <c r="H1766" s="7" t="s">
        <v>7204</v>
      </c>
      <c r="I1766" s="7" t="s">
        <v>8926</v>
      </c>
      <c r="J1766" s="7" t="s">
        <v>7170</v>
      </c>
      <c r="K1766" s="7" t="s">
        <v>7129</v>
      </c>
      <c r="L1766" s="9" t="s">
        <v>8927</v>
      </c>
      <c r="M1766" s="9" t="s">
        <v>8928</v>
      </c>
      <c r="N1766" s="9"/>
      <c r="O1766" s="7" t="s">
        <v>471</v>
      </c>
      <c r="P1766" s="7"/>
      <c r="Q1766" s="7">
        <v>16490</v>
      </c>
      <c r="R1766" s="7">
        <v>61525</v>
      </c>
      <c r="S1766" s="7"/>
      <c r="T1766" s="7"/>
      <c r="U1766" s="7" t="s">
        <v>480</v>
      </c>
      <c r="V1766" s="7"/>
      <c r="W1766" s="7"/>
      <c r="X1766" s="7"/>
      <c r="Y1766" s="7"/>
      <c r="Z1766" s="9" t="s">
        <v>8929</v>
      </c>
      <c r="AA1766" s="7" t="s">
        <v>480</v>
      </c>
      <c r="AB1766" s="7">
        <v>1</v>
      </c>
    </row>
    <row r="1767" spans="1:28" ht="21.6" customHeight="1">
      <c r="A1767" s="7">
        <v>18</v>
      </c>
      <c r="B1767" s="7">
        <v>2026020149</v>
      </c>
      <c r="C1767" s="7">
        <v>1</v>
      </c>
      <c r="D1767" s="7" t="s">
        <v>7123</v>
      </c>
      <c r="E1767" s="7" t="s">
        <v>125</v>
      </c>
      <c r="F1767" s="7" t="s">
        <v>8925</v>
      </c>
      <c r="G1767" s="7" t="s">
        <v>7150</v>
      </c>
      <c r="H1767" s="7" t="s">
        <v>7373</v>
      </c>
      <c r="I1767" s="7" t="s">
        <v>7923</v>
      </c>
      <c r="J1767" s="7" t="s">
        <v>7247</v>
      </c>
      <c r="K1767" s="7" t="s">
        <v>7129</v>
      </c>
      <c r="L1767" s="9" t="s">
        <v>8424</v>
      </c>
      <c r="M1767" s="9" t="s">
        <v>7925</v>
      </c>
      <c r="N1767" s="9" t="s">
        <v>7443</v>
      </c>
      <c r="O1767" s="7" t="s">
        <v>471</v>
      </c>
      <c r="P1767" s="7"/>
      <c r="Q1767" s="7">
        <v>20101</v>
      </c>
      <c r="R1767" s="7">
        <v>36098</v>
      </c>
      <c r="S1767" s="7"/>
      <c r="T1767" s="7"/>
      <c r="U1767" s="7"/>
      <c r="V1767" s="7"/>
      <c r="W1767" s="7" t="s">
        <v>480</v>
      </c>
      <c r="X1767" s="7"/>
      <c r="Y1767" s="7"/>
      <c r="Z1767" s="9" t="s">
        <v>8498</v>
      </c>
      <c r="AA1767" s="7" t="s">
        <v>480</v>
      </c>
      <c r="AB1767" s="7">
        <v>1</v>
      </c>
    </row>
    <row r="1768" spans="1:28" ht="21.6" customHeight="1">
      <c r="A1768" s="7">
        <v>1</v>
      </c>
      <c r="B1768" s="7">
        <v>2026020065</v>
      </c>
      <c r="C1768" s="7">
        <v>1</v>
      </c>
      <c r="D1768" s="7" t="s">
        <v>7123</v>
      </c>
      <c r="E1768" s="7" t="s">
        <v>145</v>
      </c>
      <c r="F1768" s="7" t="s">
        <v>8925</v>
      </c>
      <c r="G1768" s="7" t="s">
        <v>7309</v>
      </c>
      <c r="H1768" s="7" t="s">
        <v>8875</v>
      </c>
      <c r="I1768" s="7" t="s">
        <v>8646</v>
      </c>
      <c r="J1768" s="7" t="s">
        <v>7170</v>
      </c>
      <c r="K1768" s="7" t="s">
        <v>7129</v>
      </c>
      <c r="L1768" s="9" t="s">
        <v>8347</v>
      </c>
      <c r="M1768" s="9" t="s">
        <v>8647</v>
      </c>
      <c r="N1768" s="9" t="s">
        <v>8648</v>
      </c>
      <c r="O1768" s="7" t="s">
        <v>7136</v>
      </c>
      <c r="P1768" s="7"/>
      <c r="Q1768" s="7">
        <v>3466</v>
      </c>
      <c r="R1768" s="7">
        <v>16243</v>
      </c>
      <c r="S1768" s="7"/>
      <c r="T1768" s="7"/>
      <c r="U1768" s="7"/>
      <c r="V1768" s="7"/>
      <c r="W1768" s="7"/>
      <c r="X1768" s="7"/>
      <c r="Y1768" s="7"/>
      <c r="Z1768" s="9" t="s">
        <v>7766</v>
      </c>
      <c r="AA1768" s="7" t="s">
        <v>480</v>
      </c>
      <c r="AB1768" s="7">
        <v>1</v>
      </c>
    </row>
    <row r="1769" spans="1:28" ht="21.6" customHeight="1">
      <c r="A1769" s="7">
        <v>9</v>
      </c>
      <c r="B1769" s="7">
        <v>2026020097</v>
      </c>
      <c r="C1769" s="7">
        <v>1</v>
      </c>
      <c r="D1769" s="7" t="s">
        <v>7123</v>
      </c>
      <c r="E1769" s="7" t="s">
        <v>130</v>
      </c>
      <c r="F1769" s="7" t="s">
        <v>8925</v>
      </c>
      <c r="G1769" s="7" t="s">
        <v>7226</v>
      </c>
      <c r="H1769" s="7" t="s">
        <v>7347</v>
      </c>
      <c r="I1769" s="7" t="s">
        <v>7228</v>
      </c>
      <c r="J1769" s="7" t="s">
        <v>7223</v>
      </c>
      <c r="K1769" s="7" t="s">
        <v>7129</v>
      </c>
      <c r="L1769" s="9" t="s">
        <v>7229</v>
      </c>
      <c r="M1769" s="9" t="s">
        <v>7230</v>
      </c>
      <c r="N1769" s="9"/>
      <c r="O1769" s="7" t="s">
        <v>471</v>
      </c>
      <c r="P1769" s="7"/>
      <c r="Q1769" s="7"/>
      <c r="R1769" s="7">
        <v>32400</v>
      </c>
      <c r="S1769" s="7" t="s">
        <v>480</v>
      </c>
      <c r="T1769" s="7"/>
      <c r="U1769" s="7"/>
      <c r="V1769" s="7"/>
      <c r="W1769" s="7"/>
      <c r="X1769" s="7"/>
      <c r="Y1769" s="7"/>
      <c r="Z1769" s="9" t="s">
        <v>7132</v>
      </c>
      <c r="AA1769" s="7" t="s">
        <v>480</v>
      </c>
      <c r="AB1769" s="7">
        <v>1</v>
      </c>
    </row>
    <row r="1770" spans="1:28" ht="21.6" customHeight="1">
      <c r="A1770" s="7">
        <v>16</v>
      </c>
      <c r="B1770" s="7">
        <v>2026020119</v>
      </c>
      <c r="C1770" s="7">
        <v>1</v>
      </c>
      <c r="D1770" s="7" t="s">
        <v>7123</v>
      </c>
      <c r="E1770" s="7" t="s">
        <v>125</v>
      </c>
      <c r="F1770" s="7" t="s">
        <v>8925</v>
      </c>
      <c r="G1770" s="7" t="s">
        <v>7332</v>
      </c>
      <c r="H1770" s="7" t="s">
        <v>7372</v>
      </c>
      <c r="I1770" s="7" t="s">
        <v>7316</v>
      </c>
      <c r="J1770" s="7" t="s">
        <v>7141</v>
      </c>
      <c r="K1770" s="7" t="s">
        <v>7129</v>
      </c>
      <c r="L1770" s="9" t="s">
        <v>7317</v>
      </c>
      <c r="M1770" s="9" t="s">
        <v>7318</v>
      </c>
      <c r="N1770" s="9" t="s">
        <v>7319</v>
      </c>
      <c r="O1770" s="7" t="s">
        <v>509</v>
      </c>
      <c r="P1770" s="7"/>
      <c r="Q1770" s="7">
        <v>18535</v>
      </c>
      <c r="R1770" s="7">
        <v>158844</v>
      </c>
      <c r="S1770" s="7"/>
      <c r="T1770" s="7"/>
      <c r="U1770" s="7"/>
      <c r="V1770" s="7"/>
      <c r="W1770" s="7"/>
      <c r="X1770" s="7"/>
      <c r="Y1770" s="7"/>
      <c r="Z1770" s="9" t="s">
        <v>8402</v>
      </c>
      <c r="AA1770" s="7" t="s">
        <v>480</v>
      </c>
      <c r="AB1770" s="7">
        <v>1</v>
      </c>
    </row>
    <row r="1771" spans="1:28" ht="21.6" customHeight="1">
      <c r="A1771" s="7">
        <v>1</v>
      </c>
      <c r="B1771" s="7">
        <v>2026020421</v>
      </c>
      <c r="C1771" s="7">
        <v>1</v>
      </c>
      <c r="D1771" s="7" t="s">
        <v>7123</v>
      </c>
      <c r="E1771" s="7" t="s">
        <v>145</v>
      </c>
      <c r="F1771" s="7" t="s">
        <v>8930</v>
      </c>
      <c r="G1771" s="7" t="s">
        <v>8931</v>
      </c>
      <c r="H1771" s="7" t="s">
        <v>7309</v>
      </c>
      <c r="I1771" s="7" t="s">
        <v>8722</v>
      </c>
      <c r="J1771" s="7" t="s">
        <v>7141</v>
      </c>
      <c r="K1771" s="7" t="s">
        <v>7129</v>
      </c>
      <c r="L1771" s="9" t="s">
        <v>7329</v>
      </c>
      <c r="M1771" s="9" t="s">
        <v>8723</v>
      </c>
      <c r="N1771" s="9"/>
      <c r="O1771" s="7" t="s">
        <v>471</v>
      </c>
      <c r="P1771" s="7">
        <v>5905</v>
      </c>
      <c r="Q1771" s="7">
        <v>11513</v>
      </c>
      <c r="R1771" s="7">
        <v>36578</v>
      </c>
      <c r="S1771" s="7" t="s">
        <v>480</v>
      </c>
      <c r="T1771" s="7"/>
      <c r="U1771" s="7"/>
      <c r="V1771" s="7"/>
      <c r="W1771" s="7"/>
      <c r="X1771" s="7"/>
      <c r="Y1771" s="7"/>
      <c r="Z1771" s="9" t="s">
        <v>7766</v>
      </c>
      <c r="AA1771" s="7" t="s">
        <v>480</v>
      </c>
      <c r="AB1771" s="7">
        <v>1</v>
      </c>
    </row>
    <row r="1772" spans="1:28" ht="21.6" customHeight="1">
      <c r="A1772" s="7">
        <v>4</v>
      </c>
      <c r="B1772" s="7">
        <v>2026020704</v>
      </c>
      <c r="C1772" s="7">
        <v>1</v>
      </c>
      <c r="D1772" s="7" t="s">
        <v>7123</v>
      </c>
      <c r="E1772" s="7" t="s">
        <v>145</v>
      </c>
      <c r="F1772" s="7" t="s">
        <v>8930</v>
      </c>
      <c r="G1772" s="7" t="s">
        <v>7383</v>
      </c>
      <c r="H1772" s="7" t="s">
        <v>8310</v>
      </c>
      <c r="I1772" s="7" t="s">
        <v>8417</v>
      </c>
      <c r="J1772" s="7" t="s">
        <v>7170</v>
      </c>
      <c r="K1772" s="7" t="s">
        <v>7129</v>
      </c>
      <c r="L1772" s="9" t="s">
        <v>8418</v>
      </c>
      <c r="M1772" s="9" t="s">
        <v>8419</v>
      </c>
      <c r="N1772" s="9" t="s">
        <v>8420</v>
      </c>
      <c r="O1772" s="7" t="s">
        <v>471</v>
      </c>
      <c r="P1772" s="7"/>
      <c r="Q1772" s="7">
        <v>41</v>
      </c>
      <c r="R1772" s="7">
        <v>391</v>
      </c>
      <c r="S1772" s="7" t="s">
        <v>480</v>
      </c>
      <c r="T1772" s="7"/>
      <c r="U1772" s="7"/>
      <c r="V1772" s="7"/>
      <c r="W1772" s="7"/>
      <c r="X1772" s="7"/>
      <c r="Y1772" s="7"/>
      <c r="Z1772" s="9" t="s">
        <v>8932</v>
      </c>
      <c r="AA1772" s="7" t="s">
        <v>480</v>
      </c>
      <c r="AB1772" s="7">
        <v>1</v>
      </c>
    </row>
    <row r="1773" spans="1:28" ht="21.6" customHeight="1">
      <c r="A1773" s="7">
        <v>6</v>
      </c>
      <c r="B1773" s="7">
        <v>2026020540</v>
      </c>
      <c r="C1773" s="7">
        <v>1</v>
      </c>
      <c r="D1773" s="7" t="s">
        <v>7123</v>
      </c>
      <c r="E1773" s="7" t="s">
        <v>145</v>
      </c>
      <c r="F1773" s="7" t="s">
        <v>8930</v>
      </c>
      <c r="G1773" s="7" t="s">
        <v>7872</v>
      </c>
      <c r="H1773" s="7" t="s">
        <v>8173</v>
      </c>
      <c r="I1773" s="7" t="s">
        <v>8556</v>
      </c>
      <c r="J1773" s="7" t="s">
        <v>7170</v>
      </c>
      <c r="K1773" s="7" t="s">
        <v>7129</v>
      </c>
      <c r="L1773" s="9" t="s">
        <v>7210</v>
      </c>
      <c r="M1773" s="9" t="s">
        <v>7211</v>
      </c>
      <c r="N1773" s="9"/>
      <c r="O1773" s="7" t="s">
        <v>471</v>
      </c>
      <c r="P1773" s="7"/>
      <c r="Q1773" s="7">
        <v>23</v>
      </c>
      <c r="R1773" s="7">
        <v>2328</v>
      </c>
      <c r="S1773" s="7" t="s">
        <v>480</v>
      </c>
      <c r="T1773" s="7"/>
      <c r="U1773" s="7"/>
      <c r="V1773" s="7"/>
      <c r="W1773" s="7"/>
      <c r="X1773" s="7"/>
      <c r="Y1773" s="7"/>
      <c r="Z1773" s="9" t="s">
        <v>7766</v>
      </c>
      <c r="AA1773" s="7" t="s">
        <v>480</v>
      </c>
      <c r="AB1773" s="7">
        <v>1</v>
      </c>
    </row>
    <row r="1774" spans="1:28" ht="21.6" customHeight="1">
      <c r="A1774" s="7">
        <v>8</v>
      </c>
      <c r="B1774" s="7">
        <v>2026020438</v>
      </c>
      <c r="C1774" s="7">
        <v>1</v>
      </c>
      <c r="D1774" s="7" t="s">
        <v>7123</v>
      </c>
      <c r="E1774" s="7" t="s">
        <v>145</v>
      </c>
      <c r="F1774" s="7" t="s">
        <v>8930</v>
      </c>
      <c r="G1774" s="7" t="s">
        <v>7178</v>
      </c>
      <c r="H1774" s="7" t="s">
        <v>8933</v>
      </c>
      <c r="I1774" s="7" t="s">
        <v>8849</v>
      </c>
      <c r="J1774" s="7" t="s">
        <v>7199</v>
      </c>
      <c r="K1774" s="7" t="s">
        <v>7129</v>
      </c>
      <c r="L1774" s="9" t="s">
        <v>8799</v>
      </c>
      <c r="M1774" s="9" t="s">
        <v>8850</v>
      </c>
      <c r="N1774" s="9" t="s">
        <v>8851</v>
      </c>
      <c r="O1774" s="7" t="s">
        <v>7136</v>
      </c>
      <c r="P1774" s="7"/>
      <c r="Q1774" s="7"/>
      <c r="R1774" s="7">
        <v>278852</v>
      </c>
      <c r="S1774" s="7"/>
      <c r="T1774" s="7"/>
      <c r="U1774" s="7"/>
      <c r="V1774" s="7"/>
      <c r="W1774" s="7"/>
      <c r="X1774" s="7"/>
      <c r="Y1774" s="7"/>
      <c r="Z1774" s="9" t="s">
        <v>8934</v>
      </c>
      <c r="AA1774" s="7" t="s">
        <v>480</v>
      </c>
      <c r="AB1774" s="7">
        <v>1</v>
      </c>
    </row>
    <row r="1775" spans="1:28" ht="21.6" customHeight="1">
      <c r="A1775" s="7">
        <v>10</v>
      </c>
      <c r="B1775" s="7">
        <v>2026020521</v>
      </c>
      <c r="C1775" s="7">
        <v>1</v>
      </c>
      <c r="D1775" s="7" t="s">
        <v>7123</v>
      </c>
      <c r="E1775" s="7" t="s">
        <v>145</v>
      </c>
      <c r="F1775" s="7" t="s">
        <v>8930</v>
      </c>
      <c r="G1775" s="7" t="s">
        <v>8146</v>
      </c>
      <c r="H1775" s="7" t="s">
        <v>8042</v>
      </c>
      <c r="I1775" s="7" t="s">
        <v>7222</v>
      </c>
      <c r="J1775" s="7" t="s">
        <v>7223</v>
      </c>
      <c r="K1775" s="7" t="s">
        <v>7129</v>
      </c>
      <c r="L1775" s="9" t="s">
        <v>7224</v>
      </c>
      <c r="M1775" s="9" t="s">
        <v>7225</v>
      </c>
      <c r="N1775" s="9" t="s">
        <v>8351</v>
      </c>
      <c r="O1775" s="7" t="s">
        <v>7136</v>
      </c>
      <c r="P1775" s="7"/>
      <c r="Q1775" s="7"/>
      <c r="R1775" s="7">
        <v>76429</v>
      </c>
      <c r="S1775" s="7"/>
      <c r="T1775" s="7"/>
      <c r="U1775" s="7"/>
      <c r="V1775" s="7"/>
      <c r="W1775" s="7"/>
      <c r="X1775" s="7"/>
      <c r="Y1775" s="7"/>
      <c r="Z1775" s="9" t="s">
        <v>8935</v>
      </c>
      <c r="AA1775" s="7" t="s">
        <v>480</v>
      </c>
      <c r="AB1775" s="7">
        <v>1</v>
      </c>
    </row>
    <row r="1776" spans="1:28" ht="21.6" customHeight="1">
      <c r="A1776" s="7">
        <v>12</v>
      </c>
      <c r="B1776" s="7">
        <v>2026020441</v>
      </c>
      <c r="C1776" s="7">
        <v>1</v>
      </c>
      <c r="D1776" s="7" t="s">
        <v>7123</v>
      </c>
      <c r="E1776" s="7" t="s">
        <v>145</v>
      </c>
      <c r="F1776" s="7" t="s">
        <v>8930</v>
      </c>
      <c r="G1776" s="7" t="s">
        <v>7673</v>
      </c>
      <c r="H1776" s="7" t="s">
        <v>7190</v>
      </c>
      <c r="I1776" s="7" t="s">
        <v>8798</v>
      </c>
      <c r="J1776" s="7" t="s">
        <v>7223</v>
      </c>
      <c r="K1776" s="7" t="s">
        <v>7129</v>
      </c>
      <c r="L1776" s="9" t="s">
        <v>8799</v>
      </c>
      <c r="M1776" s="9" t="s">
        <v>8800</v>
      </c>
      <c r="N1776" s="9" t="s">
        <v>8801</v>
      </c>
      <c r="O1776" s="7" t="s">
        <v>471</v>
      </c>
      <c r="P1776" s="7"/>
      <c r="Q1776" s="7"/>
      <c r="R1776" s="7">
        <v>29886</v>
      </c>
      <c r="S1776" s="7" t="s">
        <v>480</v>
      </c>
      <c r="T1776" s="7"/>
      <c r="U1776" s="7"/>
      <c r="V1776" s="7"/>
      <c r="W1776" s="7"/>
      <c r="X1776" s="7"/>
      <c r="Y1776" s="7"/>
      <c r="Z1776" s="9" t="s">
        <v>7766</v>
      </c>
      <c r="AA1776" s="7" t="s">
        <v>480</v>
      </c>
      <c r="AB1776" s="7">
        <v>1</v>
      </c>
    </row>
    <row r="1777" spans="1:28" ht="21.6" customHeight="1">
      <c r="A1777" s="7">
        <v>14</v>
      </c>
      <c r="B1777" s="7">
        <v>2026020598</v>
      </c>
      <c r="C1777" s="7">
        <v>1</v>
      </c>
      <c r="D1777" s="7" t="s">
        <v>7123</v>
      </c>
      <c r="E1777" s="7" t="s">
        <v>145</v>
      </c>
      <c r="F1777" s="7" t="s">
        <v>8930</v>
      </c>
      <c r="G1777" s="7" t="s">
        <v>7533</v>
      </c>
      <c r="H1777" s="7" t="s">
        <v>7529</v>
      </c>
      <c r="I1777" s="7" t="s">
        <v>7752</v>
      </c>
      <c r="J1777" s="7" t="s">
        <v>7753</v>
      </c>
      <c r="K1777" s="7" t="s">
        <v>7129</v>
      </c>
      <c r="L1777" s="9" t="s">
        <v>7279</v>
      </c>
      <c r="M1777" s="9" t="s">
        <v>7280</v>
      </c>
      <c r="N1777" s="9"/>
      <c r="O1777" s="7" t="s">
        <v>471</v>
      </c>
      <c r="P1777" s="7"/>
      <c r="Q1777" s="7"/>
      <c r="R1777" s="7">
        <v>80331</v>
      </c>
      <c r="S1777" s="7" t="s">
        <v>480</v>
      </c>
      <c r="T1777" s="7"/>
      <c r="U1777" s="7"/>
      <c r="V1777" s="7"/>
      <c r="W1777" s="7"/>
      <c r="X1777" s="7"/>
      <c r="Y1777" s="7"/>
      <c r="Z1777" s="9" t="s">
        <v>8936</v>
      </c>
      <c r="AA1777" s="7" t="s">
        <v>480</v>
      </c>
      <c r="AB1777" s="7">
        <v>1</v>
      </c>
    </row>
    <row r="1778" spans="1:28" ht="21.6" customHeight="1">
      <c r="A1778" s="7">
        <v>22</v>
      </c>
      <c r="B1778" s="7">
        <v>2026020474</v>
      </c>
      <c r="C1778" s="7">
        <v>1</v>
      </c>
      <c r="D1778" s="7" t="s">
        <v>7123</v>
      </c>
      <c r="E1778" s="7" t="s">
        <v>130</v>
      </c>
      <c r="F1778" s="7" t="s">
        <v>8930</v>
      </c>
      <c r="G1778" s="7" t="s">
        <v>8163</v>
      </c>
      <c r="H1778" s="7" t="s">
        <v>7196</v>
      </c>
      <c r="I1778" s="7" t="s">
        <v>8545</v>
      </c>
      <c r="J1778" s="7" t="s">
        <v>7170</v>
      </c>
      <c r="K1778" s="7" t="s">
        <v>7129</v>
      </c>
      <c r="L1778" s="9" t="s">
        <v>7486</v>
      </c>
      <c r="M1778" s="9" t="s">
        <v>7487</v>
      </c>
      <c r="N1778" s="9"/>
      <c r="O1778" s="7" t="s">
        <v>471</v>
      </c>
      <c r="P1778" s="7"/>
      <c r="Q1778" s="7">
        <v>184</v>
      </c>
      <c r="R1778" s="7">
        <v>9852</v>
      </c>
      <c r="S1778" s="7" t="s">
        <v>480</v>
      </c>
      <c r="T1778" s="7"/>
      <c r="U1778" s="7"/>
      <c r="V1778" s="7"/>
      <c r="W1778" s="7"/>
      <c r="X1778" s="7"/>
      <c r="Y1778" s="7"/>
      <c r="Z1778" s="9" t="s">
        <v>7132</v>
      </c>
      <c r="AA1778" s="7" t="s">
        <v>480</v>
      </c>
      <c r="AB1778" s="7">
        <v>1</v>
      </c>
    </row>
    <row r="1779" spans="1:28" ht="21.6" customHeight="1">
      <c r="A1779" s="7">
        <v>34</v>
      </c>
      <c r="B1779" s="7">
        <v>2026020514</v>
      </c>
      <c r="C1779" s="7">
        <v>1</v>
      </c>
      <c r="D1779" s="7" t="s">
        <v>7123</v>
      </c>
      <c r="E1779" s="7" t="s">
        <v>130</v>
      </c>
      <c r="F1779" s="7" t="s">
        <v>8930</v>
      </c>
      <c r="G1779" s="7" t="s">
        <v>7968</v>
      </c>
      <c r="H1779" s="7" t="s">
        <v>7983</v>
      </c>
      <c r="I1779" s="7" t="s">
        <v>8838</v>
      </c>
      <c r="J1779" s="7" t="s">
        <v>7247</v>
      </c>
      <c r="K1779" s="7" t="s">
        <v>7129</v>
      </c>
      <c r="L1779" s="9" t="s">
        <v>8667</v>
      </c>
      <c r="M1779" s="9" t="s">
        <v>8839</v>
      </c>
      <c r="N1779" s="9" t="s">
        <v>8840</v>
      </c>
      <c r="O1779" s="7" t="s">
        <v>471</v>
      </c>
      <c r="P1779" s="7"/>
      <c r="Q1779" s="7">
        <v>3531</v>
      </c>
      <c r="R1779" s="7">
        <v>24314</v>
      </c>
      <c r="S1779" s="7" t="s">
        <v>480</v>
      </c>
      <c r="T1779" s="7"/>
      <c r="U1779" s="7"/>
      <c r="V1779" s="7"/>
      <c r="W1779" s="7"/>
      <c r="X1779" s="7"/>
      <c r="Y1779" s="7"/>
      <c r="Z1779" s="9" t="s">
        <v>7132</v>
      </c>
      <c r="AA1779" s="7" t="s">
        <v>480</v>
      </c>
      <c r="AB1779" s="7">
        <v>1</v>
      </c>
    </row>
    <row r="1780" spans="1:28" ht="21.6" customHeight="1">
      <c r="A1780" s="7">
        <v>45</v>
      </c>
      <c r="B1780" s="7">
        <v>2026020481</v>
      </c>
      <c r="C1780" s="7">
        <v>1</v>
      </c>
      <c r="D1780" s="7" t="s">
        <v>7123</v>
      </c>
      <c r="E1780" s="7" t="s">
        <v>125</v>
      </c>
      <c r="F1780" s="7" t="s">
        <v>8930</v>
      </c>
      <c r="G1780" s="7" t="s">
        <v>7309</v>
      </c>
      <c r="H1780" s="7" t="s">
        <v>7179</v>
      </c>
      <c r="I1780" s="7" t="s">
        <v>7634</v>
      </c>
      <c r="J1780" s="7" t="s">
        <v>7170</v>
      </c>
      <c r="K1780" s="7" t="s">
        <v>7129</v>
      </c>
      <c r="L1780" s="9" t="s">
        <v>7290</v>
      </c>
      <c r="M1780" s="9" t="s">
        <v>7291</v>
      </c>
      <c r="N1780" s="9" t="s">
        <v>7443</v>
      </c>
      <c r="O1780" s="7" t="s">
        <v>471</v>
      </c>
      <c r="P1780" s="7"/>
      <c r="Q1780" s="7">
        <v>1300</v>
      </c>
      <c r="R1780" s="7">
        <v>19500</v>
      </c>
      <c r="S1780" s="7" t="s">
        <v>480</v>
      </c>
      <c r="T1780" s="7"/>
      <c r="U1780" s="7"/>
      <c r="V1780" s="7"/>
      <c r="W1780" s="7"/>
      <c r="X1780" s="7"/>
      <c r="Y1780" s="7"/>
      <c r="Z1780" s="9" t="s">
        <v>7641</v>
      </c>
      <c r="AA1780" s="7" t="s">
        <v>480</v>
      </c>
      <c r="AB1780" s="7">
        <v>1</v>
      </c>
    </row>
    <row r="1781" spans="1:28" ht="21.6" customHeight="1">
      <c r="A1781" s="7">
        <v>47</v>
      </c>
      <c r="B1781" s="7">
        <v>2026020497</v>
      </c>
      <c r="C1781" s="7">
        <v>1</v>
      </c>
      <c r="D1781" s="7" t="s">
        <v>7123</v>
      </c>
      <c r="E1781" s="7" t="s">
        <v>125</v>
      </c>
      <c r="F1781" s="7" t="s">
        <v>8930</v>
      </c>
      <c r="G1781" s="7" t="s">
        <v>7196</v>
      </c>
      <c r="H1781" s="7" t="s">
        <v>7150</v>
      </c>
      <c r="I1781" s="7" t="s">
        <v>8346</v>
      </c>
      <c r="J1781" s="7" t="s">
        <v>7170</v>
      </c>
      <c r="K1781" s="7" t="s">
        <v>7129</v>
      </c>
      <c r="L1781" s="9" t="s">
        <v>8347</v>
      </c>
      <c r="M1781" s="9" t="s">
        <v>8367</v>
      </c>
      <c r="N1781" s="9" t="s">
        <v>7443</v>
      </c>
      <c r="O1781" s="7" t="s">
        <v>471</v>
      </c>
      <c r="P1781" s="7"/>
      <c r="Q1781" s="7">
        <v>311</v>
      </c>
      <c r="R1781" s="7">
        <v>2587</v>
      </c>
      <c r="S1781" s="7" t="s">
        <v>480</v>
      </c>
      <c r="T1781" s="7"/>
      <c r="U1781" s="7"/>
      <c r="V1781" s="7"/>
      <c r="W1781" s="7"/>
      <c r="X1781" s="7"/>
      <c r="Y1781" s="7"/>
      <c r="Z1781" s="9" t="s">
        <v>7641</v>
      </c>
      <c r="AA1781" s="7" t="s">
        <v>480</v>
      </c>
      <c r="AB1781" s="7">
        <v>1</v>
      </c>
    </row>
    <row r="1782" spans="1:28" ht="21.6" customHeight="1">
      <c r="A1782" s="7">
        <v>49</v>
      </c>
      <c r="B1782" s="7">
        <v>2026020419</v>
      </c>
      <c r="C1782" s="7">
        <v>1</v>
      </c>
      <c r="D1782" s="7" t="s">
        <v>7123</v>
      </c>
      <c r="E1782" s="7" t="s">
        <v>125</v>
      </c>
      <c r="F1782" s="7" t="s">
        <v>8930</v>
      </c>
      <c r="G1782" s="7" t="s">
        <v>7226</v>
      </c>
      <c r="H1782" s="7" t="s">
        <v>7309</v>
      </c>
      <c r="I1782" s="7" t="s">
        <v>7393</v>
      </c>
      <c r="J1782" s="7" t="s">
        <v>7223</v>
      </c>
      <c r="K1782" s="7" t="s">
        <v>7129</v>
      </c>
      <c r="L1782" s="9" t="s">
        <v>7394</v>
      </c>
      <c r="M1782" s="9" t="s">
        <v>7395</v>
      </c>
      <c r="N1782" s="9"/>
      <c r="O1782" s="7" t="s">
        <v>471</v>
      </c>
      <c r="P1782" s="7"/>
      <c r="Q1782" s="7"/>
      <c r="R1782" s="7">
        <v>58000</v>
      </c>
      <c r="S1782" s="7" t="s">
        <v>480</v>
      </c>
      <c r="T1782" s="7"/>
      <c r="U1782" s="7"/>
      <c r="V1782" s="7"/>
      <c r="W1782" s="7"/>
      <c r="X1782" s="7"/>
      <c r="Y1782" s="7"/>
      <c r="Z1782" s="9" t="s">
        <v>7641</v>
      </c>
      <c r="AA1782" s="7" t="s">
        <v>480</v>
      </c>
      <c r="AB1782" s="7">
        <v>1</v>
      </c>
    </row>
    <row r="1783" spans="1:28" ht="21.6" customHeight="1">
      <c r="A1783" s="7">
        <v>68</v>
      </c>
      <c r="B1783" s="7">
        <v>2026020722</v>
      </c>
      <c r="C1783" s="7">
        <v>1</v>
      </c>
      <c r="D1783" s="7" t="s">
        <v>7123</v>
      </c>
      <c r="E1783" s="7" t="s">
        <v>125</v>
      </c>
      <c r="F1783" s="7" t="s">
        <v>8930</v>
      </c>
      <c r="G1783" s="7" t="s">
        <v>7372</v>
      </c>
      <c r="H1783" s="7" t="s">
        <v>7378</v>
      </c>
      <c r="I1783" s="7" t="s">
        <v>7516</v>
      </c>
      <c r="J1783" s="7" t="s">
        <v>1843</v>
      </c>
      <c r="K1783" s="7" t="s">
        <v>7129</v>
      </c>
      <c r="L1783" s="9" t="s">
        <v>7200</v>
      </c>
      <c r="M1783" s="9" t="s">
        <v>7493</v>
      </c>
      <c r="N1783" s="9" t="s">
        <v>7517</v>
      </c>
      <c r="O1783" s="7" t="s">
        <v>509</v>
      </c>
      <c r="P1783" s="7"/>
      <c r="Q1783" s="7"/>
      <c r="R1783" s="7">
        <v>262383</v>
      </c>
      <c r="S1783" s="7"/>
      <c r="T1783" s="7"/>
      <c r="U1783" s="7"/>
      <c r="V1783" s="7"/>
      <c r="W1783" s="7"/>
      <c r="X1783" s="7"/>
      <c r="Y1783" s="7"/>
      <c r="Z1783" s="9" t="s">
        <v>8937</v>
      </c>
      <c r="AA1783" s="7" t="s">
        <v>480</v>
      </c>
      <c r="AB1783" s="7">
        <v>1</v>
      </c>
    </row>
    <row r="1784" spans="1:28" ht="21.6" customHeight="1">
      <c r="A1784" s="7">
        <v>2</v>
      </c>
      <c r="B1784" s="7">
        <v>2026020776</v>
      </c>
      <c r="C1784" s="7">
        <v>1</v>
      </c>
      <c r="D1784" s="7" t="s">
        <v>7123</v>
      </c>
      <c r="E1784" s="7" t="s">
        <v>145</v>
      </c>
      <c r="F1784" s="7" t="s">
        <v>8938</v>
      </c>
      <c r="G1784" s="7" t="s">
        <v>7309</v>
      </c>
      <c r="H1784" s="7" t="s">
        <v>8875</v>
      </c>
      <c r="I1784" s="7" t="s">
        <v>8827</v>
      </c>
      <c r="J1784" s="7" t="s">
        <v>7141</v>
      </c>
      <c r="K1784" s="7" t="s">
        <v>7129</v>
      </c>
      <c r="L1784" s="9" t="s">
        <v>8828</v>
      </c>
      <c r="M1784" s="9" t="s">
        <v>8829</v>
      </c>
      <c r="N1784" s="9"/>
      <c r="O1784" s="7" t="s">
        <v>7136</v>
      </c>
      <c r="P1784" s="7">
        <v>191</v>
      </c>
      <c r="Q1784" s="7">
        <v>10207</v>
      </c>
      <c r="R1784" s="7">
        <v>55910</v>
      </c>
      <c r="S1784" s="7"/>
      <c r="T1784" s="7"/>
      <c r="U1784" s="7"/>
      <c r="V1784" s="7"/>
      <c r="W1784" s="7"/>
      <c r="X1784" s="7"/>
      <c r="Y1784" s="7"/>
      <c r="Z1784" s="9" t="s">
        <v>7766</v>
      </c>
      <c r="AA1784" s="7" t="s">
        <v>480</v>
      </c>
      <c r="AB1784" s="7">
        <v>1</v>
      </c>
    </row>
    <row r="1785" spans="1:28" ht="21.6" customHeight="1">
      <c r="A1785" s="7">
        <v>9</v>
      </c>
      <c r="B1785" s="7">
        <v>2026020437</v>
      </c>
      <c r="C1785" s="7">
        <v>1</v>
      </c>
      <c r="D1785" s="7" t="s">
        <v>7123</v>
      </c>
      <c r="E1785" s="7" t="s">
        <v>145</v>
      </c>
      <c r="F1785" s="7" t="s">
        <v>8930</v>
      </c>
      <c r="G1785" s="7" t="s">
        <v>7178</v>
      </c>
      <c r="H1785" s="7" t="s">
        <v>8933</v>
      </c>
      <c r="I1785" s="7" t="s">
        <v>8849</v>
      </c>
      <c r="J1785" s="7" t="s">
        <v>7199</v>
      </c>
      <c r="K1785" s="7" t="s">
        <v>7129</v>
      </c>
      <c r="L1785" s="9" t="s">
        <v>8799</v>
      </c>
      <c r="M1785" s="9" t="s">
        <v>8850</v>
      </c>
      <c r="N1785" s="9" t="s">
        <v>8851</v>
      </c>
      <c r="O1785" s="7" t="s">
        <v>471</v>
      </c>
      <c r="P1785" s="7"/>
      <c r="Q1785" s="7"/>
      <c r="R1785" s="7">
        <v>278852</v>
      </c>
      <c r="S1785" s="7" t="s">
        <v>480</v>
      </c>
      <c r="T1785" s="7"/>
      <c r="U1785" s="7"/>
      <c r="V1785" s="7"/>
      <c r="W1785" s="7"/>
      <c r="X1785" s="7"/>
      <c r="Y1785" s="7"/>
      <c r="Z1785" s="9" t="s">
        <v>8934</v>
      </c>
      <c r="AA1785" s="7" t="s">
        <v>480</v>
      </c>
      <c r="AB1785" s="7">
        <v>1</v>
      </c>
    </row>
    <row r="1786" spans="1:28" ht="21.6" customHeight="1">
      <c r="A1786" s="7">
        <v>11</v>
      </c>
      <c r="B1786" s="7">
        <v>2026020520</v>
      </c>
      <c r="C1786" s="7">
        <v>1</v>
      </c>
      <c r="D1786" s="7" t="s">
        <v>7123</v>
      </c>
      <c r="E1786" s="7" t="s">
        <v>145</v>
      </c>
      <c r="F1786" s="7" t="s">
        <v>8930</v>
      </c>
      <c r="G1786" s="7" t="s">
        <v>8146</v>
      </c>
      <c r="H1786" s="7" t="s">
        <v>8042</v>
      </c>
      <c r="I1786" s="7" t="s">
        <v>7222</v>
      </c>
      <c r="J1786" s="7" t="s">
        <v>7223</v>
      </c>
      <c r="K1786" s="7" t="s">
        <v>7129</v>
      </c>
      <c r="L1786" s="9" t="s">
        <v>7224</v>
      </c>
      <c r="M1786" s="9" t="s">
        <v>7225</v>
      </c>
      <c r="N1786" s="9" t="s">
        <v>8351</v>
      </c>
      <c r="O1786" s="7" t="s">
        <v>471</v>
      </c>
      <c r="P1786" s="7"/>
      <c r="Q1786" s="7"/>
      <c r="R1786" s="7">
        <v>76429</v>
      </c>
      <c r="S1786" s="7" t="s">
        <v>480</v>
      </c>
      <c r="T1786" s="7"/>
      <c r="U1786" s="7"/>
      <c r="V1786" s="7"/>
      <c r="W1786" s="7"/>
      <c r="X1786" s="7"/>
      <c r="Y1786" s="7"/>
      <c r="Z1786" s="9" t="s">
        <v>8935</v>
      </c>
      <c r="AA1786" s="7" t="s">
        <v>480</v>
      </c>
      <c r="AB1786" s="7">
        <v>1</v>
      </c>
    </row>
    <row r="1787" spans="1:28" ht="21.6" customHeight="1">
      <c r="A1787" s="7">
        <v>33</v>
      </c>
      <c r="B1787" s="7">
        <v>2026020118</v>
      </c>
      <c r="C1787" s="7">
        <v>1</v>
      </c>
      <c r="D1787" s="7" t="s">
        <v>7123</v>
      </c>
      <c r="E1787" s="7" t="s">
        <v>130</v>
      </c>
      <c r="F1787" s="7" t="s">
        <v>8925</v>
      </c>
      <c r="G1787" s="7" t="s">
        <v>7696</v>
      </c>
      <c r="H1787" s="7" t="s">
        <v>7843</v>
      </c>
      <c r="I1787" s="7" t="s">
        <v>7239</v>
      </c>
      <c r="J1787" s="7" t="s">
        <v>7234</v>
      </c>
      <c r="K1787" s="7" t="s">
        <v>7129</v>
      </c>
      <c r="L1787" s="9" t="s">
        <v>7240</v>
      </c>
      <c r="M1787" s="9" t="s">
        <v>7241</v>
      </c>
      <c r="N1787" s="9" t="s">
        <v>7218</v>
      </c>
      <c r="O1787" s="7" t="s">
        <v>7136</v>
      </c>
      <c r="P1787" s="7"/>
      <c r="Q1787" s="7">
        <v>2795</v>
      </c>
      <c r="R1787" s="7">
        <v>339653</v>
      </c>
      <c r="S1787" s="7"/>
      <c r="T1787" s="7"/>
      <c r="U1787" s="7"/>
      <c r="V1787" s="7"/>
      <c r="W1787" s="7"/>
      <c r="X1787" s="7"/>
      <c r="Y1787" s="7"/>
      <c r="Z1787" s="9" t="s">
        <v>7597</v>
      </c>
      <c r="AA1787" s="7" t="s">
        <v>480</v>
      </c>
      <c r="AB1787" s="7">
        <v>1</v>
      </c>
    </row>
    <row r="1788" spans="1:28" ht="21.6" customHeight="1">
      <c r="A1788" s="7">
        <v>46</v>
      </c>
      <c r="B1788" s="7">
        <v>2026020761</v>
      </c>
      <c r="C1788" s="7">
        <v>1</v>
      </c>
      <c r="D1788" s="7" t="s">
        <v>7123</v>
      </c>
      <c r="E1788" s="7" t="s">
        <v>125</v>
      </c>
      <c r="F1788" s="7" t="s">
        <v>8938</v>
      </c>
      <c r="G1788" s="7" t="s">
        <v>7226</v>
      </c>
      <c r="H1788" s="7" t="s">
        <v>7309</v>
      </c>
      <c r="I1788" s="7" t="s">
        <v>7628</v>
      </c>
      <c r="J1788" s="7" t="s">
        <v>7170</v>
      </c>
      <c r="K1788" s="7" t="s">
        <v>7129</v>
      </c>
      <c r="L1788" s="9" t="s">
        <v>7329</v>
      </c>
      <c r="M1788" s="9" t="s">
        <v>7629</v>
      </c>
      <c r="N1788" s="9" t="s">
        <v>7630</v>
      </c>
      <c r="O1788" s="7" t="s">
        <v>471</v>
      </c>
      <c r="P1788" s="7">
        <v>2006</v>
      </c>
      <c r="Q1788" s="7">
        <v>2997</v>
      </c>
      <c r="R1788" s="7">
        <v>10115</v>
      </c>
      <c r="S1788" s="7" t="s">
        <v>480</v>
      </c>
      <c r="T1788" s="7"/>
      <c r="U1788" s="7"/>
      <c r="V1788" s="7"/>
      <c r="W1788" s="7"/>
      <c r="X1788" s="7"/>
      <c r="Y1788" s="7"/>
      <c r="Z1788" s="9" t="s">
        <v>7766</v>
      </c>
      <c r="AA1788" s="7" t="s">
        <v>480</v>
      </c>
      <c r="AB1788" s="7">
        <v>1</v>
      </c>
    </row>
    <row r="1789" spans="1:28" ht="21.6" customHeight="1">
      <c r="A1789" s="7">
        <v>50</v>
      </c>
      <c r="B1789" s="7">
        <v>2026020763</v>
      </c>
      <c r="C1789" s="7">
        <v>1</v>
      </c>
      <c r="D1789" s="7" t="s">
        <v>7123</v>
      </c>
      <c r="E1789" s="7" t="s">
        <v>125</v>
      </c>
      <c r="F1789" s="7" t="s">
        <v>8938</v>
      </c>
      <c r="G1789" s="7" t="s">
        <v>7309</v>
      </c>
      <c r="H1789" s="7" t="s">
        <v>7179</v>
      </c>
      <c r="I1789" s="7" t="s">
        <v>7885</v>
      </c>
      <c r="J1789" s="7" t="s">
        <v>7170</v>
      </c>
      <c r="K1789" s="7" t="s">
        <v>7129</v>
      </c>
      <c r="L1789" s="9" t="s">
        <v>7329</v>
      </c>
      <c r="M1789" s="9" t="s">
        <v>7886</v>
      </c>
      <c r="N1789" s="9" t="s">
        <v>7887</v>
      </c>
      <c r="O1789" s="7" t="s">
        <v>471</v>
      </c>
      <c r="P1789" s="7">
        <v>203</v>
      </c>
      <c r="Q1789" s="7">
        <v>1130</v>
      </c>
      <c r="R1789" s="7">
        <v>5546</v>
      </c>
      <c r="S1789" s="7" t="s">
        <v>480</v>
      </c>
      <c r="T1789" s="7"/>
      <c r="U1789" s="7"/>
      <c r="V1789" s="7"/>
      <c r="W1789" s="7"/>
      <c r="X1789" s="7"/>
      <c r="Y1789" s="7"/>
      <c r="Z1789" s="9" t="s">
        <v>7766</v>
      </c>
      <c r="AA1789" s="7" t="s">
        <v>480</v>
      </c>
      <c r="AB1789" s="7">
        <v>1</v>
      </c>
    </row>
    <row r="1790" spans="1:28" ht="21.6" customHeight="1">
      <c r="A1790" s="7">
        <v>54</v>
      </c>
      <c r="B1790" s="7">
        <v>2026020420</v>
      </c>
      <c r="C1790" s="7">
        <v>1</v>
      </c>
      <c r="D1790" s="7" t="s">
        <v>7123</v>
      </c>
      <c r="E1790" s="7" t="s">
        <v>125</v>
      </c>
      <c r="F1790" s="7" t="s">
        <v>8930</v>
      </c>
      <c r="G1790" s="7" t="s">
        <v>7226</v>
      </c>
      <c r="H1790" s="7" t="s">
        <v>7309</v>
      </c>
      <c r="I1790" s="7" t="s">
        <v>7393</v>
      </c>
      <c r="J1790" s="7" t="s">
        <v>7223</v>
      </c>
      <c r="K1790" s="7" t="s">
        <v>7129</v>
      </c>
      <c r="L1790" s="9" t="s">
        <v>7394</v>
      </c>
      <c r="M1790" s="9" t="s">
        <v>7395</v>
      </c>
      <c r="N1790" s="9"/>
      <c r="O1790" s="7" t="s">
        <v>7136</v>
      </c>
      <c r="P1790" s="7"/>
      <c r="Q1790" s="7"/>
      <c r="R1790" s="7">
        <v>58000</v>
      </c>
      <c r="S1790" s="7"/>
      <c r="T1790" s="7"/>
      <c r="U1790" s="7"/>
      <c r="V1790" s="7"/>
      <c r="W1790" s="7"/>
      <c r="X1790" s="7"/>
      <c r="Y1790" s="7"/>
      <c r="Z1790" s="9" t="s">
        <v>7641</v>
      </c>
      <c r="AA1790" s="7" t="s">
        <v>480</v>
      </c>
      <c r="AB1790" s="7">
        <v>1</v>
      </c>
    </row>
    <row r="1791" spans="1:28" ht="21.6" customHeight="1">
      <c r="A1791" s="7">
        <v>69</v>
      </c>
      <c r="B1791" s="7">
        <v>2026020760</v>
      </c>
      <c r="C1791" s="7">
        <v>1</v>
      </c>
      <c r="D1791" s="7" t="s">
        <v>7123</v>
      </c>
      <c r="E1791" s="7" t="s">
        <v>125</v>
      </c>
      <c r="F1791" s="7" t="s">
        <v>8938</v>
      </c>
      <c r="G1791" s="7" t="s">
        <v>7296</v>
      </c>
      <c r="H1791" s="7" t="s">
        <v>7226</v>
      </c>
      <c r="I1791" s="7" t="s">
        <v>8526</v>
      </c>
      <c r="J1791" s="7" t="s">
        <v>8496</v>
      </c>
      <c r="K1791" s="7" t="s">
        <v>7129</v>
      </c>
      <c r="L1791" s="9" t="s">
        <v>7408</v>
      </c>
      <c r="M1791" s="9" t="s">
        <v>7409</v>
      </c>
      <c r="N1791" s="9" t="s">
        <v>7410</v>
      </c>
      <c r="O1791" s="7" t="s">
        <v>471</v>
      </c>
      <c r="P1791" s="7"/>
      <c r="Q1791" s="7"/>
      <c r="R1791" s="7">
        <v>109150</v>
      </c>
      <c r="S1791" s="7"/>
      <c r="T1791" s="7"/>
      <c r="U1791" s="7"/>
      <c r="V1791" s="7"/>
      <c r="W1791" s="7"/>
      <c r="X1791" s="7"/>
      <c r="Y1791" s="7" t="s">
        <v>480</v>
      </c>
      <c r="Z1791" s="9" t="s">
        <v>8939</v>
      </c>
      <c r="AA1791" s="7" t="s">
        <v>480</v>
      </c>
      <c r="AB1791" s="7">
        <v>1</v>
      </c>
    </row>
    <row r="1792" spans="1:28" ht="21.6" customHeight="1">
      <c r="A1792" s="7">
        <v>1</v>
      </c>
      <c r="B1792" s="7">
        <v>2026020953</v>
      </c>
      <c r="C1792" s="7">
        <v>1</v>
      </c>
      <c r="D1792" s="7" t="s">
        <v>7123</v>
      </c>
      <c r="E1792" s="7" t="s">
        <v>145</v>
      </c>
      <c r="F1792" s="7" t="s">
        <v>8940</v>
      </c>
      <c r="G1792" s="7" t="s">
        <v>7309</v>
      </c>
      <c r="H1792" s="7" t="s">
        <v>8382</v>
      </c>
      <c r="I1792" s="7" t="s">
        <v>8820</v>
      </c>
      <c r="J1792" s="7" t="s">
        <v>7128</v>
      </c>
      <c r="K1792" s="7" t="s">
        <v>7129</v>
      </c>
      <c r="L1792" s="9" t="s">
        <v>8821</v>
      </c>
      <c r="M1792" s="9" t="s">
        <v>8822</v>
      </c>
      <c r="N1792" s="9"/>
      <c r="O1792" s="7" t="s">
        <v>7136</v>
      </c>
      <c r="P1792" s="7"/>
      <c r="Q1792" s="7">
        <v>23132</v>
      </c>
      <c r="R1792" s="7">
        <v>85844</v>
      </c>
      <c r="S1792" s="7"/>
      <c r="T1792" s="7"/>
      <c r="U1792" s="7"/>
      <c r="V1792" s="7"/>
      <c r="W1792" s="7"/>
      <c r="X1792" s="7"/>
      <c r="Y1792" s="7"/>
      <c r="Z1792" s="9" t="s">
        <v>7766</v>
      </c>
      <c r="AA1792" s="7" t="s">
        <v>480</v>
      </c>
      <c r="AB1792" s="7">
        <v>1</v>
      </c>
    </row>
    <row r="1793" spans="1:28" ht="21.6" customHeight="1">
      <c r="A1793" s="7">
        <v>14</v>
      </c>
      <c r="B1793" s="7">
        <v>2026020873</v>
      </c>
      <c r="C1793" s="7">
        <v>1</v>
      </c>
      <c r="D1793" s="7" t="s">
        <v>7123</v>
      </c>
      <c r="E1793" s="7" t="s">
        <v>145</v>
      </c>
      <c r="F1793" s="7" t="s">
        <v>8938</v>
      </c>
      <c r="G1793" s="7" t="s">
        <v>7372</v>
      </c>
      <c r="H1793" s="7" t="s">
        <v>8022</v>
      </c>
      <c r="I1793" s="7" t="s">
        <v>8666</v>
      </c>
      <c r="J1793" s="7" t="s">
        <v>7223</v>
      </c>
      <c r="K1793" s="7" t="s">
        <v>7129</v>
      </c>
      <c r="L1793" s="9" t="s">
        <v>8667</v>
      </c>
      <c r="M1793" s="9" t="s">
        <v>8668</v>
      </c>
      <c r="N1793" s="9" t="s">
        <v>8648</v>
      </c>
      <c r="O1793" s="7" t="s">
        <v>7136</v>
      </c>
      <c r="P1793" s="7"/>
      <c r="Q1793" s="7"/>
      <c r="R1793" s="7">
        <v>39041</v>
      </c>
      <c r="S1793" s="7"/>
      <c r="T1793" s="7"/>
      <c r="U1793" s="7"/>
      <c r="V1793" s="7"/>
      <c r="W1793" s="7"/>
      <c r="X1793" s="7"/>
      <c r="Y1793" s="7"/>
      <c r="Z1793" s="9" t="s">
        <v>7766</v>
      </c>
      <c r="AA1793" s="7" t="s">
        <v>480</v>
      </c>
      <c r="AB1793" s="7">
        <v>1</v>
      </c>
    </row>
    <row r="1794" spans="1:28" ht="21.6" customHeight="1">
      <c r="A1794" s="7">
        <v>18</v>
      </c>
      <c r="B1794" s="7">
        <v>2026020745</v>
      </c>
      <c r="C1794" s="7">
        <v>1</v>
      </c>
      <c r="D1794" s="7" t="s">
        <v>7123</v>
      </c>
      <c r="E1794" s="7" t="s">
        <v>145</v>
      </c>
      <c r="F1794" s="7" t="s">
        <v>8938</v>
      </c>
      <c r="G1794" s="7" t="s">
        <v>7327</v>
      </c>
      <c r="H1794" s="7" t="s">
        <v>7671</v>
      </c>
      <c r="I1794" s="7" t="s">
        <v>8770</v>
      </c>
      <c r="J1794" s="7" t="s">
        <v>8496</v>
      </c>
      <c r="K1794" s="7" t="s">
        <v>7129</v>
      </c>
      <c r="L1794" s="9" t="s">
        <v>8771</v>
      </c>
      <c r="M1794" s="9" t="s">
        <v>8772</v>
      </c>
      <c r="N1794" s="9"/>
      <c r="O1794" s="7" t="s">
        <v>509</v>
      </c>
      <c r="P1794" s="7"/>
      <c r="Q1794" s="7"/>
      <c r="R1794" s="7">
        <v>114848</v>
      </c>
      <c r="S1794" s="7"/>
      <c r="T1794" s="7"/>
      <c r="U1794" s="7"/>
      <c r="V1794" s="7"/>
      <c r="W1794" s="7"/>
      <c r="X1794" s="7"/>
      <c r="Y1794" s="7"/>
      <c r="Z1794" s="9" t="s">
        <v>8941</v>
      </c>
      <c r="AA1794" s="7" t="s">
        <v>480</v>
      </c>
      <c r="AB1794" s="7">
        <v>1</v>
      </c>
    </row>
    <row r="1795" spans="1:28" ht="21.6" customHeight="1">
      <c r="A1795" s="7">
        <v>21</v>
      </c>
      <c r="B1795" s="7">
        <v>2026020810</v>
      </c>
      <c r="C1795" s="7">
        <v>1</v>
      </c>
      <c r="D1795" s="7" t="s">
        <v>7123</v>
      </c>
      <c r="E1795" s="7" t="s">
        <v>145</v>
      </c>
      <c r="F1795" s="7" t="s">
        <v>8938</v>
      </c>
      <c r="G1795" s="7" t="s">
        <v>7942</v>
      </c>
      <c r="H1795" s="7" t="s">
        <v>7740</v>
      </c>
      <c r="I1795" s="7" t="s">
        <v>8773</v>
      </c>
      <c r="J1795" s="7" t="s">
        <v>8496</v>
      </c>
      <c r="K1795" s="7" t="s">
        <v>7129</v>
      </c>
      <c r="L1795" s="9" t="s">
        <v>8774</v>
      </c>
      <c r="M1795" s="9" t="s">
        <v>8775</v>
      </c>
      <c r="N1795" s="9"/>
      <c r="O1795" s="7" t="s">
        <v>471</v>
      </c>
      <c r="P1795" s="7"/>
      <c r="Q1795" s="7"/>
      <c r="R1795" s="7">
        <v>208475</v>
      </c>
      <c r="S1795" s="7" t="s">
        <v>480</v>
      </c>
      <c r="T1795" s="7"/>
      <c r="U1795" s="7"/>
      <c r="V1795" s="7"/>
      <c r="W1795" s="7"/>
      <c r="X1795" s="7"/>
      <c r="Y1795" s="7"/>
      <c r="Z1795" s="9" t="s">
        <v>8942</v>
      </c>
      <c r="AA1795" s="7" t="s">
        <v>480</v>
      </c>
      <c r="AB1795" s="7">
        <v>1</v>
      </c>
    </row>
    <row r="1796" spans="1:28" ht="21.6" customHeight="1">
      <c r="A1796" s="7">
        <v>23</v>
      </c>
      <c r="B1796" s="7">
        <v>2026020599</v>
      </c>
      <c r="C1796" s="7">
        <v>1</v>
      </c>
      <c r="D1796" s="7" t="s">
        <v>7123</v>
      </c>
      <c r="E1796" s="7" t="s">
        <v>145</v>
      </c>
      <c r="F1796" s="7" t="s">
        <v>8930</v>
      </c>
      <c r="G1796" s="7" t="s">
        <v>7533</v>
      </c>
      <c r="H1796" s="7" t="s">
        <v>7529</v>
      </c>
      <c r="I1796" s="7" t="s">
        <v>7752</v>
      </c>
      <c r="J1796" s="7" t="s">
        <v>7753</v>
      </c>
      <c r="K1796" s="7" t="s">
        <v>7129</v>
      </c>
      <c r="L1796" s="9" t="s">
        <v>7279</v>
      </c>
      <c r="M1796" s="9" t="s">
        <v>7280</v>
      </c>
      <c r="N1796" s="9"/>
      <c r="O1796" s="7" t="s">
        <v>7136</v>
      </c>
      <c r="P1796" s="7"/>
      <c r="Q1796" s="7"/>
      <c r="R1796" s="7">
        <v>80331</v>
      </c>
      <c r="S1796" s="7"/>
      <c r="T1796" s="7"/>
      <c r="U1796" s="7"/>
      <c r="V1796" s="7"/>
      <c r="W1796" s="7"/>
      <c r="X1796" s="7"/>
      <c r="Y1796" s="7"/>
      <c r="Z1796" s="9" t="s">
        <v>8936</v>
      </c>
      <c r="AA1796" s="7" t="s">
        <v>480</v>
      </c>
      <c r="AB1796" s="7">
        <v>1</v>
      </c>
    </row>
    <row r="1797" spans="1:28" ht="21.6" customHeight="1">
      <c r="A1797" s="7">
        <v>42</v>
      </c>
      <c r="B1797" s="7">
        <v>2026020804</v>
      </c>
      <c r="C1797" s="7">
        <v>1</v>
      </c>
      <c r="D1797" s="7" t="s">
        <v>7123</v>
      </c>
      <c r="E1797" s="7" t="s">
        <v>130</v>
      </c>
      <c r="F1797" s="7" t="s">
        <v>8938</v>
      </c>
      <c r="G1797" s="7" t="s">
        <v>7327</v>
      </c>
      <c r="H1797" s="7" t="s">
        <v>7303</v>
      </c>
      <c r="I1797" s="7" t="s">
        <v>8545</v>
      </c>
      <c r="J1797" s="7" t="s">
        <v>7170</v>
      </c>
      <c r="K1797" s="7" t="s">
        <v>7129</v>
      </c>
      <c r="L1797" s="9" t="s">
        <v>7486</v>
      </c>
      <c r="M1797" s="9" t="s">
        <v>7487</v>
      </c>
      <c r="N1797" s="9"/>
      <c r="O1797" s="7" t="s">
        <v>7136</v>
      </c>
      <c r="P1797" s="7"/>
      <c r="Q1797" s="7">
        <v>184</v>
      </c>
      <c r="R1797" s="7">
        <v>9944</v>
      </c>
      <c r="S1797" s="7"/>
      <c r="T1797" s="7"/>
      <c r="U1797" s="7"/>
      <c r="V1797" s="7"/>
      <c r="W1797" s="7"/>
      <c r="X1797" s="7"/>
      <c r="Y1797" s="7"/>
      <c r="Z1797" s="9" t="s">
        <v>7132</v>
      </c>
      <c r="AA1797" s="7" t="s">
        <v>480</v>
      </c>
      <c r="AB1797" s="7">
        <v>1</v>
      </c>
    </row>
    <row r="1798" spans="1:28" ht="21.6" customHeight="1">
      <c r="A1798" s="7">
        <v>83</v>
      </c>
      <c r="B1798" s="7">
        <v>2026020789</v>
      </c>
      <c r="C1798" s="7">
        <v>1</v>
      </c>
      <c r="D1798" s="7" t="s">
        <v>7123</v>
      </c>
      <c r="E1798" s="7" t="s">
        <v>125</v>
      </c>
      <c r="F1798" s="7" t="s">
        <v>8938</v>
      </c>
      <c r="G1798" s="7" t="s">
        <v>7696</v>
      </c>
      <c r="H1798" s="7" t="s">
        <v>7237</v>
      </c>
      <c r="I1798" s="7" t="s">
        <v>8346</v>
      </c>
      <c r="J1798" s="7" t="s">
        <v>7170</v>
      </c>
      <c r="K1798" s="7" t="s">
        <v>7129</v>
      </c>
      <c r="L1798" s="9" t="s">
        <v>8347</v>
      </c>
      <c r="M1798" s="9" t="s">
        <v>8367</v>
      </c>
      <c r="N1798" s="9" t="s">
        <v>7443</v>
      </c>
      <c r="O1798" s="7" t="s">
        <v>471</v>
      </c>
      <c r="P1798" s="7"/>
      <c r="Q1798" s="7">
        <v>311</v>
      </c>
      <c r="R1798" s="7">
        <v>2587</v>
      </c>
      <c r="S1798" s="7"/>
      <c r="T1798" s="7"/>
      <c r="U1798" s="7"/>
      <c r="V1798" s="7"/>
      <c r="W1798" s="7" t="s">
        <v>480</v>
      </c>
      <c r="X1798" s="7"/>
      <c r="Y1798" s="7"/>
      <c r="Z1798" s="9" t="s">
        <v>8943</v>
      </c>
      <c r="AA1798" s="7" t="s">
        <v>480</v>
      </c>
      <c r="AB1798" s="7">
        <v>1</v>
      </c>
    </row>
    <row r="1799" spans="1:28" ht="21.6" customHeight="1">
      <c r="A1799" s="7">
        <v>84</v>
      </c>
      <c r="B1799" s="7">
        <v>2026020938</v>
      </c>
      <c r="C1799" s="7">
        <v>1</v>
      </c>
      <c r="D1799" s="7" t="s">
        <v>7123</v>
      </c>
      <c r="E1799" s="7" t="s">
        <v>125</v>
      </c>
      <c r="F1799" s="7" t="s">
        <v>8940</v>
      </c>
      <c r="G1799" s="7" t="s">
        <v>7226</v>
      </c>
      <c r="H1799" s="7" t="s">
        <v>7309</v>
      </c>
      <c r="I1799" s="7" t="s">
        <v>8254</v>
      </c>
      <c r="J1799" s="7" t="s">
        <v>7199</v>
      </c>
      <c r="K1799" s="7" t="s">
        <v>7129</v>
      </c>
      <c r="L1799" s="9" t="s">
        <v>7200</v>
      </c>
      <c r="M1799" s="9" t="s">
        <v>8255</v>
      </c>
      <c r="N1799" s="9" t="s">
        <v>8256</v>
      </c>
      <c r="O1799" s="7" t="s">
        <v>509</v>
      </c>
      <c r="P1799" s="7"/>
      <c r="Q1799" s="7"/>
      <c r="R1799" s="7">
        <v>788</v>
      </c>
      <c r="S1799" s="7"/>
      <c r="T1799" s="7"/>
      <c r="U1799" s="7"/>
      <c r="V1799" s="7"/>
      <c r="W1799" s="7"/>
      <c r="X1799" s="7"/>
      <c r="Y1799" s="7"/>
      <c r="Z1799" s="9" t="s">
        <v>8944</v>
      </c>
      <c r="AA1799" s="7" t="s">
        <v>480</v>
      </c>
      <c r="AB1799" s="7">
        <v>1</v>
      </c>
    </row>
    <row r="1800" spans="1:28" ht="21.6" customHeight="1">
      <c r="A1800" s="7">
        <v>85</v>
      </c>
      <c r="B1800" s="7">
        <v>2026020861</v>
      </c>
      <c r="C1800" s="7">
        <v>1</v>
      </c>
      <c r="D1800" s="7" t="s">
        <v>7123</v>
      </c>
      <c r="E1800" s="7" t="s">
        <v>125</v>
      </c>
      <c r="F1800" s="7" t="s">
        <v>8938</v>
      </c>
      <c r="G1800" s="7" t="s">
        <v>7332</v>
      </c>
      <c r="H1800" s="7" t="s">
        <v>7793</v>
      </c>
      <c r="I1800" s="7" t="s">
        <v>7350</v>
      </c>
      <c r="J1800" s="7" t="s">
        <v>7199</v>
      </c>
      <c r="K1800" s="7" t="s">
        <v>7129</v>
      </c>
      <c r="L1800" s="9" t="s">
        <v>7344</v>
      </c>
      <c r="M1800" s="9" t="s">
        <v>7521</v>
      </c>
      <c r="N1800" s="9" t="s">
        <v>7522</v>
      </c>
      <c r="O1800" s="7" t="s">
        <v>471</v>
      </c>
      <c r="P1800" s="7"/>
      <c r="Q1800" s="7"/>
      <c r="R1800" s="7">
        <v>1650</v>
      </c>
      <c r="S1800" s="7" t="s">
        <v>480</v>
      </c>
      <c r="T1800" s="7"/>
      <c r="U1800" s="7"/>
      <c r="V1800" s="7"/>
      <c r="W1800" s="7"/>
      <c r="X1800" s="7"/>
      <c r="Y1800" s="7"/>
      <c r="Z1800" s="9" t="s">
        <v>7641</v>
      </c>
      <c r="AA1800" s="7" t="s">
        <v>480</v>
      </c>
      <c r="AB1800" s="7">
        <v>1</v>
      </c>
    </row>
    <row r="1801" spans="1:28" ht="21.6" customHeight="1">
      <c r="A1801" s="7">
        <v>87</v>
      </c>
      <c r="B1801" s="7">
        <v>2026020971</v>
      </c>
      <c r="C1801" s="7">
        <v>1</v>
      </c>
      <c r="D1801" s="7" t="s">
        <v>7123</v>
      </c>
      <c r="E1801" s="7" t="s">
        <v>125</v>
      </c>
      <c r="F1801" s="7" t="s">
        <v>8940</v>
      </c>
      <c r="G1801" s="7" t="s">
        <v>7179</v>
      </c>
      <c r="H1801" s="7" t="s">
        <v>7327</v>
      </c>
      <c r="I1801" s="7" t="s">
        <v>7374</v>
      </c>
      <c r="J1801" s="7" t="s">
        <v>7199</v>
      </c>
      <c r="K1801" s="7" t="s">
        <v>7129</v>
      </c>
      <c r="L1801" s="9" t="s">
        <v>7216</v>
      </c>
      <c r="M1801" s="9" t="s">
        <v>7375</v>
      </c>
      <c r="N1801" s="9" t="s">
        <v>7376</v>
      </c>
      <c r="O1801" s="7" t="s">
        <v>471</v>
      </c>
      <c r="P1801" s="7"/>
      <c r="Q1801" s="7"/>
      <c r="R1801" s="7">
        <v>83705</v>
      </c>
      <c r="S1801" s="7" t="s">
        <v>480</v>
      </c>
      <c r="T1801" s="7"/>
      <c r="U1801" s="7"/>
      <c r="V1801" s="7"/>
      <c r="W1801" s="7"/>
      <c r="X1801" s="7"/>
      <c r="Y1801" s="7"/>
      <c r="Z1801" s="9" t="s">
        <v>7641</v>
      </c>
      <c r="AA1801" s="7" t="s">
        <v>480</v>
      </c>
      <c r="AB1801" s="7">
        <v>1</v>
      </c>
    </row>
    <row r="1802" spans="1:28" ht="21.6" customHeight="1">
      <c r="A1802" s="7">
        <v>91</v>
      </c>
      <c r="B1802" s="7">
        <v>2026020946</v>
      </c>
      <c r="C1802" s="7">
        <v>1</v>
      </c>
      <c r="D1802" s="7" t="s">
        <v>7123</v>
      </c>
      <c r="E1802" s="7" t="s">
        <v>125</v>
      </c>
      <c r="F1802" s="7" t="s">
        <v>8940</v>
      </c>
      <c r="G1802" s="7" t="s">
        <v>7309</v>
      </c>
      <c r="H1802" s="7" t="s">
        <v>7179</v>
      </c>
      <c r="I1802" s="7" t="s">
        <v>8115</v>
      </c>
      <c r="J1802" s="7" t="s">
        <v>7223</v>
      </c>
      <c r="K1802" s="7" t="s">
        <v>7129</v>
      </c>
      <c r="L1802" s="9" t="s">
        <v>7216</v>
      </c>
      <c r="M1802" s="9" t="s">
        <v>7442</v>
      </c>
      <c r="N1802" s="9" t="s">
        <v>7443</v>
      </c>
      <c r="O1802" s="7" t="s">
        <v>471</v>
      </c>
      <c r="P1802" s="7"/>
      <c r="Q1802" s="7"/>
      <c r="R1802" s="7">
        <v>5823</v>
      </c>
      <c r="S1802" s="7" t="s">
        <v>480</v>
      </c>
      <c r="T1802" s="7"/>
      <c r="U1802" s="7"/>
      <c r="V1802" s="7"/>
      <c r="W1802" s="7"/>
      <c r="X1802" s="7"/>
      <c r="Y1802" s="7"/>
      <c r="Z1802" s="9" t="s">
        <v>7641</v>
      </c>
      <c r="AA1802" s="7" t="s">
        <v>480</v>
      </c>
      <c r="AB1802" s="7">
        <v>1</v>
      </c>
    </row>
    <row r="1803" spans="1:28" ht="21.6" customHeight="1">
      <c r="A1803" s="7">
        <v>93</v>
      </c>
      <c r="B1803" s="7">
        <v>2026020859</v>
      </c>
      <c r="C1803" s="7">
        <v>1</v>
      </c>
      <c r="D1803" s="7" t="s">
        <v>7123</v>
      </c>
      <c r="E1803" s="7" t="s">
        <v>125</v>
      </c>
      <c r="F1803" s="7" t="s">
        <v>8938</v>
      </c>
      <c r="G1803" s="7" t="s">
        <v>7599</v>
      </c>
      <c r="H1803" s="7" t="s">
        <v>7332</v>
      </c>
      <c r="I1803" s="7" t="s">
        <v>8369</v>
      </c>
      <c r="J1803" s="7" t="s">
        <v>7223</v>
      </c>
      <c r="K1803" s="7" t="s">
        <v>7129</v>
      </c>
      <c r="L1803" s="9" t="s">
        <v>7344</v>
      </c>
      <c r="M1803" s="9" t="s">
        <v>7468</v>
      </c>
      <c r="N1803" s="9" t="s">
        <v>7469</v>
      </c>
      <c r="O1803" s="7" t="s">
        <v>471</v>
      </c>
      <c r="P1803" s="7"/>
      <c r="Q1803" s="7"/>
      <c r="R1803" s="7">
        <v>21973</v>
      </c>
      <c r="S1803" s="7" t="s">
        <v>480</v>
      </c>
      <c r="T1803" s="7"/>
      <c r="U1803" s="7"/>
      <c r="V1803" s="7"/>
      <c r="W1803" s="7"/>
      <c r="X1803" s="7"/>
      <c r="Y1803" s="7"/>
      <c r="Z1803" s="9" t="s">
        <v>7641</v>
      </c>
      <c r="AA1803" s="7" t="s">
        <v>480</v>
      </c>
      <c r="AB1803" s="7">
        <v>1</v>
      </c>
    </row>
    <row r="1804" spans="1:28" ht="21.6" customHeight="1">
      <c r="A1804" s="7">
        <v>95</v>
      </c>
      <c r="B1804" s="7">
        <v>2026020855</v>
      </c>
      <c r="C1804" s="7">
        <v>1</v>
      </c>
      <c r="D1804" s="7" t="s">
        <v>7123</v>
      </c>
      <c r="E1804" s="7" t="s">
        <v>125</v>
      </c>
      <c r="F1804" s="7" t="s">
        <v>8938</v>
      </c>
      <c r="G1804" s="7" t="s">
        <v>7150</v>
      </c>
      <c r="H1804" s="7" t="s">
        <v>7275</v>
      </c>
      <c r="I1804" s="7" t="s">
        <v>8415</v>
      </c>
      <c r="J1804" s="7" t="s">
        <v>7223</v>
      </c>
      <c r="K1804" s="7" t="s">
        <v>7129</v>
      </c>
      <c r="L1804" s="9" t="s">
        <v>7344</v>
      </c>
      <c r="M1804" s="9" t="s">
        <v>7465</v>
      </c>
      <c r="N1804" s="9" t="s">
        <v>7466</v>
      </c>
      <c r="O1804" s="7" t="s">
        <v>471</v>
      </c>
      <c r="P1804" s="7"/>
      <c r="Q1804" s="7"/>
      <c r="R1804" s="7">
        <v>24409</v>
      </c>
      <c r="S1804" s="7" t="s">
        <v>480</v>
      </c>
      <c r="T1804" s="7"/>
      <c r="U1804" s="7"/>
      <c r="V1804" s="7"/>
      <c r="W1804" s="7"/>
      <c r="X1804" s="7"/>
      <c r="Y1804" s="7"/>
      <c r="Z1804" s="9" t="s">
        <v>7641</v>
      </c>
      <c r="AA1804" s="7" t="s">
        <v>480</v>
      </c>
      <c r="AB1804" s="7">
        <v>1</v>
      </c>
    </row>
    <row r="1805" spans="1:28" ht="21.6" customHeight="1">
      <c r="A1805" s="7">
        <v>97</v>
      </c>
      <c r="B1805" s="7">
        <v>2026020849</v>
      </c>
      <c r="C1805" s="7">
        <v>1</v>
      </c>
      <c r="D1805" s="7" t="s">
        <v>7123</v>
      </c>
      <c r="E1805" s="7" t="s">
        <v>125</v>
      </c>
      <c r="F1805" s="7" t="s">
        <v>8938</v>
      </c>
      <c r="G1805" s="7" t="s">
        <v>7314</v>
      </c>
      <c r="H1805" s="7" t="s">
        <v>7976</v>
      </c>
      <c r="I1805" s="7" t="s">
        <v>8371</v>
      </c>
      <c r="J1805" s="7" t="s">
        <v>7223</v>
      </c>
      <c r="K1805" s="7" t="s">
        <v>7129</v>
      </c>
      <c r="L1805" s="9" t="s">
        <v>7344</v>
      </c>
      <c r="M1805" s="9" t="s">
        <v>7345</v>
      </c>
      <c r="N1805" s="9" t="s">
        <v>7346</v>
      </c>
      <c r="O1805" s="7" t="s">
        <v>471</v>
      </c>
      <c r="P1805" s="7"/>
      <c r="Q1805" s="7"/>
      <c r="R1805" s="7">
        <v>16789</v>
      </c>
      <c r="S1805" s="7" t="s">
        <v>480</v>
      </c>
      <c r="T1805" s="7"/>
      <c r="U1805" s="7"/>
      <c r="V1805" s="7"/>
      <c r="W1805" s="7"/>
      <c r="X1805" s="7"/>
      <c r="Y1805" s="7"/>
      <c r="Z1805" s="9" t="s">
        <v>7641</v>
      </c>
      <c r="AA1805" s="7" t="s">
        <v>480</v>
      </c>
      <c r="AB1805" s="7">
        <v>1</v>
      </c>
    </row>
    <row r="1806" spans="1:28" ht="21.6" customHeight="1">
      <c r="A1806" s="7">
        <v>99</v>
      </c>
      <c r="B1806" s="7">
        <v>2026020853</v>
      </c>
      <c r="C1806" s="7">
        <v>1</v>
      </c>
      <c r="D1806" s="7" t="s">
        <v>7123</v>
      </c>
      <c r="E1806" s="7" t="s">
        <v>125</v>
      </c>
      <c r="F1806" s="7" t="s">
        <v>8938</v>
      </c>
      <c r="G1806" s="7" t="s">
        <v>7257</v>
      </c>
      <c r="H1806" s="7" t="s">
        <v>7150</v>
      </c>
      <c r="I1806" s="7" t="s">
        <v>8373</v>
      </c>
      <c r="J1806" s="7" t="s">
        <v>7223</v>
      </c>
      <c r="K1806" s="7" t="s">
        <v>7129</v>
      </c>
      <c r="L1806" s="9" t="s">
        <v>7344</v>
      </c>
      <c r="M1806" s="9" t="s">
        <v>7481</v>
      </c>
      <c r="N1806" s="9" t="s">
        <v>7440</v>
      </c>
      <c r="O1806" s="7" t="s">
        <v>471</v>
      </c>
      <c r="P1806" s="7"/>
      <c r="Q1806" s="7"/>
      <c r="R1806" s="7">
        <v>19892</v>
      </c>
      <c r="S1806" s="7" t="s">
        <v>480</v>
      </c>
      <c r="T1806" s="7"/>
      <c r="U1806" s="7"/>
      <c r="V1806" s="7"/>
      <c r="W1806" s="7"/>
      <c r="X1806" s="7"/>
      <c r="Y1806" s="7"/>
      <c r="Z1806" s="9" t="s">
        <v>7641</v>
      </c>
      <c r="AA1806" s="7" t="s">
        <v>480</v>
      </c>
      <c r="AB1806" s="7">
        <v>1</v>
      </c>
    </row>
    <row r="1807" spans="1:28" ht="21.6" customHeight="1">
      <c r="A1807" s="7">
        <v>101</v>
      </c>
      <c r="B1807" s="7">
        <v>2026020851</v>
      </c>
      <c r="C1807" s="7">
        <v>1</v>
      </c>
      <c r="D1807" s="7" t="s">
        <v>7123</v>
      </c>
      <c r="E1807" s="7" t="s">
        <v>125</v>
      </c>
      <c r="F1807" s="7" t="s">
        <v>8938</v>
      </c>
      <c r="G1807" s="7" t="s">
        <v>7976</v>
      </c>
      <c r="H1807" s="7" t="s">
        <v>7257</v>
      </c>
      <c r="I1807" s="7" t="s">
        <v>8416</v>
      </c>
      <c r="J1807" s="7" t="s">
        <v>7223</v>
      </c>
      <c r="K1807" s="7" t="s">
        <v>7129</v>
      </c>
      <c r="L1807" s="9" t="s">
        <v>7344</v>
      </c>
      <c r="M1807" s="9" t="s">
        <v>7460</v>
      </c>
      <c r="N1807" s="9" t="s">
        <v>7325</v>
      </c>
      <c r="O1807" s="7" t="s">
        <v>471</v>
      </c>
      <c r="P1807" s="7"/>
      <c r="Q1807" s="7"/>
      <c r="R1807" s="7">
        <v>11101</v>
      </c>
      <c r="S1807" s="7" t="s">
        <v>480</v>
      </c>
      <c r="T1807" s="7"/>
      <c r="U1807" s="7"/>
      <c r="V1807" s="7"/>
      <c r="W1807" s="7"/>
      <c r="X1807" s="7"/>
      <c r="Y1807" s="7"/>
      <c r="Z1807" s="9" t="s">
        <v>7641</v>
      </c>
      <c r="AA1807" s="7" t="s">
        <v>480</v>
      </c>
      <c r="AB1807" s="7">
        <v>1</v>
      </c>
    </row>
    <row r="1808" spans="1:28" ht="21.6" customHeight="1">
      <c r="A1808" s="7">
        <v>107</v>
      </c>
      <c r="B1808" s="7">
        <v>2026020874</v>
      </c>
      <c r="C1808" s="7">
        <v>1</v>
      </c>
      <c r="D1808" s="7" t="s">
        <v>7123</v>
      </c>
      <c r="E1808" s="7" t="s">
        <v>125</v>
      </c>
      <c r="F1808" s="7" t="s">
        <v>8938</v>
      </c>
      <c r="G1808" s="7" t="s">
        <v>7333</v>
      </c>
      <c r="H1808" s="7" t="s">
        <v>7320</v>
      </c>
      <c r="I1808" s="7" t="s">
        <v>7456</v>
      </c>
      <c r="J1808" s="7" t="s">
        <v>7244</v>
      </c>
      <c r="K1808" s="7" t="s">
        <v>7129</v>
      </c>
      <c r="L1808" s="9" t="s">
        <v>7344</v>
      </c>
      <c r="M1808" s="9" t="s">
        <v>7457</v>
      </c>
      <c r="N1808" s="9" t="s">
        <v>7458</v>
      </c>
      <c r="O1808" s="7" t="s">
        <v>471</v>
      </c>
      <c r="P1808" s="7"/>
      <c r="Q1808" s="7"/>
      <c r="R1808" s="7">
        <v>422</v>
      </c>
      <c r="S1808" s="7" t="s">
        <v>480</v>
      </c>
      <c r="T1808" s="7"/>
      <c r="U1808" s="7"/>
      <c r="V1808" s="7"/>
      <c r="W1808" s="7"/>
      <c r="X1808" s="7"/>
      <c r="Y1808" s="7"/>
      <c r="Z1808" s="9" t="s">
        <v>7641</v>
      </c>
      <c r="AA1808" s="7" t="s">
        <v>480</v>
      </c>
      <c r="AB1808" s="7">
        <v>1</v>
      </c>
    </row>
    <row r="1809" spans="1:28" ht="21.6" customHeight="1">
      <c r="A1809" s="7">
        <v>109</v>
      </c>
      <c r="B1809" s="7">
        <v>2026020857</v>
      </c>
      <c r="C1809" s="7">
        <v>1</v>
      </c>
      <c r="D1809" s="7" t="s">
        <v>7123</v>
      </c>
      <c r="E1809" s="7" t="s">
        <v>125</v>
      </c>
      <c r="F1809" s="7" t="s">
        <v>8938</v>
      </c>
      <c r="G1809" s="7" t="s">
        <v>7275</v>
      </c>
      <c r="H1809" s="7" t="s">
        <v>7599</v>
      </c>
      <c r="I1809" s="7" t="s">
        <v>7467</v>
      </c>
      <c r="J1809" s="7" t="s">
        <v>7244</v>
      </c>
      <c r="K1809" s="7" t="s">
        <v>7129</v>
      </c>
      <c r="L1809" s="9" t="s">
        <v>7344</v>
      </c>
      <c r="M1809" s="9" t="s">
        <v>7351</v>
      </c>
      <c r="N1809" s="9" t="s">
        <v>7352</v>
      </c>
      <c r="O1809" s="7" t="s">
        <v>471</v>
      </c>
      <c r="P1809" s="7"/>
      <c r="Q1809" s="7"/>
      <c r="R1809" s="7">
        <v>4008</v>
      </c>
      <c r="S1809" s="7" t="s">
        <v>480</v>
      </c>
      <c r="T1809" s="7"/>
      <c r="U1809" s="7"/>
      <c r="V1809" s="7"/>
      <c r="W1809" s="7"/>
      <c r="X1809" s="7"/>
      <c r="Y1809" s="7"/>
      <c r="Z1809" s="9" t="s">
        <v>7641</v>
      </c>
      <c r="AA1809" s="7" t="s">
        <v>480</v>
      </c>
      <c r="AB1809" s="7">
        <v>1</v>
      </c>
    </row>
    <row r="1810" spans="1:28" ht="21.6" customHeight="1">
      <c r="A1810" s="7">
        <v>114</v>
      </c>
      <c r="B1810" s="7">
        <v>2026020519</v>
      </c>
      <c r="C1810" s="7">
        <v>1</v>
      </c>
      <c r="D1810" s="7" t="s">
        <v>7123</v>
      </c>
      <c r="E1810" s="7" t="s">
        <v>125</v>
      </c>
      <c r="F1810" s="7" t="s">
        <v>8930</v>
      </c>
      <c r="G1810" s="7" t="s">
        <v>7373</v>
      </c>
      <c r="H1810" s="7" t="s">
        <v>7332</v>
      </c>
      <c r="I1810" s="7" t="s">
        <v>8579</v>
      </c>
      <c r="J1810" s="7" t="s">
        <v>8496</v>
      </c>
      <c r="K1810" s="7" t="s">
        <v>7129</v>
      </c>
      <c r="L1810" s="9" t="s">
        <v>7449</v>
      </c>
      <c r="M1810" s="9" t="s">
        <v>7450</v>
      </c>
      <c r="N1810" s="9" t="s">
        <v>371</v>
      </c>
      <c r="O1810" s="7" t="s">
        <v>7136</v>
      </c>
      <c r="P1810" s="7"/>
      <c r="Q1810" s="7"/>
      <c r="R1810" s="7">
        <v>18968</v>
      </c>
      <c r="S1810" s="7"/>
      <c r="T1810" s="7"/>
      <c r="U1810" s="7"/>
      <c r="V1810" s="7"/>
      <c r="W1810" s="7"/>
      <c r="X1810" s="7"/>
      <c r="Y1810" s="7"/>
      <c r="Z1810" s="9" t="s">
        <v>7641</v>
      </c>
      <c r="AA1810" s="7" t="s">
        <v>480</v>
      </c>
      <c r="AB1810" s="7">
        <v>1</v>
      </c>
    </row>
    <row r="1811" spans="1:28" ht="21.6" customHeight="1">
      <c r="A1811" s="7">
        <v>12</v>
      </c>
      <c r="B1811" s="7">
        <v>2026021205</v>
      </c>
      <c r="C1811" s="7">
        <v>1</v>
      </c>
      <c r="D1811" s="7" t="s">
        <v>7123</v>
      </c>
      <c r="E1811" s="7" t="s">
        <v>145</v>
      </c>
      <c r="F1811" s="7" t="s">
        <v>8945</v>
      </c>
      <c r="G1811" s="7" t="s">
        <v>8058</v>
      </c>
      <c r="H1811" s="7" t="s">
        <v>7583</v>
      </c>
      <c r="I1811" s="7" t="s">
        <v>8795</v>
      </c>
      <c r="J1811" s="7" t="s">
        <v>7199</v>
      </c>
      <c r="K1811" s="7" t="s">
        <v>7129</v>
      </c>
      <c r="L1811" s="9" t="s">
        <v>8796</v>
      </c>
      <c r="M1811" s="9" t="s">
        <v>8797</v>
      </c>
      <c r="N1811" s="9"/>
      <c r="O1811" s="7" t="s">
        <v>471</v>
      </c>
      <c r="P1811" s="7"/>
      <c r="Q1811" s="7"/>
      <c r="R1811" s="7">
        <v>49073</v>
      </c>
      <c r="S1811" s="7" t="s">
        <v>480</v>
      </c>
      <c r="T1811" s="7"/>
      <c r="U1811" s="7"/>
      <c r="V1811" s="7"/>
      <c r="W1811" s="7"/>
      <c r="X1811" s="7"/>
      <c r="Y1811" s="7"/>
      <c r="Z1811" s="9" t="s">
        <v>7766</v>
      </c>
      <c r="AA1811" s="7" t="s">
        <v>480</v>
      </c>
      <c r="AB1811" s="7">
        <v>1</v>
      </c>
    </row>
    <row r="1812" spans="1:28" ht="21.6" customHeight="1">
      <c r="A1812" s="7">
        <v>18</v>
      </c>
      <c r="B1812" s="7">
        <v>2026020442</v>
      </c>
      <c r="C1812" s="7">
        <v>1</v>
      </c>
      <c r="D1812" s="7" t="s">
        <v>7123</v>
      </c>
      <c r="E1812" s="7" t="s">
        <v>145</v>
      </c>
      <c r="F1812" s="7" t="s">
        <v>8930</v>
      </c>
      <c r="G1812" s="7" t="s">
        <v>7673</v>
      </c>
      <c r="H1812" s="7" t="s">
        <v>7190</v>
      </c>
      <c r="I1812" s="7" t="s">
        <v>8798</v>
      </c>
      <c r="J1812" s="7" t="s">
        <v>7223</v>
      </c>
      <c r="K1812" s="7" t="s">
        <v>7129</v>
      </c>
      <c r="L1812" s="9" t="s">
        <v>8799</v>
      </c>
      <c r="M1812" s="9" t="s">
        <v>8800</v>
      </c>
      <c r="N1812" s="9" t="s">
        <v>8801</v>
      </c>
      <c r="O1812" s="7" t="s">
        <v>7136</v>
      </c>
      <c r="P1812" s="7"/>
      <c r="Q1812" s="7"/>
      <c r="R1812" s="7">
        <v>29886</v>
      </c>
      <c r="S1812" s="7"/>
      <c r="T1812" s="7"/>
      <c r="U1812" s="7"/>
      <c r="V1812" s="7"/>
      <c r="W1812" s="7"/>
      <c r="X1812" s="7"/>
      <c r="Y1812" s="7"/>
      <c r="Z1812" s="9" t="s">
        <v>7766</v>
      </c>
      <c r="AA1812" s="7" t="s">
        <v>480</v>
      </c>
      <c r="AB1812" s="7">
        <v>1</v>
      </c>
    </row>
    <row r="1813" spans="1:28" ht="21.6" customHeight="1">
      <c r="A1813" s="7">
        <v>23</v>
      </c>
      <c r="B1813" s="7">
        <v>2026021137</v>
      </c>
      <c r="C1813" s="7">
        <v>1</v>
      </c>
      <c r="D1813" s="7" t="s">
        <v>7123</v>
      </c>
      <c r="E1813" s="7" t="s">
        <v>145</v>
      </c>
      <c r="F1813" s="7" t="s">
        <v>8945</v>
      </c>
      <c r="G1813" s="7" t="s">
        <v>8081</v>
      </c>
      <c r="H1813" s="7" t="s">
        <v>7927</v>
      </c>
      <c r="I1813" s="7" t="s">
        <v>8770</v>
      </c>
      <c r="J1813" s="7" t="s">
        <v>8496</v>
      </c>
      <c r="K1813" s="7" t="s">
        <v>7129</v>
      </c>
      <c r="L1813" s="9" t="s">
        <v>8771</v>
      </c>
      <c r="M1813" s="9" t="s">
        <v>8772</v>
      </c>
      <c r="N1813" s="9"/>
      <c r="O1813" s="7" t="s">
        <v>471</v>
      </c>
      <c r="P1813" s="7"/>
      <c r="Q1813" s="7"/>
      <c r="R1813" s="7">
        <v>115398</v>
      </c>
      <c r="S1813" s="7" t="s">
        <v>480</v>
      </c>
      <c r="T1813" s="7"/>
      <c r="U1813" s="7"/>
      <c r="V1813" s="7"/>
      <c r="W1813" s="7"/>
      <c r="X1813" s="7"/>
      <c r="Y1813" s="7"/>
      <c r="Z1813" s="9" t="s">
        <v>8935</v>
      </c>
      <c r="AA1813" s="7" t="s">
        <v>480</v>
      </c>
      <c r="AB1813" s="7">
        <v>1</v>
      </c>
    </row>
    <row r="1814" spans="1:28" ht="21.6" customHeight="1">
      <c r="A1814" s="7">
        <v>26</v>
      </c>
      <c r="B1814" s="7">
        <v>2026021138</v>
      </c>
      <c r="C1814" s="7">
        <v>1</v>
      </c>
      <c r="D1814" s="7" t="s">
        <v>7123</v>
      </c>
      <c r="E1814" s="7" t="s">
        <v>145</v>
      </c>
      <c r="F1814" s="7" t="s">
        <v>8945</v>
      </c>
      <c r="G1814" s="7" t="s">
        <v>8946</v>
      </c>
      <c r="H1814" s="7" t="s">
        <v>8059</v>
      </c>
      <c r="I1814" s="7" t="s">
        <v>8773</v>
      </c>
      <c r="J1814" s="7" t="s">
        <v>8496</v>
      </c>
      <c r="K1814" s="7" t="s">
        <v>7129</v>
      </c>
      <c r="L1814" s="9" t="s">
        <v>8774</v>
      </c>
      <c r="M1814" s="9" t="s">
        <v>8775</v>
      </c>
      <c r="N1814" s="9"/>
      <c r="O1814" s="7" t="s">
        <v>471</v>
      </c>
      <c r="P1814" s="7"/>
      <c r="Q1814" s="7"/>
      <c r="R1814" s="7">
        <v>209391</v>
      </c>
      <c r="S1814" s="7" t="s">
        <v>480</v>
      </c>
      <c r="T1814" s="7"/>
      <c r="U1814" s="7"/>
      <c r="V1814" s="7"/>
      <c r="W1814" s="7"/>
      <c r="X1814" s="7"/>
      <c r="Y1814" s="7"/>
      <c r="Z1814" s="9" t="s">
        <v>8935</v>
      </c>
      <c r="AA1814" s="7" t="s">
        <v>480</v>
      </c>
      <c r="AB1814" s="7">
        <v>1</v>
      </c>
    </row>
    <row r="1815" spans="1:28" ht="21.6" customHeight="1">
      <c r="A1815" s="7">
        <v>27</v>
      </c>
      <c r="B1815" s="7">
        <v>2026021207</v>
      </c>
      <c r="C1815" s="7">
        <v>1</v>
      </c>
      <c r="D1815" s="7" t="s">
        <v>7123</v>
      </c>
      <c r="E1815" s="7" t="s">
        <v>145</v>
      </c>
      <c r="F1815" s="7" t="s">
        <v>8945</v>
      </c>
      <c r="G1815" s="7" t="s">
        <v>7583</v>
      </c>
      <c r="H1815" s="7" t="s">
        <v>7586</v>
      </c>
      <c r="I1815" s="7" t="s">
        <v>8816</v>
      </c>
      <c r="J1815" s="7" t="s">
        <v>7703</v>
      </c>
      <c r="K1815" s="7" t="s">
        <v>7129</v>
      </c>
      <c r="L1815" s="9" t="s">
        <v>8796</v>
      </c>
      <c r="M1815" s="9" t="s">
        <v>8797</v>
      </c>
      <c r="N1815" s="9"/>
      <c r="O1815" s="7" t="s">
        <v>471</v>
      </c>
      <c r="P1815" s="7"/>
      <c r="Q1815" s="7">
        <v>28133</v>
      </c>
      <c r="R1815" s="7">
        <v>648447</v>
      </c>
      <c r="S1815" s="7" t="s">
        <v>480</v>
      </c>
      <c r="T1815" s="7"/>
      <c r="U1815" s="7"/>
      <c r="V1815" s="7"/>
      <c r="W1815" s="7"/>
      <c r="X1815" s="7"/>
      <c r="Y1815" s="7"/>
      <c r="Z1815" s="9" t="s">
        <v>8690</v>
      </c>
      <c r="AA1815" s="7" t="s">
        <v>480</v>
      </c>
      <c r="AB1815" s="7">
        <v>1</v>
      </c>
    </row>
    <row r="1816" spans="1:28" ht="21.6" customHeight="1">
      <c r="A1816" s="7">
        <v>50</v>
      </c>
      <c r="B1816" s="7">
        <v>2026020803</v>
      </c>
      <c r="C1816" s="7">
        <v>1</v>
      </c>
      <c r="D1816" s="7" t="s">
        <v>7123</v>
      </c>
      <c r="E1816" s="7" t="s">
        <v>130</v>
      </c>
      <c r="F1816" s="7" t="s">
        <v>8938</v>
      </c>
      <c r="G1816" s="7" t="s">
        <v>7327</v>
      </c>
      <c r="H1816" s="7" t="s">
        <v>7303</v>
      </c>
      <c r="I1816" s="7" t="s">
        <v>8545</v>
      </c>
      <c r="J1816" s="7" t="s">
        <v>7170</v>
      </c>
      <c r="K1816" s="7" t="s">
        <v>7129</v>
      </c>
      <c r="L1816" s="9" t="s">
        <v>7486</v>
      </c>
      <c r="M1816" s="9" t="s">
        <v>7487</v>
      </c>
      <c r="N1816" s="9"/>
      <c r="O1816" s="7" t="s">
        <v>471</v>
      </c>
      <c r="P1816" s="7"/>
      <c r="Q1816" s="7">
        <v>184</v>
      </c>
      <c r="R1816" s="7">
        <v>9944</v>
      </c>
      <c r="S1816" s="7" t="s">
        <v>480</v>
      </c>
      <c r="T1816" s="7"/>
      <c r="U1816" s="7"/>
      <c r="V1816" s="7"/>
      <c r="W1816" s="7"/>
      <c r="X1816" s="7"/>
      <c r="Y1816" s="7"/>
      <c r="Z1816" s="9" t="s">
        <v>7132</v>
      </c>
      <c r="AA1816" s="7" t="s">
        <v>480</v>
      </c>
      <c r="AB1816" s="7">
        <v>1</v>
      </c>
    </row>
    <row r="1817" spans="1:28" ht="21.6" customHeight="1">
      <c r="A1817" s="7">
        <v>104</v>
      </c>
      <c r="B1817" s="7">
        <v>2026021239</v>
      </c>
      <c r="C1817" s="7">
        <v>1</v>
      </c>
      <c r="D1817" s="7" t="s">
        <v>7123</v>
      </c>
      <c r="E1817" s="7" t="s">
        <v>125</v>
      </c>
      <c r="F1817" s="7" t="s">
        <v>8945</v>
      </c>
      <c r="G1817" s="7" t="s">
        <v>7196</v>
      </c>
      <c r="H1817" s="7" t="s">
        <v>7150</v>
      </c>
      <c r="I1817" s="7" t="s">
        <v>7368</v>
      </c>
      <c r="J1817" s="7" t="s">
        <v>7199</v>
      </c>
      <c r="K1817" s="7" t="s">
        <v>7129</v>
      </c>
      <c r="L1817" s="9" t="s">
        <v>7216</v>
      </c>
      <c r="M1817" s="9" t="s">
        <v>7369</v>
      </c>
      <c r="N1817" s="9" t="s">
        <v>7370</v>
      </c>
      <c r="O1817" s="7" t="s">
        <v>471</v>
      </c>
      <c r="P1817" s="7"/>
      <c r="Q1817" s="7"/>
      <c r="R1817" s="7">
        <v>51524</v>
      </c>
      <c r="S1817" s="7" t="s">
        <v>480</v>
      </c>
      <c r="T1817" s="7"/>
      <c r="U1817" s="7"/>
      <c r="V1817" s="7"/>
      <c r="W1817" s="7"/>
      <c r="X1817" s="7"/>
      <c r="Y1817" s="7"/>
      <c r="Z1817" s="9" t="s">
        <v>7766</v>
      </c>
      <c r="AA1817" s="7" t="s">
        <v>480</v>
      </c>
      <c r="AB1817" s="7">
        <v>1</v>
      </c>
    </row>
    <row r="1818" spans="1:28" ht="21.6" customHeight="1">
      <c r="A1818" s="7">
        <v>108</v>
      </c>
      <c r="B1818" s="7">
        <v>2026021356</v>
      </c>
      <c r="C1818" s="7">
        <v>1</v>
      </c>
      <c r="D1818" s="7" t="s">
        <v>7123</v>
      </c>
      <c r="E1818" s="7" t="s">
        <v>125</v>
      </c>
      <c r="F1818" s="7" t="s">
        <v>8945</v>
      </c>
      <c r="G1818" s="7" t="s">
        <v>7373</v>
      </c>
      <c r="H1818" s="7" t="s">
        <v>7332</v>
      </c>
      <c r="I1818" s="7" t="s">
        <v>7379</v>
      </c>
      <c r="J1818" s="7" t="s">
        <v>7223</v>
      </c>
      <c r="K1818" s="7" t="s">
        <v>7129</v>
      </c>
      <c r="L1818" s="9" t="s">
        <v>7380</v>
      </c>
      <c r="M1818" s="9" t="s">
        <v>7381</v>
      </c>
      <c r="N1818" s="9" t="s">
        <v>7382</v>
      </c>
      <c r="O1818" s="7" t="s">
        <v>471</v>
      </c>
      <c r="P1818" s="7"/>
      <c r="Q1818" s="7"/>
      <c r="R1818" s="7">
        <v>178585</v>
      </c>
      <c r="S1818" s="7" t="s">
        <v>480</v>
      </c>
      <c r="T1818" s="7"/>
      <c r="U1818" s="7"/>
      <c r="V1818" s="7"/>
      <c r="W1818" s="7"/>
      <c r="X1818" s="7"/>
      <c r="Y1818" s="7"/>
      <c r="Z1818" s="9" t="s">
        <v>7766</v>
      </c>
      <c r="AA1818" s="7" t="s">
        <v>480</v>
      </c>
      <c r="AB1818" s="7">
        <v>1</v>
      </c>
    </row>
    <row r="1819" spans="1:28" ht="21.6" customHeight="1">
      <c r="A1819" s="7">
        <v>110</v>
      </c>
      <c r="B1819" s="7">
        <v>2026021358</v>
      </c>
      <c r="C1819" s="7">
        <v>1</v>
      </c>
      <c r="D1819" s="7" t="s">
        <v>7123</v>
      </c>
      <c r="E1819" s="7" t="s">
        <v>125</v>
      </c>
      <c r="F1819" s="7" t="s">
        <v>8945</v>
      </c>
      <c r="G1819" s="7" t="s">
        <v>7332</v>
      </c>
      <c r="H1819" s="7" t="s">
        <v>7333</v>
      </c>
      <c r="I1819" s="7" t="s">
        <v>7386</v>
      </c>
      <c r="J1819" s="7" t="s">
        <v>7223</v>
      </c>
      <c r="K1819" s="7" t="s">
        <v>7129</v>
      </c>
      <c r="L1819" s="9" t="s">
        <v>7380</v>
      </c>
      <c r="M1819" s="9" t="s">
        <v>7387</v>
      </c>
      <c r="N1819" s="9" t="s">
        <v>7388</v>
      </c>
      <c r="O1819" s="7" t="s">
        <v>471</v>
      </c>
      <c r="P1819" s="7"/>
      <c r="Q1819" s="7"/>
      <c r="R1819" s="7">
        <v>168070</v>
      </c>
      <c r="S1819" s="7" t="s">
        <v>480</v>
      </c>
      <c r="T1819" s="7"/>
      <c r="U1819" s="7"/>
      <c r="V1819" s="7"/>
      <c r="W1819" s="7"/>
      <c r="X1819" s="7"/>
      <c r="Y1819" s="7"/>
      <c r="Z1819" s="9" t="s">
        <v>7766</v>
      </c>
      <c r="AA1819" s="7" t="s">
        <v>480</v>
      </c>
      <c r="AB1819" s="7">
        <v>1</v>
      </c>
    </row>
    <row r="1820" spans="1:28" ht="21.6" customHeight="1">
      <c r="A1820" s="7">
        <v>114</v>
      </c>
      <c r="B1820" s="7">
        <v>2026021222</v>
      </c>
      <c r="C1820" s="7">
        <v>1</v>
      </c>
      <c r="D1820" s="7" t="s">
        <v>7123</v>
      </c>
      <c r="E1820" s="7" t="s">
        <v>125</v>
      </c>
      <c r="F1820" s="7" t="s">
        <v>8945</v>
      </c>
      <c r="G1820" s="7" t="s">
        <v>7707</v>
      </c>
      <c r="H1820" s="7" t="s">
        <v>8081</v>
      </c>
      <c r="I1820" s="7" t="s">
        <v>7398</v>
      </c>
      <c r="J1820" s="7" t="s">
        <v>7223</v>
      </c>
      <c r="K1820" s="7" t="s">
        <v>7129</v>
      </c>
      <c r="L1820" s="9" t="s">
        <v>7200</v>
      </c>
      <c r="M1820" s="9" t="s">
        <v>7399</v>
      </c>
      <c r="N1820" s="9" t="s">
        <v>8549</v>
      </c>
      <c r="O1820" s="7" t="s">
        <v>471</v>
      </c>
      <c r="P1820" s="7"/>
      <c r="Q1820" s="7"/>
      <c r="R1820" s="7">
        <v>37414</v>
      </c>
      <c r="S1820" s="7"/>
      <c r="T1820" s="7"/>
      <c r="U1820" s="7" t="s">
        <v>480</v>
      </c>
      <c r="V1820" s="7"/>
      <c r="W1820" s="7"/>
      <c r="X1820" s="7"/>
      <c r="Y1820" s="7"/>
      <c r="Z1820" s="9" t="s">
        <v>7308</v>
      </c>
      <c r="AA1820" s="7" t="s">
        <v>480</v>
      </c>
      <c r="AB1820" s="7">
        <v>1</v>
      </c>
    </row>
    <row r="1821" spans="1:28" ht="21.6" customHeight="1">
      <c r="A1821" s="7">
        <v>119</v>
      </c>
      <c r="B1821" s="7">
        <v>2026020856</v>
      </c>
      <c r="C1821" s="7">
        <v>1</v>
      </c>
      <c r="D1821" s="7" t="s">
        <v>7123</v>
      </c>
      <c r="E1821" s="7" t="s">
        <v>125</v>
      </c>
      <c r="F1821" s="7" t="s">
        <v>8938</v>
      </c>
      <c r="G1821" s="7" t="s">
        <v>7150</v>
      </c>
      <c r="H1821" s="7" t="s">
        <v>7275</v>
      </c>
      <c r="I1821" s="7" t="s">
        <v>8415</v>
      </c>
      <c r="J1821" s="7" t="s">
        <v>7223</v>
      </c>
      <c r="K1821" s="7" t="s">
        <v>7129</v>
      </c>
      <c r="L1821" s="9" t="s">
        <v>7344</v>
      </c>
      <c r="M1821" s="9" t="s">
        <v>7465</v>
      </c>
      <c r="N1821" s="9" t="s">
        <v>7466</v>
      </c>
      <c r="O1821" s="7" t="s">
        <v>7136</v>
      </c>
      <c r="P1821" s="7"/>
      <c r="Q1821" s="7"/>
      <c r="R1821" s="7">
        <v>24409</v>
      </c>
      <c r="S1821" s="7"/>
      <c r="T1821" s="7"/>
      <c r="U1821" s="7"/>
      <c r="V1821" s="7"/>
      <c r="W1821" s="7"/>
      <c r="X1821" s="7"/>
      <c r="Y1821" s="7"/>
      <c r="Z1821" s="9" t="s">
        <v>7641</v>
      </c>
      <c r="AA1821" s="7" t="s">
        <v>480</v>
      </c>
      <c r="AB1821" s="7">
        <v>1</v>
      </c>
    </row>
    <row r="1822" spans="1:28" ht="21.6" customHeight="1">
      <c r="A1822" s="7">
        <v>129</v>
      </c>
      <c r="B1822" s="7">
        <v>2026020492</v>
      </c>
      <c r="C1822" s="7">
        <v>1</v>
      </c>
      <c r="D1822" s="7" t="s">
        <v>7123</v>
      </c>
      <c r="E1822" s="7" t="s">
        <v>125</v>
      </c>
      <c r="F1822" s="7" t="s">
        <v>8930</v>
      </c>
      <c r="G1822" s="7" t="s">
        <v>7347</v>
      </c>
      <c r="H1822" s="7" t="s">
        <v>7303</v>
      </c>
      <c r="I1822" s="7" t="s">
        <v>7452</v>
      </c>
      <c r="J1822" s="7" t="s">
        <v>7244</v>
      </c>
      <c r="K1822" s="7" t="s">
        <v>7129</v>
      </c>
      <c r="L1822" s="9" t="s">
        <v>7408</v>
      </c>
      <c r="M1822" s="9" t="s">
        <v>7453</v>
      </c>
      <c r="N1822" s="9" t="s">
        <v>8533</v>
      </c>
      <c r="O1822" s="7" t="s">
        <v>7136</v>
      </c>
      <c r="P1822" s="7"/>
      <c r="Q1822" s="7"/>
      <c r="R1822" s="7">
        <v>119507</v>
      </c>
      <c r="S1822" s="7"/>
      <c r="T1822" s="7"/>
      <c r="U1822" s="7"/>
      <c r="V1822" s="7"/>
      <c r="W1822" s="7"/>
      <c r="X1822" s="7"/>
      <c r="Y1822" s="7"/>
      <c r="Z1822" s="9" t="s">
        <v>7641</v>
      </c>
      <c r="AA1822" s="7" t="s">
        <v>480</v>
      </c>
      <c r="AB1822" s="7">
        <v>1</v>
      </c>
    </row>
    <row r="1823" spans="1:28" ht="21.6" customHeight="1">
      <c r="A1823" s="7">
        <v>135</v>
      </c>
      <c r="B1823" s="7">
        <v>2026021377</v>
      </c>
      <c r="C1823" s="7">
        <v>1</v>
      </c>
      <c r="D1823" s="7" t="s">
        <v>7123</v>
      </c>
      <c r="E1823" s="7" t="s">
        <v>125</v>
      </c>
      <c r="F1823" s="7" t="s">
        <v>8945</v>
      </c>
      <c r="G1823" s="7" t="s">
        <v>7372</v>
      </c>
      <c r="H1823" s="7" t="s">
        <v>7377</v>
      </c>
      <c r="I1823" s="7" t="s">
        <v>7482</v>
      </c>
      <c r="J1823" s="7" t="s">
        <v>7244</v>
      </c>
      <c r="K1823" s="7" t="s">
        <v>7129</v>
      </c>
      <c r="L1823" s="9" t="s">
        <v>8864</v>
      </c>
      <c r="M1823" s="9" t="s">
        <v>7484</v>
      </c>
      <c r="N1823" s="9"/>
      <c r="O1823" s="7" t="s">
        <v>471</v>
      </c>
      <c r="P1823" s="7"/>
      <c r="Q1823" s="7"/>
      <c r="R1823" s="7">
        <v>153680</v>
      </c>
      <c r="S1823" s="7" t="s">
        <v>480</v>
      </c>
      <c r="T1823" s="7"/>
      <c r="U1823" s="7"/>
      <c r="V1823" s="7"/>
      <c r="W1823" s="7"/>
      <c r="X1823" s="7"/>
      <c r="Y1823" s="7"/>
      <c r="Z1823" s="9" t="s">
        <v>7766</v>
      </c>
      <c r="AA1823" s="7" t="s">
        <v>480</v>
      </c>
      <c r="AB1823" s="7">
        <v>1</v>
      </c>
    </row>
    <row r="1824" spans="1:28" ht="21.6" customHeight="1">
      <c r="A1824" s="7">
        <v>153</v>
      </c>
      <c r="B1824" s="7">
        <v>2026021228</v>
      </c>
      <c r="C1824" s="7">
        <v>1</v>
      </c>
      <c r="D1824" s="7" t="s">
        <v>7123</v>
      </c>
      <c r="E1824" s="7" t="s">
        <v>125</v>
      </c>
      <c r="F1824" s="7" t="s">
        <v>8945</v>
      </c>
      <c r="G1824" s="7" t="s">
        <v>7179</v>
      </c>
      <c r="H1824" s="7" t="s">
        <v>7314</v>
      </c>
      <c r="I1824" s="7" t="s">
        <v>8438</v>
      </c>
      <c r="J1824" s="7" t="s">
        <v>7489</v>
      </c>
      <c r="K1824" s="7" t="s">
        <v>7129</v>
      </c>
      <c r="L1824" s="9" t="s">
        <v>7200</v>
      </c>
      <c r="M1824" s="9" t="s">
        <v>8323</v>
      </c>
      <c r="N1824" s="9" t="s">
        <v>8324</v>
      </c>
      <c r="O1824" s="7" t="s">
        <v>509</v>
      </c>
      <c r="P1824" s="7"/>
      <c r="Q1824" s="7"/>
      <c r="R1824" s="7">
        <v>9710</v>
      </c>
      <c r="S1824" s="7"/>
      <c r="T1824" s="7"/>
      <c r="U1824" s="7"/>
      <c r="V1824" s="7"/>
      <c r="W1824" s="7"/>
      <c r="X1824" s="7"/>
      <c r="Y1824" s="7"/>
      <c r="Z1824" s="9" t="s">
        <v>8707</v>
      </c>
      <c r="AA1824" s="7" t="s">
        <v>480</v>
      </c>
      <c r="AB1824" s="7">
        <v>1</v>
      </c>
    </row>
    <row r="1825" spans="1:28" ht="21.6" customHeight="1">
      <c r="A1825" s="7">
        <v>154</v>
      </c>
      <c r="B1825" s="7">
        <v>2026021223</v>
      </c>
      <c r="C1825" s="7">
        <v>1</v>
      </c>
      <c r="D1825" s="7" t="s">
        <v>7123</v>
      </c>
      <c r="E1825" s="7" t="s">
        <v>125</v>
      </c>
      <c r="F1825" s="7" t="s">
        <v>8945</v>
      </c>
      <c r="G1825" s="7" t="s">
        <v>8081</v>
      </c>
      <c r="H1825" s="7" t="s">
        <v>7309</v>
      </c>
      <c r="I1825" s="7" t="s">
        <v>7513</v>
      </c>
      <c r="J1825" s="7" t="s">
        <v>1843</v>
      </c>
      <c r="K1825" s="7" t="s">
        <v>7129</v>
      </c>
      <c r="L1825" s="9" t="s">
        <v>7200</v>
      </c>
      <c r="M1825" s="9" t="s">
        <v>7493</v>
      </c>
      <c r="N1825" s="9" t="s">
        <v>7514</v>
      </c>
      <c r="O1825" s="7" t="s">
        <v>471</v>
      </c>
      <c r="P1825" s="7"/>
      <c r="Q1825" s="7"/>
      <c r="R1825" s="7">
        <v>23422</v>
      </c>
      <c r="S1825" s="7"/>
      <c r="T1825" s="7"/>
      <c r="U1825" s="7" t="s">
        <v>480</v>
      </c>
      <c r="V1825" s="7"/>
      <c r="W1825" s="7"/>
      <c r="X1825" s="7"/>
      <c r="Y1825" s="7"/>
      <c r="Z1825" s="9" t="s">
        <v>7308</v>
      </c>
      <c r="AA1825" s="7" t="s">
        <v>480</v>
      </c>
      <c r="AB1825" s="7">
        <v>1</v>
      </c>
    </row>
    <row r="1826" spans="1:28" ht="21.6" customHeight="1">
      <c r="A1826" s="7">
        <v>156</v>
      </c>
      <c r="B1826" s="7">
        <v>2026021224</v>
      </c>
      <c r="C1826" s="7">
        <v>1</v>
      </c>
      <c r="D1826" s="7" t="s">
        <v>7123</v>
      </c>
      <c r="E1826" s="7" t="s">
        <v>125</v>
      </c>
      <c r="F1826" s="7" t="s">
        <v>8945</v>
      </c>
      <c r="G1826" s="7" t="s">
        <v>7309</v>
      </c>
      <c r="H1826" s="7" t="s">
        <v>7927</v>
      </c>
      <c r="I1826" s="7" t="s">
        <v>7516</v>
      </c>
      <c r="J1826" s="7" t="s">
        <v>1843</v>
      </c>
      <c r="K1826" s="7" t="s">
        <v>7129</v>
      </c>
      <c r="L1826" s="9" t="s">
        <v>7200</v>
      </c>
      <c r="M1826" s="9" t="s">
        <v>7493</v>
      </c>
      <c r="N1826" s="9" t="s">
        <v>7517</v>
      </c>
      <c r="O1826" s="7" t="s">
        <v>471</v>
      </c>
      <c r="P1826" s="7"/>
      <c r="Q1826" s="7"/>
      <c r="R1826" s="7">
        <v>262383</v>
      </c>
      <c r="S1826" s="7"/>
      <c r="T1826" s="7"/>
      <c r="U1826" s="7" t="s">
        <v>480</v>
      </c>
      <c r="V1826" s="7"/>
      <c r="W1826" s="7"/>
      <c r="X1826" s="7"/>
      <c r="Y1826" s="7" t="s">
        <v>480</v>
      </c>
      <c r="Z1826" s="9" t="s">
        <v>8947</v>
      </c>
      <c r="AA1826" s="7" t="s">
        <v>480</v>
      </c>
      <c r="AB1826" s="7">
        <v>1</v>
      </c>
    </row>
    <row r="1827" spans="1:28" ht="21.6" customHeight="1">
      <c r="A1827" s="7">
        <v>157</v>
      </c>
      <c r="B1827" s="7">
        <v>2026021221</v>
      </c>
      <c r="C1827" s="7">
        <v>1</v>
      </c>
      <c r="D1827" s="7" t="s">
        <v>7123</v>
      </c>
      <c r="E1827" s="7" t="s">
        <v>125</v>
      </c>
      <c r="F1827" s="7" t="s">
        <v>8945</v>
      </c>
      <c r="G1827" s="7" t="s">
        <v>7226</v>
      </c>
      <c r="H1827" s="7" t="s">
        <v>7707</v>
      </c>
      <c r="I1827" s="7" t="s">
        <v>8393</v>
      </c>
      <c r="J1827" s="7" t="s">
        <v>1843</v>
      </c>
      <c r="K1827" s="7" t="s">
        <v>7129</v>
      </c>
      <c r="L1827" s="9" t="s">
        <v>7200</v>
      </c>
      <c r="M1827" s="9" t="s">
        <v>7493</v>
      </c>
      <c r="N1827" s="9" t="s">
        <v>7692</v>
      </c>
      <c r="O1827" s="7" t="s">
        <v>471</v>
      </c>
      <c r="P1827" s="7"/>
      <c r="Q1827" s="7"/>
      <c r="R1827" s="7">
        <v>245010</v>
      </c>
      <c r="S1827" s="7"/>
      <c r="T1827" s="7"/>
      <c r="U1827" s="7" t="s">
        <v>480</v>
      </c>
      <c r="V1827" s="7"/>
      <c r="W1827" s="7"/>
      <c r="X1827" s="7"/>
      <c r="Y1827" s="7"/>
      <c r="Z1827" s="9" t="s">
        <v>7308</v>
      </c>
      <c r="AA1827" s="7" t="s">
        <v>480</v>
      </c>
      <c r="AB1827" s="7">
        <v>1</v>
      </c>
    </row>
    <row r="1828" spans="1:28" ht="21.6" customHeight="1">
      <c r="A1828" s="7">
        <v>158</v>
      </c>
      <c r="B1828" s="7">
        <v>2026021226</v>
      </c>
      <c r="C1828" s="7">
        <v>1</v>
      </c>
      <c r="D1828" s="7" t="s">
        <v>7123</v>
      </c>
      <c r="E1828" s="7" t="s">
        <v>125</v>
      </c>
      <c r="F1828" s="7" t="s">
        <v>8945</v>
      </c>
      <c r="G1828" s="7" t="s">
        <v>8080</v>
      </c>
      <c r="H1828" s="7" t="s">
        <v>7179</v>
      </c>
      <c r="I1828" s="7" t="s">
        <v>8630</v>
      </c>
      <c r="J1828" s="7" t="s">
        <v>1843</v>
      </c>
      <c r="K1828" s="7" t="s">
        <v>7129</v>
      </c>
      <c r="L1828" s="9" t="s">
        <v>7200</v>
      </c>
      <c r="M1828" s="9" t="s">
        <v>7687</v>
      </c>
      <c r="N1828" s="9" t="s">
        <v>7688</v>
      </c>
      <c r="O1828" s="7" t="s">
        <v>471</v>
      </c>
      <c r="P1828" s="7"/>
      <c r="Q1828" s="7"/>
      <c r="R1828" s="7">
        <v>18226</v>
      </c>
      <c r="S1828" s="7"/>
      <c r="T1828" s="7"/>
      <c r="U1828" s="7" t="s">
        <v>480</v>
      </c>
      <c r="V1828" s="7"/>
      <c r="W1828" s="7"/>
      <c r="X1828" s="7"/>
      <c r="Y1828" s="7"/>
      <c r="Z1828" s="9" t="s">
        <v>7308</v>
      </c>
      <c r="AA1828" s="7" t="s">
        <v>480</v>
      </c>
      <c r="AB1828" s="7">
        <v>1</v>
      </c>
    </row>
    <row r="1829" spans="1:28" ht="21.6" customHeight="1">
      <c r="A1829" s="7">
        <v>159</v>
      </c>
      <c r="B1829" s="7">
        <v>2026021225</v>
      </c>
      <c r="C1829" s="7">
        <v>1</v>
      </c>
      <c r="D1829" s="7" t="s">
        <v>7123</v>
      </c>
      <c r="E1829" s="7" t="s">
        <v>125</v>
      </c>
      <c r="F1829" s="7" t="s">
        <v>8945</v>
      </c>
      <c r="G1829" s="7" t="s">
        <v>7927</v>
      </c>
      <c r="H1829" s="7" t="s">
        <v>8080</v>
      </c>
      <c r="I1829" s="7" t="s">
        <v>8550</v>
      </c>
      <c r="J1829" s="7" t="s">
        <v>1843</v>
      </c>
      <c r="K1829" s="7" t="s">
        <v>7129</v>
      </c>
      <c r="L1829" s="9" t="s">
        <v>7200</v>
      </c>
      <c r="M1829" s="9" t="s">
        <v>7493</v>
      </c>
      <c r="N1829" s="9" t="s">
        <v>7698</v>
      </c>
      <c r="O1829" s="7" t="s">
        <v>471</v>
      </c>
      <c r="P1829" s="7"/>
      <c r="Q1829" s="7"/>
      <c r="R1829" s="7">
        <v>21306</v>
      </c>
      <c r="S1829" s="7"/>
      <c r="T1829" s="7"/>
      <c r="U1829" s="7" t="s">
        <v>480</v>
      </c>
      <c r="V1829" s="7"/>
      <c r="W1829" s="7"/>
      <c r="X1829" s="7"/>
      <c r="Y1829" s="7"/>
      <c r="Z1829" s="9" t="s">
        <v>7308</v>
      </c>
      <c r="AA1829" s="7" t="s">
        <v>480</v>
      </c>
      <c r="AB1829" s="7">
        <v>1</v>
      </c>
    </row>
    <row r="1830" spans="1:28" ht="21.6" customHeight="1">
      <c r="A1830" s="7">
        <v>3</v>
      </c>
      <c r="B1830" s="7">
        <v>2026021477</v>
      </c>
      <c r="C1830" s="7">
        <v>1</v>
      </c>
      <c r="D1830" s="7" t="s">
        <v>7123</v>
      </c>
      <c r="E1830" s="7" t="s">
        <v>145</v>
      </c>
      <c r="F1830" s="7" t="s">
        <v>8948</v>
      </c>
      <c r="G1830" s="7" t="s">
        <v>7179</v>
      </c>
      <c r="H1830" s="7" t="s">
        <v>7932</v>
      </c>
      <c r="I1830" s="7" t="s">
        <v>8722</v>
      </c>
      <c r="J1830" s="7" t="s">
        <v>7141</v>
      </c>
      <c r="K1830" s="7" t="s">
        <v>7129</v>
      </c>
      <c r="L1830" s="9" t="s">
        <v>7329</v>
      </c>
      <c r="M1830" s="9" t="s">
        <v>8723</v>
      </c>
      <c r="N1830" s="9"/>
      <c r="O1830" s="7" t="s">
        <v>7136</v>
      </c>
      <c r="P1830" s="7">
        <v>5909</v>
      </c>
      <c r="Q1830" s="7">
        <v>11539</v>
      </c>
      <c r="R1830" s="7">
        <v>36338</v>
      </c>
      <c r="S1830" s="7"/>
      <c r="T1830" s="7"/>
      <c r="U1830" s="7"/>
      <c r="V1830" s="7"/>
      <c r="W1830" s="7"/>
      <c r="X1830" s="7"/>
      <c r="Y1830" s="7"/>
      <c r="Z1830" s="9" t="s">
        <v>7766</v>
      </c>
      <c r="AA1830" s="7" t="s">
        <v>480</v>
      </c>
      <c r="AB1830" s="7">
        <v>1</v>
      </c>
    </row>
    <row r="1831" spans="1:28" ht="21.6" customHeight="1">
      <c r="A1831" s="7">
        <v>5</v>
      </c>
      <c r="B1831" s="7">
        <v>2026021640</v>
      </c>
      <c r="C1831" s="7">
        <v>1</v>
      </c>
      <c r="D1831" s="7" t="s">
        <v>7123</v>
      </c>
      <c r="E1831" s="7" t="s">
        <v>145</v>
      </c>
      <c r="F1831" s="7" t="s">
        <v>8949</v>
      </c>
      <c r="G1831" s="7" t="s">
        <v>7475</v>
      </c>
      <c r="H1831" s="7" t="s">
        <v>8859</v>
      </c>
      <c r="I1831" s="7" t="s">
        <v>8856</v>
      </c>
      <c r="J1831" s="7" t="s">
        <v>7170</v>
      </c>
      <c r="K1831" s="7" t="s">
        <v>7129</v>
      </c>
      <c r="L1831" s="9" t="s">
        <v>8857</v>
      </c>
      <c r="M1831" s="9" t="s">
        <v>8858</v>
      </c>
      <c r="N1831" s="9"/>
      <c r="O1831" s="7" t="s">
        <v>7136</v>
      </c>
      <c r="P1831" s="7"/>
      <c r="Q1831" s="7">
        <v>1300</v>
      </c>
      <c r="R1831" s="7">
        <v>17328</v>
      </c>
      <c r="S1831" s="7"/>
      <c r="T1831" s="7"/>
      <c r="U1831" s="7"/>
      <c r="V1831" s="7"/>
      <c r="W1831" s="7"/>
      <c r="X1831" s="7"/>
      <c r="Y1831" s="7"/>
      <c r="Z1831" s="9" t="s">
        <v>7766</v>
      </c>
      <c r="AA1831" s="7" t="s">
        <v>480</v>
      </c>
      <c r="AB1831" s="7">
        <v>1</v>
      </c>
    </row>
    <row r="1832" spans="1:28" ht="21.6" customHeight="1">
      <c r="A1832" s="7">
        <v>16</v>
      </c>
      <c r="B1832" s="7">
        <v>2026021714</v>
      </c>
      <c r="C1832" s="7">
        <v>1</v>
      </c>
      <c r="D1832" s="7" t="s">
        <v>7123</v>
      </c>
      <c r="E1832" s="7" t="s">
        <v>145</v>
      </c>
      <c r="F1832" s="7" t="s">
        <v>8949</v>
      </c>
      <c r="G1832" s="7" t="s">
        <v>7751</v>
      </c>
      <c r="H1832" s="7" t="s">
        <v>7533</v>
      </c>
      <c r="I1832" s="7" t="s">
        <v>8795</v>
      </c>
      <c r="J1832" s="7" t="s">
        <v>7199</v>
      </c>
      <c r="K1832" s="7" t="s">
        <v>7129</v>
      </c>
      <c r="L1832" s="9" t="s">
        <v>8796</v>
      </c>
      <c r="M1832" s="9" t="s">
        <v>8797</v>
      </c>
      <c r="N1832" s="9"/>
      <c r="O1832" s="7" t="s">
        <v>471</v>
      </c>
      <c r="P1832" s="7"/>
      <c r="Q1832" s="7"/>
      <c r="R1832" s="7">
        <v>49112</v>
      </c>
      <c r="S1832" s="7" t="s">
        <v>480</v>
      </c>
      <c r="T1832" s="7"/>
      <c r="U1832" s="7"/>
      <c r="V1832" s="7"/>
      <c r="W1832" s="7"/>
      <c r="X1832" s="7"/>
      <c r="Y1832" s="7"/>
      <c r="Z1832" s="9" t="s">
        <v>7766</v>
      </c>
      <c r="AA1832" s="7" t="s">
        <v>480</v>
      </c>
      <c r="AB1832" s="7">
        <v>1</v>
      </c>
    </row>
    <row r="1833" spans="1:28" ht="21.6" customHeight="1">
      <c r="A1833" s="7">
        <v>17</v>
      </c>
      <c r="B1833" s="7">
        <v>2026021458</v>
      </c>
      <c r="C1833" s="7">
        <v>1</v>
      </c>
      <c r="D1833" s="7" t="s">
        <v>7123</v>
      </c>
      <c r="E1833" s="7" t="s">
        <v>145</v>
      </c>
      <c r="F1833" s="7" t="s">
        <v>8948</v>
      </c>
      <c r="G1833" s="7" t="s">
        <v>7227</v>
      </c>
      <c r="H1833" s="7" t="s">
        <v>8460</v>
      </c>
      <c r="I1833" s="7" t="s">
        <v>8733</v>
      </c>
      <c r="J1833" s="7" t="s">
        <v>7199</v>
      </c>
      <c r="K1833" s="7" t="s">
        <v>7129</v>
      </c>
      <c r="L1833" s="9" t="s">
        <v>7216</v>
      </c>
      <c r="M1833" s="9" t="s">
        <v>8734</v>
      </c>
      <c r="N1833" s="9" t="s">
        <v>8735</v>
      </c>
      <c r="O1833" s="7" t="s">
        <v>7136</v>
      </c>
      <c r="P1833" s="7"/>
      <c r="Q1833" s="7"/>
      <c r="R1833" s="7">
        <v>43400</v>
      </c>
      <c r="S1833" s="7"/>
      <c r="T1833" s="7"/>
      <c r="U1833" s="7"/>
      <c r="V1833" s="7"/>
      <c r="W1833" s="7"/>
      <c r="X1833" s="7"/>
      <c r="Y1833" s="7"/>
      <c r="Z1833" s="9" t="s">
        <v>7766</v>
      </c>
      <c r="AA1833" s="7" t="s">
        <v>480</v>
      </c>
      <c r="AB1833" s="7">
        <v>1</v>
      </c>
    </row>
    <row r="1834" spans="1:28" ht="21.6" customHeight="1">
      <c r="A1834" s="7">
        <v>20</v>
      </c>
      <c r="B1834" s="7">
        <v>2026021665</v>
      </c>
      <c r="C1834" s="7">
        <v>1</v>
      </c>
      <c r="D1834" s="7" t="s">
        <v>7123</v>
      </c>
      <c r="E1834" s="7" t="s">
        <v>145</v>
      </c>
      <c r="F1834" s="7" t="s">
        <v>8949</v>
      </c>
      <c r="G1834" s="7" t="s">
        <v>8294</v>
      </c>
      <c r="H1834" s="7" t="s">
        <v>7790</v>
      </c>
      <c r="I1834" s="7" t="s">
        <v>8897</v>
      </c>
      <c r="J1834" s="7" t="s">
        <v>7223</v>
      </c>
      <c r="K1834" s="7" t="s">
        <v>7129</v>
      </c>
      <c r="L1834" s="9" t="s">
        <v>8898</v>
      </c>
      <c r="M1834" s="9" t="s">
        <v>8899</v>
      </c>
      <c r="N1834" s="9"/>
      <c r="O1834" s="7" t="s">
        <v>471</v>
      </c>
      <c r="P1834" s="7"/>
      <c r="Q1834" s="7"/>
      <c r="R1834" s="7">
        <v>128359</v>
      </c>
      <c r="S1834" s="7" t="s">
        <v>480</v>
      </c>
      <c r="T1834" s="7"/>
      <c r="U1834" s="7"/>
      <c r="V1834" s="7"/>
      <c r="W1834" s="7"/>
      <c r="X1834" s="7"/>
      <c r="Y1834" s="7"/>
      <c r="Z1834" s="9" t="s">
        <v>7766</v>
      </c>
      <c r="AA1834" s="7" t="s">
        <v>480</v>
      </c>
      <c r="AB1834" s="7">
        <v>1</v>
      </c>
    </row>
    <row r="1835" spans="1:28" ht="21.6" customHeight="1">
      <c r="A1835" s="7">
        <v>33</v>
      </c>
      <c r="B1835" s="7">
        <v>2026021755</v>
      </c>
      <c r="C1835" s="7">
        <v>1</v>
      </c>
      <c r="D1835" s="7" t="s">
        <v>7123</v>
      </c>
      <c r="E1835" s="7" t="s">
        <v>145</v>
      </c>
      <c r="F1835" s="7" t="s">
        <v>8949</v>
      </c>
      <c r="G1835" s="7" t="s">
        <v>7372</v>
      </c>
      <c r="H1835" s="7" t="s">
        <v>7377</v>
      </c>
      <c r="I1835" s="7" t="s">
        <v>8695</v>
      </c>
      <c r="J1835" s="7" t="s">
        <v>7489</v>
      </c>
      <c r="K1835" s="7" t="s">
        <v>7129</v>
      </c>
      <c r="L1835" s="9" t="s">
        <v>8696</v>
      </c>
      <c r="M1835" s="9" t="s">
        <v>8697</v>
      </c>
      <c r="N1835" s="9"/>
      <c r="O1835" s="7" t="s">
        <v>471</v>
      </c>
      <c r="P1835" s="7"/>
      <c r="Q1835" s="7"/>
      <c r="R1835" s="7">
        <v>229325</v>
      </c>
      <c r="S1835" s="7" t="s">
        <v>480</v>
      </c>
      <c r="T1835" s="7"/>
      <c r="U1835" s="7"/>
      <c r="V1835" s="7"/>
      <c r="W1835" s="7"/>
      <c r="X1835" s="7"/>
      <c r="Y1835" s="7"/>
      <c r="Z1835" s="9" t="s">
        <v>8950</v>
      </c>
      <c r="AA1835" s="7" t="s">
        <v>480</v>
      </c>
      <c r="AB1835" s="7">
        <v>1</v>
      </c>
    </row>
    <row r="1836" spans="1:28" ht="21.6" customHeight="1">
      <c r="A1836" s="7">
        <v>35</v>
      </c>
      <c r="B1836" s="7">
        <v>2026021757</v>
      </c>
      <c r="C1836" s="7">
        <v>1</v>
      </c>
      <c r="D1836" s="7" t="s">
        <v>7123</v>
      </c>
      <c r="E1836" s="7" t="s">
        <v>145</v>
      </c>
      <c r="F1836" s="7" t="s">
        <v>8949</v>
      </c>
      <c r="G1836" s="7" t="s">
        <v>7377</v>
      </c>
      <c r="H1836" s="7" t="s">
        <v>8183</v>
      </c>
      <c r="I1836" s="7" t="s">
        <v>8698</v>
      </c>
      <c r="J1836" s="7" t="s">
        <v>7489</v>
      </c>
      <c r="K1836" s="7" t="s">
        <v>7129</v>
      </c>
      <c r="L1836" s="9" t="s">
        <v>8696</v>
      </c>
      <c r="M1836" s="9" t="s">
        <v>8699</v>
      </c>
      <c r="N1836" s="9" t="s">
        <v>8700</v>
      </c>
      <c r="O1836" s="7" t="s">
        <v>471</v>
      </c>
      <c r="P1836" s="7"/>
      <c r="Q1836" s="7"/>
      <c r="R1836" s="7">
        <v>325104</v>
      </c>
      <c r="S1836" s="7" t="s">
        <v>480</v>
      </c>
      <c r="T1836" s="7"/>
      <c r="U1836" s="7"/>
      <c r="V1836" s="7"/>
      <c r="W1836" s="7"/>
      <c r="X1836" s="7"/>
      <c r="Y1836" s="7"/>
      <c r="Z1836" s="9" t="s">
        <v>7766</v>
      </c>
      <c r="AA1836" s="7" t="s">
        <v>480</v>
      </c>
      <c r="AB1836" s="7">
        <v>1</v>
      </c>
    </row>
    <row r="1837" spans="1:28" ht="21.6" customHeight="1">
      <c r="A1837" s="7">
        <v>39</v>
      </c>
      <c r="B1837" s="7">
        <v>2026021715</v>
      </c>
      <c r="C1837" s="7">
        <v>1</v>
      </c>
      <c r="D1837" s="7" t="s">
        <v>7123</v>
      </c>
      <c r="E1837" s="7" t="s">
        <v>145</v>
      </c>
      <c r="F1837" s="7" t="s">
        <v>8949</v>
      </c>
      <c r="G1837" s="7" t="s">
        <v>7197</v>
      </c>
      <c r="H1837" s="7" t="s">
        <v>7751</v>
      </c>
      <c r="I1837" s="7" t="s">
        <v>8816</v>
      </c>
      <c r="J1837" s="7" t="s">
        <v>7703</v>
      </c>
      <c r="K1837" s="7" t="s">
        <v>7129</v>
      </c>
      <c r="L1837" s="9" t="s">
        <v>8796</v>
      </c>
      <c r="M1837" s="9" t="s">
        <v>8797</v>
      </c>
      <c r="N1837" s="9"/>
      <c r="O1837" s="7" t="s">
        <v>471</v>
      </c>
      <c r="P1837" s="7"/>
      <c r="Q1837" s="7">
        <v>28136</v>
      </c>
      <c r="R1837" s="7">
        <v>650625</v>
      </c>
      <c r="S1837" s="7" t="s">
        <v>480</v>
      </c>
      <c r="T1837" s="7"/>
      <c r="U1837" s="7"/>
      <c r="V1837" s="7" t="s">
        <v>480</v>
      </c>
      <c r="W1837" s="7"/>
      <c r="X1837" s="7"/>
      <c r="Y1837" s="7"/>
      <c r="Z1837" s="9" t="s">
        <v>8951</v>
      </c>
      <c r="AA1837" s="7" t="s">
        <v>480</v>
      </c>
      <c r="AB1837" s="7">
        <v>1</v>
      </c>
    </row>
    <row r="1838" spans="1:28" ht="21.6" customHeight="1">
      <c r="A1838" s="7">
        <v>62</v>
      </c>
      <c r="B1838" s="7">
        <v>2026021658</v>
      </c>
      <c r="C1838" s="7">
        <v>1</v>
      </c>
      <c r="D1838" s="7" t="s">
        <v>7123</v>
      </c>
      <c r="E1838" s="7" t="s">
        <v>130</v>
      </c>
      <c r="F1838" s="7" t="s">
        <v>8949</v>
      </c>
      <c r="G1838" s="7" t="s">
        <v>7950</v>
      </c>
      <c r="H1838" s="7" t="s">
        <v>8072</v>
      </c>
      <c r="I1838" s="7" t="s">
        <v>7304</v>
      </c>
      <c r="J1838" s="7" t="s">
        <v>7141</v>
      </c>
      <c r="K1838" s="7" t="s">
        <v>7129</v>
      </c>
      <c r="L1838" s="9" t="s">
        <v>7305</v>
      </c>
      <c r="M1838" s="9" t="s">
        <v>7306</v>
      </c>
      <c r="N1838" s="9" t="s">
        <v>7307</v>
      </c>
      <c r="O1838" s="7" t="s">
        <v>471</v>
      </c>
      <c r="P1838" s="7"/>
      <c r="Q1838" s="7">
        <v>24068</v>
      </c>
      <c r="R1838" s="7">
        <v>92020</v>
      </c>
      <c r="S1838" s="7" t="s">
        <v>480</v>
      </c>
      <c r="T1838" s="7"/>
      <c r="U1838" s="7"/>
      <c r="V1838" s="7"/>
      <c r="W1838" s="7"/>
      <c r="X1838" s="7"/>
      <c r="Y1838" s="7"/>
      <c r="Z1838" s="9" t="s">
        <v>7132</v>
      </c>
      <c r="AA1838" s="7" t="s">
        <v>480</v>
      </c>
      <c r="AB1838" s="7">
        <v>1</v>
      </c>
    </row>
    <row r="1839" spans="1:28" ht="21.6" customHeight="1">
      <c r="A1839" s="7">
        <v>64</v>
      </c>
      <c r="B1839" s="7">
        <v>2026021635</v>
      </c>
      <c r="C1839" s="7">
        <v>1</v>
      </c>
      <c r="D1839" s="7" t="s">
        <v>7123</v>
      </c>
      <c r="E1839" s="7" t="s">
        <v>130</v>
      </c>
      <c r="F1839" s="7" t="s">
        <v>8949</v>
      </c>
      <c r="G1839" s="7" t="s">
        <v>8952</v>
      </c>
      <c r="H1839" s="7" t="s">
        <v>7179</v>
      </c>
      <c r="I1839" s="7" t="s">
        <v>7328</v>
      </c>
      <c r="J1839" s="7" t="s">
        <v>7170</v>
      </c>
      <c r="K1839" s="7" t="s">
        <v>7129</v>
      </c>
      <c r="L1839" s="9" t="s">
        <v>7329</v>
      </c>
      <c r="M1839" s="9" t="s">
        <v>7330</v>
      </c>
      <c r="N1839" s="9" t="s">
        <v>7331</v>
      </c>
      <c r="O1839" s="7" t="s">
        <v>471</v>
      </c>
      <c r="P1839" s="7">
        <v>7487</v>
      </c>
      <c r="Q1839" s="7">
        <v>16226</v>
      </c>
      <c r="R1839" s="7">
        <v>22967</v>
      </c>
      <c r="S1839" s="7" t="s">
        <v>480</v>
      </c>
      <c r="T1839" s="7"/>
      <c r="U1839" s="7"/>
      <c r="V1839" s="7"/>
      <c r="W1839" s="7"/>
      <c r="X1839" s="7"/>
      <c r="Y1839" s="7"/>
      <c r="Z1839" s="9" t="s">
        <v>7132</v>
      </c>
      <c r="AA1839" s="7" t="s">
        <v>480</v>
      </c>
      <c r="AB1839" s="7">
        <v>1</v>
      </c>
    </row>
    <row r="1840" spans="1:28" ht="21.6" customHeight="1">
      <c r="A1840" s="7">
        <v>124</v>
      </c>
      <c r="B1840" s="7">
        <v>2026021645</v>
      </c>
      <c r="C1840" s="7">
        <v>1</v>
      </c>
      <c r="D1840" s="7" t="s">
        <v>7123</v>
      </c>
      <c r="E1840" s="7" t="s">
        <v>125</v>
      </c>
      <c r="F1840" s="7" t="s">
        <v>8949</v>
      </c>
      <c r="G1840" s="7" t="s">
        <v>7226</v>
      </c>
      <c r="H1840" s="7" t="s">
        <v>7309</v>
      </c>
      <c r="I1840" s="7" t="s">
        <v>7316</v>
      </c>
      <c r="J1840" s="7" t="s">
        <v>7141</v>
      </c>
      <c r="K1840" s="7" t="s">
        <v>7129</v>
      </c>
      <c r="L1840" s="9" t="s">
        <v>7317</v>
      </c>
      <c r="M1840" s="9" t="s">
        <v>7318</v>
      </c>
      <c r="N1840" s="9" t="s">
        <v>7319</v>
      </c>
      <c r="O1840" s="7" t="s">
        <v>471</v>
      </c>
      <c r="P1840" s="7"/>
      <c r="Q1840" s="7">
        <v>18970</v>
      </c>
      <c r="R1840" s="7">
        <v>162698</v>
      </c>
      <c r="S1840" s="7" t="s">
        <v>480</v>
      </c>
      <c r="T1840" s="7"/>
      <c r="U1840" s="7"/>
      <c r="V1840" s="7"/>
      <c r="W1840" s="7"/>
      <c r="X1840" s="7"/>
      <c r="Y1840" s="7"/>
      <c r="Z1840" s="9" t="s">
        <v>7766</v>
      </c>
      <c r="AA1840" s="7" t="s">
        <v>480</v>
      </c>
      <c r="AB1840" s="7">
        <v>1</v>
      </c>
    </row>
    <row r="1841" spans="1:28" ht="21.6" customHeight="1">
      <c r="A1841" s="7">
        <v>149</v>
      </c>
      <c r="B1841" s="7">
        <v>2026021680</v>
      </c>
      <c r="C1841" s="7">
        <v>1</v>
      </c>
      <c r="D1841" s="7" t="s">
        <v>7123</v>
      </c>
      <c r="E1841" s="7" t="s">
        <v>125</v>
      </c>
      <c r="F1841" s="7" t="s">
        <v>8949</v>
      </c>
      <c r="G1841" s="7" t="s">
        <v>7347</v>
      </c>
      <c r="H1841" s="7" t="s">
        <v>7288</v>
      </c>
      <c r="I1841" s="7" t="s">
        <v>7379</v>
      </c>
      <c r="J1841" s="7" t="s">
        <v>7223</v>
      </c>
      <c r="K1841" s="7" t="s">
        <v>7129</v>
      </c>
      <c r="L1841" s="9" t="s">
        <v>7380</v>
      </c>
      <c r="M1841" s="9" t="s">
        <v>7381</v>
      </c>
      <c r="N1841" s="9" t="s">
        <v>7382</v>
      </c>
      <c r="O1841" s="7" t="s">
        <v>509</v>
      </c>
      <c r="P1841" s="7"/>
      <c r="Q1841" s="7"/>
      <c r="R1841" s="7">
        <v>178585</v>
      </c>
      <c r="S1841" s="7"/>
      <c r="T1841" s="7"/>
      <c r="U1841" s="7"/>
      <c r="V1841" s="7"/>
      <c r="W1841" s="7"/>
      <c r="X1841" s="7"/>
      <c r="Y1841" s="7"/>
      <c r="Z1841" s="9" t="s">
        <v>8953</v>
      </c>
      <c r="AA1841" s="7" t="s">
        <v>480</v>
      </c>
      <c r="AB1841" s="7">
        <v>1</v>
      </c>
    </row>
    <row r="1842" spans="1:28" ht="21.6" customHeight="1">
      <c r="A1842" s="7">
        <v>179</v>
      </c>
      <c r="B1842" s="7">
        <v>2026021593</v>
      </c>
      <c r="C1842" s="7">
        <v>1</v>
      </c>
      <c r="D1842" s="7" t="s">
        <v>7123</v>
      </c>
      <c r="E1842" s="7" t="s">
        <v>125</v>
      </c>
      <c r="F1842" s="7" t="s">
        <v>8948</v>
      </c>
      <c r="G1842" s="7" t="s">
        <v>7333</v>
      </c>
      <c r="H1842" s="7" t="s">
        <v>8954</v>
      </c>
      <c r="I1842" s="7" t="s">
        <v>7482</v>
      </c>
      <c r="J1842" s="7" t="s">
        <v>7244</v>
      </c>
      <c r="K1842" s="7" t="s">
        <v>7129</v>
      </c>
      <c r="L1842" s="9" t="s">
        <v>8864</v>
      </c>
      <c r="M1842" s="9" t="s">
        <v>7484</v>
      </c>
      <c r="N1842" s="9"/>
      <c r="O1842" s="7" t="s">
        <v>509</v>
      </c>
      <c r="P1842" s="7"/>
      <c r="Q1842" s="7"/>
      <c r="R1842" s="7">
        <v>153680</v>
      </c>
      <c r="S1842" s="7"/>
      <c r="T1842" s="7"/>
      <c r="U1842" s="7"/>
      <c r="V1842" s="7"/>
      <c r="W1842" s="7"/>
      <c r="X1842" s="7"/>
      <c r="Y1842" s="7"/>
      <c r="Z1842" s="9" t="s">
        <v>8955</v>
      </c>
      <c r="AA1842" s="7" t="s">
        <v>480</v>
      </c>
      <c r="AB1842" s="7">
        <v>1</v>
      </c>
    </row>
    <row r="1843" spans="1:28" ht="21.6" customHeight="1">
      <c r="A1843" s="7">
        <v>198</v>
      </c>
      <c r="B1843" s="7">
        <v>2026021463</v>
      </c>
      <c r="C1843" s="7">
        <v>1</v>
      </c>
      <c r="D1843" s="7" t="s">
        <v>7123</v>
      </c>
      <c r="E1843" s="7" t="s">
        <v>125</v>
      </c>
      <c r="F1843" s="7" t="s">
        <v>8948</v>
      </c>
      <c r="G1843" s="7" t="s">
        <v>7296</v>
      </c>
      <c r="H1843" s="7" t="s">
        <v>7226</v>
      </c>
      <c r="I1843" s="7" t="s">
        <v>8300</v>
      </c>
      <c r="J1843" s="7" t="s">
        <v>7489</v>
      </c>
      <c r="K1843" s="7" t="s">
        <v>7129</v>
      </c>
      <c r="L1843" s="9" t="s">
        <v>8025</v>
      </c>
      <c r="M1843" s="9" t="s">
        <v>8301</v>
      </c>
      <c r="N1843" s="9" t="s">
        <v>8027</v>
      </c>
      <c r="O1843" s="7" t="s">
        <v>7136</v>
      </c>
      <c r="P1843" s="7"/>
      <c r="Q1843" s="7"/>
      <c r="R1843" s="7">
        <v>260</v>
      </c>
      <c r="S1843" s="7"/>
      <c r="T1843" s="7"/>
      <c r="U1843" s="7"/>
      <c r="V1843" s="7"/>
      <c r="W1843" s="7"/>
      <c r="X1843" s="7"/>
      <c r="Y1843" s="7"/>
      <c r="Z1843" s="9" t="s">
        <v>7766</v>
      </c>
      <c r="AA1843" s="7" t="s">
        <v>480</v>
      </c>
      <c r="AB1843" s="7">
        <v>1</v>
      </c>
    </row>
    <row r="1844" spans="1:28" ht="21.6" customHeight="1">
      <c r="A1844" s="7">
        <v>201</v>
      </c>
      <c r="B1844" s="7">
        <v>2026021550</v>
      </c>
      <c r="C1844" s="7">
        <v>1</v>
      </c>
      <c r="D1844" s="7" t="s">
        <v>7123</v>
      </c>
      <c r="E1844" s="7" t="s">
        <v>125</v>
      </c>
      <c r="F1844" s="7" t="s">
        <v>8948</v>
      </c>
      <c r="G1844" s="7" t="s">
        <v>7314</v>
      </c>
      <c r="H1844" s="7" t="s">
        <v>7150</v>
      </c>
      <c r="I1844" s="7" t="s">
        <v>8438</v>
      </c>
      <c r="J1844" s="7" t="s">
        <v>7489</v>
      </c>
      <c r="K1844" s="7" t="s">
        <v>7129</v>
      </c>
      <c r="L1844" s="9" t="s">
        <v>7200</v>
      </c>
      <c r="M1844" s="9" t="s">
        <v>8323</v>
      </c>
      <c r="N1844" s="9" t="s">
        <v>8324</v>
      </c>
      <c r="O1844" s="7" t="s">
        <v>471</v>
      </c>
      <c r="P1844" s="7"/>
      <c r="Q1844" s="7"/>
      <c r="R1844" s="7">
        <v>9710</v>
      </c>
      <c r="S1844" s="7"/>
      <c r="T1844" s="7"/>
      <c r="U1844" s="7"/>
      <c r="V1844" s="7"/>
      <c r="W1844" s="7"/>
      <c r="X1844" s="7"/>
      <c r="Y1844" s="7" t="s">
        <v>480</v>
      </c>
      <c r="Z1844" s="9" t="s">
        <v>8956</v>
      </c>
      <c r="AA1844" s="7" t="s">
        <v>480</v>
      </c>
      <c r="AB1844" s="7">
        <v>1</v>
      </c>
    </row>
    <row r="1845" spans="1:28" ht="21.6" customHeight="1">
      <c r="A1845" s="7">
        <v>205</v>
      </c>
      <c r="B1845" s="7">
        <v>2026021698</v>
      </c>
      <c r="C1845" s="7">
        <v>1</v>
      </c>
      <c r="D1845" s="7" t="s">
        <v>7123</v>
      </c>
      <c r="E1845" s="7" t="s">
        <v>125</v>
      </c>
      <c r="F1845" s="7" t="s">
        <v>8949</v>
      </c>
      <c r="G1845" s="7" t="s">
        <v>7150</v>
      </c>
      <c r="H1845" s="7" t="s">
        <v>7332</v>
      </c>
      <c r="I1845" s="7" t="s">
        <v>7513</v>
      </c>
      <c r="J1845" s="7" t="s">
        <v>1843</v>
      </c>
      <c r="K1845" s="7" t="s">
        <v>7129</v>
      </c>
      <c r="L1845" s="9" t="s">
        <v>7200</v>
      </c>
      <c r="M1845" s="9" t="s">
        <v>7493</v>
      </c>
      <c r="N1845" s="9" t="s">
        <v>7514</v>
      </c>
      <c r="O1845" s="7" t="s">
        <v>509</v>
      </c>
      <c r="P1845" s="7"/>
      <c r="Q1845" s="7"/>
      <c r="R1845" s="7">
        <v>23422</v>
      </c>
      <c r="S1845" s="7"/>
      <c r="T1845" s="7"/>
      <c r="U1845" s="7"/>
      <c r="V1845" s="7"/>
      <c r="W1845" s="7"/>
      <c r="X1845" s="7"/>
      <c r="Y1845" s="7"/>
      <c r="Z1845" s="9" t="s">
        <v>8957</v>
      </c>
      <c r="AA1845" s="7" t="s">
        <v>480</v>
      </c>
      <c r="AB1845" s="7">
        <v>1</v>
      </c>
    </row>
    <row r="1846" spans="1:28" ht="21.6" customHeight="1">
      <c r="A1846" s="7">
        <v>208</v>
      </c>
      <c r="B1846" s="7">
        <v>2026021697</v>
      </c>
      <c r="C1846" s="7">
        <v>1</v>
      </c>
      <c r="D1846" s="7" t="s">
        <v>7123</v>
      </c>
      <c r="E1846" s="7" t="s">
        <v>125</v>
      </c>
      <c r="F1846" s="7" t="s">
        <v>8949</v>
      </c>
      <c r="G1846" s="7" t="s">
        <v>7314</v>
      </c>
      <c r="H1846" s="7" t="s">
        <v>7150</v>
      </c>
      <c r="I1846" s="7" t="s">
        <v>7516</v>
      </c>
      <c r="J1846" s="7" t="s">
        <v>1843</v>
      </c>
      <c r="K1846" s="7" t="s">
        <v>7129</v>
      </c>
      <c r="L1846" s="9" t="s">
        <v>7200</v>
      </c>
      <c r="M1846" s="9" t="s">
        <v>7493</v>
      </c>
      <c r="N1846" s="9" t="s">
        <v>7517</v>
      </c>
      <c r="O1846" s="7" t="s">
        <v>509</v>
      </c>
      <c r="P1846" s="7"/>
      <c r="Q1846" s="7"/>
      <c r="R1846" s="7">
        <v>262383</v>
      </c>
      <c r="S1846" s="7"/>
      <c r="T1846" s="7"/>
      <c r="U1846" s="7"/>
      <c r="V1846" s="7"/>
      <c r="W1846" s="7"/>
      <c r="X1846" s="7"/>
      <c r="Y1846" s="7"/>
      <c r="Z1846" s="9" t="s">
        <v>8957</v>
      </c>
      <c r="AA1846" s="7" t="s">
        <v>480</v>
      </c>
      <c r="AB1846" s="7">
        <v>1</v>
      </c>
    </row>
    <row r="1847" spans="1:28" ht="21.6" customHeight="1">
      <c r="A1847" s="7">
        <v>225</v>
      </c>
      <c r="B1847" s="7">
        <v>2026021724</v>
      </c>
      <c r="C1847" s="7">
        <v>1</v>
      </c>
      <c r="D1847" s="7" t="s">
        <v>7123</v>
      </c>
      <c r="E1847" s="7" t="s">
        <v>146</v>
      </c>
      <c r="F1847" s="7" t="s">
        <v>8949</v>
      </c>
      <c r="G1847" s="7" t="s">
        <v>7372</v>
      </c>
      <c r="H1847" s="7" t="s">
        <v>7529</v>
      </c>
      <c r="I1847" s="7" t="s">
        <v>7530</v>
      </c>
      <c r="J1847" s="7" t="s">
        <v>7247</v>
      </c>
      <c r="K1847" s="7" t="s">
        <v>7129</v>
      </c>
      <c r="L1847" s="9" t="s">
        <v>7531</v>
      </c>
      <c r="M1847" s="9" t="s">
        <v>7532</v>
      </c>
      <c r="N1847" s="9" t="s">
        <v>7376</v>
      </c>
      <c r="O1847" s="7" t="s">
        <v>7136</v>
      </c>
      <c r="P1847" s="7"/>
      <c r="Q1847" s="7">
        <v>7790</v>
      </c>
      <c r="R1847" s="7">
        <v>87727</v>
      </c>
      <c r="S1847" s="7"/>
      <c r="T1847" s="7"/>
      <c r="U1847" s="7"/>
      <c r="V1847" s="7"/>
      <c r="W1847" s="7"/>
      <c r="X1847" s="7"/>
      <c r="Y1847" s="7"/>
      <c r="Z1847" s="9"/>
      <c r="AA1847" s="7" t="s">
        <v>480</v>
      </c>
      <c r="AB1847" s="7">
        <v>1</v>
      </c>
    </row>
    <row r="1848" spans="1:28" ht="21.6" customHeight="1">
      <c r="A1848" s="7">
        <v>226</v>
      </c>
      <c r="B1848" s="7">
        <v>2026021723</v>
      </c>
      <c r="C1848" s="7">
        <v>1</v>
      </c>
      <c r="D1848" s="7" t="s">
        <v>7123</v>
      </c>
      <c r="E1848" s="7" t="s">
        <v>146</v>
      </c>
      <c r="F1848" s="7" t="s">
        <v>8949</v>
      </c>
      <c r="G1848" s="7" t="s">
        <v>7372</v>
      </c>
      <c r="H1848" s="7" t="s">
        <v>7529</v>
      </c>
      <c r="I1848" s="7" t="s">
        <v>7537</v>
      </c>
      <c r="J1848" s="7" t="s">
        <v>7247</v>
      </c>
      <c r="K1848" s="7" t="s">
        <v>7129</v>
      </c>
      <c r="L1848" s="9" t="s">
        <v>7531</v>
      </c>
      <c r="M1848" s="9" t="s">
        <v>7532</v>
      </c>
      <c r="N1848" s="9" t="s">
        <v>7376</v>
      </c>
      <c r="O1848" s="7" t="s">
        <v>7136</v>
      </c>
      <c r="P1848" s="7"/>
      <c r="Q1848" s="7">
        <v>888</v>
      </c>
      <c r="R1848" s="7">
        <v>8896</v>
      </c>
      <c r="S1848" s="7"/>
      <c r="T1848" s="7"/>
      <c r="U1848" s="7"/>
      <c r="V1848" s="7"/>
      <c r="W1848" s="7"/>
      <c r="X1848" s="7"/>
      <c r="Y1848" s="7"/>
      <c r="Z1848" s="9"/>
      <c r="AA1848" s="7" t="s">
        <v>480</v>
      </c>
      <c r="AB1848" s="7">
        <v>1</v>
      </c>
    </row>
    <row r="1849" spans="1:28" ht="21.6" customHeight="1">
      <c r="A1849" s="7">
        <v>2</v>
      </c>
      <c r="B1849" s="7">
        <v>2026021909</v>
      </c>
      <c r="C1849" s="7">
        <v>1</v>
      </c>
      <c r="D1849" s="7" t="s">
        <v>7123</v>
      </c>
      <c r="E1849" s="7" t="s">
        <v>145</v>
      </c>
      <c r="F1849" s="7" t="s">
        <v>8958</v>
      </c>
      <c r="G1849" s="7" t="s">
        <v>7414</v>
      </c>
      <c r="H1849" s="7" t="s">
        <v>8603</v>
      </c>
      <c r="I1849" s="7" t="s">
        <v>7146</v>
      </c>
      <c r="J1849" s="7" t="s">
        <v>7141</v>
      </c>
      <c r="K1849" s="7" t="s">
        <v>7129</v>
      </c>
      <c r="L1849" s="9" t="s">
        <v>7147</v>
      </c>
      <c r="M1849" s="9" t="s">
        <v>7148</v>
      </c>
      <c r="N1849" s="9" t="s">
        <v>7830</v>
      </c>
      <c r="O1849" s="7" t="s">
        <v>471</v>
      </c>
      <c r="P1849" s="7"/>
      <c r="Q1849" s="7">
        <v>2295</v>
      </c>
      <c r="R1849" s="7">
        <v>18325</v>
      </c>
      <c r="S1849" s="7" t="s">
        <v>480</v>
      </c>
      <c r="T1849" s="7"/>
      <c r="U1849" s="7"/>
      <c r="V1849" s="7"/>
      <c r="W1849" s="7"/>
      <c r="X1849" s="7"/>
      <c r="Y1849" s="7"/>
      <c r="Z1849" s="9" t="s">
        <v>7766</v>
      </c>
      <c r="AA1849" s="7" t="s">
        <v>480</v>
      </c>
      <c r="AB1849" s="7">
        <v>1</v>
      </c>
    </row>
    <row r="1850" spans="1:28" ht="21.6" customHeight="1">
      <c r="A1850" s="7">
        <v>7</v>
      </c>
      <c r="B1850" s="7">
        <v>2026021954</v>
      </c>
      <c r="C1850" s="7">
        <v>1</v>
      </c>
      <c r="D1850" s="7" t="s">
        <v>7123</v>
      </c>
      <c r="E1850" s="7" t="s">
        <v>145</v>
      </c>
      <c r="F1850" s="7" t="s">
        <v>8958</v>
      </c>
      <c r="G1850" s="7" t="s">
        <v>7968</v>
      </c>
      <c r="H1850" s="7" t="s">
        <v>7755</v>
      </c>
      <c r="I1850" s="7" t="s">
        <v>7180</v>
      </c>
      <c r="J1850" s="7" t="s">
        <v>7170</v>
      </c>
      <c r="K1850" s="7" t="s">
        <v>7129</v>
      </c>
      <c r="L1850" s="9" t="s">
        <v>7181</v>
      </c>
      <c r="M1850" s="9" t="s">
        <v>7182</v>
      </c>
      <c r="N1850" s="9" t="s">
        <v>7183</v>
      </c>
      <c r="O1850" s="7" t="s">
        <v>471</v>
      </c>
      <c r="P1850" s="7"/>
      <c r="Q1850" s="7">
        <v>1658</v>
      </c>
      <c r="R1850" s="7">
        <v>78378</v>
      </c>
      <c r="S1850" s="7" t="s">
        <v>480</v>
      </c>
      <c r="T1850" s="7"/>
      <c r="U1850" s="7"/>
      <c r="V1850" s="7"/>
      <c r="W1850" s="7"/>
      <c r="X1850" s="7"/>
      <c r="Y1850" s="7"/>
      <c r="Z1850" s="9" t="s">
        <v>7766</v>
      </c>
      <c r="AA1850" s="7" t="s">
        <v>480</v>
      </c>
      <c r="AB1850" s="7">
        <v>1</v>
      </c>
    </row>
    <row r="1851" spans="1:28" ht="21.6" customHeight="1">
      <c r="A1851" s="7">
        <v>10</v>
      </c>
      <c r="B1851" s="7">
        <v>2026021907</v>
      </c>
      <c r="C1851" s="7">
        <v>1</v>
      </c>
      <c r="D1851" s="7" t="s">
        <v>7123</v>
      </c>
      <c r="E1851" s="7" t="s">
        <v>145</v>
      </c>
      <c r="F1851" s="7" t="s">
        <v>8958</v>
      </c>
      <c r="G1851" s="7" t="s">
        <v>7303</v>
      </c>
      <c r="H1851" s="7" t="s">
        <v>7414</v>
      </c>
      <c r="I1851" s="7" t="s">
        <v>7186</v>
      </c>
      <c r="J1851" s="7" t="s">
        <v>7170</v>
      </c>
      <c r="K1851" s="7" t="s">
        <v>7129</v>
      </c>
      <c r="L1851" s="9" t="s">
        <v>7187</v>
      </c>
      <c r="M1851" s="9" t="s">
        <v>7188</v>
      </c>
      <c r="N1851" s="9"/>
      <c r="O1851" s="7" t="s">
        <v>471</v>
      </c>
      <c r="P1851" s="7"/>
      <c r="Q1851" s="7">
        <v>2419</v>
      </c>
      <c r="R1851" s="7">
        <v>3195</v>
      </c>
      <c r="S1851" s="7" t="s">
        <v>480</v>
      </c>
      <c r="T1851" s="7"/>
      <c r="U1851" s="7"/>
      <c r="V1851" s="7"/>
      <c r="W1851" s="7"/>
      <c r="X1851" s="7"/>
      <c r="Y1851" s="7"/>
      <c r="Z1851" s="9" t="s">
        <v>7766</v>
      </c>
      <c r="AA1851" s="7" t="s">
        <v>480</v>
      </c>
      <c r="AB1851" s="7">
        <v>1</v>
      </c>
    </row>
    <row r="1852" spans="1:28" ht="21.6" customHeight="1">
      <c r="A1852" s="7">
        <v>12</v>
      </c>
      <c r="B1852" s="7">
        <v>2026021919</v>
      </c>
      <c r="C1852" s="7">
        <v>1</v>
      </c>
      <c r="D1852" s="7" t="s">
        <v>7123</v>
      </c>
      <c r="E1852" s="7" t="s">
        <v>145</v>
      </c>
      <c r="F1852" s="7" t="s">
        <v>8958</v>
      </c>
      <c r="G1852" s="7" t="s">
        <v>7314</v>
      </c>
      <c r="H1852" s="7" t="s">
        <v>7976</v>
      </c>
      <c r="I1852" s="7" t="s">
        <v>7192</v>
      </c>
      <c r="J1852" s="7" t="s">
        <v>7170</v>
      </c>
      <c r="K1852" s="7" t="s">
        <v>7129</v>
      </c>
      <c r="L1852" s="9" t="s">
        <v>7193</v>
      </c>
      <c r="M1852" s="9" t="s">
        <v>7194</v>
      </c>
      <c r="N1852" s="9" t="s">
        <v>7161</v>
      </c>
      <c r="O1852" s="7" t="s">
        <v>471</v>
      </c>
      <c r="P1852" s="7"/>
      <c r="Q1852" s="7">
        <v>1083</v>
      </c>
      <c r="R1852" s="7">
        <v>2601</v>
      </c>
      <c r="S1852" s="7" t="s">
        <v>480</v>
      </c>
      <c r="T1852" s="7"/>
      <c r="U1852" s="7"/>
      <c r="V1852" s="7"/>
      <c r="W1852" s="7"/>
      <c r="X1852" s="7"/>
      <c r="Y1852" s="7"/>
      <c r="Z1852" s="9" t="s">
        <v>7766</v>
      </c>
      <c r="AA1852" s="7" t="s">
        <v>480</v>
      </c>
      <c r="AB1852" s="7">
        <v>1</v>
      </c>
    </row>
    <row r="1853" spans="1:28" ht="21.6" customHeight="1">
      <c r="A1853" s="7">
        <v>17</v>
      </c>
      <c r="B1853" s="7">
        <v>2026021833</v>
      </c>
      <c r="C1853" s="7">
        <v>1</v>
      </c>
      <c r="D1853" s="7" t="s">
        <v>7123</v>
      </c>
      <c r="E1853" s="7" t="s">
        <v>145</v>
      </c>
      <c r="F1853" s="7" t="s">
        <v>8958</v>
      </c>
      <c r="G1853" s="7" t="s">
        <v>7455</v>
      </c>
      <c r="H1853" s="7" t="s">
        <v>7583</v>
      </c>
      <c r="I1853" s="7" t="s">
        <v>8314</v>
      </c>
      <c r="J1853" s="7" t="s">
        <v>7170</v>
      </c>
      <c r="K1853" s="7" t="s">
        <v>7129</v>
      </c>
      <c r="L1853" s="9" t="s">
        <v>8315</v>
      </c>
      <c r="M1853" s="9" t="s">
        <v>7131</v>
      </c>
      <c r="N1853" s="9"/>
      <c r="O1853" s="7" t="s">
        <v>471</v>
      </c>
      <c r="P1853" s="7"/>
      <c r="Q1853" s="7">
        <v>809</v>
      </c>
      <c r="R1853" s="7">
        <v>8470</v>
      </c>
      <c r="S1853" s="7" t="s">
        <v>480</v>
      </c>
      <c r="T1853" s="7"/>
      <c r="U1853" s="7"/>
      <c r="V1853" s="7"/>
      <c r="W1853" s="7"/>
      <c r="X1853" s="7"/>
      <c r="Y1853" s="7"/>
      <c r="Z1853" s="9" t="s">
        <v>7766</v>
      </c>
      <c r="AA1853" s="7" t="s">
        <v>480</v>
      </c>
      <c r="AB1853" s="7">
        <v>1</v>
      </c>
    </row>
    <row r="1854" spans="1:28" ht="21.6" customHeight="1">
      <c r="A1854" s="7">
        <v>36</v>
      </c>
      <c r="B1854" s="7">
        <v>2026021925</v>
      </c>
      <c r="C1854" s="7">
        <v>1</v>
      </c>
      <c r="D1854" s="7" t="s">
        <v>7123</v>
      </c>
      <c r="E1854" s="7" t="s">
        <v>145</v>
      </c>
      <c r="F1854" s="7" t="s">
        <v>8958</v>
      </c>
      <c r="G1854" s="7" t="s">
        <v>7196</v>
      </c>
      <c r="H1854" s="7" t="s">
        <v>7734</v>
      </c>
      <c r="I1854" s="7" t="s">
        <v>8171</v>
      </c>
      <c r="J1854" s="7" t="s">
        <v>7247</v>
      </c>
      <c r="K1854" s="7" t="s">
        <v>7129</v>
      </c>
      <c r="L1854" s="9" t="s">
        <v>7235</v>
      </c>
      <c r="M1854" s="9" t="s">
        <v>7236</v>
      </c>
      <c r="N1854" s="9"/>
      <c r="O1854" s="7" t="s">
        <v>7136</v>
      </c>
      <c r="P1854" s="7"/>
      <c r="Q1854" s="7">
        <v>1947</v>
      </c>
      <c r="R1854" s="7">
        <v>20548</v>
      </c>
      <c r="S1854" s="7"/>
      <c r="T1854" s="7"/>
      <c r="U1854" s="7"/>
      <c r="V1854" s="7"/>
      <c r="W1854" s="7"/>
      <c r="X1854" s="7"/>
      <c r="Y1854" s="7"/>
      <c r="Z1854" s="9" t="s">
        <v>7766</v>
      </c>
      <c r="AA1854" s="7" t="s">
        <v>480</v>
      </c>
      <c r="AB1854" s="7">
        <v>1</v>
      </c>
    </row>
    <row r="1855" spans="1:28" ht="21.6" customHeight="1">
      <c r="A1855" s="7">
        <v>42</v>
      </c>
      <c r="B1855" s="7">
        <v>2026020811</v>
      </c>
      <c r="C1855" s="7">
        <v>1</v>
      </c>
      <c r="D1855" s="7" t="s">
        <v>7123</v>
      </c>
      <c r="E1855" s="7" t="s">
        <v>145</v>
      </c>
      <c r="F1855" s="7" t="s">
        <v>8938</v>
      </c>
      <c r="G1855" s="7" t="s">
        <v>7942</v>
      </c>
      <c r="H1855" s="7" t="s">
        <v>7740</v>
      </c>
      <c r="I1855" s="7" t="s">
        <v>8773</v>
      </c>
      <c r="J1855" s="7" t="s">
        <v>8496</v>
      </c>
      <c r="K1855" s="7" t="s">
        <v>7129</v>
      </c>
      <c r="L1855" s="9" t="s">
        <v>8774</v>
      </c>
      <c r="M1855" s="9" t="s">
        <v>8775</v>
      </c>
      <c r="N1855" s="9"/>
      <c r="O1855" s="7" t="s">
        <v>7136</v>
      </c>
      <c r="P1855" s="7"/>
      <c r="Q1855" s="7"/>
      <c r="R1855" s="7">
        <v>208475</v>
      </c>
      <c r="S1855" s="7"/>
      <c r="T1855" s="7"/>
      <c r="U1855" s="7"/>
      <c r="V1855" s="7"/>
      <c r="W1855" s="7"/>
      <c r="X1855" s="7"/>
      <c r="Y1855" s="7"/>
      <c r="Z1855" s="9" t="s">
        <v>8942</v>
      </c>
      <c r="AA1855" s="7" t="s">
        <v>480</v>
      </c>
      <c r="AB1855" s="7">
        <v>1</v>
      </c>
    </row>
    <row r="1856" spans="1:28" ht="21.6" customHeight="1">
      <c r="A1856" s="7">
        <v>49</v>
      </c>
      <c r="B1856" s="7">
        <v>2026021897</v>
      </c>
      <c r="C1856" s="7">
        <v>1</v>
      </c>
      <c r="D1856" s="7" t="s">
        <v>7123</v>
      </c>
      <c r="E1856" s="7" t="s">
        <v>145</v>
      </c>
      <c r="F1856" s="7" t="s">
        <v>8958</v>
      </c>
      <c r="G1856" s="7" t="s">
        <v>8959</v>
      </c>
      <c r="H1856" s="7" t="s">
        <v>7523</v>
      </c>
      <c r="I1856" s="7" t="s">
        <v>8174</v>
      </c>
      <c r="J1856" s="7" t="s">
        <v>7274</v>
      </c>
      <c r="K1856" s="7" t="s">
        <v>7129</v>
      </c>
      <c r="L1856" s="9" t="s">
        <v>7260</v>
      </c>
      <c r="M1856" s="9" t="s">
        <v>7261</v>
      </c>
      <c r="N1856" s="9"/>
      <c r="O1856" s="7" t="s">
        <v>471</v>
      </c>
      <c r="P1856" s="7"/>
      <c r="Q1856" s="7">
        <v>8508</v>
      </c>
      <c r="R1856" s="7">
        <v>9984</v>
      </c>
      <c r="S1856" s="7" t="s">
        <v>480</v>
      </c>
      <c r="T1856" s="7"/>
      <c r="U1856" s="7"/>
      <c r="V1856" s="7"/>
      <c r="W1856" s="7"/>
      <c r="X1856" s="7"/>
      <c r="Y1856" s="7"/>
      <c r="Z1856" s="9" t="s">
        <v>7766</v>
      </c>
      <c r="AA1856" s="7" t="s">
        <v>480</v>
      </c>
      <c r="AB1856" s="7">
        <v>1</v>
      </c>
    </row>
    <row r="1857" spans="1:28" ht="21.6" customHeight="1">
      <c r="A1857" s="7">
        <v>139</v>
      </c>
      <c r="B1857" s="7">
        <v>2026021832</v>
      </c>
      <c r="C1857" s="7">
        <v>1</v>
      </c>
      <c r="D1857" s="7" t="s">
        <v>7123</v>
      </c>
      <c r="E1857" s="7" t="s">
        <v>125</v>
      </c>
      <c r="F1857" s="7" t="s">
        <v>8958</v>
      </c>
      <c r="G1857" s="7" t="s">
        <v>7179</v>
      </c>
      <c r="H1857" s="7" t="s">
        <v>7327</v>
      </c>
      <c r="I1857" s="7" t="s">
        <v>7311</v>
      </c>
      <c r="J1857" s="7" t="s">
        <v>7141</v>
      </c>
      <c r="K1857" s="7" t="s">
        <v>7129</v>
      </c>
      <c r="L1857" s="9" t="s">
        <v>7312</v>
      </c>
      <c r="M1857" s="9" t="s">
        <v>7313</v>
      </c>
      <c r="N1857" s="9"/>
      <c r="O1857" s="7" t="s">
        <v>7136</v>
      </c>
      <c r="P1857" s="7"/>
      <c r="Q1857" s="7">
        <v>2350</v>
      </c>
      <c r="R1857" s="7">
        <v>47000</v>
      </c>
      <c r="S1857" s="7"/>
      <c r="T1857" s="7"/>
      <c r="U1857" s="7"/>
      <c r="V1857" s="7"/>
      <c r="W1857" s="7"/>
      <c r="X1857" s="7"/>
      <c r="Y1857" s="7"/>
      <c r="Z1857" s="9" t="s">
        <v>7766</v>
      </c>
      <c r="AA1857" s="7" t="s">
        <v>480</v>
      </c>
      <c r="AB1857" s="7">
        <v>1</v>
      </c>
    </row>
    <row r="1858" spans="1:28" ht="21.6" customHeight="1">
      <c r="A1858" s="7">
        <v>149</v>
      </c>
      <c r="B1858" s="7">
        <v>2026021824</v>
      </c>
      <c r="C1858" s="7">
        <v>1</v>
      </c>
      <c r="D1858" s="7" t="s">
        <v>7123</v>
      </c>
      <c r="E1858" s="7" t="s">
        <v>125</v>
      </c>
      <c r="F1858" s="7" t="s">
        <v>8958</v>
      </c>
      <c r="G1858" s="7" t="s">
        <v>7309</v>
      </c>
      <c r="H1858" s="7" t="s">
        <v>7179</v>
      </c>
      <c r="I1858" s="7" t="s">
        <v>7634</v>
      </c>
      <c r="J1858" s="7" t="s">
        <v>7170</v>
      </c>
      <c r="K1858" s="7" t="s">
        <v>7129</v>
      </c>
      <c r="L1858" s="9" t="s">
        <v>7290</v>
      </c>
      <c r="M1858" s="9" t="s">
        <v>7291</v>
      </c>
      <c r="N1858" s="9" t="s">
        <v>7443</v>
      </c>
      <c r="O1858" s="7" t="s">
        <v>471</v>
      </c>
      <c r="P1858" s="7"/>
      <c r="Q1858" s="7">
        <v>1300</v>
      </c>
      <c r="R1858" s="7">
        <v>19500</v>
      </c>
      <c r="S1858" s="7"/>
      <c r="T1858" s="7"/>
      <c r="U1858" s="7"/>
      <c r="V1858" s="7"/>
      <c r="W1858" s="7" t="s">
        <v>480</v>
      </c>
      <c r="X1858" s="7"/>
      <c r="Y1858" s="7"/>
      <c r="Z1858" s="9" t="s">
        <v>8960</v>
      </c>
      <c r="AA1858" s="7" t="s">
        <v>480</v>
      </c>
      <c r="AB1858" s="7">
        <v>1</v>
      </c>
    </row>
    <row r="1859" spans="1:28" ht="21.6" customHeight="1">
      <c r="A1859" s="7">
        <v>152</v>
      </c>
      <c r="B1859" s="7">
        <v>2026020498</v>
      </c>
      <c r="C1859" s="7">
        <v>1</v>
      </c>
      <c r="D1859" s="7" t="s">
        <v>7123</v>
      </c>
      <c r="E1859" s="7" t="s">
        <v>125</v>
      </c>
      <c r="F1859" s="7" t="s">
        <v>8930</v>
      </c>
      <c r="G1859" s="7" t="s">
        <v>7196</v>
      </c>
      <c r="H1859" s="7" t="s">
        <v>7150</v>
      </c>
      <c r="I1859" s="7" t="s">
        <v>8346</v>
      </c>
      <c r="J1859" s="7" t="s">
        <v>7170</v>
      </c>
      <c r="K1859" s="7" t="s">
        <v>7129</v>
      </c>
      <c r="L1859" s="9" t="s">
        <v>8347</v>
      </c>
      <c r="M1859" s="9" t="s">
        <v>8367</v>
      </c>
      <c r="N1859" s="9" t="s">
        <v>7443</v>
      </c>
      <c r="O1859" s="7" t="s">
        <v>7136</v>
      </c>
      <c r="P1859" s="7"/>
      <c r="Q1859" s="7">
        <v>311</v>
      </c>
      <c r="R1859" s="7">
        <v>2587</v>
      </c>
      <c r="S1859" s="7"/>
      <c r="T1859" s="7"/>
      <c r="U1859" s="7"/>
      <c r="V1859" s="7"/>
      <c r="W1859" s="7"/>
      <c r="X1859" s="7"/>
      <c r="Y1859" s="7"/>
      <c r="Z1859" s="9" t="s">
        <v>7641</v>
      </c>
      <c r="AA1859" s="7" t="s">
        <v>480</v>
      </c>
      <c r="AB1859" s="7">
        <v>1</v>
      </c>
    </row>
    <row r="1860" spans="1:28" ht="21.6" customHeight="1">
      <c r="A1860" s="7">
        <v>160</v>
      </c>
      <c r="B1860" s="7">
        <v>2026021913</v>
      </c>
      <c r="C1860" s="7">
        <v>1</v>
      </c>
      <c r="D1860" s="7" t="s">
        <v>7123</v>
      </c>
      <c r="E1860" s="7" t="s">
        <v>125</v>
      </c>
      <c r="F1860" s="7" t="s">
        <v>8958</v>
      </c>
      <c r="G1860" s="7" t="s">
        <v>7347</v>
      </c>
      <c r="H1860" s="7" t="s">
        <v>7288</v>
      </c>
      <c r="I1860" s="7" t="s">
        <v>8248</v>
      </c>
      <c r="J1860" s="7" t="s">
        <v>7199</v>
      </c>
      <c r="K1860" s="7" t="s">
        <v>7129</v>
      </c>
      <c r="L1860" s="9" t="s">
        <v>8249</v>
      </c>
      <c r="M1860" s="9" t="s">
        <v>8250</v>
      </c>
      <c r="N1860" s="9" t="s">
        <v>146</v>
      </c>
      <c r="O1860" s="7" t="s">
        <v>471</v>
      </c>
      <c r="P1860" s="7"/>
      <c r="Q1860" s="7"/>
      <c r="R1860" s="7">
        <v>140764</v>
      </c>
      <c r="S1860" s="7"/>
      <c r="T1860" s="7"/>
      <c r="U1860" s="7"/>
      <c r="V1860" s="7"/>
      <c r="W1860" s="7"/>
      <c r="X1860" s="7"/>
      <c r="Y1860" s="7" t="s">
        <v>480</v>
      </c>
      <c r="Z1860" s="9" t="s">
        <v>8961</v>
      </c>
      <c r="AA1860" s="7" t="s">
        <v>480</v>
      </c>
      <c r="AB1860" s="7">
        <v>1</v>
      </c>
    </row>
    <row r="1861" spans="1:28" ht="21.6" customHeight="1">
      <c r="A1861" s="7">
        <v>165</v>
      </c>
      <c r="B1861" s="7">
        <v>2026021951</v>
      </c>
      <c r="C1861" s="7">
        <v>1</v>
      </c>
      <c r="D1861" s="7" t="s">
        <v>7123</v>
      </c>
      <c r="E1861" s="7" t="s">
        <v>125</v>
      </c>
      <c r="F1861" s="7" t="s">
        <v>8958</v>
      </c>
      <c r="G1861" s="7" t="s">
        <v>7314</v>
      </c>
      <c r="H1861" s="7" t="s">
        <v>7373</v>
      </c>
      <c r="I1861" s="7" t="s">
        <v>7368</v>
      </c>
      <c r="J1861" s="7" t="s">
        <v>7199</v>
      </c>
      <c r="K1861" s="7" t="s">
        <v>7129</v>
      </c>
      <c r="L1861" s="9" t="s">
        <v>7216</v>
      </c>
      <c r="M1861" s="9" t="s">
        <v>7369</v>
      </c>
      <c r="N1861" s="9" t="s">
        <v>7370</v>
      </c>
      <c r="O1861" s="7" t="s">
        <v>509</v>
      </c>
      <c r="P1861" s="7"/>
      <c r="Q1861" s="7"/>
      <c r="R1861" s="7">
        <v>51524</v>
      </c>
      <c r="S1861" s="7"/>
      <c r="T1861" s="7"/>
      <c r="U1861" s="7"/>
      <c r="V1861" s="7"/>
      <c r="W1861" s="7"/>
      <c r="X1861" s="7"/>
      <c r="Y1861" s="7"/>
      <c r="Z1861" s="9" t="s">
        <v>8962</v>
      </c>
      <c r="AA1861" s="7" t="s">
        <v>480</v>
      </c>
      <c r="AB1861" s="7">
        <v>1</v>
      </c>
    </row>
    <row r="1862" spans="1:28" ht="21.6" customHeight="1">
      <c r="A1862" s="7">
        <v>175</v>
      </c>
      <c r="B1862" s="7">
        <v>2026021816</v>
      </c>
      <c r="C1862" s="7">
        <v>1</v>
      </c>
      <c r="D1862" s="7" t="s">
        <v>7123</v>
      </c>
      <c r="E1862" s="7" t="s">
        <v>125</v>
      </c>
      <c r="F1862" s="7" t="s">
        <v>8958</v>
      </c>
      <c r="G1862" s="7" t="s">
        <v>7226</v>
      </c>
      <c r="H1862" s="7" t="s">
        <v>7309</v>
      </c>
      <c r="I1862" s="7" t="s">
        <v>7393</v>
      </c>
      <c r="J1862" s="7" t="s">
        <v>7223</v>
      </c>
      <c r="K1862" s="7" t="s">
        <v>7129</v>
      </c>
      <c r="L1862" s="9" t="s">
        <v>7394</v>
      </c>
      <c r="M1862" s="9" t="s">
        <v>7395</v>
      </c>
      <c r="N1862" s="9"/>
      <c r="O1862" s="7" t="s">
        <v>471</v>
      </c>
      <c r="P1862" s="7"/>
      <c r="Q1862" s="7"/>
      <c r="R1862" s="7">
        <v>58000</v>
      </c>
      <c r="S1862" s="7"/>
      <c r="T1862" s="7"/>
      <c r="U1862" s="7"/>
      <c r="V1862" s="7"/>
      <c r="W1862" s="7" t="s">
        <v>480</v>
      </c>
      <c r="X1862" s="7"/>
      <c r="Y1862" s="7"/>
      <c r="Z1862" s="9" t="s">
        <v>8746</v>
      </c>
      <c r="AA1862" s="7" t="s">
        <v>480</v>
      </c>
      <c r="AB1862" s="7">
        <v>1</v>
      </c>
    </row>
    <row r="1863" spans="1:28" ht="21.6" customHeight="1">
      <c r="A1863" s="7">
        <v>2</v>
      </c>
      <c r="B1863" s="7">
        <v>2026022142</v>
      </c>
      <c r="C1863" s="7">
        <v>1</v>
      </c>
      <c r="D1863" s="7" t="s">
        <v>7123</v>
      </c>
      <c r="E1863" s="7" t="s">
        <v>145</v>
      </c>
      <c r="F1863" s="7" t="s">
        <v>8963</v>
      </c>
      <c r="G1863" s="7" t="s">
        <v>7470</v>
      </c>
      <c r="H1863" s="7" t="s">
        <v>8964</v>
      </c>
      <c r="I1863" s="7" t="s">
        <v>7140</v>
      </c>
      <c r="J1863" s="7" t="s">
        <v>7141</v>
      </c>
      <c r="K1863" s="7" t="s">
        <v>7129</v>
      </c>
      <c r="L1863" s="9" t="s">
        <v>7142</v>
      </c>
      <c r="M1863" s="9" t="s">
        <v>7143</v>
      </c>
      <c r="N1863" s="9" t="s">
        <v>8866</v>
      </c>
      <c r="O1863" s="7" t="s">
        <v>471</v>
      </c>
      <c r="P1863" s="7"/>
      <c r="Q1863" s="7">
        <v>102</v>
      </c>
      <c r="R1863" s="7">
        <v>3618</v>
      </c>
      <c r="S1863" s="7" t="s">
        <v>480</v>
      </c>
      <c r="T1863" s="7"/>
      <c r="U1863" s="7"/>
      <c r="V1863" s="7"/>
      <c r="W1863" s="7"/>
      <c r="X1863" s="7"/>
      <c r="Y1863" s="7"/>
      <c r="Z1863" s="9" t="s">
        <v>7766</v>
      </c>
      <c r="AA1863" s="7" t="s">
        <v>480</v>
      </c>
      <c r="AB1863" s="7">
        <v>1</v>
      </c>
    </row>
    <row r="1864" spans="1:28" ht="21.6" customHeight="1">
      <c r="A1864" s="7">
        <v>9</v>
      </c>
      <c r="B1864" s="7">
        <v>2026022130</v>
      </c>
      <c r="C1864" s="7">
        <v>1</v>
      </c>
      <c r="D1864" s="7" t="s">
        <v>7123</v>
      </c>
      <c r="E1864" s="7" t="s">
        <v>145</v>
      </c>
      <c r="F1864" s="7" t="s">
        <v>8963</v>
      </c>
      <c r="G1864" s="7" t="s">
        <v>7583</v>
      </c>
      <c r="H1864" s="7" t="s">
        <v>8376</v>
      </c>
      <c r="I1864" s="7" t="s">
        <v>7164</v>
      </c>
      <c r="J1864" s="7" t="s">
        <v>7141</v>
      </c>
      <c r="K1864" s="7" t="s">
        <v>7129</v>
      </c>
      <c r="L1864" s="9" t="s">
        <v>7165</v>
      </c>
      <c r="M1864" s="9" t="s">
        <v>7166</v>
      </c>
      <c r="N1864" s="9"/>
      <c r="O1864" s="7" t="s">
        <v>471</v>
      </c>
      <c r="P1864" s="7"/>
      <c r="Q1864" s="7">
        <v>191</v>
      </c>
      <c r="R1864" s="7">
        <v>8237</v>
      </c>
      <c r="S1864" s="7" t="s">
        <v>480</v>
      </c>
      <c r="T1864" s="7"/>
      <c r="U1864" s="7"/>
      <c r="V1864" s="7"/>
      <c r="W1864" s="7"/>
      <c r="X1864" s="7"/>
      <c r="Y1864" s="7"/>
      <c r="Z1864" s="9" t="s">
        <v>7766</v>
      </c>
      <c r="AA1864" s="7" t="s">
        <v>480</v>
      </c>
      <c r="AB1864" s="7">
        <v>1</v>
      </c>
    </row>
    <row r="1865" spans="1:28" ht="21.6" customHeight="1">
      <c r="A1865" s="7">
        <v>11</v>
      </c>
      <c r="B1865" s="7">
        <v>2026021975</v>
      </c>
      <c r="C1865" s="7">
        <v>1</v>
      </c>
      <c r="D1865" s="7" t="s">
        <v>7123</v>
      </c>
      <c r="E1865" s="7" t="s">
        <v>145</v>
      </c>
      <c r="F1865" s="7" t="s">
        <v>8958</v>
      </c>
      <c r="G1865" s="7" t="s">
        <v>7204</v>
      </c>
      <c r="H1865" s="7" t="s">
        <v>8147</v>
      </c>
      <c r="I1865" s="7" t="s">
        <v>7169</v>
      </c>
      <c r="J1865" s="7" t="s">
        <v>7170</v>
      </c>
      <c r="K1865" s="7" t="s">
        <v>7129</v>
      </c>
      <c r="L1865" s="9" t="s">
        <v>7171</v>
      </c>
      <c r="M1865" s="9" t="s">
        <v>7172</v>
      </c>
      <c r="N1865" s="9" t="s">
        <v>7173</v>
      </c>
      <c r="O1865" s="7" t="s">
        <v>471</v>
      </c>
      <c r="P1865" s="7"/>
      <c r="Q1865" s="7">
        <v>330</v>
      </c>
      <c r="R1865" s="7">
        <v>1588</v>
      </c>
      <c r="S1865" s="7" t="s">
        <v>480</v>
      </c>
      <c r="T1865" s="7"/>
      <c r="U1865" s="7"/>
      <c r="V1865" s="7"/>
      <c r="W1865" s="7"/>
      <c r="X1865" s="7"/>
      <c r="Y1865" s="7"/>
      <c r="Z1865" s="9" t="s">
        <v>7766</v>
      </c>
      <c r="AA1865" s="7" t="s">
        <v>480</v>
      </c>
      <c r="AB1865" s="7">
        <v>1</v>
      </c>
    </row>
    <row r="1866" spans="1:28" ht="21.6" customHeight="1">
      <c r="A1866" s="7">
        <v>13</v>
      </c>
      <c r="B1866" s="7">
        <v>2026022128</v>
      </c>
      <c r="C1866" s="7">
        <v>1</v>
      </c>
      <c r="D1866" s="7" t="s">
        <v>7123</v>
      </c>
      <c r="E1866" s="7" t="s">
        <v>145</v>
      </c>
      <c r="F1866" s="7" t="s">
        <v>8963</v>
      </c>
      <c r="G1866" s="7" t="s">
        <v>8294</v>
      </c>
      <c r="H1866" s="7" t="s">
        <v>7790</v>
      </c>
      <c r="I1866" s="7" t="s">
        <v>7175</v>
      </c>
      <c r="J1866" s="7" t="s">
        <v>7170</v>
      </c>
      <c r="K1866" s="7" t="s">
        <v>7129</v>
      </c>
      <c r="L1866" s="9" t="s">
        <v>8869</v>
      </c>
      <c r="M1866" s="9" t="s">
        <v>7177</v>
      </c>
      <c r="N1866" s="9" t="s">
        <v>7161</v>
      </c>
      <c r="O1866" s="7" t="s">
        <v>471</v>
      </c>
      <c r="P1866" s="7"/>
      <c r="Q1866" s="7">
        <v>4443</v>
      </c>
      <c r="R1866" s="7">
        <v>6133</v>
      </c>
      <c r="S1866" s="7" t="s">
        <v>480</v>
      </c>
      <c r="T1866" s="7"/>
      <c r="U1866" s="7"/>
      <c r="V1866" s="7"/>
      <c r="W1866" s="7"/>
      <c r="X1866" s="7"/>
      <c r="Y1866" s="7"/>
      <c r="Z1866" s="9" t="s">
        <v>7766</v>
      </c>
      <c r="AA1866" s="7" t="s">
        <v>480</v>
      </c>
      <c r="AB1866" s="7">
        <v>1</v>
      </c>
    </row>
    <row r="1867" spans="1:28" ht="21.6" customHeight="1">
      <c r="A1867" s="7">
        <v>24</v>
      </c>
      <c r="B1867" s="7">
        <v>2026022106</v>
      </c>
      <c r="C1867" s="7">
        <v>1</v>
      </c>
      <c r="D1867" s="7" t="s">
        <v>7123</v>
      </c>
      <c r="E1867" s="7" t="s">
        <v>145</v>
      </c>
      <c r="F1867" s="7" t="s">
        <v>8963</v>
      </c>
      <c r="G1867" s="7" t="s">
        <v>7332</v>
      </c>
      <c r="H1867" s="7" t="s">
        <v>7540</v>
      </c>
      <c r="I1867" s="7" t="s">
        <v>8646</v>
      </c>
      <c r="J1867" s="7" t="s">
        <v>7170</v>
      </c>
      <c r="K1867" s="7" t="s">
        <v>7129</v>
      </c>
      <c r="L1867" s="9" t="s">
        <v>8347</v>
      </c>
      <c r="M1867" s="9" t="s">
        <v>8647</v>
      </c>
      <c r="N1867" s="9" t="s">
        <v>8648</v>
      </c>
      <c r="O1867" s="7" t="s">
        <v>509</v>
      </c>
      <c r="P1867" s="7"/>
      <c r="Q1867" s="7">
        <v>3488</v>
      </c>
      <c r="R1867" s="7">
        <v>16562</v>
      </c>
      <c r="S1867" s="7"/>
      <c r="T1867" s="7"/>
      <c r="U1867" s="7"/>
      <c r="V1867" s="7"/>
      <c r="W1867" s="7"/>
      <c r="X1867" s="7"/>
      <c r="Y1867" s="7"/>
      <c r="Z1867" s="9" t="s">
        <v>8965</v>
      </c>
      <c r="AA1867" s="7" t="s">
        <v>480</v>
      </c>
      <c r="AB1867" s="7">
        <v>1</v>
      </c>
    </row>
    <row r="1868" spans="1:28" ht="21.6" customHeight="1">
      <c r="A1868" s="7">
        <v>47</v>
      </c>
      <c r="B1868" s="7">
        <v>2026021924</v>
      </c>
      <c r="C1868" s="7">
        <v>1</v>
      </c>
      <c r="D1868" s="7" t="s">
        <v>7123</v>
      </c>
      <c r="E1868" s="7" t="s">
        <v>145</v>
      </c>
      <c r="F1868" s="7" t="s">
        <v>8958</v>
      </c>
      <c r="G1868" s="7" t="s">
        <v>7196</v>
      </c>
      <c r="H1868" s="7" t="s">
        <v>7734</v>
      </c>
      <c r="I1868" s="7" t="s">
        <v>8171</v>
      </c>
      <c r="J1868" s="7" t="s">
        <v>7247</v>
      </c>
      <c r="K1868" s="7" t="s">
        <v>7129</v>
      </c>
      <c r="L1868" s="9" t="s">
        <v>7235</v>
      </c>
      <c r="M1868" s="9" t="s">
        <v>7236</v>
      </c>
      <c r="N1868" s="9"/>
      <c r="O1868" s="7" t="s">
        <v>471</v>
      </c>
      <c r="P1868" s="7"/>
      <c r="Q1868" s="7">
        <v>1947</v>
      </c>
      <c r="R1868" s="7">
        <v>20548</v>
      </c>
      <c r="S1868" s="7" t="s">
        <v>480</v>
      </c>
      <c r="T1868" s="7"/>
      <c r="U1868" s="7"/>
      <c r="V1868" s="7"/>
      <c r="W1868" s="7"/>
      <c r="X1868" s="7"/>
      <c r="Y1868" s="7"/>
      <c r="Z1868" s="9" t="s">
        <v>7766</v>
      </c>
      <c r="AA1868" s="7" t="s">
        <v>480</v>
      </c>
      <c r="AB1868" s="7">
        <v>1</v>
      </c>
    </row>
    <row r="1869" spans="1:28" ht="21.6" customHeight="1">
      <c r="A1869" s="7">
        <v>97</v>
      </c>
      <c r="B1869" s="7">
        <v>2026022149</v>
      </c>
      <c r="C1869" s="7">
        <v>1</v>
      </c>
      <c r="D1869" s="7" t="s">
        <v>7123</v>
      </c>
      <c r="E1869" s="7" t="s">
        <v>130</v>
      </c>
      <c r="F1869" s="7" t="s">
        <v>8963</v>
      </c>
      <c r="G1869" s="7" t="s">
        <v>7347</v>
      </c>
      <c r="H1869" s="7" t="s">
        <v>7671</v>
      </c>
      <c r="I1869" s="7" t="s">
        <v>8443</v>
      </c>
      <c r="J1869" s="7" t="s">
        <v>7170</v>
      </c>
      <c r="K1869" s="7" t="s">
        <v>7129</v>
      </c>
      <c r="L1869" s="9" t="s">
        <v>7153</v>
      </c>
      <c r="M1869" s="9" t="s">
        <v>7154</v>
      </c>
      <c r="N1869" s="9" t="s">
        <v>7155</v>
      </c>
      <c r="O1869" s="7" t="s">
        <v>471</v>
      </c>
      <c r="P1869" s="7"/>
      <c r="Q1869" s="7">
        <v>12930</v>
      </c>
      <c r="R1869" s="7">
        <v>10160</v>
      </c>
      <c r="S1869" s="7" t="s">
        <v>480</v>
      </c>
      <c r="T1869" s="7"/>
      <c r="U1869" s="7"/>
      <c r="V1869" s="7"/>
      <c r="W1869" s="7"/>
      <c r="X1869" s="7"/>
      <c r="Y1869" s="7"/>
      <c r="Z1869" s="9" t="s">
        <v>7132</v>
      </c>
      <c r="AA1869" s="7" t="s">
        <v>480</v>
      </c>
      <c r="AB1869" s="7">
        <v>1</v>
      </c>
    </row>
    <row r="1870" spans="1:28" ht="21.6" customHeight="1">
      <c r="A1870" s="7">
        <v>105</v>
      </c>
      <c r="B1870" s="7">
        <v>2026022145</v>
      </c>
      <c r="C1870" s="7">
        <v>1</v>
      </c>
      <c r="D1870" s="7" t="s">
        <v>7123</v>
      </c>
      <c r="E1870" s="7" t="s">
        <v>130</v>
      </c>
      <c r="F1870" s="7" t="s">
        <v>8963</v>
      </c>
      <c r="G1870" s="7" t="s">
        <v>7309</v>
      </c>
      <c r="H1870" s="7" t="s">
        <v>7179</v>
      </c>
      <c r="I1870" s="7" t="s">
        <v>7205</v>
      </c>
      <c r="J1870" s="7" t="s">
        <v>7199</v>
      </c>
      <c r="K1870" s="7" t="s">
        <v>7129</v>
      </c>
      <c r="L1870" s="9" t="s">
        <v>7153</v>
      </c>
      <c r="M1870" s="9" t="s">
        <v>7154</v>
      </c>
      <c r="N1870" s="9" t="s">
        <v>7206</v>
      </c>
      <c r="O1870" s="7" t="s">
        <v>471</v>
      </c>
      <c r="P1870" s="7"/>
      <c r="Q1870" s="7"/>
      <c r="R1870" s="7">
        <v>10503</v>
      </c>
      <c r="S1870" s="7" t="s">
        <v>480</v>
      </c>
      <c r="T1870" s="7"/>
      <c r="U1870" s="7"/>
      <c r="V1870" s="7"/>
      <c r="W1870" s="7"/>
      <c r="X1870" s="7"/>
      <c r="Y1870" s="7"/>
      <c r="Z1870" s="9" t="s">
        <v>7132</v>
      </c>
      <c r="AA1870" s="7" t="s">
        <v>480</v>
      </c>
      <c r="AB1870" s="7">
        <v>1</v>
      </c>
    </row>
    <row r="1871" spans="1:28" ht="21.6" customHeight="1">
      <c r="A1871" s="7">
        <v>117</v>
      </c>
      <c r="B1871" s="7">
        <v>2026022147</v>
      </c>
      <c r="C1871" s="7">
        <v>1</v>
      </c>
      <c r="D1871" s="7" t="s">
        <v>7123</v>
      </c>
      <c r="E1871" s="7" t="s">
        <v>130</v>
      </c>
      <c r="F1871" s="7" t="s">
        <v>8963</v>
      </c>
      <c r="G1871" s="7" t="s">
        <v>7179</v>
      </c>
      <c r="H1871" s="7" t="s">
        <v>7327</v>
      </c>
      <c r="I1871" s="7" t="s">
        <v>8445</v>
      </c>
      <c r="J1871" s="7" t="s">
        <v>7223</v>
      </c>
      <c r="K1871" s="7" t="s">
        <v>7129</v>
      </c>
      <c r="L1871" s="9" t="s">
        <v>7153</v>
      </c>
      <c r="M1871" s="9" t="s">
        <v>7154</v>
      </c>
      <c r="N1871" s="9" t="s">
        <v>7245</v>
      </c>
      <c r="O1871" s="7" t="s">
        <v>471</v>
      </c>
      <c r="P1871" s="7"/>
      <c r="Q1871" s="7"/>
      <c r="R1871" s="7">
        <v>24772</v>
      </c>
      <c r="S1871" s="7" t="s">
        <v>480</v>
      </c>
      <c r="T1871" s="7"/>
      <c r="U1871" s="7"/>
      <c r="V1871" s="7"/>
      <c r="W1871" s="7"/>
      <c r="X1871" s="7"/>
      <c r="Y1871" s="7"/>
      <c r="Z1871" s="9" t="s">
        <v>7132</v>
      </c>
      <c r="AA1871" s="7" t="s">
        <v>480</v>
      </c>
      <c r="AB1871" s="7">
        <v>1</v>
      </c>
    </row>
    <row r="1872" spans="1:28" ht="21.6" customHeight="1">
      <c r="A1872" s="7">
        <v>164</v>
      </c>
      <c r="B1872" s="7">
        <v>2026021831</v>
      </c>
      <c r="C1872" s="7">
        <v>1</v>
      </c>
      <c r="D1872" s="7" t="s">
        <v>7123</v>
      </c>
      <c r="E1872" s="7" t="s">
        <v>125</v>
      </c>
      <c r="F1872" s="7" t="s">
        <v>8958</v>
      </c>
      <c r="G1872" s="7" t="s">
        <v>7179</v>
      </c>
      <c r="H1872" s="7" t="s">
        <v>7327</v>
      </c>
      <c r="I1872" s="7" t="s">
        <v>7311</v>
      </c>
      <c r="J1872" s="7" t="s">
        <v>7141</v>
      </c>
      <c r="K1872" s="7" t="s">
        <v>7129</v>
      </c>
      <c r="L1872" s="9" t="s">
        <v>7312</v>
      </c>
      <c r="M1872" s="9" t="s">
        <v>7313</v>
      </c>
      <c r="N1872" s="9"/>
      <c r="O1872" s="7" t="s">
        <v>471</v>
      </c>
      <c r="P1872" s="7"/>
      <c r="Q1872" s="7">
        <v>2350</v>
      </c>
      <c r="R1872" s="7">
        <v>47000</v>
      </c>
      <c r="S1872" s="7" t="s">
        <v>480</v>
      </c>
      <c r="T1872" s="7"/>
      <c r="U1872" s="7"/>
      <c r="V1872" s="7"/>
      <c r="W1872" s="7"/>
      <c r="X1872" s="7"/>
      <c r="Y1872" s="7"/>
      <c r="Z1872" s="9" t="s">
        <v>7766</v>
      </c>
      <c r="AA1872" s="7" t="s">
        <v>480</v>
      </c>
      <c r="AB1872" s="7">
        <v>1</v>
      </c>
    </row>
    <row r="1873" spans="1:28" ht="21.6" customHeight="1">
      <c r="A1873" s="7">
        <v>180</v>
      </c>
      <c r="B1873" s="7">
        <v>2026022098</v>
      </c>
      <c r="C1873" s="7">
        <v>1</v>
      </c>
      <c r="D1873" s="7" t="s">
        <v>7123</v>
      </c>
      <c r="E1873" s="7" t="s">
        <v>125</v>
      </c>
      <c r="F1873" s="7" t="s">
        <v>8963</v>
      </c>
      <c r="G1873" s="7" t="s">
        <v>7314</v>
      </c>
      <c r="H1873" s="7" t="s">
        <v>7150</v>
      </c>
      <c r="I1873" s="7" t="s">
        <v>8346</v>
      </c>
      <c r="J1873" s="7" t="s">
        <v>7170</v>
      </c>
      <c r="K1873" s="7" t="s">
        <v>7129</v>
      </c>
      <c r="L1873" s="9" t="s">
        <v>8347</v>
      </c>
      <c r="M1873" s="9" t="s">
        <v>8367</v>
      </c>
      <c r="N1873" s="9" t="s">
        <v>7443</v>
      </c>
      <c r="O1873" s="7" t="s">
        <v>509</v>
      </c>
      <c r="P1873" s="7"/>
      <c r="Q1873" s="7">
        <v>318</v>
      </c>
      <c r="R1873" s="7">
        <v>2695</v>
      </c>
      <c r="S1873" s="7"/>
      <c r="T1873" s="7"/>
      <c r="U1873" s="7"/>
      <c r="V1873" s="7"/>
      <c r="W1873" s="7"/>
      <c r="X1873" s="7"/>
      <c r="Y1873" s="7"/>
      <c r="Z1873" s="9" t="s">
        <v>8966</v>
      </c>
      <c r="AA1873" s="7" t="s">
        <v>480</v>
      </c>
      <c r="AB1873" s="7">
        <v>1</v>
      </c>
    </row>
    <row r="1874" spans="1:28" ht="21.6" customHeight="1">
      <c r="A1874" s="7">
        <v>197</v>
      </c>
      <c r="B1874" s="7">
        <v>2026021359</v>
      </c>
      <c r="C1874" s="7">
        <v>1</v>
      </c>
      <c r="D1874" s="7" t="s">
        <v>7123</v>
      </c>
      <c r="E1874" s="7" t="s">
        <v>125</v>
      </c>
      <c r="F1874" s="7" t="s">
        <v>8945</v>
      </c>
      <c r="G1874" s="7" t="s">
        <v>7332</v>
      </c>
      <c r="H1874" s="7" t="s">
        <v>7333</v>
      </c>
      <c r="I1874" s="7" t="s">
        <v>7386</v>
      </c>
      <c r="J1874" s="7" t="s">
        <v>7223</v>
      </c>
      <c r="K1874" s="7" t="s">
        <v>7129</v>
      </c>
      <c r="L1874" s="9" t="s">
        <v>7380</v>
      </c>
      <c r="M1874" s="9" t="s">
        <v>7387</v>
      </c>
      <c r="N1874" s="9" t="s">
        <v>7388</v>
      </c>
      <c r="O1874" s="7" t="s">
        <v>7136</v>
      </c>
      <c r="P1874" s="7"/>
      <c r="Q1874" s="7"/>
      <c r="R1874" s="7">
        <v>168070</v>
      </c>
      <c r="S1874" s="7"/>
      <c r="T1874" s="7"/>
      <c r="U1874" s="7"/>
      <c r="V1874" s="7"/>
      <c r="W1874" s="7"/>
      <c r="X1874" s="7"/>
      <c r="Y1874" s="7"/>
      <c r="Z1874" s="9" t="s">
        <v>7766</v>
      </c>
      <c r="AA1874" s="7" t="s">
        <v>480</v>
      </c>
      <c r="AB1874" s="7">
        <v>1</v>
      </c>
    </row>
    <row r="1875" spans="1:28" ht="21.6" customHeight="1">
      <c r="A1875" s="7">
        <v>209</v>
      </c>
      <c r="B1875" s="7">
        <v>2026020850</v>
      </c>
      <c r="C1875" s="7">
        <v>1</v>
      </c>
      <c r="D1875" s="7" t="s">
        <v>7123</v>
      </c>
      <c r="E1875" s="7" t="s">
        <v>125</v>
      </c>
      <c r="F1875" s="7" t="s">
        <v>8938</v>
      </c>
      <c r="G1875" s="7" t="s">
        <v>7314</v>
      </c>
      <c r="H1875" s="7" t="s">
        <v>7976</v>
      </c>
      <c r="I1875" s="7" t="s">
        <v>8371</v>
      </c>
      <c r="J1875" s="7" t="s">
        <v>7223</v>
      </c>
      <c r="K1875" s="7" t="s">
        <v>7129</v>
      </c>
      <c r="L1875" s="9" t="s">
        <v>7344</v>
      </c>
      <c r="M1875" s="9" t="s">
        <v>7345</v>
      </c>
      <c r="N1875" s="9" t="s">
        <v>7346</v>
      </c>
      <c r="O1875" s="7" t="s">
        <v>7136</v>
      </c>
      <c r="P1875" s="7"/>
      <c r="Q1875" s="7"/>
      <c r="R1875" s="7">
        <v>16789</v>
      </c>
      <c r="S1875" s="7"/>
      <c r="T1875" s="7"/>
      <c r="U1875" s="7"/>
      <c r="V1875" s="7"/>
      <c r="W1875" s="7"/>
      <c r="X1875" s="7"/>
      <c r="Y1875" s="7"/>
      <c r="Z1875" s="9" t="s">
        <v>7641</v>
      </c>
      <c r="AA1875" s="7" t="s">
        <v>480</v>
      </c>
      <c r="AB1875" s="7">
        <v>1</v>
      </c>
    </row>
    <row r="1876" spans="1:28" ht="21.6" customHeight="1">
      <c r="A1876" s="7">
        <v>211</v>
      </c>
      <c r="B1876" s="7">
        <v>2026022033</v>
      </c>
      <c r="C1876" s="7">
        <v>1</v>
      </c>
      <c r="D1876" s="7" t="s">
        <v>7123</v>
      </c>
      <c r="E1876" s="7" t="s">
        <v>125</v>
      </c>
      <c r="F1876" s="7" t="s">
        <v>8958</v>
      </c>
      <c r="G1876" s="7" t="s">
        <v>7333</v>
      </c>
      <c r="H1876" s="7" t="s">
        <v>7377</v>
      </c>
      <c r="I1876" s="7" t="s">
        <v>8371</v>
      </c>
      <c r="J1876" s="7" t="s">
        <v>7223</v>
      </c>
      <c r="K1876" s="7" t="s">
        <v>7129</v>
      </c>
      <c r="L1876" s="9" t="s">
        <v>7344</v>
      </c>
      <c r="M1876" s="9" t="s">
        <v>7345</v>
      </c>
      <c r="N1876" s="9" t="s">
        <v>7346</v>
      </c>
      <c r="O1876" s="7" t="s">
        <v>509</v>
      </c>
      <c r="P1876" s="7"/>
      <c r="Q1876" s="7"/>
      <c r="R1876" s="7">
        <v>16789</v>
      </c>
      <c r="S1876" s="7"/>
      <c r="T1876" s="7"/>
      <c r="U1876" s="7"/>
      <c r="V1876" s="7"/>
      <c r="W1876" s="7"/>
      <c r="X1876" s="7"/>
      <c r="Y1876" s="7"/>
      <c r="Z1876" s="9" t="s">
        <v>8967</v>
      </c>
      <c r="AA1876" s="7" t="s">
        <v>480</v>
      </c>
      <c r="AB1876" s="7">
        <v>1</v>
      </c>
    </row>
    <row r="1877" spans="1:28" ht="21.6" customHeight="1">
      <c r="A1877" s="7">
        <v>259</v>
      </c>
      <c r="B1877" s="7">
        <v>2026022140</v>
      </c>
      <c r="C1877" s="7">
        <v>1</v>
      </c>
      <c r="D1877" s="7" t="s">
        <v>7123</v>
      </c>
      <c r="E1877" s="7" t="s">
        <v>125</v>
      </c>
      <c r="F1877" s="7" t="s">
        <v>8963</v>
      </c>
      <c r="G1877" s="7" t="s">
        <v>7226</v>
      </c>
      <c r="H1877" s="7" t="s">
        <v>7288</v>
      </c>
      <c r="I1877" s="7" t="s">
        <v>8393</v>
      </c>
      <c r="J1877" s="7" t="s">
        <v>1843</v>
      </c>
      <c r="K1877" s="7" t="s">
        <v>7129</v>
      </c>
      <c r="L1877" s="9" t="s">
        <v>7200</v>
      </c>
      <c r="M1877" s="9" t="s">
        <v>7493</v>
      </c>
      <c r="N1877" s="9" t="s">
        <v>7692</v>
      </c>
      <c r="O1877" s="7" t="s">
        <v>509</v>
      </c>
      <c r="P1877" s="7"/>
      <c r="Q1877" s="7"/>
      <c r="R1877" s="7">
        <v>245010</v>
      </c>
      <c r="S1877" s="7"/>
      <c r="T1877" s="7"/>
      <c r="U1877" s="7"/>
      <c r="V1877" s="7"/>
      <c r="W1877" s="7"/>
      <c r="X1877" s="7"/>
      <c r="Y1877" s="7"/>
      <c r="Z1877" s="9" t="s">
        <v>8968</v>
      </c>
      <c r="AA1877" s="7" t="s">
        <v>480</v>
      </c>
      <c r="AB1877" s="7">
        <v>1</v>
      </c>
    </row>
    <row r="1878" spans="1:28" ht="21.6" customHeight="1">
      <c r="A1878" s="7">
        <v>260</v>
      </c>
      <c r="B1878" s="7">
        <v>2026022200</v>
      </c>
      <c r="C1878" s="7">
        <v>1</v>
      </c>
      <c r="D1878" s="7" t="s">
        <v>7123</v>
      </c>
      <c r="E1878" s="7" t="s">
        <v>125</v>
      </c>
      <c r="F1878" s="7" t="s">
        <v>8963</v>
      </c>
      <c r="G1878" s="7" t="s">
        <v>7332</v>
      </c>
      <c r="H1878" s="7" t="s">
        <v>7372</v>
      </c>
      <c r="I1878" s="7" t="s">
        <v>8393</v>
      </c>
      <c r="J1878" s="7" t="s">
        <v>1843</v>
      </c>
      <c r="K1878" s="7" t="s">
        <v>7129</v>
      </c>
      <c r="L1878" s="9" t="s">
        <v>7200</v>
      </c>
      <c r="M1878" s="9" t="s">
        <v>7493</v>
      </c>
      <c r="N1878" s="9" t="s">
        <v>7692</v>
      </c>
      <c r="O1878" s="7" t="s">
        <v>471</v>
      </c>
      <c r="P1878" s="7"/>
      <c r="Q1878" s="7"/>
      <c r="R1878" s="7">
        <v>245010</v>
      </c>
      <c r="S1878" s="7"/>
      <c r="T1878" s="7"/>
      <c r="U1878" s="7"/>
      <c r="V1878" s="7"/>
      <c r="W1878" s="7"/>
      <c r="X1878" s="7"/>
      <c r="Y1878" s="7" t="s">
        <v>480</v>
      </c>
      <c r="Z1878" s="9" t="s">
        <v>8969</v>
      </c>
      <c r="AA1878" s="7" t="s">
        <v>480</v>
      </c>
      <c r="AB1878" s="7">
        <v>1</v>
      </c>
    </row>
    <row r="1879" spans="1:28" ht="21.6" customHeight="1">
      <c r="A1879" s="7">
        <v>277</v>
      </c>
      <c r="B1879" s="7">
        <v>2026021973</v>
      </c>
      <c r="C1879" s="7">
        <v>1</v>
      </c>
      <c r="D1879" s="7" t="s">
        <v>7123</v>
      </c>
      <c r="E1879" s="7" t="s">
        <v>146</v>
      </c>
      <c r="F1879" s="7" t="s">
        <v>8958</v>
      </c>
      <c r="G1879" s="7" t="s">
        <v>7832</v>
      </c>
      <c r="H1879" s="7" t="s">
        <v>8316</v>
      </c>
      <c r="I1879" s="7" t="s">
        <v>7530</v>
      </c>
      <c r="J1879" s="7" t="s">
        <v>7247</v>
      </c>
      <c r="K1879" s="7" t="s">
        <v>7129</v>
      </c>
      <c r="L1879" s="9" t="s">
        <v>7531</v>
      </c>
      <c r="M1879" s="9" t="s">
        <v>7532</v>
      </c>
      <c r="N1879" s="9" t="s">
        <v>7376</v>
      </c>
      <c r="O1879" s="7" t="s">
        <v>7136</v>
      </c>
      <c r="P1879" s="7"/>
      <c r="Q1879" s="7">
        <v>7790</v>
      </c>
      <c r="R1879" s="7">
        <v>87727</v>
      </c>
      <c r="S1879" s="7"/>
      <c r="T1879" s="7"/>
      <c r="U1879" s="7"/>
      <c r="V1879" s="7"/>
      <c r="W1879" s="7"/>
      <c r="X1879" s="7"/>
      <c r="Y1879" s="7"/>
      <c r="Z1879" s="9"/>
      <c r="AA1879" s="7" t="s">
        <v>480</v>
      </c>
      <c r="AB1879" s="7">
        <v>1</v>
      </c>
    </row>
    <row r="1880" spans="1:28" ht="21.6" customHeight="1">
      <c r="A1880" s="7">
        <v>279</v>
      </c>
      <c r="B1880" s="7">
        <v>2026021974</v>
      </c>
      <c r="C1880" s="7">
        <v>1</v>
      </c>
      <c r="D1880" s="7" t="s">
        <v>7123</v>
      </c>
      <c r="E1880" s="7" t="s">
        <v>146</v>
      </c>
      <c r="F1880" s="7" t="s">
        <v>8958</v>
      </c>
      <c r="G1880" s="7" t="s">
        <v>7872</v>
      </c>
      <c r="H1880" s="7" t="s">
        <v>7757</v>
      </c>
      <c r="I1880" s="7" t="s">
        <v>7537</v>
      </c>
      <c r="J1880" s="7" t="s">
        <v>7247</v>
      </c>
      <c r="K1880" s="7" t="s">
        <v>7129</v>
      </c>
      <c r="L1880" s="9" t="s">
        <v>7531</v>
      </c>
      <c r="M1880" s="9" t="s">
        <v>7532</v>
      </c>
      <c r="N1880" s="9" t="s">
        <v>7376</v>
      </c>
      <c r="O1880" s="7" t="s">
        <v>7136</v>
      </c>
      <c r="P1880" s="7"/>
      <c r="Q1880" s="7">
        <v>13083</v>
      </c>
      <c r="R1880" s="7">
        <v>147951</v>
      </c>
      <c r="S1880" s="7"/>
      <c r="T1880" s="7"/>
      <c r="U1880" s="7"/>
      <c r="V1880" s="7"/>
      <c r="W1880" s="7"/>
      <c r="X1880" s="7"/>
      <c r="Y1880" s="7"/>
      <c r="Z1880" s="9"/>
      <c r="AA1880" s="7" t="s">
        <v>480</v>
      </c>
      <c r="AB1880" s="7">
        <v>1</v>
      </c>
    </row>
    <row r="1881" spans="1:28" ht="21.6" customHeight="1">
      <c r="A1881" s="7">
        <v>39</v>
      </c>
      <c r="B1881" s="7">
        <v>2026021666</v>
      </c>
      <c r="C1881" s="7">
        <v>1</v>
      </c>
      <c r="D1881" s="7" t="s">
        <v>7123</v>
      </c>
      <c r="E1881" s="7" t="s">
        <v>145</v>
      </c>
      <c r="F1881" s="7" t="s">
        <v>8949</v>
      </c>
      <c r="G1881" s="7" t="s">
        <v>8294</v>
      </c>
      <c r="H1881" s="7" t="s">
        <v>7790</v>
      </c>
      <c r="I1881" s="7" t="s">
        <v>8897</v>
      </c>
      <c r="J1881" s="7" t="s">
        <v>7223</v>
      </c>
      <c r="K1881" s="7" t="s">
        <v>7129</v>
      </c>
      <c r="L1881" s="9" t="s">
        <v>8898</v>
      </c>
      <c r="M1881" s="9" t="s">
        <v>8899</v>
      </c>
      <c r="N1881" s="9"/>
      <c r="O1881" s="7" t="s">
        <v>7136</v>
      </c>
      <c r="P1881" s="7"/>
      <c r="Q1881" s="7"/>
      <c r="R1881" s="7">
        <v>128359</v>
      </c>
      <c r="S1881" s="7"/>
      <c r="T1881" s="7"/>
      <c r="U1881" s="7"/>
      <c r="V1881" s="7"/>
      <c r="W1881" s="7"/>
      <c r="X1881" s="7"/>
      <c r="Y1881" s="7"/>
      <c r="Z1881" s="9" t="s">
        <v>7766</v>
      </c>
      <c r="AA1881" s="7" t="s">
        <v>480</v>
      </c>
      <c r="AB1881" s="7">
        <v>1</v>
      </c>
    </row>
    <row r="1882" spans="1:28" ht="21.6" customHeight="1">
      <c r="A1882" s="7">
        <v>180</v>
      </c>
      <c r="B1882" s="7">
        <v>2026022351</v>
      </c>
      <c r="C1882" s="7">
        <v>1</v>
      </c>
      <c r="D1882" s="7" t="s">
        <v>7123</v>
      </c>
      <c r="E1882" s="7" t="s">
        <v>125</v>
      </c>
      <c r="F1882" s="7" t="s">
        <v>8970</v>
      </c>
      <c r="G1882" s="7" t="s">
        <v>7314</v>
      </c>
      <c r="H1882" s="7" t="s">
        <v>7196</v>
      </c>
      <c r="I1882" s="7" t="s">
        <v>7628</v>
      </c>
      <c r="J1882" s="7" t="s">
        <v>7170</v>
      </c>
      <c r="K1882" s="7" t="s">
        <v>7129</v>
      </c>
      <c r="L1882" s="9" t="s">
        <v>7329</v>
      </c>
      <c r="M1882" s="9" t="s">
        <v>7629</v>
      </c>
      <c r="N1882" s="9" t="s">
        <v>7630</v>
      </c>
      <c r="O1882" s="7" t="s">
        <v>471</v>
      </c>
      <c r="P1882" s="7">
        <v>2006</v>
      </c>
      <c r="Q1882" s="7">
        <v>2997</v>
      </c>
      <c r="R1882" s="7">
        <v>10115</v>
      </c>
      <c r="S1882" s="7"/>
      <c r="T1882" s="7"/>
      <c r="U1882" s="7"/>
      <c r="V1882" s="7"/>
      <c r="W1882" s="7"/>
      <c r="X1882" s="7"/>
      <c r="Y1882" s="7" t="s">
        <v>480</v>
      </c>
      <c r="Z1882" s="9" t="s">
        <v>7614</v>
      </c>
      <c r="AA1882" s="7" t="s">
        <v>480</v>
      </c>
      <c r="AB1882" s="7">
        <v>1</v>
      </c>
    </row>
    <row r="1883" spans="1:28" ht="21.6" customHeight="1">
      <c r="A1883" s="7">
        <v>186</v>
      </c>
      <c r="B1883" s="7">
        <v>2026022295</v>
      </c>
      <c r="C1883" s="7">
        <v>1</v>
      </c>
      <c r="D1883" s="7" t="s">
        <v>7123</v>
      </c>
      <c r="E1883" s="7" t="s">
        <v>125</v>
      </c>
      <c r="F1883" s="7" t="s">
        <v>8970</v>
      </c>
      <c r="G1883" s="7" t="s">
        <v>7309</v>
      </c>
      <c r="H1883" s="7" t="s">
        <v>7179</v>
      </c>
      <c r="I1883" s="7" t="s">
        <v>7885</v>
      </c>
      <c r="J1883" s="7" t="s">
        <v>7170</v>
      </c>
      <c r="K1883" s="7" t="s">
        <v>7129</v>
      </c>
      <c r="L1883" s="9" t="s">
        <v>7329</v>
      </c>
      <c r="M1883" s="9" t="s">
        <v>7886</v>
      </c>
      <c r="N1883" s="9" t="s">
        <v>7887</v>
      </c>
      <c r="O1883" s="7" t="s">
        <v>471</v>
      </c>
      <c r="P1883" s="7">
        <v>203</v>
      </c>
      <c r="Q1883" s="7">
        <v>1130</v>
      </c>
      <c r="R1883" s="7">
        <v>5546</v>
      </c>
      <c r="S1883" s="7"/>
      <c r="T1883" s="7"/>
      <c r="U1883" s="7" t="s">
        <v>480</v>
      </c>
      <c r="V1883" s="7"/>
      <c r="W1883" s="7"/>
      <c r="X1883" s="7"/>
      <c r="Y1883" s="7"/>
      <c r="Z1883" s="9" t="s">
        <v>7308</v>
      </c>
      <c r="AA1883" s="7" t="s">
        <v>480</v>
      </c>
      <c r="AB1883" s="7">
        <v>1</v>
      </c>
    </row>
    <row r="1884" spans="1:28" ht="21.6" customHeight="1">
      <c r="A1884" s="7">
        <v>212</v>
      </c>
      <c r="B1884" s="7">
        <v>2026022294</v>
      </c>
      <c r="C1884" s="7">
        <v>1</v>
      </c>
      <c r="D1884" s="7" t="s">
        <v>7123</v>
      </c>
      <c r="E1884" s="7" t="s">
        <v>125</v>
      </c>
      <c r="F1884" s="7" t="s">
        <v>8970</v>
      </c>
      <c r="G1884" s="7" t="s">
        <v>7226</v>
      </c>
      <c r="H1884" s="7" t="s">
        <v>7309</v>
      </c>
      <c r="I1884" s="7" t="s">
        <v>7393</v>
      </c>
      <c r="J1884" s="7" t="s">
        <v>7223</v>
      </c>
      <c r="K1884" s="7" t="s">
        <v>7129</v>
      </c>
      <c r="L1884" s="9" t="s">
        <v>7394</v>
      </c>
      <c r="M1884" s="9" t="s">
        <v>7395</v>
      </c>
      <c r="N1884" s="9"/>
      <c r="O1884" s="7" t="s">
        <v>471</v>
      </c>
      <c r="P1884" s="7"/>
      <c r="Q1884" s="7"/>
      <c r="R1884" s="7">
        <v>58000</v>
      </c>
      <c r="S1884" s="7"/>
      <c r="T1884" s="7"/>
      <c r="U1884" s="7" t="s">
        <v>480</v>
      </c>
      <c r="V1884" s="7"/>
      <c r="W1884" s="7"/>
      <c r="X1884" s="7"/>
      <c r="Y1884" s="7"/>
      <c r="Z1884" s="9" t="s">
        <v>7308</v>
      </c>
      <c r="AA1884" s="7" t="s">
        <v>480</v>
      </c>
      <c r="AB1884" s="7">
        <v>1</v>
      </c>
    </row>
    <row r="1885" spans="1:28" ht="21.6" customHeight="1">
      <c r="A1885" s="7">
        <v>233</v>
      </c>
      <c r="B1885" s="7">
        <v>2026020875</v>
      </c>
      <c r="C1885" s="7">
        <v>1</v>
      </c>
      <c r="D1885" s="7" t="s">
        <v>7123</v>
      </c>
      <c r="E1885" s="7" t="s">
        <v>125</v>
      </c>
      <c r="F1885" s="7" t="s">
        <v>8938</v>
      </c>
      <c r="G1885" s="7" t="s">
        <v>7333</v>
      </c>
      <c r="H1885" s="7" t="s">
        <v>7320</v>
      </c>
      <c r="I1885" s="7" t="s">
        <v>7456</v>
      </c>
      <c r="J1885" s="7" t="s">
        <v>7244</v>
      </c>
      <c r="K1885" s="7" t="s">
        <v>7129</v>
      </c>
      <c r="L1885" s="9" t="s">
        <v>7344</v>
      </c>
      <c r="M1885" s="9" t="s">
        <v>7457</v>
      </c>
      <c r="N1885" s="9" t="s">
        <v>7458</v>
      </c>
      <c r="O1885" s="7" t="s">
        <v>7136</v>
      </c>
      <c r="P1885" s="7"/>
      <c r="Q1885" s="7"/>
      <c r="R1885" s="7">
        <v>422</v>
      </c>
      <c r="S1885" s="7"/>
      <c r="T1885" s="7"/>
      <c r="U1885" s="7"/>
      <c r="V1885" s="7"/>
      <c r="W1885" s="7"/>
      <c r="X1885" s="7"/>
      <c r="Y1885" s="7"/>
      <c r="Z1885" s="9" t="s">
        <v>7641</v>
      </c>
      <c r="AA1885" s="7" t="s">
        <v>480</v>
      </c>
      <c r="AB1885" s="7">
        <v>1</v>
      </c>
    </row>
    <row r="1886" spans="1:28" ht="21.6" customHeight="1">
      <c r="A1886" s="7">
        <v>243</v>
      </c>
      <c r="B1886" s="7">
        <v>2026022234</v>
      </c>
      <c r="C1886" s="7">
        <v>1</v>
      </c>
      <c r="D1886" s="7" t="s">
        <v>7123</v>
      </c>
      <c r="E1886" s="7" t="s">
        <v>125</v>
      </c>
      <c r="F1886" s="7" t="s">
        <v>8963</v>
      </c>
      <c r="G1886" s="7" t="s">
        <v>7377</v>
      </c>
      <c r="H1886" s="7" t="s">
        <v>8285</v>
      </c>
      <c r="I1886" s="7" t="s">
        <v>7923</v>
      </c>
      <c r="J1886" s="7" t="s">
        <v>7247</v>
      </c>
      <c r="K1886" s="7" t="s">
        <v>7129</v>
      </c>
      <c r="L1886" s="9" t="s">
        <v>8424</v>
      </c>
      <c r="M1886" s="9" t="s">
        <v>7925</v>
      </c>
      <c r="N1886" s="9" t="s">
        <v>7443</v>
      </c>
      <c r="O1886" s="7" t="s">
        <v>509</v>
      </c>
      <c r="P1886" s="7"/>
      <c r="Q1886" s="7">
        <v>20101</v>
      </c>
      <c r="R1886" s="7">
        <v>36098</v>
      </c>
      <c r="S1886" s="7"/>
      <c r="T1886" s="7"/>
      <c r="U1886" s="7"/>
      <c r="V1886" s="7"/>
      <c r="W1886" s="7"/>
      <c r="X1886" s="7"/>
      <c r="Y1886" s="7"/>
      <c r="Z1886" s="9" t="s">
        <v>8971</v>
      </c>
      <c r="AA1886" s="7" t="s">
        <v>480</v>
      </c>
      <c r="AB1886" s="7">
        <v>1</v>
      </c>
    </row>
    <row r="1887" spans="1:28" ht="21.6" customHeight="1">
      <c r="A1887" s="7">
        <v>15</v>
      </c>
      <c r="B1887" s="7">
        <v>2026021955</v>
      </c>
      <c r="C1887" s="7">
        <v>1</v>
      </c>
      <c r="D1887" s="7" t="s">
        <v>7123</v>
      </c>
      <c r="E1887" s="7" t="s">
        <v>145</v>
      </c>
      <c r="F1887" s="7" t="s">
        <v>8958</v>
      </c>
      <c r="G1887" s="7" t="s">
        <v>7968</v>
      </c>
      <c r="H1887" s="7" t="s">
        <v>7755</v>
      </c>
      <c r="I1887" s="7" t="s">
        <v>7180</v>
      </c>
      <c r="J1887" s="7" t="s">
        <v>7170</v>
      </c>
      <c r="K1887" s="7" t="s">
        <v>7129</v>
      </c>
      <c r="L1887" s="9" t="s">
        <v>7181</v>
      </c>
      <c r="M1887" s="9" t="s">
        <v>7182</v>
      </c>
      <c r="N1887" s="9" t="s">
        <v>7183</v>
      </c>
      <c r="O1887" s="7" t="s">
        <v>7136</v>
      </c>
      <c r="P1887" s="7"/>
      <c r="Q1887" s="7">
        <v>1658</v>
      </c>
      <c r="R1887" s="7">
        <v>78378</v>
      </c>
      <c r="S1887" s="7"/>
      <c r="T1887" s="7"/>
      <c r="U1887" s="7"/>
      <c r="V1887" s="7"/>
      <c r="W1887" s="7"/>
      <c r="X1887" s="7"/>
      <c r="Y1887" s="7"/>
      <c r="Z1887" s="9" t="s">
        <v>7766</v>
      </c>
      <c r="AA1887" s="7" t="s">
        <v>480</v>
      </c>
      <c r="AB1887" s="7">
        <v>1</v>
      </c>
    </row>
    <row r="1888" spans="1:28" ht="21.6" customHeight="1">
      <c r="A1888" s="7">
        <v>45</v>
      </c>
      <c r="B1888" s="7">
        <v>2026022696</v>
      </c>
      <c r="C1888" s="7">
        <v>1</v>
      </c>
      <c r="D1888" s="7" t="s">
        <v>7123</v>
      </c>
      <c r="E1888" s="7" t="s">
        <v>145</v>
      </c>
      <c r="F1888" s="7" t="s">
        <v>8972</v>
      </c>
      <c r="G1888" s="7" t="s">
        <v>7707</v>
      </c>
      <c r="H1888" s="7" t="s">
        <v>7309</v>
      </c>
      <c r="I1888" s="7" t="s">
        <v>8846</v>
      </c>
      <c r="J1888" s="7" t="s">
        <v>7244</v>
      </c>
      <c r="K1888" s="7" t="s">
        <v>7129</v>
      </c>
      <c r="L1888" s="9" t="s">
        <v>8847</v>
      </c>
      <c r="M1888" s="9" t="s">
        <v>8848</v>
      </c>
      <c r="N1888" s="9"/>
      <c r="O1888" s="7" t="s">
        <v>7136</v>
      </c>
      <c r="P1888" s="7"/>
      <c r="Q1888" s="7"/>
      <c r="R1888" s="7">
        <v>67472</v>
      </c>
      <c r="S1888" s="7"/>
      <c r="T1888" s="7"/>
      <c r="U1888" s="7"/>
      <c r="V1888" s="7"/>
      <c r="W1888" s="7"/>
      <c r="X1888" s="7"/>
      <c r="Y1888" s="7"/>
      <c r="Z1888" s="9"/>
      <c r="AA1888" s="7" t="s">
        <v>480</v>
      </c>
      <c r="AB1888" s="7">
        <v>1</v>
      </c>
    </row>
    <row r="1889" spans="1:28" ht="21.6" customHeight="1">
      <c r="A1889" s="7">
        <v>61</v>
      </c>
      <c r="B1889" s="7">
        <v>2026021898</v>
      </c>
      <c r="C1889" s="7">
        <v>1</v>
      </c>
      <c r="D1889" s="7" t="s">
        <v>7123</v>
      </c>
      <c r="E1889" s="7" t="s">
        <v>145</v>
      </c>
      <c r="F1889" s="7" t="s">
        <v>8958</v>
      </c>
      <c r="G1889" s="7" t="s">
        <v>8959</v>
      </c>
      <c r="H1889" s="7" t="s">
        <v>7523</v>
      </c>
      <c r="I1889" s="7" t="s">
        <v>8174</v>
      </c>
      <c r="J1889" s="7" t="s">
        <v>7274</v>
      </c>
      <c r="K1889" s="7" t="s">
        <v>7129</v>
      </c>
      <c r="L1889" s="9" t="s">
        <v>7260</v>
      </c>
      <c r="M1889" s="9" t="s">
        <v>7261</v>
      </c>
      <c r="N1889" s="9"/>
      <c r="O1889" s="7" t="s">
        <v>7136</v>
      </c>
      <c r="P1889" s="7"/>
      <c r="Q1889" s="7">
        <v>8508</v>
      </c>
      <c r="R1889" s="7">
        <v>9984</v>
      </c>
      <c r="S1889" s="7"/>
      <c r="T1889" s="7"/>
      <c r="U1889" s="7"/>
      <c r="V1889" s="7"/>
      <c r="W1889" s="7"/>
      <c r="X1889" s="7"/>
      <c r="Y1889" s="7"/>
      <c r="Z1889" s="9" t="s">
        <v>7766</v>
      </c>
      <c r="AA1889" s="7" t="s">
        <v>480</v>
      </c>
      <c r="AB1889" s="7">
        <v>1</v>
      </c>
    </row>
    <row r="1890" spans="1:28" ht="21.6" customHeight="1">
      <c r="A1890" s="7">
        <v>109</v>
      </c>
      <c r="B1890" s="7">
        <v>2026022428</v>
      </c>
      <c r="C1890" s="7">
        <v>1</v>
      </c>
      <c r="D1890" s="7" t="s">
        <v>7123</v>
      </c>
      <c r="E1890" s="7" t="s">
        <v>145</v>
      </c>
      <c r="F1890" s="7" t="s">
        <v>8970</v>
      </c>
      <c r="G1890" s="7" t="s">
        <v>7793</v>
      </c>
      <c r="H1890" s="7" t="s">
        <v>7371</v>
      </c>
      <c r="I1890" s="7" t="s">
        <v>8783</v>
      </c>
      <c r="J1890" s="7" t="s">
        <v>8784</v>
      </c>
      <c r="K1890" s="7" t="s">
        <v>7129</v>
      </c>
      <c r="L1890" s="9" t="s">
        <v>8750</v>
      </c>
      <c r="M1890" s="9" t="s">
        <v>8785</v>
      </c>
      <c r="N1890" s="9" t="s">
        <v>8786</v>
      </c>
      <c r="O1890" s="7" t="s">
        <v>471</v>
      </c>
      <c r="P1890" s="7"/>
      <c r="Q1890" s="7"/>
      <c r="R1890" s="7">
        <v>2546</v>
      </c>
      <c r="S1890" s="7" t="s">
        <v>480</v>
      </c>
      <c r="T1890" s="7"/>
      <c r="U1890" s="7"/>
      <c r="V1890" s="7"/>
      <c r="W1890" s="7"/>
      <c r="X1890" s="7"/>
      <c r="Y1890" s="7"/>
      <c r="Z1890" s="9" t="s">
        <v>7766</v>
      </c>
      <c r="AA1890" s="7" t="s">
        <v>480</v>
      </c>
      <c r="AB1890" s="7">
        <v>1</v>
      </c>
    </row>
    <row r="1891" spans="1:28" ht="21.6" customHeight="1">
      <c r="A1891" s="7">
        <v>136</v>
      </c>
      <c r="B1891" s="7">
        <v>2026022521</v>
      </c>
      <c r="C1891" s="7">
        <v>1</v>
      </c>
      <c r="D1891" s="7" t="s">
        <v>7123</v>
      </c>
      <c r="E1891" s="7" t="s">
        <v>130</v>
      </c>
      <c r="F1891" s="7" t="s">
        <v>8972</v>
      </c>
      <c r="G1891" s="7" t="s">
        <v>7226</v>
      </c>
      <c r="H1891" s="7" t="s">
        <v>7309</v>
      </c>
      <c r="I1891" s="7" t="s">
        <v>7228</v>
      </c>
      <c r="J1891" s="7" t="s">
        <v>7223</v>
      </c>
      <c r="K1891" s="7" t="s">
        <v>7129</v>
      </c>
      <c r="L1891" s="9" t="s">
        <v>7229</v>
      </c>
      <c r="M1891" s="9" t="s">
        <v>7230</v>
      </c>
      <c r="N1891" s="9"/>
      <c r="O1891" s="7" t="s">
        <v>509</v>
      </c>
      <c r="P1891" s="7"/>
      <c r="Q1891" s="7"/>
      <c r="R1891" s="7">
        <v>32400</v>
      </c>
      <c r="S1891" s="7"/>
      <c r="T1891" s="7"/>
      <c r="U1891" s="7"/>
      <c r="V1891" s="7"/>
      <c r="W1891" s="7"/>
      <c r="X1891" s="7"/>
      <c r="Y1891" s="7"/>
      <c r="Z1891" s="9" t="s">
        <v>8973</v>
      </c>
      <c r="AA1891" s="7" t="s">
        <v>480</v>
      </c>
      <c r="AB1891" s="7">
        <v>1</v>
      </c>
    </row>
    <row r="1892" spans="1:28" ht="21.6" customHeight="1">
      <c r="A1892" s="7">
        <v>215</v>
      </c>
      <c r="B1892" s="7">
        <v>2026022594</v>
      </c>
      <c r="C1892" s="7">
        <v>1</v>
      </c>
      <c r="D1892" s="7" t="s">
        <v>7123</v>
      </c>
      <c r="E1892" s="7" t="s">
        <v>125</v>
      </c>
      <c r="F1892" s="7" t="s">
        <v>8974</v>
      </c>
      <c r="G1892" s="7" t="s">
        <v>7296</v>
      </c>
      <c r="H1892" s="7" t="s">
        <v>7347</v>
      </c>
      <c r="I1892" s="7" t="s">
        <v>7354</v>
      </c>
      <c r="J1892" s="7" t="s">
        <v>7199</v>
      </c>
      <c r="K1892" s="7" t="s">
        <v>7129</v>
      </c>
      <c r="L1892" s="9" t="s">
        <v>7355</v>
      </c>
      <c r="M1892" s="9" t="s">
        <v>7356</v>
      </c>
      <c r="N1892" s="9"/>
      <c r="O1892" s="7" t="s">
        <v>471</v>
      </c>
      <c r="P1892" s="7"/>
      <c r="Q1892" s="7"/>
      <c r="R1892" s="7">
        <v>349895</v>
      </c>
      <c r="S1892" s="7"/>
      <c r="T1892" s="7"/>
      <c r="U1892" s="7"/>
      <c r="V1892" s="7"/>
      <c r="W1892" s="7"/>
      <c r="X1892" s="7"/>
      <c r="Y1892" s="7" t="s">
        <v>480</v>
      </c>
      <c r="Z1892" s="9" t="s">
        <v>8975</v>
      </c>
      <c r="AA1892" s="7" t="s">
        <v>480</v>
      </c>
      <c r="AB1892" s="7">
        <v>1</v>
      </c>
    </row>
    <row r="1893" spans="1:28" ht="21.6" customHeight="1">
      <c r="A1893" s="7">
        <v>216</v>
      </c>
      <c r="B1893" s="7">
        <v>2026022701</v>
      </c>
      <c r="C1893" s="7">
        <v>1</v>
      </c>
      <c r="D1893" s="7" t="s">
        <v>7123</v>
      </c>
      <c r="E1893" s="7" t="s">
        <v>125</v>
      </c>
      <c r="F1893" s="7" t="s">
        <v>8972</v>
      </c>
      <c r="G1893" s="7" t="s">
        <v>7296</v>
      </c>
      <c r="H1893" s="7" t="s">
        <v>7226</v>
      </c>
      <c r="I1893" s="7" t="s">
        <v>7354</v>
      </c>
      <c r="J1893" s="7" t="s">
        <v>7199</v>
      </c>
      <c r="K1893" s="7" t="s">
        <v>7129</v>
      </c>
      <c r="L1893" s="9" t="s">
        <v>7355</v>
      </c>
      <c r="M1893" s="9" t="s">
        <v>7356</v>
      </c>
      <c r="N1893" s="9"/>
      <c r="O1893" s="7" t="s">
        <v>471</v>
      </c>
      <c r="P1893" s="7"/>
      <c r="Q1893" s="7"/>
      <c r="R1893" s="7">
        <v>354275</v>
      </c>
      <c r="S1893" s="7" t="s">
        <v>480</v>
      </c>
      <c r="T1893" s="7"/>
      <c r="U1893" s="7"/>
      <c r="V1893" s="7"/>
      <c r="W1893" s="7"/>
      <c r="X1893" s="7"/>
      <c r="Y1893" s="7"/>
      <c r="Z1893" s="9" t="s">
        <v>7641</v>
      </c>
      <c r="AA1893" s="7" t="s">
        <v>480</v>
      </c>
      <c r="AB1893" s="7">
        <v>1</v>
      </c>
    </row>
    <row r="1894" spans="1:28" ht="21.6" customHeight="1">
      <c r="A1894" s="7">
        <v>246</v>
      </c>
      <c r="B1894" s="7">
        <v>2026020852</v>
      </c>
      <c r="C1894" s="7">
        <v>1</v>
      </c>
      <c r="D1894" s="7" t="s">
        <v>7123</v>
      </c>
      <c r="E1894" s="7" t="s">
        <v>125</v>
      </c>
      <c r="F1894" s="7" t="s">
        <v>8938</v>
      </c>
      <c r="G1894" s="7" t="s">
        <v>7976</v>
      </c>
      <c r="H1894" s="7" t="s">
        <v>7257</v>
      </c>
      <c r="I1894" s="7" t="s">
        <v>8416</v>
      </c>
      <c r="J1894" s="7" t="s">
        <v>7223</v>
      </c>
      <c r="K1894" s="7" t="s">
        <v>7129</v>
      </c>
      <c r="L1894" s="9" t="s">
        <v>7344</v>
      </c>
      <c r="M1894" s="9" t="s">
        <v>7460</v>
      </c>
      <c r="N1894" s="9" t="s">
        <v>7325</v>
      </c>
      <c r="O1894" s="7" t="s">
        <v>7136</v>
      </c>
      <c r="P1894" s="7"/>
      <c r="Q1894" s="7"/>
      <c r="R1894" s="7">
        <v>11101</v>
      </c>
      <c r="S1894" s="7"/>
      <c r="T1894" s="7"/>
      <c r="U1894" s="7"/>
      <c r="V1894" s="7"/>
      <c r="W1894" s="7"/>
      <c r="X1894" s="7"/>
      <c r="Y1894" s="7"/>
      <c r="Z1894" s="9" t="s">
        <v>7641</v>
      </c>
      <c r="AA1894" s="7" t="s">
        <v>480</v>
      </c>
      <c r="AB1894" s="7">
        <v>1</v>
      </c>
    </row>
    <row r="1895" spans="1:28" ht="21.6" customHeight="1">
      <c r="A1895" s="7">
        <v>248</v>
      </c>
      <c r="B1895" s="7">
        <v>2026022595</v>
      </c>
      <c r="C1895" s="7">
        <v>1</v>
      </c>
      <c r="D1895" s="7" t="s">
        <v>7123</v>
      </c>
      <c r="E1895" s="7" t="s">
        <v>125</v>
      </c>
      <c r="F1895" s="7" t="s">
        <v>8974</v>
      </c>
      <c r="G1895" s="7" t="s">
        <v>7347</v>
      </c>
      <c r="H1895" s="7" t="s">
        <v>7373</v>
      </c>
      <c r="I1895" s="7" t="s">
        <v>7416</v>
      </c>
      <c r="J1895" s="7" t="s">
        <v>7417</v>
      </c>
      <c r="K1895" s="7" t="s">
        <v>7129</v>
      </c>
      <c r="L1895" s="9" t="s">
        <v>7418</v>
      </c>
      <c r="M1895" s="9" t="s">
        <v>7356</v>
      </c>
      <c r="N1895" s="9" t="s">
        <v>7388</v>
      </c>
      <c r="O1895" s="7" t="s">
        <v>471</v>
      </c>
      <c r="P1895" s="7"/>
      <c r="Q1895" s="7"/>
      <c r="R1895" s="7">
        <v>77212</v>
      </c>
      <c r="S1895" s="7"/>
      <c r="T1895" s="7"/>
      <c r="U1895" s="7"/>
      <c r="V1895" s="7"/>
      <c r="W1895" s="7"/>
      <c r="X1895" s="7"/>
      <c r="Y1895" s="7" t="s">
        <v>480</v>
      </c>
      <c r="Z1895" s="9" t="s">
        <v>8975</v>
      </c>
      <c r="AA1895" s="7" t="s">
        <v>480</v>
      </c>
      <c r="AB1895" s="7">
        <v>1</v>
      </c>
    </row>
    <row r="1896" spans="1:28" ht="21.6" customHeight="1">
      <c r="A1896" s="7">
        <v>249</v>
      </c>
      <c r="B1896" s="7">
        <v>2026022703</v>
      </c>
      <c r="C1896" s="7">
        <v>1</v>
      </c>
      <c r="D1896" s="7" t="s">
        <v>7123</v>
      </c>
      <c r="E1896" s="7" t="s">
        <v>125</v>
      </c>
      <c r="F1896" s="7" t="s">
        <v>8972</v>
      </c>
      <c r="G1896" s="7" t="s">
        <v>7226</v>
      </c>
      <c r="H1896" s="7" t="s">
        <v>7309</v>
      </c>
      <c r="I1896" s="7" t="s">
        <v>7416</v>
      </c>
      <c r="J1896" s="7" t="s">
        <v>7417</v>
      </c>
      <c r="K1896" s="7" t="s">
        <v>7129</v>
      </c>
      <c r="L1896" s="9" t="s">
        <v>7418</v>
      </c>
      <c r="M1896" s="9" t="s">
        <v>7356</v>
      </c>
      <c r="N1896" s="9" t="s">
        <v>7388</v>
      </c>
      <c r="O1896" s="7" t="s">
        <v>471</v>
      </c>
      <c r="P1896" s="7"/>
      <c r="Q1896" s="7"/>
      <c r="R1896" s="7">
        <v>77750</v>
      </c>
      <c r="S1896" s="7" t="s">
        <v>480</v>
      </c>
      <c r="T1896" s="7"/>
      <c r="U1896" s="7"/>
      <c r="V1896" s="7"/>
      <c r="W1896" s="7"/>
      <c r="X1896" s="7"/>
      <c r="Y1896" s="7"/>
      <c r="Z1896" s="9" t="s">
        <v>7641</v>
      </c>
      <c r="AA1896" s="7" t="s">
        <v>480</v>
      </c>
      <c r="AB1896" s="7">
        <v>1</v>
      </c>
    </row>
    <row r="1897" spans="1:28" ht="21.6" customHeight="1">
      <c r="A1897" s="7">
        <v>294</v>
      </c>
      <c r="B1897" s="7">
        <v>2026022705</v>
      </c>
      <c r="C1897" s="7">
        <v>1</v>
      </c>
      <c r="D1897" s="7" t="s">
        <v>7123</v>
      </c>
      <c r="E1897" s="7" t="s">
        <v>125</v>
      </c>
      <c r="F1897" s="7" t="s">
        <v>8972</v>
      </c>
      <c r="G1897" s="7" t="s">
        <v>7309</v>
      </c>
      <c r="H1897" s="7" t="s">
        <v>7179</v>
      </c>
      <c r="I1897" s="7" t="s">
        <v>7518</v>
      </c>
      <c r="J1897" s="7" t="s">
        <v>1843</v>
      </c>
      <c r="K1897" s="7" t="s">
        <v>7129</v>
      </c>
      <c r="L1897" s="9" t="s">
        <v>7418</v>
      </c>
      <c r="M1897" s="9" t="s">
        <v>7356</v>
      </c>
      <c r="N1897" s="9" t="s">
        <v>7388</v>
      </c>
      <c r="O1897" s="7" t="s">
        <v>471</v>
      </c>
      <c r="P1897" s="7"/>
      <c r="Q1897" s="7"/>
      <c r="R1897" s="7">
        <v>142477</v>
      </c>
      <c r="S1897" s="7" t="s">
        <v>480</v>
      </c>
      <c r="T1897" s="7"/>
      <c r="U1897" s="7"/>
      <c r="V1897" s="7"/>
      <c r="W1897" s="7"/>
      <c r="X1897" s="7"/>
      <c r="Y1897" s="7"/>
      <c r="Z1897" s="9" t="s">
        <v>7641</v>
      </c>
      <c r="AA1897" s="7" t="s">
        <v>480</v>
      </c>
      <c r="AB1897" s="7">
        <v>1</v>
      </c>
    </row>
    <row r="1898" spans="1:28" ht="21.6" customHeight="1">
      <c r="A1898" s="7">
        <v>2</v>
      </c>
      <c r="B1898" s="7">
        <v>2026022143</v>
      </c>
      <c r="C1898" s="7">
        <v>1</v>
      </c>
      <c r="D1898" s="7" t="s">
        <v>7123</v>
      </c>
      <c r="E1898" s="7" t="s">
        <v>145</v>
      </c>
      <c r="F1898" s="7" t="s">
        <v>8963</v>
      </c>
      <c r="G1898" s="7" t="s">
        <v>7470</v>
      </c>
      <c r="H1898" s="7" t="s">
        <v>8964</v>
      </c>
      <c r="I1898" s="7" t="s">
        <v>7140</v>
      </c>
      <c r="J1898" s="7" t="s">
        <v>7141</v>
      </c>
      <c r="K1898" s="7" t="s">
        <v>7129</v>
      </c>
      <c r="L1898" s="9" t="s">
        <v>7142</v>
      </c>
      <c r="M1898" s="9" t="s">
        <v>7143</v>
      </c>
      <c r="N1898" s="9" t="s">
        <v>8866</v>
      </c>
      <c r="O1898" s="7" t="s">
        <v>7136</v>
      </c>
      <c r="P1898" s="7"/>
      <c r="Q1898" s="7">
        <v>102</v>
      </c>
      <c r="R1898" s="7">
        <v>3618</v>
      </c>
      <c r="S1898" s="7"/>
      <c r="T1898" s="7"/>
      <c r="U1898" s="7"/>
      <c r="V1898" s="7"/>
      <c r="W1898" s="7"/>
      <c r="X1898" s="7"/>
      <c r="Y1898" s="7"/>
      <c r="Z1898" s="9" t="s">
        <v>7766</v>
      </c>
      <c r="AA1898" s="7" t="s">
        <v>480</v>
      </c>
      <c r="AB1898" s="7">
        <v>1</v>
      </c>
    </row>
    <row r="1899" spans="1:28" ht="21.6" customHeight="1">
      <c r="A1899" s="7">
        <v>6</v>
      </c>
      <c r="B1899" s="7">
        <v>2026022892</v>
      </c>
      <c r="C1899" s="7">
        <v>1</v>
      </c>
      <c r="D1899" s="7" t="s">
        <v>7123</v>
      </c>
      <c r="E1899" s="7" t="s">
        <v>145</v>
      </c>
      <c r="F1899" s="7" t="s">
        <v>8976</v>
      </c>
      <c r="G1899" s="7" t="s">
        <v>8977</v>
      </c>
      <c r="H1899" s="7" t="s">
        <v>8463</v>
      </c>
      <c r="I1899" s="7" t="s">
        <v>8843</v>
      </c>
      <c r="J1899" s="7" t="s">
        <v>7141</v>
      </c>
      <c r="K1899" s="7" t="s">
        <v>7129</v>
      </c>
      <c r="L1899" s="9" t="s">
        <v>8844</v>
      </c>
      <c r="M1899" s="9" t="s">
        <v>8845</v>
      </c>
      <c r="N1899" s="9"/>
      <c r="O1899" s="7" t="s">
        <v>7136</v>
      </c>
      <c r="P1899" s="7"/>
      <c r="Q1899" s="7">
        <v>64646</v>
      </c>
      <c r="R1899" s="7">
        <v>155996</v>
      </c>
      <c r="S1899" s="7"/>
      <c r="T1899" s="7"/>
      <c r="U1899" s="7"/>
      <c r="V1899" s="7"/>
      <c r="W1899" s="7"/>
      <c r="X1899" s="7"/>
      <c r="Y1899" s="7"/>
      <c r="Z1899" s="9" t="s">
        <v>7766</v>
      </c>
      <c r="AA1899" s="7" t="s">
        <v>480</v>
      </c>
      <c r="AB1899" s="7">
        <v>1</v>
      </c>
    </row>
    <row r="1900" spans="1:28" ht="21.6" customHeight="1">
      <c r="A1900" s="7">
        <v>12</v>
      </c>
      <c r="B1900" s="7">
        <v>2026021976</v>
      </c>
      <c r="C1900" s="7">
        <v>1</v>
      </c>
      <c r="D1900" s="7" t="s">
        <v>7123</v>
      </c>
      <c r="E1900" s="7" t="s">
        <v>145</v>
      </c>
      <c r="F1900" s="7" t="s">
        <v>8958</v>
      </c>
      <c r="G1900" s="7" t="s">
        <v>7204</v>
      </c>
      <c r="H1900" s="7" t="s">
        <v>8147</v>
      </c>
      <c r="I1900" s="7" t="s">
        <v>7169</v>
      </c>
      <c r="J1900" s="7" t="s">
        <v>7170</v>
      </c>
      <c r="K1900" s="7" t="s">
        <v>7129</v>
      </c>
      <c r="L1900" s="9" t="s">
        <v>7171</v>
      </c>
      <c r="M1900" s="9" t="s">
        <v>7172</v>
      </c>
      <c r="N1900" s="9" t="s">
        <v>7173</v>
      </c>
      <c r="O1900" s="7" t="s">
        <v>7136</v>
      </c>
      <c r="P1900" s="7"/>
      <c r="Q1900" s="7">
        <v>330</v>
      </c>
      <c r="R1900" s="7">
        <v>1588</v>
      </c>
      <c r="S1900" s="7"/>
      <c r="T1900" s="7"/>
      <c r="U1900" s="7"/>
      <c r="V1900" s="7"/>
      <c r="W1900" s="7"/>
      <c r="X1900" s="7"/>
      <c r="Y1900" s="7"/>
      <c r="Z1900" s="9" t="s">
        <v>7766</v>
      </c>
      <c r="AA1900" s="7" t="s">
        <v>480</v>
      </c>
      <c r="AB1900" s="7">
        <v>1</v>
      </c>
    </row>
    <row r="1901" spans="1:28" ht="21.6" customHeight="1">
      <c r="A1901" s="7">
        <v>27</v>
      </c>
      <c r="B1901" s="7">
        <v>2026022741</v>
      </c>
      <c r="C1901" s="7">
        <v>1</v>
      </c>
      <c r="D1901" s="7" t="s">
        <v>7123</v>
      </c>
      <c r="E1901" s="7" t="s">
        <v>145</v>
      </c>
      <c r="F1901" s="7" t="s">
        <v>8972</v>
      </c>
      <c r="G1901" s="7" t="s">
        <v>8837</v>
      </c>
      <c r="H1901" s="7" t="s">
        <v>8613</v>
      </c>
      <c r="I1901" s="7" t="s">
        <v>8417</v>
      </c>
      <c r="J1901" s="7" t="s">
        <v>7170</v>
      </c>
      <c r="K1901" s="7" t="s">
        <v>7129</v>
      </c>
      <c r="L1901" s="9" t="s">
        <v>8418</v>
      </c>
      <c r="M1901" s="9" t="s">
        <v>8419</v>
      </c>
      <c r="N1901" s="9" t="s">
        <v>8420</v>
      </c>
      <c r="O1901" s="7" t="s">
        <v>7136</v>
      </c>
      <c r="P1901" s="7"/>
      <c r="Q1901" s="7">
        <v>41</v>
      </c>
      <c r="R1901" s="7">
        <v>391</v>
      </c>
      <c r="S1901" s="7"/>
      <c r="T1901" s="7"/>
      <c r="U1901" s="7"/>
      <c r="V1901" s="7"/>
      <c r="W1901" s="7"/>
      <c r="X1901" s="7"/>
      <c r="Y1901" s="7"/>
      <c r="Z1901" s="9" t="s">
        <v>7766</v>
      </c>
      <c r="AA1901" s="7" t="s">
        <v>480</v>
      </c>
      <c r="AB1901" s="7">
        <v>1</v>
      </c>
    </row>
    <row r="1902" spans="1:28" ht="21.6" customHeight="1">
      <c r="A1902" s="7">
        <v>48</v>
      </c>
      <c r="B1902" s="7">
        <v>2026022032</v>
      </c>
      <c r="C1902" s="7">
        <v>1</v>
      </c>
      <c r="D1902" s="7" t="s">
        <v>7123</v>
      </c>
      <c r="E1902" s="7" t="s">
        <v>145</v>
      </c>
      <c r="F1902" s="7" t="s">
        <v>8958</v>
      </c>
      <c r="G1902" s="7" t="s">
        <v>7320</v>
      </c>
      <c r="H1902" s="7" t="s">
        <v>7363</v>
      </c>
      <c r="I1902" s="7" t="s">
        <v>7246</v>
      </c>
      <c r="J1902" s="7" t="s">
        <v>7247</v>
      </c>
      <c r="K1902" s="7" t="s">
        <v>7129</v>
      </c>
      <c r="L1902" s="9" t="s">
        <v>7248</v>
      </c>
      <c r="M1902" s="9" t="s">
        <v>7249</v>
      </c>
      <c r="N1902" s="9" t="s">
        <v>7250</v>
      </c>
      <c r="O1902" s="7" t="s">
        <v>7136</v>
      </c>
      <c r="P1902" s="7"/>
      <c r="Q1902" s="7">
        <v>45671</v>
      </c>
      <c r="R1902" s="7">
        <v>43578</v>
      </c>
      <c r="S1902" s="7"/>
      <c r="T1902" s="7"/>
      <c r="U1902" s="7"/>
      <c r="V1902" s="7"/>
      <c r="W1902" s="7"/>
      <c r="X1902" s="7"/>
      <c r="Y1902" s="7"/>
      <c r="Z1902" s="9" t="s">
        <v>7766</v>
      </c>
      <c r="AA1902" s="7" t="s">
        <v>480</v>
      </c>
      <c r="AB1902" s="7">
        <v>1</v>
      </c>
    </row>
    <row r="1903" spans="1:28" ht="21.6" customHeight="1">
      <c r="A1903" s="7">
        <v>59</v>
      </c>
      <c r="B1903" s="7">
        <v>2026021756</v>
      </c>
      <c r="C1903" s="7">
        <v>1</v>
      </c>
      <c r="D1903" s="7" t="s">
        <v>7123</v>
      </c>
      <c r="E1903" s="7" t="s">
        <v>145</v>
      </c>
      <c r="F1903" s="7" t="s">
        <v>8949</v>
      </c>
      <c r="G1903" s="7" t="s">
        <v>7372</v>
      </c>
      <c r="H1903" s="7" t="s">
        <v>7377</v>
      </c>
      <c r="I1903" s="7" t="s">
        <v>8695</v>
      </c>
      <c r="J1903" s="7" t="s">
        <v>7489</v>
      </c>
      <c r="K1903" s="7" t="s">
        <v>7129</v>
      </c>
      <c r="L1903" s="9" t="s">
        <v>8696</v>
      </c>
      <c r="M1903" s="9" t="s">
        <v>8697</v>
      </c>
      <c r="N1903" s="9"/>
      <c r="O1903" s="7" t="s">
        <v>7136</v>
      </c>
      <c r="P1903" s="7"/>
      <c r="Q1903" s="7"/>
      <c r="R1903" s="7">
        <v>229325</v>
      </c>
      <c r="S1903" s="7"/>
      <c r="T1903" s="7"/>
      <c r="U1903" s="7"/>
      <c r="V1903" s="7"/>
      <c r="W1903" s="7"/>
      <c r="X1903" s="7"/>
      <c r="Y1903" s="7"/>
      <c r="Z1903" s="9" t="s">
        <v>8950</v>
      </c>
      <c r="AA1903" s="7" t="s">
        <v>480</v>
      </c>
      <c r="AB1903" s="7">
        <v>1</v>
      </c>
    </row>
    <row r="1904" spans="1:28" ht="21.6" customHeight="1">
      <c r="A1904" s="7">
        <v>122</v>
      </c>
      <c r="B1904" s="7">
        <v>2026022760</v>
      </c>
      <c r="C1904" s="7">
        <v>1</v>
      </c>
      <c r="D1904" s="7" t="s">
        <v>7123</v>
      </c>
      <c r="E1904" s="7" t="s">
        <v>130</v>
      </c>
      <c r="F1904" s="7" t="s">
        <v>8972</v>
      </c>
      <c r="G1904" s="7" t="s">
        <v>8978</v>
      </c>
      <c r="H1904" s="7" t="s">
        <v>7720</v>
      </c>
      <c r="I1904" s="7" t="s">
        <v>8860</v>
      </c>
      <c r="J1904" s="7" t="s">
        <v>7170</v>
      </c>
      <c r="K1904" s="7" t="s">
        <v>7129</v>
      </c>
      <c r="L1904" s="9" t="s">
        <v>8861</v>
      </c>
      <c r="M1904" s="9" t="s">
        <v>8862</v>
      </c>
      <c r="N1904" s="9"/>
      <c r="O1904" s="7" t="s">
        <v>7136</v>
      </c>
      <c r="P1904" s="7"/>
      <c r="Q1904" s="7">
        <v>59</v>
      </c>
      <c r="R1904" s="7">
        <v>23696</v>
      </c>
      <c r="S1904" s="7"/>
      <c r="T1904" s="7"/>
      <c r="U1904" s="7"/>
      <c r="V1904" s="7"/>
      <c r="W1904" s="7"/>
      <c r="X1904" s="7"/>
      <c r="Y1904" s="7"/>
      <c r="Z1904" s="9" t="s">
        <v>7132</v>
      </c>
      <c r="AA1904" s="7" t="s">
        <v>480</v>
      </c>
      <c r="AB1904" s="7">
        <v>1</v>
      </c>
    </row>
    <row r="1905" spans="1:28" ht="21.6" customHeight="1">
      <c r="A1905" s="7">
        <v>239</v>
      </c>
      <c r="B1905" s="7">
        <v>2026022766</v>
      </c>
      <c r="C1905" s="7">
        <v>1</v>
      </c>
      <c r="D1905" s="7" t="s">
        <v>7123</v>
      </c>
      <c r="E1905" s="7" t="s">
        <v>125</v>
      </c>
      <c r="F1905" s="7" t="s">
        <v>8972</v>
      </c>
      <c r="G1905" s="7" t="s">
        <v>7314</v>
      </c>
      <c r="H1905" s="7" t="s">
        <v>7373</v>
      </c>
      <c r="I1905" s="7" t="s">
        <v>7354</v>
      </c>
      <c r="J1905" s="7" t="s">
        <v>7199</v>
      </c>
      <c r="K1905" s="7" t="s">
        <v>7129</v>
      </c>
      <c r="L1905" s="9" t="s">
        <v>7355</v>
      </c>
      <c r="M1905" s="9" t="s">
        <v>7356</v>
      </c>
      <c r="N1905" s="9"/>
      <c r="O1905" s="7" t="s">
        <v>471</v>
      </c>
      <c r="P1905" s="7"/>
      <c r="Q1905" s="7"/>
      <c r="R1905" s="7">
        <v>354275</v>
      </c>
      <c r="S1905" s="7"/>
      <c r="T1905" s="7" t="s">
        <v>480</v>
      </c>
      <c r="U1905" s="7"/>
      <c r="V1905" s="7"/>
      <c r="W1905" s="7"/>
      <c r="X1905" s="7"/>
      <c r="Y1905" s="7"/>
      <c r="Z1905" s="9" t="s">
        <v>8979</v>
      </c>
      <c r="AA1905" s="7" t="s">
        <v>480</v>
      </c>
      <c r="AB1905" s="7">
        <v>1</v>
      </c>
    </row>
    <row r="1906" spans="1:28" ht="21.6" customHeight="1">
      <c r="A1906" s="7">
        <v>240</v>
      </c>
      <c r="B1906" s="7">
        <v>2026022767</v>
      </c>
      <c r="C1906" s="7">
        <v>1</v>
      </c>
      <c r="D1906" s="7" t="s">
        <v>7123</v>
      </c>
      <c r="E1906" s="7" t="s">
        <v>125</v>
      </c>
      <c r="F1906" s="7" t="s">
        <v>8972</v>
      </c>
      <c r="G1906" s="7" t="s">
        <v>7347</v>
      </c>
      <c r="H1906" s="7" t="s">
        <v>7303</v>
      </c>
      <c r="I1906" s="7" t="s">
        <v>7359</v>
      </c>
      <c r="J1906" s="7" t="s">
        <v>7199</v>
      </c>
      <c r="K1906" s="7" t="s">
        <v>7129</v>
      </c>
      <c r="L1906" s="9" t="s">
        <v>8492</v>
      </c>
      <c r="M1906" s="9" t="s">
        <v>7361</v>
      </c>
      <c r="N1906" s="9" t="s">
        <v>8493</v>
      </c>
      <c r="O1906" s="7" t="s">
        <v>471</v>
      </c>
      <c r="P1906" s="7"/>
      <c r="Q1906" s="7"/>
      <c r="R1906" s="7">
        <v>16000</v>
      </c>
      <c r="S1906" s="7" t="s">
        <v>480</v>
      </c>
      <c r="T1906" s="7"/>
      <c r="U1906" s="7"/>
      <c r="V1906" s="7"/>
      <c r="W1906" s="7"/>
      <c r="X1906" s="7"/>
      <c r="Y1906" s="7"/>
      <c r="Z1906" s="9" t="s">
        <v>7641</v>
      </c>
      <c r="AA1906" s="7" t="s">
        <v>480</v>
      </c>
      <c r="AB1906" s="7">
        <v>1</v>
      </c>
    </row>
    <row r="1907" spans="1:28" ht="21.6" customHeight="1">
      <c r="A1907" s="7">
        <v>242</v>
      </c>
      <c r="B1907" s="7">
        <v>2026022886</v>
      </c>
      <c r="C1907" s="7">
        <v>1</v>
      </c>
      <c r="D1907" s="7" t="s">
        <v>7123</v>
      </c>
      <c r="E1907" s="7" t="s">
        <v>125</v>
      </c>
      <c r="F1907" s="7" t="s">
        <v>8976</v>
      </c>
      <c r="G1907" s="7" t="s">
        <v>7296</v>
      </c>
      <c r="H1907" s="7" t="s">
        <v>7342</v>
      </c>
      <c r="I1907" s="7" t="s">
        <v>7359</v>
      </c>
      <c r="J1907" s="7" t="s">
        <v>7199</v>
      </c>
      <c r="K1907" s="7" t="s">
        <v>7129</v>
      </c>
      <c r="L1907" s="9" t="s">
        <v>8492</v>
      </c>
      <c r="M1907" s="9" t="s">
        <v>7361</v>
      </c>
      <c r="N1907" s="9" t="s">
        <v>8493</v>
      </c>
      <c r="O1907" s="7" t="s">
        <v>471</v>
      </c>
      <c r="P1907" s="7"/>
      <c r="Q1907" s="7"/>
      <c r="R1907" s="7">
        <v>160000</v>
      </c>
      <c r="S1907" s="7" t="s">
        <v>480</v>
      </c>
      <c r="T1907" s="7"/>
      <c r="U1907" s="7"/>
      <c r="V1907" s="7"/>
      <c r="W1907" s="7"/>
      <c r="X1907" s="7"/>
      <c r="Y1907" s="7"/>
      <c r="Z1907" s="9" t="s">
        <v>7641</v>
      </c>
      <c r="AA1907" s="7" t="s">
        <v>480</v>
      </c>
      <c r="AB1907" s="7">
        <v>1</v>
      </c>
    </row>
    <row r="1908" spans="1:28" ht="21.6" customHeight="1">
      <c r="A1908" s="7">
        <v>265</v>
      </c>
      <c r="B1908" s="7">
        <v>2026020860</v>
      </c>
      <c r="C1908" s="7">
        <v>1</v>
      </c>
      <c r="D1908" s="7" t="s">
        <v>7123</v>
      </c>
      <c r="E1908" s="7" t="s">
        <v>125</v>
      </c>
      <c r="F1908" s="7" t="s">
        <v>8938</v>
      </c>
      <c r="G1908" s="7" t="s">
        <v>7599</v>
      </c>
      <c r="H1908" s="7" t="s">
        <v>7332</v>
      </c>
      <c r="I1908" s="7" t="s">
        <v>8369</v>
      </c>
      <c r="J1908" s="7" t="s">
        <v>7223</v>
      </c>
      <c r="K1908" s="7" t="s">
        <v>7129</v>
      </c>
      <c r="L1908" s="9" t="s">
        <v>7344</v>
      </c>
      <c r="M1908" s="9" t="s">
        <v>7468</v>
      </c>
      <c r="N1908" s="9" t="s">
        <v>7469</v>
      </c>
      <c r="O1908" s="7" t="s">
        <v>7136</v>
      </c>
      <c r="P1908" s="7"/>
      <c r="Q1908" s="7"/>
      <c r="R1908" s="7">
        <v>21973</v>
      </c>
      <c r="S1908" s="7"/>
      <c r="T1908" s="7"/>
      <c r="U1908" s="7"/>
      <c r="V1908" s="7"/>
      <c r="W1908" s="7"/>
      <c r="X1908" s="7"/>
      <c r="Y1908" s="7"/>
      <c r="Z1908" s="9" t="s">
        <v>7641</v>
      </c>
      <c r="AA1908" s="7" t="s">
        <v>480</v>
      </c>
      <c r="AB1908" s="7">
        <v>1</v>
      </c>
    </row>
    <row r="1909" spans="1:28" ht="21.6" customHeight="1">
      <c r="A1909" s="7">
        <v>283</v>
      </c>
      <c r="B1909" s="7">
        <v>2026020933</v>
      </c>
      <c r="C1909" s="7">
        <v>1</v>
      </c>
      <c r="D1909" s="7" t="s">
        <v>7123</v>
      </c>
      <c r="E1909" s="7" t="s">
        <v>125</v>
      </c>
      <c r="F1909" s="7" t="s">
        <v>8940</v>
      </c>
      <c r="G1909" s="7" t="s">
        <v>7296</v>
      </c>
      <c r="H1909" s="7" t="s">
        <v>7226</v>
      </c>
      <c r="I1909" s="7" t="s">
        <v>7433</v>
      </c>
      <c r="J1909" s="7" t="s">
        <v>7234</v>
      </c>
      <c r="K1909" s="7" t="s">
        <v>7129</v>
      </c>
      <c r="L1909" s="9" t="s">
        <v>7434</v>
      </c>
      <c r="M1909" s="9" t="s">
        <v>7435</v>
      </c>
      <c r="N1909" s="9" t="s">
        <v>7436</v>
      </c>
      <c r="O1909" s="7" t="s">
        <v>7136</v>
      </c>
      <c r="P1909" s="7"/>
      <c r="Q1909" s="7">
        <v>33818</v>
      </c>
      <c r="R1909" s="7">
        <v>32443</v>
      </c>
      <c r="S1909" s="7"/>
      <c r="T1909" s="7"/>
      <c r="U1909" s="7"/>
      <c r="V1909" s="7"/>
      <c r="W1909" s="7"/>
      <c r="X1909" s="7"/>
      <c r="Y1909" s="7"/>
      <c r="Z1909" s="9" t="s">
        <v>7641</v>
      </c>
      <c r="AA1909" s="7" t="s">
        <v>480</v>
      </c>
      <c r="AB1909" s="7">
        <v>1</v>
      </c>
    </row>
    <row r="1910" spans="1:28" ht="21.6" customHeight="1">
      <c r="A1910" s="7">
        <v>49</v>
      </c>
      <c r="B1910" s="7">
        <v>2026022031</v>
      </c>
      <c r="C1910" s="7">
        <v>1</v>
      </c>
      <c r="D1910" s="7" t="s">
        <v>7123</v>
      </c>
      <c r="E1910" s="7" t="s">
        <v>145</v>
      </c>
      <c r="F1910" s="7" t="s">
        <v>8958</v>
      </c>
      <c r="G1910" s="7" t="s">
        <v>7320</v>
      </c>
      <c r="H1910" s="7" t="s">
        <v>7363</v>
      </c>
      <c r="I1910" s="7" t="s">
        <v>7246</v>
      </c>
      <c r="J1910" s="7" t="s">
        <v>7247</v>
      </c>
      <c r="K1910" s="7" t="s">
        <v>7129</v>
      </c>
      <c r="L1910" s="9" t="s">
        <v>7248</v>
      </c>
      <c r="M1910" s="9" t="s">
        <v>7249</v>
      </c>
      <c r="N1910" s="9" t="s">
        <v>7250</v>
      </c>
      <c r="O1910" s="7" t="s">
        <v>471</v>
      </c>
      <c r="P1910" s="7"/>
      <c r="Q1910" s="7">
        <v>45671</v>
      </c>
      <c r="R1910" s="7">
        <v>43578</v>
      </c>
      <c r="S1910" s="7" t="s">
        <v>480</v>
      </c>
      <c r="T1910" s="7"/>
      <c r="U1910" s="7"/>
      <c r="V1910" s="7"/>
      <c r="W1910" s="7"/>
      <c r="X1910" s="7"/>
      <c r="Y1910" s="7"/>
      <c r="Z1910" s="9" t="s">
        <v>7766</v>
      </c>
      <c r="AA1910" s="7"/>
      <c r="AB1910" s="7"/>
    </row>
    <row r="1911" spans="1:28" ht="21.6" customHeight="1">
      <c r="A1911" s="7">
        <v>53</v>
      </c>
      <c r="B1911" s="7">
        <v>2026020807</v>
      </c>
      <c r="C1911" s="7">
        <v>1</v>
      </c>
      <c r="D1911" s="7" t="s">
        <v>7123</v>
      </c>
      <c r="E1911" s="7" t="s">
        <v>145</v>
      </c>
      <c r="F1911" s="7" t="s">
        <v>8938</v>
      </c>
      <c r="G1911" s="7" t="s">
        <v>7327</v>
      </c>
      <c r="H1911" s="7" t="s">
        <v>7671</v>
      </c>
      <c r="I1911" s="7" t="s">
        <v>8770</v>
      </c>
      <c r="J1911" s="7" t="s">
        <v>8496</v>
      </c>
      <c r="K1911" s="7" t="s">
        <v>7129</v>
      </c>
      <c r="L1911" s="9" t="s">
        <v>8771</v>
      </c>
      <c r="M1911" s="9" t="s">
        <v>8772</v>
      </c>
      <c r="N1911" s="9"/>
      <c r="O1911" s="7" t="s">
        <v>471</v>
      </c>
      <c r="P1911" s="7"/>
      <c r="Q1911" s="7"/>
      <c r="R1911" s="7">
        <v>114848</v>
      </c>
      <c r="S1911" s="7" t="s">
        <v>480</v>
      </c>
      <c r="T1911" s="7"/>
      <c r="U1911" s="7"/>
      <c r="V1911" s="7"/>
      <c r="W1911" s="7"/>
      <c r="X1911" s="7"/>
      <c r="Y1911" s="7"/>
      <c r="Z1911" s="9" t="s">
        <v>7766</v>
      </c>
      <c r="AA1911" s="7"/>
      <c r="AB1911" s="7"/>
    </row>
    <row r="1912" spans="1:28" ht="21.6" customHeight="1">
      <c r="A1912" s="7">
        <v>118</v>
      </c>
      <c r="B1912" s="7">
        <v>2026022739</v>
      </c>
      <c r="C1912" s="7">
        <v>1</v>
      </c>
      <c r="D1912" s="7" t="s">
        <v>7123</v>
      </c>
      <c r="E1912" s="7" t="s">
        <v>130</v>
      </c>
      <c r="F1912" s="7" t="s">
        <v>8972</v>
      </c>
      <c r="G1912" s="7" t="s">
        <v>7288</v>
      </c>
      <c r="H1912" s="7" t="s">
        <v>8980</v>
      </c>
      <c r="I1912" s="7" t="s">
        <v>8981</v>
      </c>
      <c r="J1912" s="7" t="s">
        <v>7170</v>
      </c>
      <c r="K1912" s="7" t="s">
        <v>7129</v>
      </c>
      <c r="L1912" s="9" t="s">
        <v>8982</v>
      </c>
      <c r="M1912" s="9" t="s">
        <v>8983</v>
      </c>
      <c r="N1912" s="9" t="s">
        <v>8984</v>
      </c>
      <c r="O1912" s="7" t="s">
        <v>471</v>
      </c>
      <c r="P1912" s="7">
        <v>784</v>
      </c>
      <c r="Q1912" s="7">
        <v>21541</v>
      </c>
      <c r="R1912" s="7">
        <v>105407</v>
      </c>
      <c r="S1912" s="7" t="s">
        <v>480</v>
      </c>
      <c r="T1912" s="7"/>
      <c r="U1912" s="7"/>
      <c r="V1912" s="7"/>
      <c r="W1912" s="7"/>
      <c r="X1912" s="7"/>
      <c r="Y1912" s="7"/>
      <c r="Z1912" s="9" t="s">
        <v>7132</v>
      </c>
      <c r="AA1912" s="7"/>
      <c r="AB1912" s="7"/>
    </row>
    <row r="1913" spans="1:28" ht="21.6" customHeight="1">
      <c r="A1913" s="7">
        <v>123</v>
      </c>
      <c r="B1913" s="7">
        <v>2026022759</v>
      </c>
      <c r="C1913" s="7">
        <v>1</v>
      </c>
      <c r="D1913" s="7" t="s">
        <v>7123</v>
      </c>
      <c r="E1913" s="7" t="s">
        <v>130</v>
      </c>
      <c r="F1913" s="7" t="s">
        <v>8972</v>
      </c>
      <c r="G1913" s="7" t="s">
        <v>8978</v>
      </c>
      <c r="H1913" s="7" t="s">
        <v>7720</v>
      </c>
      <c r="I1913" s="7" t="s">
        <v>8860</v>
      </c>
      <c r="J1913" s="7" t="s">
        <v>7170</v>
      </c>
      <c r="K1913" s="7" t="s">
        <v>7129</v>
      </c>
      <c r="L1913" s="9" t="s">
        <v>8861</v>
      </c>
      <c r="M1913" s="9" t="s">
        <v>8862</v>
      </c>
      <c r="N1913" s="9"/>
      <c r="O1913" s="7" t="s">
        <v>471</v>
      </c>
      <c r="P1913" s="7"/>
      <c r="Q1913" s="7">
        <v>59</v>
      </c>
      <c r="R1913" s="7">
        <v>23696</v>
      </c>
      <c r="S1913" s="7" t="s">
        <v>480</v>
      </c>
      <c r="T1913" s="7"/>
      <c r="U1913" s="7"/>
      <c r="V1913" s="7"/>
      <c r="W1913" s="7"/>
      <c r="X1913" s="7"/>
      <c r="Y1913" s="7"/>
      <c r="Z1913" s="9" t="s">
        <v>7132</v>
      </c>
      <c r="AA1913" s="7"/>
      <c r="AB1913" s="7"/>
    </row>
    <row r="1914" spans="1:28" ht="21.6" customHeight="1">
      <c r="A1914" s="7">
        <v>124</v>
      </c>
      <c r="B1914" s="7">
        <v>2026020469</v>
      </c>
      <c r="C1914" s="7">
        <v>1</v>
      </c>
      <c r="D1914" s="7" t="s">
        <v>7123</v>
      </c>
      <c r="E1914" s="7" t="s">
        <v>130</v>
      </c>
      <c r="F1914" s="7" t="s">
        <v>8930</v>
      </c>
      <c r="G1914" s="7" t="s">
        <v>8054</v>
      </c>
      <c r="H1914" s="7" t="s">
        <v>8985</v>
      </c>
      <c r="I1914" s="7" t="s">
        <v>8102</v>
      </c>
      <c r="J1914" s="7" t="s">
        <v>7170</v>
      </c>
      <c r="K1914" s="7" t="s">
        <v>7129</v>
      </c>
      <c r="L1914" s="9" t="s">
        <v>7496</v>
      </c>
      <c r="M1914" s="9" t="s">
        <v>8103</v>
      </c>
      <c r="N1914" s="9" t="s">
        <v>7646</v>
      </c>
      <c r="O1914" s="7" t="s">
        <v>471</v>
      </c>
      <c r="P1914" s="7"/>
      <c r="Q1914" s="7">
        <v>1671</v>
      </c>
      <c r="R1914" s="7">
        <v>87734</v>
      </c>
      <c r="S1914" s="7" t="s">
        <v>480</v>
      </c>
      <c r="T1914" s="7"/>
      <c r="U1914" s="7" t="s">
        <v>480</v>
      </c>
      <c r="V1914" s="7"/>
      <c r="W1914" s="7"/>
      <c r="X1914" s="7"/>
      <c r="Y1914" s="7"/>
      <c r="Z1914" s="9" t="s">
        <v>7597</v>
      </c>
      <c r="AA1914" s="7"/>
      <c r="AB1914" s="7"/>
    </row>
    <row r="1915" spans="1:28" ht="21.6" customHeight="1">
      <c r="A1915" s="7">
        <v>132</v>
      </c>
      <c r="B1915" s="7">
        <v>2026022157</v>
      </c>
      <c r="C1915" s="7">
        <v>1</v>
      </c>
      <c r="D1915" s="7" t="s">
        <v>7123</v>
      </c>
      <c r="E1915" s="7" t="s">
        <v>130</v>
      </c>
      <c r="F1915" s="7" t="s">
        <v>8963</v>
      </c>
      <c r="G1915" s="7" t="s">
        <v>7589</v>
      </c>
      <c r="H1915" s="7" t="s">
        <v>7977</v>
      </c>
      <c r="I1915" s="7" t="s">
        <v>8329</v>
      </c>
      <c r="J1915" s="7" t="s">
        <v>3711</v>
      </c>
      <c r="K1915" s="7" t="s">
        <v>7129</v>
      </c>
      <c r="L1915" s="9" t="s">
        <v>7574</v>
      </c>
      <c r="M1915" s="9" t="s">
        <v>8330</v>
      </c>
      <c r="N1915" s="9"/>
      <c r="O1915" s="7" t="s">
        <v>471</v>
      </c>
      <c r="P1915" s="7"/>
      <c r="Q1915" s="7"/>
      <c r="R1915" s="7">
        <v>32194</v>
      </c>
      <c r="S1915" s="7" t="s">
        <v>480</v>
      </c>
      <c r="T1915" s="7"/>
      <c r="U1915" s="7"/>
      <c r="V1915" s="7"/>
      <c r="W1915" s="7"/>
      <c r="X1915" s="7"/>
      <c r="Y1915" s="7"/>
      <c r="Z1915" s="9" t="s">
        <v>8986</v>
      </c>
      <c r="AA1915" s="7"/>
      <c r="AB1915" s="7"/>
    </row>
    <row r="1916" spans="1:28" ht="21.6" customHeight="1">
      <c r="A1916" s="7">
        <v>136</v>
      </c>
      <c r="B1916" s="7">
        <v>2026020450</v>
      </c>
      <c r="C1916" s="7">
        <v>1</v>
      </c>
      <c r="D1916" s="7" t="s">
        <v>7123</v>
      </c>
      <c r="E1916" s="7" t="s">
        <v>130</v>
      </c>
      <c r="F1916" s="7" t="s">
        <v>8930</v>
      </c>
      <c r="G1916" s="7" t="s">
        <v>7179</v>
      </c>
      <c r="H1916" s="7" t="s">
        <v>7347</v>
      </c>
      <c r="I1916" s="7" t="s">
        <v>8908</v>
      </c>
      <c r="J1916" s="7" t="s">
        <v>7199</v>
      </c>
      <c r="K1916" s="7" t="s">
        <v>7129</v>
      </c>
      <c r="L1916" s="9" t="s">
        <v>8909</v>
      </c>
      <c r="M1916" s="9" t="s">
        <v>8910</v>
      </c>
      <c r="N1916" s="9" t="s">
        <v>8911</v>
      </c>
      <c r="O1916" s="7" t="s">
        <v>471</v>
      </c>
      <c r="P1916" s="7"/>
      <c r="Q1916" s="7"/>
      <c r="R1916" s="7">
        <v>292942</v>
      </c>
      <c r="S1916" s="7" t="s">
        <v>480</v>
      </c>
      <c r="T1916" s="7"/>
      <c r="U1916" s="7"/>
      <c r="V1916" s="7"/>
      <c r="W1916" s="7"/>
      <c r="X1916" s="7"/>
      <c r="Y1916" s="7"/>
      <c r="Z1916" s="9" t="s">
        <v>7132</v>
      </c>
      <c r="AA1916" s="7"/>
      <c r="AB1916" s="7"/>
    </row>
    <row r="1917" spans="1:28" ht="21.6" customHeight="1">
      <c r="A1917" s="7">
        <v>140</v>
      </c>
      <c r="B1917" s="7">
        <v>2026022163</v>
      </c>
      <c r="C1917" s="7">
        <v>1</v>
      </c>
      <c r="D1917" s="7" t="s">
        <v>7123</v>
      </c>
      <c r="E1917" s="7" t="s">
        <v>130</v>
      </c>
      <c r="F1917" s="7" t="s">
        <v>8963</v>
      </c>
      <c r="G1917" s="7" t="s">
        <v>8987</v>
      </c>
      <c r="H1917" s="7" t="s">
        <v>8263</v>
      </c>
      <c r="I1917" s="7" t="s">
        <v>7853</v>
      </c>
      <c r="J1917" s="7" t="s">
        <v>7199</v>
      </c>
      <c r="K1917" s="7" t="s">
        <v>7129</v>
      </c>
      <c r="L1917" s="9" t="s">
        <v>7574</v>
      </c>
      <c r="M1917" s="9" t="s">
        <v>7854</v>
      </c>
      <c r="N1917" s="9" t="s">
        <v>130</v>
      </c>
      <c r="O1917" s="7" t="s">
        <v>471</v>
      </c>
      <c r="P1917" s="7"/>
      <c r="Q1917" s="7"/>
      <c r="R1917" s="7">
        <v>44415</v>
      </c>
      <c r="S1917" s="7" t="s">
        <v>480</v>
      </c>
      <c r="T1917" s="7"/>
      <c r="U1917" s="7"/>
      <c r="V1917" s="7"/>
      <c r="W1917" s="7"/>
      <c r="X1917" s="7"/>
      <c r="Y1917" s="7"/>
      <c r="Z1917" s="9" t="s">
        <v>7132</v>
      </c>
      <c r="AA1917" s="7"/>
      <c r="AB1917" s="7"/>
    </row>
    <row r="1918" spans="1:28" ht="21.6" customHeight="1">
      <c r="A1918" s="7">
        <v>146</v>
      </c>
      <c r="B1918" s="7">
        <v>2026020452</v>
      </c>
      <c r="C1918" s="7">
        <v>1</v>
      </c>
      <c r="D1918" s="7" t="s">
        <v>7123</v>
      </c>
      <c r="E1918" s="7" t="s">
        <v>130</v>
      </c>
      <c r="F1918" s="7" t="s">
        <v>8930</v>
      </c>
      <c r="G1918" s="7" t="s">
        <v>7347</v>
      </c>
      <c r="H1918" s="7" t="s">
        <v>7284</v>
      </c>
      <c r="I1918" s="7" t="s">
        <v>8913</v>
      </c>
      <c r="J1918" s="7" t="s">
        <v>7223</v>
      </c>
      <c r="K1918" s="7" t="s">
        <v>7129</v>
      </c>
      <c r="L1918" s="9" t="s">
        <v>8909</v>
      </c>
      <c r="M1918" s="9" t="s">
        <v>8910</v>
      </c>
      <c r="N1918" s="9" t="s">
        <v>8911</v>
      </c>
      <c r="O1918" s="7" t="s">
        <v>471</v>
      </c>
      <c r="P1918" s="7"/>
      <c r="Q1918" s="7"/>
      <c r="R1918" s="7">
        <v>74793</v>
      </c>
      <c r="S1918" s="7" t="s">
        <v>480</v>
      </c>
      <c r="T1918" s="7"/>
      <c r="U1918" s="7"/>
      <c r="V1918" s="7"/>
      <c r="W1918" s="7"/>
      <c r="X1918" s="7"/>
      <c r="Y1918" s="7"/>
      <c r="Z1918" s="9" t="s">
        <v>7132</v>
      </c>
      <c r="AA1918" s="7"/>
      <c r="AB1918" s="7"/>
    </row>
    <row r="1919" spans="1:28" ht="21.6" customHeight="1">
      <c r="A1919" s="7">
        <v>154</v>
      </c>
      <c r="B1919" s="7">
        <v>2026020467</v>
      </c>
      <c r="C1919" s="7">
        <v>1</v>
      </c>
      <c r="D1919" s="7" t="s">
        <v>7123</v>
      </c>
      <c r="E1919" s="7" t="s">
        <v>130</v>
      </c>
      <c r="F1919" s="7" t="s">
        <v>8930</v>
      </c>
      <c r="G1919" s="7" t="s">
        <v>7288</v>
      </c>
      <c r="H1919" s="7" t="s">
        <v>8054</v>
      </c>
      <c r="I1919" s="7" t="s">
        <v>8231</v>
      </c>
      <c r="J1919" s="7" t="s">
        <v>1843</v>
      </c>
      <c r="K1919" s="7" t="s">
        <v>7129</v>
      </c>
      <c r="L1919" s="9" t="s">
        <v>7496</v>
      </c>
      <c r="M1919" s="9" t="s">
        <v>7497</v>
      </c>
      <c r="N1919" s="9" t="s">
        <v>7498</v>
      </c>
      <c r="O1919" s="7" t="s">
        <v>471</v>
      </c>
      <c r="P1919" s="7"/>
      <c r="Q1919" s="7"/>
      <c r="R1919" s="7">
        <v>143684</v>
      </c>
      <c r="S1919" s="7" t="s">
        <v>480</v>
      </c>
      <c r="T1919" s="7"/>
      <c r="U1919" s="7" t="s">
        <v>480</v>
      </c>
      <c r="V1919" s="7"/>
      <c r="W1919" s="7"/>
      <c r="X1919" s="7"/>
      <c r="Y1919" s="7"/>
      <c r="Z1919" s="9" t="s">
        <v>7597</v>
      </c>
      <c r="AA1919" s="7"/>
      <c r="AB1919" s="7"/>
    </row>
    <row r="1920" spans="1:28" ht="21.6" customHeight="1">
      <c r="A1920" s="7">
        <v>156</v>
      </c>
      <c r="B1920" s="7">
        <v>2026021650</v>
      </c>
      <c r="C1920" s="7">
        <v>1</v>
      </c>
      <c r="D1920" s="7" t="s">
        <v>7123</v>
      </c>
      <c r="E1920" s="7" t="s">
        <v>130</v>
      </c>
      <c r="F1920" s="7" t="s">
        <v>8949</v>
      </c>
      <c r="G1920" s="7" t="s">
        <v>8294</v>
      </c>
      <c r="H1920" s="7" t="s">
        <v>7327</v>
      </c>
      <c r="I1920" s="7" t="s">
        <v>7702</v>
      </c>
      <c r="J1920" s="7" t="s">
        <v>7703</v>
      </c>
      <c r="K1920" s="7" t="s">
        <v>7129</v>
      </c>
      <c r="L1920" s="9" t="s">
        <v>7704</v>
      </c>
      <c r="M1920" s="9" t="s">
        <v>7705</v>
      </c>
      <c r="N1920" s="9" t="s">
        <v>7706</v>
      </c>
      <c r="O1920" s="7" t="s">
        <v>471</v>
      </c>
      <c r="P1920" s="7"/>
      <c r="Q1920" s="7">
        <v>2922</v>
      </c>
      <c r="R1920" s="7">
        <v>210906</v>
      </c>
      <c r="S1920" s="7" t="s">
        <v>480</v>
      </c>
      <c r="T1920" s="7"/>
      <c r="U1920" s="7"/>
      <c r="V1920" s="7"/>
      <c r="W1920" s="7"/>
      <c r="X1920" s="7"/>
      <c r="Y1920" s="7"/>
      <c r="Z1920" s="9" t="s">
        <v>7132</v>
      </c>
      <c r="AA1920" s="7"/>
      <c r="AB1920" s="7"/>
    </row>
    <row r="1921" spans="1:28" ht="21.6" customHeight="1">
      <c r="A1921" s="7">
        <v>158</v>
      </c>
      <c r="B1921" s="7">
        <v>2026021648</v>
      </c>
      <c r="C1921" s="7">
        <v>1</v>
      </c>
      <c r="D1921" s="7" t="s">
        <v>7123</v>
      </c>
      <c r="E1921" s="7" t="s">
        <v>130</v>
      </c>
      <c r="F1921" s="7" t="s">
        <v>8949</v>
      </c>
      <c r="G1921" s="7" t="s">
        <v>7252</v>
      </c>
      <c r="H1921" s="7" t="s">
        <v>8959</v>
      </c>
      <c r="I1921" s="7" t="s">
        <v>7708</v>
      </c>
      <c r="J1921" s="7" t="s">
        <v>7703</v>
      </c>
      <c r="K1921" s="7" t="s">
        <v>7129</v>
      </c>
      <c r="L1921" s="9" t="s">
        <v>7704</v>
      </c>
      <c r="M1921" s="9" t="s">
        <v>7705</v>
      </c>
      <c r="N1921" s="9" t="s">
        <v>7709</v>
      </c>
      <c r="O1921" s="7" t="s">
        <v>471</v>
      </c>
      <c r="P1921" s="7"/>
      <c r="Q1921" s="7">
        <v>8902</v>
      </c>
      <c r="R1921" s="7">
        <v>307964</v>
      </c>
      <c r="S1921" s="7" t="s">
        <v>480</v>
      </c>
      <c r="T1921" s="7"/>
      <c r="U1921" s="7"/>
      <c r="V1921" s="7"/>
      <c r="W1921" s="7"/>
      <c r="X1921" s="7"/>
      <c r="Y1921" s="7"/>
      <c r="Z1921" s="9" t="s">
        <v>7132</v>
      </c>
      <c r="AA1921" s="7"/>
      <c r="AB1921" s="7"/>
    </row>
    <row r="1922" spans="1:28" ht="21.6" customHeight="1">
      <c r="A1922" s="7">
        <v>206</v>
      </c>
      <c r="B1922" s="7">
        <v>2026022848</v>
      </c>
      <c r="C1922" s="7">
        <v>1</v>
      </c>
      <c r="D1922" s="7" t="s">
        <v>7123</v>
      </c>
      <c r="E1922" s="7" t="s">
        <v>125</v>
      </c>
      <c r="F1922" s="7" t="s">
        <v>8972</v>
      </c>
      <c r="G1922" s="7" t="s">
        <v>7402</v>
      </c>
      <c r="H1922" s="7" t="s">
        <v>7275</v>
      </c>
      <c r="I1922" s="7" t="s">
        <v>7620</v>
      </c>
      <c r="J1922" s="7" t="s">
        <v>7141</v>
      </c>
      <c r="K1922" s="7" t="s">
        <v>7129</v>
      </c>
      <c r="L1922" s="9" t="s">
        <v>7323</v>
      </c>
      <c r="M1922" s="9" t="s">
        <v>7621</v>
      </c>
      <c r="N1922" s="9" t="s">
        <v>7622</v>
      </c>
      <c r="O1922" s="7" t="s">
        <v>471</v>
      </c>
      <c r="P1922" s="7"/>
      <c r="Q1922" s="7">
        <v>3787</v>
      </c>
      <c r="R1922" s="7">
        <v>2147</v>
      </c>
      <c r="S1922" s="7" t="s">
        <v>480</v>
      </c>
      <c r="T1922" s="7"/>
      <c r="U1922" s="7"/>
      <c r="V1922" s="7"/>
      <c r="W1922" s="7"/>
      <c r="X1922" s="7"/>
      <c r="Y1922" s="7"/>
      <c r="Z1922" s="9" t="s">
        <v>7641</v>
      </c>
      <c r="AA1922" s="7"/>
      <c r="AB1922" s="7"/>
    </row>
    <row r="1923" spans="1:28" ht="21.6" customHeight="1">
      <c r="A1923" s="7">
        <v>208</v>
      </c>
      <c r="B1923" s="7">
        <v>2026022860</v>
      </c>
      <c r="C1923" s="7">
        <v>1</v>
      </c>
      <c r="D1923" s="7" t="s">
        <v>7123</v>
      </c>
      <c r="E1923" s="7" t="s">
        <v>125</v>
      </c>
      <c r="F1923" s="7" t="s">
        <v>8972</v>
      </c>
      <c r="G1923" s="7" t="s">
        <v>7722</v>
      </c>
      <c r="H1923" s="7" t="s">
        <v>7332</v>
      </c>
      <c r="I1923" s="7" t="s">
        <v>7625</v>
      </c>
      <c r="J1923" s="7" t="s">
        <v>7141</v>
      </c>
      <c r="K1923" s="7" t="s">
        <v>7129</v>
      </c>
      <c r="L1923" s="9" t="s">
        <v>7323</v>
      </c>
      <c r="M1923" s="9" t="s">
        <v>7626</v>
      </c>
      <c r="N1923" s="9" t="s">
        <v>7627</v>
      </c>
      <c r="O1923" s="7" t="s">
        <v>471</v>
      </c>
      <c r="P1923" s="7"/>
      <c r="Q1923" s="7">
        <v>140</v>
      </c>
      <c r="R1923" s="7">
        <v>5091</v>
      </c>
      <c r="S1923" s="7" t="s">
        <v>480</v>
      </c>
      <c r="T1923" s="7"/>
      <c r="U1923" s="7"/>
      <c r="V1923" s="7"/>
      <c r="W1923" s="7"/>
      <c r="X1923" s="7"/>
      <c r="Y1923" s="7"/>
      <c r="Z1923" s="9" t="s">
        <v>7641</v>
      </c>
      <c r="AA1923" s="7"/>
      <c r="AB1923" s="7"/>
    </row>
    <row r="1924" spans="1:28" ht="21.6" customHeight="1">
      <c r="A1924" s="7">
        <v>210</v>
      </c>
      <c r="B1924" s="7">
        <v>2026022846</v>
      </c>
      <c r="C1924" s="7">
        <v>1</v>
      </c>
      <c r="D1924" s="7" t="s">
        <v>7123</v>
      </c>
      <c r="E1924" s="7" t="s">
        <v>125</v>
      </c>
      <c r="F1924" s="7" t="s">
        <v>8972</v>
      </c>
      <c r="G1924" s="7" t="s">
        <v>7150</v>
      </c>
      <c r="H1924" s="7" t="s">
        <v>7402</v>
      </c>
      <c r="I1924" s="7" t="s">
        <v>8342</v>
      </c>
      <c r="J1924" s="7" t="s">
        <v>7141</v>
      </c>
      <c r="K1924" s="7" t="s">
        <v>7129</v>
      </c>
      <c r="L1924" s="9" t="s">
        <v>7323</v>
      </c>
      <c r="M1924" s="9" t="s">
        <v>8343</v>
      </c>
      <c r="N1924" s="9" t="s">
        <v>8344</v>
      </c>
      <c r="O1924" s="7" t="s">
        <v>471</v>
      </c>
      <c r="P1924" s="7"/>
      <c r="Q1924" s="7">
        <v>194</v>
      </c>
      <c r="R1924" s="7">
        <v>4699</v>
      </c>
      <c r="S1924" s="7" t="s">
        <v>480</v>
      </c>
      <c r="T1924" s="7"/>
      <c r="U1924" s="7"/>
      <c r="V1924" s="7"/>
      <c r="W1924" s="7"/>
      <c r="X1924" s="7"/>
      <c r="Y1924" s="7"/>
      <c r="Z1924" s="9" t="s">
        <v>7641</v>
      </c>
      <c r="AA1924" s="7"/>
      <c r="AB1924" s="7"/>
    </row>
    <row r="1925" spans="1:28" ht="21.6" customHeight="1">
      <c r="A1925" s="7">
        <v>226</v>
      </c>
      <c r="B1925" s="7">
        <v>2026022870</v>
      </c>
      <c r="C1925" s="7">
        <v>1</v>
      </c>
      <c r="D1925" s="7" t="s">
        <v>7123</v>
      </c>
      <c r="E1925" s="7" t="s">
        <v>125</v>
      </c>
      <c r="F1925" s="7" t="s">
        <v>8972</v>
      </c>
      <c r="G1925" s="7" t="s">
        <v>7533</v>
      </c>
      <c r="H1925" s="7" t="s">
        <v>7320</v>
      </c>
      <c r="I1925" s="7" t="s">
        <v>8471</v>
      </c>
      <c r="J1925" s="7" t="s">
        <v>7170</v>
      </c>
      <c r="K1925" s="7" t="s">
        <v>7129</v>
      </c>
      <c r="L1925" s="9" t="s">
        <v>7323</v>
      </c>
      <c r="M1925" s="9" t="s">
        <v>8472</v>
      </c>
      <c r="N1925" s="9" t="s">
        <v>7325</v>
      </c>
      <c r="O1925" s="7" t="s">
        <v>471</v>
      </c>
      <c r="P1925" s="7"/>
      <c r="Q1925" s="7">
        <v>9317</v>
      </c>
      <c r="R1925" s="7">
        <v>14126</v>
      </c>
      <c r="S1925" s="7" t="s">
        <v>480</v>
      </c>
      <c r="T1925" s="7"/>
      <c r="U1925" s="7"/>
      <c r="V1925" s="7"/>
      <c r="W1925" s="7"/>
      <c r="X1925" s="7"/>
      <c r="Y1925" s="7"/>
      <c r="Z1925" s="9" t="s">
        <v>7641</v>
      </c>
      <c r="AA1925" s="7"/>
      <c r="AB1925" s="7"/>
    </row>
    <row r="1926" spans="1:28" ht="21.6" customHeight="1">
      <c r="A1926" s="7">
        <v>228</v>
      </c>
      <c r="B1926" s="7">
        <v>2026022884</v>
      </c>
      <c r="C1926" s="7">
        <v>1</v>
      </c>
      <c r="D1926" s="7" t="s">
        <v>7123</v>
      </c>
      <c r="E1926" s="7" t="s">
        <v>125</v>
      </c>
      <c r="F1926" s="7" t="s">
        <v>8976</v>
      </c>
      <c r="G1926" s="7" t="s">
        <v>8988</v>
      </c>
      <c r="H1926" s="7" t="s">
        <v>7296</v>
      </c>
      <c r="I1926" s="7" t="s">
        <v>8471</v>
      </c>
      <c r="J1926" s="7" t="s">
        <v>7170</v>
      </c>
      <c r="K1926" s="7" t="s">
        <v>7129</v>
      </c>
      <c r="L1926" s="9" t="s">
        <v>7323</v>
      </c>
      <c r="M1926" s="9" t="s">
        <v>8472</v>
      </c>
      <c r="N1926" s="9" t="s">
        <v>7325</v>
      </c>
      <c r="O1926" s="7" t="s">
        <v>471</v>
      </c>
      <c r="P1926" s="7"/>
      <c r="Q1926" s="7">
        <v>9357</v>
      </c>
      <c r="R1926" s="7">
        <v>14126</v>
      </c>
      <c r="S1926" s="7" t="s">
        <v>480</v>
      </c>
      <c r="T1926" s="7"/>
      <c r="U1926" s="7"/>
      <c r="V1926" s="7"/>
      <c r="W1926" s="7"/>
      <c r="X1926" s="7"/>
      <c r="Y1926" s="7"/>
      <c r="Z1926" s="9" t="s">
        <v>7641</v>
      </c>
      <c r="AA1926" s="7"/>
      <c r="AB1926" s="7"/>
    </row>
    <row r="1927" spans="1:28" ht="21.6" customHeight="1">
      <c r="A1927" s="7">
        <v>230</v>
      </c>
      <c r="B1927" s="7">
        <v>2026021466</v>
      </c>
      <c r="C1927" s="7">
        <v>1</v>
      </c>
      <c r="D1927" s="7" t="s">
        <v>7123</v>
      </c>
      <c r="E1927" s="7" t="s">
        <v>125</v>
      </c>
      <c r="F1927" s="7" t="s">
        <v>8948</v>
      </c>
      <c r="G1927" s="7" t="s">
        <v>7309</v>
      </c>
      <c r="H1927" s="7" t="s">
        <v>7179</v>
      </c>
      <c r="I1927" s="7" t="s">
        <v>8450</v>
      </c>
      <c r="J1927" s="7" t="s">
        <v>7170</v>
      </c>
      <c r="K1927" s="7" t="s">
        <v>7129</v>
      </c>
      <c r="L1927" s="9" t="s">
        <v>8025</v>
      </c>
      <c r="M1927" s="9" t="s">
        <v>8451</v>
      </c>
      <c r="N1927" s="9" t="s">
        <v>8182</v>
      </c>
      <c r="O1927" s="7" t="s">
        <v>471</v>
      </c>
      <c r="P1927" s="7"/>
      <c r="Q1927" s="7">
        <v>9779</v>
      </c>
      <c r="R1927" s="7">
        <v>4862</v>
      </c>
      <c r="S1927" s="7" t="s">
        <v>480</v>
      </c>
      <c r="T1927" s="7"/>
      <c r="U1927" s="7"/>
      <c r="V1927" s="7"/>
      <c r="W1927" s="7"/>
      <c r="X1927" s="7"/>
      <c r="Y1927" s="7"/>
      <c r="Z1927" s="9" t="s">
        <v>7766</v>
      </c>
      <c r="AA1927" s="7"/>
      <c r="AB1927" s="7"/>
    </row>
    <row r="1928" spans="1:28" ht="21.6" customHeight="1">
      <c r="A1928" s="7">
        <v>244</v>
      </c>
      <c r="B1928" s="7">
        <v>2026021663</v>
      </c>
      <c r="C1928" s="7">
        <v>1</v>
      </c>
      <c r="D1928" s="7" t="s">
        <v>7123</v>
      </c>
      <c r="E1928" s="7" t="s">
        <v>125</v>
      </c>
      <c r="F1928" s="7" t="s">
        <v>8949</v>
      </c>
      <c r="G1928" s="7" t="s">
        <v>7179</v>
      </c>
      <c r="H1928" s="7" t="s">
        <v>7327</v>
      </c>
      <c r="I1928" s="7" t="s">
        <v>7651</v>
      </c>
      <c r="J1928" s="7" t="s">
        <v>7199</v>
      </c>
      <c r="K1928" s="7" t="s">
        <v>7129</v>
      </c>
      <c r="L1928" s="9" t="s">
        <v>7652</v>
      </c>
      <c r="M1928" s="9" t="s">
        <v>7653</v>
      </c>
      <c r="N1928" s="9" t="s">
        <v>7370</v>
      </c>
      <c r="O1928" s="7" t="s">
        <v>471</v>
      </c>
      <c r="P1928" s="7"/>
      <c r="Q1928" s="7"/>
      <c r="R1928" s="7">
        <v>269953</v>
      </c>
      <c r="S1928" s="7" t="s">
        <v>480</v>
      </c>
      <c r="T1928" s="7"/>
      <c r="U1928" s="7"/>
      <c r="V1928" s="7"/>
      <c r="W1928" s="7"/>
      <c r="X1928" s="7"/>
      <c r="Y1928" s="7"/>
      <c r="Z1928" s="9" t="s">
        <v>7766</v>
      </c>
      <c r="AA1928" s="7"/>
      <c r="AB1928" s="7"/>
    </row>
    <row r="1929" spans="1:28" ht="21.6" customHeight="1">
      <c r="A1929" s="7">
        <v>261</v>
      </c>
      <c r="B1929" s="7">
        <v>2026022862</v>
      </c>
      <c r="C1929" s="7">
        <v>1</v>
      </c>
      <c r="D1929" s="7" t="s">
        <v>7123</v>
      </c>
      <c r="E1929" s="7" t="s">
        <v>125</v>
      </c>
      <c r="F1929" s="7" t="s">
        <v>8972</v>
      </c>
      <c r="G1929" s="7" t="s">
        <v>7332</v>
      </c>
      <c r="H1929" s="7" t="s">
        <v>7197</v>
      </c>
      <c r="I1929" s="7" t="s">
        <v>7403</v>
      </c>
      <c r="J1929" s="7" t="s">
        <v>7223</v>
      </c>
      <c r="K1929" s="7" t="s">
        <v>7129</v>
      </c>
      <c r="L1929" s="9" t="s">
        <v>7323</v>
      </c>
      <c r="M1929" s="9" t="s">
        <v>7404</v>
      </c>
      <c r="N1929" s="9" t="s">
        <v>7405</v>
      </c>
      <c r="O1929" s="7" t="s">
        <v>471</v>
      </c>
      <c r="P1929" s="7"/>
      <c r="Q1929" s="7"/>
      <c r="R1929" s="7">
        <v>15615</v>
      </c>
      <c r="S1929" s="7" t="s">
        <v>480</v>
      </c>
      <c r="T1929" s="7"/>
      <c r="U1929" s="7"/>
      <c r="V1929" s="7"/>
      <c r="W1929" s="7"/>
      <c r="X1929" s="7"/>
      <c r="Y1929" s="7"/>
      <c r="Z1929" s="9" t="s">
        <v>7641</v>
      </c>
      <c r="AA1929" s="7"/>
      <c r="AB1929" s="7"/>
    </row>
    <row r="1930" spans="1:28" ht="21.6" customHeight="1">
      <c r="A1930" s="7">
        <v>276</v>
      </c>
      <c r="B1930" s="7">
        <v>2026022866</v>
      </c>
      <c r="C1930" s="7">
        <v>1</v>
      </c>
      <c r="D1930" s="7" t="s">
        <v>7123</v>
      </c>
      <c r="E1930" s="7" t="s">
        <v>125</v>
      </c>
      <c r="F1930" s="7" t="s">
        <v>8972</v>
      </c>
      <c r="G1930" s="7" t="s">
        <v>7793</v>
      </c>
      <c r="H1930" s="7" t="s">
        <v>7333</v>
      </c>
      <c r="I1930" s="7" t="s">
        <v>8499</v>
      </c>
      <c r="J1930" s="7" t="s">
        <v>7223</v>
      </c>
      <c r="K1930" s="7" t="s">
        <v>7129</v>
      </c>
      <c r="L1930" s="9" t="s">
        <v>7323</v>
      </c>
      <c r="M1930" s="9" t="s">
        <v>7439</v>
      </c>
      <c r="N1930" s="9" t="s">
        <v>7440</v>
      </c>
      <c r="O1930" s="7" t="s">
        <v>471</v>
      </c>
      <c r="P1930" s="7"/>
      <c r="Q1930" s="7"/>
      <c r="R1930" s="7">
        <v>5705</v>
      </c>
      <c r="S1930" s="7" t="s">
        <v>480</v>
      </c>
      <c r="T1930" s="7"/>
      <c r="U1930" s="7"/>
      <c r="V1930" s="7"/>
      <c r="W1930" s="7"/>
      <c r="X1930" s="7"/>
      <c r="Y1930" s="7"/>
      <c r="Z1930" s="9" t="s">
        <v>7641</v>
      </c>
      <c r="AA1930" s="7"/>
      <c r="AB1930" s="7"/>
    </row>
    <row r="1931" spans="1:28" ht="21.6" customHeight="1">
      <c r="A1931" s="7">
        <v>281</v>
      </c>
      <c r="B1931" s="7">
        <v>2026022864</v>
      </c>
      <c r="C1931" s="7">
        <v>1</v>
      </c>
      <c r="D1931" s="7" t="s">
        <v>7123</v>
      </c>
      <c r="E1931" s="7" t="s">
        <v>125</v>
      </c>
      <c r="F1931" s="7" t="s">
        <v>8972</v>
      </c>
      <c r="G1931" s="7" t="s">
        <v>7197</v>
      </c>
      <c r="H1931" s="7" t="s">
        <v>7793</v>
      </c>
      <c r="I1931" s="7" t="s">
        <v>7911</v>
      </c>
      <c r="J1931" s="7" t="s">
        <v>7234</v>
      </c>
      <c r="K1931" s="7" t="s">
        <v>7129</v>
      </c>
      <c r="L1931" s="9" t="s">
        <v>7323</v>
      </c>
      <c r="M1931" s="9" t="s">
        <v>7912</v>
      </c>
      <c r="N1931" s="9" t="s">
        <v>7913</v>
      </c>
      <c r="O1931" s="7" t="s">
        <v>471</v>
      </c>
      <c r="P1931" s="7"/>
      <c r="Q1931" s="7">
        <v>6100</v>
      </c>
      <c r="R1931" s="7">
        <v>5861</v>
      </c>
      <c r="S1931" s="7" t="s">
        <v>480</v>
      </c>
      <c r="T1931" s="7"/>
      <c r="U1931" s="7"/>
      <c r="V1931" s="7"/>
      <c r="W1931" s="7"/>
      <c r="X1931" s="7"/>
      <c r="Y1931" s="7"/>
      <c r="Z1931" s="9" t="s">
        <v>7641</v>
      </c>
      <c r="AA1931" s="7"/>
      <c r="AB1931" s="7"/>
    </row>
    <row r="1932" spans="1:28" ht="21.6" customHeight="1">
      <c r="A1932" s="7">
        <v>284</v>
      </c>
      <c r="B1932" s="7">
        <v>2026020932</v>
      </c>
      <c r="C1932" s="7">
        <v>1</v>
      </c>
      <c r="D1932" s="7" t="s">
        <v>7123</v>
      </c>
      <c r="E1932" s="7" t="s">
        <v>125</v>
      </c>
      <c r="F1932" s="7" t="s">
        <v>8940</v>
      </c>
      <c r="G1932" s="7" t="s">
        <v>7296</v>
      </c>
      <c r="H1932" s="7" t="s">
        <v>7226</v>
      </c>
      <c r="I1932" s="7" t="s">
        <v>7433</v>
      </c>
      <c r="J1932" s="7" t="s">
        <v>7234</v>
      </c>
      <c r="K1932" s="7" t="s">
        <v>7129</v>
      </c>
      <c r="L1932" s="9" t="s">
        <v>7434</v>
      </c>
      <c r="M1932" s="9" t="s">
        <v>7435</v>
      </c>
      <c r="N1932" s="9" t="s">
        <v>7436</v>
      </c>
      <c r="O1932" s="7" t="s">
        <v>471</v>
      </c>
      <c r="P1932" s="7"/>
      <c r="Q1932" s="7">
        <v>33818</v>
      </c>
      <c r="R1932" s="7">
        <v>32443</v>
      </c>
      <c r="S1932" s="7" t="s">
        <v>480</v>
      </c>
      <c r="T1932" s="7"/>
      <c r="U1932" s="7"/>
      <c r="V1932" s="7"/>
      <c r="W1932" s="7"/>
      <c r="X1932" s="7"/>
      <c r="Y1932" s="7"/>
      <c r="Z1932" s="9" t="s">
        <v>7641</v>
      </c>
      <c r="AA1932" s="7"/>
      <c r="AB1932" s="7"/>
    </row>
    <row r="1933" spans="1:28" ht="21.6" customHeight="1">
      <c r="A1933" s="7">
        <v>285</v>
      </c>
      <c r="B1933" s="7">
        <v>2026022868</v>
      </c>
      <c r="C1933" s="7">
        <v>1</v>
      </c>
      <c r="D1933" s="7" t="s">
        <v>7123</v>
      </c>
      <c r="E1933" s="7" t="s">
        <v>125</v>
      </c>
      <c r="F1933" s="7" t="s">
        <v>8972</v>
      </c>
      <c r="G1933" s="7" t="s">
        <v>7333</v>
      </c>
      <c r="H1933" s="7" t="s">
        <v>7533</v>
      </c>
      <c r="I1933" s="7" t="s">
        <v>7438</v>
      </c>
      <c r="J1933" s="7" t="s">
        <v>7234</v>
      </c>
      <c r="K1933" s="7" t="s">
        <v>7129</v>
      </c>
      <c r="L1933" s="9" t="s">
        <v>7323</v>
      </c>
      <c r="M1933" s="9" t="s">
        <v>7439</v>
      </c>
      <c r="N1933" s="9" t="s">
        <v>7325</v>
      </c>
      <c r="O1933" s="7" t="s">
        <v>471</v>
      </c>
      <c r="P1933" s="7"/>
      <c r="Q1933" s="7">
        <v>2354</v>
      </c>
      <c r="R1933" s="7">
        <v>2369</v>
      </c>
      <c r="S1933" s="7" t="s">
        <v>480</v>
      </c>
      <c r="T1933" s="7"/>
      <c r="U1933" s="7"/>
      <c r="V1933" s="7"/>
      <c r="W1933" s="7"/>
      <c r="X1933" s="7"/>
      <c r="Y1933" s="7"/>
      <c r="Z1933" s="9" t="s">
        <v>7641</v>
      </c>
      <c r="AA1933" s="7"/>
      <c r="AB1933" s="7"/>
    </row>
    <row r="1934" spans="1:28" ht="21.6" customHeight="1">
      <c r="A1934" s="7">
        <v>287</v>
      </c>
      <c r="B1934" s="7">
        <v>2026020491</v>
      </c>
      <c r="C1934" s="7">
        <v>1</v>
      </c>
      <c r="D1934" s="7" t="s">
        <v>7123</v>
      </c>
      <c r="E1934" s="7" t="s">
        <v>125</v>
      </c>
      <c r="F1934" s="7" t="s">
        <v>8930</v>
      </c>
      <c r="G1934" s="7" t="s">
        <v>7347</v>
      </c>
      <c r="H1934" s="7" t="s">
        <v>7303</v>
      </c>
      <c r="I1934" s="7" t="s">
        <v>7452</v>
      </c>
      <c r="J1934" s="7" t="s">
        <v>7244</v>
      </c>
      <c r="K1934" s="7" t="s">
        <v>7129</v>
      </c>
      <c r="L1934" s="9" t="s">
        <v>7408</v>
      </c>
      <c r="M1934" s="9" t="s">
        <v>7453</v>
      </c>
      <c r="N1934" s="9" t="s">
        <v>8533</v>
      </c>
      <c r="O1934" s="7" t="s">
        <v>471</v>
      </c>
      <c r="P1934" s="7"/>
      <c r="Q1934" s="7"/>
      <c r="R1934" s="7">
        <v>119507</v>
      </c>
      <c r="S1934" s="7" t="s">
        <v>480</v>
      </c>
      <c r="T1934" s="7"/>
      <c r="U1934" s="7"/>
      <c r="V1934" s="7"/>
      <c r="W1934" s="7"/>
      <c r="X1934" s="7"/>
      <c r="Y1934" s="7"/>
      <c r="Z1934" s="9" t="s">
        <v>7641</v>
      </c>
      <c r="AA1934" s="7"/>
      <c r="AB1934" s="7"/>
    </row>
    <row r="1935" spans="1:28" ht="21.6" customHeight="1">
      <c r="A1935" s="7">
        <v>289</v>
      </c>
      <c r="B1935" s="7">
        <v>2026021464</v>
      </c>
      <c r="C1935" s="7">
        <v>1</v>
      </c>
      <c r="D1935" s="7" t="s">
        <v>7123</v>
      </c>
      <c r="E1935" s="7" t="s">
        <v>125</v>
      </c>
      <c r="F1935" s="7" t="s">
        <v>8948</v>
      </c>
      <c r="G1935" s="7" t="s">
        <v>7226</v>
      </c>
      <c r="H1935" s="7" t="s">
        <v>7309</v>
      </c>
      <c r="I1935" s="7" t="s">
        <v>8024</v>
      </c>
      <c r="J1935" s="7" t="s">
        <v>7244</v>
      </c>
      <c r="K1935" s="7" t="s">
        <v>7129</v>
      </c>
      <c r="L1935" s="9" t="s">
        <v>8025</v>
      </c>
      <c r="M1935" s="9" t="s">
        <v>8026</v>
      </c>
      <c r="N1935" s="9" t="s">
        <v>8027</v>
      </c>
      <c r="O1935" s="7" t="s">
        <v>471</v>
      </c>
      <c r="P1935" s="7"/>
      <c r="Q1935" s="7"/>
      <c r="R1935" s="7">
        <v>7717</v>
      </c>
      <c r="S1935" s="7" t="s">
        <v>480</v>
      </c>
      <c r="T1935" s="7"/>
      <c r="U1935" s="7"/>
      <c r="V1935" s="7"/>
      <c r="W1935" s="7"/>
      <c r="X1935" s="7"/>
      <c r="Y1935" s="7"/>
      <c r="Z1935" s="9" t="s">
        <v>7766</v>
      </c>
      <c r="AA1935" s="7"/>
      <c r="AB1935" s="7"/>
    </row>
    <row r="1936" spans="1:28" ht="21.6" customHeight="1">
      <c r="A1936" s="7">
        <v>298</v>
      </c>
      <c r="B1936" s="7">
        <v>2026020057</v>
      </c>
      <c r="C1936" s="7">
        <v>1</v>
      </c>
      <c r="D1936" s="7" t="s">
        <v>7123</v>
      </c>
      <c r="E1936" s="7" t="s">
        <v>125</v>
      </c>
      <c r="F1936" s="7" t="s">
        <v>8925</v>
      </c>
      <c r="G1936" s="7" t="s">
        <v>7226</v>
      </c>
      <c r="H1936" s="7" t="s">
        <v>7309</v>
      </c>
      <c r="I1936" s="7" t="s">
        <v>7923</v>
      </c>
      <c r="J1936" s="7" t="s">
        <v>7247</v>
      </c>
      <c r="K1936" s="7" t="s">
        <v>7129</v>
      </c>
      <c r="L1936" s="9" t="s">
        <v>8424</v>
      </c>
      <c r="M1936" s="9" t="s">
        <v>7925</v>
      </c>
      <c r="N1936" s="9" t="s">
        <v>7443</v>
      </c>
      <c r="O1936" s="7" t="s">
        <v>471</v>
      </c>
      <c r="P1936" s="7"/>
      <c r="Q1936" s="7">
        <v>20101</v>
      </c>
      <c r="R1936" s="7">
        <v>36098</v>
      </c>
      <c r="S1936" s="7" t="s">
        <v>480</v>
      </c>
      <c r="T1936" s="7"/>
      <c r="U1936" s="7"/>
      <c r="V1936" s="7"/>
      <c r="W1936" s="7"/>
      <c r="X1936" s="7"/>
      <c r="Y1936" s="7"/>
      <c r="Z1936" s="9" t="s">
        <v>7641</v>
      </c>
      <c r="AA1936" s="7"/>
      <c r="AB1936" s="7"/>
    </row>
    <row r="1937" spans="1:28" ht="21.6" customHeight="1">
      <c r="A1937" s="7">
        <v>302</v>
      </c>
      <c r="B1937" s="7">
        <v>2026020518</v>
      </c>
      <c r="C1937" s="7">
        <v>1</v>
      </c>
      <c r="D1937" s="7" t="s">
        <v>7123</v>
      </c>
      <c r="E1937" s="7" t="s">
        <v>125</v>
      </c>
      <c r="F1937" s="7" t="s">
        <v>8930</v>
      </c>
      <c r="G1937" s="7" t="s">
        <v>7373</v>
      </c>
      <c r="H1937" s="7" t="s">
        <v>7332</v>
      </c>
      <c r="I1937" s="7" t="s">
        <v>8579</v>
      </c>
      <c r="J1937" s="7" t="s">
        <v>8496</v>
      </c>
      <c r="K1937" s="7" t="s">
        <v>7129</v>
      </c>
      <c r="L1937" s="9" t="s">
        <v>7449</v>
      </c>
      <c r="M1937" s="9" t="s">
        <v>7450</v>
      </c>
      <c r="N1937" s="9" t="s">
        <v>371</v>
      </c>
      <c r="O1937" s="7" t="s">
        <v>471</v>
      </c>
      <c r="P1937" s="7"/>
      <c r="Q1937" s="7"/>
      <c r="R1937" s="7">
        <v>18968</v>
      </c>
      <c r="S1937" s="7" t="s">
        <v>480</v>
      </c>
      <c r="T1937" s="7"/>
      <c r="U1937" s="7"/>
      <c r="V1937" s="7"/>
      <c r="W1937" s="7"/>
      <c r="X1937" s="7"/>
      <c r="Y1937" s="7"/>
      <c r="Z1937" s="9" t="s">
        <v>7641</v>
      </c>
      <c r="AA1937" s="7"/>
      <c r="AB1937" s="7"/>
    </row>
    <row r="1938" spans="1:28" ht="21.6" customHeight="1">
      <c r="A1938" s="7">
        <v>304</v>
      </c>
      <c r="B1938" s="7">
        <v>2026020489</v>
      </c>
      <c r="C1938" s="7">
        <v>1</v>
      </c>
      <c r="D1938" s="7" t="s">
        <v>7123</v>
      </c>
      <c r="E1938" s="7" t="s">
        <v>125</v>
      </c>
      <c r="F1938" s="7" t="s">
        <v>8930</v>
      </c>
      <c r="G1938" s="7" t="s">
        <v>7327</v>
      </c>
      <c r="H1938" s="7" t="s">
        <v>7347</v>
      </c>
      <c r="I1938" s="7" t="s">
        <v>8495</v>
      </c>
      <c r="J1938" s="7" t="s">
        <v>8496</v>
      </c>
      <c r="K1938" s="7" t="s">
        <v>7129</v>
      </c>
      <c r="L1938" s="9" t="s">
        <v>7408</v>
      </c>
      <c r="M1938" s="9" t="s">
        <v>7472</v>
      </c>
      <c r="N1938" s="9" t="s">
        <v>8497</v>
      </c>
      <c r="O1938" s="7" t="s">
        <v>471</v>
      </c>
      <c r="P1938" s="7"/>
      <c r="Q1938" s="7"/>
      <c r="R1938" s="7">
        <v>12037</v>
      </c>
      <c r="S1938" s="7" t="s">
        <v>480</v>
      </c>
      <c r="T1938" s="7"/>
      <c r="U1938" s="7"/>
      <c r="V1938" s="7"/>
      <c r="W1938" s="7"/>
      <c r="X1938" s="7"/>
      <c r="Y1938" s="7"/>
      <c r="Z1938" s="9" t="s">
        <v>7641</v>
      </c>
      <c r="AA1938" s="7"/>
      <c r="AB1938" s="7"/>
    </row>
    <row r="1939" spans="1:28" ht="21.6" customHeight="1">
      <c r="A1939" s="7">
        <v>306</v>
      </c>
      <c r="B1939" s="7">
        <v>2026020495</v>
      </c>
      <c r="C1939" s="7">
        <v>1</v>
      </c>
      <c r="D1939" s="7" t="s">
        <v>7123</v>
      </c>
      <c r="E1939" s="7" t="s">
        <v>125</v>
      </c>
      <c r="F1939" s="7" t="s">
        <v>8930</v>
      </c>
      <c r="G1939" s="7" t="s">
        <v>7314</v>
      </c>
      <c r="H1939" s="7" t="s">
        <v>7196</v>
      </c>
      <c r="I1939" s="7" t="s">
        <v>8511</v>
      </c>
      <c r="J1939" s="7" t="s">
        <v>8496</v>
      </c>
      <c r="K1939" s="7" t="s">
        <v>7129</v>
      </c>
      <c r="L1939" s="9" t="s">
        <v>7408</v>
      </c>
      <c r="M1939" s="9" t="s">
        <v>7477</v>
      </c>
      <c r="N1939" s="9" t="s">
        <v>7478</v>
      </c>
      <c r="O1939" s="7" t="s">
        <v>471</v>
      </c>
      <c r="P1939" s="7"/>
      <c r="Q1939" s="7"/>
      <c r="R1939" s="7">
        <v>48532</v>
      </c>
      <c r="S1939" s="7" t="s">
        <v>480</v>
      </c>
      <c r="T1939" s="7"/>
      <c r="U1939" s="7"/>
      <c r="V1939" s="7"/>
      <c r="W1939" s="7"/>
      <c r="X1939" s="7"/>
      <c r="Y1939" s="7"/>
      <c r="Z1939" s="9" t="s">
        <v>7641</v>
      </c>
      <c r="AA1939" s="7"/>
      <c r="AB1939" s="7"/>
    </row>
    <row r="1940" spans="1:28" ht="21.6" customHeight="1">
      <c r="A1940" s="7">
        <v>308</v>
      </c>
      <c r="B1940" s="7">
        <v>2026020493</v>
      </c>
      <c r="C1940" s="7">
        <v>1</v>
      </c>
      <c r="D1940" s="7" t="s">
        <v>7123</v>
      </c>
      <c r="E1940" s="7" t="s">
        <v>125</v>
      </c>
      <c r="F1940" s="7" t="s">
        <v>8930</v>
      </c>
      <c r="G1940" s="7" t="s">
        <v>7303</v>
      </c>
      <c r="H1940" s="7" t="s">
        <v>7288</v>
      </c>
      <c r="I1940" s="7" t="s">
        <v>8526</v>
      </c>
      <c r="J1940" s="7" t="s">
        <v>8496</v>
      </c>
      <c r="K1940" s="7" t="s">
        <v>7129</v>
      </c>
      <c r="L1940" s="9" t="s">
        <v>7408</v>
      </c>
      <c r="M1940" s="9" t="s">
        <v>7409</v>
      </c>
      <c r="N1940" s="9" t="s">
        <v>7410</v>
      </c>
      <c r="O1940" s="7" t="s">
        <v>471</v>
      </c>
      <c r="P1940" s="7"/>
      <c r="Q1940" s="7"/>
      <c r="R1940" s="7">
        <v>109150</v>
      </c>
      <c r="S1940" s="7" t="s">
        <v>480</v>
      </c>
      <c r="T1940" s="7"/>
      <c r="U1940" s="7"/>
      <c r="V1940" s="7"/>
      <c r="W1940" s="7"/>
      <c r="X1940" s="7"/>
      <c r="Y1940" s="7"/>
      <c r="Z1940" s="9" t="s">
        <v>7641</v>
      </c>
      <c r="AA1940" s="7"/>
      <c r="AB1940" s="7"/>
    </row>
    <row r="1941" spans="1:28" ht="21.6" customHeight="1">
      <c r="A1941" s="7">
        <v>311</v>
      </c>
      <c r="B1941" s="7">
        <v>2026020485</v>
      </c>
      <c r="C1941" s="7">
        <v>1</v>
      </c>
      <c r="D1941" s="7" t="s">
        <v>7123</v>
      </c>
      <c r="E1941" s="7" t="s">
        <v>125</v>
      </c>
      <c r="F1941" s="7" t="s">
        <v>8930</v>
      </c>
      <c r="G1941" s="7" t="s">
        <v>7179</v>
      </c>
      <c r="H1941" s="7" t="s">
        <v>7327</v>
      </c>
      <c r="I1941" s="7" t="s">
        <v>8517</v>
      </c>
      <c r="J1941" s="7" t="s">
        <v>8496</v>
      </c>
      <c r="K1941" s="7" t="s">
        <v>7129</v>
      </c>
      <c r="L1941" s="9" t="s">
        <v>7408</v>
      </c>
      <c r="M1941" s="9" t="s">
        <v>7659</v>
      </c>
      <c r="N1941" s="9" t="s">
        <v>7660</v>
      </c>
      <c r="O1941" s="7" t="s">
        <v>471</v>
      </c>
      <c r="P1941" s="7"/>
      <c r="Q1941" s="7"/>
      <c r="R1941" s="7">
        <v>80705</v>
      </c>
      <c r="S1941" s="7" t="s">
        <v>480</v>
      </c>
      <c r="T1941" s="7"/>
      <c r="U1941" s="7"/>
      <c r="V1941" s="7"/>
      <c r="W1941" s="7"/>
      <c r="X1941" s="7"/>
      <c r="Y1941" s="7"/>
      <c r="Z1941" s="9" t="s">
        <v>7641</v>
      </c>
      <c r="AA1941" s="7"/>
      <c r="AB1941" s="7"/>
    </row>
    <row r="1942" spans="1:28" ht="21.6" customHeight="1">
      <c r="A1942" s="7">
        <v>313</v>
      </c>
      <c r="B1942" s="7">
        <v>2026021506</v>
      </c>
      <c r="C1942" s="7">
        <v>1</v>
      </c>
      <c r="D1942" s="7" t="s">
        <v>7123</v>
      </c>
      <c r="E1942" s="7" t="s">
        <v>125</v>
      </c>
      <c r="F1942" s="7" t="s">
        <v>8948</v>
      </c>
      <c r="G1942" s="7" t="s">
        <v>7303</v>
      </c>
      <c r="H1942" s="7" t="s">
        <v>7288</v>
      </c>
      <c r="I1942" s="7" t="s">
        <v>8038</v>
      </c>
      <c r="J1942" s="7" t="s">
        <v>7489</v>
      </c>
      <c r="K1942" s="7" t="s">
        <v>7129</v>
      </c>
      <c r="L1942" s="9" t="s">
        <v>8039</v>
      </c>
      <c r="M1942" s="9" t="s">
        <v>8040</v>
      </c>
      <c r="N1942" s="9" t="s">
        <v>7370</v>
      </c>
      <c r="O1942" s="7" t="s">
        <v>471</v>
      </c>
      <c r="P1942" s="7"/>
      <c r="Q1942" s="7"/>
      <c r="R1942" s="7">
        <v>4702</v>
      </c>
      <c r="S1942" s="7" t="s">
        <v>480</v>
      </c>
      <c r="T1942" s="7"/>
      <c r="U1942" s="7"/>
      <c r="V1942" s="7"/>
      <c r="W1942" s="7"/>
      <c r="X1942" s="7"/>
      <c r="Y1942" s="7"/>
      <c r="Z1942" s="9" t="s">
        <v>7766</v>
      </c>
      <c r="AA1942" s="7"/>
      <c r="AB1942" s="7"/>
    </row>
    <row r="1943" spans="1:28" ht="21.6" customHeight="1">
      <c r="A1943" s="7">
        <v>315</v>
      </c>
      <c r="B1943" s="7">
        <v>2026020583</v>
      </c>
      <c r="C1943" s="7">
        <v>1</v>
      </c>
      <c r="D1943" s="7" t="s">
        <v>7123</v>
      </c>
      <c r="E1943" s="7" t="s">
        <v>125</v>
      </c>
      <c r="F1943" s="7" t="s">
        <v>8930</v>
      </c>
      <c r="G1943" s="7" t="s">
        <v>7333</v>
      </c>
      <c r="H1943" s="7" t="s">
        <v>7372</v>
      </c>
      <c r="I1943" s="7" t="s">
        <v>8319</v>
      </c>
      <c r="J1943" s="7" t="s">
        <v>7489</v>
      </c>
      <c r="K1943" s="7" t="s">
        <v>7129</v>
      </c>
      <c r="L1943" s="9" t="s">
        <v>7200</v>
      </c>
      <c r="M1943" s="9" t="s">
        <v>7687</v>
      </c>
      <c r="N1943" s="9" t="s">
        <v>8320</v>
      </c>
      <c r="O1943" s="7" t="s">
        <v>471</v>
      </c>
      <c r="P1943" s="7"/>
      <c r="Q1943" s="7"/>
      <c r="R1943" s="7">
        <v>39</v>
      </c>
      <c r="S1943" s="7" t="s">
        <v>480</v>
      </c>
      <c r="T1943" s="7"/>
      <c r="U1943" s="7"/>
      <c r="V1943" s="7"/>
      <c r="W1943" s="7"/>
      <c r="X1943" s="7"/>
      <c r="Y1943" s="7"/>
      <c r="Z1943" s="9" t="s">
        <v>7641</v>
      </c>
      <c r="AA1943" s="7"/>
      <c r="AB1943" s="7"/>
    </row>
    <row r="1944" spans="1:28" ht="21.6" customHeight="1">
      <c r="A1944" s="7">
        <v>317</v>
      </c>
      <c r="B1944" s="7">
        <v>2026021462</v>
      </c>
      <c r="C1944" s="7">
        <v>1</v>
      </c>
      <c r="D1944" s="7" t="s">
        <v>7123</v>
      </c>
      <c r="E1944" s="7" t="s">
        <v>125</v>
      </c>
      <c r="F1944" s="7" t="s">
        <v>8948</v>
      </c>
      <c r="G1944" s="7" t="s">
        <v>7296</v>
      </c>
      <c r="H1944" s="7" t="s">
        <v>7226</v>
      </c>
      <c r="I1944" s="7" t="s">
        <v>8300</v>
      </c>
      <c r="J1944" s="7" t="s">
        <v>7489</v>
      </c>
      <c r="K1944" s="7" t="s">
        <v>7129</v>
      </c>
      <c r="L1944" s="9" t="s">
        <v>8025</v>
      </c>
      <c r="M1944" s="9" t="s">
        <v>8301</v>
      </c>
      <c r="N1944" s="9" t="s">
        <v>8027</v>
      </c>
      <c r="O1944" s="7" t="s">
        <v>471</v>
      </c>
      <c r="P1944" s="7"/>
      <c r="Q1944" s="7"/>
      <c r="R1944" s="7">
        <v>260</v>
      </c>
      <c r="S1944" s="7" t="s">
        <v>480</v>
      </c>
      <c r="T1944" s="7"/>
      <c r="U1944" s="7"/>
      <c r="V1944" s="7"/>
      <c r="W1944" s="7"/>
      <c r="X1944" s="7"/>
      <c r="Y1944" s="7"/>
      <c r="Z1944" s="9" t="s">
        <v>7766</v>
      </c>
      <c r="AA1944" s="7"/>
      <c r="AB1944" s="7"/>
    </row>
    <row r="1945" spans="1:28" ht="21.6" customHeight="1">
      <c r="A1945" s="7">
        <v>321</v>
      </c>
      <c r="B1945" s="7">
        <v>2026021661</v>
      </c>
      <c r="C1945" s="7">
        <v>1</v>
      </c>
      <c r="D1945" s="7" t="s">
        <v>7123</v>
      </c>
      <c r="E1945" s="7" t="s">
        <v>125</v>
      </c>
      <c r="F1945" s="7" t="s">
        <v>8949</v>
      </c>
      <c r="G1945" s="7" t="s">
        <v>7309</v>
      </c>
      <c r="H1945" s="7" t="s">
        <v>7179</v>
      </c>
      <c r="I1945" s="7" t="s">
        <v>7503</v>
      </c>
      <c r="J1945" s="7" t="s">
        <v>7274</v>
      </c>
      <c r="K1945" s="7" t="s">
        <v>7129</v>
      </c>
      <c r="L1945" s="9" t="s">
        <v>7504</v>
      </c>
      <c r="M1945" s="9" t="s">
        <v>7505</v>
      </c>
      <c r="N1945" s="9" t="s">
        <v>7454</v>
      </c>
      <c r="O1945" s="7" t="s">
        <v>471</v>
      </c>
      <c r="P1945" s="7"/>
      <c r="Q1945" s="7">
        <v>5069</v>
      </c>
      <c r="R1945" s="7">
        <v>1781</v>
      </c>
      <c r="S1945" s="7" t="s">
        <v>480</v>
      </c>
      <c r="T1945" s="7"/>
      <c r="U1945" s="7"/>
      <c r="V1945" s="7"/>
      <c r="W1945" s="7"/>
      <c r="X1945" s="7"/>
      <c r="Y1945" s="7"/>
      <c r="Z1945" s="9" t="s">
        <v>7766</v>
      </c>
      <c r="AA1945" s="7"/>
      <c r="AB1945" s="7"/>
    </row>
    <row r="1946" spans="1:28" ht="21.6" customHeight="1">
      <c r="A1946" s="7">
        <v>360</v>
      </c>
      <c r="B1946" s="7">
        <v>2026022855</v>
      </c>
      <c r="C1946" s="7">
        <v>1</v>
      </c>
      <c r="D1946" s="7" t="s">
        <v>7123</v>
      </c>
      <c r="E1946" s="7" t="s">
        <v>125</v>
      </c>
      <c r="F1946" s="7" t="s">
        <v>8972</v>
      </c>
      <c r="G1946" s="7" t="s">
        <v>7599</v>
      </c>
      <c r="H1946" s="7" t="s">
        <v>7722</v>
      </c>
      <c r="I1946" s="7" t="s">
        <v>8564</v>
      </c>
      <c r="J1946" s="7" t="s">
        <v>8474</v>
      </c>
      <c r="K1946" s="7" t="s">
        <v>7129</v>
      </c>
      <c r="L1946" s="9" t="s">
        <v>7323</v>
      </c>
      <c r="M1946" s="9" t="s">
        <v>8565</v>
      </c>
      <c r="N1946" s="9" t="s">
        <v>8566</v>
      </c>
      <c r="O1946" s="7" t="s">
        <v>471</v>
      </c>
      <c r="P1946" s="7"/>
      <c r="Q1946" s="7"/>
      <c r="R1946" s="7">
        <v>4111</v>
      </c>
      <c r="S1946" s="7" t="s">
        <v>480</v>
      </c>
      <c r="T1946" s="7"/>
      <c r="U1946" s="7"/>
      <c r="V1946" s="7"/>
      <c r="W1946" s="7"/>
      <c r="X1946" s="7"/>
      <c r="Y1946" s="7"/>
      <c r="Z1946" s="9" t="s">
        <v>7641</v>
      </c>
      <c r="AA1946" s="7"/>
      <c r="AB1946" s="7"/>
    </row>
    <row r="1947" spans="1:28" ht="21.6" customHeight="1">
      <c r="A1947" s="7">
        <v>362</v>
      </c>
      <c r="B1947" s="7">
        <v>2026022852</v>
      </c>
      <c r="C1947" s="7">
        <v>1</v>
      </c>
      <c r="D1947" s="7" t="s">
        <v>7123</v>
      </c>
      <c r="E1947" s="7" t="s">
        <v>125</v>
      </c>
      <c r="F1947" s="7" t="s">
        <v>8972</v>
      </c>
      <c r="G1947" s="7" t="s">
        <v>7373</v>
      </c>
      <c r="H1947" s="7" t="s">
        <v>7599</v>
      </c>
      <c r="I1947" s="7" t="s">
        <v>8568</v>
      </c>
      <c r="J1947" s="7" t="s">
        <v>8474</v>
      </c>
      <c r="K1947" s="7" t="s">
        <v>7129</v>
      </c>
      <c r="L1947" s="9" t="s">
        <v>7323</v>
      </c>
      <c r="M1947" s="9" t="s">
        <v>8569</v>
      </c>
      <c r="N1947" s="9" t="s">
        <v>8570</v>
      </c>
      <c r="O1947" s="7" t="s">
        <v>471</v>
      </c>
      <c r="P1947" s="7"/>
      <c r="Q1947" s="7"/>
      <c r="R1947" s="7">
        <v>6740</v>
      </c>
      <c r="S1947" s="7" t="s">
        <v>480</v>
      </c>
      <c r="T1947" s="7"/>
      <c r="U1947" s="7"/>
      <c r="V1947" s="7"/>
      <c r="W1947" s="7"/>
      <c r="X1947" s="7"/>
      <c r="Y1947" s="7"/>
      <c r="Z1947" s="9" t="s">
        <v>7641</v>
      </c>
      <c r="AA1947" s="7"/>
      <c r="AB1947" s="7"/>
    </row>
    <row r="1948" spans="1:28" ht="21.6" customHeight="1">
      <c r="A1948" s="7">
        <v>364</v>
      </c>
      <c r="B1948" s="7">
        <v>2026022850</v>
      </c>
      <c r="C1948" s="7">
        <v>1</v>
      </c>
      <c r="D1948" s="7" t="s">
        <v>7123</v>
      </c>
      <c r="E1948" s="7" t="s">
        <v>125</v>
      </c>
      <c r="F1948" s="7" t="s">
        <v>8972</v>
      </c>
      <c r="G1948" s="7" t="s">
        <v>7275</v>
      </c>
      <c r="H1948" s="7" t="s">
        <v>7373</v>
      </c>
      <c r="I1948" s="7" t="s">
        <v>8473</v>
      </c>
      <c r="J1948" s="7" t="s">
        <v>8474</v>
      </c>
      <c r="K1948" s="7" t="s">
        <v>7129</v>
      </c>
      <c r="L1948" s="9" t="s">
        <v>7323</v>
      </c>
      <c r="M1948" s="9" t="s">
        <v>8475</v>
      </c>
      <c r="N1948" s="9" t="s">
        <v>8476</v>
      </c>
      <c r="O1948" s="7" t="s">
        <v>471</v>
      </c>
      <c r="P1948" s="7"/>
      <c r="Q1948" s="7"/>
      <c r="R1948" s="7">
        <v>3983</v>
      </c>
      <c r="S1948" s="7" t="s">
        <v>480</v>
      </c>
      <c r="T1948" s="7"/>
      <c r="U1948" s="7"/>
      <c r="V1948" s="7"/>
      <c r="W1948" s="7"/>
      <c r="X1948" s="7"/>
      <c r="Y1948" s="7"/>
      <c r="Z1948" s="9" t="s">
        <v>7641</v>
      </c>
      <c r="AA1948" s="7"/>
      <c r="AB1948" s="7"/>
    </row>
    <row r="1949" spans="1:28" ht="21.6" customHeight="1">
      <c r="A1949" s="7">
        <v>156</v>
      </c>
      <c r="B1949" s="7">
        <v>2026022941</v>
      </c>
      <c r="C1949" s="7">
        <v>1</v>
      </c>
      <c r="D1949" s="7" t="s">
        <v>7123</v>
      </c>
      <c r="E1949" s="7" t="s">
        <v>130</v>
      </c>
      <c r="F1949" s="7" t="s">
        <v>8976</v>
      </c>
      <c r="G1949" s="7" t="s">
        <v>7550</v>
      </c>
      <c r="H1949" s="7" t="s">
        <v>7847</v>
      </c>
      <c r="I1949" s="7" t="s">
        <v>7273</v>
      </c>
      <c r="J1949" s="7" t="s">
        <v>7274</v>
      </c>
      <c r="K1949" s="7" t="s">
        <v>7129</v>
      </c>
      <c r="L1949" s="9" t="s">
        <v>7266</v>
      </c>
      <c r="M1949" s="9" t="s">
        <v>7267</v>
      </c>
      <c r="N1949" s="9" t="s">
        <v>7268</v>
      </c>
      <c r="O1949" s="7" t="s">
        <v>471</v>
      </c>
      <c r="P1949" s="7"/>
      <c r="Q1949" s="7">
        <v>918</v>
      </c>
      <c r="R1949" s="7">
        <v>34667</v>
      </c>
      <c r="S1949" s="7" t="s">
        <v>480</v>
      </c>
      <c r="T1949" s="7"/>
      <c r="U1949" s="7"/>
      <c r="V1949" s="7"/>
      <c r="W1949" s="7"/>
      <c r="X1949" s="7"/>
      <c r="Y1949" s="7"/>
      <c r="Z1949" s="9" t="s">
        <v>7132</v>
      </c>
      <c r="AA1949" s="7" t="s">
        <v>480</v>
      </c>
      <c r="AB1949" s="7">
        <v>1</v>
      </c>
    </row>
    <row r="1950" spans="1:28" ht="21.6" customHeight="1">
      <c r="A1950" s="7">
        <v>164</v>
      </c>
      <c r="B1950" s="7">
        <v>2026022937</v>
      </c>
      <c r="C1950" s="7">
        <v>1</v>
      </c>
      <c r="D1950" s="7" t="s">
        <v>7123</v>
      </c>
      <c r="E1950" s="7" t="s">
        <v>130</v>
      </c>
      <c r="F1950" s="7" t="s">
        <v>8976</v>
      </c>
      <c r="G1950" s="7" t="s">
        <v>7327</v>
      </c>
      <c r="H1950" s="7" t="s">
        <v>7347</v>
      </c>
      <c r="I1950" s="7" t="s">
        <v>7281</v>
      </c>
      <c r="J1950" s="7" t="s">
        <v>7282</v>
      </c>
      <c r="K1950" s="7" t="s">
        <v>7129</v>
      </c>
      <c r="L1950" s="9" t="s">
        <v>7266</v>
      </c>
      <c r="M1950" s="9" t="s">
        <v>7267</v>
      </c>
      <c r="N1950" s="9" t="s">
        <v>7283</v>
      </c>
      <c r="O1950" s="7" t="s">
        <v>471</v>
      </c>
      <c r="P1950" s="7"/>
      <c r="Q1950" s="7"/>
      <c r="R1950" s="7">
        <v>160241</v>
      </c>
      <c r="S1950" s="7" t="s">
        <v>480</v>
      </c>
      <c r="T1950" s="7"/>
      <c r="U1950" s="7"/>
      <c r="V1950" s="7"/>
      <c r="W1950" s="7"/>
      <c r="X1950" s="7"/>
      <c r="Y1950" s="7"/>
      <c r="Z1950" s="9" t="s">
        <v>7132</v>
      </c>
      <c r="AA1950" s="7" t="s">
        <v>480</v>
      </c>
      <c r="AB1950" s="7">
        <v>1</v>
      </c>
    </row>
    <row r="1951" spans="1:28" ht="21.6" customHeight="1">
      <c r="A1951" s="7">
        <v>166</v>
      </c>
      <c r="B1951" s="7">
        <v>2026022939</v>
      </c>
      <c r="C1951" s="7">
        <v>1</v>
      </c>
      <c r="D1951" s="7" t="s">
        <v>7123</v>
      </c>
      <c r="E1951" s="7" t="s">
        <v>130</v>
      </c>
      <c r="F1951" s="7" t="s">
        <v>8976</v>
      </c>
      <c r="G1951" s="7" t="s">
        <v>7347</v>
      </c>
      <c r="H1951" s="7" t="s">
        <v>7550</v>
      </c>
      <c r="I1951" s="7" t="s">
        <v>7286</v>
      </c>
      <c r="J1951" s="7" t="s">
        <v>7282</v>
      </c>
      <c r="K1951" s="7" t="s">
        <v>7129</v>
      </c>
      <c r="L1951" s="9" t="s">
        <v>7266</v>
      </c>
      <c r="M1951" s="9" t="s">
        <v>7267</v>
      </c>
      <c r="N1951" s="9" t="s">
        <v>7287</v>
      </c>
      <c r="O1951" s="7" t="s">
        <v>471</v>
      </c>
      <c r="P1951" s="7"/>
      <c r="Q1951" s="7"/>
      <c r="R1951" s="7">
        <v>65369</v>
      </c>
      <c r="S1951" s="7" t="s">
        <v>480</v>
      </c>
      <c r="T1951" s="7"/>
      <c r="U1951" s="7"/>
      <c r="V1951" s="7"/>
      <c r="W1951" s="7"/>
      <c r="X1951" s="7"/>
      <c r="Y1951" s="7"/>
      <c r="Z1951" s="9" t="s">
        <v>7132</v>
      </c>
      <c r="AA1951" s="7" t="s">
        <v>480</v>
      </c>
      <c r="AB1951" s="7">
        <v>1</v>
      </c>
    </row>
    <row r="1952" spans="1:28" ht="21.6" customHeight="1">
      <c r="A1952" s="7">
        <v>239</v>
      </c>
      <c r="B1952" s="7">
        <v>2026022909</v>
      </c>
      <c r="C1952" s="7">
        <v>1</v>
      </c>
      <c r="D1952" s="7" t="s">
        <v>7123</v>
      </c>
      <c r="E1952" s="7" t="s">
        <v>125</v>
      </c>
      <c r="F1952" s="7" t="s">
        <v>8976</v>
      </c>
      <c r="G1952" s="7" t="s">
        <v>7309</v>
      </c>
      <c r="H1952" s="7" t="s">
        <v>7179</v>
      </c>
      <c r="I1952" s="7" t="s">
        <v>8483</v>
      </c>
      <c r="J1952" s="7" t="s">
        <v>7170</v>
      </c>
      <c r="K1952" s="7" t="s">
        <v>7129</v>
      </c>
      <c r="L1952" s="9" t="s">
        <v>7323</v>
      </c>
      <c r="M1952" s="9" t="s">
        <v>7882</v>
      </c>
      <c r="N1952" s="9" t="s">
        <v>7883</v>
      </c>
      <c r="O1952" s="7" t="s">
        <v>471</v>
      </c>
      <c r="P1952" s="7"/>
      <c r="Q1952" s="7">
        <v>4831</v>
      </c>
      <c r="R1952" s="7">
        <v>5016</v>
      </c>
      <c r="S1952" s="7" t="s">
        <v>480</v>
      </c>
      <c r="T1952" s="7"/>
      <c r="U1952" s="7"/>
      <c r="V1952" s="7"/>
      <c r="W1952" s="7"/>
      <c r="X1952" s="7"/>
      <c r="Y1952" s="7"/>
      <c r="Z1952" s="9" t="s">
        <v>7641</v>
      </c>
      <c r="AA1952" s="7"/>
      <c r="AB1952" s="7"/>
    </row>
    <row r="1953" spans="1:28" ht="21.6" customHeight="1">
      <c r="A1953" s="7">
        <v>297</v>
      </c>
      <c r="B1953" s="7">
        <v>2026023084</v>
      </c>
      <c r="C1953" s="7">
        <v>1</v>
      </c>
      <c r="D1953" s="7" t="s">
        <v>7123</v>
      </c>
      <c r="E1953" s="7" t="s">
        <v>125</v>
      </c>
      <c r="F1953" s="7" t="s">
        <v>8976</v>
      </c>
      <c r="G1953" s="7" t="s">
        <v>7372</v>
      </c>
      <c r="H1953" s="7" t="s">
        <v>7377</v>
      </c>
      <c r="I1953" s="7" t="s">
        <v>7433</v>
      </c>
      <c r="J1953" s="7" t="s">
        <v>7234</v>
      </c>
      <c r="K1953" s="7" t="s">
        <v>7129</v>
      </c>
      <c r="L1953" s="9" t="s">
        <v>7434</v>
      </c>
      <c r="M1953" s="9" t="s">
        <v>7435</v>
      </c>
      <c r="N1953" s="9" t="s">
        <v>7436</v>
      </c>
      <c r="O1953" s="7" t="s">
        <v>471</v>
      </c>
      <c r="P1953" s="7"/>
      <c r="Q1953" s="7">
        <v>35180</v>
      </c>
      <c r="R1953" s="7">
        <v>32671</v>
      </c>
      <c r="S1953" s="7" t="s">
        <v>480</v>
      </c>
      <c r="T1953" s="7"/>
      <c r="U1953" s="7"/>
      <c r="V1953" s="7"/>
      <c r="W1953" s="7"/>
      <c r="X1953" s="7"/>
      <c r="Y1953" s="7"/>
      <c r="Z1953" s="9" t="s">
        <v>7641</v>
      </c>
      <c r="AA1953" s="7"/>
      <c r="AB1953" s="7"/>
    </row>
    <row r="1954" spans="1:28" ht="21.6" customHeight="1">
      <c r="A1954" s="7">
        <v>270</v>
      </c>
      <c r="B1954" s="7">
        <v>2026023115</v>
      </c>
      <c r="C1954" s="7">
        <v>1</v>
      </c>
      <c r="D1954" s="7" t="s">
        <v>7123</v>
      </c>
      <c r="E1954" s="7" t="s">
        <v>125</v>
      </c>
      <c r="F1954" s="7" t="s">
        <v>8989</v>
      </c>
      <c r="G1954" s="7" t="s">
        <v>7296</v>
      </c>
      <c r="H1954" s="7" t="s">
        <v>7226</v>
      </c>
      <c r="I1954" s="7" t="s">
        <v>7359</v>
      </c>
      <c r="J1954" s="7" t="s">
        <v>7199</v>
      </c>
      <c r="K1954" s="7" t="s">
        <v>7129</v>
      </c>
      <c r="L1954" s="9" t="s">
        <v>8492</v>
      </c>
      <c r="M1954" s="9" t="s">
        <v>7361</v>
      </c>
      <c r="N1954" s="9" t="s">
        <v>8493</v>
      </c>
      <c r="O1954" s="7" t="s">
        <v>471</v>
      </c>
      <c r="P1954" s="7"/>
      <c r="Q1954" s="7"/>
      <c r="R1954" s="7">
        <v>126000</v>
      </c>
      <c r="S1954" s="7" t="s">
        <v>480</v>
      </c>
      <c r="T1954" s="7"/>
      <c r="U1954" s="7"/>
      <c r="V1954" s="7"/>
      <c r="W1954" s="7"/>
      <c r="X1954" s="7"/>
      <c r="Y1954" s="7"/>
      <c r="Z1954" s="9" t="s">
        <v>7641</v>
      </c>
      <c r="AA1954" s="7" t="s">
        <v>480</v>
      </c>
      <c r="AB1954" s="7">
        <v>1</v>
      </c>
    </row>
    <row r="1955" spans="1:28" ht="21.6" customHeight="1">
      <c r="A1955" s="7">
        <v>349</v>
      </c>
      <c r="B1955" s="7">
        <v>2026023204</v>
      </c>
      <c r="C1955" s="7">
        <v>1</v>
      </c>
      <c r="D1955" s="7" t="s">
        <v>7123</v>
      </c>
      <c r="E1955" s="7" t="s">
        <v>125</v>
      </c>
      <c r="F1955" s="7" t="s">
        <v>8989</v>
      </c>
      <c r="G1955" s="7" t="s">
        <v>7314</v>
      </c>
      <c r="H1955" s="7" t="s">
        <v>7196</v>
      </c>
      <c r="I1955" s="7" t="s">
        <v>8319</v>
      </c>
      <c r="J1955" s="7" t="s">
        <v>7489</v>
      </c>
      <c r="K1955" s="7" t="s">
        <v>7129</v>
      </c>
      <c r="L1955" s="9" t="s">
        <v>7200</v>
      </c>
      <c r="M1955" s="9" t="s">
        <v>7687</v>
      </c>
      <c r="N1955" s="9" t="s">
        <v>8320</v>
      </c>
      <c r="O1955" s="7" t="s">
        <v>471</v>
      </c>
      <c r="P1955" s="7"/>
      <c r="Q1955" s="7"/>
      <c r="R1955" s="7">
        <v>40</v>
      </c>
      <c r="S1955" s="7" t="s">
        <v>480</v>
      </c>
      <c r="T1955" s="7"/>
      <c r="U1955" s="7"/>
      <c r="V1955" s="7"/>
      <c r="W1955" s="7"/>
      <c r="X1955" s="7"/>
      <c r="Y1955" s="7"/>
      <c r="Z1955" s="9" t="s">
        <v>7641</v>
      </c>
      <c r="AA1955" s="7"/>
      <c r="AB1955" s="7"/>
    </row>
    <row r="1956" spans="1:28" ht="21.6" customHeight="1">
      <c r="A1956" s="7">
        <v>1</v>
      </c>
      <c r="B1956" s="7">
        <v>2026030035</v>
      </c>
      <c r="C1956" s="7">
        <v>1</v>
      </c>
      <c r="D1956" s="7" t="s">
        <v>7123</v>
      </c>
      <c r="E1956" s="7" t="s">
        <v>145</v>
      </c>
      <c r="F1956" s="7" t="s">
        <v>8990</v>
      </c>
      <c r="G1956" s="7" t="s">
        <v>7952</v>
      </c>
      <c r="H1956" s="7" t="s">
        <v>8055</v>
      </c>
      <c r="I1956" s="7" t="s">
        <v>8646</v>
      </c>
      <c r="J1956" s="7" t="s">
        <v>7170</v>
      </c>
      <c r="K1956" s="7" t="s">
        <v>7129</v>
      </c>
      <c r="L1956" s="9" t="s">
        <v>8347</v>
      </c>
      <c r="M1956" s="9" t="s">
        <v>8647</v>
      </c>
      <c r="N1956" s="9" t="s">
        <v>8648</v>
      </c>
      <c r="O1956" s="7" t="s">
        <v>471</v>
      </c>
      <c r="P1956" s="7"/>
      <c r="Q1956" s="7">
        <v>3658</v>
      </c>
      <c r="R1956" s="7">
        <v>16773</v>
      </c>
      <c r="S1956" s="7" t="s">
        <v>480</v>
      </c>
      <c r="T1956" s="7"/>
      <c r="U1956" s="7"/>
      <c r="V1956" s="7"/>
      <c r="W1956" s="7"/>
      <c r="X1956" s="7"/>
      <c r="Y1956" s="7"/>
      <c r="Z1956" s="9" t="s">
        <v>8991</v>
      </c>
      <c r="AA1956" s="7" t="s">
        <v>480</v>
      </c>
      <c r="AB1956" s="7">
        <v>1</v>
      </c>
    </row>
    <row r="1957" spans="1:28" ht="21.6" customHeight="1">
      <c r="A1957" s="7">
        <v>3</v>
      </c>
      <c r="B1957" s="7">
        <v>2026030080</v>
      </c>
      <c r="C1957" s="7">
        <v>1</v>
      </c>
      <c r="D1957" s="7" t="s">
        <v>7123</v>
      </c>
      <c r="E1957" s="7" t="s">
        <v>145</v>
      </c>
      <c r="F1957" s="7" t="s">
        <v>8990</v>
      </c>
      <c r="G1957" s="7" t="s">
        <v>8058</v>
      </c>
      <c r="H1957" s="7" t="s">
        <v>7470</v>
      </c>
      <c r="I1957" s="7" t="s">
        <v>8413</v>
      </c>
      <c r="J1957" s="7" t="s">
        <v>7170</v>
      </c>
      <c r="K1957" s="7" t="s">
        <v>7129</v>
      </c>
      <c r="L1957" s="9" t="s">
        <v>8347</v>
      </c>
      <c r="M1957" s="9" t="s">
        <v>8414</v>
      </c>
      <c r="N1957" s="9" t="s">
        <v>7161</v>
      </c>
      <c r="O1957" s="7" t="s">
        <v>471</v>
      </c>
      <c r="P1957" s="7"/>
      <c r="Q1957" s="7">
        <v>914</v>
      </c>
      <c r="R1957" s="7">
        <v>1163</v>
      </c>
      <c r="S1957" s="7" t="s">
        <v>480</v>
      </c>
      <c r="T1957" s="7"/>
      <c r="U1957" s="7"/>
      <c r="V1957" s="7"/>
      <c r="W1957" s="7"/>
      <c r="X1957" s="7"/>
      <c r="Y1957" s="7"/>
      <c r="Z1957" s="9" t="s">
        <v>8992</v>
      </c>
      <c r="AA1957" s="7" t="s">
        <v>480</v>
      </c>
      <c r="AB1957" s="7">
        <v>1</v>
      </c>
    </row>
    <row r="1958" spans="1:28" ht="21.6" customHeight="1">
      <c r="A1958" s="7">
        <v>5</v>
      </c>
      <c r="B1958" s="7">
        <v>2026030010</v>
      </c>
      <c r="C1958" s="7">
        <v>1</v>
      </c>
      <c r="D1958" s="7" t="s">
        <v>7123</v>
      </c>
      <c r="E1958" s="7" t="s">
        <v>125</v>
      </c>
      <c r="F1958" s="7" t="s">
        <v>8990</v>
      </c>
      <c r="G1958" s="7" t="s">
        <v>7296</v>
      </c>
      <c r="H1958" s="7" t="s">
        <v>7226</v>
      </c>
      <c r="I1958" s="7" t="s">
        <v>8346</v>
      </c>
      <c r="J1958" s="7" t="s">
        <v>7170</v>
      </c>
      <c r="K1958" s="7" t="s">
        <v>7129</v>
      </c>
      <c r="L1958" s="9" t="s">
        <v>8347</v>
      </c>
      <c r="M1958" s="9" t="s">
        <v>8367</v>
      </c>
      <c r="N1958" s="9" t="s">
        <v>7443</v>
      </c>
      <c r="O1958" s="7" t="s">
        <v>471</v>
      </c>
      <c r="P1958" s="7"/>
      <c r="Q1958" s="7">
        <v>335</v>
      </c>
      <c r="R1958" s="7">
        <v>2883</v>
      </c>
      <c r="S1958" s="7" t="s">
        <v>480</v>
      </c>
      <c r="T1958" s="7"/>
      <c r="U1958" s="7"/>
      <c r="V1958" s="7"/>
      <c r="W1958" s="7"/>
      <c r="X1958" s="7"/>
      <c r="Y1958" s="7"/>
      <c r="Z1958" s="9" t="s">
        <v>7641</v>
      </c>
      <c r="AA1958" s="7" t="s">
        <v>480</v>
      </c>
      <c r="AB1958" s="7">
        <v>1</v>
      </c>
    </row>
    <row r="1959" spans="1:28" ht="21.6" customHeight="1">
      <c r="A1959" s="7">
        <v>7</v>
      </c>
      <c r="B1959" s="7">
        <v>2026030082</v>
      </c>
      <c r="C1959" s="7">
        <v>1</v>
      </c>
      <c r="D1959" s="7" t="s">
        <v>7123</v>
      </c>
      <c r="E1959" s="7" t="s">
        <v>125</v>
      </c>
      <c r="F1959" s="7" t="s">
        <v>8990</v>
      </c>
      <c r="G1959" s="7" t="s">
        <v>7226</v>
      </c>
      <c r="H1959" s="7" t="s">
        <v>7309</v>
      </c>
      <c r="I1959" s="7" t="s">
        <v>7452</v>
      </c>
      <c r="J1959" s="7" t="s">
        <v>7244</v>
      </c>
      <c r="K1959" s="7" t="s">
        <v>7129</v>
      </c>
      <c r="L1959" s="9" t="s">
        <v>7408</v>
      </c>
      <c r="M1959" s="9" t="s">
        <v>7453</v>
      </c>
      <c r="N1959" s="9" t="s">
        <v>8533</v>
      </c>
      <c r="O1959" s="7" t="s">
        <v>471</v>
      </c>
      <c r="P1959" s="7"/>
      <c r="Q1959" s="7"/>
      <c r="R1959" s="7">
        <v>119830</v>
      </c>
      <c r="S1959" s="7" t="s">
        <v>480</v>
      </c>
      <c r="T1959" s="7"/>
      <c r="U1959" s="7"/>
      <c r="V1959" s="7"/>
      <c r="W1959" s="7"/>
      <c r="X1959" s="7"/>
      <c r="Y1959" s="7"/>
      <c r="Z1959" s="9" t="s">
        <v>7641</v>
      </c>
      <c r="AA1959" s="7"/>
      <c r="AB1959" s="7"/>
    </row>
    <row r="1960" spans="1:28" ht="21.6" customHeight="1">
      <c r="A1960" s="7">
        <v>9</v>
      </c>
      <c r="B1960" s="7">
        <v>2026030084</v>
      </c>
      <c r="C1960" s="7">
        <v>1</v>
      </c>
      <c r="D1960" s="7" t="s">
        <v>7123</v>
      </c>
      <c r="E1960" s="7" t="s">
        <v>125</v>
      </c>
      <c r="F1960" s="7" t="s">
        <v>8990</v>
      </c>
      <c r="G1960" s="7" t="s">
        <v>7309</v>
      </c>
      <c r="H1960" s="7" t="s">
        <v>7179</v>
      </c>
      <c r="I1960" s="7" t="s">
        <v>8526</v>
      </c>
      <c r="J1960" s="7" t="s">
        <v>8496</v>
      </c>
      <c r="K1960" s="7" t="s">
        <v>7129</v>
      </c>
      <c r="L1960" s="9" t="s">
        <v>7408</v>
      </c>
      <c r="M1960" s="9" t="s">
        <v>7409</v>
      </c>
      <c r="N1960" s="9" t="s">
        <v>7410</v>
      </c>
      <c r="O1960" s="7" t="s">
        <v>471</v>
      </c>
      <c r="P1960" s="7"/>
      <c r="Q1960" s="7"/>
      <c r="R1960" s="7">
        <v>130600</v>
      </c>
      <c r="S1960" s="7" t="s">
        <v>480</v>
      </c>
      <c r="T1960" s="7"/>
      <c r="U1960" s="7"/>
      <c r="V1960" s="7"/>
      <c r="W1960" s="7"/>
      <c r="X1960" s="7"/>
      <c r="Y1960" s="7"/>
      <c r="Z1960" s="9" t="s">
        <v>7641</v>
      </c>
      <c r="AA1960" s="7"/>
      <c r="AB1960" s="7"/>
    </row>
    <row r="1961" spans="1:28" ht="21.6" customHeight="1">
      <c r="A1961" s="7">
        <v>8</v>
      </c>
      <c r="B1961" s="7">
        <v>2026030137</v>
      </c>
      <c r="C1961" s="7">
        <v>1</v>
      </c>
      <c r="D1961" s="7" t="s">
        <v>7123</v>
      </c>
      <c r="E1961" s="7" t="s">
        <v>130</v>
      </c>
      <c r="F1961" s="7" t="s">
        <v>8990</v>
      </c>
      <c r="G1961" s="7" t="s">
        <v>7846</v>
      </c>
      <c r="H1961" s="7" t="s">
        <v>7835</v>
      </c>
      <c r="I1961" s="7" t="s">
        <v>7215</v>
      </c>
      <c r="J1961" s="7" t="s">
        <v>7199</v>
      </c>
      <c r="K1961" s="7" t="s">
        <v>7129</v>
      </c>
      <c r="L1961" s="9" t="s">
        <v>7216</v>
      </c>
      <c r="M1961" s="9" t="s">
        <v>7217</v>
      </c>
      <c r="N1961" s="9" t="s">
        <v>7218</v>
      </c>
      <c r="O1961" s="7" t="s">
        <v>471</v>
      </c>
      <c r="P1961" s="7"/>
      <c r="Q1961" s="7"/>
      <c r="R1961" s="7">
        <v>26945</v>
      </c>
      <c r="S1961" s="7" t="s">
        <v>480</v>
      </c>
      <c r="T1961" s="7"/>
      <c r="U1961" s="7"/>
      <c r="V1961" s="7"/>
      <c r="W1961" s="7"/>
      <c r="X1961" s="7"/>
      <c r="Y1961" s="7"/>
      <c r="Z1961" s="9" t="s">
        <v>7132</v>
      </c>
      <c r="AA1961" s="7" t="s">
        <v>480</v>
      </c>
      <c r="AB1961" s="7">
        <v>1</v>
      </c>
    </row>
    <row r="1962" spans="1:28" ht="21.6" customHeight="1">
      <c r="A1962" s="7">
        <v>11</v>
      </c>
      <c r="B1962" s="7">
        <v>2026030099</v>
      </c>
      <c r="C1962" s="7">
        <v>1</v>
      </c>
      <c r="D1962" s="7" t="s">
        <v>7123</v>
      </c>
      <c r="E1962" s="7" t="s">
        <v>130</v>
      </c>
      <c r="F1962" s="7" t="s">
        <v>8990</v>
      </c>
      <c r="G1962" s="7" t="s">
        <v>7309</v>
      </c>
      <c r="H1962" s="7" t="s">
        <v>7288</v>
      </c>
      <c r="I1962" s="7" t="s">
        <v>7228</v>
      </c>
      <c r="J1962" s="7" t="s">
        <v>7223</v>
      </c>
      <c r="K1962" s="7" t="s">
        <v>7129</v>
      </c>
      <c r="L1962" s="9" t="s">
        <v>7229</v>
      </c>
      <c r="M1962" s="9" t="s">
        <v>7230</v>
      </c>
      <c r="N1962" s="9"/>
      <c r="O1962" s="7" t="s">
        <v>471</v>
      </c>
      <c r="P1962" s="7"/>
      <c r="Q1962" s="7"/>
      <c r="R1962" s="7">
        <v>33400</v>
      </c>
      <c r="S1962" s="7" t="s">
        <v>480</v>
      </c>
      <c r="T1962" s="7"/>
      <c r="U1962" s="7"/>
      <c r="V1962" s="7"/>
      <c r="W1962" s="7"/>
      <c r="X1962" s="7"/>
      <c r="Y1962" s="7"/>
      <c r="Z1962" s="9" t="s">
        <v>8993</v>
      </c>
      <c r="AA1962" s="7" t="s">
        <v>480</v>
      </c>
      <c r="AB1962" s="7"/>
    </row>
    <row r="1963" spans="1:28" ht="21.6" customHeight="1">
      <c r="A1963" s="7">
        <v>12</v>
      </c>
      <c r="B1963" s="7">
        <v>2026030128</v>
      </c>
      <c r="C1963" s="7">
        <v>1</v>
      </c>
      <c r="D1963" s="7" t="s">
        <v>7123</v>
      </c>
      <c r="E1963" s="7" t="s">
        <v>130</v>
      </c>
      <c r="F1963" s="7" t="s">
        <v>8990</v>
      </c>
      <c r="G1963" s="7" t="s">
        <v>7196</v>
      </c>
      <c r="H1963" s="7" t="s">
        <v>7983</v>
      </c>
      <c r="I1963" s="7" t="s">
        <v>7239</v>
      </c>
      <c r="J1963" s="7" t="s">
        <v>7234</v>
      </c>
      <c r="K1963" s="7" t="s">
        <v>7129</v>
      </c>
      <c r="L1963" s="9" t="s">
        <v>7240</v>
      </c>
      <c r="M1963" s="9" t="s">
        <v>7241</v>
      </c>
      <c r="N1963" s="9" t="s">
        <v>7218</v>
      </c>
      <c r="O1963" s="7" t="s">
        <v>471</v>
      </c>
      <c r="P1963" s="7"/>
      <c r="Q1963" s="7">
        <v>2829</v>
      </c>
      <c r="R1963" s="7">
        <v>347619</v>
      </c>
      <c r="S1963" s="7" t="s">
        <v>480</v>
      </c>
      <c r="T1963" s="7"/>
      <c r="U1963" s="7"/>
      <c r="V1963" s="7"/>
      <c r="W1963" s="7"/>
      <c r="X1963" s="7"/>
      <c r="Y1963" s="7"/>
      <c r="Z1963" s="9" t="s">
        <v>7132</v>
      </c>
      <c r="AA1963" s="7" t="s">
        <v>480</v>
      </c>
      <c r="AB1963" s="7">
        <v>1</v>
      </c>
    </row>
    <row r="1964" spans="1:28" ht="21.6" customHeight="1">
      <c r="A1964" s="7">
        <v>19</v>
      </c>
      <c r="B1964" s="7">
        <v>2026030131</v>
      </c>
      <c r="C1964" s="7">
        <v>1</v>
      </c>
      <c r="D1964" s="7" t="s">
        <v>7123</v>
      </c>
      <c r="E1964" s="7" t="s">
        <v>125</v>
      </c>
      <c r="F1964" s="7" t="s">
        <v>8990</v>
      </c>
      <c r="G1964" s="7" t="s">
        <v>7150</v>
      </c>
      <c r="H1964" s="7" t="s">
        <v>7373</v>
      </c>
      <c r="I1964" s="7" t="s">
        <v>8579</v>
      </c>
      <c r="J1964" s="7" t="s">
        <v>8496</v>
      </c>
      <c r="K1964" s="7" t="s">
        <v>7129</v>
      </c>
      <c r="L1964" s="9" t="s">
        <v>7449</v>
      </c>
      <c r="M1964" s="9" t="s">
        <v>7450</v>
      </c>
      <c r="N1964" s="9" t="s">
        <v>371</v>
      </c>
      <c r="O1964" s="7" t="s">
        <v>471</v>
      </c>
      <c r="P1964" s="7"/>
      <c r="Q1964" s="7"/>
      <c r="R1964" s="7">
        <v>23535</v>
      </c>
      <c r="S1964" s="7" t="s">
        <v>480</v>
      </c>
      <c r="T1964" s="7"/>
      <c r="U1964" s="7"/>
      <c r="V1964" s="7"/>
      <c r="W1964" s="7"/>
      <c r="X1964" s="7"/>
      <c r="Y1964" s="7"/>
      <c r="Z1964" s="9" t="s">
        <v>7641</v>
      </c>
      <c r="AA1964" s="7"/>
      <c r="AB1964" s="7"/>
    </row>
    <row r="1965" spans="1:28" ht="21.6" customHeight="1">
      <c r="A1965" s="7">
        <v>6</v>
      </c>
      <c r="B1965" s="7">
        <v>2026030436</v>
      </c>
      <c r="C1965" s="7">
        <v>1</v>
      </c>
      <c r="D1965" s="7" t="s">
        <v>7123</v>
      </c>
      <c r="E1965" s="7" t="s">
        <v>145</v>
      </c>
      <c r="F1965" s="7" t="s">
        <v>8994</v>
      </c>
      <c r="G1965" s="7" t="s">
        <v>8058</v>
      </c>
      <c r="H1965" s="7" t="s">
        <v>7583</v>
      </c>
      <c r="I1965" s="7" t="s">
        <v>8849</v>
      </c>
      <c r="J1965" s="7" t="s">
        <v>7199</v>
      </c>
      <c r="K1965" s="7" t="s">
        <v>7129</v>
      </c>
      <c r="L1965" s="9" t="s">
        <v>8799</v>
      </c>
      <c r="M1965" s="9" t="s">
        <v>8850</v>
      </c>
      <c r="N1965" s="9" t="s">
        <v>8851</v>
      </c>
      <c r="O1965" s="7" t="s">
        <v>471</v>
      </c>
      <c r="P1965" s="7"/>
      <c r="Q1965" s="7"/>
      <c r="R1965" s="7">
        <v>282084</v>
      </c>
      <c r="S1965" s="7" t="s">
        <v>480</v>
      </c>
      <c r="T1965" s="7"/>
      <c r="U1965" s="7"/>
      <c r="V1965" s="7"/>
      <c r="W1965" s="7"/>
      <c r="X1965" s="7"/>
      <c r="Y1965" s="7"/>
      <c r="Z1965" s="9" t="s">
        <v>8995</v>
      </c>
      <c r="AA1965" s="7" t="s">
        <v>480</v>
      </c>
      <c r="AB1965" s="7">
        <v>1</v>
      </c>
    </row>
    <row r="1966" spans="1:28" ht="21.6" customHeight="1">
      <c r="A1966" s="7">
        <v>8</v>
      </c>
      <c r="B1966" s="7">
        <v>2026030443</v>
      </c>
      <c r="C1966" s="7">
        <v>1</v>
      </c>
      <c r="D1966" s="7" t="s">
        <v>7123</v>
      </c>
      <c r="E1966" s="7" t="s">
        <v>145</v>
      </c>
      <c r="F1966" s="7" t="s">
        <v>8994</v>
      </c>
      <c r="G1966" s="7" t="s">
        <v>7583</v>
      </c>
      <c r="H1966" s="7" t="s">
        <v>8376</v>
      </c>
      <c r="I1966" s="7" t="s">
        <v>8798</v>
      </c>
      <c r="J1966" s="7" t="s">
        <v>7223</v>
      </c>
      <c r="K1966" s="7" t="s">
        <v>7129</v>
      </c>
      <c r="L1966" s="9" t="s">
        <v>8799</v>
      </c>
      <c r="M1966" s="9" t="s">
        <v>8800</v>
      </c>
      <c r="N1966" s="9" t="s">
        <v>8801</v>
      </c>
      <c r="O1966" s="7" t="s">
        <v>471</v>
      </c>
      <c r="P1966" s="7"/>
      <c r="Q1966" s="7"/>
      <c r="R1966" s="7">
        <v>31261</v>
      </c>
      <c r="S1966" s="7" t="s">
        <v>480</v>
      </c>
      <c r="T1966" s="7"/>
      <c r="U1966" s="7"/>
      <c r="V1966" s="7"/>
      <c r="W1966" s="7"/>
      <c r="X1966" s="7"/>
      <c r="Y1966" s="7"/>
      <c r="Z1966" s="9" t="s">
        <v>8996</v>
      </c>
      <c r="AA1966" s="7" t="s">
        <v>480</v>
      </c>
      <c r="AB1966" s="7">
        <v>1</v>
      </c>
    </row>
    <row r="1967" spans="1:28" ht="21.6" customHeight="1">
      <c r="A1967" s="7">
        <v>16</v>
      </c>
      <c r="B1967" s="7">
        <v>2026030516</v>
      </c>
      <c r="C1967" s="7">
        <v>1</v>
      </c>
      <c r="D1967" s="7" t="s">
        <v>7123</v>
      </c>
      <c r="E1967" s="7" t="s">
        <v>130</v>
      </c>
      <c r="F1967" s="7" t="s">
        <v>8994</v>
      </c>
      <c r="G1967" s="7" t="s">
        <v>7738</v>
      </c>
      <c r="H1967" s="7" t="s">
        <v>7560</v>
      </c>
      <c r="I1967" s="7" t="s">
        <v>8908</v>
      </c>
      <c r="J1967" s="7" t="s">
        <v>7199</v>
      </c>
      <c r="K1967" s="7" t="s">
        <v>7129</v>
      </c>
      <c r="L1967" s="9" t="s">
        <v>8909</v>
      </c>
      <c r="M1967" s="9" t="s">
        <v>8910</v>
      </c>
      <c r="N1967" s="9" t="s">
        <v>8911</v>
      </c>
      <c r="O1967" s="7" t="s">
        <v>471</v>
      </c>
      <c r="P1967" s="7"/>
      <c r="Q1967" s="7"/>
      <c r="R1967" s="7">
        <v>297580</v>
      </c>
      <c r="S1967" s="7" t="s">
        <v>480</v>
      </c>
      <c r="T1967" s="7"/>
      <c r="U1967" s="7"/>
      <c r="V1967" s="7"/>
      <c r="W1967" s="7"/>
      <c r="X1967" s="7"/>
      <c r="Y1967" s="7"/>
      <c r="Z1967" s="9" t="s">
        <v>7132</v>
      </c>
      <c r="AA1967" s="7"/>
      <c r="AB1967" s="7"/>
    </row>
    <row r="1968" spans="1:28" ht="21.6" customHeight="1">
      <c r="A1968" s="7">
        <v>23</v>
      </c>
      <c r="B1968" s="7">
        <v>2026030518</v>
      </c>
      <c r="C1968" s="7">
        <v>1</v>
      </c>
      <c r="D1968" s="7" t="s">
        <v>7123</v>
      </c>
      <c r="E1968" s="7" t="s">
        <v>130</v>
      </c>
      <c r="F1968" s="7" t="s">
        <v>8994</v>
      </c>
      <c r="G1968" s="7" t="s">
        <v>7722</v>
      </c>
      <c r="H1968" s="7" t="s">
        <v>7533</v>
      </c>
      <c r="I1968" s="7" t="s">
        <v>8913</v>
      </c>
      <c r="J1968" s="7" t="s">
        <v>7223</v>
      </c>
      <c r="K1968" s="7" t="s">
        <v>7129</v>
      </c>
      <c r="L1968" s="9" t="s">
        <v>8909</v>
      </c>
      <c r="M1968" s="9" t="s">
        <v>8910</v>
      </c>
      <c r="N1968" s="9" t="s">
        <v>8911</v>
      </c>
      <c r="O1968" s="7" t="s">
        <v>471</v>
      </c>
      <c r="P1968" s="7"/>
      <c r="Q1968" s="7"/>
      <c r="R1968" s="7">
        <v>82350</v>
      </c>
      <c r="S1968" s="7" t="s">
        <v>480</v>
      </c>
      <c r="T1968" s="7"/>
      <c r="U1968" s="7"/>
      <c r="V1968" s="7"/>
      <c r="W1968" s="7"/>
      <c r="X1968" s="7"/>
      <c r="Y1968" s="7"/>
      <c r="Z1968" s="9" t="s">
        <v>7132</v>
      </c>
      <c r="AA1968" s="7"/>
      <c r="AB1968" s="7"/>
    </row>
    <row r="1969" spans="1:28" ht="21.6" customHeight="1">
      <c r="A1969" s="7">
        <v>31</v>
      </c>
      <c r="B1969" s="7">
        <v>2026030427</v>
      </c>
      <c r="C1969" s="7">
        <v>1</v>
      </c>
      <c r="D1969" s="7" t="s">
        <v>7123</v>
      </c>
      <c r="E1969" s="7" t="s">
        <v>125</v>
      </c>
      <c r="F1969" s="7" t="s">
        <v>8994</v>
      </c>
      <c r="G1969" s="7" t="s">
        <v>7309</v>
      </c>
      <c r="H1969" s="7" t="s">
        <v>7179</v>
      </c>
      <c r="I1969" s="7" t="s">
        <v>7368</v>
      </c>
      <c r="J1969" s="7" t="s">
        <v>7199</v>
      </c>
      <c r="K1969" s="7" t="s">
        <v>7129</v>
      </c>
      <c r="L1969" s="9" t="s">
        <v>7216</v>
      </c>
      <c r="M1969" s="9" t="s">
        <v>7369</v>
      </c>
      <c r="N1969" s="9" t="s">
        <v>7370</v>
      </c>
      <c r="O1969" s="7" t="s">
        <v>471</v>
      </c>
      <c r="P1969" s="7"/>
      <c r="Q1969" s="7"/>
      <c r="R1969" s="7">
        <v>52012</v>
      </c>
      <c r="S1969" s="7" t="s">
        <v>480</v>
      </c>
      <c r="T1969" s="7"/>
      <c r="U1969" s="7"/>
      <c r="V1969" s="7"/>
      <c r="W1969" s="7"/>
      <c r="X1969" s="7"/>
      <c r="Y1969" s="7"/>
      <c r="Z1969" s="9" t="s">
        <v>7641</v>
      </c>
      <c r="AA1969" s="7" t="s">
        <v>480</v>
      </c>
      <c r="AB1969" s="7">
        <v>1</v>
      </c>
    </row>
    <row r="1970" spans="1:28" ht="21.6" customHeight="1">
      <c r="A1970" s="7">
        <v>33</v>
      </c>
      <c r="B1970" s="7">
        <v>2026030414</v>
      </c>
      <c r="C1970" s="7">
        <v>1</v>
      </c>
      <c r="D1970" s="7" t="s">
        <v>7123</v>
      </c>
      <c r="E1970" s="7" t="s">
        <v>125</v>
      </c>
      <c r="F1970" s="7" t="s">
        <v>8994</v>
      </c>
      <c r="G1970" s="7" t="s">
        <v>7226</v>
      </c>
      <c r="H1970" s="7" t="s">
        <v>7309</v>
      </c>
      <c r="I1970" s="7" t="s">
        <v>7374</v>
      </c>
      <c r="J1970" s="7" t="s">
        <v>7199</v>
      </c>
      <c r="K1970" s="7" t="s">
        <v>7129</v>
      </c>
      <c r="L1970" s="9" t="s">
        <v>7216</v>
      </c>
      <c r="M1970" s="9" t="s">
        <v>7375</v>
      </c>
      <c r="N1970" s="9" t="s">
        <v>7376</v>
      </c>
      <c r="O1970" s="7" t="s">
        <v>471</v>
      </c>
      <c r="P1970" s="7"/>
      <c r="Q1970" s="7"/>
      <c r="R1970" s="7">
        <v>84285</v>
      </c>
      <c r="S1970" s="7" t="s">
        <v>480</v>
      </c>
      <c r="T1970" s="7"/>
      <c r="U1970" s="7"/>
      <c r="V1970" s="7"/>
      <c r="W1970" s="7"/>
      <c r="X1970" s="7"/>
      <c r="Y1970" s="7"/>
      <c r="Z1970" s="9" t="s">
        <v>7641</v>
      </c>
      <c r="AA1970" s="7" t="s">
        <v>480</v>
      </c>
      <c r="AB1970" s="7">
        <v>1</v>
      </c>
    </row>
    <row r="1971" spans="1:28" ht="21.6" customHeight="1">
      <c r="A1971" s="7">
        <v>35</v>
      </c>
      <c r="B1971" s="7">
        <v>2026030412</v>
      </c>
      <c r="C1971" s="7">
        <v>1</v>
      </c>
      <c r="D1971" s="7" t="s">
        <v>7123</v>
      </c>
      <c r="E1971" s="7" t="s">
        <v>125</v>
      </c>
      <c r="F1971" s="7" t="s">
        <v>8994</v>
      </c>
      <c r="G1971" s="7" t="s">
        <v>7296</v>
      </c>
      <c r="H1971" s="7" t="s">
        <v>7226</v>
      </c>
      <c r="I1971" s="7" t="s">
        <v>8115</v>
      </c>
      <c r="J1971" s="7" t="s">
        <v>7223</v>
      </c>
      <c r="K1971" s="7" t="s">
        <v>7129</v>
      </c>
      <c r="L1971" s="9" t="s">
        <v>7216</v>
      </c>
      <c r="M1971" s="9" t="s">
        <v>7442</v>
      </c>
      <c r="N1971" s="9" t="s">
        <v>7443</v>
      </c>
      <c r="O1971" s="7" t="s">
        <v>471</v>
      </c>
      <c r="P1971" s="7"/>
      <c r="Q1971" s="7"/>
      <c r="R1971" s="7">
        <v>6105</v>
      </c>
      <c r="S1971" s="7" t="s">
        <v>480</v>
      </c>
      <c r="T1971" s="7"/>
      <c r="U1971" s="7"/>
      <c r="V1971" s="7"/>
      <c r="W1971" s="7"/>
      <c r="X1971" s="7"/>
      <c r="Y1971" s="7"/>
      <c r="Z1971" s="9" t="s">
        <v>7641</v>
      </c>
      <c r="AA1971" s="7" t="s">
        <v>480</v>
      </c>
      <c r="AB1971" s="7">
        <v>1</v>
      </c>
    </row>
    <row r="1972" spans="1:28" ht="21.6" customHeight="1">
      <c r="A1972" s="7">
        <v>41</v>
      </c>
      <c r="B1972" s="7">
        <v>2026030472</v>
      </c>
      <c r="C1972" s="7">
        <v>1</v>
      </c>
      <c r="D1972" s="7" t="s">
        <v>7123</v>
      </c>
      <c r="E1972" s="7" t="s">
        <v>125</v>
      </c>
      <c r="F1972" s="7" t="s">
        <v>8994</v>
      </c>
      <c r="G1972" s="7" t="s">
        <v>7347</v>
      </c>
      <c r="H1972" s="7" t="s">
        <v>7303</v>
      </c>
      <c r="I1972" s="7" t="s">
        <v>8495</v>
      </c>
      <c r="J1972" s="7" t="s">
        <v>8496</v>
      </c>
      <c r="K1972" s="7" t="s">
        <v>7129</v>
      </c>
      <c r="L1972" s="9" t="s">
        <v>7408</v>
      </c>
      <c r="M1972" s="9" t="s">
        <v>7472</v>
      </c>
      <c r="N1972" s="9" t="s">
        <v>8497</v>
      </c>
      <c r="O1972" s="7" t="s">
        <v>471</v>
      </c>
      <c r="P1972" s="7"/>
      <c r="Q1972" s="7"/>
      <c r="R1972" s="7">
        <v>14817</v>
      </c>
      <c r="S1972" s="7" t="s">
        <v>480</v>
      </c>
      <c r="T1972" s="7"/>
      <c r="U1972" s="7"/>
      <c r="V1972" s="7"/>
      <c r="W1972" s="7"/>
      <c r="X1972" s="7"/>
      <c r="Y1972" s="7"/>
      <c r="Z1972" s="9" t="s">
        <v>7641</v>
      </c>
      <c r="AA1972" s="7"/>
      <c r="AB1972" s="7"/>
    </row>
    <row r="1973" spans="1:28" ht="21.6" customHeight="1">
      <c r="A1973" s="7">
        <v>44</v>
      </c>
      <c r="B1973" s="7">
        <v>2026030476</v>
      </c>
      <c r="C1973" s="7">
        <v>1</v>
      </c>
      <c r="D1973" s="7" t="s">
        <v>7123</v>
      </c>
      <c r="E1973" s="7" t="s">
        <v>125</v>
      </c>
      <c r="F1973" s="7" t="s">
        <v>8994</v>
      </c>
      <c r="G1973" s="7" t="s">
        <v>7288</v>
      </c>
      <c r="H1973" s="7" t="s">
        <v>7712</v>
      </c>
      <c r="I1973" s="7" t="s">
        <v>8511</v>
      </c>
      <c r="J1973" s="7" t="s">
        <v>8496</v>
      </c>
      <c r="K1973" s="7" t="s">
        <v>7129</v>
      </c>
      <c r="L1973" s="9" t="s">
        <v>7408</v>
      </c>
      <c r="M1973" s="9" t="s">
        <v>7477</v>
      </c>
      <c r="N1973" s="9" t="s">
        <v>7478</v>
      </c>
      <c r="O1973" s="7" t="s">
        <v>471</v>
      </c>
      <c r="P1973" s="7"/>
      <c r="Q1973" s="7"/>
      <c r="R1973" s="7">
        <v>58626</v>
      </c>
      <c r="S1973" s="7" t="s">
        <v>480</v>
      </c>
      <c r="T1973" s="7"/>
      <c r="U1973" s="7"/>
      <c r="V1973" s="7"/>
      <c r="W1973" s="7"/>
      <c r="X1973" s="7"/>
      <c r="Y1973" s="7"/>
      <c r="Z1973" s="9" t="s">
        <v>7641</v>
      </c>
      <c r="AA1973" s="7"/>
      <c r="AB1973" s="7"/>
    </row>
    <row r="1974" spans="1:28" ht="21.6" customHeight="1">
      <c r="A1974" s="7">
        <v>48</v>
      </c>
      <c r="B1974" s="7">
        <v>2026030474</v>
      </c>
      <c r="C1974" s="7">
        <v>1</v>
      </c>
      <c r="D1974" s="7" t="s">
        <v>7123</v>
      </c>
      <c r="E1974" s="7" t="s">
        <v>125</v>
      </c>
      <c r="F1974" s="7" t="s">
        <v>8994</v>
      </c>
      <c r="G1974" s="7" t="s">
        <v>7303</v>
      </c>
      <c r="H1974" s="7" t="s">
        <v>7288</v>
      </c>
      <c r="I1974" s="7" t="s">
        <v>8517</v>
      </c>
      <c r="J1974" s="7" t="s">
        <v>8496</v>
      </c>
      <c r="K1974" s="7" t="s">
        <v>7129</v>
      </c>
      <c r="L1974" s="9" t="s">
        <v>7408</v>
      </c>
      <c r="M1974" s="9" t="s">
        <v>7659</v>
      </c>
      <c r="N1974" s="9" t="s">
        <v>7660</v>
      </c>
      <c r="O1974" s="7" t="s">
        <v>471</v>
      </c>
      <c r="P1974" s="7"/>
      <c r="Q1974" s="7"/>
      <c r="R1974" s="7">
        <v>98716</v>
      </c>
      <c r="S1974" s="7" t="s">
        <v>480</v>
      </c>
      <c r="T1974" s="7"/>
      <c r="U1974" s="7"/>
      <c r="V1974" s="7"/>
      <c r="W1974" s="7"/>
      <c r="X1974" s="7"/>
      <c r="Y1974" s="7"/>
      <c r="Z1974" s="9" t="s">
        <v>7641</v>
      </c>
      <c r="AA1974" s="7"/>
      <c r="AB1974" s="7"/>
    </row>
    <row r="1975" spans="1:28" ht="21.6" customHeight="1">
      <c r="A1975" s="7">
        <v>1</v>
      </c>
      <c r="B1975" s="7">
        <v>2026030711</v>
      </c>
      <c r="C1975" s="7">
        <v>1</v>
      </c>
      <c r="D1975" s="7" t="s">
        <v>7123</v>
      </c>
      <c r="E1975" s="7" t="s">
        <v>145</v>
      </c>
      <c r="F1975" s="7" t="s">
        <v>8997</v>
      </c>
      <c r="G1975" s="7" t="s">
        <v>7861</v>
      </c>
      <c r="H1975" s="7" t="s">
        <v>7845</v>
      </c>
      <c r="I1975" s="7" t="s">
        <v>8820</v>
      </c>
      <c r="J1975" s="7" t="s">
        <v>7128</v>
      </c>
      <c r="K1975" s="7" t="s">
        <v>7129</v>
      </c>
      <c r="L1975" s="9" t="s">
        <v>8821</v>
      </c>
      <c r="M1975" s="9" t="s">
        <v>8822</v>
      </c>
      <c r="N1975" s="9"/>
      <c r="O1975" s="7" t="s">
        <v>471</v>
      </c>
      <c r="P1975" s="7"/>
      <c r="Q1975" s="7">
        <v>23489</v>
      </c>
      <c r="R1975" s="7">
        <v>87335</v>
      </c>
      <c r="S1975" s="7" t="s">
        <v>480</v>
      </c>
      <c r="T1975" s="7"/>
      <c r="U1975" s="7"/>
      <c r="V1975" s="7"/>
      <c r="W1975" s="7"/>
      <c r="X1975" s="7"/>
      <c r="Y1975" s="7"/>
      <c r="Z1975" s="9" t="s">
        <v>8867</v>
      </c>
      <c r="AA1975" s="7" t="s">
        <v>480</v>
      </c>
      <c r="AB1975" s="7">
        <v>1</v>
      </c>
    </row>
    <row r="1976" spans="1:28" ht="21.6" customHeight="1">
      <c r="A1976" s="7">
        <v>2</v>
      </c>
      <c r="B1976" s="7">
        <v>2026030627</v>
      </c>
      <c r="C1976" s="7">
        <v>1</v>
      </c>
      <c r="D1976" s="7" t="s">
        <v>7123</v>
      </c>
      <c r="E1976" s="7" t="s">
        <v>145</v>
      </c>
      <c r="F1976" s="7" t="s">
        <v>8997</v>
      </c>
      <c r="G1976" s="7" t="s">
        <v>8080</v>
      </c>
      <c r="H1976" s="7" t="s">
        <v>7859</v>
      </c>
      <c r="I1976" s="7" t="s">
        <v>8856</v>
      </c>
      <c r="J1976" s="7" t="s">
        <v>7170</v>
      </c>
      <c r="K1976" s="7" t="s">
        <v>7129</v>
      </c>
      <c r="L1976" s="9" t="s">
        <v>8857</v>
      </c>
      <c r="M1976" s="9" t="s">
        <v>8858</v>
      </c>
      <c r="N1976" s="9"/>
      <c r="O1976" s="7" t="s">
        <v>471</v>
      </c>
      <c r="P1976" s="7"/>
      <c r="Q1976" s="7">
        <v>1303</v>
      </c>
      <c r="R1976" s="7">
        <v>17655</v>
      </c>
      <c r="S1976" s="7" t="s">
        <v>480</v>
      </c>
      <c r="T1976" s="7"/>
      <c r="U1976" s="7"/>
      <c r="V1976" s="7"/>
      <c r="W1976" s="7"/>
      <c r="X1976" s="7"/>
      <c r="Y1976" s="7"/>
      <c r="Z1976" s="9" t="s">
        <v>8998</v>
      </c>
      <c r="AA1976" s="7" t="s">
        <v>480</v>
      </c>
      <c r="AB1976" s="7">
        <v>1</v>
      </c>
    </row>
    <row r="1977" spans="1:28" ht="21.6" customHeight="1">
      <c r="A1977" s="7">
        <v>13</v>
      </c>
      <c r="B1977" s="7">
        <v>2026030690</v>
      </c>
      <c r="C1977" s="7">
        <v>1</v>
      </c>
      <c r="D1977" s="7" t="s">
        <v>7123</v>
      </c>
      <c r="E1977" s="7" t="s">
        <v>145</v>
      </c>
      <c r="F1977" s="7" t="s">
        <v>8997</v>
      </c>
      <c r="G1977" s="7" t="s">
        <v>7470</v>
      </c>
      <c r="H1977" s="7" t="s">
        <v>8964</v>
      </c>
      <c r="I1977" s="7" t="s">
        <v>8773</v>
      </c>
      <c r="J1977" s="7" t="s">
        <v>8496</v>
      </c>
      <c r="K1977" s="7" t="s">
        <v>7129</v>
      </c>
      <c r="L1977" s="9" t="s">
        <v>8774</v>
      </c>
      <c r="M1977" s="9" t="s">
        <v>8775</v>
      </c>
      <c r="N1977" s="9"/>
      <c r="O1977" s="7" t="s">
        <v>471</v>
      </c>
      <c r="P1977" s="7"/>
      <c r="Q1977" s="7"/>
      <c r="R1977" s="7">
        <v>215118</v>
      </c>
      <c r="S1977" s="7" t="s">
        <v>480</v>
      </c>
      <c r="T1977" s="7"/>
      <c r="U1977" s="7"/>
      <c r="V1977" s="7"/>
      <c r="W1977" s="7"/>
      <c r="X1977" s="7"/>
      <c r="Y1977" s="7"/>
      <c r="Z1977" s="9" t="s">
        <v>7766</v>
      </c>
      <c r="AA1977" s="7" t="s">
        <v>480</v>
      </c>
      <c r="AB1977" s="7">
        <v>1</v>
      </c>
    </row>
    <row r="1978" spans="1:28" ht="21.6" customHeight="1">
      <c r="A1978" s="7">
        <v>27</v>
      </c>
      <c r="B1978" s="7">
        <v>2026030678</v>
      </c>
      <c r="C1978" s="7">
        <v>1</v>
      </c>
      <c r="D1978" s="7" t="s">
        <v>7123</v>
      </c>
      <c r="E1978" s="7" t="s">
        <v>130</v>
      </c>
      <c r="F1978" s="7" t="s">
        <v>8997</v>
      </c>
      <c r="G1978" s="7" t="s">
        <v>7309</v>
      </c>
      <c r="H1978" s="7" t="s">
        <v>7179</v>
      </c>
      <c r="I1978" s="7" t="s">
        <v>8102</v>
      </c>
      <c r="J1978" s="7" t="s">
        <v>7170</v>
      </c>
      <c r="K1978" s="7" t="s">
        <v>7129</v>
      </c>
      <c r="L1978" s="9" t="s">
        <v>7496</v>
      </c>
      <c r="M1978" s="9" t="s">
        <v>8103</v>
      </c>
      <c r="N1978" s="9" t="s">
        <v>7646</v>
      </c>
      <c r="O1978" s="7" t="s">
        <v>471</v>
      </c>
      <c r="P1978" s="7"/>
      <c r="Q1978" s="7">
        <v>1705</v>
      </c>
      <c r="R1978" s="7">
        <v>93726</v>
      </c>
      <c r="S1978" s="7" t="s">
        <v>480</v>
      </c>
      <c r="T1978" s="7"/>
      <c r="U1978" s="7"/>
      <c r="V1978" s="7"/>
      <c r="W1978" s="7"/>
      <c r="X1978" s="7"/>
      <c r="Y1978" s="7"/>
      <c r="Z1978" s="9" t="s">
        <v>7132</v>
      </c>
      <c r="AA1978" s="7"/>
      <c r="AB1978" s="7"/>
    </row>
    <row r="1979" spans="1:28" ht="21.6" customHeight="1">
      <c r="A1979" s="7">
        <v>39</v>
      </c>
      <c r="B1979" s="7">
        <v>2026030680</v>
      </c>
      <c r="C1979" s="7">
        <v>1</v>
      </c>
      <c r="D1979" s="7" t="s">
        <v>7123</v>
      </c>
      <c r="E1979" s="7" t="s">
        <v>130</v>
      </c>
      <c r="F1979" s="7" t="s">
        <v>8997</v>
      </c>
      <c r="G1979" s="7" t="s">
        <v>7179</v>
      </c>
      <c r="H1979" s="7" t="s">
        <v>7989</v>
      </c>
      <c r="I1979" s="7" t="s">
        <v>8231</v>
      </c>
      <c r="J1979" s="7" t="s">
        <v>1843</v>
      </c>
      <c r="K1979" s="7" t="s">
        <v>7129</v>
      </c>
      <c r="L1979" s="9" t="s">
        <v>7496</v>
      </c>
      <c r="M1979" s="9" t="s">
        <v>7497</v>
      </c>
      <c r="N1979" s="9" t="s">
        <v>7498</v>
      </c>
      <c r="O1979" s="7" t="s">
        <v>471</v>
      </c>
      <c r="P1979" s="7"/>
      <c r="Q1979" s="7"/>
      <c r="R1979" s="7">
        <v>158084</v>
      </c>
      <c r="S1979" s="7" t="s">
        <v>480</v>
      </c>
      <c r="T1979" s="7"/>
      <c r="U1979" s="7"/>
      <c r="V1979" s="7"/>
      <c r="W1979" s="7"/>
      <c r="X1979" s="7"/>
      <c r="Y1979" s="7"/>
      <c r="Z1979" s="9" t="s">
        <v>7132</v>
      </c>
      <c r="AA1979" s="7"/>
      <c r="AB1979" s="7"/>
    </row>
    <row r="1980" spans="1:28" ht="21.6" customHeight="1">
      <c r="A1980" s="7">
        <v>50</v>
      </c>
      <c r="B1980" s="7">
        <v>2026030775</v>
      </c>
      <c r="C1980" s="7">
        <v>1</v>
      </c>
      <c r="D1980" s="7" t="s">
        <v>7123</v>
      </c>
      <c r="E1980" s="7" t="s">
        <v>125</v>
      </c>
      <c r="F1980" s="7" t="s">
        <v>8997</v>
      </c>
      <c r="G1980" s="7" t="s">
        <v>7372</v>
      </c>
      <c r="H1980" s="7" t="s">
        <v>8022</v>
      </c>
      <c r="I1980" s="7" t="s">
        <v>7350</v>
      </c>
      <c r="J1980" s="7" t="s">
        <v>7199</v>
      </c>
      <c r="K1980" s="7" t="s">
        <v>7129</v>
      </c>
      <c r="L1980" s="9" t="s">
        <v>7344</v>
      </c>
      <c r="M1980" s="9" t="s">
        <v>7521</v>
      </c>
      <c r="N1980" s="9" t="s">
        <v>7522</v>
      </c>
      <c r="O1980" s="7" t="s">
        <v>471</v>
      </c>
      <c r="P1980" s="7"/>
      <c r="Q1980" s="7"/>
      <c r="R1980" s="7">
        <v>1829</v>
      </c>
      <c r="S1980" s="7" t="s">
        <v>480</v>
      </c>
      <c r="T1980" s="7"/>
      <c r="U1980" s="7"/>
      <c r="V1980" s="7"/>
      <c r="W1980" s="7"/>
      <c r="X1980" s="7"/>
      <c r="Y1980" s="7"/>
      <c r="Z1980" s="9" t="s">
        <v>7641</v>
      </c>
      <c r="AA1980" s="7" t="s">
        <v>480</v>
      </c>
      <c r="AB1980" s="7">
        <v>1</v>
      </c>
    </row>
    <row r="1981" spans="1:28" ht="21.6" customHeight="1">
      <c r="A1981" s="7">
        <v>56</v>
      </c>
      <c r="B1981" s="7">
        <v>2026030602</v>
      </c>
      <c r="C1981" s="7">
        <v>1</v>
      </c>
      <c r="D1981" s="7" t="s">
        <v>7123</v>
      </c>
      <c r="E1981" s="7" t="s">
        <v>125</v>
      </c>
      <c r="F1981" s="7" t="s">
        <v>8997</v>
      </c>
      <c r="G1981" s="7" t="s">
        <v>7296</v>
      </c>
      <c r="H1981" s="7" t="s">
        <v>7226</v>
      </c>
      <c r="I1981" s="7" t="s">
        <v>7379</v>
      </c>
      <c r="J1981" s="7" t="s">
        <v>7223</v>
      </c>
      <c r="K1981" s="7" t="s">
        <v>7129</v>
      </c>
      <c r="L1981" s="9" t="s">
        <v>7380</v>
      </c>
      <c r="M1981" s="9" t="s">
        <v>7381</v>
      </c>
      <c r="N1981" s="9" t="s">
        <v>7382</v>
      </c>
      <c r="O1981" s="7" t="s">
        <v>471</v>
      </c>
      <c r="P1981" s="7"/>
      <c r="Q1981" s="7"/>
      <c r="R1981" s="7">
        <v>180909</v>
      </c>
      <c r="S1981" s="7" t="s">
        <v>480</v>
      </c>
      <c r="T1981" s="7"/>
      <c r="U1981" s="7"/>
      <c r="V1981" s="7"/>
      <c r="W1981" s="7"/>
      <c r="X1981" s="7"/>
      <c r="Y1981" s="7"/>
      <c r="Z1981" s="9" t="s">
        <v>7641</v>
      </c>
      <c r="AA1981" s="7" t="s">
        <v>480</v>
      </c>
      <c r="AB1981" s="7">
        <v>1</v>
      </c>
    </row>
    <row r="1982" spans="1:28" ht="21.6" customHeight="1">
      <c r="A1982" s="7">
        <v>59</v>
      </c>
      <c r="B1982" s="7">
        <v>2026030605</v>
      </c>
      <c r="C1982" s="7">
        <v>1</v>
      </c>
      <c r="D1982" s="7" t="s">
        <v>7123</v>
      </c>
      <c r="E1982" s="7" t="s">
        <v>125</v>
      </c>
      <c r="F1982" s="7" t="s">
        <v>8997</v>
      </c>
      <c r="G1982" s="7" t="s">
        <v>7226</v>
      </c>
      <c r="H1982" s="7" t="s">
        <v>7309</v>
      </c>
      <c r="I1982" s="7" t="s">
        <v>7386</v>
      </c>
      <c r="J1982" s="7" t="s">
        <v>7223</v>
      </c>
      <c r="K1982" s="7" t="s">
        <v>7129</v>
      </c>
      <c r="L1982" s="9" t="s">
        <v>7380</v>
      </c>
      <c r="M1982" s="9" t="s">
        <v>7387</v>
      </c>
      <c r="N1982" s="9" t="s">
        <v>7388</v>
      </c>
      <c r="O1982" s="7" t="s">
        <v>471</v>
      </c>
      <c r="P1982" s="7"/>
      <c r="Q1982" s="7"/>
      <c r="R1982" s="7">
        <v>179230</v>
      </c>
      <c r="S1982" s="7" t="s">
        <v>480</v>
      </c>
      <c r="T1982" s="7"/>
      <c r="U1982" s="7"/>
      <c r="V1982" s="7"/>
      <c r="W1982" s="7"/>
      <c r="X1982" s="7"/>
      <c r="Y1982" s="7"/>
      <c r="Z1982" s="9" t="s">
        <v>7641</v>
      </c>
      <c r="AA1982" s="7" t="s">
        <v>480</v>
      </c>
      <c r="AB1982" s="7">
        <v>1</v>
      </c>
    </row>
    <row r="1983" spans="1:28" ht="21.6" customHeight="1">
      <c r="A1983" s="7">
        <v>64</v>
      </c>
      <c r="B1983" s="7">
        <v>2026030771</v>
      </c>
      <c r="C1983" s="7">
        <v>1</v>
      </c>
      <c r="D1983" s="7" t="s">
        <v>7123</v>
      </c>
      <c r="E1983" s="7" t="s">
        <v>125</v>
      </c>
      <c r="F1983" s="7" t="s">
        <v>8997</v>
      </c>
      <c r="G1983" s="7" t="s">
        <v>7332</v>
      </c>
      <c r="H1983" s="7" t="s">
        <v>7533</v>
      </c>
      <c r="I1983" s="7" t="s">
        <v>8369</v>
      </c>
      <c r="J1983" s="7" t="s">
        <v>7223</v>
      </c>
      <c r="K1983" s="7" t="s">
        <v>7129</v>
      </c>
      <c r="L1983" s="9" t="s">
        <v>7344</v>
      </c>
      <c r="M1983" s="9" t="s">
        <v>7468</v>
      </c>
      <c r="N1983" s="9" t="s">
        <v>7469</v>
      </c>
      <c r="O1983" s="7" t="s">
        <v>471</v>
      </c>
      <c r="P1983" s="7"/>
      <c r="Q1983" s="7"/>
      <c r="R1983" s="7">
        <v>25095</v>
      </c>
      <c r="S1983" s="7" t="s">
        <v>480</v>
      </c>
      <c r="T1983" s="7"/>
      <c r="U1983" s="7"/>
      <c r="V1983" s="7"/>
      <c r="W1983" s="7"/>
      <c r="X1983" s="7"/>
      <c r="Y1983" s="7"/>
      <c r="Z1983" s="9" t="s">
        <v>7641</v>
      </c>
      <c r="AA1983" s="7" t="s">
        <v>480</v>
      </c>
      <c r="AB1983" s="7"/>
    </row>
    <row r="1984" spans="1:28" ht="21.6" customHeight="1">
      <c r="A1984" s="7">
        <v>65</v>
      </c>
      <c r="B1984" s="7">
        <v>2026030767</v>
      </c>
      <c r="C1984" s="7">
        <v>1</v>
      </c>
      <c r="D1984" s="7" t="s">
        <v>7123</v>
      </c>
      <c r="E1984" s="7" t="s">
        <v>125</v>
      </c>
      <c r="F1984" s="7" t="s">
        <v>8997</v>
      </c>
      <c r="G1984" s="7" t="s">
        <v>7599</v>
      </c>
      <c r="H1984" s="7" t="s">
        <v>7332</v>
      </c>
      <c r="I1984" s="7" t="s">
        <v>8415</v>
      </c>
      <c r="J1984" s="7" t="s">
        <v>7223</v>
      </c>
      <c r="K1984" s="7" t="s">
        <v>7129</v>
      </c>
      <c r="L1984" s="9" t="s">
        <v>7344</v>
      </c>
      <c r="M1984" s="9" t="s">
        <v>7465</v>
      </c>
      <c r="N1984" s="9" t="s">
        <v>7466</v>
      </c>
      <c r="O1984" s="7" t="s">
        <v>471</v>
      </c>
      <c r="P1984" s="7"/>
      <c r="Q1984" s="7"/>
      <c r="R1984" s="7">
        <v>27243</v>
      </c>
      <c r="S1984" s="7" t="s">
        <v>480</v>
      </c>
      <c r="T1984" s="7"/>
      <c r="U1984" s="7"/>
      <c r="V1984" s="7"/>
      <c r="W1984" s="7"/>
      <c r="X1984" s="7"/>
      <c r="Y1984" s="7"/>
      <c r="Z1984" s="9" t="s">
        <v>7641</v>
      </c>
      <c r="AA1984" s="7" t="s">
        <v>480</v>
      </c>
      <c r="AB1984" s="7">
        <v>1</v>
      </c>
    </row>
    <row r="1985" spans="1:28" ht="21.6" customHeight="1">
      <c r="A1985" s="7">
        <v>67</v>
      </c>
      <c r="B1985" s="7">
        <v>2026030777</v>
      </c>
      <c r="C1985" s="7">
        <v>1</v>
      </c>
      <c r="D1985" s="7" t="s">
        <v>7123</v>
      </c>
      <c r="E1985" s="7" t="s">
        <v>125</v>
      </c>
      <c r="F1985" s="7" t="s">
        <v>8997</v>
      </c>
      <c r="G1985" s="7" t="s">
        <v>8022</v>
      </c>
      <c r="H1985" s="7" t="s">
        <v>8290</v>
      </c>
      <c r="I1985" s="7" t="s">
        <v>8371</v>
      </c>
      <c r="J1985" s="7" t="s">
        <v>7223</v>
      </c>
      <c r="K1985" s="7" t="s">
        <v>7129</v>
      </c>
      <c r="L1985" s="9" t="s">
        <v>7344</v>
      </c>
      <c r="M1985" s="9" t="s">
        <v>7345</v>
      </c>
      <c r="N1985" s="9" t="s">
        <v>7346</v>
      </c>
      <c r="O1985" s="7" t="s">
        <v>471</v>
      </c>
      <c r="P1985" s="7"/>
      <c r="Q1985" s="7"/>
      <c r="R1985" s="7">
        <v>19342</v>
      </c>
      <c r="S1985" s="7" t="s">
        <v>480</v>
      </c>
      <c r="T1985" s="7"/>
      <c r="U1985" s="7"/>
      <c r="V1985" s="7"/>
      <c r="W1985" s="7"/>
      <c r="X1985" s="7"/>
      <c r="Y1985" s="7"/>
      <c r="Z1985" s="9" t="s">
        <v>7641</v>
      </c>
      <c r="AA1985" s="7" t="s">
        <v>480</v>
      </c>
      <c r="AB1985" s="7">
        <v>1</v>
      </c>
    </row>
    <row r="1986" spans="1:28" ht="21.6" customHeight="1">
      <c r="A1986" s="7">
        <v>69</v>
      </c>
      <c r="B1986" s="7">
        <v>2026030765</v>
      </c>
      <c r="C1986" s="7">
        <v>1</v>
      </c>
      <c r="D1986" s="7" t="s">
        <v>7123</v>
      </c>
      <c r="E1986" s="7" t="s">
        <v>125</v>
      </c>
      <c r="F1986" s="7" t="s">
        <v>8997</v>
      </c>
      <c r="G1986" s="7" t="s">
        <v>7275</v>
      </c>
      <c r="H1986" s="7" t="s">
        <v>7599</v>
      </c>
      <c r="I1986" s="7" t="s">
        <v>8373</v>
      </c>
      <c r="J1986" s="7" t="s">
        <v>7223</v>
      </c>
      <c r="K1986" s="7" t="s">
        <v>7129</v>
      </c>
      <c r="L1986" s="9" t="s">
        <v>7344</v>
      </c>
      <c r="M1986" s="9" t="s">
        <v>7481</v>
      </c>
      <c r="N1986" s="9" t="s">
        <v>7440</v>
      </c>
      <c r="O1986" s="7" t="s">
        <v>471</v>
      </c>
      <c r="P1986" s="7"/>
      <c r="Q1986" s="7"/>
      <c r="R1986" s="7">
        <v>23130</v>
      </c>
      <c r="S1986" s="7" t="s">
        <v>480</v>
      </c>
      <c r="T1986" s="7"/>
      <c r="U1986" s="7"/>
      <c r="V1986" s="7"/>
      <c r="W1986" s="7"/>
      <c r="X1986" s="7"/>
      <c r="Y1986" s="7"/>
      <c r="Z1986" s="9" t="s">
        <v>7641</v>
      </c>
      <c r="AA1986" s="7" t="s">
        <v>480</v>
      </c>
      <c r="AB1986" s="7">
        <v>1</v>
      </c>
    </row>
    <row r="1987" spans="1:28" ht="21.6" customHeight="1">
      <c r="A1987" s="7">
        <v>71</v>
      </c>
      <c r="B1987" s="7">
        <v>2026030763</v>
      </c>
      <c r="C1987" s="7">
        <v>1</v>
      </c>
      <c r="D1987" s="7" t="s">
        <v>7123</v>
      </c>
      <c r="E1987" s="7" t="s">
        <v>125</v>
      </c>
      <c r="F1987" s="7" t="s">
        <v>8997</v>
      </c>
      <c r="G1987" s="7" t="s">
        <v>7150</v>
      </c>
      <c r="H1987" s="7" t="s">
        <v>7275</v>
      </c>
      <c r="I1987" s="7" t="s">
        <v>8416</v>
      </c>
      <c r="J1987" s="7" t="s">
        <v>7223</v>
      </c>
      <c r="K1987" s="7" t="s">
        <v>7129</v>
      </c>
      <c r="L1987" s="9" t="s">
        <v>7344</v>
      </c>
      <c r="M1987" s="9" t="s">
        <v>7460</v>
      </c>
      <c r="N1987" s="9" t="s">
        <v>7325</v>
      </c>
      <c r="O1987" s="7" t="s">
        <v>471</v>
      </c>
      <c r="P1987" s="7"/>
      <c r="Q1987" s="7"/>
      <c r="R1987" s="7">
        <v>12518</v>
      </c>
      <c r="S1987" s="7" t="s">
        <v>480</v>
      </c>
      <c r="T1987" s="7"/>
      <c r="U1987" s="7"/>
      <c r="V1987" s="7"/>
      <c r="W1987" s="7"/>
      <c r="X1987" s="7"/>
      <c r="Y1987" s="7"/>
      <c r="Z1987" s="9" t="s">
        <v>7641</v>
      </c>
      <c r="AA1987" s="7" t="s">
        <v>480</v>
      </c>
      <c r="AB1987" s="7">
        <v>1</v>
      </c>
    </row>
    <row r="1988" spans="1:28" ht="21.6" customHeight="1">
      <c r="A1988" s="7">
        <v>75</v>
      </c>
      <c r="B1988" s="7">
        <v>2026030773</v>
      </c>
      <c r="C1988" s="7">
        <v>1</v>
      </c>
      <c r="D1988" s="7" t="s">
        <v>7123</v>
      </c>
      <c r="E1988" s="7" t="s">
        <v>125</v>
      </c>
      <c r="F1988" s="7" t="s">
        <v>8997</v>
      </c>
      <c r="G1988" s="7" t="s">
        <v>7533</v>
      </c>
      <c r="H1988" s="7" t="s">
        <v>7372</v>
      </c>
      <c r="I1988" s="7" t="s">
        <v>7456</v>
      </c>
      <c r="J1988" s="7" t="s">
        <v>7244</v>
      </c>
      <c r="K1988" s="7" t="s">
        <v>7129</v>
      </c>
      <c r="L1988" s="9" t="s">
        <v>7344</v>
      </c>
      <c r="M1988" s="9" t="s">
        <v>7457</v>
      </c>
      <c r="N1988" s="9" t="s">
        <v>7458</v>
      </c>
      <c r="O1988" s="7" t="s">
        <v>471</v>
      </c>
      <c r="P1988" s="7"/>
      <c r="Q1988" s="7"/>
      <c r="R1988" s="7">
        <v>479</v>
      </c>
      <c r="S1988" s="7" t="s">
        <v>480</v>
      </c>
      <c r="T1988" s="7"/>
      <c r="U1988" s="7"/>
      <c r="V1988" s="7"/>
      <c r="W1988" s="7"/>
      <c r="X1988" s="7"/>
      <c r="Y1988" s="7"/>
      <c r="Z1988" s="9" t="s">
        <v>7641</v>
      </c>
      <c r="AA1988" s="7" t="s">
        <v>480</v>
      </c>
      <c r="AB1988" s="7">
        <v>1</v>
      </c>
    </row>
    <row r="1989" spans="1:28" ht="21.6" customHeight="1">
      <c r="A1989" s="7">
        <v>77</v>
      </c>
      <c r="B1989" s="7">
        <v>2026030769</v>
      </c>
      <c r="C1989" s="7">
        <v>1</v>
      </c>
      <c r="D1989" s="7" t="s">
        <v>7123</v>
      </c>
      <c r="E1989" s="7" t="s">
        <v>125</v>
      </c>
      <c r="F1989" s="7" t="s">
        <v>8997</v>
      </c>
      <c r="G1989" s="7" t="s">
        <v>7332</v>
      </c>
      <c r="H1989" s="7" t="s">
        <v>7793</v>
      </c>
      <c r="I1989" s="7" t="s">
        <v>7467</v>
      </c>
      <c r="J1989" s="7" t="s">
        <v>7244</v>
      </c>
      <c r="K1989" s="7" t="s">
        <v>7129</v>
      </c>
      <c r="L1989" s="9" t="s">
        <v>7344</v>
      </c>
      <c r="M1989" s="9" t="s">
        <v>7351</v>
      </c>
      <c r="N1989" s="9" t="s">
        <v>7352</v>
      </c>
      <c r="O1989" s="7" t="s">
        <v>471</v>
      </c>
      <c r="P1989" s="7"/>
      <c r="Q1989" s="7"/>
      <c r="R1989" s="7">
        <v>4221</v>
      </c>
      <c r="S1989" s="7" t="s">
        <v>480</v>
      </c>
      <c r="T1989" s="7"/>
      <c r="U1989" s="7"/>
      <c r="V1989" s="7"/>
      <c r="W1989" s="7"/>
      <c r="X1989" s="7"/>
      <c r="Y1989" s="7"/>
      <c r="Z1989" s="9" t="s">
        <v>7641</v>
      </c>
      <c r="AA1989" s="7" t="s">
        <v>480</v>
      </c>
      <c r="AB1989" s="7">
        <v>1</v>
      </c>
    </row>
    <row r="1990" spans="1:28" ht="21.6" customHeight="1">
      <c r="A1990" s="7">
        <v>11</v>
      </c>
      <c r="B1990" s="7">
        <v>2026030925</v>
      </c>
      <c r="C1990" s="7">
        <v>1</v>
      </c>
      <c r="D1990" s="7" t="s">
        <v>7123</v>
      </c>
      <c r="E1990" s="7" t="s">
        <v>145</v>
      </c>
      <c r="F1990" s="7" t="s">
        <v>8999</v>
      </c>
      <c r="G1990" s="7" t="s">
        <v>7327</v>
      </c>
      <c r="H1990" s="7" t="s">
        <v>7814</v>
      </c>
      <c r="I1990" s="7" t="s">
        <v>8733</v>
      </c>
      <c r="J1990" s="7" t="s">
        <v>7199</v>
      </c>
      <c r="K1990" s="7" t="s">
        <v>7129</v>
      </c>
      <c r="L1990" s="9" t="s">
        <v>7216</v>
      </c>
      <c r="M1990" s="9" t="s">
        <v>8734</v>
      </c>
      <c r="N1990" s="9" t="s">
        <v>8735</v>
      </c>
      <c r="O1990" s="7" t="s">
        <v>471</v>
      </c>
      <c r="P1990" s="7"/>
      <c r="Q1990" s="7"/>
      <c r="R1990" s="7">
        <v>44084</v>
      </c>
      <c r="S1990" s="7" t="s">
        <v>480</v>
      </c>
      <c r="T1990" s="7"/>
      <c r="U1990" s="7"/>
      <c r="V1990" s="7"/>
      <c r="W1990" s="7"/>
      <c r="X1990" s="7"/>
      <c r="Y1990" s="7"/>
      <c r="Z1990" s="9" t="s">
        <v>9000</v>
      </c>
      <c r="AA1990" s="7" t="s">
        <v>480</v>
      </c>
      <c r="AB1990" s="7">
        <v>1</v>
      </c>
    </row>
    <row r="1991" spans="1:28" ht="21.6" customHeight="1">
      <c r="A1991" s="7">
        <v>16</v>
      </c>
      <c r="B1991" s="7">
        <v>2026030985</v>
      </c>
      <c r="C1991" s="7">
        <v>1</v>
      </c>
      <c r="D1991" s="7" t="s">
        <v>7123</v>
      </c>
      <c r="E1991" s="7" t="s">
        <v>145</v>
      </c>
      <c r="F1991" s="7" t="s">
        <v>8999</v>
      </c>
      <c r="G1991" s="7" t="s">
        <v>7347</v>
      </c>
      <c r="H1991" s="7" t="s">
        <v>7954</v>
      </c>
      <c r="I1991" s="7" t="s">
        <v>8770</v>
      </c>
      <c r="J1991" s="7" t="s">
        <v>8496</v>
      </c>
      <c r="K1991" s="7" t="s">
        <v>7129</v>
      </c>
      <c r="L1991" s="9" t="s">
        <v>8771</v>
      </c>
      <c r="M1991" s="9" t="s">
        <v>8772</v>
      </c>
      <c r="N1991" s="9"/>
      <c r="O1991" s="7" t="s">
        <v>471</v>
      </c>
      <c r="P1991" s="7"/>
      <c r="Q1991" s="7"/>
      <c r="R1991" s="7">
        <v>119814</v>
      </c>
      <c r="S1991" s="7" t="s">
        <v>480</v>
      </c>
      <c r="T1991" s="7"/>
      <c r="U1991" s="7"/>
      <c r="V1991" s="7"/>
      <c r="W1991" s="7"/>
      <c r="X1991" s="7"/>
      <c r="Y1991" s="7"/>
      <c r="Z1991" s="9" t="s">
        <v>7766</v>
      </c>
      <c r="AA1991" s="7" t="s">
        <v>480</v>
      </c>
      <c r="AB1991" s="7">
        <v>1</v>
      </c>
    </row>
    <row r="1992" spans="1:28" ht="21.6" customHeight="1">
      <c r="A1992" s="7">
        <v>44</v>
      </c>
      <c r="B1992" s="7">
        <v>2026030950</v>
      </c>
      <c r="C1992" s="7">
        <v>1</v>
      </c>
      <c r="D1992" s="7" t="s">
        <v>7123</v>
      </c>
      <c r="E1992" s="7" t="s">
        <v>130</v>
      </c>
      <c r="F1992" s="7" t="s">
        <v>8999</v>
      </c>
      <c r="G1992" s="7" t="s">
        <v>7179</v>
      </c>
      <c r="H1992" s="7" t="s">
        <v>7300</v>
      </c>
      <c r="I1992" s="7" t="s">
        <v>8545</v>
      </c>
      <c r="J1992" s="7" t="s">
        <v>7170</v>
      </c>
      <c r="K1992" s="7" t="s">
        <v>7129</v>
      </c>
      <c r="L1992" s="9" t="s">
        <v>7486</v>
      </c>
      <c r="M1992" s="9" t="s">
        <v>7487</v>
      </c>
      <c r="N1992" s="9"/>
      <c r="O1992" s="7" t="s">
        <v>471</v>
      </c>
      <c r="P1992" s="7"/>
      <c r="Q1992" s="7">
        <v>200</v>
      </c>
      <c r="R1992" s="7">
        <v>12740</v>
      </c>
      <c r="S1992" s="7" t="s">
        <v>480</v>
      </c>
      <c r="T1992" s="7"/>
      <c r="U1992" s="7"/>
      <c r="V1992" s="7"/>
      <c r="W1992" s="7"/>
      <c r="X1992" s="7"/>
      <c r="Y1992" s="7"/>
      <c r="Z1992" s="9" t="s">
        <v>7132</v>
      </c>
      <c r="AA1992" s="7" t="s">
        <v>480</v>
      </c>
      <c r="AB1992" s="7">
        <v>1</v>
      </c>
    </row>
    <row r="1993" spans="1:28" ht="21.6" customHeight="1">
      <c r="A1993" s="7">
        <v>56</v>
      </c>
      <c r="B1993" s="7">
        <v>2026030961</v>
      </c>
      <c r="C1993" s="7">
        <v>1</v>
      </c>
      <c r="D1993" s="7" t="s">
        <v>7123</v>
      </c>
      <c r="E1993" s="7" t="s">
        <v>130</v>
      </c>
      <c r="F1993" s="7" t="s">
        <v>8999</v>
      </c>
      <c r="G1993" s="7" t="s">
        <v>7303</v>
      </c>
      <c r="H1993" s="7" t="s">
        <v>8603</v>
      </c>
      <c r="I1993" s="7" t="s">
        <v>8838</v>
      </c>
      <c r="J1993" s="7" t="s">
        <v>7247</v>
      </c>
      <c r="K1993" s="7" t="s">
        <v>7129</v>
      </c>
      <c r="L1993" s="9" t="s">
        <v>8667</v>
      </c>
      <c r="M1993" s="9" t="s">
        <v>8839</v>
      </c>
      <c r="N1993" s="9" t="s">
        <v>8840</v>
      </c>
      <c r="O1993" s="7" t="s">
        <v>471</v>
      </c>
      <c r="P1993" s="7"/>
      <c r="Q1993" s="7">
        <v>3889</v>
      </c>
      <c r="R1993" s="7">
        <v>26122</v>
      </c>
      <c r="S1993" s="7" t="s">
        <v>480</v>
      </c>
      <c r="T1993" s="7"/>
      <c r="U1993" s="7"/>
      <c r="V1993" s="7"/>
      <c r="W1993" s="7"/>
      <c r="X1993" s="7"/>
      <c r="Y1993" s="7"/>
      <c r="Z1993" s="9" t="s">
        <v>7132</v>
      </c>
      <c r="AA1993" s="7"/>
      <c r="AB1993" s="7"/>
    </row>
    <row r="1994" spans="1:28" ht="21.6" customHeight="1">
      <c r="A1994" s="7">
        <v>73</v>
      </c>
      <c r="B1994" s="7">
        <v>2026030893</v>
      </c>
      <c r="C1994" s="7">
        <v>1</v>
      </c>
      <c r="D1994" s="7" t="s">
        <v>7123</v>
      </c>
      <c r="E1994" s="7" t="s">
        <v>125</v>
      </c>
      <c r="F1994" s="7" t="s">
        <v>8999</v>
      </c>
      <c r="G1994" s="7" t="s">
        <v>7296</v>
      </c>
      <c r="H1994" s="7" t="s">
        <v>7226</v>
      </c>
      <c r="I1994" s="7" t="s">
        <v>7628</v>
      </c>
      <c r="J1994" s="7" t="s">
        <v>7170</v>
      </c>
      <c r="K1994" s="7" t="s">
        <v>7129</v>
      </c>
      <c r="L1994" s="9" t="s">
        <v>7329</v>
      </c>
      <c r="M1994" s="9" t="s">
        <v>7629</v>
      </c>
      <c r="N1994" s="9" t="s">
        <v>7630</v>
      </c>
      <c r="O1994" s="7" t="s">
        <v>471</v>
      </c>
      <c r="P1994" s="7">
        <v>2038</v>
      </c>
      <c r="Q1994" s="7">
        <v>3049</v>
      </c>
      <c r="R1994" s="7">
        <v>10425</v>
      </c>
      <c r="S1994" s="7" t="s">
        <v>480</v>
      </c>
      <c r="T1994" s="7"/>
      <c r="U1994" s="7"/>
      <c r="V1994" s="7"/>
      <c r="W1994" s="7"/>
      <c r="X1994" s="7"/>
      <c r="Y1994" s="7"/>
      <c r="Z1994" s="9" t="s">
        <v>7641</v>
      </c>
      <c r="AA1994" s="7" t="s">
        <v>480</v>
      </c>
      <c r="AB1994" s="7">
        <v>1</v>
      </c>
    </row>
    <row r="1995" spans="1:28" ht="21.6" customHeight="1">
      <c r="A1995" s="7">
        <v>76</v>
      </c>
      <c r="B1995" s="7">
        <v>2026031008</v>
      </c>
      <c r="C1995" s="7">
        <v>1</v>
      </c>
      <c r="D1995" s="7" t="s">
        <v>7123</v>
      </c>
      <c r="E1995" s="7" t="s">
        <v>125</v>
      </c>
      <c r="F1995" s="7" t="s">
        <v>8999</v>
      </c>
      <c r="G1995" s="7" t="s">
        <v>7196</v>
      </c>
      <c r="H1995" s="7" t="s">
        <v>7150</v>
      </c>
      <c r="I1995" s="7" t="s">
        <v>7634</v>
      </c>
      <c r="J1995" s="7" t="s">
        <v>7170</v>
      </c>
      <c r="K1995" s="7" t="s">
        <v>7129</v>
      </c>
      <c r="L1995" s="9" t="s">
        <v>7290</v>
      </c>
      <c r="M1995" s="9" t="s">
        <v>7291</v>
      </c>
      <c r="N1995" s="9" t="s">
        <v>7443</v>
      </c>
      <c r="O1995" s="7" t="s">
        <v>471</v>
      </c>
      <c r="P1995" s="7"/>
      <c r="Q1995" s="7">
        <v>1400</v>
      </c>
      <c r="R1995" s="7">
        <v>21000</v>
      </c>
      <c r="S1995" s="7" t="s">
        <v>480</v>
      </c>
      <c r="T1995" s="7"/>
      <c r="U1995" s="7"/>
      <c r="V1995" s="7"/>
      <c r="W1995" s="7"/>
      <c r="X1995" s="7"/>
      <c r="Y1995" s="7"/>
      <c r="Z1995" s="9" t="s">
        <v>7641</v>
      </c>
      <c r="AA1995" s="7" t="s">
        <v>480</v>
      </c>
      <c r="AB1995" s="7"/>
    </row>
    <row r="1996" spans="1:28" ht="21.6" customHeight="1">
      <c r="A1996" s="7">
        <v>77</v>
      </c>
      <c r="B1996" s="7">
        <v>2026030895</v>
      </c>
      <c r="C1996" s="7">
        <v>1</v>
      </c>
      <c r="D1996" s="7" t="s">
        <v>7123</v>
      </c>
      <c r="E1996" s="7" t="s">
        <v>125</v>
      </c>
      <c r="F1996" s="7" t="s">
        <v>8999</v>
      </c>
      <c r="G1996" s="7" t="s">
        <v>7226</v>
      </c>
      <c r="H1996" s="7" t="s">
        <v>7309</v>
      </c>
      <c r="I1996" s="7" t="s">
        <v>7885</v>
      </c>
      <c r="J1996" s="7" t="s">
        <v>7170</v>
      </c>
      <c r="K1996" s="7" t="s">
        <v>7129</v>
      </c>
      <c r="L1996" s="9" t="s">
        <v>7329</v>
      </c>
      <c r="M1996" s="9" t="s">
        <v>7886</v>
      </c>
      <c r="N1996" s="9" t="s">
        <v>7887</v>
      </c>
      <c r="O1996" s="7" t="s">
        <v>471</v>
      </c>
      <c r="P1996" s="7">
        <v>221</v>
      </c>
      <c r="Q1996" s="7">
        <v>1214</v>
      </c>
      <c r="R1996" s="7">
        <v>5979</v>
      </c>
      <c r="S1996" s="7" t="s">
        <v>480</v>
      </c>
      <c r="T1996" s="7"/>
      <c r="U1996" s="7"/>
      <c r="V1996" s="7"/>
      <c r="W1996" s="7"/>
      <c r="X1996" s="7"/>
      <c r="Y1996" s="7"/>
      <c r="Z1996" s="9" t="s">
        <v>7641</v>
      </c>
      <c r="AA1996" s="7" t="s">
        <v>480</v>
      </c>
      <c r="AB1996" s="7">
        <v>1</v>
      </c>
    </row>
    <row r="1997" spans="1:28" ht="21.6" customHeight="1">
      <c r="A1997" s="7">
        <v>95</v>
      </c>
      <c r="B1997" s="7">
        <v>2026031006</v>
      </c>
      <c r="C1997" s="7">
        <v>1</v>
      </c>
      <c r="D1997" s="7" t="s">
        <v>7123</v>
      </c>
      <c r="E1997" s="7" t="s">
        <v>125</v>
      </c>
      <c r="F1997" s="7" t="s">
        <v>8999</v>
      </c>
      <c r="G1997" s="7" t="s">
        <v>7314</v>
      </c>
      <c r="H1997" s="7" t="s">
        <v>7196</v>
      </c>
      <c r="I1997" s="7" t="s">
        <v>7393</v>
      </c>
      <c r="J1997" s="7" t="s">
        <v>7223</v>
      </c>
      <c r="K1997" s="7" t="s">
        <v>7129</v>
      </c>
      <c r="L1997" s="9" t="s">
        <v>7394</v>
      </c>
      <c r="M1997" s="9" t="s">
        <v>7395</v>
      </c>
      <c r="N1997" s="9"/>
      <c r="O1997" s="7" t="s">
        <v>471</v>
      </c>
      <c r="P1997" s="7"/>
      <c r="Q1997" s="7"/>
      <c r="R1997" s="7">
        <v>60000</v>
      </c>
      <c r="S1997" s="7" t="s">
        <v>480</v>
      </c>
      <c r="T1997" s="7"/>
      <c r="U1997" s="7"/>
      <c r="V1997" s="7"/>
      <c r="W1997" s="7"/>
      <c r="X1997" s="7"/>
      <c r="Y1997" s="7"/>
      <c r="Z1997" s="9" t="s">
        <v>7641</v>
      </c>
      <c r="AA1997" s="7" t="s">
        <v>480</v>
      </c>
      <c r="AB1997" s="7">
        <v>1</v>
      </c>
    </row>
    <row r="1998" spans="1:28" ht="21.6" customHeight="1">
      <c r="A1998" s="7">
        <v>115</v>
      </c>
      <c r="B1998" s="7">
        <v>2026030932</v>
      </c>
      <c r="C1998" s="7">
        <v>1</v>
      </c>
      <c r="D1998" s="7" t="s">
        <v>7123</v>
      </c>
      <c r="E1998" s="7" t="s">
        <v>125</v>
      </c>
      <c r="F1998" s="7" t="s">
        <v>8999</v>
      </c>
      <c r="G1998" s="7" t="s">
        <v>7327</v>
      </c>
      <c r="H1998" s="7" t="s">
        <v>7347</v>
      </c>
      <c r="I1998" s="7" t="s">
        <v>7482</v>
      </c>
      <c r="J1998" s="7" t="s">
        <v>7244</v>
      </c>
      <c r="K1998" s="7" t="s">
        <v>7129</v>
      </c>
      <c r="L1998" s="9" t="s">
        <v>8864</v>
      </c>
      <c r="M1998" s="9" t="s">
        <v>7484</v>
      </c>
      <c r="N1998" s="9"/>
      <c r="O1998" s="7" t="s">
        <v>471</v>
      </c>
      <c r="P1998" s="7"/>
      <c r="Q1998" s="7"/>
      <c r="R1998" s="7">
        <v>156383</v>
      </c>
      <c r="S1998" s="7" t="s">
        <v>480</v>
      </c>
      <c r="T1998" s="7"/>
      <c r="U1998" s="7"/>
      <c r="V1998" s="7"/>
      <c r="W1998" s="7"/>
      <c r="X1998" s="7"/>
      <c r="Y1998" s="7"/>
      <c r="Z1998" s="9" t="s">
        <v>7641</v>
      </c>
      <c r="AA1998" s="7" t="s">
        <v>480</v>
      </c>
      <c r="AB1998" s="7">
        <v>1</v>
      </c>
    </row>
    <row r="1999" spans="1:28" ht="21.6" customHeight="1">
      <c r="A1999" s="7">
        <v>117</v>
      </c>
      <c r="B1999" s="7">
        <v>2026030929</v>
      </c>
      <c r="C1999" s="7">
        <v>1</v>
      </c>
      <c r="D1999" s="7" t="s">
        <v>7123</v>
      </c>
      <c r="E1999" s="7" t="s">
        <v>125</v>
      </c>
      <c r="F1999" s="7" t="s">
        <v>8999</v>
      </c>
      <c r="G1999" s="7" t="s">
        <v>7179</v>
      </c>
      <c r="H1999" s="7" t="s">
        <v>7327</v>
      </c>
      <c r="I1999" s="7" t="s">
        <v>7923</v>
      </c>
      <c r="J1999" s="7" t="s">
        <v>7247</v>
      </c>
      <c r="K1999" s="7" t="s">
        <v>7129</v>
      </c>
      <c r="L1999" s="9" t="s">
        <v>8424</v>
      </c>
      <c r="M1999" s="9" t="s">
        <v>7925</v>
      </c>
      <c r="N1999" s="9" t="s">
        <v>7443</v>
      </c>
      <c r="O1999" s="7" t="s">
        <v>471</v>
      </c>
      <c r="P1999" s="7"/>
      <c r="Q1999" s="7">
        <v>24172</v>
      </c>
      <c r="R1999" s="7">
        <v>41405</v>
      </c>
      <c r="S1999" s="7" t="s">
        <v>480</v>
      </c>
      <c r="T1999" s="7"/>
      <c r="U1999" s="7"/>
      <c r="V1999" s="7"/>
      <c r="W1999" s="7"/>
      <c r="X1999" s="7"/>
      <c r="Y1999" s="7"/>
      <c r="Z1999" s="9" t="s">
        <v>7641</v>
      </c>
      <c r="AA1999" s="7"/>
      <c r="AB1999" s="7"/>
    </row>
    <row r="2000" spans="1:28" ht="21.6" customHeight="1">
      <c r="A2000" s="7">
        <v>11</v>
      </c>
      <c r="B2000" s="7">
        <v>2026031165</v>
      </c>
      <c r="C2000" s="7">
        <v>1</v>
      </c>
      <c r="D2000" s="7" t="s">
        <v>7123</v>
      </c>
      <c r="E2000" s="7" t="s">
        <v>145</v>
      </c>
      <c r="F2000" s="7" t="s">
        <v>9001</v>
      </c>
      <c r="G2000" s="7" t="s">
        <v>7196</v>
      </c>
      <c r="H2000" s="7" t="s">
        <v>7734</v>
      </c>
      <c r="I2000" s="7" t="s">
        <v>8795</v>
      </c>
      <c r="J2000" s="7" t="s">
        <v>7199</v>
      </c>
      <c r="K2000" s="7" t="s">
        <v>7129</v>
      </c>
      <c r="L2000" s="9" t="s">
        <v>8796</v>
      </c>
      <c r="M2000" s="9" t="s">
        <v>8797</v>
      </c>
      <c r="N2000" s="9"/>
      <c r="O2000" s="7" t="s">
        <v>471</v>
      </c>
      <c r="P2000" s="7"/>
      <c r="Q2000" s="7"/>
      <c r="R2000" s="7">
        <v>49557</v>
      </c>
      <c r="S2000" s="7" t="s">
        <v>480</v>
      </c>
      <c r="T2000" s="7"/>
      <c r="U2000" s="7"/>
      <c r="V2000" s="7"/>
      <c r="W2000" s="7"/>
      <c r="X2000" s="7"/>
      <c r="Y2000" s="7"/>
      <c r="Z2000" s="9" t="s">
        <v>7766</v>
      </c>
      <c r="AA2000" s="7" t="s">
        <v>480</v>
      </c>
      <c r="AB2000" s="7">
        <v>1</v>
      </c>
    </row>
    <row r="2001" spans="1:28" ht="21.6" customHeight="1">
      <c r="A2001" s="7">
        <v>23</v>
      </c>
      <c r="B2001" s="7">
        <v>2026031167</v>
      </c>
      <c r="C2001" s="7">
        <v>1</v>
      </c>
      <c r="D2001" s="7" t="s">
        <v>7123</v>
      </c>
      <c r="E2001" s="7" t="s">
        <v>145</v>
      </c>
      <c r="F2001" s="7" t="s">
        <v>9001</v>
      </c>
      <c r="G2001" s="7" t="s">
        <v>7734</v>
      </c>
      <c r="H2001" s="7" t="s">
        <v>7609</v>
      </c>
      <c r="I2001" s="7" t="s">
        <v>8816</v>
      </c>
      <c r="J2001" s="7" t="s">
        <v>7703</v>
      </c>
      <c r="K2001" s="7" t="s">
        <v>7129</v>
      </c>
      <c r="L2001" s="9" t="s">
        <v>8796</v>
      </c>
      <c r="M2001" s="9" t="s">
        <v>8797</v>
      </c>
      <c r="N2001" s="9"/>
      <c r="O2001" s="7" t="s">
        <v>471</v>
      </c>
      <c r="P2001" s="7"/>
      <c r="Q2001" s="7">
        <v>28262</v>
      </c>
      <c r="R2001" s="7">
        <v>667076</v>
      </c>
      <c r="S2001" s="7" t="s">
        <v>480</v>
      </c>
      <c r="T2001" s="7"/>
      <c r="U2001" s="7"/>
      <c r="V2001" s="7"/>
      <c r="W2001" s="7"/>
      <c r="X2001" s="7"/>
      <c r="Y2001" s="7"/>
      <c r="Z2001" s="9" t="s">
        <v>9002</v>
      </c>
      <c r="AA2001" s="7" t="s">
        <v>480</v>
      </c>
      <c r="AB2001" s="7">
        <v>1</v>
      </c>
    </row>
    <row r="2002" spans="1:28" ht="21.6" customHeight="1">
      <c r="A2002" s="7">
        <v>94</v>
      </c>
      <c r="B2002" s="7">
        <v>2026031360</v>
      </c>
      <c r="C2002" s="7">
        <v>1</v>
      </c>
      <c r="D2002" s="7" t="s">
        <v>7123</v>
      </c>
      <c r="E2002" s="7" t="s">
        <v>125</v>
      </c>
      <c r="F2002" s="7" t="s">
        <v>9003</v>
      </c>
      <c r="G2002" s="7" t="s">
        <v>7327</v>
      </c>
      <c r="H2002" s="7" t="s">
        <v>7347</v>
      </c>
      <c r="I2002" s="7" t="s">
        <v>7311</v>
      </c>
      <c r="J2002" s="7" t="s">
        <v>7141</v>
      </c>
      <c r="K2002" s="7" t="s">
        <v>7129</v>
      </c>
      <c r="L2002" s="9" t="s">
        <v>7312</v>
      </c>
      <c r="M2002" s="9" t="s">
        <v>7313</v>
      </c>
      <c r="N2002" s="9"/>
      <c r="O2002" s="7" t="s">
        <v>471</v>
      </c>
      <c r="P2002" s="7"/>
      <c r="Q2002" s="7">
        <v>2400</v>
      </c>
      <c r="R2002" s="7">
        <v>48000</v>
      </c>
      <c r="S2002" s="7" t="s">
        <v>480</v>
      </c>
      <c r="T2002" s="7"/>
      <c r="U2002" s="7"/>
      <c r="V2002" s="7"/>
      <c r="W2002" s="7"/>
      <c r="X2002" s="7"/>
      <c r="Y2002" s="7"/>
      <c r="Z2002" s="9" t="s">
        <v>7641</v>
      </c>
      <c r="AA2002" s="7"/>
      <c r="AB2002" s="7"/>
    </row>
    <row r="2003" spans="1:28" ht="21.6" customHeight="1">
      <c r="A2003" s="7">
        <v>106</v>
      </c>
      <c r="B2003" s="7">
        <v>2026031352</v>
      </c>
      <c r="C2003" s="7">
        <v>1</v>
      </c>
      <c r="D2003" s="7" t="s">
        <v>7123</v>
      </c>
      <c r="E2003" s="7" t="s">
        <v>125</v>
      </c>
      <c r="F2003" s="7" t="s">
        <v>9003</v>
      </c>
      <c r="G2003" s="7" t="s">
        <v>7226</v>
      </c>
      <c r="H2003" s="7" t="s">
        <v>7309</v>
      </c>
      <c r="I2003" s="7" t="s">
        <v>8450</v>
      </c>
      <c r="J2003" s="7" t="s">
        <v>7170</v>
      </c>
      <c r="K2003" s="7" t="s">
        <v>7129</v>
      </c>
      <c r="L2003" s="9" t="s">
        <v>8025</v>
      </c>
      <c r="M2003" s="9" t="s">
        <v>8451</v>
      </c>
      <c r="N2003" s="9" t="s">
        <v>8182</v>
      </c>
      <c r="O2003" s="7" t="s">
        <v>471</v>
      </c>
      <c r="P2003" s="7"/>
      <c r="Q2003" s="7">
        <v>10161</v>
      </c>
      <c r="R2003" s="7">
        <v>5423</v>
      </c>
      <c r="S2003" s="7" t="s">
        <v>480</v>
      </c>
      <c r="T2003" s="7"/>
      <c r="U2003" s="7"/>
      <c r="V2003" s="7"/>
      <c r="W2003" s="7"/>
      <c r="X2003" s="7"/>
      <c r="Y2003" s="7"/>
      <c r="Z2003" s="9" t="s">
        <v>7641</v>
      </c>
      <c r="AA2003" s="7"/>
      <c r="AB2003" s="7"/>
    </row>
    <row r="2004" spans="1:28" ht="21.6" customHeight="1">
      <c r="A2004" s="7">
        <v>139</v>
      </c>
      <c r="B2004" s="7">
        <v>2026031358</v>
      </c>
      <c r="C2004" s="7">
        <v>1</v>
      </c>
      <c r="D2004" s="7" t="s">
        <v>7123</v>
      </c>
      <c r="E2004" s="7" t="s">
        <v>125</v>
      </c>
      <c r="F2004" s="7" t="s">
        <v>9003</v>
      </c>
      <c r="G2004" s="7" t="s">
        <v>7179</v>
      </c>
      <c r="H2004" s="7" t="s">
        <v>7327</v>
      </c>
      <c r="I2004" s="7" t="s">
        <v>8024</v>
      </c>
      <c r="J2004" s="7" t="s">
        <v>7244</v>
      </c>
      <c r="K2004" s="7" t="s">
        <v>7129</v>
      </c>
      <c r="L2004" s="9" t="s">
        <v>8025</v>
      </c>
      <c r="M2004" s="9" t="s">
        <v>8026</v>
      </c>
      <c r="N2004" s="9" t="s">
        <v>8027</v>
      </c>
      <c r="O2004" s="7" t="s">
        <v>471</v>
      </c>
      <c r="P2004" s="7"/>
      <c r="Q2004" s="7"/>
      <c r="R2004" s="7">
        <v>8631</v>
      </c>
      <c r="S2004" s="7" t="s">
        <v>480</v>
      </c>
      <c r="T2004" s="7"/>
      <c r="U2004" s="7"/>
      <c r="V2004" s="7"/>
      <c r="W2004" s="7"/>
      <c r="X2004" s="7"/>
      <c r="Y2004" s="7"/>
      <c r="Z2004" s="9" t="s">
        <v>7641</v>
      </c>
      <c r="AA2004" s="7"/>
      <c r="AB2004" s="7"/>
    </row>
    <row r="2005" spans="1:28" ht="21.6" customHeight="1">
      <c r="A2005" s="7">
        <v>162</v>
      </c>
      <c r="B2005" s="7">
        <v>2026031332</v>
      </c>
      <c r="C2005" s="7">
        <v>1</v>
      </c>
      <c r="D2005" s="7" t="s">
        <v>7123</v>
      </c>
      <c r="E2005" s="7" t="s">
        <v>125</v>
      </c>
      <c r="F2005" s="7" t="s">
        <v>9003</v>
      </c>
      <c r="G2005" s="7" t="s">
        <v>7296</v>
      </c>
      <c r="H2005" s="7" t="s">
        <v>7226</v>
      </c>
      <c r="I2005" s="7" t="s">
        <v>8038</v>
      </c>
      <c r="J2005" s="7" t="s">
        <v>7489</v>
      </c>
      <c r="K2005" s="7" t="s">
        <v>7129</v>
      </c>
      <c r="L2005" s="9" t="s">
        <v>8039</v>
      </c>
      <c r="M2005" s="9" t="s">
        <v>8040</v>
      </c>
      <c r="N2005" s="9" t="s">
        <v>7370</v>
      </c>
      <c r="O2005" s="7" t="s">
        <v>471</v>
      </c>
      <c r="P2005" s="7"/>
      <c r="Q2005" s="7"/>
      <c r="R2005" s="7">
        <v>4992</v>
      </c>
      <c r="S2005" s="7" t="s">
        <v>480</v>
      </c>
      <c r="T2005" s="7"/>
      <c r="U2005" s="7"/>
      <c r="V2005" s="7"/>
      <c r="W2005" s="7"/>
      <c r="X2005" s="7"/>
      <c r="Y2005" s="7"/>
      <c r="Z2005" s="9" t="s">
        <v>7641</v>
      </c>
      <c r="AA2005" s="7"/>
      <c r="AB2005" s="7"/>
    </row>
    <row r="2006" spans="1:28" ht="21.6" customHeight="1">
      <c r="A2006" s="7">
        <v>164</v>
      </c>
      <c r="B2006" s="7">
        <v>2026031354</v>
      </c>
      <c r="C2006" s="7">
        <v>1</v>
      </c>
      <c r="D2006" s="7" t="s">
        <v>7123</v>
      </c>
      <c r="E2006" s="7" t="s">
        <v>125</v>
      </c>
      <c r="F2006" s="7" t="s">
        <v>9003</v>
      </c>
      <c r="G2006" s="7" t="s">
        <v>7309</v>
      </c>
      <c r="H2006" s="7" t="s">
        <v>7179</v>
      </c>
      <c r="I2006" s="7" t="s">
        <v>8300</v>
      </c>
      <c r="J2006" s="7" t="s">
        <v>7489</v>
      </c>
      <c r="K2006" s="7" t="s">
        <v>7129</v>
      </c>
      <c r="L2006" s="9" t="s">
        <v>8025</v>
      </c>
      <c r="M2006" s="9" t="s">
        <v>8301</v>
      </c>
      <c r="N2006" s="9" t="s">
        <v>8027</v>
      </c>
      <c r="O2006" s="7" t="s">
        <v>471</v>
      </c>
      <c r="P2006" s="7"/>
      <c r="Q2006" s="7"/>
      <c r="R2006" s="7">
        <v>283</v>
      </c>
      <c r="S2006" s="7" t="s">
        <v>480</v>
      </c>
      <c r="T2006" s="7"/>
      <c r="U2006" s="7"/>
      <c r="V2006" s="7"/>
      <c r="W2006" s="7"/>
      <c r="X2006" s="7"/>
      <c r="Y2006" s="7"/>
      <c r="Z2006" s="9" t="s">
        <v>7641</v>
      </c>
      <c r="AA2006" s="7"/>
      <c r="AB2006" s="7"/>
    </row>
    <row r="2007" spans="1:28" ht="21.6" customHeight="1">
      <c r="A2007" s="7">
        <v>10</v>
      </c>
      <c r="B2007" s="7">
        <v>2026031590</v>
      </c>
      <c r="C2007" s="7">
        <v>1</v>
      </c>
      <c r="D2007" s="7" t="s">
        <v>7123</v>
      </c>
      <c r="E2007" s="7" t="s">
        <v>145</v>
      </c>
      <c r="F2007" s="7" t="s">
        <v>9004</v>
      </c>
      <c r="G2007" s="7" t="s">
        <v>7275</v>
      </c>
      <c r="H2007" s="7" t="s">
        <v>7204</v>
      </c>
      <c r="I2007" s="7" t="s">
        <v>8646</v>
      </c>
      <c r="J2007" s="7" t="s">
        <v>7170</v>
      </c>
      <c r="K2007" s="7" t="s">
        <v>7129</v>
      </c>
      <c r="L2007" s="9" t="s">
        <v>8347</v>
      </c>
      <c r="M2007" s="9" t="s">
        <v>8647</v>
      </c>
      <c r="N2007" s="9" t="s">
        <v>8648</v>
      </c>
      <c r="O2007" s="7" t="s">
        <v>471</v>
      </c>
      <c r="P2007" s="7"/>
      <c r="Q2007" s="7">
        <v>4158</v>
      </c>
      <c r="R2007" s="7">
        <v>17099</v>
      </c>
      <c r="S2007" s="7" t="s">
        <v>480</v>
      </c>
      <c r="T2007" s="7"/>
      <c r="U2007" s="7"/>
      <c r="V2007" s="7"/>
      <c r="W2007" s="7"/>
      <c r="X2007" s="7"/>
      <c r="Y2007" s="7"/>
      <c r="Z2007" s="9" t="s">
        <v>9005</v>
      </c>
      <c r="AA2007" s="7" t="s">
        <v>480</v>
      </c>
      <c r="AB2007" s="7">
        <v>1</v>
      </c>
    </row>
    <row r="2008" spans="1:28" ht="21.6" customHeight="1">
      <c r="A2008" s="7">
        <v>15</v>
      </c>
      <c r="B2008" s="7">
        <v>2026031568</v>
      </c>
      <c r="C2008" s="7">
        <v>1</v>
      </c>
      <c r="D2008" s="7" t="s">
        <v>7123</v>
      </c>
      <c r="E2008" s="7" t="s">
        <v>145</v>
      </c>
      <c r="F2008" s="7" t="s">
        <v>9004</v>
      </c>
      <c r="G2008" s="7" t="s">
        <v>8066</v>
      </c>
      <c r="H2008" s="7" t="s">
        <v>7735</v>
      </c>
      <c r="I2008" s="7" t="s">
        <v>8849</v>
      </c>
      <c r="J2008" s="7" t="s">
        <v>7199</v>
      </c>
      <c r="K2008" s="7" t="s">
        <v>7129</v>
      </c>
      <c r="L2008" s="9" t="s">
        <v>8799</v>
      </c>
      <c r="M2008" s="9" t="s">
        <v>8850</v>
      </c>
      <c r="N2008" s="9" t="s">
        <v>8851</v>
      </c>
      <c r="O2008" s="7" t="s">
        <v>471</v>
      </c>
      <c r="P2008" s="7"/>
      <c r="Q2008" s="7"/>
      <c r="R2008" s="7">
        <v>282194</v>
      </c>
      <c r="S2008" s="7" t="s">
        <v>480</v>
      </c>
      <c r="T2008" s="7"/>
      <c r="U2008" s="7"/>
      <c r="V2008" s="7"/>
      <c r="W2008" s="7"/>
      <c r="X2008" s="7"/>
      <c r="Y2008" s="7"/>
      <c r="Z2008" s="9" t="s">
        <v>9006</v>
      </c>
      <c r="AA2008" s="7" t="s">
        <v>480</v>
      </c>
      <c r="AB2008" s="7">
        <v>1</v>
      </c>
    </row>
    <row r="2009" spans="1:28" ht="21.6" customHeight="1">
      <c r="A2009" s="7">
        <v>24</v>
      </c>
      <c r="B2009" s="7">
        <v>2026031567</v>
      </c>
      <c r="C2009" s="7">
        <v>1</v>
      </c>
      <c r="D2009" s="7" t="s">
        <v>7123</v>
      </c>
      <c r="E2009" s="7" t="s">
        <v>145</v>
      </c>
      <c r="F2009" s="7" t="s">
        <v>9004</v>
      </c>
      <c r="G2009" s="7" t="s">
        <v>7196</v>
      </c>
      <c r="H2009" s="7" t="s">
        <v>8066</v>
      </c>
      <c r="I2009" s="7" t="s">
        <v>8798</v>
      </c>
      <c r="J2009" s="7" t="s">
        <v>7223</v>
      </c>
      <c r="K2009" s="7" t="s">
        <v>7129</v>
      </c>
      <c r="L2009" s="9" t="s">
        <v>8799</v>
      </c>
      <c r="M2009" s="9" t="s">
        <v>8800</v>
      </c>
      <c r="N2009" s="9" t="s">
        <v>8801</v>
      </c>
      <c r="O2009" s="7" t="s">
        <v>471</v>
      </c>
      <c r="P2009" s="7"/>
      <c r="Q2009" s="7"/>
      <c r="R2009" s="7">
        <v>31284</v>
      </c>
      <c r="S2009" s="7" t="s">
        <v>480</v>
      </c>
      <c r="T2009" s="7"/>
      <c r="U2009" s="7"/>
      <c r="V2009" s="7"/>
      <c r="W2009" s="7"/>
      <c r="X2009" s="7"/>
      <c r="Y2009" s="7"/>
      <c r="Z2009" s="9" t="s">
        <v>9007</v>
      </c>
      <c r="AA2009" s="7" t="s">
        <v>480</v>
      </c>
      <c r="AB2009" s="7">
        <v>1</v>
      </c>
    </row>
    <row r="2010" spans="1:28" ht="21.6" customHeight="1">
      <c r="A2010" s="7">
        <v>30</v>
      </c>
      <c r="B2010" s="7">
        <v>2026031644</v>
      </c>
      <c r="C2010" s="7">
        <v>1</v>
      </c>
      <c r="D2010" s="7" t="s">
        <v>7123</v>
      </c>
      <c r="E2010" s="7" t="s">
        <v>145</v>
      </c>
      <c r="F2010" s="7" t="s">
        <v>9004</v>
      </c>
      <c r="G2010" s="7" t="s">
        <v>7333</v>
      </c>
      <c r="H2010" s="7" t="s">
        <v>7320</v>
      </c>
      <c r="I2010" s="7" t="s">
        <v>8695</v>
      </c>
      <c r="J2010" s="7" t="s">
        <v>7489</v>
      </c>
      <c r="K2010" s="7" t="s">
        <v>7129</v>
      </c>
      <c r="L2010" s="9" t="s">
        <v>8696</v>
      </c>
      <c r="M2010" s="9" t="s">
        <v>8697</v>
      </c>
      <c r="N2010" s="9"/>
      <c r="O2010" s="7" t="s">
        <v>471</v>
      </c>
      <c r="P2010" s="7"/>
      <c r="Q2010" s="7"/>
      <c r="R2010" s="7">
        <v>230558</v>
      </c>
      <c r="S2010" s="7" t="s">
        <v>480</v>
      </c>
      <c r="T2010" s="7"/>
      <c r="U2010" s="7"/>
      <c r="V2010" s="7"/>
      <c r="W2010" s="7"/>
      <c r="X2010" s="7"/>
      <c r="Y2010" s="7"/>
      <c r="Z2010" s="9" t="s">
        <v>7766</v>
      </c>
      <c r="AA2010" s="7" t="s">
        <v>480</v>
      </c>
      <c r="AB2010" s="7">
        <v>1</v>
      </c>
    </row>
    <row r="2011" spans="1:28" ht="21.6" customHeight="1">
      <c r="A2011" s="7">
        <v>33</v>
      </c>
      <c r="B2011" s="7">
        <v>2026031637</v>
      </c>
      <c r="C2011" s="7">
        <v>1</v>
      </c>
      <c r="D2011" s="7" t="s">
        <v>7123</v>
      </c>
      <c r="E2011" s="7" t="s">
        <v>145</v>
      </c>
      <c r="F2011" s="7" t="s">
        <v>9004</v>
      </c>
      <c r="G2011" s="7" t="s">
        <v>7197</v>
      </c>
      <c r="H2011" s="7" t="s">
        <v>7333</v>
      </c>
      <c r="I2011" s="7" t="s">
        <v>8698</v>
      </c>
      <c r="J2011" s="7" t="s">
        <v>7489</v>
      </c>
      <c r="K2011" s="7" t="s">
        <v>7129</v>
      </c>
      <c r="L2011" s="9" t="s">
        <v>8696</v>
      </c>
      <c r="M2011" s="9" t="s">
        <v>8699</v>
      </c>
      <c r="N2011" s="9" t="s">
        <v>8700</v>
      </c>
      <c r="O2011" s="7" t="s">
        <v>471</v>
      </c>
      <c r="P2011" s="7"/>
      <c r="Q2011" s="7"/>
      <c r="R2011" s="7">
        <v>330972</v>
      </c>
      <c r="S2011" s="7" t="s">
        <v>480</v>
      </c>
      <c r="T2011" s="7"/>
      <c r="U2011" s="7"/>
      <c r="V2011" s="7"/>
      <c r="W2011" s="7"/>
      <c r="X2011" s="7"/>
      <c r="Y2011" s="7"/>
      <c r="Z2011" s="9" t="s">
        <v>7766</v>
      </c>
      <c r="AA2011" s="7" t="s">
        <v>480</v>
      </c>
      <c r="AB2011" s="7"/>
    </row>
    <row r="2012" spans="1:28" ht="21.6" customHeight="1">
      <c r="A2012" s="7">
        <v>85</v>
      </c>
      <c r="B2012" s="7">
        <v>2026031552</v>
      </c>
      <c r="C2012" s="7">
        <v>1</v>
      </c>
      <c r="D2012" s="7" t="s">
        <v>7123</v>
      </c>
      <c r="E2012" s="7" t="s">
        <v>130</v>
      </c>
      <c r="F2012" s="7" t="s">
        <v>9004</v>
      </c>
      <c r="G2012" s="7" t="s">
        <v>7309</v>
      </c>
      <c r="H2012" s="7" t="s">
        <v>8294</v>
      </c>
      <c r="I2012" s="7" t="s">
        <v>7702</v>
      </c>
      <c r="J2012" s="7" t="s">
        <v>7703</v>
      </c>
      <c r="K2012" s="7" t="s">
        <v>7129</v>
      </c>
      <c r="L2012" s="9" t="s">
        <v>7704</v>
      </c>
      <c r="M2012" s="9" t="s">
        <v>7705</v>
      </c>
      <c r="N2012" s="9" t="s">
        <v>7706</v>
      </c>
      <c r="O2012" s="7" t="s">
        <v>471</v>
      </c>
      <c r="P2012" s="7"/>
      <c r="Q2012" s="7">
        <v>2923</v>
      </c>
      <c r="R2012" s="7">
        <v>212411</v>
      </c>
      <c r="S2012" s="7" t="s">
        <v>480</v>
      </c>
      <c r="T2012" s="7"/>
      <c r="U2012" s="7"/>
      <c r="V2012" s="7"/>
      <c r="W2012" s="7"/>
      <c r="X2012" s="7"/>
      <c r="Y2012" s="7"/>
      <c r="Z2012" s="9" t="s">
        <v>7132</v>
      </c>
      <c r="AA2012" s="7"/>
      <c r="AB2012" s="7"/>
    </row>
    <row r="2013" spans="1:28" ht="21.6" customHeight="1">
      <c r="A2013" s="7">
        <v>88</v>
      </c>
      <c r="B2013" s="7">
        <v>2026031554</v>
      </c>
      <c r="C2013" s="7">
        <v>1</v>
      </c>
      <c r="D2013" s="7" t="s">
        <v>7123</v>
      </c>
      <c r="E2013" s="7" t="s">
        <v>130</v>
      </c>
      <c r="F2013" s="7" t="s">
        <v>9004</v>
      </c>
      <c r="G2013" s="7" t="s">
        <v>7455</v>
      </c>
      <c r="H2013" s="7" t="s">
        <v>7989</v>
      </c>
      <c r="I2013" s="7" t="s">
        <v>7708</v>
      </c>
      <c r="J2013" s="7" t="s">
        <v>7703</v>
      </c>
      <c r="K2013" s="7" t="s">
        <v>7129</v>
      </c>
      <c r="L2013" s="9" t="s">
        <v>7704</v>
      </c>
      <c r="M2013" s="9" t="s">
        <v>7705</v>
      </c>
      <c r="N2013" s="9" t="s">
        <v>7709</v>
      </c>
      <c r="O2013" s="7" t="s">
        <v>471</v>
      </c>
      <c r="P2013" s="7"/>
      <c r="Q2013" s="7">
        <v>8999</v>
      </c>
      <c r="R2013" s="7">
        <v>308167</v>
      </c>
      <c r="S2013" s="7" t="s">
        <v>480</v>
      </c>
      <c r="T2013" s="7"/>
      <c r="U2013" s="7"/>
      <c r="V2013" s="7"/>
      <c r="W2013" s="7"/>
      <c r="X2013" s="7"/>
      <c r="Y2013" s="7"/>
      <c r="Z2013" s="9" t="s">
        <v>7132</v>
      </c>
      <c r="AA2013" s="7"/>
      <c r="AB2013" s="7"/>
    </row>
    <row r="2014" spans="1:28" ht="21.6" customHeight="1">
      <c r="A2014" s="7">
        <v>115</v>
      </c>
      <c r="B2014" s="7">
        <v>2026031516</v>
      </c>
      <c r="C2014" s="7">
        <v>1</v>
      </c>
      <c r="D2014" s="7" t="s">
        <v>7123</v>
      </c>
      <c r="E2014" s="7" t="s">
        <v>125</v>
      </c>
      <c r="F2014" s="7" t="s">
        <v>9004</v>
      </c>
      <c r="G2014" s="7" t="s">
        <v>7296</v>
      </c>
      <c r="H2014" s="7" t="s">
        <v>7226</v>
      </c>
      <c r="I2014" s="7" t="s">
        <v>7316</v>
      </c>
      <c r="J2014" s="7" t="s">
        <v>7141</v>
      </c>
      <c r="K2014" s="7" t="s">
        <v>7129</v>
      </c>
      <c r="L2014" s="9" t="s">
        <v>7317</v>
      </c>
      <c r="M2014" s="9" t="s">
        <v>7318</v>
      </c>
      <c r="N2014" s="9" t="s">
        <v>7319</v>
      </c>
      <c r="O2014" s="7" t="s">
        <v>471</v>
      </c>
      <c r="P2014" s="7"/>
      <c r="Q2014" s="7">
        <v>19321</v>
      </c>
      <c r="R2014" s="7">
        <v>166353</v>
      </c>
      <c r="S2014" s="7" t="s">
        <v>480</v>
      </c>
      <c r="T2014" s="7"/>
      <c r="U2014" s="7"/>
      <c r="V2014" s="7"/>
      <c r="W2014" s="7"/>
      <c r="X2014" s="7"/>
      <c r="Y2014" s="7"/>
      <c r="Z2014" s="9" t="s">
        <v>7641</v>
      </c>
      <c r="AA2014" s="7" t="s">
        <v>480</v>
      </c>
      <c r="AB2014" s="7">
        <v>1</v>
      </c>
    </row>
    <row r="2015" spans="1:28" ht="21.6" customHeight="1">
      <c r="A2015" s="7">
        <v>132</v>
      </c>
      <c r="B2015" s="7">
        <v>2026031572</v>
      </c>
      <c r="C2015" s="7">
        <v>1</v>
      </c>
      <c r="D2015" s="7" t="s">
        <v>7123</v>
      </c>
      <c r="E2015" s="7" t="s">
        <v>125</v>
      </c>
      <c r="F2015" s="7" t="s">
        <v>9004</v>
      </c>
      <c r="G2015" s="7" t="s">
        <v>7314</v>
      </c>
      <c r="H2015" s="7" t="s">
        <v>7196</v>
      </c>
      <c r="I2015" s="7" t="s">
        <v>7651</v>
      </c>
      <c r="J2015" s="7" t="s">
        <v>7199</v>
      </c>
      <c r="K2015" s="7" t="s">
        <v>7129</v>
      </c>
      <c r="L2015" s="9" t="s">
        <v>7652</v>
      </c>
      <c r="M2015" s="9" t="s">
        <v>7653</v>
      </c>
      <c r="N2015" s="9" t="s">
        <v>7370</v>
      </c>
      <c r="O2015" s="7" t="s">
        <v>471</v>
      </c>
      <c r="P2015" s="7"/>
      <c r="Q2015" s="7"/>
      <c r="R2015" s="7">
        <v>276471</v>
      </c>
      <c r="S2015" s="7" t="s">
        <v>480</v>
      </c>
      <c r="T2015" s="7"/>
      <c r="U2015" s="7"/>
      <c r="V2015" s="7"/>
      <c r="W2015" s="7"/>
      <c r="X2015" s="7"/>
      <c r="Y2015" s="7"/>
      <c r="Z2015" s="9" t="s">
        <v>7641</v>
      </c>
      <c r="AA2015" s="7"/>
      <c r="AB2015" s="7"/>
    </row>
    <row r="2016" spans="1:28" ht="21.6" customHeight="1">
      <c r="A2016" s="7">
        <v>171</v>
      </c>
      <c r="B2016" s="7">
        <v>2026031595</v>
      </c>
      <c r="C2016" s="7">
        <v>1</v>
      </c>
      <c r="D2016" s="7" t="s">
        <v>7123</v>
      </c>
      <c r="E2016" s="7" t="s">
        <v>125</v>
      </c>
      <c r="F2016" s="7" t="s">
        <v>9004</v>
      </c>
      <c r="G2016" s="7" t="s">
        <v>7150</v>
      </c>
      <c r="H2016" s="7" t="s">
        <v>7373</v>
      </c>
      <c r="I2016" s="7" t="s">
        <v>7482</v>
      </c>
      <c r="J2016" s="7" t="s">
        <v>7244</v>
      </c>
      <c r="K2016" s="7" t="s">
        <v>7129</v>
      </c>
      <c r="L2016" s="9" t="s">
        <v>8864</v>
      </c>
      <c r="M2016" s="9" t="s">
        <v>7484</v>
      </c>
      <c r="N2016" s="9"/>
      <c r="O2016" s="7" t="s">
        <v>471</v>
      </c>
      <c r="P2016" s="7"/>
      <c r="Q2016" s="7"/>
      <c r="R2016" s="7">
        <v>156383</v>
      </c>
      <c r="S2016" s="7" t="s">
        <v>480</v>
      </c>
      <c r="T2016" s="7"/>
      <c r="U2016" s="7"/>
      <c r="V2016" s="7"/>
      <c r="W2016" s="7"/>
      <c r="X2016" s="7"/>
      <c r="Y2016" s="7"/>
      <c r="Z2016" s="9" t="s">
        <v>9008</v>
      </c>
      <c r="AA2016" s="7" t="s">
        <v>480</v>
      </c>
      <c r="AB2016" s="7">
        <v>1</v>
      </c>
    </row>
    <row r="2017" spans="1:28" ht="21.6" customHeight="1">
      <c r="A2017" s="7">
        <v>22</v>
      </c>
      <c r="B2017" s="7">
        <v>2026031784</v>
      </c>
      <c r="C2017" s="7">
        <v>1</v>
      </c>
      <c r="D2017" s="7" t="s">
        <v>7123</v>
      </c>
      <c r="E2017" s="7" t="s">
        <v>145</v>
      </c>
      <c r="F2017" s="7" t="s">
        <v>9009</v>
      </c>
      <c r="G2017" s="7" t="s">
        <v>7332</v>
      </c>
      <c r="H2017" s="7" t="s">
        <v>7533</v>
      </c>
      <c r="I2017" s="7" t="s">
        <v>8897</v>
      </c>
      <c r="J2017" s="7" t="s">
        <v>7223</v>
      </c>
      <c r="K2017" s="7" t="s">
        <v>7129</v>
      </c>
      <c r="L2017" s="9" t="s">
        <v>8898</v>
      </c>
      <c r="M2017" s="9" t="s">
        <v>8899</v>
      </c>
      <c r="N2017" s="9"/>
      <c r="O2017" s="7" t="s">
        <v>471</v>
      </c>
      <c r="P2017" s="7"/>
      <c r="Q2017" s="7"/>
      <c r="R2017" s="7">
        <v>131424</v>
      </c>
      <c r="S2017" s="7" t="s">
        <v>480</v>
      </c>
      <c r="T2017" s="7"/>
      <c r="U2017" s="7"/>
      <c r="V2017" s="7"/>
      <c r="W2017" s="7"/>
      <c r="X2017" s="7"/>
      <c r="Y2017" s="7"/>
      <c r="Z2017" s="9" t="s">
        <v>9010</v>
      </c>
      <c r="AA2017" s="7" t="s">
        <v>480</v>
      </c>
      <c r="AB2017" s="7"/>
    </row>
    <row r="2018" spans="1:28" ht="21.6" customHeight="1">
      <c r="A2018" s="7">
        <v>75</v>
      </c>
      <c r="B2018" s="7">
        <v>2026031755</v>
      </c>
      <c r="C2018" s="7">
        <v>1</v>
      </c>
      <c r="D2018" s="7" t="s">
        <v>7123</v>
      </c>
      <c r="E2018" s="7" t="s">
        <v>130</v>
      </c>
      <c r="F2018" s="7" t="s">
        <v>9009</v>
      </c>
      <c r="G2018" s="7" t="s">
        <v>7309</v>
      </c>
      <c r="H2018" s="7" t="s">
        <v>7179</v>
      </c>
      <c r="I2018" s="7" t="s">
        <v>8443</v>
      </c>
      <c r="J2018" s="7" t="s">
        <v>7170</v>
      </c>
      <c r="K2018" s="7" t="s">
        <v>7129</v>
      </c>
      <c r="L2018" s="9" t="s">
        <v>7153</v>
      </c>
      <c r="M2018" s="9" t="s">
        <v>7154</v>
      </c>
      <c r="N2018" s="9" t="s">
        <v>7155</v>
      </c>
      <c r="O2018" s="7" t="s">
        <v>471</v>
      </c>
      <c r="P2018" s="7"/>
      <c r="Q2018" s="7">
        <v>14494</v>
      </c>
      <c r="R2018" s="7">
        <v>11326</v>
      </c>
      <c r="S2018" s="7" t="s">
        <v>480</v>
      </c>
      <c r="T2018" s="7"/>
      <c r="U2018" s="7"/>
      <c r="V2018" s="7"/>
      <c r="W2018" s="7"/>
      <c r="X2018" s="7"/>
      <c r="Y2018" s="7"/>
      <c r="Z2018" s="9" t="s">
        <v>7132</v>
      </c>
      <c r="AA2018" s="7" t="s">
        <v>480</v>
      </c>
      <c r="AB2018" s="7">
        <v>1</v>
      </c>
    </row>
    <row r="2019" spans="1:28" ht="21.6" customHeight="1">
      <c r="A2019" s="7">
        <v>79</v>
      </c>
      <c r="B2019" s="7">
        <v>2026031757</v>
      </c>
      <c r="C2019" s="7">
        <v>1</v>
      </c>
      <c r="D2019" s="7" t="s">
        <v>7123</v>
      </c>
      <c r="E2019" s="7" t="s">
        <v>130</v>
      </c>
      <c r="F2019" s="7" t="s">
        <v>9009</v>
      </c>
      <c r="G2019" s="7" t="s">
        <v>8294</v>
      </c>
      <c r="H2019" s="7" t="s">
        <v>7288</v>
      </c>
      <c r="I2019" s="7" t="s">
        <v>7205</v>
      </c>
      <c r="J2019" s="7" t="s">
        <v>7199</v>
      </c>
      <c r="K2019" s="7" t="s">
        <v>7129</v>
      </c>
      <c r="L2019" s="9" t="s">
        <v>7153</v>
      </c>
      <c r="M2019" s="9" t="s">
        <v>7154</v>
      </c>
      <c r="N2019" s="9" t="s">
        <v>7206</v>
      </c>
      <c r="O2019" s="7" t="s">
        <v>471</v>
      </c>
      <c r="P2019" s="7"/>
      <c r="Q2019" s="7"/>
      <c r="R2019" s="7">
        <v>11780</v>
      </c>
      <c r="S2019" s="7" t="s">
        <v>480</v>
      </c>
      <c r="T2019" s="7"/>
      <c r="U2019" s="7"/>
      <c r="V2019" s="7"/>
      <c r="W2019" s="7"/>
      <c r="X2019" s="7"/>
      <c r="Y2019" s="7"/>
      <c r="Z2019" s="9" t="s">
        <v>7132</v>
      </c>
      <c r="AA2019" s="7" t="s">
        <v>480</v>
      </c>
      <c r="AB2019" s="7">
        <v>1</v>
      </c>
    </row>
    <row r="2020" spans="1:28" ht="21.6" customHeight="1">
      <c r="A2020" s="7">
        <v>89</v>
      </c>
      <c r="B2020" s="7">
        <v>2026031759</v>
      </c>
      <c r="C2020" s="7">
        <v>1</v>
      </c>
      <c r="D2020" s="7" t="s">
        <v>7123</v>
      </c>
      <c r="E2020" s="7" t="s">
        <v>130</v>
      </c>
      <c r="F2020" s="7" t="s">
        <v>9009</v>
      </c>
      <c r="G2020" s="7" t="s">
        <v>8787</v>
      </c>
      <c r="H2020" s="7" t="s">
        <v>8543</v>
      </c>
      <c r="I2020" s="7" t="s">
        <v>8445</v>
      </c>
      <c r="J2020" s="7" t="s">
        <v>7223</v>
      </c>
      <c r="K2020" s="7" t="s">
        <v>7129</v>
      </c>
      <c r="L2020" s="9" t="s">
        <v>7153</v>
      </c>
      <c r="M2020" s="9" t="s">
        <v>7154</v>
      </c>
      <c r="N2020" s="9" t="s">
        <v>7245</v>
      </c>
      <c r="O2020" s="7" t="s">
        <v>471</v>
      </c>
      <c r="P2020" s="7"/>
      <c r="Q2020" s="7"/>
      <c r="R2020" s="7">
        <v>27683</v>
      </c>
      <c r="S2020" s="7" t="s">
        <v>480</v>
      </c>
      <c r="T2020" s="7"/>
      <c r="U2020" s="7"/>
      <c r="V2020" s="7"/>
      <c r="W2020" s="7"/>
      <c r="X2020" s="7"/>
      <c r="Y2020" s="7"/>
      <c r="Z2020" s="9" t="s">
        <v>7132</v>
      </c>
      <c r="AA2020" s="7" t="s">
        <v>480</v>
      </c>
      <c r="AB2020" s="7">
        <v>1</v>
      </c>
    </row>
    <row r="2021" spans="1:28" ht="21.6" customHeight="1">
      <c r="A2021" s="7">
        <v>3</v>
      </c>
      <c r="B2021" s="7">
        <v>2026031962</v>
      </c>
      <c r="C2021" s="7">
        <v>1</v>
      </c>
      <c r="D2021" s="7" t="s">
        <v>7123</v>
      </c>
      <c r="E2021" s="7" t="s">
        <v>145</v>
      </c>
      <c r="F2021" s="7" t="s">
        <v>9011</v>
      </c>
      <c r="G2021" s="7" t="s">
        <v>9012</v>
      </c>
      <c r="H2021" s="7" t="s">
        <v>7790</v>
      </c>
      <c r="I2021" s="7" t="s">
        <v>7146</v>
      </c>
      <c r="J2021" s="7" t="s">
        <v>7141</v>
      </c>
      <c r="K2021" s="7" t="s">
        <v>7129</v>
      </c>
      <c r="L2021" s="9" t="s">
        <v>7147</v>
      </c>
      <c r="M2021" s="9" t="s">
        <v>7148</v>
      </c>
      <c r="N2021" s="9" t="s">
        <v>7830</v>
      </c>
      <c r="O2021" s="7" t="s">
        <v>471</v>
      </c>
      <c r="P2021" s="7"/>
      <c r="Q2021" s="7">
        <v>2298</v>
      </c>
      <c r="R2021" s="7">
        <v>18498</v>
      </c>
      <c r="S2021" s="7" t="s">
        <v>480</v>
      </c>
      <c r="T2021" s="7"/>
      <c r="U2021" s="7"/>
      <c r="V2021" s="7"/>
      <c r="W2021" s="7"/>
      <c r="X2021" s="7"/>
      <c r="Y2021" s="7"/>
      <c r="Z2021" s="9" t="s">
        <v>7766</v>
      </c>
      <c r="AA2021" s="7" t="s">
        <v>480</v>
      </c>
      <c r="AB2021" s="7">
        <v>1</v>
      </c>
    </row>
    <row r="2022" spans="1:28" ht="21.6" customHeight="1">
      <c r="A2022" s="7">
        <v>9</v>
      </c>
      <c r="B2022" s="7">
        <v>2026031964</v>
      </c>
      <c r="C2022" s="7">
        <v>1</v>
      </c>
      <c r="D2022" s="7" t="s">
        <v>7123</v>
      </c>
      <c r="E2022" s="7" t="s">
        <v>145</v>
      </c>
      <c r="F2022" s="7" t="s">
        <v>9011</v>
      </c>
      <c r="G2022" s="7" t="s">
        <v>7134</v>
      </c>
      <c r="H2022" s="7" t="s">
        <v>7989</v>
      </c>
      <c r="I2022" s="7" t="s">
        <v>7186</v>
      </c>
      <c r="J2022" s="7" t="s">
        <v>7170</v>
      </c>
      <c r="K2022" s="7" t="s">
        <v>7129</v>
      </c>
      <c r="L2022" s="9" t="s">
        <v>7187</v>
      </c>
      <c r="M2022" s="9" t="s">
        <v>7188</v>
      </c>
      <c r="N2022" s="9"/>
      <c r="O2022" s="7" t="s">
        <v>471</v>
      </c>
      <c r="P2022" s="7"/>
      <c r="Q2022" s="7">
        <v>2423</v>
      </c>
      <c r="R2022" s="7">
        <v>3475</v>
      </c>
      <c r="S2022" s="7" t="s">
        <v>480</v>
      </c>
      <c r="T2022" s="7"/>
      <c r="U2022" s="7"/>
      <c r="V2022" s="7"/>
      <c r="W2022" s="7"/>
      <c r="X2022" s="7"/>
      <c r="Y2022" s="7"/>
      <c r="Z2022" s="9" t="s">
        <v>8867</v>
      </c>
      <c r="AA2022" s="7" t="s">
        <v>480</v>
      </c>
      <c r="AB2022" s="7">
        <v>1</v>
      </c>
    </row>
    <row r="2023" spans="1:28" ht="21.6" customHeight="1">
      <c r="A2023" s="7">
        <v>15</v>
      </c>
      <c r="B2023" s="7">
        <v>2026032015</v>
      </c>
      <c r="C2023" s="7">
        <v>1</v>
      </c>
      <c r="D2023" s="7" t="s">
        <v>7123</v>
      </c>
      <c r="E2023" s="7" t="s">
        <v>145</v>
      </c>
      <c r="F2023" s="7" t="s">
        <v>9011</v>
      </c>
      <c r="G2023" s="7" t="s">
        <v>7968</v>
      </c>
      <c r="H2023" s="7" t="s">
        <v>7935</v>
      </c>
      <c r="I2023" s="7" t="s">
        <v>8417</v>
      </c>
      <c r="J2023" s="7" t="s">
        <v>7170</v>
      </c>
      <c r="K2023" s="7" t="s">
        <v>7129</v>
      </c>
      <c r="L2023" s="9" t="s">
        <v>8418</v>
      </c>
      <c r="M2023" s="9" t="s">
        <v>8419</v>
      </c>
      <c r="N2023" s="9" t="s">
        <v>8420</v>
      </c>
      <c r="O2023" s="7" t="s">
        <v>471</v>
      </c>
      <c r="P2023" s="7"/>
      <c r="Q2023" s="7">
        <v>42</v>
      </c>
      <c r="R2023" s="7">
        <v>425</v>
      </c>
      <c r="S2023" s="7" t="s">
        <v>480</v>
      </c>
      <c r="T2023" s="7"/>
      <c r="U2023" s="7"/>
      <c r="V2023" s="7"/>
      <c r="W2023" s="7"/>
      <c r="X2023" s="7"/>
      <c r="Y2023" s="7"/>
      <c r="Z2023" s="9" t="s">
        <v>7766</v>
      </c>
      <c r="AA2023" s="7" t="s">
        <v>480</v>
      </c>
      <c r="AB2023" s="7">
        <v>1</v>
      </c>
    </row>
    <row r="2024" spans="1:28" ht="21.6" customHeight="1">
      <c r="A2024" s="7">
        <v>19</v>
      </c>
      <c r="B2024" s="7">
        <v>2026032002</v>
      </c>
      <c r="C2024" s="7">
        <v>1</v>
      </c>
      <c r="D2024" s="7" t="s">
        <v>7123</v>
      </c>
      <c r="E2024" s="7" t="s">
        <v>145</v>
      </c>
      <c r="F2024" s="7" t="s">
        <v>9011</v>
      </c>
      <c r="G2024" s="7" t="s">
        <v>7976</v>
      </c>
      <c r="H2024" s="7" t="s">
        <v>7258</v>
      </c>
      <c r="I2024" s="7" t="s">
        <v>8556</v>
      </c>
      <c r="J2024" s="7" t="s">
        <v>7170</v>
      </c>
      <c r="K2024" s="7" t="s">
        <v>7129</v>
      </c>
      <c r="L2024" s="9" t="s">
        <v>7210</v>
      </c>
      <c r="M2024" s="9" t="s">
        <v>7211</v>
      </c>
      <c r="N2024" s="9"/>
      <c r="O2024" s="7" t="s">
        <v>471</v>
      </c>
      <c r="P2024" s="7"/>
      <c r="Q2024" s="7">
        <v>47</v>
      </c>
      <c r="R2024" s="7">
        <v>2947</v>
      </c>
      <c r="S2024" s="7" t="s">
        <v>480</v>
      </c>
      <c r="T2024" s="7"/>
      <c r="U2024" s="7"/>
      <c r="V2024" s="7"/>
      <c r="W2024" s="7"/>
      <c r="X2024" s="7"/>
      <c r="Y2024" s="7"/>
      <c r="Z2024" s="9" t="s">
        <v>9013</v>
      </c>
      <c r="AA2024" s="7" t="s">
        <v>480</v>
      </c>
      <c r="AB2024" s="7">
        <v>1</v>
      </c>
    </row>
    <row r="2025" spans="1:28" ht="21.6" customHeight="1">
      <c r="A2025" s="7">
        <v>46</v>
      </c>
      <c r="B2025" s="7">
        <v>2026031948</v>
      </c>
      <c r="C2025" s="7">
        <v>1</v>
      </c>
      <c r="D2025" s="7" t="s">
        <v>7123</v>
      </c>
      <c r="E2025" s="7" t="s">
        <v>145</v>
      </c>
      <c r="F2025" s="7" t="s">
        <v>9011</v>
      </c>
      <c r="G2025" s="7" t="s">
        <v>7309</v>
      </c>
      <c r="H2025" s="7" t="s">
        <v>8859</v>
      </c>
      <c r="I2025" s="7" t="s">
        <v>8174</v>
      </c>
      <c r="J2025" s="7" t="s">
        <v>7274</v>
      </c>
      <c r="K2025" s="7" t="s">
        <v>7129</v>
      </c>
      <c r="L2025" s="9" t="s">
        <v>7260</v>
      </c>
      <c r="M2025" s="9" t="s">
        <v>7261</v>
      </c>
      <c r="N2025" s="9"/>
      <c r="O2025" s="7" t="s">
        <v>471</v>
      </c>
      <c r="P2025" s="7"/>
      <c r="Q2025" s="7">
        <v>9428</v>
      </c>
      <c r="R2025" s="7">
        <v>10823</v>
      </c>
      <c r="S2025" s="7" t="s">
        <v>480</v>
      </c>
      <c r="T2025" s="7"/>
      <c r="U2025" s="7"/>
      <c r="V2025" s="7"/>
      <c r="W2025" s="7"/>
      <c r="X2025" s="7"/>
      <c r="Y2025" s="7"/>
      <c r="Z2025" s="9" t="s">
        <v>9014</v>
      </c>
      <c r="AA2025" s="7" t="s">
        <v>480</v>
      </c>
      <c r="AB2025" s="7">
        <v>1</v>
      </c>
    </row>
    <row r="2026" spans="1:28" ht="21.6" customHeight="1">
      <c r="A2026" s="7">
        <v>50</v>
      </c>
      <c r="B2026" s="7">
        <v>2026031978</v>
      </c>
      <c r="C2026" s="7">
        <v>1</v>
      </c>
      <c r="D2026" s="7" t="s">
        <v>7123</v>
      </c>
      <c r="E2026" s="7" t="s">
        <v>145</v>
      </c>
      <c r="F2026" s="7" t="s">
        <v>9011</v>
      </c>
      <c r="G2026" s="7" t="s">
        <v>7470</v>
      </c>
      <c r="H2026" s="7" t="s">
        <v>7914</v>
      </c>
      <c r="I2026" s="7" t="s">
        <v>7752</v>
      </c>
      <c r="J2026" s="7" t="s">
        <v>7753</v>
      </c>
      <c r="K2026" s="7" t="s">
        <v>7129</v>
      </c>
      <c r="L2026" s="9" t="s">
        <v>7279</v>
      </c>
      <c r="M2026" s="9" t="s">
        <v>7280</v>
      </c>
      <c r="N2026" s="9"/>
      <c r="O2026" s="7" t="s">
        <v>471</v>
      </c>
      <c r="P2026" s="7"/>
      <c r="Q2026" s="7"/>
      <c r="R2026" s="7">
        <v>89051</v>
      </c>
      <c r="S2026" s="7" t="s">
        <v>480</v>
      </c>
      <c r="T2026" s="7"/>
      <c r="U2026" s="7"/>
      <c r="V2026" s="7"/>
      <c r="W2026" s="7"/>
      <c r="X2026" s="7"/>
      <c r="Y2026" s="7"/>
      <c r="Z2026" s="9" t="s">
        <v>8935</v>
      </c>
      <c r="AA2026" s="7" t="s">
        <v>480</v>
      </c>
      <c r="AB2026" s="7">
        <v>1</v>
      </c>
    </row>
    <row r="2027" spans="1:28" ht="21.6" customHeight="1">
      <c r="A2027" s="7">
        <v>221</v>
      </c>
      <c r="B2027" s="7">
        <v>2026031936</v>
      </c>
      <c r="C2027" s="7">
        <v>1</v>
      </c>
      <c r="D2027" s="7" t="s">
        <v>7123</v>
      </c>
      <c r="E2027" s="7" t="s">
        <v>125</v>
      </c>
      <c r="F2027" s="7" t="s">
        <v>9011</v>
      </c>
      <c r="G2027" s="7" t="s">
        <v>7226</v>
      </c>
      <c r="H2027" s="7" t="s">
        <v>7309</v>
      </c>
      <c r="I2027" s="7" t="s">
        <v>7503</v>
      </c>
      <c r="J2027" s="7" t="s">
        <v>7274</v>
      </c>
      <c r="K2027" s="7" t="s">
        <v>7129</v>
      </c>
      <c r="L2027" s="9" t="s">
        <v>7504</v>
      </c>
      <c r="M2027" s="9" t="s">
        <v>7505</v>
      </c>
      <c r="N2027" s="9" t="s">
        <v>7454</v>
      </c>
      <c r="O2027" s="7" t="s">
        <v>471</v>
      </c>
      <c r="P2027" s="7"/>
      <c r="Q2027" s="7">
        <v>5237</v>
      </c>
      <c r="R2027" s="7">
        <v>1842</v>
      </c>
      <c r="S2027" s="7" t="s">
        <v>480</v>
      </c>
      <c r="T2027" s="7"/>
      <c r="U2027" s="7"/>
      <c r="V2027" s="7"/>
      <c r="W2027" s="7"/>
      <c r="X2027" s="7"/>
      <c r="Y2027" s="7"/>
      <c r="Z2027" s="9" t="s">
        <v>7641</v>
      </c>
      <c r="AA2027" s="7"/>
      <c r="AB2027" s="7"/>
    </row>
    <row r="2028" spans="1:28" ht="21.6" customHeight="1">
      <c r="A2028" s="7">
        <v>8</v>
      </c>
      <c r="B2028" s="7">
        <v>2026032267</v>
      </c>
      <c r="C2028" s="7">
        <v>1</v>
      </c>
      <c r="D2028" s="7" t="s">
        <v>7123</v>
      </c>
      <c r="E2028" s="7" t="s">
        <v>145</v>
      </c>
      <c r="F2028" s="7" t="s">
        <v>9015</v>
      </c>
      <c r="G2028" s="7" t="s">
        <v>8058</v>
      </c>
      <c r="H2028" s="7" t="s">
        <v>7948</v>
      </c>
      <c r="I2028" s="7" t="s">
        <v>8827</v>
      </c>
      <c r="J2028" s="7" t="s">
        <v>7141</v>
      </c>
      <c r="K2028" s="7" t="s">
        <v>7129</v>
      </c>
      <c r="L2028" s="9" t="s">
        <v>8828</v>
      </c>
      <c r="M2028" s="9" t="s">
        <v>8829</v>
      </c>
      <c r="N2028" s="9"/>
      <c r="O2028" s="7" t="s">
        <v>471</v>
      </c>
      <c r="P2028" s="7">
        <v>195</v>
      </c>
      <c r="Q2028" s="7">
        <v>10280</v>
      </c>
      <c r="R2028" s="7">
        <v>56910</v>
      </c>
      <c r="S2028" s="7" t="s">
        <v>480</v>
      </c>
      <c r="T2028" s="7"/>
      <c r="U2028" s="7"/>
      <c r="V2028" s="7"/>
      <c r="W2028" s="7"/>
      <c r="X2028" s="7"/>
      <c r="Y2028" s="7"/>
      <c r="Z2028" s="9" t="s">
        <v>7766</v>
      </c>
      <c r="AA2028" s="7" t="s">
        <v>480</v>
      </c>
      <c r="AB2028" s="7">
        <v>1</v>
      </c>
    </row>
    <row r="2029" spans="1:28" ht="21.6" customHeight="1">
      <c r="A2029" s="7">
        <v>9</v>
      </c>
      <c r="B2029" s="7">
        <v>2026032329</v>
      </c>
      <c r="C2029" s="7">
        <v>1</v>
      </c>
      <c r="D2029" s="7" t="s">
        <v>7123</v>
      </c>
      <c r="E2029" s="7" t="s">
        <v>145</v>
      </c>
      <c r="F2029" s="7" t="s">
        <v>9015</v>
      </c>
      <c r="G2029" s="7" t="s">
        <v>7276</v>
      </c>
      <c r="H2029" s="7" t="s">
        <v>9016</v>
      </c>
      <c r="I2029" s="7" t="s">
        <v>7180</v>
      </c>
      <c r="J2029" s="7" t="s">
        <v>7170</v>
      </c>
      <c r="K2029" s="7" t="s">
        <v>7129</v>
      </c>
      <c r="L2029" s="9" t="s">
        <v>7181</v>
      </c>
      <c r="M2029" s="9" t="s">
        <v>7182</v>
      </c>
      <c r="N2029" s="9" t="s">
        <v>7183</v>
      </c>
      <c r="O2029" s="7" t="s">
        <v>471</v>
      </c>
      <c r="P2029" s="7"/>
      <c r="Q2029" s="7">
        <v>1670</v>
      </c>
      <c r="R2029" s="7">
        <v>81007</v>
      </c>
      <c r="S2029" s="7" t="s">
        <v>480</v>
      </c>
      <c r="T2029" s="7"/>
      <c r="U2029" s="7"/>
      <c r="V2029" s="7"/>
      <c r="W2029" s="7"/>
      <c r="X2029" s="7"/>
      <c r="Y2029" s="7"/>
      <c r="Z2029" s="9" t="s">
        <v>9017</v>
      </c>
      <c r="AA2029" s="7" t="s">
        <v>480</v>
      </c>
      <c r="AB2029" s="7">
        <v>1</v>
      </c>
    </row>
    <row r="2030" spans="1:28" ht="21.6" customHeight="1">
      <c r="A2030" s="7">
        <v>15</v>
      </c>
      <c r="B2030" s="7">
        <v>2026032323</v>
      </c>
      <c r="C2030" s="7">
        <v>1</v>
      </c>
      <c r="D2030" s="7" t="s">
        <v>7123</v>
      </c>
      <c r="E2030" s="7" t="s">
        <v>145</v>
      </c>
      <c r="F2030" s="7" t="s">
        <v>9015</v>
      </c>
      <c r="G2030" s="7" t="s">
        <v>7150</v>
      </c>
      <c r="H2030" s="7" t="s">
        <v>7611</v>
      </c>
      <c r="I2030" s="7" t="s">
        <v>7192</v>
      </c>
      <c r="J2030" s="7" t="s">
        <v>7170</v>
      </c>
      <c r="K2030" s="7" t="s">
        <v>7129</v>
      </c>
      <c r="L2030" s="9" t="s">
        <v>7193</v>
      </c>
      <c r="M2030" s="9" t="s">
        <v>7194</v>
      </c>
      <c r="N2030" s="9" t="s">
        <v>7161</v>
      </c>
      <c r="O2030" s="7" t="s">
        <v>471</v>
      </c>
      <c r="P2030" s="7"/>
      <c r="Q2030" s="7">
        <v>1175</v>
      </c>
      <c r="R2030" s="7">
        <v>2740</v>
      </c>
      <c r="S2030" s="7" t="s">
        <v>480</v>
      </c>
      <c r="T2030" s="7"/>
      <c r="U2030" s="7"/>
      <c r="V2030" s="7"/>
      <c r="W2030" s="7"/>
      <c r="X2030" s="7"/>
      <c r="Y2030" s="7"/>
      <c r="Z2030" s="9" t="s">
        <v>7766</v>
      </c>
      <c r="AA2030" s="7" t="s">
        <v>480</v>
      </c>
      <c r="AB2030" s="7">
        <v>1</v>
      </c>
    </row>
    <row r="2031" spans="1:28" ht="21.6" customHeight="1">
      <c r="A2031" s="7">
        <v>23</v>
      </c>
      <c r="B2031" s="7">
        <v>2026032352</v>
      </c>
      <c r="C2031" s="7">
        <v>1</v>
      </c>
      <c r="D2031" s="7" t="s">
        <v>7123</v>
      </c>
      <c r="E2031" s="7" t="s">
        <v>145</v>
      </c>
      <c r="F2031" s="7" t="s">
        <v>9015</v>
      </c>
      <c r="G2031" s="7" t="s">
        <v>7540</v>
      </c>
      <c r="H2031" s="7" t="s">
        <v>8183</v>
      </c>
      <c r="I2031" s="7" t="s">
        <v>8314</v>
      </c>
      <c r="J2031" s="7" t="s">
        <v>7170</v>
      </c>
      <c r="K2031" s="7" t="s">
        <v>7129</v>
      </c>
      <c r="L2031" s="9" t="s">
        <v>8315</v>
      </c>
      <c r="M2031" s="9" t="s">
        <v>7131</v>
      </c>
      <c r="N2031" s="9"/>
      <c r="O2031" s="7" t="s">
        <v>471</v>
      </c>
      <c r="P2031" s="7"/>
      <c r="Q2031" s="7">
        <v>963</v>
      </c>
      <c r="R2031" s="7">
        <v>10728</v>
      </c>
      <c r="S2031" s="7" t="s">
        <v>480</v>
      </c>
      <c r="T2031" s="7"/>
      <c r="U2031" s="7"/>
      <c r="V2031" s="7"/>
      <c r="W2031" s="7"/>
      <c r="X2031" s="7"/>
      <c r="Y2031" s="7"/>
      <c r="Z2031" s="9" t="s">
        <v>9018</v>
      </c>
      <c r="AA2031" s="7" t="s">
        <v>480</v>
      </c>
      <c r="AB2031" s="7">
        <v>1</v>
      </c>
    </row>
    <row r="2032" spans="1:28" ht="21.6" customHeight="1">
      <c r="A2032" s="7">
        <v>34</v>
      </c>
      <c r="B2032" s="7">
        <v>2026032407</v>
      </c>
      <c r="C2032" s="7">
        <v>1</v>
      </c>
      <c r="D2032" s="7" t="s">
        <v>7123</v>
      </c>
      <c r="E2032" s="7" t="s">
        <v>145</v>
      </c>
      <c r="F2032" s="7" t="s">
        <v>9019</v>
      </c>
      <c r="G2032" s="7" t="s">
        <v>7710</v>
      </c>
      <c r="H2032" s="7" t="s">
        <v>7869</v>
      </c>
      <c r="I2032" s="7" t="s">
        <v>8795</v>
      </c>
      <c r="J2032" s="7" t="s">
        <v>7199</v>
      </c>
      <c r="K2032" s="7" t="s">
        <v>7129</v>
      </c>
      <c r="L2032" s="9" t="s">
        <v>8796</v>
      </c>
      <c r="M2032" s="9" t="s">
        <v>8797</v>
      </c>
      <c r="N2032" s="9"/>
      <c r="O2032" s="7" t="s">
        <v>471</v>
      </c>
      <c r="P2032" s="7"/>
      <c r="Q2032" s="7"/>
      <c r="R2032" s="7">
        <v>49612</v>
      </c>
      <c r="S2032" s="7" t="s">
        <v>480</v>
      </c>
      <c r="T2032" s="7"/>
      <c r="U2032" s="7"/>
      <c r="V2032" s="7"/>
      <c r="W2032" s="7"/>
      <c r="X2032" s="7"/>
      <c r="Y2032" s="7"/>
      <c r="Z2032" s="9" t="s">
        <v>7766</v>
      </c>
      <c r="AA2032" s="7"/>
      <c r="AB2032" s="7"/>
    </row>
    <row r="2033" spans="1:28" ht="21.6" customHeight="1">
      <c r="A2033" s="7">
        <v>42</v>
      </c>
      <c r="B2033" s="7">
        <v>2026032311</v>
      </c>
      <c r="C2033" s="7">
        <v>1</v>
      </c>
      <c r="D2033" s="7" t="s">
        <v>7123</v>
      </c>
      <c r="E2033" s="7" t="s">
        <v>145</v>
      </c>
      <c r="F2033" s="7" t="s">
        <v>9015</v>
      </c>
      <c r="G2033" s="7" t="s">
        <v>7470</v>
      </c>
      <c r="H2033" s="7" t="s">
        <v>7616</v>
      </c>
      <c r="I2033" s="7" t="s">
        <v>8666</v>
      </c>
      <c r="J2033" s="7" t="s">
        <v>7223</v>
      </c>
      <c r="K2033" s="7" t="s">
        <v>7129</v>
      </c>
      <c r="L2033" s="9" t="s">
        <v>8667</v>
      </c>
      <c r="M2033" s="9" t="s">
        <v>8668</v>
      </c>
      <c r="N2033" s="9" t="s">
        <v>8648</v>
      </c>
      <c r="O2033" s="7" t="s">
        <v>471</v>
      </c>
      <c r="P2033" s="7"/>
      <c r="Q2033" s="7"/>
      <c r="R2033" s="7">
        <v>41503</v>
      </c>
      <c r="S2033" s="7" t="s">
        <v>480</v>
      </c>
      <c r="T2033" s="7"/>
      <c r="U2033" s="7"/>
      <c r="V2033" s="7"/>
      <c r="W2033" s="7"/>
      <c r="X2033" s="7"/>
      <c r="Y2033" s="7"/>
      <c r="Z2033" s="9" t="s">
        <v>7766</v>
      </c>
      <c r="AA2033" s="7" t="s">
        <v>480</v>
      </c>
      <c r="AB2033" s="7">
        <v>1</v>
      </c>
    </row>
    <row r="2034" spans="1:28" ht="21.6" customHeight="1">
      <c r="A2034" s="7">
        <v>46</v>
      </c>
      <c r="B2034" s="7">
        <v>2026032312</v>
      </c>
      <c r="C2034" s="7">
        <v>1</v>
      </c>
      <c r="D2034" s="7" t="s">
        <v>7123</v>
      </c>
      <c r="E2034" s="7" t="s">
        <v>145</v>
      </c>
      <c r="F2034" s="7" t="s">
        <v>9015</v>
      </c>
      <c r="G2034" s="7" t="s">
        <v>7589</v>
      </c>
      <c r="H2034" s="7" t="s">
        <v>7257</v>
      </c>
      <c r="I2034" s="7" t="s">
        <v>7246</v>
      </c>
      <c r="J2034" s="7" t="s">
        <v>7247</v>
      </c>
      <c r="K2034" s="7" t="s">
        <v>7129</v>
      </c>
      <c r="L2034" s="9" t="s">
        <v>7248</v>
      </c>
      <c r="M2034" s="9" t="s">
        <v>7249</v>
      </c>
      <c r="N2034" s="9" t="s">
        <v>7250</v>
      </c>
      <c r="O2034" s="7" t="s">
        <v>471</v>
      </c>
      <c r="P2034" s="7"/>
      <c r="Q2034" s="7">
        <v>46406</v>
      </c>
      <c r="R2034" s="7">
        <v>43974</v>
      </c>
      <c r="S2034" s="7" t="s">
        <v>480</v>
      </c>
      <c r="T2034" s="7"/>
      <c r="U2034" s="7"/>
      <c r="V2034" s="7"/>
      <c r="W2034" s="7"/>
      <c r="X2034" s="7"/>
      <c r="Y2034" s="7"/>
      <c r="Z2034" s="9" t="s">
        <v>9020</v>
      </c>
      <c r="AA2034" s="7" t="s">
        <v>480</v>
      </c>
      <c r="AB2034" s="7">
        <v>1</v>
      </c>
    </row>
    <row r="2035" spans="1:28" ht="21.6" customHeight="1">
      <c r="A2035" s="7">
        <v>48</v>
      </c>
      <c r="B2035" s="7">
        <v>2026032337</v>
      </c>
      <c r="C2035" s="7">
        <v>1</v>
      </c>
      <c r="D2035" s="7" t="s">
        <v>7123</v>
      </c>
      <c r="E2035" s="7" t="s">
        <v>145</v>
      </c>
      <c r="F2035" s="7" t="s">
        <v>9015</v>
      </c>
      <c r="G2035" s="7" t="s">
        <v>7793</v>
      </c>
      <c r="H2035" s="7" t="s">
        <v>7462</v>
      </c>
      <c r="I2035" s="7" t="s">
        <v>8171</v>
      </c>
      <c r="J2035" s="7" t="s">
        <v>7247</v>
      </c>
      <c r="K2035" s="7" t="s">
        <v>7129</v>
      </c>
      <c r="L2035" s="9" t="s">
        <v>7235</v>
      </c>
      <c r="M2035" s="9" t="s">
        <v>7236</v>
      </c>
      <c r="N2035" s="9"/>
      <c r="O2035" s="7" t="s">
        <v>471</v>
      </c>
      <c r="P2035" s="7"/>
      <c r="Q2035" s="7">
        <v>2130</v>
      </c>
      <c r="R2035" s="7">
        <v>23495</v>
      </c>
      <c r="S2035" s="7" t="s">
        <v>480</v>
      </c>
      <c r="T2035" s="7"/>
      <c r="U2035" s="7"/>
      <c r="V2035" s="7"/>
      <c r="W2035" s="7"/>
      <c r="X2035" s="7"/>
      <c r="Y2035" s="7"/>
      <c r="Z2035" s="9" t="s">
        <v>9021</v>
      </c>
      <c r="AA2035" s="7" t="s">
        <v>480</v>
      </c>
      <c r="AB2035" s="7">
        <v>1</v>
      </c>
    </row>
    <row r="2036" spans="1:28" ht="21.6" customHeight="1">
      <c r="A2036" s="7">
        <v>64</v>
      </c>
      <c r="B2036" s="7">
        <v>2026032406</v>
      </c>
      <c r="C2036" s="7">
        <v>1</v>
      </c>
      <c r="D2036" s="7" t="s">
        <v>7123</v>
      </c>
      <c r="E2036" s="7" t="s">
        <v>145</v>
      </c>
      <c r="F2036" s="7" t="s">
        <v>9019</v>
      </c>
      <c r="G2036" s="7" t="s">
        <v>7179</v>
      </c>
      <c r="H2036" s="7" t="s">
        <v>7710</v>
      </c>
      <c r="I2036" s="7" t="s">
        <v>8816</v>
      </c>
      <c r="J2036" s="7" t="s">
        <v>7703</v>
      </c>
      <c r="K2036" s="7" t="s">
        <v>7129</v>
      </c>
      <c r="L2036" s="9" t="s">
        <v>8796</v>
      </c>
      <c r="M2036" s="9" t="s">
        <v>8797</v>
      </c>
      <c r="N2036" s="9"/>
      <c r="O2036" s="7" t="s">
        <v>471</v>
      </c>
      <c r="P2036" s="7"/>
      <c r="Q2036" s="7">
        <v>28262</v>
      </c>
      <c r="R2036" s="7">
        <v>667213</v>
      </c>
      <c r="S2036" s="7" t="s">
        <v>480</v>
      </c>
      <c r="T2036" s="7"/>
      <c r="U2036" s="7"/>
      <c r="V2036" s="7"/>
      <c r="W2036" s="7"/>
      <c r="X2036" s="7"/>
      <c r="Y2036" s="7"/>
      <c r="Z2036" s="9" t="s">
        <v>9022</v>
      </c>
      <c r="AA2036" s="7"/>
      <c r="AB2036" s="7"/>
    </row>
    <row r="2037" spans="1:28" ht="21.6" customHeight="1">
      <c r="A2037" s="7">
        <v>113</v>
      </c>
      <c r="B2037" s="7">
        <v>2026032426</v>
      </c>
      <c r="C2037" s="7">
        <v>1</v>
      </c>
      <c r="D2037" s="7" t="s">
        <v>7123</v>
      </c>
      <c r="E2037" s="7" t="s">
        <v>145</v>
      </c>
      <c r="F2037" s="7" t="s">
        <v>9019</v>
      </c>
      <c r="G2037" s="7" t="s">
        <v>7590</v>
      </c>
      <c r="H2037" s="7" t="s">
        <v>8066</v>
      </c>
      <c r="I2037" s="7" t="s">
        <v>8783</v>
      </c>
      <c r="J2037" s="7" t="s">
        <v>8784</v>
      </c>
      <c r="K2037" s="7" t="s">
        <v>7129</v>
      </c>
      <c r="L2037" s="9" t="s">
        <v>8750</v>
      </c>
      <c r="M2037" s="9" t="s">
        <v>8785</v>
      </c>
      <c r="N2037" s="9" t="s">
        <v>8786</v>
      </c>
      <c r="O2037" s="7" t="s">
        <v>471</v>
      </c>
      <c r="P2037" s="7"/>
      <c r="Q2037" s="7"/>
      <c r="R2037" s="7">
        <v>2581</v>
      </c>
      <c r="S2037" s="7" t="s">
        <v>480</v>
      </c>
      <c r="T2037" s="7"/>
      <c r="U2037" s="7"/>
      <c r="V2037" s="7"/>
      <c r="W2037" s="7"/>
      <c r="X2037" s="7"/>
      <c r="Y2037" s="7"/>
      <c r="Z2037" s="9" t="s">
        <v>7766</v>
      </c>
      <c r="AA2037" s="7" t="s">
        <v>480</v>
      </c>
      <c r="AB2037" s="7">
        <v>1</v>
      </c>
    </row>
    <row r="2038" spans="1:28" ht="21.6" customHeight="1">
      <c r="A2038" s="7">
        <v>10</v>
      </c>
      <c r="B2038" s="7">
        <v>2026032784</v>
      </c>
      <c r="C2038" s="7">
        <v>1</v>
      </c>
      <c r="D2038" s="7" t="s">
        <v>7123</v>
      </c>
      <c r="E2038" s="7" t="s">
        <v>145</v>
      </c>
      <c r="F2038" s="7" t="s">
        <v>9023</v>
      </c>
      <c r="G2038" s="7" t="s">
        <v>7718</v>
      </c>
      <c r="H2038" s="7" t="s">
        <v>7347</v>
      </c>
      <c r="I2038" s="7" t="s">
        <v>7164</v>
      </c>
      <c r="J2038" s="7" t="s">
        <v>7141</v>
      </c>
      <c r="K2038" s="7" t="s">
        <v>7129</v>
      </c>
      <c r="L2038" s="9" t="s">
        <v>7165</v>
      </c>
      <c r="M2038" s="9" t="s">
        <v>7166</v>
      </c>
      <c r="N2038" s="9"/>
      <c r="O2038" s="7" t="s">
        <v>471</v>
      </c>
      <c r="P2038" s="7"/>
      <c r="Q2038" s="7">
        <v>194</v>
      </c>
      <c r="R2038" s="7">
        <v>8533</v>
      </c>
      <c r="S2038" s="7" t="s">
        <v>480</v>
      </c>
      <c r="T2038" s="7"/>
      <c r="U2038" s="7"/>
      <c r="V2038" s="7"/>
      <c r="W2038" s="7"/>
      <c r="X2038" s="7"/>
      <c r="Y2038" s="7"/>
      <c r="Z2038" s="9" t="s">
        <v>7766</v>
      </c>
      <c r="AA2038" s="7" t="s">
        <v>480</v>
      </c>
      <c r="AB2038" s="7">
        <v>1</v>
      </c>
    </row>
    <row r="2039" spans="1:28" ht="21.6" customHeight="1">
      <c r="A2039" s="7">
        <v>12</v>
      </c>
      <c r="B2039" s="7">
        <v>2026032786</v>
      </c>
      <c r="C2039" s="7">
        <v>1</v>
      </c>
      <c r="D2039" s="7" t="s">
        <v>7123</v>
      </c>
      <c r="E2039" s="7" t="s">
        <v>145</v>
      </c>
      <c r="F2039" s="7" t="s">
        <v>9023</v>
      </c>
      <c r="G2039" s="7" t="s">
        <v>7347</v>
      </c>
      <c r="H2039" s="7" t="s">
        <v>7954</v>
      </c>
      <c r="I2039" s="7" t="s">
        <v>7175</v>
      </c>
      <c r="J2039" s="7" t="s">
        <v>7170</v>
      </c>
      <c r="K2039" s="7" t="s">
        <v>7129</v>
      </c>
      <c r="L2039" s="9" t="s">
        <v>8869</v>
      </c>
      <c r="M2039" s="9" t="s">
        <v>7177</v>
      </c>
      <c r="N2039" s="9" t="s">
        <v>7161</v>
      </c>
      <c r="O2039" s="7" t="s">
        <v>471</v>
      </c>
      <c r="P2039" s="7"/>
      <c r="Q2039" s="7">
        <v>4487</v>
      </c>
      <c r="R2039" s="7">
        <v>6316</v>
      </c>
      <c r="S2039" s="7" t="s">
        <v>480</v>
      </c>
      <c r="T2039" s="7"/>
      <c r="U2039" s="7"/>
      <c r="V2039" s="7"/>
      <c r="W2039" s="7"/>
      <c r="X2039" s="7"/>
      <c r="Y2039" s="7"/>
      <c r="Z2039" s="9" t="s">
        <v>7766</v>
      </c>
      <c r="AA2039" s="7" t="s">
        <v>480</v>
      </c>
      <c r="AB2039" s="7">
        <v>1</v>
      </c>
    </row>
    <row r="2040" spans="1:28" ht="21.6" customHeight="1">
      <c r="A2040" s="7">
        <v>31</v>
      </c>
      <c r="B2040" s="7">
        <v>2026032760</v>
      </c>
      <c r="C2040" s="7">
        <v>1</v>
      </c>
      <c r="D2040" s="7" t="s">
        <v>7123</v>
      </c>
      <c r="E2040" s="7" t="s">
        <v>145</v>
      </c>
      <c r="F2040" s="7" t="s">
        <v>9023</v>
      </c>
      <c r="G2040" s="7" t="s">
        <v>8977</v>
      </c>
      <c r="H2040" s="7" t="s">
        <v>9024</v>
      </c>
      <c r="I2040" s="7" t="s">
        <v>8413</v>
      </c>
      <c r="J2040" s="7" t="s">
        <v>7170</v>
      </c>
      <c r="K2040" s="7" t="s">
        <v>7129</v>
      </c>
      <c r="L2040" s="9" t="s">
        <v>8347</v>
      </c>
      <c r="M2040" s="9" t="s">
        <v>8414</v>
      </c>
      <c r="N2040" s="9" t="s">
        <v>7161</v>
      </c>
      <c r="O2040" s="7" t="s">
        <v>471</v>
      </c>
      <c r="P2040" s="7"/>
      <c r="Q2040" s="7">
        <v>914</v>
      </c>
      <c r="R2040" s="7">
        <v>1184</v>
      </c>
      <c r="S2040" s="7" t="s">
        <v>480</v>
      </c>
      <c r="T2040" s="7"/>
      <c r="U2040" s="7"/>
      <c r="V2040" s="7"/>
      <c r="W2040" s="7"/>
      <c r="X2040" s="7"/>
      <c r="Y2040" s="7"/>
      <c r="Z2040" s="9" t="s">
        <v>7766</v>
      </c>
      <c r="AA2040" s="7" t="s">
        <v>480</v>
      </c>
      <c r="AB2040" s="7">
        <v>1</v>
      </c>
    </row>
    <row r="2041" spans="1:28" ht="21.6" customHeight="1">
      <c r="A2041" s="7">
        <v>56</v>
      </c>
      <c r="B2041" s="7">
        <v>2026032767</v>
      </c>
      <c r="C2041" s="7">
        <v>1</v>
      </c>
      <c r="D2041" s="7" t="s">
        <v>7123</v>
      </c>
      <c r="E2041" s="7" t="s">
        <v>145</v>
      </c>
      <c r="F2041" s="7" t="s">
        <v>9023</v>
      </c>
      <c r="G2041" s="7" t="s">
        <v>8080</v>
      </c>
      <c r="H2041" s="7" t="s">
        <v>9025</v>
      </c>
      <c r="I2041" s="7" t="s">
        <v>8171</v>
      </c>
      <c r="J2041" s="7" t="s">
        <v>7247</v>
      </c>
      <c r="K2041" s="7" t="s">
        <v>7129</v>
      </c>
      <c r="L2041" s="9" t="s">
        <v>7235</v>
      </c>
      <c r="M2041" s="9" t="s">
        <v>7236</v>
      </c>
      <c r="N2041" s="9"/>
      <c r="O2041" s="7" t="s">
        <v>471</v>
      </c>
      <c r="P2041" s="7"/>
      <c r="Q2041" s="7">
        <v>2199</v>
      </c>
      <c r="R2041" s="7">
        <v>23763</v>
      </c>
      <c r="S2041" s="7" t="s">
        <v>480</v>
      </c>
      <c r="T2041" s="7"/>
      <c r="U2041" s="7"/>
      <c r="V2041" s="7"/>
      <c r="W2041" s="7"/>
      <c r="X2041" s="7"/>
      <c r="Y2041" s="7"/>
      <c r="Z2041" s="9" t="s">
        <v>8935</v>
      </c>
      <c r="AA2041" s="7" t="s">
        <v>480</v>
      </c>
      <c r="AB2041" s="7">
        <v>1</v>
      </c>
    </row>
    <row r="2042" spans="1:28" ht="21.6" customHeight="1">
      <c r="A2042" s="7">
        <v>64</v>
      </c>
      <c r="B2042" s="7">
        <v>2026032697</v>
      </c>
      <c r="C2042" s="7">
        <v>1</v>
      </c>
      <c r="D2042" s="7" t="s">
        <v>7123</v>
      </c>
      <c r="E2042" s="7" t="s">
        <v>145</v>
      </c>
      <c r="F2042" s="7" t="s">
        <v>9026</v>
      </c>
      <c r="G2042" s="7" t="s">
        <v>7372</v>
      </c>
      <c r="H2042" s="7" t="s">
        <v>9027</v>
      </c>
      <c r="I2042" s="7" t="s">
        <v>8695</v>
      </c>
      <c r="J2042" s="7" t="s">
        <v>7489</v>
      </c>
      <c r="K2042" s="7" t="s">
        <v>7129</v>
      </c>
      <c r="L2042" s="9" t="s">
        <v>8696</v>
      </c>
      <c r="M2042" s="9" t="s">
        <v>8697</v>
      </c>
      <c r="N2042" s="9"/>
      <c r="O2042" s="7" t="s">
        <v>471</v>
      </c>
      <c r="P2042" s="7"/>
      <c r="Q2042" s="7"/>
      <c r="R2042" s="7">
        <v>230621</v>
      </c>
      <c r="S2042" s="7" t="s">
        <v>480</v>
      </c>
      <c r="T2042" s="7"/>
      <c r="U2042" s="7"/>
      <c r="V2042" s="7"/>
      <c r="W2042" s="7"/>
      <c r="X2042" s="7"/>
      <c r="Y2042" s="7"/>
      <c r="Z2042" s="9" t="s">
        <v>8935</v>
      </c>
      <c r="AA2042" s="7"/>
      <c r="AB2042" s="7"/>
    </row>
    <row r="2043" spans="1:28" ht="21.6" customHeight="1">
      <c r="A2043" s="7">
        <v>68</v>
      </c>
      <c r="B2043" s="7">
        <v>2026032698</v>
      </c>
      <c r="C2043" s="7">
        <v>1</v>
      </c>
      <c r="D2043" s="7" t="s">
        <v>7123</v>
      </c>
      <c r="E2043" s="7" t="s">
        <v>145</v>
      </c>
      <c r="F2043" s="7" t="s">
        <v>9026</v>
      </c>
      <c r="G2043" s="7" t="s">
        <v>7533</v>
      </c>
      <c r="H2043" s="7" t="s">
        <v>7372</v>
      </c>
      <c r="I2043" s="7" t="s">
        <v>8698</v>
      </c>
      <c r="J2043" s="7" t="s">
        <v>7489</v>
      </c>
      <c r="K2043" s="7" t="s">
        <v>7129</v>
      </c>
      <c r="L2043" s="9" t="s">
        <v>8696</v>
      </c>
      <c r="M2043" s="9" t="s">
        <v>8699</v>
      </c>
      <c r="N2043" s="9" t="s">
        <v>8700</v>
      </c>
      <c r="O2043" s="7" t="s">
        <v>471</v>
      </c>
      <c r="P2043" s="7"/>
      <c r="Q2043" s="7"/>
      <c r="R2043" s="7">
        <v>331051</v>
      </c>
      <c r="S2043" s="7" t="s">
        <v>480</v>
      </c>
      <c r="T2043" s="7"/>
      <c r="U2043" s="7"/>
      <c r="V2043" s="7"/>
      <c r="W2043" s="7"/>
      <c r="X2043" s="7"/>
      <c r="Y2043" s="7"/>
      <c r="Z2043" s="9" t="s">
        <v>8935</v>
      </c>
      <c r="AA2043" s="7"/>
      <c r="AB2043" s="7"/>
    </row>
    <row r="2044" spans="1:28" ht="21.6" customHeight="1">
      <c r="A2044" s="7">
        <v>4</v>
      </c>
      <c r="B2044" s="7">
        <v>2026033087</v>
      </c>
      <c r="C2044" s="7">
        <v>1</v>
      </c>
      <c r="D2044" s="7" t="s">
        <v>7123</v>
      </c>
      <c r="E2044" s="7" t="s">
        <v>145</v>
      </c>
      <c r="F2044" s="7" t="s">
        <v>9028</v>
      </c>
      <c r="G2044" s="7" t="s">
        <v>7134</v>
      </c>
      <c r="H2044" s="7" t="s">
        <v>7347</v>
      </c>
      <c r="I2044" s="7" t="s">
        <v>7140</v>
      </c>
      <c r="J2044" s="7" t="s">
        <v>7141</v>
      </c>
      <c r="K2044" s="7" t="s">
        <v>7129</v>
      </c>
      <c r="L2044" s="9" t="s">
        <v>7142</v>
      </c>
      <c r="M2044" s="9" t="s">
        <v>7143</v>
      </c>
      <c r="N2044" s="9"/>
      <c r="O2044" s="7" t="s">
        <v>471</v>
      </c>
      <c r="P2044" s="7"/>
      <c r="Q2044" s="7">
        <v>104</v>
      </c>
      <c r="R2044" s="7">
        <v>3650</v>
      </c>
      <c r="S2044" s="7" t="s">
        <v>480</v>
      </c>
      <c r="T2044" s="7"/>
      <c r="U2044" s="7"/>
      <c r="V2044" s="7"/>
      <c r="W2044" s="7"/>
      <c r="X2044" s="7"/>
      <c r="Y2044" s="7"/>
      <c r="Z2044" s="9" t="s">
        <v>7766</v>
      </c>
      <c r="AA2044" s="7" t="s">
        <v>480</v>
      </c>
      <c r="AB2044" s="7">
        <v>1</v>
      </c>
    </row>
    <row r="2045" spans="1:28" ht="21.6" customHeight="1">
      <c r="A2045" s="7">
        <v>14</v>
      </c>
      <c r="B2045" s="7">
        <v>2026033088</v>
      </c>
      <c r="C2045" s="7">
        <v>1</v>
      </c>
      <c r="D2045" s="7" t="s">
        <v>7123</v>
      </c>
      <c r="E2045" s="7" t="s">
        <v>145</v>
      </c>
      <c r="F2045" s="7" t="s">
        <v>9028</v>
      </c>
      <c r="G2045" s="7" t="s">
        <v>7470</v>
      </c>
      <c r="H2045" s="7" t="s">
        <v>7616</v>
      </c>
      <c r="I2045" s="7" t="s">
        <v>7169</v>
      </c>
      <c r="J2045" s="7" t="s">
        <v>7170</v>
      </c>
      <c r="K2045" s="7" t="s">
        <v>7129</v>
      </c>
      <c r="L2045" s="9" t="s">
        <v>7171</v>
      </c>
      <c r="M2045" s="9" t="s">
        <v>7172</v>
      </c>
      <c r="N2045" s="9" t="s">
        <v>7173</v>
      </c>
      <c r="O2045" s="7" t="s">
        <v>471</v>
      </c>
      <c r="P2045" s="7"/>
      <c r="Q2045" s="7">
        <v>330</v>
      </c>
      <c r="R2045" s="7">
        <v>1593</v>
      </c>
      <c r="S2045" s="7" t="s">
        <v>480</v>
      </c>
      <c r="T2045" s="7"/>
      <c r="U2045" s="7"/>
      <c r="V2045" s="7"/>
      <c r="W2045" s="7"/>
      <c r="X2045" s="7"/>
      <c r="Y2045" s="7"/>
      <c r="Z2045" s="9" t="s">
        <v>7766</v>
      </c>
      <c r="AA2045" s="7" t="s">
        <v>480</v>
      </c>
      <c r="AB2045" s="7">
        <v>1</v>
      </c>
    </row>
    <row r="2046" spans="1:28" ht="21.6" customHeight="1">
      <c r="A2046" s="7">
        <v>29</v>
      </c>
      <c r="B2046" s="7">
        <v>2026032958</v>
      </c>
      <c r="C2046" s="7">
        <v>1</v>
      </c>
      <c r="D2046" s="7" t="s">
        <v>7123</v>
      </c>
      <c r="E2046" s="7" t="s">
        <v>145</v>
      </c>
      <c r="F2046" s="7" t="s">
        <v>9023</v>
      </c>
      <c r="G2046" s="7" t="s">
        <v>7204</v>
      </c>
      <c r="H2046" s="7" t="s">
        <v>7793</v>
      </c>
      <c r="I2046" s="7" t="s">
        <v>8646</v>
      </c>
      <c r="J2046" s="7" t="s">
        <v>7170</v>
      </c>
      <c r="K2046" s="7" t="s">
        <v>7129</v>
      </c>
      <c r="L2046" s="9" t="s">
        <v>8347</v>
      </c>
      <c r="M2046" s="9" t="s">
        <v>8647</v>
      </c>
      <c r="N2046" s="9" t="s">
        <v>8648</v>
      </c>
      <c r="O2046" s="7" t="s">
        <v>471</v>
      </c>
      <c r="P2046" s="7"/>
      <c r="Q2046" s="7">
        <v>3659</v>
      </c>
      <c r="R2046" s="7">
        <v>16789</v>
      </c>
      <c r="S2046" s="7" t="s">
        <v>480</v>
      </c>
      <c r="T2046" s="7"/>
      <c r="U2046" s="7"/>
      <c r="V2046" s="7"/>
      <c r="W2046" s="7"/>
      <c r="X2046" s="7"/>
      <c r="Y2046" s="7"/>
      <c r="Z2046" s="9" t="s">
        <v>9029</v>
      </c>
      <c r="AA2046" s="7" t="s">
        <v>480</v>
      </c>
      <c r="AB2046" s="7">
        <v>1</v>
      </c>
    </row>
    <row r="2047" spans="1:28" ht="21.6" customHeight="1">
      <c r="A2047" s="7">
        <v>64</v>
      </c>
      <c r="B2047" s="7">
        <v>2026032967</v>
      </c>
      <c r="C2047" s="7">
        <v>1</v>
      </c>
      <c r="D2047" s="7" t="s">
        <v>7123</v>
      </c>
      <c r="E2047" s="7" t="s">
        <v>145</v>
      </c>
      <c r="F2047" s="7" t="s">
        <v>9023</v>
      </c>
      <c r="G2047" s="7" t="s">
        <v>7533</v>
      </c>
      <c r="H2047" s="7" t="s">
        <v>7207</v>
      </c>
      <c r="I2047" s="7" t="s">
        <v>8770</v>
      </c>
      <c r="J2047" s="7" t="s">
        <v>8496</v>
      </c>
      <c r="K2047" s="7" t="s">
        <v>7129</v>
      </c>
      <c r="L2047" s="9" t="s">
        <v>8771</v>
      </c>
      <c r="M2047" s="9" t="s">
        <v>8772</v>
      </c>
      <c r="N2047" s="9"/>
      <c r="O2047" s="7" t="s">
        <v>471</v>
      </c>
      <c r="P2047" s="7"/>
      <c r="Q2047" s="7"/>
      <c r="R2047" s="7">
        <v>112031</v>
      </c>
      <c r="S2047" s="7" t="s">
        <v>480</v>
      </c>
      <c r="T2047" s="7"/>
      <c r="U2047" s="7"/>
      <c r="V2047" s="7"/>
      <c r="W2047" s="7"/>
      <c r="X2047" s="7"/>
      <c r="Y2047" s="7"/>
      <c r="Z2047" s="9" t="s">
        <v>9030</v>
      </c>
      <c r="AA2047" s="7" t="s">
        <v>480</v>
      </c>
      <c r="AB2047" s="7">
        <v>1</v>
      </c>
    </row>
    <row r="2048" spans="1:28" ht="21.6" customHeight="1">
      <c r="A2048" s="7">
        <v>139</v>
      </c>
      <c r="B2048" s="7">
        <v>2026033082</v>
      </c>
      <c r="C2048" s="7">
        <v>1</v>
      </c>
      <c r="D2048" s="7" t="s">
        <v>7123</v>
      </c>
      <c r="E2048" s="7" t="s">
        <v>130</v>
      </c>
      <c r="F2048" s="7" t="s">
        <v>9028</v>
      </c>
      <c r="G2048" s="7" t="s">
        <v>7288</v>
      </c>
      <c r="H2048" s="7" t="s">
        <v>8980</v>
      </c>
      <c r="I2048" s="7" t="s">
        <v>8981</v>
      </c>
      <c r="J2048" s="7" t="s">
        <v>7170</v>
      </c>
      <c r="K2048" s="7" t="s">
        <v>7129</v>
      </c>
      <c r="L2048" s="9" t="s">
        <v>8982</v>
      </c>
      <c r="M2048" s="9" t="s">
        <v>8983</v>
      </c>
      <c r="N2048" s="9" t="s">
        <v>8984</v>
      </c>
      <c r="O2048" s="7" t="s">
        <v>471</v>
      </c>
      <c r="P2048" s="7">
        <v>800</v>
      </c>
      <c r="Q2048" s="7">
        <v>22295</v>
      </c>
      <c r="R2048" s="7">
        <v>108102</v>
      </c>
      <c r="S2048" s="7" t="s">
        <v>480</v>
      </c>
      <c r="T2048" s="7"/>
      <c r="U2048" s="7"/>
      <c r="V2048" s="7"/>
      <c r="W2048" s="7"/>
      <c r="X2048" s="7"/>
      <c r="Y2048" s="7"/>
      <c r="Z2048" s="9" t="s">
        <v>9031</v>
      </c>
      <c r="AA2048" s="7"/>
      <c r="AB2048" s="7"/>
    </row>
    <row r="2049" spans="1:28" ht="21.6" customHeight="1">
      <c r="A2049" s="7">
        <v>142</v>
      </c>
      <c r="B2049" s="7">
        <v>2026033102</v>
      </c>
      <c r="C2049" s="7">
        <v>1</v>
      </c>
      <c r="D2049" s="7" t="s">
        <v>7123</v>
      </c>
      <c r="E2049" s="7" t="s">
        <v>130</v>
      </c>
      <c r="F2049" s="7" t="s">
        <v>9028</v>
      </c>
      <c r="G2049" s="7" t="s">
        <v>7150</v>
      </c>
      <c r="H2049" s="7" t="s">
        <v>7444</v>
      </c>
      <c r="I2049" s="7" t="s">
        <v>8860</v>
      </c>
      <c r="J2049" s="7" t="s">
        <v>7170</v>
      </c>
      <c r="K2049" s="7" t="s">
        <v>7129</v>
      </c>
      <c r="L2049" s="9" t="s">
        <v>8861</v>
      </c>
      <c r="M2049" s="9" t="s">
        <v>8862</v>
      </c>
      <c r="N2049" s="9"/>
      <c r="O2049" s="7" t="s">
        <v>471</v>
      </c>
      <c r="P2049" s="7"/>
      <c r="Q2049" s="7">
        <v>59</v>
      </c>
      <c r="R2049" s="7">
        <v>24468</v>
      </c>
      <c r="S2049" s="7" t="s">
        <v>480</v>
      </c>
      <c r="T2049" s="7"/>
      <c r="U2049" s="7"/>
      <c r="V2049" s="7"/>
      <c r="W2049" s="7"/>
      <c r="X2049" s="7"/>
      <c r="Y2049" s="7"/>
      <c r="Z2049" s="9" t="s">
        <v>7132</v>
      </c>
      <c r="AA2049" s="7"/>
      <c r="AB2049" s="7"/>
    </row>
    <row r="2050" spans="1:28" ht="21.6" customHeight="1">
      <c r="A2050" s="7">
        <v>157</v>
      </c>
      <c r="B2050" s="7">
        <v>2026032985</v>
      </c>
      <c r="C2050" s="7">
        <v>1</v>
      </c>
      <c r="D2050" s="7" t="s">
        <v>7123</v>
      </c>
      <c r="E2050" s="7" t="s">
        <v>130</v>
      </c>
      <c r="F2050" s="7" t="s">
        <v>9023</v>
      </c>
      <c r="G2050" s="7" t="s">
        <v>7649</v>
      </c>
      <c r="H2050" s="7" t="s">
        <v>8008</v>
      </c>
      <c r="I2050" s="7" t="s">
        <v>7853</v>
      </c>
      <c r="J2050" s="7" t="s">
        <v>7199</v>
      </c>
      <c r="K2050" s="7" t="s">
        <v>7129</v>
      </c>
      <c r="L2050" s="9" t="s">
        <v>7574</v>
      </c>
      <c r="M2050" s="9" t="s">
        <v>7854</v>
      </c>
      <c r="N2050" s="9"/>
      <c r="O2050" s="7" t="s">
        <v>471</v>
      </c>
      <c r="P2050" s="7"/>
      <c r="Q2050" s="7"/>
      <c r="R2050" s="7">
        <v>45830</v>
      </c>
      <c r="S2050" s="7" t="s">
        <v>480</v>
      </c>
      <c r="T2050" s="7"/>
      <c r="U2050" s="7"/>
      <c r="V2050" s="7"/>
      <c r="W2050" s="7"/>
      <c r="X2050" s="7"/>
      <c r="Y2050" s="7"/>
      <c r="Z2050" s="9" t="s">
        <v>7132</v>
      </c>
      <c r="AA2050" s="7"/>
      <c r="AB2050" s="7"/>
    </row>
    <row r="2051" spans="1:28" ht="21.6" customHeight="1">
      <c r="A2051" s="7">
        <v>165</v>
      </c>
      <c r="B2051" s="7">
        <v>2026032983</v>
      </c>
      <c r="C2051" s="7">
        <v>1</v>
      </c>
      <c r="D2051" s="7" t="s">
        <v>7123</v>
      </c>
      <c r="E2051" s="7" t="s">
        <v>130</v>
      </c>
      <c r="F2051" s="7" t="s">
        <v>9023</v>
      </c>
      <c r="G2051" s="7" t="s">
        <v>7332</v>
      </c>
      <c r="H2051" s="7" t="s">
        <v>7333</v>
      </c>
      <c r="I2051" s="7" t="s">
        <v>9032</v>
      </c>
      <c r="J2051" s="7" t="s">
        <v>7223</v>
      </c>
      <c r="K2051" s="7" t="s">
        <v>7129</v>
      </c>
      <c r="L2051" s="9" t="s">
        <v>7574</v>
      </c>
      <c r="M2051" s="9" t="s">
        <v>8330</v>
      </c>
      <c r="N2051" s="9"/>
      <c r="O2051" s="7" t="s">
        <v>471</v>
      </c>
      <c r="P2051" s="7"/>
      <c r="Q2051" s="7"/>
      <c r="R2051" s="7">
        <v>29426</v>
      </c>
      <c r="S2051" s="7" t="s">
        <v>480</v>
      </c>
      <c r="T2051" s="7"/>
      <c r="U2051" s="7"/>
      <c r="V2051" s="7"/>
      <c r="W2051" s="7"/>
      <c r="X2051" s="7"/>
      <c r="Y2051" s="7"/>
      <c r="Z2051" s="9" t="s">
        <v>7132</v>
      </c>
      <c r="AA2051" s="7"/>
      <c r="AB2051" s="7"/>
    </row>
    <row r="2052" spans="1:28" ht="21.6" customHeight="1">
      <c r="A2052" s="7">
        <v>21</v>
      </c>
      <c r="B2052" s="7">
        <v>2026033192</v>
      </c>
      <c r="C2052" s="7">
        <v>1</v>
      </c>
      <c r="D2052" s="7" t="s">
        <v>7123</v>
      </c>
      <c r="E2052" s="7" t="s">
        <v>145</v>
      </c>
      <c r="F2052" s="7" t="s">
        <v>9033</v>
      </c>
      <c r="G2052" s="7" t="s">
        <v>7373</v>
      </c>
      <c r="H2052" s="7" t="s">
        <v>7733</v>
      </c>
      <c r="I2052" s="7" t="s">
        <v>8856</v>
      </c>
      <c r="J2052" s="7" t="s">
        <v>7170</v>
      </c>
      <c r="K2052" s="7" t="s">
        <v>7129</v>
      </c>
      <c r="L2052" s="9" t="s">
        <v>8857</v>
      </c>
      <c r="M2052" s="9" t="s">
        <v>8858</v>
      </c>
      <c r="N2052" s="9"/>
      <c r="O2052" s="7" t="s">
        <v>471</v>
      </c>
      <c r="P2052" s="7"/>
      <c r="Q2052" s="7">
        <v>1312</v>
      </c>
      <c r="R2052" s="7">
        <v>17781</v>
      </c>
      <c r="S2052" s="7" t="s">
        <v>480</v>
      </c>
      <c r="T2052" s="7"/>
      <c r="U2052" s="7"/>
      <c r="V2052" s="7"/>
      <c r="W2052" s="7"/>
      <c r="X2052" s="7"/>
      <c r="Y2052" s="7"/>
      <c r="Z2052" s="9" t="s">
        <v>7766</v>
      </c>
      <c r="AA2052" s="7" t="s">
        <v>480</v>
      </c>
      <c r="AB2052" s="7">
        <v>1</v>
      </c>
    </row>
    <row r="2053" spans="1:28" ht="21.6" customHeight="1">
      <c r="A2053" s="7">
        <v>46</v>
      </c>
      <c r="B2053" s="7">
        <v>2026033216</v>
      </c>
      <c r="C2053" s="7">
        <v>1</v>
      </c>
      <c r="D2053" s="7" t="s">
        <v>7123</v>
      </c>
      <c r="E2053" s="7" t="s">
        <v>145</v>
      </c>
      <c r="F2053" s="7" t="s">
        <v>9033</v>
      </c>
      <c r="G2053" s="7" t="s">
        <v>7333</v>
      </c>
      <c r="H2053" s="7" t="s">
        <v>7320</v>
      </c>
      <c r="I2053" s="7" t="s">
        <v>8795</v>
      </c>
      <c r="J2053" s="7" t="s">
        <v>7199</v>
      </c>
      <c r="K2053" s="7" t="s">
        <v>7129</v>
      </c>
      <c r="L2053" s="9" t="s">
        <v>8796</v>
      </c>
      <c r="M2053" s="9" t="s">
        <v>8797</v>
      </c>
      <c r="N2053" s="9"/>
      <c r="O2053" s="7" t="s">
        <v>471</v>
      </c>
      <c r="P2053" s="7"/>
      <c r="Q2053" s="7"/>
      <c r="R2053" s="7">
        <v>49569</v>
      </c>
      <c r="S2053" s="7" t="s">
        <v>480</v>
      </c>
      <c r="T2053" s="7"/>
      <c r="U2053" s="7"/>
      <c r="V2053" s="7"/>
      <c r="W2053" s="7"/>
      <c r="X2053" s="7"/>
      <c r="Y2053" s="7"/>
      <c r="Z2053" s="9" t="s">
        <v>9034</v>
      </c>
      <c r="AA2053" s="7" t="s">
        <v>480</v>
      </c>
      <c r="AB2053" s="7">
        <v>1</v>
      </c>
    </row>
    <row r="2054" spans="1:28" ht="21.6" customHeight="1">
      <c r="A2054" s="7">
        <v>82</v>
      </c>
      <c r="B2054" s="7">
        <v>2026033215</v>
      </c>
      <c r="C2054" s="7">
        <v>1</v>
      </c>
      <c r="D2054" s="7" t="s">
        <v>7123</v>
      </c>
      <c r="E2054" s="7" t="s">
        <v>145</v>
      </c>
      <c r="F2054" s="7" t="s">
        <v>9033</v>
      </c>
      <c r="G2054" s="7" t="s">
        <v>7320</v>
      </c>
      <c r="H2054" s="7" t="s">
        <v>7540</v>
      </c>
      <c r="I2054" s="7" t="s">
        <v>8816</v>
      </c>
      <c r="J2054" s="7" t="s">
        <v>7703</v>
      </c>
      <c r="K2054" s="7" t="s">
        <v>7129</v>
      </c>
      <c r="L2054" s="9" t="s">
        <v>8796</v>
      </c>
      <c r="M2054" s="9" t="s">
        <v>8797</v>
      </c>
      <c r="N2054" s="9"/>
      <c r="O2054" s="7" t="s">
        <v>471</v>
      </c>
      <c r="P2054" s="7"/>
      <c r="Q2054" s="7">
        <v>28263</v>
      </c>
      <c r="R2054" s="7">
        <v>669233</v>
      </c>
      <c r="S2054" s="7" t="s">
        <v>480</v>
      </c>
      <c r="T2054" s="7"/>
      <c r="U2054" s="7"/>
      <c r="V2054" s="7"/>
      <c r="W2054" s="7"/>
      <c r="X2054" s="7"/>
      <c r="Y2054" s="7"/>
      <c r="Z2054" s="9" t="s">
        <v>9034</v>
      </c>
      <c r="AA2054" s="7" t="s">
        <v>480</v>
      </c>
      <c r="AB2054" s="7">
        <v>1</v>
      </c>
    </row>
    <row r="2055" spans="1:28" ht="21.6" customHeight="1">
      <c r="A2055" s="7">
        <v>144</v>
      </c>
      <c r="B2055" s="7">
        <v>2026033151</v>
      </c>
      <c r="C2055" s="7">
        <v>1</v>
      </c>
      <c r="D2055" s="7" t="s">
        <v>7123</v>
      </c>
      <c r="E2055" s="7" t="s">
        <v>145</v>
      </c>
      <c r="F2055" s="7" t="s">
        <v>9033</v>
      </c>
      <c r="G2055" s="7" t="s">
        <v>7952</v>
      </c>
      <c r="H2055" s="7" t="s">
        <v>8906</v>
      </c>
      <c r="I2055" s="7" t="s">
        <v>8783</v>
      </c>
      <c r="J2055" s="7" t="s">
        <v>8784</v>
      </c>
      <c r="K2055" s="7" t="s">
        <v>7129</v>
      </c>
      <c r="L2055" s="9" t="s">
        <v>8750</v>
      </c>
      <c r="M2055" s="9" t="s">
        <v>8785</v>
      </c>
      <c r="N2055" s="9" t="s">
        <v>8786</v>
      </c>
      <c r="O2055" s="7" t="s">
        <v>471</v>
      </c>
      <c r="P2055" s="7"/>
      <c r="Q2055" s="7"/>
      <c r="R2055" s="7">
        <v>2548</v>
      </c>
      <c r="S2055" s="7" t="s">
        <v>480</v>
      </c>
      <c r="T2055" s="7"/>
      <c r="U2055" s="7"/>
      <c r="V2055" s="7"/>
      <c r="W2055" s="7"/>
      <c r="X2055" s="7"/>
      <c r="Y2055" s="7"/>
      <c r="Z2055" s="9" t="s">
        <v>7766</v>
      </c>
      <c r="AA2055" s="7" t="s">
        <v>480</v>
      </c>
      <c r="AB2055" s="7">
        <v>1</v>
      </c>
    </row>
    <row r="2056" spans="1:28" ht="21.6" customHeight="1">
      <c r="A2056" s="7">
        <v>238</v>
      </c>
      <c r="B2056" s="7">
        <v>2026033168</v>
      </c>
      <c r="C2056" s="7">
        <v>1</v>
      </c>
      <c r="D2056" s="7" t="s">
        <v>7123</v>
      </c>
      <c r="E2056" s="7" t="s">
        <v>125</v>
      </c>
      <c r="F2056" s="7" t="s">
        <v>9033</v>
      </c>
      <c r="G2056" s="7" t="s">
        <v>7327</v>
      </c>
      <c r="H2056" s="7" t="s">
        <v>7347</v>
      </c>
      <c r="I2056" s="7" t="s">
        <v>8471</v>
      </c>
      <c r="J2056" s="7" t="s">
        <v>7170</v>
      </c>
      <c r="K2056" s="7" t="s">
        <v>7129</v>
      </c>
      <c r="L2056" s="9" t="s">
        <v>7323</v>
      </c>
      <c r="M2056" s="9" t="s">
        <v>8472</v>
      </c>
      <c r="N2056" s="9" t="s">
        <v>7325</v>
      </c>
      <c r="O2056" s="7" t="s">
        <v>471</v>
      </c>
      <c r="P2056" s="7"/>
      <c r="Q2056" s="7">
        <v>11397</v>
      </c>
      <c r="R2056" s="7">
        <v>16092</v>
      </c>
      <c r="S2056" s="7" t="s">
        <v>480</v>
      </c>
      <c r="T2056" s="7"/>
      <c r="U2056" s="7"/>
      <c r="V2056" s="7"/>
      <c r="W2056" s="7"/>
      <c r="X2056" s="7"/>
      <c r="Y2056" s="7"/>
      <c r="Z2056" s="9" t="s">
        <v>7641</v>
      </c>
      <c r="AA2056" s="7"/>
      <c r="AB2056" s="7"/>
    </row>
    <row r="2057" spans="1:28" ht="21.6" customHeight="1">
      <c r="A2057" s="7">
        <v>240</v>
      </c>
      <c r="B2057" s="7">
        <v>2026033161</v>
      </c>
      <c r="C2057" s="7">
        <v>1</v>
      </c>
      <c r="D2057" s="7" t="s">
        <v>7123</v>
      </c>
      <c r="E2057" s="7" t="s">
        <v>125</v>
      </c>
      <c r="F2057" s="7" t="s">
        <v>9033</v>
      </c>
      <c r="G2057" s="7" t="s">
        <v>7226</v>
      </c>
      <c r="H2057" s="7" t="s">
        <v>7309</v>
      </c>
      <c r="I2057" s="7" t="s">
        <v>8483</v>
      </c>
      <c r="J2057" s="7" t="s">
        <v>7170</v>
      </c>
      <c r="K2057" s="7" t="s">
        <v>7129</v>
      </c>
      <c r="L2057" s="9" t="s">
        <v>7323</v>
      </c>
      <c r="M2057" s="9" t="s">
        <v>7882</v>
      </c>
      <c r="N2057" s="9" t="s">
        <v>7883</v>
      </c>
      <c r="O2057" s="7" t="s">
        <v>471</v>
      </c>
      <c r="P2057" s="7"/>
      <c r="Q2057" s="7">
        <v>5410</v>
      </c>
      <c r="R2057" s="7">
        <v>5697</v>
      </c>
      <c r="S2057" s="7" t="s">
        <v>480</v>
      </c>
      <c r="T2057" s="7"/>
      <c r="U2057" s="7"/>
      <c r="V2057" s="7"/>
      <c r="W2057" s="7"/>
      <c r="X2057" s="7"/>
      <c r="Y2057" s="7"/>
      <c r="Z2057" s="9" t="s">
        <v>7641</v>
      </c>
      <c r="AA2057" s="7"/>
      <c r="AB2057" s="7"/>
    </row>
    <row r="2058" spans="1:28" ht="21.6" customHeight="1">
      <c r="A2058" s="7">
        <v>249</v>
      </c>
      <c r="B2058" s="7">
        <v>2026033201</v>
      </c>
      <c r="C2058" s="7">
        <v>1</v>
      </c>
      <c r="D2058" s="7" t="s">
        <v>7123</v>
      </c>
      <c r="E2058" s="7" t="s">
        <v>125</v>
      </c>
      <c r="F2058" s="7" t="s">
        <v>9033</v>
      </c>
      <c r="G2058" s="7" t="s">
        <v>7373</v>
      </c>
      <c r="H2058" s="7" t="s">
        <v>7332</v>
      </c>
      <c r="I2058" s="7" t="s">
        <v>7359</v>
      </c>
      <c r="J2058" s="7" t="s">
        <v>7199</v>
      </c>
      <c r="K2058" s="7" t="s">
        <v>7129</v>
      </c>
      <c r="L2058" s="9" t="s">
        <v>8492</v>
      </c>
      <c r="M2058" s="9" t="s">
        <v>7361</v>
      </c>
      <c r="N2058" s="9" t="s">
        <v>8493</v>
      </c>
      <c r="O2058" s="7" t="s">
        <v>471</v>
      </c>
      <c r="P2058" s="7"/>
      <c r="Q2058" s="7"/>
      <c r="R2058" s="7">
        <v>130200</v>
      </c>
      <c r="S2058" s="7" t="s">
        <v>480</v>
      </c>
      <c r="T2058" s="7"/>
      <c r="U2058" s="7"/>
      <c r="V2058" s="7"/>
      <c r="W2058" s="7"/>
      <c r="X2058" s="7"/>
      <c r="Y2058" s="7"/>
      <c r="Z2058" s="9" t="s">
        <v>7641</v>
      </c>
      <c r="AA2058" s="7" t="s">
        <v>480</v>
      </c>
      <c r="AB2058" s="7">
        <v>1</v>
      </c>
    </row>
    <row r="2059" spans="1:28" ht="21.6" customHeight="1">
      <c r="A2059" s="7">
        <v>287</v>
      </c>
      <c r="B2059" s="7">
        <v>2026033170</v>
      </c>
      <c r="C2059" s="7">
        <v>1</v>
      </c>
      <c r="D2059" s="7" t="s">
        <v>7123</v>
      </c>
      <c r="E2059" s="7" t="s">
        <v>125</v>
      </c>
      <c r="F2059" s="7" t="s">
        <v>9033</v>
      </c>
      <c r="G2059" s="7" t="s">
        <v>7347</v>
      </c>
      <c r="H2059" s="7" t="s">
        <v>7303</v>
      </c>
      <c r="I2059" s="7" t="s">
        <v>8499</v>
      </c>
      <c r="J2059" s="7" t="s">
        <v>7223</v>
      </c>
      <c r="K2059" s="7" t="s">
        <v>7129</v>
      </c>
      <c r="L2059" s="9" t="s">
        <v>7323</v>
      </c>
      <c r="M2059" s="9" t="s">
        <v>7439</v>
      </c>
      <c r="N2059" s="9" t="s">
        <v>7440</v>
      </c>
      <c r="O2059" s="7" t="s">
        <v>471</v>
      </c>
      <c r="P2059" s="7"/>
      <c r="Q2059" s="7"/>
      <c r="R2059" s="7">
        <v>6363</v>
      </c>
      <c r="S2059" s="7" t="s">
        <v>480</v>
      </c>
      <c r="T2059" s="7"/>
      <c r="U2059" s="7"/>
      <c r="V2059" s="7"/>
      <c r="W2059" s="7"/>
      <c r="X2059" s="7"/>
      <c r="Y2059" s="7"/>
      <c r="Z2059" s="9" t="s">
        <v>7641</v>
      </c>
      <c r="AA2059" s="7"/>
      <c r="AB2059" s="7"/>
    </row>
    <row r="2060" spans="1:28" ht="21.6" customHeight="1">
      <c r="A2060" s="7">
        <v>291</v>
      </c>
      <c r="B2060" s="7">
        <v>2026033166</v>
      </c>
      <c r="C2060" s="7">
        <v>1</v>
      </c>
      <c r="D2060" s="7" t="s">
        <v>7123</v>
      </c>
      <c r="E2060" s="7" t="s">
        <v>125</v>
      </c>
      <c r="F2060" s="7" t="s">
        <v>9033</v>
      </c>
      <c r="G2060" s="7" t="s">
        <v>7179</v>
      </c>
      <c r="H2060" s="7" t="s">
        <v>7327</v>
      </c>
      <c r="I2060" s="7" t="s">
        <v>7438</v>
      </c>
      <c r="J2060" s="7" t="s">
        <v>7234</v>
      </c>
      <c r="K2060" s="7" t="s">
        <v>7129</v>
      </c>
      <c r="L2060" s="9" t="s">
        <v>7323</v>
      </c>
      <c r="M2060" s="9" t="s">
        <v>7439</v>
      </c>
      <c r="N2060" s="9" t="s">
        <v>7325</v>
      </c>
      <c r="O2060" s="7" t="s">
        <v>471</v>
      </c>
      <c r="P2060" s="7"/>
      <c r="Q2060" s="7">
        <v>2934</v>
      </c>
      <c r="R2060" s="7">
        <v>2489</v>
      </c>
      <c r="S2060" s="7" t="s">
        <v>480</v>
      </c>
      <c r="T2060" s="7"/>
      <c r="U2060" s="7"/>
      <c r="V2060" s="7"/>
      <c r="W2060" s="7"/>
      <c r="X2060" s="7"/>
      <c r="Y2060" s="7"/>
      <c r="Z2060" s="9" t="s">
        <v>7641</v>
      </c>
      <c r="AA2060" s="7"/>
      <c r="AB2060" s="7"/>
    </row>
    <row r="2061" spans="1:28" ht="21.6" customHeight="1">
      <c r="A2061" s="7">
        <v>61</v>
      </c>
      <c r="B2061" s="7">
        <v>2026033248</v>
      </c>
      <c r="C2061" s="7">
        <v>1</v>
      </c>
      <c r="D2061" s="7" t="s">
        <v>7123</v>
      </c>
      <c r="E2061" s="7" t="s">
        <v>145</v>
      </c>
      <c r="F2061" s="7" t="s">
        <v>9035</v>
      </c>
      <c r="G2061" s="7" t="s">
        <v>8081</v>
      </c>
      <c r="H2061" s="7" t="s">
        <v>7957</v>
      </c>
      <c r="I2061" s="7" t="s">
        <v>7246</v>
      </c>
      <c r="J2061" s="7" t="s">
        <v>7247</v>
      </c>
      <c r="K2061" s="7" t="s">
        <v>7129</v>
      </c>
      <c r="L2061" s="9" t="s">
        <v>7248</v>
      </c>
      <c r="M2061" s="9" t="s">
        <v>7249</v>
      </c>
      <c r="N2061" s="9" t="s">
        <v>7250</v>
      </c>
      <c r="O2061" s="7" t="s">
        <v>471</v>
      </c>
      <c r="P2061" s="7"/>
      <c r="Q2061" s="7">
        <v>46411</v>
      </c>
      <c r="R2061" s="7">
        <v>43998</v>
      </c>
      <c r="S2061" s="7" t="s">
        <v>480</v>
      </c>
      <c r="T2061" s="7"/>
      <c r="U2061" s="7"/>
      <c r="V2061" s="7"/>
      <c r="W2061" s="7"/>
      <c r="X2061" s="7"/>
      <c r="Y2061" s="7"/>
      <c r="Z2061" s="9" t="s">
        <v>7766</v>
      </c>
      <c r="AA2061" s="7" t="s">
        <v>480</v>
      </c>
      <c r="AB2061" s="7">
        <v>1</v>
      </c>
    </row>
    <row r="2062" spans="1:28" ht="21.6" customHeight="1">
      <c r="A2062" s="7">
        <v>185</v>
      </c>
      <c r="B2062" s="7">
        <v>2026033345</v>
      </c>
      <c r="C2062" s="7">
        <v>1</v>
      </c>
      <c r="D2062" s="7" t="s">
        <v>7123</v>
      </c>
      <c r="E2062" s="7" t="s">
        <v>130</v>
      </c>
      <c r="F2062" s="7" t="s">
        <v>9035</v>
      </c>
      <c r="G2062" s="7" t="s">
        <v>7373</v>
      </c>
      <c r="H2062" s="7" t="s">
        <v>7733</v>
      </c>
      <c r="I2062" s="7" t="s">
        <v>7273</v>
      </c>
      <c r="J2062" s="7" t="s">
        <v>7274</v>
      </c>
      <c r="K2062" s="7" t="s">
        <v>7129</v>
      </c>
      <c r="L2062" s="9" t="s">
        <v>7266</v>
      </c>
      <c r="M2062" s="9" t="s">
        <v>7267</v>
      </c>
      <c r="N2062" s="9" t="s">
        <v>7268</v>
      </c>
      <c r="O2062" s="7" t="s">
        <v>471</v>
      </c>
      <c r="P2062" s="7"/>
      <c r="Q2062" s="7">
        <v>931</v>
      </c>
      <c r="R2062" s="7">
        <v>36817</v>
      </c>
      <c r="S2062" s="7" t="s">
        <v>480</v>
      </c>
      <c r="T2062" s="7"/>
      <c r="U2062" s="7"/>
      <c r="V2062" s="7"/>
      <c r="W2062" s="7"/>
      <c r="X2062" s="7"/>
      <c r="Y2062" s="7"/>
      <c r="Z2062" s="9" t="s">
        <v>7132</v>
      </c>
      <c r="AA2062" s="7" t="s">
        <v>480</v>
      </c>
      <c r="AB2062" s="7">
        <v>1</v>
      </c>
    </row>
    <row r="2063" spans="1:28" ht="21.6" customHeight="1">
      <c r="A2063" s="7">
        <v>193</v>
      </c>
      <c r="B2063" s="7">
        <v>2026033343</v>
      </c>
      <c r="C2063" s="7">
        <v>1</v>
      </c>
      <c r="D2063" s="7" t="s">
        <v>7123</v>
      </c>
      <c r="E2063" s="7" t="s">
        <v>130</v>
      </c>
      <c r="F2063" s="7" t="s">
        <v>9035</v>
      </c>
      <c r="G2063" s="7" t="s">
        <v>7196</v>
      </c>
      <c r="H2063" s="7" t="s">
        <v>7150</v>
      </c>
      <c r="I2063" s="7" t="s">
        <v>7281</v>
      </c>
      <c r="J2063" s="7" t="s">
        <v>7282</v>
      </c>
      <c r="K2063" s="7" t="s">
        <v>7129</v>
      </c>
      <c r="L2063" s="9" t="s">
        <v>7266</v>
      </c>
      <c r="M2063" s="9" t="s">
        <v>7267</v>
      </c>
      <c r="N2063" s="9" t="s">
        <v>7283</v>
      </c>
      <c r="O2063" s="7" t="s">
        <v>471</v>
      </c>
      <c r="P2063" s="7"/>
      <c r="Q2063" s="7"/>
      <c r="R2063" s="7">
        <v>165839</v>
      </c>
      <c r="S2063" s="7" t="s">
        <v>480</v>
      </c>
      <c r="T2063" s="7"/>
      <c r="U2063" s="7"/>
      <c r="V2063" s="7"/>
      <c r="W2063" s="7"/>
      <c r="X2063" s="7"/>
      <c r="Y2063" s="7"/>
      <c r="Z2063" s="9" t="s">
        <v>7132</v>
      </c>
      <c r="AA2063" s="7" t="s">
        <v>480</v>
      </c>
      <c r="AB2063" s="7">
        <v>1</v>
      </c>
    </row>
    <row r="2064" spans="1:28" ht="21.6" customHeight="1">
      <c r="A2064" s="7">
        <v>195</v>
      </c>
      <c r="B2064" s="7">
        <v>2026033341</v>
      </c>
      <c r="C2064" s="7">
        <v>1</v>
      </c>
      <c r="D2064" s="7" t="s">
        <v>7123</v>
      </c>
      <c r="E2064" s="7" t="s">
        <v>130</v>
      </c>
      <c r="F2064" s="7" t="s">
        <v>9035</v>
      </c>
      <c r="G2064" s="7" t="s">
        <v>7150</v>
      </c>
      <c r="H2064" s="7" t="s">
        <v>7373</v>
      </c>
      <c r="I2064" s="7" t="s">
        <v>7286</v>
      </c>
      <c r="J2064" s="7" t="s">
        <v>7282</v>
      </c>
      <c r="K2064" s="7" t="s">
        <v>7129</v>
      </c>
      <c r="L2064" s="9" t="s">
        <v>7266</v>
      </c>
      <c r="M2064" s="9" t="s">
        <v>7267</v>
      </c>
      <c r="N2064" s="9" t="s">
        <v>7287</v>
      </c>
      <c r="O2064" s="7" t="s">
        <v>471</v>
      </c>
      <c r="P2064" s="7"/>
      <c r="Q2064" s="7"/>
      <c r="R2064" s="7">
        <v>67007</v>
      </c>
      <c r="S2064" s="7" t="s">
        <v>480</v>
      </c>
      <c r="T2064" s="7"/>
      <c r="U2064" s="7"/>
      <c r="V2064" s="7"/>
      <c r="W2064" s="7"/>
      <c r="X2064" s="7"/>
      <c r="Y2064" s="7"/>
      <c r="Z2064" s="9" t="s">
        <v>7132</v>
      </c>
      <c r="AA2064" s="7" t="s">
        <v>480</v>
      </c>
      <c r="AB2064" s="7">
        <v>1</v>
      </c>
    </row>
    <row r="2065" spans="1:28" ht="21.6" customHeight="1">
      <c r="A2065" s="7">
        <v>242</v>
      </c>
      <c r="B2065" s="7">
        <v>2026033313</v>
      </c>
      <c r="C2065" s="7">
        <v>1</v>
      </c>
      <c r="D2065" s="7" t="s">
        <v>7123</v>
      </c>
      <c r="E2065" s="7" t="s">
        <v>125</v>
      </c>
      <c r="F2065" s="7" t="s">
        <v>9035</v>
      </c>
      <c r="G2065" s="7" t="s">
        <v>7347</v>
      </c>
      <c r="H2065" s="7" t="s">
        <v>7303</v>
      </c>
      <c r="I2065" s="7" t="s">
        <v>7620</v>
      </c>
      <c r="J2065" s="7" t="s">
        <v>7141</v>
      </c>
      <c r="K2065" s="7" t="s">
        <v>7129</v>
      </c>
      <c r="L2065" s="9" t="s">
        <v>7323</v>
      </c>
      <c r="M2065" s="9" t="s">
        <v>7621</v>
      </c>
      <c r="N2065" s="9" t="s">
        <v>7622</v>
      </c>
      <c r="O2065" s="7" t="s">
        <v>471</v>
      </c>
      <c r="P2065" s="7"/>
      <c r="Q2065" s="7">
        <v>4223</v>
      </c>
      <c r="R2065" s="7">
        <v>2892</v>
      </c>
      <c r="S2065" s="7" t="s">
        <v>480</v>
      </c>
      <c r="T2065" s="7"/>
      <c r="U2065" s="7"/>
      <c r="V2065" s="7"/>
      <c r="W2065" s="7"/>
      <c r="X2065" s="7"/>
      <c r="Y2065" s="7"/>
      <c r="Z2065" s="9" t="s">
        <v>7641</v>
      </c>
      <c r="AA2065" s="7"/>
      <c r="AB2065" s="7"/>
    </row>
    <row r="2066" spans="1:28" ht="21.6" customHeight="1">
      <c r="A2066" s="7">
        <v>244</v>
      </c>
      <c r="B2066" s="7">
        <v>2026033311</v>
      </c>
      <c r="C2066" s="7">
        <v>1</v>
      </c>
      <c r="D2066" s="7" t="s">
        <v>7123</v>
      </c>
      <c r="E2066" s="7" t="s">
        <v>125</v>
      </c>
      <c r="F2066" s="7" t="s">
        <v>9035</v>
      </c>
      <c r="G2066" s="7" t="s">
        <v>7327</v>
      </c>
      <c r="H2066" s="7" t="s">
        <v>7347</v>
      </c>
      <c r="I2066" s="7" t="s">
        <v>7625</v>
      </c>
      <c r="J2066" s="7" t="s">
        <v>7141</v>
      </c>
      <c r="K2066" s="7" t="s">
        <v>7129</v>
      </c>
      <c r="L2066" s="9" t="s">
        <v>7323</v>
      </c>
      <c r="M2066" s="9" t="s">
        <v>7626</v>
      </c>
      <c r="N2066" s="9" t="s">
        <v>7627</v>
      </c>
      <c r="O2066" s="7" t="s">
        <v>471</v>
      </c>
      <c r="P2066" s="7"/>
      <c r="Q2066" s="7">
        <v>165</v>
      </c>
      <c r="R2066" s="7">
        <v>5870</v>
      </c>
      <c r="S2066" s="7" t="s">
        <v>480</v>
      </c>
      <c r="T2066" s="7"/>
      <c r="U2066" s="7"/>
      <c r="V2066" s="7"/>
      <c r="W2066" s="7"/>
      <c r="X2066" s="7"/>
      <c r="Y2066" s="7"/>
      <c r="Z2066" s="9" t="s">
        <v>7641</v>
      </c>
      <c r="AA2066" s="7"/>
      <c r="AB2066" s="7"/>
    </row>
    <row r="2067" spans="1:28" ht="21.6" customHeight="1">
      <c r="A2067" s="7">
        <v>248</v>
      </c>
      <c r="B2067" s="7">
        <v>2026033315</v>
      </c>
      <c r="C2067" s="7">
        <v>1</v>
      </c>
      <c r="D2067" s="7" t="s">
        <v>7123</v>
      </c>
      <c r="E2067" s="7" t="s">
        <v>125</v>
      </c>
      <c r="F2067" s="7" t="s">
        <v>9035</v>
      </c>
      <c r="G2067" s="7" t="s">
        <v>7303</v>
      </c>
      <c r="H2067" s="7" t="s">
        <v>7288</v>
      </c>
      <c r="I2067" s="7" t="s">
        <v>8342</v>
      </c>
      <c r="J2067" s="7" t="s">
        <v>7141</v>
      </c>
      <c r="K2067" s="7" t="s">
        <v>7129</v>
      </c>
      <c r="L2067" s="9" t="s">
        <v>7323</v>
      </c>
      <c r="M2067" s="9" t="s">
        <v>8343</v>
      </c>
      <c r="N2067" s="9" t="s">
        <v>8344</v>
      </c>
      <c r="O2067" s="7" t="s">
        <v>471</v>
      </c>
      <c r="P2067" s="7"/>
      <c r="Q2067" s="7">
        <v>322</v>
      </c>
      <c r="R2067" s="7">
        <v>5982</v>
      </c>
      <c r="S2067" s="7" t="s">
        <v>480</v>
      </c>
      <c r="T2067" s="7"/>
      <c r="U2067" s="7"/>
      <c r="V2067" s="7"/>
      <c r="W2067" s="7"/>
      <c r="X2067" s="7"/>
      <c r="Y2067" s="7"/>
      <c r="Z2067" s="9" t="s">
        <v>7641</v>
      </c>
      <c r="AA2067" s="7"/>
      <c r="AB2067" s="7"/>
    </row>
    <row r="2068" spans="1:28" ht="21.6" customHeight="1">
      <c r="A2068" s="7">
        <v>273</v>
      </c>
      <c r="B2068" s="7">
        <v>2026033227</v>
      </c>
      <c r="C2068" s="7">
        <v>1</v>
      </c>
      <c r="D2068" s="7" t="s">
        <v>7123</v>
      </c>
      <c r="E2068" s="7" t="s">
        <v>125</v>
      </c>
      <c r="F2068" s="7" t="s">
        <v>9033</v>
      </c>
      <c r="G2068" s="7" t="s">
        <v>7377</v>
      </c>
      <c r="H2068" s="7" t="s">
        <v>7378</v>
      </c>
      <c r="I2068" s="7" t="s">
        <v>8792</v>
      </c>
      <c r="J2068" s="7" t="s">
        <v>7199</v>
      </c>
      <c r="K2068" s="7" t="s">
        <v>7129</v>
      </c>
      <c r="L2068" s="9" t="s">
        <v>7418</v>
      </c>
      <c r="M2068" s="9" t="s">
        <v>7356</v>
      </c>
      <c r="N2068" s="9" t="s">
        <v>7388</v>
      </c>
      <c r="O2068" s="7" t="s">
        <v>471</v>
      </c>
      <c r="P2068" s="7"/>
      <c r="Q2068" s="7"/>
      <c r="R2068" s="7">
        <v>507</v>
      </c>
      <c r="S2068" s="7" t="s">
        <v>480</v>
      </c>
      <c r="T2068" s="7"/>
      <c r="U2068" s="7"/>
      <c r="V2068" s="7"/>
      <c r="W2068" s="7"/>
      <c r="X2068" s="7"/>
      <c r="Y2068" s="7"/>
      <c r="Z2068" s="9" t="s">
        <v>7641</v>
      </c>
      <c r="AA2068" s="7" t="s">
        <v>480</v>
      </c>
      <c r="AB2068" s="7">
        <v>1</v>
      </c>
    </row>
    <row r="2069" spans="1:28" ht="21.6" customHeight="1">
      <c r="A2069" s="7">
        <v>293</v>
      </c>
      <c r="B2069" s="7">
        <v>2026033309</v>
      </c>
      <c r="C2069" s="7">
        <v>1</v>
      </c>
      <c r="D2069" s="7" t="s">
        <v>7123</v>
      </c>
      <c r="E2069" s="7" t="s">
        <v>125</v>
      </c>
      <c r="F2069" s="7" t="s">
        <v>9035</v>
      </c>
      <c r="G2069" s="7" t="s">
        <v>7179</v>
      </c>
      <c r="H2069" s="7" t="s">
        <v>7327</v>
      </c>
      <c r="I2069" s="7" t="s">
        <v>7403</v>
      </c>
      <c r="J2069" s="7" t="s">
        <v>7223</v>
      </c>
      <c r="K2069" s="7" t="s">
        <v>7129</v>
      </c>
      <c r="L2069" s="9" t="s">
        <v>7323</v>
      </c>
      <c r="M2069" s="9" t="s">
        <v>7404</v>
      </c>
      <c r="N2069" s="9" t="s">
        <v>7405</v>
      </c>
      <c r="O2069" s="7" t="s">
        <v>471</v>
      </c>
      <c r="P2069" s="7"/>
      <c r="Q2069" s="7"/>
      <c r="R2069" s="7">
        <v>16393</v>
      </c>
      <c r="S2069" s="7" t="s">
        <v>480</v>
      </c>
      <c r="T2069" s="7"/>
      <c r="U2069" s="7"/>
      <c r="V2069" s="7"/>
      <c r="W2069" s="7"/>
      <c r="X2069" s="7"/>
      <c r="Y2069" s="7"/>
      <c r="Z2069" s="9" t="s">
        <v>7641</v>
      </c>
      <c r="AA2069" s="7"/>
      <c r="AB2069" s="7"/>
    </row>
    <row r="2070" spans="1:28" ht="21.6" customHeight="1">
      <c r="A2070" s="7">
        <v>317</v>
      </c>
      <c r="B2070" s="7">
        <v>2026033225</v>
      </c>
      <c r="C2070" s="7">
        <v>1</v>
      </c>
      <c r="D2070" s="7" t="s">
        <v>7123</v>
      </c>
      <c r="E2070" s="7" t="s">
        <v>125</v>
      </c>
      <c r="F2070" s="7" t="s">
        <v>9033</v>
      </c>
      <c r="G2070" s="7" t="s">
        <v>7372</v>
      </c>
      <c r="H2070" s="7" t="s">
        <v>7377</v>
      </c>
      <c r="I2070" s="7" t="s">
        <v>9036</v>
      </c>
      <c r="J2070" s="7" t="s">
        <v>7223</v>
      </c>
      <c r="K2070" s="7" t="s">
        <v>7129</v>
      </c>
      <c r="L2070" s="9" t="s">
        <v>7355</v>
      </c>
      <c r="M2070" s="9" t="s">
        <v>7356</v>
      </c>
      <c r="N2070" s="9"/>
      <c r="O2070" s="7" t="s">
        <v>471</v>
      </c>
      <c r="P2070" s="7"/>
      <c r="Q2070" s="7"/>
      <c r="R2070" s="7">
        <v>3790</v>
      </c>
      <c r="S2070" s="7" t="s">
        <v>480</v>
      </c>
      <c r="T2070" s="7"/>
      <c r="U2070" s="7"/>
      <c r="V2070" s="7"/>
      <c r="W2070" s="7"/>
      <c r="X2070" s="7"/>
      <c r="Y2070" s="7"/>
      <c r="Z2070" s="9" t="s">
        <v>7641</v>
      </c>
      <c r="AA2070" s="7" t="s">
        <v>480</v>
      </c>
      <c r="AB2070" s="7">
        <v>1</v>
      </c>
    </row>
    <row r="2071" spans="1:28" ht="21.6" customHeight="1">
      <c r="A2071" s="7">
        <v>321</v>
      </c>
      <c r="B2071" s="7">
        <v>2026033317</v>
      </c>
      <c r="C2071" s="7">
        <v>1</v>
      </c>
      <c r="D2071" s="7" t="s">
        <v>7123</v>
      </c>
      <c r="E2071" s="7" t="s">
        <v>125</v>
      </c>
      <c r="F2071" s="7" t="s">
        <v>9035</v>
      </c>
      <c r="G2071" s="7" t="s">
        <v>7314</v>
      </c>
      <c r="H2071" s="7" t="s">
        <v>7196</v>
      </c>
      <c r="I2071" s="7" t="s">
        <v>7911</v>
      </c>
      <c r="J2071" s="7" t="s">
        <v>7234</v>
      </c>
      <c r="K2071" s="7" t="s">
        <v>7129</v>
      </c>
      <c r="L2071" s="9" t="s">
        <v>7323</v>
      </c>
      <c r="M2071" s="9" t="s">
        <v>7912</v>
      </c>
      <c r="N2071" s="9" t="s">
        <v>7913</v>
      </c>
      <c r="O2071" s="7" t="s">
        <v>471</v>
      </c>
      <c r="P2071" s="7"/>
      <c r="Q2071" s="7">
        <v>7020</v>
      </c>
      <c r="R2071" s="7">
        <v>6869</v>
      </c>
      <c r="S2071" s="7" t="s">
        <v>480</v>
      </c>
      <c r="T2071" s="7"/>
      <c r="U2071" s="7"/>
      <c r="V2071" s="7"/>
      <c r="W2071" s="7"/>
      <c r="X2071" s="7"/>
      <c r="Y2071" s="7"/>
      <c r="Z2071" s="9" t="s">
        <v>7641</v>
      </c>
      <c r="AA2071" s="7"/>
      <c r="AB2071" s="7"/>
    </row>
    <row r="2072" spans="1:28" ht="21.6" customHeight="1">
      <c r="A2072" s="7">
        <v>323</v>
      </c>
      <c r="B2072" s="7">
        <v>2026033415</v>
      </c>
      <c r="C2072" s="7">
        <v>1</v>
      </c>
      <c r="D2072" s="7" t="s">
        <v>7123</v>
      </c>
      <c r="E2072" s="7" t="s">
        <v>125</v>
      </c>
      <c r="F2072" s="7" t="s">
        <v>9037</v>
      </c>
      <c r="G2072" s="7" t="s">
        <v>7226</v>
      </c>
      <c r="H2072" s="7" t="s">
        <v>7309</v>
      </c>
      <c r="I2072" s="7" t="s">
        <v>7433</v>
      </c>
      <c r="J2072" s="7" t="s">
        <v>7234</v>
      </c>
      <c r="K2072" s="7" t="s">
        <v>7129</v>
      </c>
      <c r="L2072" s="9" t="s">
        <v>9038</v>
      </c>
      <c r="M2072" s="9" t="s">
        <v>7435</v>
      </c>
      <c r="N2072" s="9"/>
      <c r="O2072" s="7" t="s">
        <v>471</v>
      </c>
      <c r="P2072" s="7"/>
      <c r="Q2072" s="7">
        <v>36382</v>
      </c>
      <c r="R2072" s="7">
        <v>32956</v>
      </c>
      <c r="S2072" s="7" t="s">
        <v>480</v>
      </c>
      <c r="T2072" s="7"/>
      <c r="U2072" s="7"/>
      <c r="V2072" s="7"/>
      <c r="W2072" s="7"/>
      <c r="X2072" s="7"/>
      <c r="Y2072" s="7"/>
      <c r="Z2072" s="9" t="s">
        <v>7641</v>
      </c>
      <c r="AA2072" s="7"/>
      <c r="AB2072" s="7"/>
    </row>
    <row r="2073" spans="1:28" ht="21.6" customHeight="1">
      <c r="A2073" s="7">
        <v>368</v>
      </c>
      <c r="B2073" s="7">
        <v>2026033229</v>
      </c>
      <c r="C2073" s="7">
        <v>1</v>
      </c>
      <c r="D2073" s="7" t="s">
        <v>7123</v>
      </c>
      <c r="E2073" s="7" t="s">
        <v>125</v>
      </c>
      <c r="F2073" s="7" t="s">
        <v>9033</v>
      </c>
      <c r="G2073" s="7" t="s">
        <v>7378</v>
      </c>
      <c r="H2073" s="7" t="s">
        <v>8285</v>
      </c>
      <c r="I2073" s="7" t="s">
        <v>7518</v>
      </c>
      <c r="J2073" s="7" t="s">
        <v>1843</v>
      </c>
      <c r="K2073" s="7" t="s">
        <v>7129</v>
      </c>
      <c r="L2073" s="9" t="s">
        <v>7418</v>
      </c>
      <c r="M2073" s="9" t="s">
        <v>7356</v>
      </c>
      <c r="N2073" s="9" t="s">
        <v>7388</v>
      </c>
      <c r="O2073" s="7" t="s">
        <v>471</v>
      </c>
      <c r="P2073" s="7"/>
      <c r="Q2073" s="7"/>
      <c r="R2073" s="7">
        <v>151399</v>
      </c>
      <c r="S2073" s="7" t="s">
        <v>480</v>
      </c>
      <c r="T2073" s="7"/>
      <c r="U2073" s="7"/>
      <c r="V2073" s="7"/>
      <c r="W2073" s="7"/>
      <c r="X2073" s="7"/>
      <c r="Y2073" s="7"/>
      <c r="Z2073" s="9" t="s">
        <v>7641</v>
      </c>
      <c r="AA2073" s="7" t="s">
        <v>480</v>
      </c>
      <c r="AB2073" s="7">
        <v>1</v>
      </c>
    </row>
    <row r="2074" spans="1:28" ht="21.6" customHeight="1">
      <c r="A2074" s="7">
        <v>413</v>
      </c>
      <c r="B2074" s="7">
        <v>2026033307</v>
      </c>
      <c r="C2074" s="7">
        <v>1</v>
      </c>
      <c r="D2074" s="7" t="s">
        <v>7123</v>
      </c>
      <c r="E2074" s="7" t="s">
        <v>125</v>
      </c>
      <c r="F2074" s="7" t="s">
        <v>9035</v>
      </c>
      <c r="G2074" s="7" t="s">
        <v>9039</v>
      </c>
      <c r="H2074" s="7" t="s">
        <v>7179</v>
      </c>
      <c r="I2074" s="7" t="s">
        <v>8564</v>
      </c>
      <c r="J2074" s="7" t="s">
        <v>8474</v>
      </c>
      <c r="K2074" s="7" t="s">
        <v>7129</v>
      </c>
      <c r="L2074" s="9" t="s">
        <v>7323</v>
      </c>
      <c r="M2074" s="9" t="s">
        <v>8565</v>
      </c>
      <c r="N2074" s="9" t="s">
        <v>8566</v>
      </c>
      <c r="O2074" s="7" t="s">
        <v>471</v>
      </c>
      <c r="P2074" s="7"/>
      <c r="Q2074" s="7"/>
      <c r="R2074" s="7">
        <v>4648</v>
      </c>
      <c r="S2074" s="7" t="s">
        <v>480</v>
      </c>
      <c r="T2074" s="7"/>
      <c r="U2074" s="7"/>
      <c r="V2074" s="7"/>
      <c r="W2074" s="7"/>
      <c r="X2074" s="7"/>
      <c r="Y2074" s="7"/>
      <c r="Z2074" s="9" t="s">
        <v>7641</v>
      </c>
      <c r="AA2074" s="7"/>
      <c r="AB2074" s="7"/>
    </row>
    <row r="2075" spans="1:28" ht="21.6" customHeight="1">
      <c r="A2075" s="7">
        <v>415</v>
      </c>
      <c r="B2075" s="7">
        <v>2026033303</v>
      </c>
      <c r="C2075" s="7">
        <v>1</v>
      </c>
      <c r="D2075" s="7" t="s">
        <v>7123</v>
      </c>
      <c r="E2075" s="7" t="s">
        <v>125</v>
      </c>
      <c r="F2075" s="7" t="s">
        <v>9035</v>
      </c>
      <c r="G2075" s="7" t="s">
        <v>7226</v>
      </c>
      <c r="H2075" s="7" t="s">
        <v>8081</v>
      </c>
      <c r="I2075" s="7" t="s">
        <v>8568</v>
      </c>
      <c r="J2075" s="7" t="s">
        <v>8474</v>
      </c>
      <c r="K2075" s="7" t="s">
        <v>7129</v>
      </c>
      <c r="L2075" s="9" t="s">
        <v>7323</v>
      </c>
      <c r="M2075" s="9" t="s">
        <v>8569</v>
      </c>
      <c r="N2075" s="9" t="s">
        <v>8570</v>
      </c>
      <c r="O2075" s="7" t="s">
        <v>471</v>
      </c>
      <c r="P2075" s="7"/>
      <c r="Q2075" s="7"/>
      <c r="R2075" s="7">
        <v>8286</v>
      </c>
      <c r="S2075" s="7" t="s">
        <v>480</v>
      </c>
      <c r="T2075" s="7"/>
      <c r="U2075" s="7"/>
      <c r="V2075" s="7"/>
      <c r="W2075" s="7"/>
      <c r="X2075" s="7"/>
      <c r="Y2075" s="7"/>
      <c r="Z2075" s="9" t="s">
        <v>7641</v>
      </c>
      <c r="AA2075" s="7"/>
      <c r="AB2075" s="7"/>
    </row>
    <row r="2076" spans="1:28" ht="21.6" customHeight="1">
      <c r="A2076" s="7">
        <v>417</v>
      </c>
      <c r="B2076" s="7">
        <v>2026033305</v>
      </c>
      <c r="C2076" s="7">
        <v>1</v>
      </c>
      <c r="D2076" s="7" t="s">
        <v>7123</v>
      </c>
      <c r="E2076" s="7" t="s">
        <v>125</v>
      </c>
      <c r="F2076" s="7" t="s">
        <v>9035</v>
      </c>
      <c r="G2076" s="7" t="s">
        <v>8081</v>
      </c>
      <c r="H2076" s="7" t="s">
        <v>7927</v>
      </c>
      <c r="I2076" s="7" t="s">
        <v>8473</v>
      </c>
      <c r="J2076" s="7" t="s">
        <v>8474</v>
      </c>
      <c r="K2076" s="7" t="s">
        <v>7129</v>
      </c>
      <c r="L2076" s="9" t="s">
        <v>7323</v>
      </c>
      <c r="M2076" s="9" t="s">
        <v>8475</v>
      </c>
      <c r="N2076" s="9" t="s">
        <v>8476</v>
      </c>
      <c r="O2076" s="7" t="s">
        <v>471</v>
      </c>
      <c r="P2076" s="7"/>
      <c r="Q2076" s="7"/>
      <c r="R2076" s="7">
        <v>4539</v>
      </c>
      <c r="S2076" s="7" t="s">
        <v>480</v>
      </c>
      <c r="T2076" s="7"/>
      <c r="U2076" s="7"/>
      <c r="V2076" s="7"/>
      <c r="W2076" s="7"/>
      <c r="X2076" s="7"/>
      <c r="Y2076" s="7"/>
      <c r="Z2076" s="9" t="s">
        <v>7641</v>
      </c>
      <c r="AA2076" s="7"/>
      <c r="AB2076" s="7"/>
    </row>
    <row r="2077" spans="1:28" ht="21.6" customHeight="1">
      <c r="A2077" s="7">
        <v>8</v>
      </c>
      <c r="B2077" s="7">
        <v>2026033517</v>
      </c>
      <c r="C2077" s="7">
        <v>1</v>
      </c>
      <c r="D2077" s="7" t="s">
        <v>7123</v>
      </c>
      <c r="E2077" s="7" t="s">
        <v>145</v>
      </c>
      <c r="F2077" s="7" t="s">
        <v>9040</v>
      </c>
      <c r="G2077" s="7" t="s">
        <v>8294</v>
      </c>
      <c r="H2077" s="7" t="s">
        <v>7252</v>
      </c>
      <c r="I2077" s="7" t="s">
        <v>8843</v>
      </c>
      <c r="J2077" s="7" t="s">
        <v>7141</v>
      </c>
      <c r="K2077" s="7" t="s">
        <v>7129</v>
      </c>
      <c r="L2077" s="9" t="s">
        <v>8844</v>
      </c>
      <c r="M2077" s="9" t="s">
        <v>8845</v>
      </c>
      <c r="N2077" s="9"/>
      <c r="O2077" s="7" t="s">
        <v>471</v>
      </c>
      <c r="P2077" s="7"/>
      <c r="Q2077" s="7">
        <v>65588</v>
      </c>
      <c r="R2077" s="7">
        <v>157240</v>
      </c>
      <c r="S2077" s="7" t="s">
        <v>480</v>
      </c>
      <c r="T2077" s="7"/>
      <c r="U2077" s="7"/>
      <c r="V2077" s="7"/>
      <c r="W2077" s="7"/>
      <c r="X2077" s="7"/>
      <c r="Y2077" s="7"/>
      <c r="Z2077" s="9" t="s">
        <v>7766</v>
      </c>
      <c r="AA2077" s="7" t="s">
        <v>480</v>
      </c>
      <c r="AB2077" s="7">
        <v>1</v>
      </c>
    </row>
    <row r="2078" spans="1:28" ht="21.6" customHeight="1">
      <c r="A2078" s="7">
        <v>50</v>
      </c>
      <c r="B2078" s="7">
        <v>2026033539</v>
      </c>
      <c r="C2078" s="7">
        <v>1</v>
      </c>
      <c r="D2078" s="7" t="s">
        <v>7123</v>
      </c>
      <c r="E2078" s="7" t="s">
        <v>145</v>
      </c>
      <c r="F2078" s="7" t="s">
        <v>9040</v>
      </c>
      <c r="G2078" s="7" t="s">
        <v>7303</v>
      </c>
      <c r="H2078" s="7" t="s">
        <v>7288</v>
      </c>
      <c r="I2078" s="7" t="s">
        <v>8733</v>
      </c>
      <c r="J2078" s="7" t="s">
        <v>7199</v>
      </c>
      <c r="K2078" s="7" t="s">
        <v>7129</v>
      </c>
      <c r="L2078" s="9" t="s">
        <v>7216</v>
      </c>
      <c r="M2078" s="9" t="s">
        <v>8734</v>
      </c>
      <c r="N2078" s="9" t="s">
        <v>8735</v>
      </c>
      <c r="O2078" s="7" t="s">
        <v>471</v>
      </c>
      <c r="P2078" s="7"/>
      <c r="Q2078" s="7"/>
      <c r="R2078" s="7">
        <v>44113</v>
      </c>
      <c r="S2078" s="7" t="s">
        <v>480</v>
      </c>
      <c r="T2078" s="7"/>
      <c r="U2078" s="7"/>
      <c r="V2078" s="7"/>
      <c r="W2078" s="7"/>
      <c r="X2078" s="7"/>
      <c r="Y2078" s="7"/>
      <c r="Z2078" s="9" t="s">
        <v>7766</v>
      </c>
      <c r="AA2078" s="7" t="s">
        <v>480</v>
      </c>
      <c r="AB2078" s="7">
        <v>1</v>
      </c>
    </row>
    <row r="2079" spans="1:28" ht="21.6" customHeight="1">
      <c r="A2079" s="7">
        <v>61</v>
      </c>
      <c r="B2079" s="7">
        <v>2026033573</v>
      </c>
      <c r="C2079" s="7">
        <v>1</v>
      </c>
      <c r="D2079" s="7" t="s">
        <v>7123</v>
      </c>
      <c r="E2079" s="7" t="s">
        <v>145</v>
      </c>
      <c r="F2079" s="7" t="s">
        <v>9040</v>
      </c>
      <c r="G2079" s="7" t="s">
        <v>7333</v>
      </c>
      <c r="H2079" s="7" t="s">
        <v>7529</v>
      </c>
      <c r="I2079" s="7" t="s">
        <v>8846</v>
      </c>
      <c r="J2079" s="7" t="s">
        <v>7244</v>
      </c>
      <c r="K2079" s="7" t="s">
        <v>7129</v>
      </c>
      <c r="L2079" s="9" t="s">
        <v>8847</v>
      </c>
      <c r="M2079" s="9" t="s">
        <v>8848</v>
      </c>
      <c r="N2079" s="9"/>
      <c r="O2079" s="7" t="s">
        <v>471</v>
      </c>
      <c r="P2079" s="7"/>
      <c r="Q2079" s="7"/>
      <c r="R2079" s="7">
        <v>69232</v>
      </c>
      <c r="S2079" s="7" t="s">
        <v>480</v>
      </c>
      <c r="T2079" s="7"/>
      <c r="U2079" s="7"/>
      <c r="V2079" s="7"/>
      <c r="W2079" s="7"/>
      <c r="X2079" s="7"/>
      <c r="Y2079" s="7"/>
      <c r="Z2079" s="9" t="s">
        <v>7766</v>
      </c>
      <c r="AA2079" s="7" t="s">
        <v>480</v>
      </c>
      <c r="AB2079" s="7">
        <v>1</v>
      </c>
    </row>
    <row r="2080" spans="1:28" ht="21.6" customHeight="1">
      <c r="A2080" s="7">
        <v>370</v>
      </c>
      <c r="B2080" s="7">
        <v>2026033550</v>
      </c>
      <c r="C2080" s="7">
        <v>1</v>
      </c>
      <c r="D2080" s="7" t="s">
        <v>7123</v>
      </c>
      <c r="E2080" s="7" t="s">
        <v>125</v>
      </c>
      <c r="F2080" s="7" t="s">
        <v>9040</v>
      </c>
      <c r="G2080" s="7" t="s">
        <v>7373</v>
      </c>
      <c r="H2080" s="7" t="s">
        <v>7204</v>
      </c>
      <c r="I2080" s="7" t="s">
        <v>8319</v>
      </c>
      <c r="J2080" s="7" t="s">
        <v>7489</v>
      </c>
      <c r="K2080" s="7" t="s">
        <v>7129</v>
      </c>
      <c r="L2080" s="9" t="s">
        <v>7200</v>
      </c>
      <c r="M2080" s="9" t="s">
        <v>7687</v>
      </c>
      <c r="N2080" s="9" t="s">
        <v>8320</v>
      </c>
      <c r="O2080" s="7" t="s">
        <v>471</v>
      </c>
      <c r="P2080" s="7"/>
      <c r="Q2080" s="7"/>
      <c r="R2080" s="7">
        <v>44</v>
      </c>
      <c r="S2080" s="7" t="s">
        <v>480</v>
      </c>
      <c r="T2080" s="7"/>
      <c r="U2080" s="7"/>
      <c r="V2080" s="7"/>
      <c r="W2080" s="7"/>
      <c r="X2080" s="7"/>
      <c r="Y2080" s="7"/>
      <c r="Z2080" s="9" t="s">
        <v>7641</v>
      </c>
      <c r="AA2080" s="7"/>
      <c r="AB2080" s="7"/>
    </row>
    <row r="2081" spans="1:28" ht="21.6" customHeight="1">
      <c r="A2081" s="7">
        <v>48</v>
      </c>
      <c r="B2081" s="7">
        <v>2026033887</v>
      </c>
      <c r="C2081" s="7">
        <v>1</v>
      </c>
      <c r="D2081" s="7" t="s">
        <v>7123</v>
      </c>
      <c r="E2081" s="7" t="s">
        <v>145</v>
      </c>
      <c r="F2081" s="7" t="s">
        <v>9041</v>
      </c>
      <c r="G2081" s="7" t="s">
        <v>7196</v>
      </c>
      <c r="H2081" s="7" t="s">
        <v>7734</v>
      </c>
      <c r="I2081" s="7" t="s">
        <v>8795</v>
      </c>
      <c r="J2081" s="7" t="s">
        <v>7199</v>
      </c>
      <c r="K2081" s="7" t="s">
        <v>7129</v>
      </c>
      <c r="L2081" s="9" t="s">
        <v>8796</v>
      </c>
      <c r="M2081" s="9" t="s">
        <v>8797</v>
      </c>
      <c r="N2081" s="9"/>
      <c r="O2081" s="7" t="s">
        <v>471</v>
      </c>
      <c r="P2081" s="7"/>
      <c r="Q2081" s="7"/>
      <c r="R2081" s="7">
        <v>49611</v>
      </c>
      <c r="S2081" s="7" t="s">
        <v>480</v>
      </c>
      <c r="T2081" s="7"/>
      <c r="U2081" s="7"/>
      <c r="V2081" s="7"/>
      <c r="W2081" s="7"/>
      <c r="X2081" s="7"/>
      <c r="Y2081" s="7"/>
      <c r="Z2081" s="9" t="s">
        <v>7766</v>
      </c>
      <c r="AA2081" s="7" t="s">
        <v>480</v>
      </c>
      <c r="AB2081" s="7">
        <v>1</v>
      </c>
    </row>
    <row r="2082" spans="1:28" ht="21.6" customHeight="1">
      <c r="A2082" s="7">
        <v>58</v>
      </c>
      <c r="B2082" s="7">
        <v>2026033667</v>
      </c>
      <c r="C2082" s="7">
        <v>1</v>
      </c>
      <c r="D2082" s="7" t="s">
        <v>7123</v>
      </c>
      <c r="E2082" s="7" t="s">
        <v>145</v>
      </c>
      <c r="F2082" s="7" t="s">
        <v>9042</v>
      </c>
      <c r="G2082" s="7" t="s">
        <v>8059</v>
      </c>
      <c r="H2082" s="7" t="s">
        <v>7134</v>
      </c>
      <c r="I2082" s="7" t="s">
        <v>8666</v>
      </c>
      <c r="J2082" s="7" t="s">
        <v>7223</v>
      </c>
      <c r="K2082" s="7" t="s">
        <v>7129</v>
      </c>
      <c r="L2082" s="9" t="s">
        <v>8667</v>
      </c>
      <c r="M2082" s="9" t="s">
        <v>8668</v>
      </c>
      <c r="N2082" s="9" t="s">
        <v>8648</v>
      </c>
      <c r="O2082" s="7" t="s">
        <v>471</v>
      </c>
      <c r="P2082" s="7"/>
      <c r="Q2082" s="7"/>
      <c r="R2082" s="7">
        <v>41488</v>
      </c>
      <c r="S2082" s="7" t="s">
        <v>480</v>
      </c>
      <c r="T2082" s="7"/>
      <c r="U2082" s="7"/>
      <c r="V2082" s="7"/>
      <c r="W2082" s="7"/>
      <c r="X2082" s="7"/>
      <c r="Y2082" s="7"/>
      <c r="Z2082" s="9" t="s">
        <v>7766</v>
      </c>
      <c r="AA2082" s="7" t="s">
        <v>480</v>
      </c>
      <c r="AB2082" s="7">
        <v>1</v>
      </c>
    </row>
    <row r="2083" spans="1:28" ht="21.6" customHeight="1">
      <c r="A2083" s="7">
        <v>89</v>
      </c>
      <c r="B2083" s="7">
        <v>2026033886</v>
      </c>
      <c r="C2083" s="7">
        <v>1</v>
      </c>
      <c r="D2083" s="7" t="s">
        <v>7123</v>
      </c>
      <c r="E2083" s="7" t="s">
        <v>145</v>
      </c>
      <c r="F2083" s="7" t="s">
        <v>9041</v>
      </c>
      <c r="G2083" s="7" t="s">
        <v>7734</v>
      </c>
      <c r="H2083" s="7" t="s">
        <v>7611</v>
      </c>
      <c r="I2083" s="7" t="s">
        <v>8816</v>
      </c>
      <c r="J2083" s="7" t="s">
        <v>7703</v>
      </c>
      <c r="K2083" s="7" t="s">
        <v>7129</v>
      </c>
      <c r="L2083" s="9" t="s">
        <v>8796</v>
      </c>
      <c r="M2083" s="9" t="s">
        <v>8797</v>
      </c>
      <c r="N2083" s="9"/>
      <c r="O2083" s="7" t="s">
        <v>471</v>
      </c>
      <c r="P2083" s="7"/>
      <c r="Q2083" s="7">
        <v>28637</v>
      </c>
      <c r="R2083" s="7">
        <v>685023</v>
      </c>
      <c r="S2083" s="7" t="s">
        <v>480</v>
      </c>
      <c r="T2083" s="7"/>
      <c r="U2083" s="7"/>
      <c r="V2083" s="7"/>
      <c r="W2083" s="7"/>
      <c r="X2083" s="7"/>
      <c r="Y2083" s="7"/>
      <c r="Z2083" s="9" t="s">
        <v>9043</v>
      </c>
      <c r="AA2083" s="7" t="s">
        <v>480</v>
      </c>
      <c r="AB2083" s="7">
        <v>1</v>
      </c>
    </row>
    <row r="2084" spans="1:28" ht="21.6" customHeight="1">
      <c r="A2084" s="7">
        <v>273</v>
      </c>
      <c r="B2084" s="7">
        <v>2026033704</v>
      </c>
      <c r="C2084" s="7">
        <v>1</v>
      </c>
      <c r="D2084" s="7" t="s">
        <v>7123</v>
      </c>
      <c r="E2084" s="7" t="s">
        <v>125</v>
      </c>
      <c r="F2084" s="7" t="s">
        <v>9042</v>
      </c>
      <c r="G2084" s="7" t="s">
        <v>7150</v>
      </c>
      <c r="H2084" s="7" t="s">
        <v>7373</v>
      </c>
      <c r="I2084" s="7" t="s">
        <v>7634</v>
      </c>
      <c r="J2084" s="7" t="s">
        <v>7170</v>
      </c>
      <c r="K2084" s="7" t="s">
        <v>7129</v>
      </c>
      <c r="L2084" s="9" t="s">
        <v>7290</v>
      </c>
      <c r="M2084" s="9" t="s">
        <v>7291</v>
      </c>
      <c r="N2084" s="9" t="s">
        <v>7443</v>
      </c>
      <c r="O2084" s="7" t="s">
        <v>471</v>
      </c>
      <c r="P2084" s="7"/>
      <c r="Q2084" s="7">
        <v>1400</v>
      </c>
      <c r="R2084" s="7">
        <v>21000</v>
      </c>
      <c r="S2084" s="7" t="s">
        <v>480</v>
      </c>
      <c r="T2084" s="7"/>
      <c r="U2084" s="7"/>
      <c r="V2084" s="7"/>
      <c r="W2084" s="7" t="s">
        <v>480</v>
      </c>
      <c r="X2084" s="7"/>
      <c r="Y2084" s="7"/>
      <c r="Z2084" s="9" t="s">
        <v>9044</v>
      </c>
      <c r="AA2084" s="7" t="s">
        <v>480</v>
      </c>
      <c r="AB2084" s="7">
        <v>1</v>
      </c>
    </row>
    <row r="2085" spans="1:28" ht="21.6" customHeight="1">
      <c r="A2085" s="7">
        <v>3</v>
      </c>
      <c r="B2085" s="7">
        <v>2026040051</v>
      </c>
      <c r="C2085" s="7">
        <v>1</v>
      </c>
      <c r="D2085" s="7" t="s">
        <v>7123</v>
      </c>
      <c r="E2085" s="7" t="s">
        <v>145</v>
      </c>
      <c r="F2085" s="7" t="s">
        <v>9045</v>
      </c>
      <c r="G2085" s="7" t="s">
        <v>7309</v>
      </c>
      <c r="H2085" s="7" t="s">
        <v>8080</v>
      </c>
      <c r="I2085" s="7" t="s">
        <v>8795</v>
      </c>
      <c r="J2085" s="7" t="s">
        <v>7199</v>
      </c>
      <c r="K2085" s="7" t="s">
        <v>7129</v>
      </c>
      <c r="L2085" s="9" t="s">
        <v>8796</v>
      </c>
      <c r="M2085" s="9" t="s">
        <v>8797</v>
      </c>
      <c r="N2085" s="9"/>
      <c r="O2085" s="7" t="s">
        <v>471</v>
      </c>
      <c r="P2085" s="7"/>
      <c r="Q2085" s="7"/>
      <c r="R2085" s="7">
        <v>50227</v>
      </c>
      <c r="S2085" s="7" t="s">
        <v>480</v>
      </c>
      <c r="T2085" s="7"/>
      <c r="U2085" s="7"/>
      <c r="V2085" s="7"/>
      <c r="W2085" s="7"/>
      <c r="X2085" s="7"/>
      <c r="Y2085" s="7"/>
      <c r="Z2085" s="9" t="s">
        <v>7766</v>
      </c>
      <c r="AA2085" s="7"/>
      <c r="AB2085" s="7"/>
    </row>
    <row r="2086" spans="1:28" ht="21.6" customHeight="1">
      <c r="A2086" s="7">
        <v>5</v>
      </c>
      <c r="B2086" s="7">
        <v>2026040053</v>
      </c>
      <c r="C2086" s="7">
        <v>1</v>
      </c>
      <c r="D2086" s="7" t="s">
        <v>7123</v>
      </c>
      <c r="E2086" s="7" t="s">
        <v>145</v>
      </c>
      <c r="F2086" s="7" t="s">
        <v>9045</v>
      </c>
      <c r="G2086" s="7" t="s">
        <v>8080</v>
      </c>
      <c r="H2086" s="7" t="s">
        <v>7455</v>
      </c>
      <c r="I2086" s="7" t="s">
        <v>8816</v>
      </c>
      <c r="J2086" s="7" t="s">
        <v>7703</v>
      </c>
      <c r="K2086" s="7" t="s">
        <v>7129</v>
      </c>
      <c r="L2086" s="9" t="s">
        <v>8796</v>
      </c>
      <c r="M2086" s="9" t="s">
        <v>8797</v>
      </c>
      <c r="N2086" s="9"/>
      <c r="O2086" s="7" t="s">
        <v>471</v>
      </c>
      <c r="P2086" s="7"/>
      <c r="Q2086" s="7">
        <v>28637</v>
      </c>
      <c r="R2086" s="7">
        <v>718456</v>
      </c>
      <c r="S2086" s="7" t="s">
        <v>480</v>
      </c>
      <c r="T2086" s="7"/>
      <c r="U2086" s="7"/>
      <c r="V2086" s="7"/>
      <c r="W2086" s="7"/>
      <c r="X2086" s="7"/>
      <c r="Y2086" s="7"/>
      <c r="Z2086" s="9" t="s">
        <v>7766</v>
      </c>
      <c r="AA2086" s="7"/>
      <c r="AB2086" s="7"/>
    </row>
    <row r="2087" spans="1:28" ht="21.6" customHeight="1">
      <c r="A2087" s="7">
        <v>8</v>
      </c>
      <c r="B2087" s="7">
        <v>2026040056</v>
      </c>
      <c r="C2087" s="7">
        <v>1</v>
      </c>
      <c r="D2087" s="7" t="s">
        <v>7123</v>
      </c>
      <c r="E2087" s="7" t="s">
        <v>130</v>
      </c>
      <c r="F2087" s="7" t="s">
        <v>9045</v>
      </c>
      <c r="G2087" s="7" t="s">
        <v>7814</v>
      </c>
      <c r="H2087" s="7" t="s">
        <v>7847</v>
      </c>
      <c r="I2087" s="7" t="s">
        <v>7239</v>
      </c>
      <c r="J2087" s="7" t="s">
        <v>7234</v>
      </c>
      <c r="K2087" s="7" t="s">
        <v>7129</v>
      </c>
      <c r="L2087" s="9" t="s">
        <v>7240</v>
      </c>
      <c r="M2087" s="9" t="s">
        <v>7241</v>
      </c>
      <c r="N2087" s="9" t="s">
        <v>7218</v>
      </c>
      <c r="O2087" s="7" t="s">
        <v>471</v>
      </c>
      <c r="P2087" s="7"/>
      <c r="Q2087" s="7">
        <v>2879</v>
      </c>
      <c r="R2087" s="7">
        <v>361051</v>
      </c>
      <c r="S2087" s="7" t="s">
        <v>480</v>
      </c>
      <c r="T2087" s="7"/>
      <c r="U2087" s="7"/>
      <c r="V2087" s="7"/>
      <c r="W2087" s="7"/>
      <c r="X2087" s="7"/>
      <c r="Y2087" s="7"/>
      <c r="Z2087" s="9" t="s">
        <v>7132</v>
      </c>
      <c r="AA2087" s="7" t="s">
        <v>480</v>
      </c>
      <c r="AB2087" s="7">
        <v>1</v>
      </c>
    </row>
    <row r="2088" spans="1:28" ht="21.6" customHeight="1">
      <c r="A2088" s="7">
        <v>11</v>
      </c>
      <c r="B2088" s="7">
        <v>2026040033</v>
      </c>
      <c r="C2088" s="7">
        <v>1</v>
      </c>
      <c r="D2088" s="7" t="s">
        <v>7123</v>
      </c>
      <c r="E2088" s="7" t="s">
        <v>125</v>
      </c>
      <c r="F2088" s="7" t="s">
        <v>9045</v>
      </c>
      <c r="G2088" s="7" t="s">
        <v>7226</v>
      </c>
      <c r="H2088" s="7" t="s">
        <v>7309</v>
      </c>
      <c r="I2088" s="7" t="s">
        <v>8346</v>
      </c>
      <c r="J2088" s="7" t="s">
        <v>7170</v>
      </c>
      <c r="K2088" s="7" t="s">
        <v>7129</v>
      </c>
      <c r="L2088" s="9" t="s">
        <v>8347</v>
      </c>
      <c r="M2088" s="9" t="s">
        <v>8367</v>
      </c>
      <c r="N2088" s="9" t="s">
        <v>7443</v>
      </c>
      <c r="O2088" s="7" t="s">
        <v>471</v>
      </c>
      <c r="P2088" s="7"/>
      <c r="Q2088" s="7">
        <v>377</v>
      </c>
      <c r="R2088" s="7">
        <v>3241</v>
      </c>
      <c r="S2088" s="7" t="s">
        <v>480</v>
      </c>
      <c r="T2088" s="7"/>
      <c r="U2088" s="7"/>
      <c r="V2088" s="7"/>
      <c r="W2088" s="7"/>
      <c r="X2088" s="7"/>
      <c r="Y2088" s="7"/>
      <c r="Z2088" s="9" t="s">
        <v>7641</v>
      </c>
      <c r="AA2088" s="7" t="s">
        <v>480</v>
      </c>
      <c r="AB2088" s="7">
        <v>1</v>
      </c>
    </row>
    <row r="2089" spans="1:28" ht="21.6" customHeight="1">
      <c r="A2089" s="7">
        <v>13</v>
      </c>
      <c r="B2089" s="7">
        <v>2026040038</v>
      </c>
      <c r="C2089" s="7">
        <v>1</v>
      </c>
      <c r="D2089" s="7" t="s">
        <v>7123</v>
      </c>
      <c r="E2089" s="7" t="s">
        <v>125</v>
      </c>
      <c r="F2089" s="7" t="s">
        <v>9045</v>
      </c>
      <c r="G2089" s="7" t="s">
        <v>7309</v>
      </c>
      <c r="H2089" s="7" t="s">
        <v>7179</v>
      </c>
      <c r="I2089" s="7" t="s">
        <v>7379</v>
      </c>
      <c r="J2089" s="7" t="s">
        <v>7223</v>
      </c>
      <c r="K2089" s="7" t="s">
        <v>7129</v>
      </c>
      <c r="L2089" s="9" t="s">
        <v>7380</v>
      </c>
      <c r="M2089" s="9" t="s">
        <v>7381</v>
      </c>
      <c r="N2089" s="9" t="s">
        <v>7382</v>
      </c>
      <c r="O2089" s="7" t="s">
        <v>471</v>
      </c>
      <c r="P2089" s="7"/>
      <c r="Q2089" s="7"/>
      <c r="R2089" s="7">
        <v>185800</v>
      </c>
      <c r="S2089" s="7" t="s">
        <v>480</v>
      </c>
      <c r="T2089" s="7"/>
      <c r="U2089" s="7"/>
      <c r="V2089" s="7"/>
      <c r="W2089" s="7"/>
      <c r="X2089" s="7"/>
      <c r="Y2089" s="7"/>
      <c r="Z2089" s="9" t="s">
        <v>7641</v>
      </c>
      <c r="AA2089" s="7" t="s">
        <v>480</v>
      </c>
      <c r="AB2089" s="7">
        <v>1</v>
      </c>
    </row>
    <row r="2090" spans="1:28" ht="21.6" customHeight="1">
      <c r="A2090" s="7">
        <v>15</v>
      </c>
      <c r="B2090" s="7">
        <v>2026040040</v>
      </c>
      <c r="C2090" s="7">
        <v>1</v>
      </c>
      <c r="D2090" s="7" t="s">
        <v>7123</v>
      </c>
      <c r="E2090" s="7" t="s">
        <v>125</v>
      </c>
      <c r="F2090" s="7" t="s">
        <v>9045</v>
      </c>
      <c r="G2090" s="7" t="s">
        <v>7179</v>
      </c>
      <c r="H2090" s="7" t="s">
        <v>7327</v>
      </c>
      <c r="I2090" s="7" t="s">
        <v>7386</v>
      </c>
      <c r="J2090" s="7" t="s">
        <v>7223</v>
      </c>
      <c r="K2090" s="7" t="s">
        <v>7129</v>
      </c>
      <c r="L2090" s="9" t="s">
        <v>7380</v>
      </c>
      <c r="M2090" s="9" t="s">
        <v>7387</v>
      </c>
      <c r="N2090" s="9" t="s">
        <v>7388</v>
      </c>
      <c r="O2090" s="7" t="s">
        <v>471</v>
      </c>
      <c r="P2090" s="7"/>
      <c r="Q2090" s="7"/>
      <c r="R2090" s="7">
        <v>187678</v>
      </c>
      <c r="S2090" s="7" t="s">
        <v>480</v>
      </c>
      <c r="T2090" s="7"/>
      <c r="U2090" s="7"/>
      <c r="V2090" s="7"/>
      <c r="W2090" s="7"/>
      <c r="X2090" s="7"/>
      <c r="Y2090" s="7"/>
      <c r="Z2090" s="9" t="s">
        <v>7641</v>
      </c>
      <c r="AA2090" s="7" t="s">
        <v>480</v>
      </c>
      <c r="AB2090" s="7">
        <v>1</v>
      </c>
    </row>
    <row r="2091" spans="1:28" ht="21.6" customHeight="1">
      <c r="A2091" s="7">
        <v>10</v>
      </c>
      <c r="B2091" s="7">
        <v>2026040108</v>
      </c>
      <c r="C2091" s="7">
        <v>1</v>
      </c>
      <c r="D2091" s="7" t="s">
        <v>7123</v>
      </c>
      <c r="E2091" s="7" t="s">
        <v>130</v>
      </c>
      <c r="F2091" s="7" t="s">
        <v>9045</v>
      </c>
      <c r="G2091" s="7" t="s">
        <v>8054</v>
      </c>
      <c r="H2091" s="7" t="s">
        <v>7712</v>
      </c>
      <c r="I2091" s="7" t="s">
        <v>7215</v>
      </c>
      <c r="J2091" s="7" t="s">
        <v>7199</v>
      </c>
      <c r="K2091" s="7" t="s">
        <v>7129</v>
      </c>
      <c r="L2091" s="9" t="s">
        <v>7216</v>
      </c>
      <c r="M2091" s="9" t="s">
        <v>7217</v>
      </c>
      <c r="N2091" s="9" t="s">
        <v>7218</v>
      </c>
      <c r="O2091" s="7" t="s">
        <v>471</v>
      </c>
      <c r="P2091" s="7"/>
      <c r="Q2091" s="7"/>
      <c r="R2091" s="7">
        <v>27527</v>
      </c>
      <c r="S2091" s="7" t="s">
        <v>480</v>
      </c>
      <c r="T2091" s="7"/>
      <c r="U2091" s="7"/>
      <c r="V2091" s="7"/>
      <c r="W2091" s="7"/>
      <c r="X2091" s="7"/>
      <c r="Y2091" s="7"/>
      <c r="Z2091" s="9" t="s">
        <v>7132</v>
      </c>
      <c r="AA2091" s="7" t="s">
        <v>480</v>
      </c>
      <c r="AB2091" s="7">
        <v>1</v>
      </c>
    </row>
    <row r="2092" spans="1:28" ht="21.6" customHeight="1">
      <c r="A2092" s="7">
        <v>26</v>
      </c>
      <c r="B2092" s="7">
        <v>2026040151</v>
      </c>
      <c r="C2092" s="7">
        <v>1</v>
      </c>
      <c r="D2092" s="7" t="s">
        <v>7123</v>
      </c>
      <c r="E2092" s="7" t="s">
        <v>125</v>
      </c>
      <c r="F2092" s="7" t="s">
        <v>9045</v>
      </c>
      <c r="G2092" s="7" t="s">
        <v>7303</v>
      </c>
      <c r="H2092" s="7" t="s">
        <v>7288</v>
      </c>
      <c r="I2092" s="7" t="s">
        <v>7452</v>
      </c>
      <c r="J2092" s="7" t="s">
        <v>7244</v>
      </c>
      <c r="K2092" s="7" t="s">
        <v>7129</v>
      </c>
      <c r="L2092" s="9" t="s">
        <v>7408</v>
      </c>
      <c r="M2092" s="9" t="s">
        <v>7453</v>
      </c>
      <c r="N2092" s="9" t="s">
        <v>8533</v>
      </c>
      <c r="O2092" s="7" t="s">
        <v>471</v>
      </c>
      <c r="P2092" s="7"/>
      <c r="Q2092" s="7"/>
      <c r="R2092" s="7">
        <v>120858</v>
      </c>
      <c r="S2092" s="7" t="s">
        <v>480</v>
      </c>
      <c r="T2092" s="7"/>
      <c r="U2092" s="7"/>
      <c r="V2092" s="7"/>
      <c r="W2092" s="7"/>
      <c r="X2092" s="7"/>
      <c r="Y2092" s="7"/>
      <c r="Z2092" s="9" t="s">
        <v>7641</v>
      </c>
      <c r="AA2092" s="7"/>
      <c r="AB2092" s="7"/>
    </row>
    <row r="2093" spans="1:28" ht="21.6" customHeight="1">
      <c r="A2093" s="7">
        <v>28</v>
      </c>
      <c r="B2093" s="7">
        <v>2026040141</v>
      </c>
      <c r="C2093" s="7">
        <v>1</v>
      </c>
      <c r="D2093" s="7" t="s">
        <v>7123</v>
      </c>
      <c r="E2093" s="7" t="s">
        <v>125</v>
      </c>
      <c r="F2093" s="7" t="s">
        <v>9045</v>
      </c>
      <c r="G2093" s="7" t="s">
        <v>7314</v>
      </c>
      <c r="H2093" s="7" t="s">
        <v>7196</v>
      </c>
      <c r="I2093" s="7" t="s">
        <v>8495</v>
      </c>
      <c r="J2093" s="7" t="s">
        <v>8496</v>
      </c>
      <c r="K2093" s="7" t="s">
        <v>7129</v>
      </c>
      <c r="L2093" s="9" t="s">
        <v>7408</v>
      </c>
      <c r="M2093" s="9" t="s">
        <v>7472</v>
      </c>
      <c r="N2093" s="9" t="s">
        <v>8497</v>
      </c>
      <c r="O2093" s="7" t="s">
        <v>471</v>
      </c>
      <c r="P2093" s="7"/>
      <c r="Q2093" s="7"/>
      <c r="R2093" s="7">
        <v>16836</v>
      </c>
      <c r="S2093" s="7" t="s">
        <v>480</v>
      </c>
      <c r="T2093" s="7"/>
      <c r="U2093" s="7"/>
      <c r="V2093" s="7"/>
      <c r="W2093" s="7"/>
      <c r="X2093" s="7"/>
      <c r="Y2093" s="7"/>
      <c r="Z2093" s="9" t="s">
        <v>7641</v>
      </c>
      <c r="AA2093" s="7"/>
      <c r="AB2093" s="7"/>
    </row>
    <row r="2094" spans="1:28" ht="21.6" customHeight="1">
      <c r="A2094" s="7">
        <v>30</v>
      </c>
      <c r="B2094" s="7">
        <v>2026040143</v>
      </c>
      <c r="C2094" s="7">
        <v>1</v>
      </c>
      <c r="D2094" s="7" t="s">
        <v>7123</v>
      </c>
      <c r="E2094" s="7" t="s">
        <v>125</v>
      </c>
      <c r="F2094" s="7" t="s">
        <v>9045</v>
      </c>
      <c r="G2094" s="7" t="s">
        <v>7196</v>
      </c>
      <c r="H2094" s="7" t="s">
        <v>7150</v>
      </c>
      <c r="I2094" s="7" t="s">
        <v>8511</v>
      </c>
      <c r="J2094" s="7" t="s">
        <v>8496</v>
      </c>
      <c r="K2094" s="7" t="s">
        <v>7129</v>
      </c>
      <c r="L2094" s="9" t="s">
        <v>7408</v>
      </c>
      <c r="M2094" s="9" t="s">
        <v>7477</v>
      </c>
      <c r="N2094" s="9" t="s">
        <v>7478</v>
      </c>
      <c r="O2094" s="7" t="s">
        <v>471</v>
      </c>
      <c r="P2094" s="7"/>
      <c r="Q2094" s="7"/>
      <c r="R2094" s="7">
        <v>69969</v>
      </c>
      <c r="S2094" s="7" t="s">
        <v>480</v>
      </c>
      <c r="T2094" s="7"/>
      <c r="U2094" s="7"/>
      <c r="V2094" s="7"/>
      <c r="W2094" s="7"/>
      <c r="X2094" s="7"/>
      <c r="Y2094" s="7"/>
      <c r="Z2094" s="9" t="s">
        <v>7641</v>
      </c>
      <c r="AA2094" s="7"/>
      <c r="AB2094" s="7"/>
    </row>
    <row r="2095" spans="1:28" ht="21.6" customHeight="1">
      <c r="A2095" s="7">
        <v>32</v>
      </c>
      <c r="B2095" s="7">
        <v>2026040149</v>
      </c>
      <c r="C2095" s="7">
        <v>1</v>
      </c>
      <c r="D2095" s="7" t="s">
        <v>7123</v>
      </c>
      <c r="E2095" s="7" t="s">
        <v>125</v>
      </c>
      <c r="F2095" s="7" t="s">
        <v>9045</v>
      </c>
      <c r="G2095" s="7" t="s">
        <v>7373</v>
      </c>
      <c r="H2095" s="7" t="s">
        <v>7332</v>
      </c>
      <c r="I2095" s="7" t="s">
        <v>8526</v>
      </c>
      <c r="J2095" s="7" t="s">
        <v>8496</v>
      </c>
      <c r="K2095" s="7" t="s">
        <v>7129</v>
      </c>
      <c r="L2095" s="9" t="s">
        <v>7408</v>
      </c>
      <c r="M2095" s="9" t="s">
        <v>7409</v>
      </c>
      <c r="N2095" s="9" t="s">
        <v>7410</v>
      </c>
      <c r="O2095" s="7" t="s">
        <v>471</v>
      </c>
      <c r="P2095" s="7"/>
      <c r="Q2095" s="7"/>
      <c r="R2095" s="7">
        <v>155088</v>
      </c>
      <c r="S2095" s="7" t="s">
        <v>480</v>
      </c>
      <c r="T2095" s="7"/>
      <c r="U2095" s="7"/>
      <c r="V2095" s="7"/>
      <c r="W2095" s="7"/>
      <c r="X2095" s="7"/>
      <c r="Y2095" s="7"/>
      <c r="Z2095" s="9" t="s">
        <v>7641</v>
      </c>
      <c r="AA2095" s="7"/>
      <c r="AB2095" s="7"/>
    </row>
    <row r="2096" spans="1:28" ht="21.6" customHeight="1">
      <c r="A2096" s="7">
        <v>34</v>
      </c>
      <c r="B2096" s="7">
        <v>2026040147</v>
      </c>
      <c r="C2096" s="7">
        <v>1</v>
      </c>
      <c r="D2096" s="7" t="s">
        <v>7123</v>
      </c>
      <c r="E2096" s="7" t="s">
        <v>125</v>
      </c>
      <c r="F2096" s="7" t="s">
        <v>9045</v>
      </c>
      <c r="G2096" s="7" t="s">
        <v>7150</v>
      </c>
      <c r="H2096" s="7" t="s">
        <v>7373</v>
      </c>
      <c r="I2096" s="7" t="s">
        <v>8517</v>
      </c>
      <c r="J2096" s="7" t="s">
        <v>8496</v>
      </c>
      <c r="K2096" s="7" t="s">
        <v>7129</v>
      </c>
      <c r="L2096" s="9" t="s">
        <v>7408</v>
      </c>
      <c r="M2096" s="9" t="s">
        <v>7659</v>
      </c>
      <c r="N2096" s="9" t="s">
        <v>7660</v>
      </c>
      <c r="O2096" s="7" t="s">
        <v>471</v>
      </c>
      <c r="P2096" s="7"/>
      <c r="Q2096" s="7"/>
      <c r="R2096" s="7">
        <v>116077</v>
      </c>
      <c r="S2096" s="7" t="s">
        <v>480</v>
      </c>
      <c r="T2096" s="7"/>
      <c r="U2096" s="7"/>
      <c r="V2096" s="7"/>
      <c r="W2096" s="7"/>
      <c r="X2096" s="7"/>
      <c r="Y2096" s="7"/>
      <c r="Z2096" s="9" t="s">
        <v>7641</v>
      </c>
      <c r="AA2096" s="7"/>
      <c r="AB2096" s="7"/>
    </row>
    <row r="2097" spans="1:28" ht="21.6" customHeight="1">
      <c r="A2097" s="7">
        <v>2</v>
      </c>
      <c r="B2097" s="7">
        <v>2026040468</v>
      </c>
      <c r="C2097" s="7">
        <v>1</v>
      </c>
      <c r="D2097" s="7" t="s">
        <v>7123</v>
      </c>
      <c r="E2097" s="7" t="s">
        <v>145</v>
      </c>
      <c r="F2097" s="7" t="s">
        <v>9046</v>
      </c>
      <c r="G2097" s="7" t="s">
        <v>7470</v>
      </c>
      <c r="H2097" s="7" t="s">
        <v>7566</v>
      </c>
      <c r="I2097" s="7" t="s">
        <v>8646</v>
      </c>
      <c r="J2097" s="7" t="s">
        <v>7170</v>
      </c>
      <c r="K2097" s="7" t="s">
        <v>7129</v>
      </c>
      <c r="L2097" s="9" t="s">
        <v>8347</v>
      </c>
      <c r="M2097" s="9" t="s">
        <v>8647</v>
      </c>
      <c r="N2097" s="9" t="s">
        <v>8648</v>
      </c>
      <c r="O2097" s="7" t="s">
        <v>471</v>
      </c>
      <c r="P2097" s="7"/>
      <c r="Q2097" s="7">
        <v>4320</v>
      </c>
      <c r="R2097" s="7">
        <v>17672</v>
      </c>
      <c r="S2097" s="7" t="s">
        <v>480</v>
      </c>
      <c r="T2097" s="7"/>
      <c r="U2097" s="7"/>
      <c r="V2097" s="7"/>
      <c r="W2097" s="7"/>
      <c r="X2097" s="7"/>
      <c r="Y2097" s="7"/>
      <c r="Z2097" s="9" t="s">
        <v>9047</v>
      </c>
      <c r="AA2097" s="7" t="s">
        <v>480</v>
      </c>
      <c r="AB2097" s="7">
        <v>1</v>
      </c>
    </row>
    <row r="2098" spans="1:28" ht="21.6" customHeight="1">
      <c r="A2098" s="7">
        <v>4</v>
      </c>
      <c r="B2098" s="7">
        <v>2026040406</v>
      </c>
      <c r="C2098" s="7">
        <v>1</v>
      </c>
      <c r="D2098" s="7" t="s">
        <v>7123</v>
      </c>
      <c r="E2098" s="7" t="s">
        <v>145</v>
      </c>
      <c r="F2098" s="7" t="s">
        <v>9046</v>
      </c>
      <c r="G2098" s="7" t="s">
        <v>8081</v>
      </c>
      <c r="H2098" s="7" t="s">
        <v>7957</v>
      </c>
      <c r="I2098" s="7" t="s">
        <v>8413</v>
      </c>
      <c r="J2098" s="7" t="s">
        <v>7170</v>
      </c>
      <c r="K2098" s="7" t="s">
        <v>7129</v>
      </c>
      <c r="L2098" s="9" t="s">
        <v>8347</v>
      </c>
      <c r="M2098" s="9" t="s">
        <v>8414</v>
      </c>
      <c r="N2098" s="9" t="s">
        <v>7161</v>
      </c>
      <c r="O2098" s="7" t="s">
        <v>471</v>
      </c>
      <c r="P2098" s="7"/>
      <c r="Q2098" s="7">
        <v>1813</v>
      </c>
      <c r="R2098" s="7">
        <v>1360</v>
      </c>
      <c r="S2098" s="7" t="s">
        <v>480</v>
      </c>
      <c r="T2098" s="7"/>
      <c r="U2098" s="7"/>
      <c r="V2098" s="7"/>
      <c r="W2098" s="7"/>
      <c r="X2098" s="7"/>
      <c r="Y2098" s="7"/>
      <c r="Z2098" s="9" t="s">
        <v>7766</v>
      </c>
      <c r="AA2098" s="7" t="s">
        <v>480</v>
      </c>
      <c r="AB2098" s="7">
        <v>1</v>
      </c>
    </row>
    <row r="2099" spans="1:28" ht="21.6" customHeight="1">
      <c r="A2099" s="7">
        <v>7</v>
      </c>
      <c r="B2099" s="7">
        <v>2026040421</v>
      </c>
      <c r="C2099" s="7">
        <v>1</v>
      </c>
      <c r="D2099" s="7" t="s">
        <v>7123</v>
      </c>
      <c r="E2099" s="7" t="s">
        <v>145</v>
      </c>
      <c r="F2099" s="7" t="s">
        <v>9046</v>
      </c>
      <c r="G2099" s="7" t="s">
        <v>8294</v>
      </c>
      <c r="H2099" s="7" t="s">
        <v>7327</v>
      </c>
      <c r="I2099" s="7" t="s">
        <v>8849</v>
      </c>
      <c r="J2099" s="7" t="s">
        <v>7199</v>
      </c>
      <c r="K2099" s="7" t="s">
        <v>7129</v>
      </c>
      <c r="L2099" s="9" t="s">
        <v>8799</v>
      </c>
      <c r="M2099" s="9" t="s">
        <v>8850</v>
      </c>
      <c r="N2099" s="9" t="s">
        <v>8851</v>
      </c>
      <c r="O2099" s="7" t="s">
        <v>471</v>
      </c>
      <c r="P2099" s="7"/>
      <c r="Q2099" s="7"/>
      <c r="R2099" s="7">
        <v>287382</v>
      </c>
      <c r="S2099" s="7" t="s">
        <v>480</v>
      </c>
      <c r="T2099" s="7"/>
      <c r="U2099" s="7"/>
      <c r="V2099" s="7"/>
      <c r="W2099" s="7"/>
      <c r="X2099" s="7"/>
      <c r="Y2099" s="7"/>
      <c r="Z2099" s="9" t="s">
        <v>7766</v>
      </c>
      <c r="AA2099" s="7" t="s">
        <v>480</v>
      </c>
      <c r="AB2099" s="7">
        <v>1</v>
      </c>
    </row>
    <row r="2100" spans="1:28" ht="21.6" customHeight="1">
      <c r="A2100" s="7">
        <v>11</v>
      </c>
      <c r="B2100" s="7">
        <v>2026040513</v>
      </c>
      <c r="C2100" s="7">
        <v>1</v>
      </c>
      <c r="D2100" s="7" t="s">
        <v>7123</v>
      </c>
      <c r="E2100" s="7" t="s">
        <v>145</v>
      </c>
      <c r="F2100" s="7" t="s">
        <v>9046</v>
      </c>
      <c r="G2100" s="7" t="s">
        <v>7196</v>
      </c>
      <c r="H2100" s="7" t="s">
        <v>7774</v>
      </c>
      <c r="I2100" s="7" t="s">
        <v>8897</v>
      </c>
      <c r="J2100" s="7" t="s">
        <v>7223</v>
      </c>
      <c r="K2100" s="7" t="s">
        <v>7129</v>
      </c>
      <c r="L2100" s="9" t="s">
        <v>8898</v>
      </c>
      <c r="M2100" s="9" t="s">
        <v>8899</v>
      </c>
      <c r="N2100" s="9"/>
      <c r="O2100" s="7" t="s">
        <v>471</v>
      </c>
      <c r="P2100" s="7"/>
      <c r="Q2100" s="7"/>
      <c r="R2100" s="7">
        <v>135975</v>
      </c>
      <c r="S2100" s="7" t="s">
        <v>480</v>
      </c>
      <c r="T2100" s="7"/>
      <c r="U2100" s="7"/>
      <c r="V2100" s="7"/>
      <c r="W2100" s="7"/>
      <c r="X2100" s="7"/>
      <c r="Y2100" s="7"/>
      <c r="Z2100" s="9" t="s">
        <v>9048</v>
      </c>
      <c r="AA2100" s="7"/>
      <c r="AB2100" s="7"/>
    </row>
    <row r="2101" spans="1:28" ht="21.6" customHeight="1">
      <c r="A2101" s="7">
        <v>13</v>
      </c>
      <c r="B2101" s="7">
        <v>2026040424</v>
      </c>
      <c r="C2101" s="7">
        <v>1</v>
      </c>
      <c r="D2101" s="7" t="s">
        <v>7123</v>
      </c>
      <c r="E2101" s="7" t="s">
        <v>145</v>
      </c>
      <c r="F2101" s="7" t="s">
        <v>9046</v>
      </c>
      <c r="G2101" s="7" t="s">
        <v>7327</v>
      </c>
      <c r="H2101" s="7" t="s">
        <v>7948</v>
      </c>
      <c r="I2101" s="7" t="s">
        <v>8798</v>
      </c>
      <c r="J2101" s="7" t="s">
        <v>7223</v>
      </c>
      <c r="K2101" s="7" t="s">
        <v>7129</v>
      </c>
      <c r="L2101" s="9" t="s">
        <v>8799</v>
      </c>
      <c r="M2101" s="9" t="s">
        <v>8800</v>
      </c>
      <c r="N2101" s="9" t="s">
        <v>8801</v>
      </c>
      <c r="O2101" s="7" t="s">
        <v>471</v>
      </c>
      <c r="P2101" s="7"/>
      <c r="Q2101" s="7"/>
      <c r="R2101" s="7">
        <v>32630</v>
      </c>
      <c r="S2101" s="7" t="s">
        <v>480</v>
      </c>
      <c r="T2101" s="7"/>
      <c r="U2101" s="7"/>
      <c r="V2101" s="7"/>
      <c r="W2101" s="7"/>
      <c r="X2101" s="7"/>
      <c r="Y2101" s="7"/>
      <c r="Z2101" s="9" t="s">
        <v>7766</v>
      </c>
      <c r="AA2101" s="7" t="s">
        <v>480</v>
      </c>
      <c r="AB2101" s="7">
        <v>1</v>
      </c>
    </row>
    <row r="2102" spans="1:28" ht="21.6" customHeight="1">
      <c r="A2102" s="7">
        <v>14</v>
      </c>
      <c r="B2102" s="7">
        <v>2026040539</v>
      </c>
      <c r="C2102" s="7">
        <v>1</v>
      </c>
      <c r="D2102" s="7" t="s">
        <v>7123</v>
      </c>
      <c r="E2102" s="7" t="s">
        <v>145</v>
      </c>
      <c r="F2102" s="7" t="s">
        <v>9046</v>
      </c>
      <c r="G2102" s="7" t="s">
        <v>7560</v>
      </c>
      <c r="H2102" s="7" t="s">
        <v>7372</v>
      </c>
      <c r="I2102" s="7" t="s">
        <v>8773</v>
      </c>
      <c r="J2102" s="7" t="s">
        <v>8496</v>
      </c>
      <c r="K2102" s="7" t="s">
        <v>7129</v>
      </c>
      <c r="L2102" s="9" t="s">
        <v>8774</v>
      </c>
      <c r="M2102" s="9" t="s">
        <v>8775</v>
      </c>
      <c r="N2102" s="9"/>
      <c r="O2102" s="7" t="s">
        <v>471</v>
      </c>
      <c r="P2102" s="7"/>
      <c r="Q2102" s="7"/>
      <c r="R2102" s="7">
        <v>228034</v>
      </c>
      <c r="S2102" s="7" t="s">
        <v>480</v>
      </c>
      <c r="T2102" s="7"/>
      <c r="U2102" s="7"/>
      <c r="V2102" s="7"/>
      <c r="W2102" s="7"/>
      <c r="X2102" s="7"/>
      <c r="Y2102" s="7"/>
      <c r="Z2102" s="9" t="s">
        <v>7766</v>
      </c>
      <c r="AA2102" s="7" t="s">
        <v>480</v>
      </c>
      <c r="AB2102" s="7">
        <v>1</v>
      </c>
    </row>
    <row r="2103" spans="1:28" ht="21.6" customHeight="1">
      <c r="A2103" s="7">
        <v>20</v>
      </c>
      <c r="B2103" s="7">
        <v>2026040422</v>
      </c>
      <c r="C2103" s="7">
        <v>1</v>
      </c>
      <c r="D2103" s="7" t="s">
        <v>7123</v>
      </c>
      <c r="E2103" s="7" t="s">
        <v>130</v>
      </c>
      <c r="F2103" s="7" t="s">
        <v>9046</v>
      </c>
      <c r="G2103" s="7" t="s">
        <v>7309</v>
      </c>
      <c r="H2103" s="7" t="s">
        <v>7583</v>
      </c>
      <c r="I2103" s="7" t="s">
        <v>7328</v>
      </c>
      <c r="J2103" s="7" t="s">
        <v>7170</v>
      </c>
      <c r="K2103" s="7" t="s">
        <v>7129</v>
      </c>
      <c r="L2103" s="9" t="s">
        <v>7329</v>
      </c>
      <c r="M2103" s="9" t="s">
        <v>7330</v>
      </c>
      <c r="N2103" s="9" t="s">
        <v>7331</v>
      </c>
      <c r="O2103" s="7" t="s">
        <v>471</v>
      </c>
      <c r="P2103" s="7">
        <v>7643</v>
      </c>
      <c r="Q2103" s="7">
        <v>16666</v>
      </c>
      <c r="R2103" s="7">
        <v>23881</v>
      </c>
      <c r="S2103" s="7" t="s">
        <v>480</v>
      </c>
      <c r="T2103" s="7"/>
      <c r="U2103" s="7"/>
      <c r="V2103" s="7"/>
      <c r="W2103" s="7"/>
      <c r="X2103" s="7"/>
      <c r="Y2103" s="7"/>
      <c r="Z2103" s="9" t="s">
        <v>7132</v>
      </c>
      <c r="AA2103" s="7" t="s">
        <v>480</v>
      </c>
      <c r="AB2103" s="7">
        <v>1</v>
      </c>
    </row>
    <row r="2104" spans="1:28" ht="21.6" customHeight="1">
      <c r="A2104" s="7">
        <v>23</v>
      </c>
      <c r="B2104" s="7">
        <v>2026040487</v>
      </c>
      <c r="C2104" s="7">
        <v>1</v>
      </c>
      <c r="D2104" s="7" t="s">
        <v>7123</v>
      </c>
      <c r="E2104" s="7" t="s">
        <v>130</v>
      </c>
      <c r="F2104" s="7" t="s">
        <v>9046</v>
      </c>
      <c r="G2104" s="7" t="s">
        <v>7196</v>
      </c>
      <c r="H2104" s="7" t="s">
        <v>7975</v>
      </c>
      <c r="I2104" s="7" t="s">
        <v>8102</v>
      </c>
      <c r="J2104" s="7" t="s">
        <v>7170</v>
      </c>
      <c r="K2104" s="7" t="s">
        <v>7129</v>
      </c>
      <c r="L2104" s="9" t="s">
        <v>7496</v>
      </c>
      <c r="M2104" s="9" t="s">
        <v>8103</v>
      </c>
      <c r="N2104" s="9" t="s">
        <v>7646</v>
      </c>
      <c r="O2104" s="7" t="s">
        <v>471</v>
      </c>
      <c r="P2104" s="7"/>
      <c r="Q2104" s="7">
        <v>2082</v>
      </c>
      <c r="R2104" s="7">
        <v>105140</v>
      </c>
      <c r="S2104" s="7" t="s">
        <v>480</v>
      </c>
      <c r="T2104" s="7"/>
      <c r="U2104" s="7"/>
      <c r="V2104" s="7"/>
      <c r="W2104" s="7"/>
      <c r="X2104" s="7"/>
      <c r="Y2104" s="7"/>
      <c r="Z2104" s="9" t="s">
        <v>7132</v>
      </c>
      <c r="AA2104" s="7"/>
      <c r="AB2104" s="7"/>
    </row>
    <row r="2105" spans="1:28" ht="21.6" customHeight="1">
      <c r="A2105" s="7">
        <v>24</v>
      </c>
      <c r="B2105" s="7">
        <v>2026040498</v>
      </c>
      <c r="C2105" s="7">
        <v>1</v>
      </c>
      <c r="D2105" s="7" t="s">
        <v>7123</v>
      </c>
      <c r="E2105" s="7" t="s">
        <v>130</v>
      </c>
      <c r="F2105" s="7" t="s">
        <v>9046</v>
      </c>
      <c r="G2105" s="7" t="s">
        <v>7275</v>
      </c>
      <c r="H2105" s="7" t="s">
        <v>7447</v>
      </c>
      <c r="I2105" s="7" t="s">
        <v>8545</v>
      </c>
      <c r="J2105" s="7" t="s">
        <v>7170</v>
      </c>
      <c r="K2105" s="7" t="s">
        <v>7129</v>
      </c>
      <c r="L2105" s="9" t="s">
        <v>7486</v>
      </c>
      <c r="M2105" s="9" t="s">
        <v>7487</v>
      </c>
      <c r="N2105" s="9"/>
      <c r="O2105" s="7" t="s">
        <v>471</v>
      </c>
      <c r="P2105" s="7"/>
      <c r="Q2105" s="7">
        <v>288</v>
      </c>
      <c r="R2105" s="7">
        <v>15686</v>
      </c>
      <c r="S2105" s="7" t="s">
        <v>480</v>
      </c>
      <c r="T2105" s="7"/>
      <c r="U2105" s="7" t="s">
        <v>480</v>
      </c>
      <c r="V2105" s="7"/>
      <c r="W2105" s="7"/>
      <c r="X2105" s="7"/>
      <c r="Y2105" s="7"/>
      <c r="Z2105" s="9" t="s">
        <v>7597</v>
      </c>
      <c r="AA2105" s="7" t="s">
        <v>480</v>
      </c>
      <c r="AB2105" s="7">
        <v>1</v>
      </c>
    </row>
    <row r="2106" spans="1:28" ht="21.6" customHeight="1">
      <c r="A2106" s="7">
        <v>26</v>
      </c>
      <c r="B2106" s="7">
        <v>2026040465</v>
      </c>
      <c r="C2106" s="7">
        <v>1</v>
      </c>
      <c r="D2106" s="7" t="s">
        <v>7123</v>
      </c>
      <c r="E2106" s="7" t="s">
        <v>130</v>
      </c>
      <c r="F2106" s="7" t="s">
        <v>9046</v>
      </c>
      <c r="G2106" s="7" t="s">
        <v>7550</v>
      </c>
      <c r="H2106" s="7" t="s">
        <v>7271</v>
      </c>
      <c r="I2106" s="7" t="s">
        <v>8908</v>
      </c>
      <c r="J2106" s="7" t="s">
        <v>7199</v>
      </c>
      <c r="K2106" s="7" t="s">
        <v>7129</v>
      </c>
      <c r="L2106" s="9" t="s">
        <v>8909</v>
      </c>
      <c r="M2106" s="9" t="s">
        <v>8910</v>
      </c>
      <c r="N2106" s="9" t="s">
        <v>8911</v>
      </c>
      <c r="O2106" s="7" t="s">
        <v>471</v>
      </c>
      <c r="P2106" s="7"/>
      <c r="Q2106" s="7"/>
      <c r="R2106" s="7">
        <v>303520</v>
      </c>
      <c r="S2106" s="7" t="s">
        <v>480</v>
      </c>
      <c r="T2106" s="7"/>
      <c r="U2106" s="7"/>
      <c r="V2106" s="7"/>
      <c r="W2106" s="7"/>
      <c r="X2106" s="7"/>
      <c r="Y2106" s="7"/>
      <c r="Z2106" s="9" t="s">
        <v>7132</v>
      </c>
      <c r="AA2106" s="7"/>
      <c r="AB2106" s="7"/>
    </row>
    <row r="2107" spans="1:28" ht="21.6" customHeight="1">
      <c r="A2107" s="7">
        <v>31</v>
      </c>
      <c r="B2107" s="7">
        <v>2026040463</v>
      </c>
      <c r="C2107" s="7">
        <v>1</v>
      </c>
      <c r="D2107" s="7" t="s">
        <v>7123</v>
      </c>
      <c r="E2107" s="7" t="s">
        <v>130</v>
      </c>
      <c r="F2107" s="7" t="s">
        <v>9046</v>
      </c>
      <c r="G2107" s="7" t="s">
        <v>7347</v>
      </c>
      <c r="H2107" s="7" t="s">
        <v>7523</v>
      </c>
      <c r="I2107" s="7" t="s">
        <v>8913</v>
      </c>
      <c r="J2107" s="7" t="s">
        <v>7223</v>
      </c>
      <c r="K2107" s="7" t="s">
        <v>7129</v>
      </c>
      <c r="L2107" s="9" t="s">
        <v>8909</v>
      </c>
      <c r="M2107" s="9" t="s">
        <v>8910</v>
      </c>
      <c r="N2107" s="9" t="s">
        <v>8911</v>
      </c>
      <c r="O2107" s="7" t="s">
        <v>471</v>
      </c>
      <c r="P2107" s="7"/>
      <c r="Q2107" s="7"/>
      <c r="R2107" s="7">
        <v>92786</v>
      </c>
      <c r="S2107" s="7" t="s">
        <v>480</v>
      </c>
      <c r="T2107" s="7"/>
      <c r="U2107" s="7"/>
      <c r="V2107" s="7"/>
      <c r="W2107" s="7"/>
      <c r="X2107" s="7"/>
      <c r="Y2107" s="7"/>
      <c r="Z2107" s="9" t="s">
        <v>7132</v>
      </c>
      <c r="AA2107" s="7"/>
      <c r="AB2107" s="7"/>
    </row>
    <row r="2108" spans="1:28" ht="21.6" customHeight="1">
      <c r="A2108" s="7">
        <v>36</v>
      </c>
      <c r="B2108" s="7">
        <v>2026040537</v>
      </c>
      <c r="C2108" s="7">
        <v>1</v>
      </c>
      <c r="D2108" s="7" t="s">
        <v>7123</v>
      </c>
      <c r="E2108" s="7" t="s">
        <v>130</v>
      </c>
      <c r="F2108" s="7" t="s">
        <v>9046</v>
      </c>
      <c r="G2108" s="7" t="s">
        <v>7774</v>
      </c>
      <c r="H2108" s="7" t="s">
        <v>8148</v>
      </c>
      <c r="I2108" s="7" t="s">
        <v>8838</v>
      </c>
      <c r="J2108" s="7" t="s">
        <v>7247</v>
      </c>
      <c r="K2108" s="7" t="s">
        <v>7129</v>
      </c>
      <c r="L2108" s="9" t="s">
        <v>8667</v>
      </c>
      <c r="M2108" s="9" t="s">
        <v>8839</v>
      </c>
      <c r="N2108" s="9" t="s">
        <v>8840</v>
      </c>
      <c r="O2108" s="7" t="s">
        <v>471</v>
      </c>
      <c r="P2108" s="7"/>
      <c r="Q2108" s="7">
        <v>4501</v>
      </c>
      <c r="R2108" s="7">
        <v>29387</v>
      </c>
      <c r="S2108" s="7" t="s">
        <v>480</v>
      </c>
      <c r="T2108" s="7"/>
      <c r="U2108" s="7"/>
      <c r="V2108" s="7"/>
      <c r="W2108" s="7"/>
      <c r="X2108" s="7"/>
      <c r="Y2108" s="7"/>
      <c r="Z2108" s="9" t="s">
        <v>7132</v>
      </c>
      <c r="AA2108" s="7"/>
      <c r="AB2108" s="7"/>
    </row>
    <row r="2109" spans="1:28" ht="21.6" customHeight="1">
      <c r="A2109" s="7">
        <v>38</v>
      </c>
      <c r="B2109" s="7">
        <v>2026040485</v>
      </c>
      <c r="C2109" s="7">
        <v>1</v>
      </c>
      <c r="D2109" s="7" t="s">
        <v>7123</v>
      </c>
      <c r="E2109" s="7" t="s">
        <v>130</v>
      </c>
      <c r="F2109" s="7" t="s">
        <v>9046</v>
      </c>
      <c r="G2109" s="7" t="s">
        <v>7314</v>
      </c>
      <c r="H2109" s="7" t="s">
        <v>7196</v>
      </c>
      <c r="I2109" s="7" t="s">
        <v>8231</v>
      </c>
      <c r="J2109" s="7" t="s">
        <v>1843</v>
      </c>
      <c r="K2109" s="7" t="s">
        <v>7129</v>
      </c>
      <c r="L2109" s="9" t="s">
        <v>7496</v>
      </c>
      <c r="M2109" s="9" t="s">
        <v>7497</v>
      </c>
      <c r="N2109" s="9" t="s">
        <v>7498</v>
      </c>
      <c r="O2109" s="7" t="s">
        <v>471</v>
      </c>
      <c r="P2109" s="7"/>
      <c r="Q2109" s="7"/>
      <c r="R2109" s="7">
        <v>177932</v>
      </c>
      <c r="S2109" s="7" t="s">
        <v>480</v>
      </c>
      <c r="T2109" s="7"/>
      <c r="U2109" s="7"/>
      <c r="V2109" s="7"/>
      <c r="W2109" s="7"/>
      <c r="X2109" s="7"/>
      <c r="Y2109" s="7"/>
      <c r="Z2109" s="9" t="s">
        <v>7132</v>
      </c>
      <c r="AA2109" s="7"/>
      <c r="AB2109" s="7"/>
    </row>
    <row r="2110" spans="1:28" ht="21.6" customHeight="1">
      <c r="A2110" s="7">
        <v>53</v>
      </c>
      <c r="B2110" s="7">
        <v>2026040439</v>
      </c>
      <c r="C2110" s="7">
        <v>1</v>
      </c>
      <c r="D2110" s="7" t="s">
        <v>7123</v>
      </c>
      <c r="E2110" s="7" t="s">
        <v>125</v>
      </c>
      <c r="F2110" s="7" t="s">
        <v>9046</v>
      </c>
      <c r="G2110" s="7" t="s">
        <v>7179</v>
      </c>
      <c r="H2110" s="7" t="s">
        <v>7347</v>
      </c>
      <c r="I2110" s="7" t="s">
        <v>7923</v>
      </c>
      <c r="J2110" s="7" t="s">
        <v>7247</v>
      </c>
      <c r="K2110" s="7" t="s">
        <v>7129</v>
      </c>
      <c r="L2110" s="9" t="s">
        <v>8424</v>
      </c>
      <c r="M2110" s="9" t="s">
        <v>7925</v>
      </c>
      <c r="N2110" s="9" t="s">
        <v>7443</v>
      </c>
      <c r="O2110" s="7" t="s">
        <v>471</v>
      </c>
      <c r="P2110" s="7"/>
      <c r="Q2110" s="7">
        <v>27727</v>
      </c>
      <c r="R2110" s="7">
        <v>47856</v>
      </c>
      <c r="S2110" s="7" t="s">
        <v>480</v>
      </c>
      <c r="T2110" s="7"/>
      <c r="U2110" s="7"/>
      <c r="V2110" s="7"/>
      <c r="W2110" s="7"/>
      <c r="X2110" s="7"/>
      <c r="Y2110" s="7"/>
      <c r="Z2110" s="9" t="s">
        <v>7641</v>
      </c>
      <c r="AA2110" s="7"/>
      <c r="AB2110" s="7"/>
    </row>
    <row r="2111" spans="1:28" ht="21.6" customHeight="1">
      <c r="A2111" s="7">
        <v>55</v>
      </c>
      <c r="B2111" s="7">
        <v>2026040481</v>
      </c>
      <c r="C2111" s="7">
        <v>1</v>
      </c>
      <c r="D2111" s="7" t="s">
        <v>7123</v>
      </c>
      <c r="E2111" s="7" t="s">
        <v>125</v>
      </c>
      <c r="F2111" s="7" t="s">
        <v>9046</v>
      </c>
      <c r="G2111" s="7" t="s">
        <v>7196</v>
      </c>
      <c r="H2111" s="7" t="s">
        <v>7150</v>
      </c>
      <c r="I2111" s="7" t="s">
        <v>8579</v>
      </c>
      <c r="J2111" s="7" t="s">
        <v>8496</v>
      </c>
      <c r="K2111" s="7" t="s">
        <v>7129</v>
      </c>
      <c r="L2111" s="9" t="s">
        <v>7449</v>
      </c>
      <c r="M2111" s="9" t="s">
        <v>7450</v>
      </c>
      <c r="N2111" s="9" t="s">
        <v>371</v>
      </c>
      <c r="O2111" s="7" t="s">
        <v>471</v>
      </c>
      <c r="P2111" s="7"/>
      <c r="Q2111" s="7"/>
      <c r="R2111" s="7">
        <v>26583</v>
      </c>
      <c r="S2111" s="7" t="s">
        <v>480</v>
      </c>
      <c r="T2111" s="7"/>
      <c r="U2111" s="7"/>
      <c r="V2111" s="7"/>
      <c r="W2111" s="7"/>
      <c r="X2111" s="7"/>
      <c r="Y2111" s="7"/>
      <c r="Z2111" s="9" t="s">
        <v>7641</v>
      </c>
      <c r="AA2111" s="7"/>
      <c r="AB2111" s="7"/>
    </row>
    <row r="2112" spans="1:28" ht="21.6" customHeight="1">
      <c r="A2112" s="7">
        <v>16</v>
      </c>
      <c r="B2112" s="7">
        <v>2026040555</v>
      </c>
      <c r="C2112" s="7">
        <v>1</v>
      </c>
      <c r="D2112" s="7" t="s">
        <v>7123</v>
      </c>
      <c r="E2112" s="7" t="s">
        <v>145</v>
      </c>
      <c r="F2112" s="7" t="s">
        <v>9046</v>
      </c>
      <c r="G2112" s="7" t="s">
        <v>8290</v>
      </c>
      <c r="H2112" s="7" t="s">
        <v>7760</v>
      </c>
      <c r="I2112" s="7" t="s">
        <v>8770</v>
      </c>
      <c r="J2112" s="7" t="s">
        <v>8496</v>
      </c>
      <c r="K2112" s="7" t="s">
        <v>7129</v>
      </c>
      <c r="L2112" s="9" t="s">
        <v>8771</v>
      </c>
      <c r="M2112" s="9" t="s">
        <v>8772</v>
      </c>
      <c r="N2112" s="9"/>
      <c r="O2112" s="7" t="s">
        <v>471</v>
      </c>
      <c r="P2112" s="7"/>
      <c r="Q2112" s="7"/>
      <c r="R2112" s="7">
        <v>127085</v>
      </c>
      <c r="S2112" s="7" t="s">
        <v>480</v>
      </c>
      <c r="T2112" s="7"/>
      <c r="U2112" s="7"/>
      <c r="V2112" s="7"/>
      <c r="W2112" s="7"/>
      <c r="X2112" s="7"/>
      <c r="Y2112" s="7"/>
      <c r="Z2112" s="9" t="s">
        <v>7766</v>
      </c>
      <c r="AA2112" s="7" t="s">
        <v>480</v>
      </c>
      <c r="AB2112" s="7">
        <v>1</v>
      </c>
    </row>
    <row r="2113" spans="1:28" ht="21.6" customHeight="1">
      <c r="A2113" s="7">
        <v>64</v>
      </c>
      <c r="B2113" s="7">
        <v>2026040557</v>
      </c>
      <c r="C2113" s="7">
        <v>1</v>
      </c>
      <c r="D2113" s="7" t="s">
        <v>7123</v>
      </c>
      <c r="E2113" s="7" t="s">
        <v>125</v>
      </c>
      <c r="F2113" s="7" t="s">
        <v>9046</v>
      </c>
      <c r="G2113" s="7" t="s">
        <v>7372</v>
      </c>
      <c r="H2113" s="7" t="s">
        <v>7377</v>
      </c>
      <c r="I2113" s="7" t="s">
        <v>7628</v>
      </c>
      <c r="J2113" s="7" t="s">
        <v>7170</v>
      </c>
      <c r="K2113" s="7" t="s">
        <v>7129</v>
      </c>
      <c r="L2113" s="9" t="s">
        <v>7329</v>
      </c>
      <c r="M2113" s="9" t="s">
        <v>7629</v>
      </c>
      <c r="N2113" s="9" t="s">
        <v>7630</v>
      </c>
      <c r="O2113" s="7" t="s">
        <v>471</v>
      </c>
      <c r="P2113" s="7">
        <v>2166</v>
      </c>
      <c r="Q2113" s="7">
        <v>3083</v>
      </c>
      <c r="R2113" s="7">
        <v>11005</v>
      </c>
      <c r="S2113" s="7" t="s">
        <v>480</v>
      </c>
      <c r="T2113" s="7"/>
      <c r="U2113" s="7"/>
      <c r="V2113" s="7"/>
      <c r="W2113" s="7"/>
      <c r="X2113" s="7"/>
      <c r="Y2113" s="7"/>
      <c r="Z2113" s="9" t="s">
        <v>7641</v>
      </c>
      <c r="AA2113" s="7" t="s">
        <v>480</v>
      </c>
      <c r="AB2113" s="7">
        <v>1</v>
      </c>
    </row>
    <row r="2114" spans="1:28" ht="21.6" customHeight="1">
      <c r="A2114" s="7">
        <v>66</v>
      </c>
      <c r="B2114" s="7">
        <v>2026040916</v>
      </c>
      <c r="C2114" s="7">
        <v>1</v>
      </c>
      <c r="D2114" s="7" t="s">
        <v>7123</v>
      </c>
      <c r="E2114" s="7" t="s">
        <v>125</v>
      </c>
      <c r="F2114" s="7" t="s">
        <v>9049</v>
      </c>
      <c r="G2114" s="7" t="s">
        <v>7309</v>
      </c>
      <c r="H2114" s="7" t="s">
        <v>7179</v>
      </c>
      <c r="I2114" s="7" t="s">
        <v>7634</v>
      </c>
      <c r="J2114" s="7" t="s">
        <v>7170</v>
      </c>
      <c r="K2114" s="7" t="s">
        <v>7129</v>
      </c>
      <c r="L2114" s="9" t="s">
        <v>7290</v>
      </c>
      <c r="M2114" s="9" t="s">
        <v>7291</v>
      </c>
      <c r="N2114" s="9" t="s">
        <v>7443</v>
      </c>
      <c r="O2114" s="7" t="s">
        <v>471</v>
      </c>
      <c r="P2114" s="7"/>
      <c r="Q2114" s="7">
        <v>1500</v>
      </c>
      <c r="R2114" s="7">
        <v>22500</v>
      </c>
      <c r="S2114" s="7" t="s">
        <v>480</v>
      </c>
      <c r="T2114" s="7"/>
      <c r="U2114" s="7"/>
      <c r="V2114" s="7"/>
      <c r="W2114" s="7"/>
      <c r="X2114" s="7"/>
      <c r="Y2114" s="7" t="s">
        <v>480</v>
      </c>
      <c r="Z2114" s="9" t="s">
        <v>7641</v>
      </c>
      <c r="AA2114" s="7" t="s">
        <v>480</v>
      </c>
      <c r="AB2114" s="7">
        <v>1</v>
      </c>
    </row>
    <row r="2115" spans="1:28" ht="21.6" customHeight="1">
      <c r="A2115" s="7">
        <v>68</v>
      </c>
      <c r="B2115" s="7">
        <v>2026040559</v>
      </c>
      <c r="C2115" s="7">
        <v>1</v>
      </c>
      <c r="D2115" s="7" t="s">
        <v>7123</v>
      </c>
      <c r="E2115" s="7" t="s">
        <v>125</v>
      </c>
      <c r="F2115" s="7" t="s">
        <v>9046</v>
      </c>
      <c r="G2115" s="7" t="s">
        <v>7377</v>
      </c>
      <c r="H2115" s="7" t="s">
        <v>7378</v>
      </c>
      <c r="I2115" s="7" t="s">
        <v>7885</v>
      </c>
      <c r="J2115" s="7" t="s">
        <v>7170</v>
      </c>
      <c r="K2115" s="7" t="s">
        <v>7129</v>
      </c>
      <c r="L2115" s="9" t="s">
        <v>7329</v>
      </c>
      <c r="M2115" s="9" t="s">
        <v>7886</v>
      </c>
      <c r="N2115" s="9" t="s">
        <v>7887</v>
      </c>
      <c r="O2115" s="7" t="s">
        <v>471</v>
      </c>
      <c r="P2115" s="7">
        <v>451</v>
      </c>
      <c r="Q2115" s="7">
        <v>1368</v>
      </c>
      <c r="R2115" s="7">
        <v>8005</v>
      </c>
      <c r="S2115" s="7" t="s">
        <v>480</v>
      </c>
      <c r="T2115" s="7"/>
      <c r="U2115" s="7"/>
      <c r="V2115" s="7"/>
      <c r="W2115" s="7"/>
      <c r="X2115" s="7"/>
      <c r="Y2115" s="7"/>
      <c r="Z2115" s="9" t="s">
        <v>7641</v>
      </c>
      <c r="AA2115" s="7" t="s">
        <v>480</v>
      </c>
      <c r="AB2115" s="7">
        <v>1</v>
      </c>
    </row>
    <row r="2116" spans="1:28" ht="21.6" customHeight="1">
      <c r="A2116" s="7">
        <v>73</v>
      </c>
      <c r="B2116" s="7">
        <v>2026040914</v>
      </c>
      <c r="C2116" s="7">
        <v>1</v>
      </c>
      <c r="D2116" s="7" t="s">
        <v>7123</v>
      </c>
      <c r="E2116" s="7" t="s">
        <v>125</v>
      </c>
      <c r="F2116" s="7" t="s">
        <v>9049</v>
      </c>
      <c r="G2116" s="7" t="s">
        <v>7226</v>
      </c>
      <c r="H2116" s="7" t="s">
        <v>7309</v>
      </c>
      <c r="I2116" s="7" t="s">
        <v>7368</v>
      </c>
      <c r="J2116" s="7" t="s">
        <v>7199</v>
      </c>
      <c r="K2116" s="7" t="s">
        <v>7129</v>
      </c>
      <c r="L2116" s="9" t="s">
        <v>7216</v>
      </c>
      <c r="M2116" s="9" t="s">
        <v>7369</v>
      </c>
      <c r="N2116" s="9" t="s">
        <v>7370</v>
      </c>
      <c r="O2116" s="7" t="s">
        <v>471</v>
      </c>
      <c r="P2116" s="7"/>
      <c r="Q2116" s="7"/>
      <c r="R2116" s="7">
        <v>53451</v>
      </c>
      <c r="S2116" s="7" t="s">
        <v>480</v>
      </c>
      <c r="T2116" s="7"/>
      <c r="U2116" s="7"/>
      <c r="V2116" s="7"/>
      <c r="W2116" s="7"/>
      <c r="X2116" s="7"/>
      <c r="Y2116" s="7"/>
      <c r="Z2116" s="9" t="s">
        <v>7641</v>
      </c>
      <c r="AA2116" s="7" t="s">
        <v>480</v>
      </c>
      <c r="AB2116" s="7">
        <v>1</v>
      </c>
    </row>
    <row r="2117" spans="1:28" ht="21.6" customHeight="1">
      <c r="A2117" s="7">
        <v>76</v>
      </c>
      <c r="B2117" s="7">
        <v>2026040831</v>
      </c>
      <c r="C2117" s="7">
        <v>1</v>
      </c>
      <c r="D2117" s="7" t="s">
        <v>7123</v>
      </c>
      <c r="E2117" s="7" t="s">
        <v>125</v>
      </c>
      <c r="F2117" s="7" t="s">
        <v>9050</v>
      </c>
      <c r="G2117" s="7" t="s">
        <v>7333</v>
      </c>
      <c r="H2117" s="7" t="s">
        <v>7372</v>
      </c>
      <c r="I2117" s="7" t="s">
        <v>7374</v>
      </c>
      <c r="J2117" s="7" t="s">
        <v>7199</v>
      </c>
      <c r="K2117" s="7" t="s">
        <v>7129</v>
      </c>
      <c r="L2117" s="9" t="s">
        <v>7216</v>
      </c>
      <c r="M2117" s="9" t="s">
        <v>7375</v>
      </c>
      <c r="N2117" s="9" t="s">
        <v>7376</v>
      </c>
      <c r="O2117" s="7" t="s">
        <v>471</v>
      </c>
      <c r="P2117" s="7"/>
      <c r="Q2117" s="7"/>
      <c r="R2117" s="7">
        <v>86361</v>
      </c>
      <c r="S2117" s="7" t="s">
        <v>480</v>
      </c>
      <c r="T2117" s="7"/>
      <c r="U2117" s="7"/>
      <c r="V2117" s="7"/>
      <c r="W2117" s="7"/>
      <c r="X2117" s="7"/>
      <c r="Y2117" s="7"/>
      <c r="Z2117" s="9" t="s">
        <v>7641</v>
      </c>
      <c r="AA2117" s="7" t="s">
        <v>480</v>
      </c>
      <c r="AB2117" s="7"/>
    </row>
    <row r="2118" spans="1:28" ht="21.6" customHeight="1">
      <c r="A2118" s="7">
        <v>81</v>
      </c>
      <c r="B2118" s="7">
        <v>2026041044</v>
      </c>
      <c r="C2118" s="7">
        <v>1</v>
      </c>
      <c r="D2118" s="7" t="s">
        <v>7123</v>
      </c>
      <c r="E2118" s="7" t="s">
        <v>125</v>
      </c>
      <c r="F2118" s="7" t="s">
        <v>9049</v>
      </c>
      <c r="G2118" s="7" t="s">
        <v>7179</v>
      </c>
      <c r="H2118" s="7" t="s">
        <v>7327</v>
      </c>
      <c r="I2118" s="7" t="s">
        <v>7393</v>
      </c>
      <c r="J2118" s="7" t="s">
        <v>7223</v>
      </c>
      <c r="K2118" s="7" t="s">
        <v>7129</v>
      </c>
      <c r="L2118" s="9" t="s">
        <v>7394</v>
      </c>
      <c r="M2118" s="9" t="s">
        <v>7395</v>
      </c>
      <c r="N2118" s="9"/>
      <c r="O2118" s="7" t="s">
        <v>471</v>
      </c>
      <c r="P2118" s="7"/>
      <c r="Q2118" s="7"/>
      <c r="R2118" s="7">
        <v>62000</v>
      </c>
      <c r="S2118" s="7" t="s">
        <v>480</v>
      </c>
      <c r="T2118" s="7"/>
      <c r="U2118" s="7"/>
      <c r="V2118" s="7"/>
      <c r="W2118" s="7"/>
      <c r="X2118" s="7"/>
      <c r="Y2118" s="7"/>
      <c r="Z2118" s="9" t="s">
        <v>7641</v>
      </c>
      <c r="AA2118" s="7" t="s">
        <v>480</v>
      </c>
      <c r="AB2118" s="7">
        <v>1</v>
      </c>
    </row>
    <row r="2119" spans="1:28" ht="21.6" customHeight="1">
      <c r="A2119" s="7">
        <v>84</v>
      </c>
      <c r="B2119" s="7">
        <v>2026040829</v>
      </c>
      <c r="C2119" s="7">
        <v>1</v>
      </c>
      <c r="D2119" s="7" t="s">
        <v>7123</v>
      </c>
      <c r="E2119" s="7" t="s">
        <v>125</v>
      </c>
      <c r="F2119" s="7" t="s">
        <v>9050</v>
      </c>
      <c r="G2119" s="7" t="s">
        <v>7332</v>
      </c>
      <c r="H2119" s="7" t="s">
        <v>7333</v>
      </c>
      <c r="I2119" s="7" t="s">
        <v>8115</v>
      </c>
      <c r="J2119" s="7" t="s">
        <v>7223</v>
      </c>
      <c r="K2119" s="7" t="s">
        <v>7129</v>
      </c>
      <c r="L2119" s="9" t="s">
        <v>7216</v>
      </c>
      <c r="M2119" s="9" t="s">
        <v>7442</v>
      </c>
      <c r="N2119" s="9" t="s">
        <v>7443</v>
      </c>
      <c r="O2119" s="7" t="s">
        <v>471</v>
      </c>
      <c r="P2119" s="7"/>
      <c r="Q2119" s="7"/>
      <c r="R2119" s="7">
        <v>6841</v>
      </c>
      <c r="S2119" s="7" t="s">
        <v>480</v>
      </c>
      <c r="T2119" s="7"/>
      <c r="U2119" s="7"/>
      <c r="V2119" s="7"/>
      <c r="W2119" s="7"/>
      <c r="X2119" s="7"/>
      <c r="Y2119" s="7"/>
      <c r="Z2119" s="9" t="s">
        <v>7641</v>
      </c>
      <c r="AA2119" s="7" t="s">
        <v>480</v>
      </c>
      <c r="AB2119" s="7"/>
    </row>
    <row r="2120" spans="1:28" ht="21.6" customHeight="1">
      <c r="A2120" s="7">
        <v>13</v>
      </c>
      <c r="B2120" s="7">
        <v>2026041147</v>
      </c>
      <c r="C2120" s="7">
        <v>1</v>
      </c>
      <c r="D2120" s="7" t="s">
        <v>7123</v>
      </c>
      <c r="E2120" s="7" t="s">
        <v>145</v>
      </c>
      <c r="F2120" s="7" t="s">
        <v>9049</v>
      </c>
      <c r="G2120" s="7" t="s">
        <v>7373</v>
      </c>
      <c r="H2120" s="7" t="s">
        <v>7333</v>
      </c>
      <c r="I2120" s="7" t="s">
        <v>8897</v>
      </c>
      <c r="J2120" s="7" t="s">
        <v>7223</v>
      </c>
      <c r="K2120" s="7" t="s">
        <v>7129</v>
      </c>
      <c r="L2120" s="9" t="s">
        <v>8898</v>
      </c>
      <c r="M2120" s="9" t="s">
        <v>8899</v>
      </c>
      <c r="N2120" s="9"/>
      <c r="O2120" s="7" t="s">
        <v>471</v>
      </c>
      <c r="P2120" s="7"/>
      <c r="Q2120" s="7"/>
      <c r="R2120" s="7">
        <v>136307</v>
      </c>
      <c r="S2120" s="7" t="s">
        <v>480</v>
      </c>
      <c r="T2120" s="7"/>
      <c r="U2120" s="7"/>
      <c r="V2120" s="7"/>
      <c r="W2120" s="7"/>
      <c r="X2120" s="7"/>
      <c r="Y2120" s="7"/>
      <c r="Z2120" s="9" t="s">
        <v>9051</v>
      </c>
      <c r="AA2120" s="7" t="s">
        <v>480</v>
      </c>
      <c r="AB2120" s="7">
        <v>1</v>
      </c>
    </row>
    <row r="2121" spans="1:28" ht="21.6" customHeight="1">
      <c r="A2121" s="7">
        <v>11</v>
      </c>
      <c r="B2121" s="7">
        <v>2026041355</v>
      </c>
      <c r="C2121" s="7">
        <v>1</v>
      </c>
      <c r="D2121" s="7" t="s">
        <v>7123</v>
      </c>
      <c r="E2121" s="7" t="s">
        <v>145</v>
      </c>
      <c r="F2121" s="7" t="s">
        <v>9052</v>
      </c>
      <c r="G2121" s="7" t="s">
        <v>7150</v>
      </c>
      <c r="H2121" s="7" t="s">
        <v>7275</v>
      </c>
      <c r="I2121" s="7" t="s">
        <v>8795</v>
      </c>
      <c r="J2121" s="7" t="s">
        <v>7199</v>
      </c>
      <c r="K2121" s="7" t="s">
        <v>7129</v>
      </c>
      <c r="L2121" s="9" t="s">
        <v>8796</v>
      </c>
      <c r="M2121" s="9" t="s">
        <v>8797</v>
      </c>
      <c r="N2121" s="9"/>
      <c r="O2121" s="7" t="s">
        <v>471</v>
      </c>
      <c r="P2121" s="7"/>
      <c r="Q2121" s="7"/>
      <c r="R2121" s="7">
        <v>50251</v>
      </c>
      <c r="S2121" s="7" t="s">
        <v>480</v>
      </c>
      <c r="T2121" s="7"/>
      <c r="U2121" s="7"/>
      <c r="V2121" s="7"/>
      <c r="W2121" s="7"/>
      <c r="X2121" s="7"/>
      <c r="Y2121" s="7"/>
      <c r="Z2121" s="9" t="s">
        <v>7766</v>
      </c>
      <c r="AA2121" s="7" t="s">
        <v>480</v>
      </c>
      <c r="AB2121" s="7">
        <v>1</v>
      </c>
    </row>
    <row r="2122" spans="1:28" ht="21.6" customHeight="1">
      <c r="A2122" s="7">
        <v>27</v>
      </c>
      <c r="B2122" s="7">
        <v>2026041354</v>
      </c>
      <c r="C2122" s="7">
        <v>1</v>
      </c>
      <c r="D2122" s="7" t="s">
        <v>7123</v>
      </c>
      <c r="E2122" s="7" t="s">
        <v>145</v>
      </c>
      <c r="F2122" s="7" t="s">
        <v>9052</v>
      </c>
      <c r="G2122" s="7" t="s">
        <v>7275</v>
      </c>
      <c r="H2122" s="7" t="s">
        <v>7332</v>
      </c>
      <c r="I2122" s="7" t="s">
        <v>8816</v>
      </c>
      <c r="J2122" s="7" t="s">
        <v>7703</v>
      </c>
      <c r="K2122" s="7" t="s">
        <v>7129</v>
      </c>
      <c r="L2122" s="9" t="s">
        <v>8796</v>
      </c>
      <c r="M2122" s="9" t="s">
        <v>8797</v>
      </c>
      <c r="N2122" s="9"/>
      <c r="O2122" s="7" t="s">
        <v>471</v>
      </c>
      <c r="P2122" s="7"/>
      <c r="Q2122" s="7">
        <v>28653</v>
      </c>
      <c r="R2122" s="7">
        <v>723546</v>
      </c>
      <c r="S2122" s="7" t="s">
        <v>480</v>
      </c>
      <c r="T2122" s="7"/>
      <c r="U2122" s="7"/>
      <c r="V2122" s="7"/>
      <c r="W2122" s="7"/>
      <c r="X2122" s="7"/>
      <c r="Y2122" s="7"/>
      <c r="Z2122" s="9" t="s">
        <v>7766</v>
      </c>
      <c r="AA2122" s="7" t="s">
        <v>480</v>
      </c>
      <c r="AB2122" s="7">
        <v>1</v>
      </c>
    </row>
    <row r="2123" spans="1:28" ht="21.6" customHeight="1">
      <c r="A2123" s="7">
        <v>52</v>
      </c>
      <c r="B2123" s="7">
        <v>2026041639</v>
      </c>
      <c r="C2123" s="7">
        <v>1</v>
      </c>
      <c r="D2123" s="7" t="s">
        <v>7123</v>
      </c>
      <c r="E2123" s="7" t="s">
        <v>130</v>
      </c>
      <c r="F2123" s="7" t="s">
        <v>9053</v>
      </c>
      <c r="G2123" s="7" t="s">
        <v>7552</v>
      </c>
      <c r="H2123" s="7" t="s">
        <v>9054</v>
      </c>
      <c r="I2123" s="7" t="s">
        <v>8443</v>
      </c>
      <c r="J2123" s="7" t="s">
        <v>7170</v>
      </c>
      <c r="K2123" s="7" t="s">
        <v>7129</v>
      </c>
      <c r="L2123" s="9" t="s">
        <v>7153</v>
      </c>
      <c r="M2123" s="9" t="s">
        <v>7154</v>
      </c>
      <c r="N2123" s="9" t="s">
        <v>7155</v>
      </c>
      <c r="O2123" s="7" t="s">
        <v>471</v>
      </c>
      <c r="P2123" s="7"/>
      <c r="Q2123" s="7">
        <v>16173</v>
      </c>
      <c r="R2123" s="7">
        <v>13058</v>
      </c>
      <c r="S2123" s="7" t="s">
        <v>480</v>
      </c>
      <c r="T2123" s="7"/>
      <c r="U2123" s="7"/>
      <c r="V2123" s="7"/>
      <c r="W2123" s="7"/>
      <c r="X2123" s="7"/>
      <c r="Y2123" s="7"/>
      <c r="Z2123" s="9" t="s">
        <v>9055</v>
      </c>
      <c r="AA2123" s="7" t="s">
        <v>480</v>
      </c>
      <c r="AB2123" s="7">
        <v>1</v>
      </c>
    </row>
    <row r="2124" spans="1:28" ht="21.6" customHeight="1">
      <c r="A2124" s="7">
        <v>56</v>
      </c>
      <c r="B2124" s="7">
        <v>2026041635</v>
      </c>
      <c r="C2124" s="7">
        <v>1</v>
      </c>
      <c r="D2124" s="7" t="s">
        <v>7123</v>
      </c>
      <c r="E2124" s="7" t="s">
        <v>130</v>
      </c>
      <c r="F2124" s="7" t="s">
        <v>9053</v>
      </c>
      <c r="G2124" s="7" t="s">
        <v>7373</v>
      </c>
      <c r="H2124" s="7" t="s">
        <v>7332</v>
      </c>
      <c r="I2124" s="7" t="s">
        <v>7205</v>
      </c>
      <c r="J2124" s="7" t="s">
        <v>7199</v>
      </c>
      <c r="K2124" s="7" t="s">
        <v>7129</v>
      </c>
      <c r="L2124" s="9" t="s">
        <v>7153</v>
      </c>
      <c r="M2124" s="9" t="s">
        <v>7154</v>
      </c>
      <c r="N2124" s="9" t="s">
        <v>7206</v>
      </c>
      <c r="O2124" s="7" t="s">
        <v>471</v>
      </c>
      <c r="P2124" s="7"/>
      <c r="Q2124" s="7"/>
      <c r="R2124" s="7">
        <v>13879</v>
      </c>
      <c r="S2124" s="7" t="s">
        <v>480</v>
      </c>
      <c r="T2124" s="7"/>
      <c r="U2124" s="7"/>
      <c r="V2124" s="7"/>
      <c r="W2124" s="7"/>
      <c r="X2124" s="7"/>
      <c r="Y2124" s="7"/>
      <c r="Z2124" s="9" t="s">
        <v>7132</v>
      </c>
      <c r="AA2124" s="7" t="s">
        <v>480</v>
      </c>
      <c r="AB2124" s="7">
        <v>1</v>
      </c>
    </row>
    <row r="2125" spans="1:28" ht="21.6" customHeight="1">
      <c r="A2125" s="7">
        <v>66</v>
      </c>
      <c r="B2125" s="7">
        <v>2026041637</v>
      </c>
      <c r="C2125" s="7">
        <v>1</v>
      </c>
      <c r="D2125" s="7" t="s">
        <v>7123</v>
      </c>
      <c r="E2125" s="7" t="s">
        <v>130</v>
      </c>
      <c r="F2125" s="7" t="s">
        <v>9053</v>
      </c>
      <c r="G2125" s="7" t="s">
        <v>7332</v>
      </c>
      <c r="H2125" s="7" t="s">
        <v>7333</v>
      </c>
      <c r="I2125" s="7" t="s">
        <v>8445</v>
      </c>
      <c r="J2125" s="7" t="s">
        <v>7223</v>
      </c>
      <c r="K2125" s="7" t="s">
        <v>7129</v>
      </c>
      <c r="L2125" s="9" t="s">
        <v>7153</v>
      </c>
      <c r="M2125" s="9" t="s">
        <v>7154</v>
      </c>
      <c r="N2125" s="9" t="s">
        <v>7245</v>
      </c>
      <c r="O2125" s="7" t="s">
        <v>471</v>
      </c>
      <c r="P2125" s="7"/>
      <c r="Q2125" s="7"/>
      <c r="R2125" s="7">
        <v>32634</v>
      </c>
      <c r="S2125" s="7" t="s">
        <v>480</v>
      </c>
      <c r="T2125" s="7"/>
      <c r="U2125" s="7"/>
      <c r="V2125" s="7"/>
      <c r="W2125" s="7"/>
      <c r="X2125" s="7"/>
      <c r="Y2125" s="7"/>
      <c r="Z2125" s="9" t="s">
        <v>7132</v>
      </c>
      <c r="AA2125" s="7" t="s">
        <v>480</v>
      </c>
      <c r="AB2125" s="7">
        <v>1</v>
      </c>
    </row>
    <row r="2126" spans="1:28" ht="21.6" customHeight="1">
      <c r="A2126" s="7">
        <v>75</v>
      </c>
      <c r="B2126" s="7">
        <v>2026041778</v>
      </c>
      <c r="C2126" s="7">
        <v>1</v>
      </c>
      <c r="D2126" s="7" t="s">
        <v>7123</v>
      </c>
      <c r="E2126" s="7" t="s">
        <v>130</v>
      </c>
      <c r="F2126" s="7" t="s">
        <v>9056</v>
      </c>
      <c r="G2126" s="7" t="s">
        <v>7309</v>
      </c>
      <c r="H2126" s="7" t="s">
        <v>7179</v>
      </c>
      <c r="I2126" s="7" t="s">
        <v>7702</v>
      </c>
      <c r="J2126" s="7" t="s">
        <v>7703</v>
      </c>
      <c r="K2126" s="7" t="s">
        <v>7129</v>
      </c>
      <c r="L2126" s="9" t="s">
        <v>7704</v>
      </c>
      <c r="M2126" s="9" t="s">
        <v>7705</v>
      </c>
      <c r="N2126" s="9" t="s">
        <v>7706</v>
      </c>
      <c r="O2126" s="7" t="s">
        <v>471</v>
      </c>
      <c r="P2126" s="7"/>
      <c r="Q2126" s="7">
        <v>2977</v>
      </c>
      <c r="R2126" s="7">
        <v>217143</v>
      </c>
      <c r="S2126" s="7" t="s">
        <v>480</v>
      </c>
      <c r="T2126" s="7"/>
      <c r="U2126" s="7"/>
      <c r="V2126" s="7"/>
      <c r="W2126" s="7"/>
      <c r="X2126" s="7"/>
      <c r="Y2126" s="7"/>
      <c r="Z2126" s="9" t="s">
        <v>7132</v>
      </c>
      <c r="AA2126" s="7"/>
      <c r="AB2126" s="7"/>
    </row>
    <row r="2127" spans="1:28" ht="21.6" customHeight="1">
      <c r="A2127" s="7">
        <v>78</v>
      </c>
      <c r="B2127" s="7">
        <v>2026041780</v>
      </c>
      <c r="C2127" s="7">
        <v>1</v>
      </c>
      <c r="D2127" s="7" t="s">
        <v>7123</v>
      </c>
      <c r="E2127" s="7" t="s">
        <v>130</v>
      </c>
      <c r="F2127" s="7" t="s">
        <v>9056</v>
      </c>
      <c r="G2127" s="7" t="s">
        <v>7179</v>
      </c>
      <c r="H2127" s="7" t="s">
        <v>7134</v>
      </c>
      <c r="I2127" s="7" t="s">
        <v>7708</v>
      </c>
      <c r="J2127" s="7" t="s">
        <v>7703</v>
      </c>
      <c r="K2127" s="7" t="s">
        <v>7129</v>
      </c>
      <c r="L2127" s="9" t="s">
        <v>7704</v>
      </c>
      <c r="M2127" s="9" t="s">
        <v>7705</v>
      </c>
      <c r="N2127" s="9" t="s">
        <v>7709</v>
      </c>
      <c r="O2127" s="7" t="s">
        <v>471</v>
      </c>
      <c r="P2127" s="7"/>
      <c r="Q2127" s="7">
        <v>9318</v>
      </c>
      <c r="R2127" s="7">
        <v>308501</v>
      </c>
      <c r="S2127" s="7" t="s">
        <v>480</v>
      </c>
      <c r="T2127" s="7"/>
      <c r="U2127" s="7"/>
      <c r="V2127" s="7"/>
      <c r="W2127" s="7"/>
      <c r="X2127" s="7"/>
      <c r="Y2127" s="7"/>
      <c r="Z2127" s="9" t="s">
        <v>7132</v>
      </c>
      <c r="AA2127" s="7"/>
      <c r="AB2127" s="7"/>
    </row>
    <row r="2128" spans="1:28" ht="21.6" customHeight="1">
      <c r="A2128" s="7">
        <v>110</v>
      </c>
      <c r="B2128" s="7">
        <v>2026041300</v>
      </c>
      <c r="C2128" s="7">
        <v>1</v>
      </c>
      <c r="D2128" s="7" t="s">
        <v>7123</v>
      </c>
      <c r="E2128" s="7" t="s">
        <v>125</v>
      </c>
      <c r="F2128" s="7" t="s">
        <v>9052</v>
      </c>
      <c r="G2128" s="7" t="s">
        <v>7303</v>
      </c>
      <c r="H2128" s="7" t="s">
        <v>7288</v>
      </c>
      <c r="I2128" s="7" t="s">
        <v>7311</v>
      </c>
      <c r="J2128" s="7" t="s">
        <v>7141</v>
      </c>
      <c r="K2128" s="7" t="s">
        <v>7129</v>
      </c>
      <c r="L2128" s="9" t="s">
        <v>7312</v>
      </c>
      <c r="M2128" s="9" t="s">
        <v>7313</v>
      </c>
      <c r="N2128" s="9"/>
      <c r="O2128" s="7" t="s">
        <v>471</v>
      </c>
      <c r="P2128" s="7"/>
      <c r="Q2128" s="7">
        <v>2450</v>
      </c>
      <c r="R2128" s="7">
        <v>49000</v>
      </c>
      <c r="S2128" s="7" t="s">
        <v>480</v>
      </c>
      <c r="T2128" s="7"/>
      <c r="U2128" s="7"/>
      <c r="V2128" s="7"/>
      <c r="W2128" s="7"/>
      <c r="X2128" s="7"/>
      <c r="Y2128" s="7"/>
      <c r="Z2128" s="9" t="s">
        <v>7641</v>
      </c>
      <c r="AA2128" s="7"/>
      <c r="AB2128" s="7"/>
    </row>
    <row r="2129" spans="1:28" ht="21.6" customHeight="1">
      <c r="A2129" s="7">
        <v>112</v>
      </c>
      <c r="B2129" s="7">
        <v>2026041768</v>
      </c>
      <c r="C2129" s="7">
        <v>1</v>
      </c>
      <c r="D2129" s="7" t="s">
        <v>7123</v>
      </c>
      <c r="E2129" s="7" t="s">
        <v>125</v>
      </c>
      <c r="F2129" s="7" t="s">
        <v>9056</v>
      </c>
      <c r="G2129" s="7" t="s">
        <v>7226</v>
      </c>
      <c r="H2129" s="7" t="s">
        <v>7309</v>
      </c>
      <c r="I2129" s="7" t="s">
        <v>7316</v>
      </c>
      <c r="J2129" s="7" t="s">
        <v>7141</v>
      </c>
      <c r="K2129" s="7" t="s">
        <v>7129</v>
      </c>
      <c r="L2129" s="9" t="s">
        <v>7317</v>
      </c>
      <c r="M2129" s="9" t="s">
        <v>7318</v>
      </c>
      <c r="N2129" s="9" t="s">
        <v>7319</v>
      </c>
      <c r="O2129" s="7" t="s">
        <v>471</v>
      </c>
      <c r="P2129" s="7"/>
      <c r="Q2129" s="7">
        <v>19531</v>
      </c>
      <c r="R2129" s="7">
        <v>169299</v>
      </c>
      <c r="S2129" s="7" t="s">
        <v>480</v>
      </c>
      <c r="T2129" s="7"/>
      <c r="U2129" s="7"/>
      <c r="V2129" s="7"/>
      <c r="W2129" s="7"/>
      <c r="X2129" s="7"/>
      <c r="Y2129" s="7"/>
      <c r="Z2129" s="9" t="s">
        <v>7641</v>
      </c>
      <c r="AA2129" s="7" t="s">
        <v>480</v>
      </c>
      <c r="AB2129" s="7">
        <v>1</v>
      </c>
    </row>
    <row r="2130" spans="1:28" ht="21.6" customHeight="1">
      <c r="A2130" s="7">
        <v>123</v>
      </c>
      <c r="B2130" s="7">
        <v>2026041278</v>
      </c>
      <c r="C2130" s="7">
        <v>1</v>
      </c>
      <c r="D2130" s="7" t="s">
        <v>7123</v>
      </c>
      <c r="E2130" s="7" t="s">
        <v>125</v>
      </c>
      <c r="F2130" s="7" t="s">
        <v>9052</v>
      </c>
      <c r="G2130" s="7" t="s">
        <v>7179</v>
      </c>
      <c r="H2130" s="7" t="s">
        <v>7327</v>
      </c>
      <c r="I2130" s="7" t="s">
        <v>8450</v>
      </c>
      <c r="J2130" s="7" t="s">
        <v>7170</v>
      </c>
      <c r="K2130" s="7" t="s">
        <v>7129</v>
      </c>
      <c r="L2130" s="9" t="s">
        <v>8025</v>
      </c>
      <c r="M2130" s="9" t="s">
        <v>8451</v>
      </c>
      <c r="N2130" s="9" t="s">
        <v>8182</v>
      </c>
      <c r="O2130" s="7" t="s">
        <v>471</v>
      </c>
      <c r="P2130" s="7"/>
      <c r="Q2130" s="7">
        <v>10590</v>
      </c>
      <c r="R2130" s="7">
        <v>6351</v>
      </c>
      <c r="S2130" s="7" t="s">
        <v>480</v>
      </c>
      <c r="T2130" s="7"/>
      <c r="U2130" s="7"/>
      <c r="V2130" s="7"/>
      <c r="W2130" s="7"/>
      <c r="X2130" s="7"/>
      <c r="Y2130" s="7"/>
      <c r="Z2130" s="9" t="s">
        <v>7641</v>
      </c>
      <c r="AA2130" s="7"/>
      <c r="AB2130" s="7"/>
    </row>
    <row r="2131" spans="1:28" ht="21.6" customHeight="1">
      <c r="A2131" s="7">
        <v>125</v>
      </c>
      <c r="B2131" s="7">
        <v>2026041462</v>
      </c>
      <c r="C2131" s="7">
        <v>1</v>
      </c>
      <c r="D2131" s="7" t="s">
        <v>7123</v>
      </c>
      <c r="E2131" s="7" t="s">
        <v>125</v>
      </c>
      <c r="F2131" s="7" t="s">
        <v>9053</v>
      </c>
      <c r="G2131" s="7" t="s">
        <v>7296</v>
      </c>
      <c r="H2131" s="7" t="s">
        <v>7226</v>
      </c>
      <c r="I2131" s="7" t="s">
        <v>7350</v>
      </c>
      <c r="J2131" s="7" t="s">
        <v>7199</v>
      </c>
      <c r="K2131" s="7" t="s">
        <v>7129</v>
      </c>
      <c r="L2131" s="9" t="s">
        <v>7344</v>
      </c>
      <c r="M2131" s="9" t="s">
        <v>7521</v>
      </c>
      <c r="N2131" s="9" t="s">
        <v>7522</v>
      </c>
      <c r="O2131" s="7" t="s">
        <v>471</v>
      </c>
      <c r="P2131" s="7"/>
      <c r="Q2131" s="7"/>
      <c r="R2131" s="7">
        <v>2098</v>
      </c>
      <c r="S2131" s="7" t="s">
        <v>480</v>
      </c>
      <c r="T2131" s="7"/>
      <c r="U2131" s="7"/>
      <c r="V2131" s="7"/>
      <c r="W2131" s="7"/>
      <c r="X2131" s="7"/>
      <c r="Y2131" s="7"/>
      <c r="Z2131" s="9" t="s">
        <v>7641</v>
      </c>
      <c r="AA2131" s="7" t="s">
        <v>480</v>
      </c>
      <c r="AB2131" s="7">
        <v>1</v>
      </c>
    </row>
    <row r="2132" spans="1:28" ht="21.6" customHeight="1">
      <c r="A2132" s="7">
        <v>127</v>
      </c>
      <c r="B2132" s="7">
        <v>2026041565</v>
      </c>
      <c r="C2132" s="7">
        <v>1</v>
      </c>
      <c r="D2132" s="7" t="s">
        <v>7123</v>
      </c>
      <c r="E2132" s="7" t="s">
        <v>125</v>
      </c>
      <c r="F2132" s="7" t="s">
        <v>9053</v>
      </c>
      <c r="G2132" s="7" t="s">
        <v>7314</v>
      </c>
      <c r="H2132" s="7" t="s">
        <v>7196</v>
      </c>
      <c r="I2132" s="7" t="s">
        <v>7651</v>
      </c>
      <c r="J2132" s="7" t="s">
        <v>7199</v>
      </c>
      <c r="K2132" s="7" t="s">
        <v>7129</v>
      </c>
      <c r="L2132" s="9" t="s">
        <v>7652</v>
      </c>
      <c r="M2132" s="9" t="s">
        <v>7653</v>
      </c>
      <c r="N2132" s="9" t="s">
        <v>7370</v>
      </c>
      <c r="O2132" s="7" t="s">
        <v>471</v>
      </c>
      <c r="P2132" s="7"/>
      <c r="Q2132" s="7"/>
      <c r="R2132" s="7">
        <v>286039</v>
      </c>
      <c r="S2132" s="7" t="s">
        <v>480</v>
      </c>
      <c r="T2132" s="7"/>
      <c r="U2132" s="7"/>
      <c r="V2132" s="7"/>
      <c r="W2132" s="7"/>
      <c r="X2132" s="7"/>
      <c r="Y2132" s="7"/>
      <c r="Z2132" s="9" t="s">
        <v>7641</v>
      </c>
      <c r="AA2132" s="7"/>
      <c r="AB2132" s="7"/>
    </row>
    <row r="2133" spans="1:28" ht="21.6" customHeight="1">
      <c r="A2133" s="7">
        <v>143</v>
      </c>
      <c r="B2133" s="7">
        <v>2026041380</v>
      </c>
      <c r="C2133" s="7">
        <v>1</v>
      </c>
      <c r="D2133" s="7" t="s">
        <v>7123</v>
      </c>
      <c r="E2133" s="7" t="s">
        <v>125</v>
      </c>
      <c r="F2133" s="7" t="s">
        <v>9052</v>
      </c>
      <c r="G2133" s="7" t="s">
        <v>7533</v>
      </c>
      <c r="H2133" s="7" t="s">
        <v>7372</v>
      </c>
      <c r="I2133" s="7" t="s">
        <v>8369</v>
      </c>
      <c r="J2133" s="7" t="s">
        <v>7223</v>
      </c>
      <c r="K2133" s="7" t="s">
        <v>7129</v>
      </c>
      <c r="L2133" s="9" t="s">
        <v>7344</v>
      </c>
      <c r="M2133" s="9" t="s">
        <v>7468</v>
      </c>
      <c r="N2133" s="9" t="s">
        <v>7469</v>
      </c>
      <c r="O2133" s="7" t="s">
        <v>471</v>
      </c>
      <c r="P2133" s="7"/>
      <c r="Q2133" s="7"/>
      <c r="R2133" s="7">
        <v>29797</v>
      </c>
      <c r="S2133" s="7" t="s">
        <v>480</v>
      </c>
      <c r="T2133" s="7"/>
      <c r="U2133" s="7"/>
      <c r="V2133" s="7"/>
      <c r="W2133" s="7"/>
      <c r="X2133" s="7"/>
      <c r="Y2133" s="7"/>
      <c r="Z2133" s="9" t="s">
        <v>7641</v>
      </c>
      <c r="AA2133" s="7" t="s">
        <v>480</v>
      </c>
      <c r="AB2133" s="7">
        <v>1</v>
      </c>
    </row>
    <row r="2134" spans="1:28" ht="21.6" customHeight="1">
      <c r="A2134" s="7">
        <v>145</v>
      </c>
      <c r="B2134" s="7">
        <v>2026041376</v>
      </c>
      <c r="C2134" s="7">
        <v>1</v>
      </c>
      <c r="D2134" s="7" t="s">
        <v>7123</v>
      </c>
      <c r="E2134" s="7" t="s">
        <v>125</v>
      </c>
      <c r="F2134" s="7" t="s">
        <v>9052</v>
      </c>
      <c r="G2134" s="7" t="s">
        <v>7332</v>
      </c>
      <c r="H2134" s="7" t="s">
        <v>7793</v>
      </c>
      <c r="I2134" s="7" t="s">
        <v>8415</v>
      </c>
      <c r="J2134" s="7" t="s">
        <v>7223</v>
      </c>
      <c r="K2134" s="7" t="s">
        <v>7129</v>
      </c>
      <c r="L2134" s="9" t="s">
        <v>7344</v>
      </c>
      <c r="M2134" s="9" t="s">
        <v>7465</v>
      </c>
      <c r="N2134" s="9" t="s">
        <v>7466</v>
      </c>
      <c r="O2134" s="7" t="s">
        <v>471</v>
      </c>
      <c r="P2134" s="7"/>
      <c r="Q2134" s="7"/>
      <c r="R2134" s="7">
        <v>33087</v>
      </c>
      <c r="S2134" s="7" t="s">
        <v>480</v>
      </c>
      <c r="T2134" s="7"/>
      <c r="U2134" s="7"/>
      <c r="V2134" s="7"/>
      <c r="W2134" s="7"/>
      <c r="X2134" s="7"/>
      <c r="Y2134" s="7"/>
      <c r="Z2134" s="9" t="s">
        <v>7641</v>
      </c>
      <c r="AA2134" s="7" t="s">
        <v>480</v>
      </c>
      <c r="AB2134" s="7">
        <v>1</v>
      </c>
    </row>
    <row r="2135" spans="1:28" ht="21.6" customHeight="1">
      <c r="A2135" s="7">
        <v>147</v>
      </c>
      <c r="B2135" s="7">
        <v>2026041370</v>
      </c>
      <c r="C2135" s="7">
        <v>1</v>
      </c>
      <c r="D2135" s="7" t="s">
        <v>7123</v>
      </c>
      <c r="E2135" s="7" t="s">
        <v>125</v>
      </c>
      <c r="F2135" s="7" t="s">
        <v>9052</v>
      </c>
      <c r="G2135" s="7" t="s">
        <v>7150</v>
      </c>
      <c r="H2135" s="7" t="s">
        <v>7275</v>
      </c>
      <c r="I2135" s="7" t="s">
        <v>8371</v>
      </c>
      <c r="J2135" s="7" t="s">
        <v>7223</v>
      </c>
      <c r="K2135" s="7" t="s">
        <v>7129</v>
      </c>
      <c r="L2135" s="9" t="s">
        <v>7344</v>
      </c>
      <c r="M2135" s="9" t="s">
        <v>7345</v>
      </c>
      <c r="N2135" s="9" t="s">
        <v>7346</v>
      </c>
      <c r="O2135" s="7" t="s">
        <v>471</v>
      </c>
      <c r="P2135" s="7"/>
      <c r="Q2135" s="7"/>
      <c r="R2135" s="7">
        <v>23026</v>
      </c>
      <c r="S2135" s="7" t="s">
        <v>480</v>
      </c>
      <c r="T2135" s="7"/>
      <c r="U2135" s="7"/>
      <c r="V2135" s="7"/>
      <c r="W2135" s="7"/>
      <c r="X2135" s="7"/>
      <c r="Y2135" s="7"/>
      <c r="Z2135" s="9" t="s">
        <v>7641</v>
      </c>
      <c r="AA2135" s="7" t="s">
        <v>480</v>
      </c>
      <c r="AB2135" s="7">
        <v>1</v>
      </c>
    </row>
    <row r="2136" spans="1:28" ht="21.6" customHeight="1">
      <c r="A2136" s="7">
        <v>149</v>
      </c>
      <c r="B2136" s="7">
        <v>2026041374</v>
      </c>
      <c r="C2136" s="7">
        <v>1</v>
      </c>
      <c r="D2136" s="7" t="s">
        <v>7123</v>
      </c>
      <c r="E2136" s="7" t="s">
        <v>125</v>
      </c>
      <c r="F2136" s="7" t="s">
        <v>9052</v>
      </c>
      <c r="G2136" s="7" t="s">
        <v>7599</v>
      </c>
      <c r="H2136" s="7" t="s">
        <v>7332</v>
      </c>
      <c r="I2136" s="7" t="s">
        <v>8373</v>
      </c>
      <c r="J2136" s="7" t="s">
        <v>7223</v>
      </c>
      <c r="K2136" s="7" t="s">
        <v>7129</v>
      </c>
      <c r="L2136" s="9" t="s">
        <v>7344</v>
      </c>
      <c r="M2136" s="9" t="s">
        <v>7481</v>
      </c>
      <c r="N2136" s="9" t="s">
        <v>7440</v>
      </c>
      <c r="O2136" s="7" t="s">
        <v>471</v>
      </c>
      <c r="P2136" s="7"/>
      <c r="Q2136" s="7"/>
      <c r="R2136" s="7">
        <v>27006</v>
      </c>
      <c r="S2136" s="7" t="s">
        <v>480</v>
      </c>
      <c r="T2136" s="7"/>
      <c r="U2136" s="7"/>
      <c r="V2136" s="7"/>
      <c r="W2136" s="7"/>
      <c r="X2136" s="7"/>
      <c r="Y2136" s="7"/>
      <c r="Z2136" s="9" t="s">
        <v>7641</v>
      </c>
      <c r="AA2136" s="7" t="s">
        <v>480</v>
      </c>
      <c r="AB2136" s="7">
        <v>1</v>
      </c>
    </row>
    <row r="2137" spans="1:28" ht="21.6" customHeight="1">
      <c r="A2137" s="7">
        <v>152</v>
      </c>
      <c r="B2137" s="7">
        <v>2026041372</v>
      </c>
      <c r="C2137" s="7">
        <v>1</v>
      </c>
      <c r="D2137" s="7" t="s">
        <v>7123</v>
      </c>
      <c r="E2137" s="7" t="s">
        <v>125</v>
      </c>
      <c r="F2137" s="7" t="s">
        <v>9052</v>
      </c>
      <c r="G2137" s="7" t="s">
        <v>7275</v>
      </c>
      <c r="H2137" s="7" t="s">
        <v>7599</v>
      </c>
      <c r="I2137" s="7" t="s">
        <v>8416</v>
      </c>
      <c r="J2137" s="7" t="s">
        <v>7223</v>
      </c>
      <c r="K2137" s="7" t="s">
        <v>7129</v>
      </c>
      <c r="L2137" s="9" t="s">
        <v>7344</v>
      </c>
      <c r="M2137" s="9" t="s">
        <v>7460</v>
      </c>
      <c r="N2137" s="9" t="s">
        <v>7325</v>
      </c>
      <c r="O2137" s="7" t="s">
        <v>471</v>
      </c>
      <c r="P2137" s="7"/>
      <c r="Q2137" s="7"/>
      <c r="R2137" s="7">
        <v>13930</v>
      </c>
      <c r="S2137" s="7" t="s">
        <v>480</v>
      </c>
      <c r="T2137" s="7"/>
      <c r="U2137" s="7"/>
      <c r="V2137" s="7"/>
      <c r="W2137" s="7"/>
      <c r="X2137" s="7"/>
      <c r="Y2137" s="7"/>
      <c r="Z2137" s="9" t="s">
        <v>7641</v>
      </c>
      <c r="AA2137" s="7" t="s">
        <v>480</v>
      </c>
      <c r="AB2137" s="7"/>
    </row>
    <row r="2138" spans="1:28" ht="21.6" customHeight="1">
      <c r="A2138" s="7">
        <v>155</v>
      </c>
      <c r="B2138" s="7">
        <v>2026041276</v>
      </c>
      <c r="C2138" s="7">
        <v>1</v>
      </c>
      <c r="D2138" s="7" t="s">
        <v>7123</v>
      </c>
      <c r="E2138" s="7" t="s">
        <v>125</v>
      </c>
      <c r="F2138" s="7" t="s">
        <v>9052</v>
      </c>
      <c r="G2138" s="7" t="s">
        <v>7309</v>
      </c>
      <c r="H2138" s="7" t="s">
        <v>7179</v>
      </c>
      <c r="I2138" s="7" t="s">
        <v>8024</v>
      </c>
      <c r="J2138" s="7" t="s">
        <v>7244</v>
      </c>
      <c r="K2138" s="7" t="s">
        <v>7129</v>
      </c>
      <c r="L2138" s="9" t="s">
        <v>8025</v>
      </c>
      <c r="M2138" s="9" t="s">
        <v>8026</v>
      </c>
      <c r="N2138" s="9" t="s">
        <v>8027</v>
      </c>
      <c r="O2138" s="7" t="s">
        <v>471</v>
      </c>
      <c r="P2138" s="7"/>
      <c r="Q2138" s="7"/>
      <c r="R2138" s="7">
        <v>9895</v>
      </c>
      <c r="S2138" s="7" t="s">
        <v>480</v>
      </c>
      <c r="T2138" s="7"/>
      <c r="U2138" s="7"/>
      <c r="V2138" s="7"/>
      <c r="W2138" s="7"/>
      <c r="X2138" s="7"/>
      <c r="Y2138" s="7"/>
      <c r="Z2138" s="9" t="s">
        <v>7641</v>
      </c>
      <c r="AA2138" s="7"/>
      <c r="AB2138" s="7"/>
    </row>
    <row r="2139" spans="1:28" ht="21.6" customHeight="1">
      <c r="A2139" s="7">
        <v>157</v>
      </c>
      <c r="B2139" s="7">
        <v>2026041382</v>
      </c>
      <c r="C2139" s="7">
        <v>1</v>
      </c>
      <c r="D2139" s="7" t="s">
        <v>7123</v>
      </c>
      <c r="E2139" s="7" t="s">
        <v>125</v>
      </c>
      <c r="F2139" s="7" t="s">
        <v>9052</v>
      </c>
      <c r="G2139" s="7" t="s">
        <v>7372</v>
      </c>
      <c r="H2139" s="7" t="s">
        <v>8022</v>
      </c>
      <c r="I2139" s="7" t="s">
        <v>7456</v>
      </c>
      <c r="J2139" s="7" t="s">
        <v>7244</v>
      </c>
      <c r="K2139" s="7" t="s">
        <v>7129</v>
      </c>
      <c r="L2139" s="9" t="s">
        <v>7344</v>
      </c>
      <c r="M2139" s="9" t="s">
        <v>7457</v>
      </c>
      <c r="N2139" s="9" t="s">
        <v>7458</v>
      </c>
      <c r="O2139" s="7" t="s">
        <v>471</v>
      </c>
      <c r="P2139" s="7"/>
      <c r="Q2139" s="7"/>
      <c r="R2139" s="7">
        <v>592</v>
      </c>
      <c r="S2139" s="7" t="s">
        <v>480</v>
      </c>
      <c r="T2139" s="7"/>
      <c r="U2139" s="7"/>
      <c r="V2139" s="7"/>
      <c r="W2139" s="7"/>
      <c r="X2139" s="7"/>
      <c r="Y2139" s="7"/>
      <c r="Z2139" s="9" t="s">
        <v>7641</v>
      </c>
      <c r="AA2139" s="7" t="s">
        <v>480</v>
      </c>
      <c r="AB2139" s="7">
        <v>1</v>
      </c>
    </row>
    <row r="2140" spans="1:28" ht="21.6" customHeight="1">
      <c r="A2140" s="7">
        <v>159</v>
      </c>
      <c r="B2140" s="7">
        <v>2026041378</v>
      </c>
      <c r="C2140" s="7">
        <v>1</v>
      </c>
      <c r="D2140" s="7" t="s">
        <v>7123</v>
      </c>
      <c r="E2140" s="7" t="s">
        <v>125</v>
      </c>
      <c r="F2140" s="7" t="s">
        <v>9052</v>
      </c>
      <c r="G2140" s="7" t="s">
        <v>7793</v>
      </c>
      <c r="H2140" s="7" t="s">
        <v>7533</v>
      </c>
      <c r="I2140" s="7" t="s">
        <v>7467</v>
      </c>
      <c r="J2140" s="7" t="s">
        <v>7244</v>
      </c>
      <c r="K2140" s="7" t="s">
        <v>7129</v>
      </c>
      <c r="L2140" s="9" t="s">
        <v>7344</v>
      </c>
      <c r="M2140" s="9" t="s">
        <v>7351</v>
      </c>
      <c r="N2140" s="9" t="s">
        <v>7352</v>
      </c>
      <c r="O2140" s="7" t="s">
        <v>471</v>
      </c>
      <c r="P2140" s="7"/>
      <c r="Q2140" s="7"/>
      <c r="R2140" s="7">
        <v>4978</v>
      </c>
      <c r="S2140" s="7" t="s">
        <v>480</v>
      </c>
      <c r="T2140" s="7"/>
      <c r="U2140" s="7"/>
      <c r="V2140" s="7"/>
      <c r="W2140" s="7"/>
      <c r="X2140" s="7"/>
      <c r="Y2140" s="7"/>
      <c r="Z2140" s="9" t="s">
        <v>7641</v>
      </c>
      <c r="AA2140" s="7" t="s">
        <v>480</v>
      </c>
      <c r="AB2140" s="7">
        <v>1</v>
      </c>
    </row>
    <row r="2141" spans="1:28" ht="21.6" customHeight="1">
      <c r="A2141" s="7">
        <v>161</v>
      </c>
      <c r="B2141" s="7">
        <v>2026041400</v>
      </c>
      <c r="C2141" s="7">
        <v>1</v>
      </c>
      <c r="D2141" s="7" t="s">
        <v>7123</v>
      </c>
      <c r="E2141" s="7" t="s">
        <v>125</v>
      </c>
      <c r="F2141" s="7" t="s">
        <v>9052</v>
      </c>
      <c r="G2141" s="7" t="s">
        <v>7377</v>
      </c>
      <c r="H2141" s="7" t="s">
        <v>7378</v>
      </c>
      <c r="I2141" s="7" t="s">
        <v>7482</v>
      </c>
      <c r="J2141" s="7" t="s">
        <v>7244</v>
      </c>
      <c r="K2141" s="7" t="s">
        <v>7129</v>
      </c>
      <c r="L2141" s="9" t="s">
        <v>8864</v>
      </c>
      <c r="M2141" s="9" t="s">
        <v>7484</v>
      </c>
      <c r="N2141" s="9"/>
      <c r="O2141" s="7" t="s">
        <v>471</v>
      </c>
      <c r="P2141" s="7"/>
      <c r="Q2141" s="7"/>
      <c r="R2141" s="7">
        <v>160779</v>
      </c>
      <c r="S2141" s="7" t="s">
        <v>480</v>
      </c>
      <c r="T2141" s="7"/>
      <c r="U2141" s="7"/>
      <c r="V2141" s="7"/>
      <c r="W2141" s="7"/>
      <c r="X2141" s="7"/>
      <c r="Y2141" s="7"/>
      <c r="Z2141" s="9" t="s">
        <v>7641</v>
      </c>
      <c r="AA2141" s="7" t="s">
        <v>480</v>
      </c>
      <c r="AB2141" s="7">
        <v>1</v>
      </c>
    </row>
    <row r="2142" spans="1:28" ht="21.6" customHeight="1">
      <c r="A2142" s="7">
        <v>163</v>
      </c>
      <c r="B2142" s="7">
        <v>2026041567</v>
      </c>
      <c r="C2142" s="7">
        <v>1</v>
      </c>
      <c r="D2142" s="7" t="s">
        <v>7123</v>
      </c>
      <c r="E2142" s="7" t="s">
        <v>125</v>
      </c>
      <c r="F2142" s="7" t="s">
        <v>9053</v>
      </c>
      <c r="G2142" s="7" t="s">
        <v>7150</v>
      </c>
      <c r="H2142" s="7" t="s">
        <v>7373</v>
      </c>
      <c r="I2142" s="7" t="s">
        <v>7482</v>
      </c>
      <c r="J2142" s="7" t="s">
        <v>7244</v>
      </c>
      <c r="K2142" s="7" t="s">
        <v>7129</v>
      </c>
      <c r="L2142" s="9" t="s">
        <v>8864</v>
      </c>
      <c r="M2142" s="9" t="s">
        <v>7484</v>
      </c>
      <c r="N2142" s="9"/>
      <c r="O2142" s="7" t="s">
        <v>471</v>
      </c>
      <c r="P2142" s="7"/>
      <c r="Q2142" s="7"/>
      <c r="R2142" s="7">
        <v>161696</v>
      </c>
      <c r="S2142" s="7" t="s">
        <v>480</v>
      </c>
      <c r="T2142" s="7"/>
      <c r="U2142" s="7"/>
      <c r="V2142" s="7"/>
      <c r="W2142" s="7"/>
      <c r="X2142" s="7"/>
      <c r="Y2142" s="7"/>
      <c r="Z2142" s="9" t="s">
        <v>7641</v>
      </c>
      <c r="AA2142" s="7" t="s">
        <v>480</v>
      </c>
      <c r="AB2142" s="7">
        <v>1</v>
      </c>
    </row>
    <row r="2143" spans="1:28" ht="21.6" customHeight="1">
      <c r="A2143" s="7">
        <v>177</v>
      </c>
      <c r="B2143" s="7">
        <v>2026041272</v>
      </c>
      <c r="C2143" s="7">
        <v>1</v>
      </c>
      <c r="D2143" s="7" t="s">
        <v>7123</v>
      </c>
      <c r="E2143" s="7" t="s">
        <v>125</v>
      </c>
      <c r="F2143" s="7" t="s">
        <v>9052</v>
      </c>
      <c r="G2143" s="7" t="s">
        <v>7226</v>
      </c>
      <c r="H2143" s="7" t="s">
        <v>7309</v>
      </c>
      <c r="I2143" s="7" t="s">
        <v>8038</v>
      </c>
      <c r="J2143" s="7" t="s">
        <v>7489</v>
      </c>
      <c r="K2143" s="7" t="s">
        <v>7129</v>
      </c>
      <c r="L2143" s="9" t="s">
        <v>8039</v>
      </c>
      <c r="M2143" s="9" t="s">
        <v>8040</v>
      </c>
      <c r="N2143" s="9" t="s">
        <v>7370</v>
      </c>
      <c r="O2143" s="7" t="s">
        <v>471</v>
      </c>
      <c r="P2143" s="7"/>
      <c r="Q2143" s="7"/>
      <c r="R2143" s="7">
        <v>5648</v>
      </c>
      <c r="S2143" s="7" t="s">
        <v>480</v>
      </c>
      <c r="T2143" s="7"/>
      <c r="U2143" s="7"/>
      <c r="V2143" s="7"/>
      <c r="W2143" s="7"/>
      <c r="X2143" s="7"/>
      <c r="Y2143" s="7"/>
      <c r="Z2143" s="9" t="s">
        <v>7641</v>
      </c>
      <c r="AA2143" s="7"/>
      <c r="AB2143" s="7"/>
    </row>
    <row r="2144" spans="1:28" ht="21.6" customHeight="1">
      <c r="A2144" s="7">
        <v>179</v>
      </c>
      <c r="B2144" s="7">
        <v>2026041280</v>
      </c>
      <c r="C2144" s="7">
        <v>1</v>
      </c>
      <c r="D2144" s="7" t="s">
        <v>7123</v>
      </c>
      <c r="E2144" s="7" t="s">
        <v>125</v>
      </c>
      <c r="F2144" s="7" t="s">
        <v>9052</v>
      </c>
      <c r="G2144" s="7" t="s">
        <v>7327</v>
      </c>
      <c r="H2144" s="7" t="s">
        <v>7347</v>
      </c>
      <c r="I2144" s="7" t="s">
        <v>8300</v>
      </c>
      <c r="J2144" s="7" t="s">
        <v>7489</v>
      </c>
      <c r="K2144" s="7" t="s">
        <v>7129</v>
      </c>
      <c r="L2144" s="9" t="s">
        <v>8025</v>
      </c>
      <c r="M2144" s="9" t="s">
        <v>8301</v>
      </c>
      <c r="N2144" s="9" t="s">
        <v>8027</v>
      </c>
      <c r="O2144" s="7" t="s">
        <v>471</v>
      </c>
      <c r="P2144" s="7"/>
      <c r="Q2144" s="7"/>
      <c r="R2144" s="7">
        <v>359</v>
      </c>
      <c r="S2144" s="7" t="s">
        <v>480</v>
      </c>
      <c r="T2144" s="7"/>
      <c r="U2144" s="7"/>
      <c r="V2144" s="7"/>
      <c r="W2144" s="7"/>
      <c r="X2144" s="7"/>
      <c r="Y2144" s="7"/>
      <c r="Z2144" s="9" t="s">
        <v>7641</v>
      </c>
      <c r="AA2144" s="7"/>
      <c r="AB2144" s="7"/>
    </row>
    <row r="2145" spans="1:28" ht="21.6" customHeight="1">
      <c r="A2145" s="7">
        <v>1</v>
      </c>
      <c r="B2145" s="7">
        <v>2026042175</v>
      </c>
      <c r="C2145" s="7">
        <v>1</v>
      </c>
      <c r="D2145" s="7" t="s">
        <v>7123</v>
      </c>
      <c r="E2145" s="7" t="s">
        <v>145</v>
      </c>
      <c r="F2145" s="7" t="s">
        <v>9057</v>
      </c>
      <c r="G2145" s="7" t="s">
        <v>9058</v>
      </c>
      <c r="H2145" s="7" t="s">
        <v>7845</v>
      </c>
      <c r="I2145" s="7" t="s">
        <v>8820</v>
      </c>
      <c r="J2145" s="7" t="s">
        <v>7128</v>
      </c>
      <c r="K2145" s="7" t="s">
        <v>7129</v>
      </c>
      <c r="L2145" s="9" t="s">
        <v>8821</v>
      </c>
      <c r="M2145" s="9" t="s">
        <v>8822</v>
      </c>
      <c r="N2145" s="9"/>
      <c r="O2145" s="7" t="s">
        <v>471</v>
      </c>
      <c r="P2145" s="7"/>
      <c r="Q2145" s="7">
        <v>23850</v>
      </c>
      <c r="R2145" s="7">
        <v>89317</v>
      </c>
      <c r="S2145" s="7" t="s">
        <v>480</v>
      </c>
      <c r="T2145" s="7"/>
      <c r="U2145" s="7"/>
      <c r="V2145" s="7"/>
      <c r="W2145" s="7"/>
      <c r="X2145" s="7"/>
      <c r="Y2145" s="7"/>
      <c r="Z2145" s="9" t="s">
        <v>7766</v>
      </c>
      <c r="AA2145" s="7" t="s">
        <v>480</v>
      </c>
      <c r="AB2145" s="7">
        <v>1</v>
      </c>
    </row>
    <row r="2146" spans="1:28" ht="21.6" customHeight="1">
      <c r="A2146" s="7">
        <v>3</v>
      </c>
      <c r="B2146" s="7">
        <v>2026042166</v>
      </c>
      <c r="C2146" s="7">
        <v>1</v>
      </c>
      <c r="D2146" s="7" t="s">
        <v>7123</v>
      </c>
      <c r="E2146" s="7" t="s">
        <v>145</v>
      </c>
      <c r="F2146" s="7" t="s">
        <v>9057</v>
      </c>
      <c r="G2146" s="7" t="s">
        <v>7314</v>
      </c>
      <c r="H2146" s="7" t="s">
        <v>8614</v>
      </c>
      <c r="I2146" s="7" t="s">
        <v>8843</v>
      </c>
      <c r="J2146" s="7" t="s">
        <v>7141</v>
      </c>
      <c r="K2146" s="7" t="s">
        <v>7129</v>
      </c>
      <c r="L2146" s="9" t="s">
        <v>8844</v>
      </c>
      <c r="M2146" s="9" t="s">
        <v>8845</v>
      </c>
      <c r="N2146" s="9"/>
      <c r="O2146" s="7" t="s">
        <v>471</v>
      </c>
      <c r="P2146" s="7"/>
      <c r="Q2146" s="7">
        <v>66874</v>
      </c>
      <c r="R2146" s="7">
        <v>159062</v>
      </c>
      <c r="S2146" s="7" t="s">
        <v>480</v>
      </c>
      <c r="T2146" s="7"/>
      <c r="U2146" s="7"/>
      <c r="V2146" s="7"/>
      <c r="W2146" s="7"/>
      <c r="X2146" s="7"/>
      <c r="Y2146" s="7"/>
      <c r="Z2146" s="9" t="s">
        <v>9059</v>
      </c>
      <c r="AA2146" s="7" t="s">
        <v>480</v>
      </c>
      <c r="AB2146" s="7">
        <v>1</v>
      </c>
    </row>
    <row r="2147" spans="1:28" ht="21.6" customHeight="1">
      <c r="A2147" s="7">
        <v>215</v>
      </c>
      <c r="B2147" s="7">
        <v>2026042144</v>
      </c>
      <c r="C2147" s="7">
        <v>1</v>
      </c>
      <c r="D2147" s="7" t="s">
        <v>7123</v>
      </c>
      <c r="E2147" s="7" t="s">
        <v>125</v>
      </c>
      <c r="F2147" s="7" t="s">
        <v>9057</v>
      </c>
      <c r="G2147" s="7" t="s">
        <v>7347</v>
      </c>
      <c r="H2147" s="7" t="s">
        <v>7303</v>
      </c>
      <c r="I2147" s="7" t="s">
        <v>7503</v>
      </c>
      <c r="J2147" s="7" t="s">
        <v>7274</v>
      </c>
      <c r="K2147" s="7" t="s">
        <v>7129</v>
      </c>
      <c r="L2147" s="9" t="s">
        <v>7504</v>
      </c>
      <c r="M2147" s="9" t="s">
        <v>7505</v>
      </c>
      <c r="N2147" s="9" t="s">
        <v>7454</v>
      </c>
      <c r="O2147" s="7" t="s">
        <v>471</v>
      </c>
      <c r="P2147" s="7"/>
      <c r="Q2147" s="7">
        <v>5607</v>
      </c>
      <c r="R2147" s="7">
        <v>1957</v>
      </c>
      <c r="S2147" s="7" t="s">
        <v>480</v>
      </c>
      <c r="T2147" s="7"/>
      <c r="U2147" s="7"/>
      <c r="V2147" s="7"/>
      <c r="W2147" s="7"/>
      <c r="X2147" s="7"/>
      <c r="Y2147" s="7"/>
      <c r="Z2147" s="9" t="s">
        <v>7641</v>
      </c>
      <c r="AA2147" s="7"/>
      <c r="AB2147" s="7"/>
    </row>
    <row r="2148" spans="1:28" ht="21.6" customHeight="1">
      <c r="A2148" s="7">
        <v>72</v>
      </c>
      <c r="B2148" s="7">
        <v>2026042466</v>
      </c>
      <c r="C2148" s="7">
        <v>1</v>
      </c>
      <c r="D2148" s="7" t="s">
        <v>7123</v>
      </c>
      <c r="E2148" s="7" t="s">
        <v>145</v>
      </c>
      <c r="F2148" s="7" t="s">
        <v>9060</v>
      </c>
      <c r="G2148" s="7" t="s">
        <v>7134</v>
      </c>
      <c r="H2148" s="7" t="s">
        <v>8959</v>
      </c>
      <c r="I2148" s="7" t="s">
        <v>8783</v>
      </c>
      <c r="J2148" s="7" t="s">
        <v>8784</v>
      </c>
      <c r="K2148" s="7" t="s">
        <v>7129</v>
      </c>
      <c r="L2148" s="9" t="s">
        <v>8750</v>
      </c>
      <c r="M2148" s="9" t="s">
        <v>8785</v>
      </c>
      <c r="N2148" s="9" t="s">
        <v>8786</v>
      </c>
      <c r="O2148" s="7" t="s">
        <v>471</v>
      </c>
      <c r="P2148" s="7"/>
      <c r="Q2148" s="7"/>
      <c r="R2148" s="7">
        <v>2629</v>
      </c>
      <c r="S2148" s="7" t="s">
        <v>480</v>
      </c>
      <c r="T2148" s="7"/>
      <c r="U2148" s="7"/>
      <c r="V2148" s="7"/>
      <c r="W2148" s="7"/>
      <c r="X2148" s="7"/>
      <c r="Y2148" s="7"/>
      <c r="Z2148" s="9" t="s">
        <v>7766</v>
      </c>
      <c r="AA2148" s="7" t="s">
        <v>480</v>
      </c>
      <c r="AB2148" s="7">
        <v>1</v>
      </c>
    </row>
    <row r="2149" spans="1:28" ht="21.6" customHeight="1">
      <c r="A2149" s="7">
        <v>166</v>
      </c>
      <c r="B2149" s="7">
        <v>2026042534</v>
      </c>
      <c r="C2149" s="7">
        <v>1</v>
      </c>
      <c r="D2149" s="7" t="s">
        <v>7123</v>
      </c>
      <c r="E2149" s="7" t="s">
        <v>125</v>
      </c>
      <c r="F2149" s="7" t="s">
        <v>9060</v>
      </c>
      <c r="G2149" s="7" t="s">
        <v>7332</v>
      </c>
      <c r="H2149" s="7" t="s">
        <v>7333</v>
      </c>
      <c r="I2149" s="7" t="s">
        <v>8483</v>
      </c>
      <c r="J2149" s="7" t="s">
        <v>7170</v>
      </c>
      <c r="K2149" s="7" t="s">
        <v>7129</v>
      </c>
      <c r="L2149" s="9" t="s">
        <v>7323</v>
      </c>
      <c r="M2149" s="9" t="s">
        <v>7882</v>
      </c>
      <c r="N2149" s="9" t="s">
        <v>7883</v>
      </c>
      <c r="O2149" s="7" t="s">
        <v>471</v>
      </c>
      <c r="P2149" s="7"/>
      <c r="Q2149" s="7">
        <v>6979</v>
      </c>
      <c r="R2149" s="7">
        <v>6531</v>
      </c>
      <c r="S2149" s="7" t="s">
        <v>480</v>
      </c>
      <c r="T2149" s="7"/>
      <c r="U2149" s="7"/>
      <c r="V2149" s="7"/>
      <c r="W2149" s="7"/>
      <c r="X2149" s="7"/>
      <c r="Y2149" s="7"/>
      <c r="Z2149" s="9" t="s">
        <v>7641</v>
      </c>
      <c r="AA2149" s="7"/>
      <c r="AB2149" s="7"/>
    </row>
    <row r="2150" spans="1:28" ht="21.6" customHeight="1">
      <c r="A2150" s="7">
        <v>268</v>
      </c>
      <c r="B2150" s="7">
        <v>2026042408</v>
      </c>
      <c r="C2150" s="7">
        <v>1</v>
      </c>
      <c r="D2150" s="7" t="s">
        <v>7123</v>
      </c>
      <c r="E2150" s="7" t="s">
        <v>146</v>
      </c>
      <c r="F2150" s="7" t="s">
        <v>9061</v>
      </c>
      <c r="G2150" s="7" t="s">
        <v>9062</v>
      </c>
      <c r="H2150" s="7" t="s">
        <v>9063</v>
      </c>
      <c r="I2150" s="7" t="s">
        <v>7530</v>
      </c>
      <c r="J2150" s="7" t="s">
        <v>7247</v>
      </c>
      <c r="K2150" s="7" t="s">
        <v>7129</v>
      </c>
      <c r="L2150" s="9" t="s">
        <v>7531</v>
      </c>
      <c r="M2150" s="9" t="s">
        <v>7532</v>
      </c>
      <c r="N2150" s="9" t="s">
        <v>7376</v>
      </c>
      <c r="O2150" s="7" t="s">
        <v>471</v>
      </c>
      <c r="P2150" s="7"/>
      <c r="Q2150" s="7"/>
      <c r="R2150" s="7">
        <v>96200</v>
      </c>
      <c r="S2150" s="7" t="s">
        <v>480</v>
      </c>
      <c r="T2150" s="7"/>
      <c r="U2150" s="7" t="s">
        <v>480</v>
      </c>
      <c r="V2150" s="7"/>
      <c r="W2150" s="7"/>
      <c r="X2150" s="7"/>
      <c r="Y2150" s="7"/>
      <c r="Z2150" s="9" t="s">
        <v>9064</v>
      </c>
      <c r="AA2150" s="7" t="s">
        <v>480</v>
      </c>
      <c r="AB2150" s="7">
        <v>1</v>
      </c>
    </row>
    <row r="2151" spans="1:28" ht="21.6" customHeight="1">
      <c r="A2151" s="7">
        <v>7</v>
      </c>
      <c r="B2151" s="7">
        <v>2026042645</v>
      </c>
      <c r="C2151" s="7">
        <v>1</v>
      </c>
      <c r="D2151" s="7" t="s">
        <v>7123</v>
      </c>
      <c r="E2151" s="7" t="s">
        <v>145</v>
      </c>
      <c r="F2151" s="7" t="s">
        <v>9065</v>
      </c>
      <c r="G2151" s="7" t="s">
        <v>7347</v>
      </c>
      <c r="H2151" s="7" t="s">
        <v>7954</v>
      </c>
      <c r="I2151" s="7" t="s">
        <v>7180</v>
      </c>
      <c r="J2151" s="7" t="s">
        <v>7170</v>
      </c>
      <c r="K2151" s="7" t="s">
        <v>7129</v>
      </c>
      <c r="L2151" s="9" t="s">
        <v>7181</v>
      </c>
      <c r="M2151" s="9" t="s">
        <v>7182</v>
      </c>
      <c r="N2151" s="9" t="s">
        <v>7183</v>
      </c>
      <c r="O2151" s="7" t="s">
        <v>471</v>
      </c>
      <c r="P2151" s="7"/>
      <c r="Q2151" s="7">
        <v>1709</v>
      </c>
      <c r="R2151" s="7">
        <v>84127</v>
      </c>
      <c r="S2151" s="7" t="s">
        <v>480</v>
      </c>
      <c r="T2151" s="7"/>
      <c r="U2151" s="7"/>
      <c r="V2151" s="7"/>
      <c r="W2151" s="7"/>
      <c r="X2151" s="7"/>
      <c r="Y2151" s="7"/>
      <c r="Z2151" s="9" t="s">
        <v>7766</v>
      </c>
      <c r="AA2151" s="7" t="s">
        <v>480</v>
      </c>
      <c r="AB2151" s="7">
        <v>1</v>
      </c>
    </row>
    <row r="2152" spans="1:28" ht="21.6" customHeight="1">
      <c r="A2152" s="7">
        <v>11</v>
      </c>
      <c r="B2152" s="7">
        <v>2026042651</v>
      </c>
      <c r="C2152" s="7">
        <v>1</v>
      </c>
      <c r="D2152" s="7" t="s">
        <v>7123</v>
      </c>
      <c r="E2152" s="7" t="s">
        <v>145</v>
      </c>
      <c r="F2152" s="7" t="s">
        <v>9065</v>
      </c>
      <c r="G2152" s="7" t="s">
        <v>7671</v>
      </c>
      <c r="H2152" s="7" t="s">
        <v>7272</v>
      </c>
      <c r="I2152" s="7" t="s">
        <v>8314</v>
      </c>
      <c r="J2152" s="7" t="s">
        <v>7170</v>
      </c>
      <c r="K2152" s="7" t="s">
        <v>7129</v>
      </c>
      <c r="L2152" s="9" t="s">
        <v>8315</v>
      </c>
      <c r="M2152" s="9" t="s">
        <v>7131</v>
      </c>
      <c r="N2152" s="9"/>
      <c r="O2152" s="7" t="s">
        <v>471</v>
      </c>
      <c r="P2152" s="7"/>
      <c r="Q2152" s="7">
        <v>1024</v>
      </c>
      <c r="R2152" s="7">
        <v>11713</v>
      </c>
      <c r="S2152" s="7" t="s">
        <v>480</v>
      </c>
      <c r="T2152" s="7"/>
      <c r="U2152" s="7"/>
      <c r="V2152" s="7"/>
      <c r="W2152" s="7"/>
      <c r="X2152" s="7"/>
      <c r="Y2152" s="7"/>
      <c r="Z2152" s="9" t="s">
        <v>7766</v>
      </c>
      <c r="AA2152" s="7" t="s">
        <v>480</v>
      </c>
      <c r="AB2152" s="7">
        <v>1</v>
      </c>
    </row>
    <row r="2153" spans="1:28" ht="21.6" customHeight="1">
      <c r="A2153" s="7">
        <v>32</v>
      </c>
      <c r="B2153" s="7">
        <v>2026042599</v>
      </c>
      <c r="C2153" s="7">
        <v>1</v>
      </c>
      <c r="D2153" s="7" t="s">
        <v>7123</v>
      </c>
      <c r="E2153" s="7" t="s">
        <v>145</v>
      </c>
      <c r="F2153" s="7" t="s">
        <v>9065</v>
      </c>
      <c r="G2153" s="7" t="s">
        <v>7227</v>
      </c>
      <c r="H2153" s="7" t="s">
        <v>7927</v>
      </c>
      <c r="I2153" s="7" t="s">
        <v>7246</v>
      </c>
      <c r="J2153" s="7" t="s">
        <v>7247</v>
      </c>
      <c r="K2153" s="7" t="s">
        <v>7129</v>
      </c>
      <c r="L2153" s="9" t="s">
        <v>7248</v>
      </c>
      <c r="M2153" s="9" t="s">
        <v>7249</v>
      </c>
      <c r="N2153" s="9" t="s">
        <v>7250</v>
      </c>
      <c r="O2153" s="7" t="s">
        <v>471</v>
      </c>
      <c r="P2153" s="7"/>
      <c r="Q2153" s="7">
        <v>48591</v>
      </c>
      <c r="R2153" s="7">
        <v>45642</v>
      </c>
      <c r="S2153" s="7" t="s">
        <v>480</v>
      </c>
      <c r="T2153" s="7"/>
      <c r="U2153" s="7"/>
      <c r="V2153" s="7"/>
      <c r="W2153" s="7"/>
      <c r="X2153" s="7"/>
      <c r="Y2153" s="7"/>
      <c r="Z2153" s="9" t="s">
        <v>7766</v>
      </c>
      <c r="AA2153" s="7" t="s">
        <v>480</v>
      </c>
      <c r="AB2153" s="7">
        <v>1</v>
      </c>
    </row>
    <row r="2154" spans="1:28" ht="21.6" customHeight="1">
      <c r="A2154" s="7">
        <v>34</v>
      </c>
      <c r="B2154" s="7">
        <v>2026042604</v>
      </c>
      <c r="C2154" s="7">
        <v>1</v>
      </c>
      <c r="D2154" s="7" t="s">
        <v>7123</v>
      </c>
      <c r="E2154" s="7" t="s">
        <v>145</v>
      </c>
      <c r="F2154" s="7" t="s">
        <v>9065</v>
      </c>
      <c r="G2154" s="7" t="s">
        <v>8080</v>
      </c>
      <c r="H2154" s="7" t="s">
        <v>9066</v>
      </c>
      <c r="I2154" s="7" t="s">
        <v>8171</v>
      </c>
      <c r="J2154" s="7" t="s">
        <v>7247</v>
      </c>
      <c r="K2154" s="7" t="s">
        <v>7129</v>
      </c>
      <c r="L2154" s="9" t="s">
        <v>7235</v>
      </c>
      <c r="M2154" s="9" t="s">
        <v>7236</v>
      </c>
      <c r="N2154" s="9"/>
      <c r="O2154" s="7" t="s">
        <v>471</v>
      </c>
      <c r="P2154" s="7"/>
      <c r="Q2154" s="7">
        <v>2450</v>
      </c>
      <c r="R2154" s="7">
        <v>27040</v>
      </c>
      <c r="S2154" s="7" t="s">
        <v>480</v>
      </c>
      <c r="T2154" s="7"/>
      <c r="U2154" s="7"/>
      <c r="V2154" s="7"/>
      <c r="W2154" s="7"/>
      <c r="X2154" s="7"/>
      <c r="Y2154" s="7"/>
      <c r="Z2154" s="9" t="s">
        <v>7766</v>
      </c>
      <c r="AA2154" s="7" t="s">
        <v>480</v>
      </c>
      <c r="AB2154" s="7">
        <v>1</v>
      </c>
    </row>
    <row r="2155" spans="1:28" ht="21.6" customHeight="1">
      <c r="A2155" s="7">
        <v>42</v>
      </c>
      <c r="B2155" s="7">
        <v>2026042628</v>
      </c>
      <c r="C2155" s="7">
        <v>1</v>
      </c>
      <c r="D2155" s="7" t="s">
        <v>7123</v>
      </c>
      <c r="E2155" s="7" t="s">
        <v>145</v>
      </c>
      <c r="F2155" s="7" t="s">
        <v>9065</v>
      </c>
      <c r="G2155" s="7" t="s">
        <v>8002</v>
      </c>
      <c r="H2155" s="7" t="s">
        <v>7300</v>
      </c>
      <c r="I2155" s="7" t="s">
        <v>8174</v>
      </c>
      <c r="J2155" s="7" t="s">
        <v>7274</v>
      </c>
      <c r="K2155" s="7" t="s">
        <v>7129</v>
      </c>
      <c r="L2155" s="9" t="s">
        <v>7260</v>
      </c>
      <c r="M2155" s="9" t="s">
        <v>7261</v>
      </c>
      <c r="N2155" s="9"/>
      <c r="O2155" s="7" t="s">
        <v>471</v>
      </c>
      <c r="P2155" s="7"/>
      <c r="Q2155" s="7">
        <v>10674</v>
      </c>
      <c r="R2155" s="7">
        <v>12247</v>
      </c>
      <c r="S2155" s="7" t="s">
        <v>480</v>
      </c>
      <c r="T2155" s="7"/>
      <c r="U2155" s="7"/>
      <c r="V2155" s="7"/>
      <c r="W2155" s="7"/>
      <c r="X2155" s="7"/>
      <c r="Y2155" s="7"/>
      <c r="Z2155" s="9" t="s">
        <v>9020</v>
      </c>
      <c r="AA2155" s="7" t="s">
        <v>480</v>
      </c>
      <c r="AB2155" s="7">
        <v>1</v>
      </c>
    </row>
    <row r="2156" spans="1:28" ht="21.6" customHeight="1">
      <c r="A2156" s="7">
        <v>170</v>
      </c>
      <c r="B2156" s="7">
        <v>2026042733</v>
      </c>
      <c r="C2156" s="7">
        <v>1</v>
      </c>
      <c r="D2156" s="7" t="s">
        <v>7123</v>
      </c>
      <c r="E2156" s="7" t="s">
        <v>125</v>
      </c>
      <c r="F2156" s="7" t="s">
        <v>9065</v>
      </c>
      <c r="G2156" s="7" t="s">
        <v>7377</v>
      </c>
      <c r="H2156" s="7" t="s">
        <v>7378</v>
      </c>
      <c r="I2156" s="7" t="s">
        <v>7620</v>
      </c>
      <c r="J2156" s="7" t="s">
        <v>7141</v>
      </c>
      <c r="K2156" s="7" t="s">
        <v>7129</v>
      </c>
      <c r="L2156" s="9" t="s">
        <v>7323</v>
      </c>
      <c r="M2156" s="9" t="s">
        <v>7621</v>
      </c>
      <c r="N2156" s="9" t="s">
        <v>7622</v>
      </c>
      <c r="O2156" s="7" t="s">
        <v>471</v>
      </c>
      <c r="P2156" s="7"/>
      <c r="Q2156" s="7">
        <v>4575</v>
      </c>
      <c r="R2156" s="7">
        <v>3040</v>
      </c>
      <c r="S2156" s="7" t="s">
        <v>480</v>
      </c>
      <c r="T2156" s="7"/>
      <c r="U2156" s="7"/>
      <c r="V2156" s="7"/>
      <c r="W2156" s="7"/>
      <c r="X2156" s="7"/>
      <c r="Y2156" s="7"/>
      <c r="Z2156" s="9" t="s">
        <v>7641</v>
      </c>
      <c r="AA2156" s="7"/>
      <c r="AB2156" s="7"/>
    </row>
    <row r="2157" spans="1:28" ht="21.6" customHeight="1">
      <c r="A2157" s="7">
        <v>172</v>
      </c>
      <c r="B2157" s="7">
        <v>2026042723</v>
      </c>
      <c r="C2157" s="7">
        <v>1</v>
      </c>
      <c r="D2157" s="7" t="s">
        <v>7123</v>
      </c>
      <c r="E2157" s="7" t="s">
        <v>125</v>
      </c>
      <c r="F2157" s="7" t="s">
        <v>9065</v>
      </c>
      <c r="G2157" s="7" t="s">
        <v>7332</v>
      </c>
      <c r="H2157" s="7" t="s">
        <v>7333</v>
      </c>
      <c r="I2157" s="7" t="s">
        <v>7625</v>
      </c>
      <c r="J2157" s="7" t="s">
        <v>7141</v>
      </c>
      <c r="K2157" s="7" t="s">
        <v>7129</v>
      </c>
      <c r="L2157" s="9" t="s">
        <v>7323</v>
      </c>
      <c r="M2157" s="9" t="s">
        <v>7626</v>
      </c>
      <c r="N2157" s="9" t="s">
        <v>7627</v>
      </c>
      <c r="O2157" s="7" t="s">
        <v>471</v>
      </c>
      <c r="P2157" s="7"/>
      <c r="Q2157" s="7">
        <v>208</v>
      </c>
      <c r="R2157" s="7">
        <v>6702</v>
      </c>
      <c r="S2157" s="7" t="s">
        <v>480</v>
      </c>
      <c r="T2157" s="7"/>
      <c r="U2157" s="7"/>
      <c r="V2157" s="7"/>
      <c r="W2157" s="7"/>
      <c r="X2157" s="7"/>
      <c r="Y2157" s="7"/>
      <c r="Z2157" s="9" t="s">
        <v>7641</v>
      </c>
      <c r="AA2157" s="7"/>
      <c r="AB2157" s="7"/>
    </row>
    <row r="2158" spans="1:28" ht="21.6" customHeight="1">
      <c r="A2158" s="7">
        <v>174</v>
      </c>
      <c r="B2158" s="7">
        <v>2026042715</v>
      </c>
      <c r="C2158" s="7">
        <v>1</v>
      </c>
      <c r="D2158" s="7" t="s">
        <v>7123</v>
      </c>
      <c r="E2158" s="7" t="s">
        <v>125</v>
      </c>
      <c r="F2158" s="7" t="s">
        <v>9065</v>
      </c>
      <c r="G2158" s="7" t="s">
        <v>7314</v>
      </c>
      <c r="H2158" s="7" t="s">
        <v>7196</v>
      </c>
      <c r="I2158" s="7" t="s">
        <v>8342</v>
      </c>
      <c r="J2158" s="7" t="s">
        <v>7141</v>
      </c>
      <c r="K2158" s="7" t="s">
        <v>7129</v>
      </c>
      <c r="L2158" s="9" t="s">
        <v>7323</v>
      </c>
      <c r="M2158" s="9" t="s">
        <v>8343</v>
      </c>
      <c r="N2158" s="9" t="s">
        <v>8344</v>
      </c>
      <c r="O2158" s="7" t="s">
        <v>471</v>
      </c>
      <c r="P2158" s="7"/>
      <c r="Q2158" s="7">
        <v>737</v>
      </c>
      <c r="R2158" s="7">
        <v>6662</v>
      </c>
      <c r="S2158" s="7" t="s">
        <v>480</v>
      </c>
      <c r="T2158" s="7"/>
      <c r="U2158" s="7"/>
      <c r="V2158" s="7"/>
      <c r="W2158" s="7"/>
      <c r="X2158" s="7"/>
      <c r="Y2158" s="7"/>
      <c r="Z2158" s="9" t="s">
        <v>7641</v>
      </c>
      <c r="AA2158" s="7"/>
      <c r="AB2158" s="7"/>
    </row>
    <row r="2159" spans="1:28" ht="21.6" customHeight="1">
      <c r="A2159" s="7">
        <v>215</v>
      </c>
      <c r="B2159" s="7">
        <v>2026042721</v>
      </c>
      <c r="C2159" s="7">
        <v>1</v>
      </c>
      <c r="D2159" s="7" t="s">
        <v>7123</v>
      </c>
      <c r="E2159" s="7" t="s">
        <v>125</v>
      </c>
      <c r="F2159" s="7" t="s">
        <v>9065</v>
      </c>
      <c r="G2159" s="7" t="s">
        <v>7373</v>
      </c>
      <c r="H2159" s="7" t="s">
        <v>7332</v>
      </c>
      <c r="I2159" s="7" t="s">
        <v>7403</v>
      </c>
      <c r="J2159" s="7" t="s">
        <v>7223</v>
      </c>
      <c r="K2159" s="7" t="s">
        <v>7129</v>
      </c>
      <c r="L2159" s="9" t="s">
        <v>7323</v>
      </c>
      <c r="M2159" s="9" t="s">
        <v>7404</v>
      </c>
      <c r="N2159" s="9" t="s">
        <v>7405</v>
      </c>
      <c r="O2159" s="7" t="s">
        <v>471</v>
      </c>
      <c r="P2159" s="7"/>
      <c r="Q2159" s="7"/>
      <c r="R2159" s="7">
        <v>16733</v>
      </c>
      <c r="S2159" s="7" t="s">
        <v>480</v>
      </c>
      <c r="T2159" s="7"/>
      <c r="U2159" s="7"/>
      <c r="V2159" s="7"/>
      <c r="W2159" s="7"/>
      <c r="X2159" s="7"/>
      <c r="Y2159" s="7"/>
      <c r="Z2159" s="9" t="s">
        <v>7641</v>
      </c>
      <c r="AA2159" s="7"/>
      <c r="AB2159" s="7"/>
    </row>
    <row r="2160" spans="1:28" ht="21.6" customHeight="1">
      <c r="A2160" s="7">
        <v>228</v>
      </c>
      <c r="B2160" s="7">
        <v>2026042719</v>
      </c>
      <c r="C2160" s="7">
        <v>1</v>
      </c>
      <c r="D2160" s="7" t="s">
        <v>7123</v>
      </c>
      <c r="E2160" s="7" t="s">
        <v>125</v>
      </c>
      <c r="F2160" s="7" t="s">
        <v>9065</v>
      </c>
      <c r="G2160" s="7" t="s">
        <v>7150</v>
      </c>
      <c r="H2160" s="7" t="s">
        <v>7373</v>
      </c>
      <c r="I2160" s="7" t="s">
        <v>7911</v>
      </c>
      <c r="J2160" s="7" t="s">
        <v>7234</v>
      </c>
      <c r="K2160" s="7" t="s">
        <v>7129</v>
      </c>
      <c r="L2160" s="9" t="s">
        <v>7323</v>
      </c>
      <c r="M2160" s="9" t="s">
        <v>7912</v>
      </c>
      <c r="N2160" s="9" t="s">
        <v>7913</v>
      </c>
      <c r="O2160" s="7" t="s">
        <v>471</v>
      </c>
      <c r="P2160" s="7"/>
      <c r="Q2160" s="7">
        <v>8366</v>
      </c>
      <c r="R2160" s="7">
        <v>7730</v>
      </c>
      <c r="S2160" s="7" t="s">
        <v>480</v>
      </c>
      <c r="T2160" s="7"/>
      <c r="U2160" s="7"/>
      <c r="V2160" s="7"/>
      <c r="W2160" s="7"/>
      <c r="X2160" s="7"/>
      <c r="Y2160" s="7"/>
      <c r="Z2160" s="9" t="s">
        <v>7641</v>
      </c>
      <c r="AA2160" s="7"/>
      <c r="AB2160" s="7"/>
    </row>
    <row r="2161" spans="1:28" ht="21.6" customHeight="1">
      <c r="A2161" s="7">
        <v>294</v>
      </c>
      <c r="B2161" s="7">
        <v>2026042717</v>
      </c>
      <c r="C2161" s="7">
        <v>1</v>
      </c>
      <c r="D2161" s="7" t="s">
        <v>7123</v>
      </c>
      <c r="E2161" s="7" t="s">
        <v>125</v>
      </c>
      <c r="F2161" s="7" t="s">
        <v>9065</v>
      </c>
      <c r="G2161" s="7" t="s">
        <v>7196</v>
      </c>
      <c r="H2161" s="7" t="s">
        <v>7150</v>
      </c>
      <c r="I2161" s="7" t="s">
        <v>8564</v>
      </c>
      <c r="J2161" s="7" t="s">
        <v>8474</v>
      </c>
      <c r="K2161" s="7" t="s">
        <v>7129</v>
      </c>
      <c r="L2161" s="9" t="s">
        <v>7323</v>
      </c>
      <c r="M2161" s="9" t="s">
        <v>8565</v>
      </c>
      <c r="N2161" s="9" t="s">
        <v>8566</v>
      </c>
      <c r="O2161" s="7" t="s">
        <v>471</v>
      </c>
      <c r="P2161" s="7"/>
      <c r="Q2161" s="7"/>
      <c r="R2161" s="7">
        <v>5044</v>
      </c>
      <c r="S2161" s="7" t="s">
        <v>480</v>
      </c>
      <c r="T2161" s="7"/>
      <c r="U2161" s="7"/>
      <c r="V2161" s="7"/>
      <c r="W2161" s="7"/>
      <c r="X2161" s="7"/>
      <c r="Y2161" s="7"/>
      <c r="Z2161" s="9" t="s">
        <v>7641</v>
      </c>
      <c r="AA2161" s="7"/>
      <c r="AB2161" s="7"/>
    </row>
    <row r="2162" spans="1:28" ht="21.6" customHeight="1">
      <c r="A2162" s="7">
        <v>296</v>
      </c>
      <c r="B2162" s="7">
        <v>2026042725</v>
      </c>
      <c r="C2162" s="7">
        <v>1</v>
      </c>
      <c r="D2162" s="7" t="s">
        <v>7123</v>
      </c>
      <c r="E2162" s="7" t="s">
        <v>125</v>
      </c>
      <c r="F2162" s="7" t="s">
        <v>9065</v>
      </c>
      <c r="G2162" s="7" t="s">
        <v>7333</v>
      </c>
      <c r="H2162" s="7" t="s">
        <v>7372</v>
      </c>
      <c r="I2162" s="7" t="s">
        <v>8568</v>
      </c>
      <c r="J2162" s="7" t="s">
        <v>8474</v>
      </c>
      <c r="K2162" s="7" t="s">
        <v>7129</v>
      </c>
      <c r="L2162" s="9" t="s">
        <v>7323</v>
      </c>
      <c r="M2162" s="9" t="s">
        <v>8569</v>
      </c>
      <c r="N2162" s="9" t="s">
        <v>8570</v>
      </c>
      <c r="O2162" s="7" t="s">
        <v>471</v>
      </c>
      <c r="P2162" s="7"/>
      <c r="Q2162" s="7"/>
      <c r="R2162" s="7">
        <v>9617</v>
      </c>
      <c r="S2162" s="7" t="s">
        <v>480</v>
      </c>
      <c r="T2162" s="7"/>
      <c r="U2162" s="7"/>
      <c r="V2162" s="7"/>
      <c r="W2162" s="7"/>
      <c r="X2162" s="7"/>
      <c r="Y2162" s="7"/>
      <c r="Z2162" s="9" t="s">
        <v>7641</v>
      </c>
      <c r="AA2162" s="7"/>
      <c r="AB2162" s="7"/>
    </row>
    <row r="2163" spans="1:28" ht="21.6" customHeight="1">
      <c r="A2163" s="7">
        <v>298</v>
      </c>
      <c r="B2163" s="7">
        <v>2026042727</v>
      </c>
      <c r="C2163" s="7">
        <v>1</v>
      </c>
      <c r="D2163" s="7" t="s">
        <v>7123</v>
      </c>
      <c r="E2163" s="7" t="s">
        <v>125</v>
      </c>
      <c r="F2163" s="7" t="s">
        <v>9065</v>
      </c>
      <c r="G2163" s="7" t="s">
        <v>7372</v>
      </c>
      <c r="H2163" s="7" t="s">
        <v>7377</v>
      </c>
      <c r="I2163" s="7" t="s">
        <v>8473</v>
      </c>
      <c r="J2163" s="7" t="s">
        <v>8474</v>
      </c>
      <c r="K2163" s="7" t="s">
        <v>7129</v>
      </c>
      <c r="L2163" s="9" t="s">
        <v>7323</v>
      </c>
      <c r="M2163" s="9" t="s">
        <v>8475</v>
      </c>
      <c r="N2163" s="9" t="s">
        <v>8476</v>
      </c>
      <c r="O2163" s="7" t="s">
        <v>471</v>
      </c>
      <c r="P2163" s="7"/>
      <c r="Q2163" s="7"/>
      <c r="R2163" s="7">
        <v>5318</v>
      </c>
      <c r="S2163" s="7" t="s">
        <v>480</v>
      </c>
      <c r="T2163" s="7"/>
      <c r="U2163" s="7"/>
      <c r="V2163" s="7"/>
      <c r="W2163" s="7"/>
      <c r="X2163" s="7"/>
      <c r="Y2163" s="7"/>
      <c r="Z2163" s="9" t="s">
        <v>7641</v>
      </c>
      <c r="AA2163" s="7"/>
      <c r="AB2163" s="7"/>
    </row>
    <row r="2164" spans="1:28" ht="21.6" customHeight="1">
      <c r="A2164" s="7">
        <v>305</v>
      </c>
      <c r="B2164" s="7">
        <v>2026042564</v>
      </c>
      <c r="C2164" s="7">
        <v>1</v>
      </c>
      <c r="D2164" s="7" t="s">
        <v>7123</v>
      </c>
      <c r="E2164" s="7" t="s">
        <v>146</v>
      </c>
      <c r="F2164" s="7" t="s">
        <v>9061</v>
      </c>
      <c r="G2164" s="7" t="s">
        <v>9067</v>
      </c>
      <c r="H2164" s="7" t="s">
        <v>9063</v>
      </c>
      <c r="I2164" s="7" t="s">
        <v>7537</v>
      </c>
      <c r="J2164" s="7" t="s">
        <v>7247</v>
      </c>
      <c r="K2164" s="7" t="s">
        <v>7129</v>
      </c>
      <c r="L2164" s="9" t="s">
        <v>7531</v>
      </c>
      <c r="M2164" s="9" t="s">
        <v>7532</v>
      </c>
      <c r="N2164" s="9" t="s">
        <v>7376</v>
      </c>
      <c r="O2164" s="7" t="s">
        <v>471</v>
      </c>
      <c r="P2164" s="7"/>
      <c r="Q2164" s="7">
        <v>13820</v>
      </c>
      <c r="R2164" s="7">
        <v>164280</v>
      </c>
      <c r="S2164" s="7" t="s">
        <v>480</v>
      </c>
      <c r="T2164" s="7"/>
      <c r="U2164" s="7" t="s">
        <v>480</v>
      </c>
      <c r="V2164" s="7"/>
      <c r="W2164" s="7"/>
      <c r="X2164" s="7"/>
      <c r="Y2164" s="7"/>
      <c r="Z2164" s="9" t="s">
        <v>9068</v>
      </c>
      <c r="AA2164" s="7" t="s">
        <v>480</v>
      </c>
      <c r="AB2164" s="7">
        <v>1</v>
      </c>
    </row>
    <row r="2165" spans="1:28" ht="21.6" customHeight="1">
      <c r="A2165" s="7">
        <v>3</v>
      </c>
      <c r="B2165" s="7">
        <v>2026043002</v>
      </c>
      <c r="C2165" s="7">
        <v>1</v>
      </c>
      <c r="D2165" s="7" t="s">
        <v>7123</v>
      </c>
      <c r="E2165" s="7" t="s">
        <v>145</v>
      </c>
      <c r="F2165" s="7" t="s">
        <v>9069</v>
      </c>
      <c r="G2165" s="7" t="s">
        <v>7257</v>
      </c>
      <c r="H2165" s="7" t="s">
        <v>8978</v>
      </c>
      <c r="I2165" s="7" t="s">
        <v>8820</v>
      </c>
      <c r="J2165" s="7" t="s">
        <v>7128</v>
      </c>
      <c r="K2165" s="7" t="s">
        <v>7129</v>
      </c>
      <c r="L2165" s="9" t="s">
        <v>8821</v>
      </c>
      <c r="M2165" s="9" t="s">
        <v>8822</v>
      </c>
      <c r="N2165" s="9"/>
      <c r="O2165" s="7" t="s">
        <v>471</v>
      </c>
      <c r="P2165" s="7"/>
      <c r="Q2165" s="7">
        <v>24045</v>
      </c>
      <c r="R2165" s="7">
        <v>90097</v>
      </c>
      <c r="S2165" s="7" t="s">
        <v>480</v>
      </c>
      <c r="T2165" s="7"/>
      <c r="U2165" s="7"/>
      <c r="V2165" s="7"/>
      <c r="W2165" s="7"/>
      <c r="X2165" s="7"/>
      <c r="Y2165" s="7"/>
      <c r="Z2165" s="9" t="s">
        <v>9070</v>
      </c>
      <c r="AA2165" s="7" t="s">
        <v>480</v>
      </c>
      <c r="AB2165" s="7">
        <v>1</v>
      </c>
    </row>
    <row r="2166" spans="1:28" ht="21.6" customHeight="1">
      <c r="A2166" s="7">
        <v>4</v>
      </c>
      <c r="B2166" s="7">
        <v>2026043205</v>
      </c>
      <c r="C2166" s="7">
        <v>1</v>
      </c>
      <c r="D2166" s="7" t="s">
        <v>7123</v>
      </c>
      <c r="E2166" s="7" t="s">
        <v>145</v>
      </c>
      <c r="F2166" s="7" t="s">
        <v>9071</v>
      </c>
      <c r="G2166" s="7" t="s">
        <v>7999</v>
      </c>
      <c r="H2166" s="7" t="s">
        <v>8058</v>
      </c>
      <c r="I2166" s="7" t="s">
        <v>7146</v>
      </c>
      <c r="J2166" s="7" t="s">
        <v>7141</v>
      </c>
      <c r="K2166" s="7" t="s">
        <v>7129</v>
      </c>
      <c r="L2166" s="9" t="s">
        <v>7147</v>
      </c>
      <c r="M2166" s="9" t="s">
        <v>7148</v>
      </c>
      <c r="N2166" s="9" t="s">
        <v>7830</v>
      </c>
      <c r="O2166" s="7" t="s">
        <v>471</v>
      </c>
      <c r="P2166" s="7"/>
      <c r="Q2166" s="7">
        <v>2315</v>
      </c>
      <c r="R2166" s="7">
        <v>18851</v>
      </c>
      <c r="S2166" s="7" t="s">
        <v>480</v>
      </c>
      <c r="T2166" s="7"/>
      <c r="U2166" s="7"/>
      <c r="V2166" s="7"/>
      <c r="W2166" s="7"/>
      <c r="X2166" s="7"/>
      <c r="Y2166" s="7"/>
      <c r="Z2166" s="9" t="s">
        <v>7766</v>
      </c>
      <c r="AA2166" s="7" t="s">
        <v>480</v>
      </c>
      <c r="AB2166" s="7">
        <v>1</v>
      </c>
    </row>
    <row r="2167" spans="1:28" ht="21.6" customHeight="1">
      <c r="A2167" s="7">
        <v>12</v>
      </c>
      <c r="B2167" s="7">
        <v>2026043201</v>
      </c>
      <c r="C2167" s="7">
        <v>1</v>
      </c>
      <c r="D2167" s="7" t="s">
        <v>7123</v>
      </c>
      <c r="E2167" s="7" t="s">
        <v>145</v>
      </c>
      <c r="F2167" s="7" t="s">
        <v>9071</v>
      </c>
      <c r="G2167" s="7" t="s">
        <v>7309</v>
      </c>
      <c r="H2167" s="7" t="s">
        <v>8080</v>
      </c>
      <c r="I2167" s="7" t="s">
        <v>7186</v>
      </c>
      <c r="J2167" s="7" t="s">
        <v>7170</v>
      </c>
      <c r="K2167" s="7" t="s">
        <v>7129</v>
      </c>
      <c r="L2167" s="9" t="s">
        <v>7187</v>
      </c>
      <c r="M2167" s="9" t="s">
        <v>7188</v>
      </c>
      <c r="N2167" s="9"/>
      <c r="O2167" s="7" t="s">
        <v>471</v>
      </c>
      <c r="P2167" s="7"/>
      <c r="Q2167" s="7">
        <v>2465</v>
      </c>
      <c r="R2167" s="7">
        <v>4014</v>
      </c>
      <c r="S2167" s="7" t="s">
        <v>480</v>
      </c>
      <c r="T2167" s="7"/>
      <c r="U2167" s="7"/>
      <c r="V2167" s="7"/>
      <c r="W2167" s="7"/>
      <c r="X2167" s="7"/>
      <c r="Y2167" s="7"/>
      <c r="Z2167" s="9" t="s">
        <v>7766</v>
      </c>
      <c r="AA2167" s="7" t="s">
        <v>480</v>
      </c>
      <c r="AB2167" s="7">
        <v>1</v>
      </c>
    </row>
    <row r="2168" spans="1:28" ht="21.6" customHeight="1">
      <c r="A2168" s="7">
        <v>20</v>
      </c>
      <c r="B2168" s="7">
        <v>2026043229</v>
      </c>
      <c r="C2168" s="7">
        <v>1</v>
      </c>
      <c r="D2168" s="7" t="s">
        <v>7123</v>
      </c>
      <c r="E2168" s="7" t="s">
        <v>145</v>
      </c>
      <c r="F2168" s="7" t="s">
        <v>9071</v>
      </c>
      <c r="G2168" s="7" t="s">
        <v>7347</v>
      </c>
      <c r="H2168" s="7" t="s">
        <v>7852</v>
      </c>
      <c r="I2168" s="7" t="s">
        <v>8556</v>
      </c>
      <c r="J2168" s="7" t="s">
        <v>7170</v>
      </c>
      <c r="K2168" s="7" t="s">
        <v>7129</v>
      </c>
      <c r="L2168" s="9" t="s">
        <v>7210</v>
      </c>
      <c r="M2168" s="9" t="s">
        <v>7211</v>
      </c>
      <c r="N2168" s="9"/>
      <c r="O2168" s="7" t="s">
        <v>471</v>
      </c>
      <c r="P2168" s="7"/>
      <c r="Q2168" s="7">
        <v>60</v>
      </c>
      <c r="R2168" s="7">
        <v>4104</v>
      </c>
      <c r="S2168" s="7" t="s">
        <v>480</v>
      </c>
      <c r="T2168" s="7"/>
      <c r="U2168" s="7"/>
      <c r="V2168" s="7"/>
      <c r="W2168" s="7"/>
      <c r="X2168" s="7"/>
      <c r="Y2168" s="7"/>
      <c r="Z2168" s="9" t="s">
        <v>7766</v>
      </c>
      <c r="AA2168" s="7" t="s">
        <v>480</v>
      </c>
      <c r="AB2168" s="7">
        <v>1</v>
      </c>
    </row>
    <row r="2169" spans="1:28" ht="21.6" customHeight="1">
      <c r="A2169" s="7">
        <v>33</v>
      </c>
      <c r="B2169" s="7">
        <v>2026043144</v>
      </c>
      <c r="C2169" s="7">
        <v>1</v>
      </c>
      <c r="D2169" s="7" t="s">
        <v>7123</v>
      </c>
      <c r="E2169" s="7" t="s">
        <v>145</v>
      </c>
      <c r="F2169" s="7" t="s">
        <v>9069</v>
      </c>
      <c r="G2169" s="7" t="s">
        <v>7197</v>
      </c>
      <c r="H2169" s="7" t="s">
        <v>7930</v>
      </c>
      <c r="I2169" s="7" t="s">
        <v>8897</v>
      </c>
      <c r="J2169" s="7" t="s">
        <v>7223</v>
      </c>
      <c r="K2169" s="7" t="s">
        <v>7129</v>
      </c>
      <c r="L2169" s="9" t="s">
        <v>8898</v>
      </c>
      <c r="M2169" s="9" t="s">
        <v>8899</v>
      </c>
      <c r="N2169" s="9"/>
      <c r="O2169" s="7" t="s">
        <v>471</v>
      </c>
      <c r="P2169" s="7"/>
      <c r="Q2169" s="7"/>
      <c r="R2169" s="7">
        <v>139906</v>
      </c>
      <c r="S2169" s="7" t="s">
        <v>480</v>
      </c>
      <c r="T2169" s="7" t="s">
        <v>480</v>
      </c>
      <c r="U2169" s="7"/>
      <c r="V2169" s="7"/>
      <c r="W2169" s="7"/>
      <c r="X2169" s="7"/>
      <c r="Y2169" s="7"/>
      <c r="Z2169" s="9" t="s">
        <v>9072</v>
      </c>
      <c r="AA2169" s="7" t="s">
        <v>480</v>
      </c>
      <c r="AB2169" s="7">
        <v>1</v>
      </c>
    </row>
    <row r="2170" spans="1:28" ht="21.6" customHeight="1">
      <c r="A2170" s="7">
        <v>55</v>
      </c>
      <c r="B2170" s="7">
        <v>2026043217</v>
      </c>
      <c r="C2170" s="7">
        <v>1</v>
      </c>
      <c r="D2170" s="7" t="s">
        <v>7123</v>
      </c>
      <c r="E2170" s="7" t="s">
        <v>145</v>
      </c>
      <c r="F2170" s="7" t="s">
        <v>9071</v>
      </c>
      <c r="G2170" s="7" t="s">
        <v>8922</v>
      </c>
      <c r="H2170" s="7" t="s">
        <v>7989</v>
      </c>
      <c r="I2170" s="7" t="s">
        <v>7752</v>
      </c>
      <c r="J2170" s="7" t="s">
        <v>7753</v>
      </c>
      <c r="K2170" s="7" t="s">
        <v>7129</v>
      </c>
      <c r="L2170" s="9" t="s">
        <v>7279</v>
      </c>
      <c r="M2170" s="9" t="s">
        <v>7280</v>
      </c>
      <c r="N2170" s="9"/>
      <c r="O2170" s="7" t="s">
        <v>471</v>
      </c>
      <c r="P2170" s="7"/>
      <c r="Q2170" s="7"/>
      <c r="R2170" s="7">
        <v>100942</v>
      </c>
      <c r="S2170" s="7" t="s">
        <v>480</v>
      </c>
      <c r="T2170" s="7"/>
      <c r="U2170" s="7"/>
      <c r="V2170" s="7"/>
      <c r="W2170" s="7"/>
      <c r="X2170" s="7"/>
      <c r="Y2170" s="7"/>
      <c r="Z2170" s="9" t="s">
        <v>9073</v>
      </c>
      <c r="AA2170" s="7" t="s">
        <v>480</v>
      </c>
      <c r="AB2170" s="7">
        <v>1</v>
      </c>
    </row>
    <row r="2171" spans="1:28" ht="21.6" customHeight="1">
      <c r="A2171" s="7">
        <v>121</v>
      </c>
      <c r="B2171" s="7">
        <v>2026043239</v>
      </c>
      <c r="C2171" s="7">
        <v>1</v>
      </c>
      <c r="D2171" s="7" t="s">
        <v>7123</v>
      </c>
      <c r="E2171" s="7" t="s">
        <v>130</v>
      </c>
      <c r="F2171" s="7" t="s">
        <v>9071</v>
      </c>
      <c r="G2171" s="7" t="s">
        <v>9074</v>
      </c>
      <c r="H2171" s="7" t="s">
        <v>8144</v>
      </c>
      <c r="I2171" s="7" t="s">
        <v>7853</v>
      </c>
      <c r="J2171" s="7" t="s">
        <v>7199</v>
      </c>
      <c r="K2171" s="7" t="s">
        <v>7129</v>
      </c>
      <c r="L2171" s="9" t="s">
        <v>7574</v>
      </c>
      <c r="M2171" s="9" t="s">
        <v>7854</v>
      </c>
      <c r="N2171" s="9"/>
      <c r="O2171" s="7" t="s">
        <v>471</v>
      </c>
      <c r="P2171" s="7"/>
      <c r="Q2171" s="7"/>
      <c r="R2171" s="7">
        <v>47919</v>
      </c>
      <c r="S2171" s="7" t="s">
        <v>480</v>
      </c>
      <c r="T2171" s="7"/>
      <c r="U2171" s="7"/>
      <c r="V2171" s="7"/>
      <c r="W2171" s="7"/>
      <c r="X2171" s="7"/>
      <c r="Y2171" s="7"/>
      <c r="Z2171" s="9" t="s">
        <v>7132</v>
      </c>
      <c r="AA2171" s="7"/>
      <c r="AB2171" s="7"/>
    </row>
    <row r="2172" spans="1:28" ht="21.6" customHeight="1">
      <c r="A2172" s="7">
        <v>128</v>
      </c>
      <c r="B2172" s="7">
        <v>2026043236</v>
      </c>
      <c r="C2172" s="7">
        <v>1</v>
      </c>
      <c r="D2172" s="7" t="s">
        <v>7123</v>
      </c>
      <c r="E2172" s="7" t="s">
        <v>130</v>
      </c>
      <c r="F2172" s="7" t="s">
        <v>9071</v>
      </c>
      <c r="G2172" s="7" t="s">
        <v>7347</v>
      </c>
      <c r="H2172" s="7" t="s">
        <v>8612</v>
      </c>
      <c r="I2172" s="7" t="s">
        <v>9032</v>
      </c>
      <c r="J2172" s="7" t="s">
        <v>7223</v>
      </c>
      <c r="K2172" s="7" t="s">
        <v>7129</v>
      </c>
      <c r="L2172" s="9" t="s">
        <v>7574</v>
      </c>
      <c r="M2172" s="9" t="s">
        <v>8330</v>
      </c>
      <c r="N2172" s="9"/>
      <c r="O2172" s="7" t="s">
        <v>471</v>
      </c>
      <c r="P2172" s="7"/>
      <c r="Q2172" s="7"/>
      <c r="R2172" s="7">
        <v>30129</v>
      </c>
      <c r="S2172" s="7" t="s">
        <v>480</v>
      </c>
      <c r="T2172" s="7"/>
      <c r="U2172" s="7"/>
      <c r="V2172" s="7"/>
      <c r="W2172" s="7"/>
      <c r="X2172" s="7"/>
      <c r="Y2172" s="7"/>
      <c r="Z2172" s="9" t="s">
        <v>7132</v>
      </c>
      <c r="AA2172" s="7" t="s">
        <v>480</v>
      </c>
      <c r="AB2172" s="7">
        <v>1</v>
      </c>
    </row>
    <row r="2173" spans="1:28" ht="21.6" customHeight="1">
      <c r="A2173" s="7">
        <v>219</v>
      </c>
      <c r="B2173" s="7">
        <v>2026042893</v>
      </c>
      <c r="C2173" s="7">
        <v>1</v>
      </c>
      <c r="D2173" s="7" t="s">
        <v>7123</v>
      </c>
      <c r="E2173" s="7" t="s">
        <v>125</v>
      </c>
      <c r="F2173" s="7" t="s">
        <v>9069</v>
      </c>
      <c r="G2173" s="7" t="s">
        <v>7895</v>
      </c>
      <c r="H2173" s="7" t="s">
        <v>7707</v>
      </c>
      <c r="I2173" s="7" t="s">
        <v>8471</v>
      </c>
      <c r="J2173" s="7" t="s">
        <v>7170</v>
      </c>
      <c r="K2173" s="7" t="s">
        <v>7129</v>
      </c>
      <c r="L2173" s="9" t="s">
        <v>7323</v>
      </c>
      <c r="M2173" s="9" t="s">
        <v>8472</v>
      </c>
      <c r="N2173" s="9" t="s">
        <v>7325</v>
      </c>
      <c r="O2173" s="7" t="s">
        <v>471</v>
      </c>
      <c r="P2173" s="7"/>
      <c r="Q2173" s="7">
        <v>13154</v>
      </c>
      <c r="R2173" s="7">
        <v>17953</v>
      </c>
      <c r="S2173" s="7" t="s">
        <v>480</v>
      </c>
      <c r="T2173" s="7"/>
      <c r="U2173" s="7"/>
      <c r="V2173" s="7"/>
      <c r="W2173" s="7"/>
      <c r="X2173" s="7"/>
      <c r="Y2173" s="7"/>
      <c r="Z2173" s="9" t="s">
        <v>7641</v>
      </c>
      <c r="AA2173" s="7"/>
      <c r="AB2173" s="7"/>
    </row>
    <row r="2174" spans="1:28" ht="21.6" customHeight="1">
      <c r="A2174" s="7">
        <v>262</v>
      </c>
      <c r="B2174" s="7">
        <v>2026042895</v>
      </c>
      <c r="C2174" s="7">
        <v>1</v>
      </c>
      <c r="D2174" s="7" t="s">
        <v>7123</v>
      </c>
      <c r="E2174" s="7" t="s">
        <v>125</v>
      </c>
      <c r="F2174" s="7" t="s">
        <v>9069</v>
      </c>
      <c r="G2174" s="7" t="s">
        <v>7707</v>
      </c>
      <c r="H2174" s="7" t="s">
        <v>7309</v>
      </c>
      <c r="I2174" s="7" t="s">
        <v>8499</v>
      </c>
      <c r="J2174" s="7" t="s">
        <v>7223</v>
      </c>
      <c r="K2174" s="7" t="s">
        <v>7129</v>
      </c>
      <c r="L2174" s="9" t="s">
        <v>7323</v>
      </c>
      <c r="M2174" s="9" t="s">
        <v>7439</v>
      </c>
      <c r="N2174" s="9" t="s">
        <v>7440</v>
      </c>
      <c r="O2174" s="7" t="s">
        <v>471</v>
      </c>
      <c r="P2174" s="7"/>
      <c r="Q2174" s="7"/>
      <c r="R2174" s="7">
        <v>6975</v>
      </c>
      <c r="S2174" s="7" t="s">
        <v>480</v>
      </c>
      <c r="T2174" s="7"/>
      <c r="U2174" s="7"/>
      <c r="V2174" s="7"/>
      <c r="W2174" s="7"/>
      <c r="X2174" s="7"/>
      <c r="Y2174" s="7"/>
      <c r="Z2174" s="9" t="s">
        <v>7641</v>
      </c>
      <c r="AA2174" s="7"/>
      <c r="AB2174" s="7"/>
    </row>
    <row r="2175" spans="1:28" ht="21.6" customHeight="1">
      <c r="A2175" s="7">
        <v>266</v>
      </c>
      <c r="B2175" s="7">
        <v>2026042891</v>
      </c>
      <c r="C2175" s="7">
        <v>1</v>
      </c>
      <c r="D2175" s="7" t="s">
        <v>7123</v>
      </c>
      <c r="E2175" s="7" t="s">
        <v>125</v>
      </c>
      <c r="F2175" s="7" t="s">
        <v>9069</v>
      </c>
      <c r="G2175" s="7" t="s">
        <v>7296</v>
      </c>
      <c r="H2175" s="7" t="s">
        <v>7895</v>
      </c>
      <c r="I2175" s="7" t="s">
        <v>7438</v>
      </c>
      <c r="J2175" s="7" t="s">
        <v>7234</v>
      </c>
      <c r="K2175" s="7" t="s">
        <v>7129</v>
      </c>
      <c r="L2175" s="9" t="s">
        <v>7323</v>
      </c>
      <c r="M2175" s="9" t="s">
        <v>7439</v>
      </c>
      <c r="N2175" s="9" t="s">
        <v>7325</v>
      </c>
      <c r="O2175" s="7" t="s">
        <v>471</v>
      </c>
      <c r="P2175" s="7"/>
      <c r="Q2175" s="7">
        <v>3254</v>
      </c>
      <c r="R2175" s="7">
        <v>2769</v>
      </c>
      <c r="S2175" s="7" t="s">
        <v>480</v>
      </c>
      <c r="T2175" s="7"/>
      <c r="U2175" s="7"/>
      <c r="V2175" s="7"/>
      <c r="W2175" s="7"/>
      <c r="X2175" s="7"/>
      <c r="Y2175" s="7"/>
      <c r="Z2175" s="9" t="s">
        <v>7641</v>
      </c>
      <c r="AA2175" s="7"/>
      <c r="AB2175" s="7"/>
    </row>
    <row r="2176" spans="1:28" ht="21.6" customHeight="1">
      <c r="A2176" s="7">
        <v>22</v>
      </c>
      <c r="B2176" s="7">
        <v>2026043324</v>
      </c>
      <c r="C2176" s="7">
        <v>1</v>
      </c>
      <c r="D2176" s="7" t="s">
        <v>7123</v>
      </c>
      <c r="E2176" s="7" t="s">
        <v>145</v>
      </c>
      <c r="F2176" s="7" t="s">
        <v>9071</v>
      </c>
      <c r="G2176" s="7" t="s">
        <v>7303</v>
      </c>
      <c r="H2176" s="7" t="s">
        <v>7285</v>
      </c>
      <c r="I2176" s="7" t="s">
        <v>8417</v>
      </c>
      <c r="J2176" s="7" t="s">
        <v>7170</v>
      </c>
      <c r="K2176" s="7" t="s">
        <v>7129</v>
      </c>
      <c r="L2176" s="9" t="s">
        <v>8418</v>
      </c>
      <c r="M2176" s="9" t="s">
        <v>8419</v>
      </c>
      <c r="N2176" s="9" t="s">
        <v>8420</v>
      </c>
      <c r="O2176" s="7" t="s">
        <v>471</v>
      </c>
      <c r="P2176" s="7"/>
      <c r="Q2176" s="7">
        <v>49</v>
      </c>
      <c r="R2176" s="7">
        <v>524</v>
      </c>
      <c r="S2176" s="7" t="s">
        <v>480</v>
      </c>
      <c r="T2176" s="7"/>
      <c r="U2176" s="7"/>
      <c r="V2176" s="7"/>
      <c r="W2176" s="7"/>
      <c r="X2176" s="7"/>
      <c r="Y2176" s="7"/>
      <c r="Z2176" s="9" t="s">
        <v>7766</v>
      </c>
      <c r="AA2176" s="7" t="s">
        <v>480</v>
      </c>
      <c r="AB2176" s="7">
        <v>1</v>
      </c>
    </row>
    <row r="2177" spans="1:28" ht="21.6" customHeight="1">
      <c r="A2177" s="7">
        <v>54</v>
      </c>
      <c r="B2177" s="7">
        <v>2026043376</v>
      </c>
      <c r="C2177" s="7">
        <v>1</v>
      </c>
      <c r="D2177" s="7" t="s">
        <v>7123</v>
      </c>
      <c r="E2177" s="7" t="s">
        <v>145</v>
      </c>
      <c r="F2177" s="7" t="s">
        <v>9075</v>
      </c>
      <c r="G2177" s="7" t="s">
        <v>7814</v>
      </c>
      <c r="H2177" s="7" t="s">
        <v>7523</v>
      </c>
      <c r="I2177" s="7" t="s">
        <v>8770</v>
      </c>
      <c r="J2177" s="7" t="s">
        <v>8496</v>
      </c>
      <c r="K2177" s="7" t="s">
        <v>7129</v>
      </c>
      <c r="L2177" s="9" t="s">
        <v>8771</v>
      </c>
      <c r="M2177" s="9" t="s">
        <v>8772</v>
      </c>
      <c r="N2177" s="9"/>
      <c r="O2177" s="7" t="s">
        <v>471</v>
      </c>
      <c r="P2177" s="7"/>
      <c r="Q2177" s="7"/>
      <c r="R2177" s="7">
        <v>127211</v>
      </c>
      <c r="S2177" s="7" t="s">
        <v>480</v>
      </c>
      <c r="T2177" s="7"/>
      <c r="U2177" s="7"/>
      <c r="V2177" s="7"/>
      <c r="W2177" s="7"/>
      <c r="X2177" s="7"/>
      <c r="Y2177" s="7"/>
      <c r="Z2177" s="9" t="s">
        <v>9076</v>
      </c>
      <c r="AA2177" s="7" t="s">
        <v>480</v>
      </c>
      <c r="AB2177" s="7">
        <v>1</v>
      </c>
    </row>
    <row r="2178" spans="1:28" ht="21.6" customHeight="1">
      <c r="A2178" s="7">
        <v>57</v>
      </c>
      <c r="B2178" s="7">
        <v>2026043375</v>
      </c>
      <c r="C2178" s="7">
        <v>1</v>
      </c>
      <c r="D2178" s="7" t="s">
        <v>7123</v>
      </c>
      <c r="E2178" s="7" t="s">
        <v>145</v>
      </c>
      <c r="F2178" s="7" t="s">
        <v>9075</v>
      </c>
      <c r="G2178" s="7" t="s">
        <v>7455</v>
      </c>
      <c r="H2178" s="7" t="s">
        <v>7583</v>
      </c>
      <c r="I2178" s="7" t="s">
        <v>8773</v>
      </c>
      <c r="J2178" s="7" t="s">
        <v>8496</v>
      </c>
      <c r="K2178" s="7" t="s">
        <v>7129</v>
      </c>
      <c r="L2178" s="9" t="s">
        <v>8774</v>
      </c>
      <c r="M2178" s="9" t="s">
        <v>8775</v>
      </c>
      <c r="N2178" s="9"/>
      <c r="O2178" s="7" t="s">
        <v>471</v>
      </c>
      <c r="P2178" s="7"/>
      <c r="Q2178" s="7"/>
      <c r="R2178" s="7">
        <v>228311</v>
      </c>
      <c r="S2178" s="7" t="s">
        <v>480</v>
      </c>
      <c r="T2178" s="7"/>
      <c r="U2178" s="7"/>
      <c r="V2178" s="7"/>
      <c r="W2178" s="7"/>
      <c r="X2178" s="7"/>
      <c r="Y2178" s="7"/>
      <c r="Z2178" s="9" t="s">
        <v>7766</v>
      </c>
      <c r="AA2178" s="7" t="s">
        <v>480</v>
      </c>
      <c r="AB2178" s="7">
        <v>1</v>
      </c>
    </row>
    <row r="2179" spans="1:28" ht="21.6" customHeight="1">
      <c r="A2179" s="7">
        <v>59</v>
      </c>
      <c r="B2179" s="7">
        <v>2026043342</v>
      </c>
      <c r="C2179" s="7">
        <v>1</v>
      </c>
      <c r="D2179" s="7" t="s">
        <v>7123</v>
      </c>
      <c r="E2179" s="7" t="s">
        <v>145</v>
      </c>
      <c r="F2179" s="7" t="s">
        <v>9075</v>
      </c>
      <c r="G2179" s="7" t="s">
        <v>8081</v>
      </c>
      <c r="H2179" s="7" t="s">
        <v>7927</v>
      </c>
      <c r="I2179" s="7" t="s">
        <v>8695</v>
      </c>
      <c r="J2179" s="7" t="s">
        <v>7489</v>
      </c>
      <c r="K2179" s="7" t="s">
        <v>7129</v>
      </c>
      <c r="L2179" s="9" t="s">
        <v>8696</v>
      </c>
      <c r="M2179" s="9" t="s">
        <v>8697</v>
      </c>
      <c r="N2179" s="9"/>
      <c r="O2179" s="7" t="s">
        <v>471</v>
      </c>
      <c r="P2179" s="7"/>
      <c r="Q2179" s="7"/>
      <c r="R2179" s="7">
        <v>232655</v>
      </c>
      <c r="S2179" s="7" t="s">
        <v>480</v>
      </c>
      <c r="T2179" s="7"/>
      <c r="U2179" s="7"/>
      <c r="V2179" s="7"/>
      <c r="W2179" s="7"/>
      <c r="X2179" s="7"/>
      <c r="Y2179" s="7"/>
      <c r="Z2179" s="9" t="s">
        <v>7766</v>
      </c>
      <c r="AA2179" s="7"/>
      <c r="AB2179" s="7"/>
    </row>
    <row r="2180" spans="1:28" ht="21.6" customHeight="1">
      <c r="A2180" s="7">
        <v>61</v>
      </c>
      <c r="B2180" s="7">
        <v>2026043343</v>
      </c>
      <c r="C2180" s="7">
        <v>1</v>
      </c>
      <c r="D2180" s="7" t="s">
        <v>7123</v>
      </c>
      <c r="E2180" s="7" t="s">
        <v>145</v>
      </c>
      <c r="F2180" s="7" t="s">
        <v>9075</v>
      </c>
      <c r="G2180" s="7" t="s">
        <v>7927</v>
      </c>
      <c r="H2180" s="7" t="s">
        <v>7999</v>
      </c>
      <c r="I2180" s="7" t="s">
        <v>8698</v>
      </c>
      <c r="J2180" s="7" t="s">
        <v>7489</v>
      </c>
      <c r="K2180" s="7" t="s">
        <v>7129</v>
      </c>
      <c r="L2180" s="9" t="s">
        <v>8696</v>
      </c>
      <c r="M2180" s="9" t="s">
        <v>8699</v>
      </c>
      <c r="N2180" s="9" t="s">
        <v>8700</v>
      </c>
      <c r="O2180" s="7" t="s">
        <v>471</v>
      </c>
      <c r="P2180" s="7"/>
      <c r="Q2180" s="7"/>
      <c r="R2180" s="7">
        <v>339185</v>
      </c>
      <c r="S2180" s="7" t="s">
        <v>480</v>
      </c>
      <c r="T2180" s="7"/>
      <c r="U2180" s="7"/>
      <c r="V2180" s="7"/>
      <c r="W2180" s="7"/>
      <c r="X2180" s="7"/>
      <c r="Y2180" s="7"/>
      <c r="Z2180" s="9" t="s">
        <v>7766</v>
      </c>
      <c r="AA2180" s="7"/>
      <c r="AB2180" s="7"/>
    </row>
    <row r="2181" spans="1:28" ht="21.6" customHeight="1">
      <c r="A2181" s="7">
        <v>124</v>
      </c>
      <c r="B2181" s="7">
        <v>2026043290</v>
      </c>
      <c r="C2181" s="7">
        <v>1</v>
      </c>
      <c r="D2181" s="7" t="s">
        <v>7123</v>
      </c>
      <c r="E2181" s="7" t="s">
        <v>130</v>
      </c>
      <c r="F2181" s="7" t="s">
        <v>9071</v>
      </c>
      <c r="G2181" s="7" t="s">
        <v>7333</v>
      </c>
      <c r="H2181" s="7" t="s">
        <v>8031</v>
      </c>
      <c r="I2181" s="7" t="s">
        <v>8981</v>
      </c>
      <c r="J2181" s="7" t="s">
        <v>7170</v>
      </c>
      <c r="K2181" s="7" t="s">
        <v>7129</v>
      </c>
      <c r="L2181" s="9" t="s">
        <v>8982</v>
      </c>
      <c r="M2181" s="9" t="s">
        <v>8983</v>
      </c>
      <c r="N2181" s="9" t="s">
        <v>8984</v>
      </c>
      <c r="O2181" s="7" t="s">
        <v>471</v>
      </c>
      <c r="P2181" s="7">
        <v>818</v>
      </c>
      <c r="Q2181" s="7">
        <v>22952</v>
      </c>
      <c r="R2181" s="7">
        <v>111131</v>
      </c>
      <c r="S2181" s="7" t="s">
        <v>480</v>
      </c>
      <c r="T2181" s="7"/>
      <c r="U2181" s="7"/>
      <c r="V2181" s="7"/>
      <c r="W2181" s="7"/>
      <c r="X2181" s="7"/>
      <c r="Y2181" s="7"/>
      <c r="Z2181" s="9" t="s">
        <v>7132</v>
      </c>
      <c r="AA2181" s="7"/>
      <c r="AB2181" s="7"/>
    </row>
    <row r="2182" spans="1:28" ht="21.6" customHeight="1">
      <c r="A2182" s="7">
        <v>128</v>
      </c>
      <c r="B2182" s="7">
        <v>2026043281</v>
      </c>
      <c r="C2182" s="7">
        <v>1</v>
      </c>
      <c r="D2182" s="7" t="s">
        <v>7123</v>
      </c>
      <c r="E2182" s="7" t="s">
        <v>130</v>
      </c>
      <c r="F2182" s="7" t="s">
        <v>9071</v>
      </c>
      <c r="G2182" s="7" t="s">
        <v>7373</v>
      </c>
      <c r="H2182" s="7" t="s">
        <v>8147</v>
      </c>
      <c r="I2182" s="7" t="s">
        <v>8860</v>
      </c>
      <c r="J2182" s="7" t="s">
        <v>7170</v>
      </c>
      <c r="K2182" s="7" t="s">
        <v>7129</v>
      </c>
      <c r="L2182" s="9" t="s">
        <v>8861</v>
      </c>
      <c r="M2182" s="9" t="s">
        <v>8862</v>
      </c>
      <c r="N2182" s="9"/>
      <c r="O2182" s="7" t="s">
        <v>471</v>
      </c>
      <c r="P2182" s="7"/>
      <c r="Q2182" s="7">
        <v>59</v>
      </c>
      <c r="R2182" s="7">
        <v>25920</v>
      </c>
      <c r="S2182" s="7" t="s">
        <v>480</v>
      </c>
      <c r="T2182" s="7"/>
      <c r="U2182" s="7"/>
      <c r="V2182" s="7"/>
      <c r="W2182" s="7"/>
      <c r="X2182" s="7"/>
      <c r="Y2182" s="7"/>
      <c r="Z2182" s="9" t="s">
        <v>7132</v>
      </c>
      <c r="AA2182" s="7"/>
      <c r="AB2182" s="7"/>
    </row>
    <row r="2183" spans="1:28" ht="21.6" customHeight="1">
      <c r="A2183" s="7">
        <v>157</v>
      </c>
      <c r="B2183" s="7">
        <v>2026043454</v>
      </c>
      <c r="C2183" s="7">
        <v>1</v>
      </c>
      <c r="D2183" s="7" t="s">
        <v>7123</v>
      </c>
      <c r="E2183" s="7" t="s">
        <v>130</v>
      </c>
      <c r="F2183" s="7" t="s">
        <v>9075</v>
      </c>
      <c r="G2183" s="7" t="s">
        <v>7333</v>
      </c>
      <c r="H2183" s="7" t="s">
        <v>8031</v>
      </c>
      <c r="I2183" s="7" t="s">
        <v>7273</v>
      </c>
      <c r="J2183" s="7" t="s">
        <v>7274</v>
      </c>
      <c r="K2183" s="7" t="s">
        <v>7129</v>
      </c>
      <c r="L2183" s="9" t="s">
        <v>7266</v>
      </c>
      <c r="M2183" s="9" t="s">
        <v>7267</v>
      </c>
      <c r="N2183" s="9" t="s">
        <v>7268</v>
      </c>
      <c r="O2183" s="7" t="s">
        <v>471</v>
      </c>
      <c r="P2183" s="7"/>
      <c r="Q2183" s="7">
        <v>951</v>
      </c>
      <c r="R2183" s="7">
        <v>38175</v>
      </c>
      <c r="S2183" s="7" t="s">
        <v>480</v>
      </c>
      <c r="T2183" s="7"/>
      <c r="U2183" s="7"/>
      <c r="V2183" s="7"/>
      <c r="W2183" s="7"/>
      <c r="X2183" s="7"/>
      <c r="Y2183" s="7"/>
      <c r="Z2183" s="9" t="s">
        <v>7132</v>
      </c>
      <c r="AA2183" s="7" t="s">
        <v>480</v>
      </c>
      <c r="AB2183" s="7">
        <v>1</v>
      </c>
    </row>
    <row r="2184" spans="1:28" ht="21.6" customHeight="1">
      <c r="A2184" s="7">
        <v>165</v>
      </c>
      <c r="B2184" s="7">
        <v>2026043450</v>
      </c>
      <c r="C2184" s="7">
        <v>1</v>
      </c>
      <c r="D2184" s="7" t="s">
        <v>7123</v>
      </c>
      <c r="E2184" s="7" t="s">
        <v>130</v>
      </c>
      <c r="F2184" s="7" t="s">
        <v>9075</v>
      </c>
      <c r="G2184" s="7" t="s">
        <v>7373</v>
      </c>
      <c r="H2184" s="7" t="s">
        <v>7332</v>
      </c>
      <c r="I2184" s="7" t="s">
        <v>7281</v>
      </c>
      <c r="J2184" s="7" t="s">
        <v>7282</v>
      </c>
      <c r="K2184" s="7" t="s">
        <v>7129</v>
      </c>
      <c r="L2184" s="9" t="s">
        <v>7266</v>
      </c>
      <c r="M2184" s="9" t="s">
        <v>7267</v>
      </c>
      <c r="N2184" s="9" t="s">
        <v>7283</v>
      </c>
      <c r="O2184" s="7" t="s">
        <v>471</v>
      </c>
      <c r="P2184" s="7"/>
      <c r="Q2184" s="7"/>
      <c r="R2184" s="7">
        <v>170245</v>
      </c>
      <c r="S2184" s="7" t="s">
        <v>480</v>
      </c>
      <c r="T2184" s="7"/>
      <c r="U2184" s="7"/>
      <c r="V2184" s="7"/>
      <c r="W2184" s="7"/>
      <c r="X2184" s="7"/>
      <c r="Y2184" s="7"/>
      <c r="Z2184" s="9" t="s">
        <v>7132</v>
      </c>
      <c r="AA2184" s="7" t="s">
        <v>480</v>
      </c>
      <c r="AB2184" s="7">
        <v>1</v>
      </c>
    </row>
    <row r="2185" spans="1:28" ht="21.6" customHeight="1">
      <c r="A2185" s="7">
        <v>167</v>
      </c>
      <c r="B2185" s="7">
        <v>2026043452</v>
      </c>
      <c r="C2185" s="7">
        <v>1</v>
      </c>
      <c r="D2185" s="7" t="s">
        <v>7123</v>
      </c>
      <c r="E2185" s="7" t="s">
        <v>130</v>
      </c>
      <c r="F2185" s="7" t="s">
        <v>9075</v>
      </c>
      <c r="G2185" s="7" t="s">
        <v>7332</v>
      </c>
      <c r="H2185" s="7" t="s">
        <v>7333</v>
      </c>
      <c r="I2185" s="7" t="s">
        <v>7286</v>
      </c>
      <c r="J2185" s="7" t="s">
        <v>7282</v>
      </c>
      <c r="K2185" s="7" t="s">
        <v>7129</v>
      </c>
      <c r="L2185" s="9" t="s">
        <v>7266</v>
      </c>
      <c r="M2185" s="9" t="s">
        <v>7267</v>
      </c>
      <c r="N2185" s="9" t="s">
        <v>7287</v>
      </c>
      <c r="O2185" s="7" t="s">
        <v>471</v>
      </c>
      <c r="P2185" s="7"/>
      <c r="Q2185" s="7"/>
      <c r="R2185" s="7">
        <v>69393</v>
      </c>
      <c r="S2185" s="7" t="s">
        <v>480</v>
      </c>
      <c r="T2185" s="7"/>
      <c r="U2185" s="7"/>
      <c r="V2185" s="7"/>
      <c r="W2185" s="7"/>
      <c r="X2185" s="7"/>
      <c r="Y2185" s="7"/>
      <c r="Z2185" s="9" t="s">
        <v>7132</v>
      </c>
      <c r="AA2185" s="7" t="s">
        <v>480</v>
      </c>
      <c r="AB2185" s="7">
        <v>1</v>
      </c>
    </row>
    <row r="2186" spans="1:28" ht="21.6" customHeight="1">
      <c r="A2186" s="7">
        <v>257</v>
      </c>
      <c r="B2186" s="7">
        <v>2026043305</v>
      </c>
      <c r="C2186" s="7">
        <v>1</v>
      </c>
      <c r="D2186" s="7" t="s">
        <v>7123</v>
      </c>
      <c r="E2186" s="7" t="s">
        <v>125</v>
      </c>
      <c r="F2186" s="7" t="s">
        <v>9071</v>
      </c>
      <c r="G2186" s="7" t="s">
        <v>7333</v>
      </c>
      <c r="H2186" s="7" t="s">
        <v>7372</v>
      </c>
      <c r="I2186" s="7" t="s">
        <v>8792</v>
      </c>
      <c r="J2186" s="7" t="s">
        <v>7199</v>
      </c>
      <c r="K2186" s="7" t="s">
        <v>7129</v>
      </c>
      <c r="L2186" s="9" t="s">
        <v>7418</v>
      </c>
      <c r="M2186" s="9" t="s">
        <v>7356</v>
      </c>
      <c r="N2186" s="9" t="s">
        <v>7388</v>
      </c>
      <c r="O2186" s="7" t="s">
        <v>471</v>
      </c>
      <c r="P2186" s="7"/>
      <c r="Q2186" s="7"/>
      <c r="R2186" s="7">
        <v>786</v>
      </c>
      <c r="S2186" s="7" t="s">
        <v>480</v>
      </c>
      <c r="T2186" s="7"/>
      <c r="U2186" s="7"/>
      <c r="V2186" s="7"/>
      <c r="W2186" s="7"/>
      <c r="X2186" s="7"/>
      <c r="Y2186" s="7"/>
      <c r="Z2186" s="9" t="s">
        <v>7641</v>
      </c>
      <c r="AA2186" s="7" t="s">
        <v>480</v>
      </c>
      <c r="AB2186" s="7">
        <v>1</v>
      </c>
    </row>
    <row r="2187" spans="1:28" ht="21.6" customHeight="1">
      <c r="A2187" s="7">
        <v>297</v>
      </c>
      <c r="B2187" s="7">
        <v>2026043303</v>
      </c>
      <c r="C2187" s="7">
        <v>1</v>
      </c>
      <c r="D2187" s="7" t="s">
        <v>7123</v>
      </c>
      <c r="E2187" s="7" t="s">
        <v>125</v>
      </c>
      <c r="F2187" s="7" t="s">
        <v>9071</v>
      </c>
      <c r="G2187" s="7" t="s">
        <v>7332</v>
      </c>
      <c r="H2187" s="7" t="s">
        <v>7333</v>
      </c>
      <c r="I2187" s="7" t="s">
        <v>9036</v>
      </c>
      <c r="J2187" s="7" t="s">
        <v>7223</v>
      </c>
      <c r="K2187" s="7" t="s">
        <v>7129</v>
      </c>
      <c r="L2187" s="9" t="s">
        <v>7355</v>
      </c>
      <c r="M2187" s="9" t="s">
        <v>7356</v>
      </c>
      <c r="N2187" s="9"/>
      <c r="O2187" s="7" t="s">
        <v>471</v>
      </c>
      <c r="P2187" s="7"/>
      <c r="Q2187" s="7"/>
      <c r="R2187" s="7">
        <v>8114</v>
      </c>
      <c r="S2187" s="7" t="s">
        <v>480</v>
      </c>
      <c r="T2187" s="7"/>
      <c r="U2187" s="7"/>
      <c r="V2187" s="7"/>
      <c r="W2187" s="7"/>
      <c r="X2187" s="7"/>
      <c r="Y2187" s="7"/>
      <c r="Z2187" s="9" t="s">
        <v>7641</v>
      </c>
      <c r="AA2187" s="7" t="s">
        <v>480</v>
      </c>
      <c r="AB2187" s="7">
        <v>1</v>
      </c>
    </row>
    <row r="2188" spans="1:28" ht="21.6" customHeight="1">
      <c r="A2188" s="7">
        <v>343</v>
      </c>
      <c r="B2188" s="7">
        <v>2026043307</v>
      </c>
      <c r="C2188" s="7">
        <v>1</v>
      </c>
      <c r="D2188" s="7" t="s">
        <v>7123</v>
      </c>
      <c r="E2188" s="7" t="s">
        <v>125</v>
      </c>
      <c r="F2188" s="7" t="s">
        <v>9071</v>
      </c>
      <c r="G2188" s="7" t="s">
        <v>7372</v>
      </c>
      <c r="H2188" s="7" t="s">
        <v>7377</v>
      </c>
      <c r="I2188" s="7" t="s">
        <v>7518</v>
      </c>
      <c r="J2188" s="7" t="s">
        <v>1843</v>
      </c>
      <c r="K2188" s="7" t="s">
        <v>7129</v>
      </c>
      <c r="L2188" s="9" t="s">
        <v>7418</v>
      </c>
      <c r="M2188" s="9" t="s">
        <v>7356</v>
      </c>
      <c r="N2188" s="9" t="s">
        <v>7388</v>
      </c>
      <c r="O2188" s="7" t="s">
        <v>471</v>
      </c>
      <c r="P2188" s="7"/>
      <c r="Q2188" s="7"/>
      <c r="R2188" s="7">
        <v>159550</v>
      </c>
      <c r="S2188" s="7" t="s">
        <v>480</v>
      </c>
      <c r="T2188" s="7"/>
      <c r="U2188" s="7"/>
      <c r="V2188" s="7"/>
      <c r="W2188" s="7"/>
      <c r="X2188" s="7"/>
      <c r="Y2188" s="7"/>
      <c r="Z2188" s="9" t="s">
        <v>7641</v>
      </c>
      <c r="AA2188" s="7" t="s">
        <v>480</v>
      </c>
      <c r="AB2188" s="7">
        <v>1</v>
      </c>
    </row>
    <row r="2189" spans="1:28" ht="21.6" customHeight="1">
      <c r="A2189" s="7">
        <v>42</v>
      </c>
      <c r="B2189" s="7">
        <v>2026043660</v>
      </c>
      <c r="C2189" s="7">
        <v>1</v>
      </c>
      <c r="D2189" s="7" t="s">
        <v>7123</v>
      </c>
      <c r="E2189" s="7" t="s">
        <v>145</v>
      </c>
      <c r="F2189" s="7" t="s">
        <v>9077</v>
      </c>
      <c r="G2189" s="7" t="s">
        <v>8022</v>
      </c>
      <c r="H2189" s="7" t="s">
        <v>8129</v>
      </c>
      <c r="I2189" s="7" t="s">
        <v>8897</v>
      </c>
      <c r="J2189" s="7" t="s">
        <v>7223</v>
      </c>
      <c r="K2189" s="7" t="s">
        <v>7129</v>
      </c>
      <c r="L2189" s="9" t="s">
        <v>8898</v>
      </c>
      <c r="M2189" s="9" t="s">
        <v>8899</v>
      </c>
      <c r="N2189" s="9"/>
      <c r="O2189" s="7" t="s">
        <v>471</v>
      </c>
      <c r="P2189" s="7"/>
      <c r="Q2189" s="7"/>
      <c r="R2189" s="7">
        <v>135975</v>
      </c>
      <c r="S2189" s="7" t="s">
        <v>480</v>
      </c>
      <c r="T2189" s="7"/>
      <c r="U2189" s="7"/>
      <c r="V2189" s="7" t="s">
        <v>480</v>
      </c>
      <c r="W2189" s="7"/>
      <c r="X2189" s="7"/>
      <c r="Y2189" s="7"/>
      <c r="Z2189" s="9" t="s">
        <v>8935</v>
      </c>
      <c r="AA2189" s="7" t="s">
        <v>480</v>
      </c>
      <c r="AB2189" s="7">
        <v>1</v>
      </c>
    </row>
    <row r="2190" spans="1:28" ht="21.6" customHeight="1">
      <c r="A2190" s="7">
        <v>272</v>
      </c>
      <c r="B2190" s="7">
        <v>2026043589</v>
      </c>
      <c r="C2190" s="7">
        <v>1</v>
      </c>
      <c r="D2190" s="7" t="s">
        <v>7123</v>
      </c>
      <c r="E2190" s="7" t="s">
        <v>125</v>
      </c>
      <c r="F2190" s="7" t="s">
        <v>9077</v>
      </c>
      <c r="G2190" s="7" t="s">
        <v>7347</v>
      </c>
      <c r="H2190" s="7" t="s">
        <v>7303</v>
      </c>
      <c r="I2190" s="7" t="s">
        <v>7359</v>
      </c>
      <c r="J2190" s="7" t="s">
        <v>7199</v>
      </c>
      <c r="K2190" s="7" t="s">
        <v>7129</v>
      </c>
      <c r="L2190" s="9" t="s">
        <v>8492</v>
      </c>
      <c r="M2190" s="9" t="s">
        <v>7361</v>
      </c>
      <c r="N2190" s="9" t="s">
        <v>8493</v>
      </c>
      <c r="O2190" s="7" t="s">
        <v>471</v>
      </c>
      <c r="P2190" s="7"/>
      <c r="Q2190" s="7"/>
      <c r="R2190" s="7">
        <v>134400</v>
      </c>
      <c r="S2190" s="7" t="s">
        <v>480</v>
      </c>
      <c r="T2190" s="7"/>
      <c r="U2190" s="7"/>
      <c r="V2190" s="7"/>
      <c r="W2190" s="7"/>
      <c r="X2190" s="7"/>
      <c r="Y2190" s="7"/>
      <c r="Z2190" s="9" t="s">
        <v>7641</v>
      </c>
      <c r="AA2190" s="7" t="s">
        <v>480</v>
      </c>
      <c r="AB2190" s="7"/>
    </row>
    <row r="2191" spans="1:28" ht="21.6" customHeight="1">
      <c r="A2191" s="7">
        <v>43</v>
      </c>
      <c r="B2191" s="7">
        <v>2026043692</v>
      </c>
      <c r="C2191" s="7">
        <v>1</v>
      </c>
      <c r="D2191" s="7" t="s">
        <v>7123</v>
      </c>
      <c r="E2191" s="7" t="s">
        <v>145</v>
      </c>
      <c r="F2191" s="7" t="s">
        <v>9078</v>
      </c>
      <c r="G2191" s="7" t="s">
        <v>7927</v>
      </c>
      <c r="H2191" s="7" t="s">
        <v>7999</v>
      </c>
      <c r="I2191" s="7" t="s">
        <v>8897</v>
      </c>
      <c r="J2191" s="7" t="s">
        <v>7223</v>
      </c>
      <c r="K2191" s="7" t="s">
        <v>7129</v>
      </c>
      <c r="L2191" s="9" t="s">
        <v>8898</v>
      </c>
      <c r="M2191" s="9" t="s">
        <v>8899</v>
      </c>
      <c r="N2191" s="9"/>
      <c r="O2191" s="7" t="s">
        <v>471</v>
      </c>
      <c r="P2191" s="7"/>
      <c r="Q2191" s="7"/>
      <c r="R2191" s="7">
        <v>139906</v>
      </c>
      <c r="S2191" s="7" t="s">
        <v>480</v>
      </c>
      <c r="T2191" s="7"/>
      <c r="U2191" s="7"/>
      <c r="V2191" s="7" t="s">
        <v>480</v>
      </c>
      <c r="W2191" s="7"/>
      <c r="X2191" s="7"/>
      <c r="Y2191" s="7"/>
      <c r="Z2191" s="9" t="s">
        <v>8935</v>
      </c>
      <c r="AA2191" s="7" t="s">
        <v>480</v>
      </c>
      <c r="AB2191" s="7">
        <v>1</v>
      </c>
    </row>
    <row r="2192" spans="1:28" ht="21.6" customHeight="1">
      <c r="A2192" s="7">
        <v>365</v>
      </c>
      <c r="B2192" s="7">
        <v>2026043700</v>
      </c>
      <c r="C2192" s="7">
        <v>1</v>
      </c>
      <c r="D2192" s="7" t="s">
        <v>7123</v>
      </c>
      <c r="E2192" s="7" t="s">
        <v>125</v>
      </c>
      <c r="F2192" s="7" t="s">
        <v>9078</v>
      </c>
      <c r="G2192" s="7" t="s">
        <v>7226</v>
      </c>
      <c r="H2192" s="7" t="s">
        <v>7179</v>
      </c>
      <c r="I2192" s="7" t="s">
        <v>8319</v>
      </c>
      <c r="J2192" s="7" t="s">
        <v>7489</v>
      </c>
      <c r="K2192" s="7" t="s">
        <v>7129</v>
      </c>
      <c r="L2192" s="9" t="s">
        <v>7200</v>
      </c>
      <c r="M2192" s="9" t="s">
        <v>7687</v>
      </c>
      <c r="N2192" s="9" t="s">
        <v>8320</v>
      </c>
      <c r="O2192" s="7" t="s">
        <v>471</v>
      </c>
      <c r="P2192" s="7"/>
      <c r="Q2192" s="7"/>
      <c r="R2192" s="7">
        <v>47</v>
      </c>
      <c r="S2192" s="7" t="s">
        <v>480</v>
      </c>
      <c r="T2192" s="7"/>
      <c r="U2192" s="7"/>
      <c r="V2192" s="7"/>
      <c r="W2192" s="7"/>
      <c r="X2192" s="7"/>
      <c r="Y2192" s="7"/>
      <c r="Z2192" s="9" t="s">
        <v>7641</v>
      </c>
      <c r="AA2192" s="7"/>
      <c r="AB2192" s="7"/>
    </row>
    <row r="2193" spans="1:28" ht="21.6" customHeight="1">
      <c r="A2193" s="7">
        <v>9</v>
      </c>
      <c r="B2193" s="7">
        <v>2026044043</v>
      </c>
      <c r="C2193" s="7">
        <v>1</v>
      </c>
      <c r="D2193" s="7" t="s">
        <v>7123</v>
      </c>
      <c r="E2193" s="7" t="s">
        <v>145</v>
      </c>
      <c r="F2193" s="7" t="s">
        <v>9079</v>
      </c>
      <c r="G2193" s="7" t="s">
        <v>7700</v>
      </c>
      <c r="H2193" s="7" t="s">
        <v>7402</v>
      </c>
      <c r="I2193" s="7" t="s">
        <v>7316</v>
      </c>
      <c r="J2193" s="7" t="s">
        <v>7141</v>
      </c>
      <c r="K2193" s="7" t="s">
        <v>7129</v>
      </c>
      <c r="L2193" s="9" t="s">
        <v>7317</v>
      </c>
      <c r="M2193" s="9" t="s">
        <v>7318</v>
      </c>
      <c r="N2193" s="9" t="s">
        <v>7319</v>
      </c>
      <c r="O2193" s="7" t="s">
        <v>471</v>
      </c>
      <c r="P2193" s="7"/>
      <c r="Q2193" s="7">
        <v>19531</v>
      </c>
      <c r="R2193" s="7">
        <v>169299</v>
      </c>
      <c r="S2193" s="7" t="s">
        <v>480</v>
      </c>
      <c r="T2193" s="7" t="s">
        <v>480</v>
      </c>
      <c r="U2193" s="7"/>
      <c r="V2193" s="7"/>
      <c r="W2193" s="7"/>
      <c r="X2193" s="7"/>
      <c r="Y2193" s="7"/>
      <c r="Z2193" s="9" t="s">
        <v>9080</v>
      </c>
      <c r="AA2193" s="7" t="s">
        <v>480</v>
      </c>
      <c r="AB2193" s="7">
        <v>1</v>
      </c>
    </row>
    <row r="2194" spans="1:28" ht="21.6" customHeight="1">
      <c r="A2194" s="7">
        <v>11</v>
      </c>
      <c r="B2194" s="7">
        <v>2026043869</v>
      </c>
      <c r="C2194" s="7">
        <v>1</v>
      </c>
      <c r="D2194" s="7" t="s">
        <v>7123</v>
      </c>
      <c r="E2194" s="7" t="s">
        <v>145</v>
      </c>
      <c r="F2194" s="7" t="s">
        <v>9081</v>
      </c>
      <c r="G2194" s="7" t="s">
        <v>7309</v>
      </c>
      <c r="H2194" s="7" t="s">
        <v>9082</v>
      </c>
      <c r="I2194" s="7" t="s">
        <v>8722</v>
      </c>
      <c r="J2194" s="7" t="s">
        <v>7141</v>
      </c>
      <c r="K2194" s="7" t="s">
        <v>7129</v>
      </c>
      <c r="L2194" s="9" t="s">
        <v>7329</v>
      </c>
      <c r="M2194" s="9" t="s">
        <v>8723</v>
      </c>
      <c r="N2194" s="9"/>
      <c r="O2194" s="7" t="s">
        <v>471</v>
      </c>
      <c r="P2194" s="7">
        <v>5968</v>
      </c>
      <c r="Q2194" s="7">
        <v>11690</v>
      </c>
      <c r="R2194" s="7">
        <v>36614</v>
      </c>
      <c r="S2194" s="7" t="s">
        <v>480</v>
      </c>
      <c r="T2194" s="7"/>
      <c r="U2194" s="7"/>
      <c r="V2194" s="7"/>
      <c r="W2194" s="7"/>
      <c r="X2194" s="7"/>
      <c r="Y2194" s="7"/>
      <c r="Z2194" s="9" t="s">
        <v>7766</v>
      </c>
      <c r="AA2194" s="7" t="s">
        <v>480</v>
      </c>
      <c r="AB2194" s="7">
        <v>1</v>
      </c>
    </row>
    <row r="2195" spans="1:28" ht="21.6" customHeight="1">
      <c r="A2195" s="7">
        <v>13</v>
      </c>
      <c r="B2195" s="7">
        <v>2026043879</v>
      </c>
      <c r="C2195" s="7">
        <v>1</v>
      </c>
      <c r="D2195" s="7" t="s">
        <v>7123</v>
      </c>
      <c r="E2195" s="7" t="s">
        <v>145</v>
      </c>
      <c r="F2195" s="7" t="s">
        <v>9081</v>
      </c>
      <c r="G2195" s="7" t="s">
        <v>7710</v>
      </c>
      <c r="H2195" s="7" t="s">
        <v>7461</v>
      </c>
      <c r="I2195" s="7" t="s">
        <v>8827</v>
      </c>
      <c r="J2195" s="7" t="s">
        <v>7141</v>
      </c>
      <c r="K2195" s="7" t="s">
        <v>7129</v>
      </c>
      <c r="L2195" s="9" t="s">
        <v>8828</v>
      </c>
      <c r="M2195" s="9" t="s">
        <v>8829</v>
      </c>
      <c r="N2195" s="9"/>
      <c r="O2195" s="7" t="s">
        <v>471</v>
      </c>
      <c r="P2195" s="7">
        <v>195</v>
      </c>
      <c r="Q2195" s="7">
        <v>10325</v>
      </c>
      <c r="R2195" s="7">
        <v>58295</v>
      </c>
      <c r="S2195" s="7" t="s">
        <v>480</v>
      </c>
      <c r="T2195" s="7"/>
      <c r="U2195" s="7"/>
      <c r="V2195" s="7"/>
      <c r="W2195" s="7"/>
      <c r="X2195" s="7"/>
      <c r="Y2195" s="7"/>
      <c r="Z2195" s="9" t="s">
        <v>7766</v>
      </c>
      <c r="AA2195" s="7" t="s">
        <v>480</v>
      </c>
      <c r="AB2195" s="7">
        <v>1</v>
      </c>
    </row>
    <row r="2196" spans="1:28" ht="21.6" customHeight="1">
      <c r="A2196" s="7">
        <v>25</v>
      </c>
      <c r="B2196" s="7">
        <v>2026043953</v>
      </c>
      <c r="C2196" s="7">
        <v>1</v>
      </c>
      <c r="D2196" s="7" t="s">
        <v>7123</v>
      </c>
      <c r="E2196" s="7" t="s">
        <v>145</v>
      </c>
      <c r="F2196" s="7" t="s">
        <v>9079</v>
      </c>
      <c r="G2196" s="7" t="s">
        <v>7309</v>
      </c>
      <c r="H2196" s="7" t="s">
        <v>8875</v>
      </c>
      <c r="I2196" s="7" t="s">
        <v>8646</v>
      </c>
      <c r="J2196" s="7" t="s">
        <v>7170</v>
      </c>
      <c r="K2196" s="7" t="s">
        <v>7129</v>
      </c>
      <c r="L2196" s="9" t="s">
        <v>8347</v>
      </c>
      <c r="M2196" s="9" t="s">
        <v>8647</v>
      </c>
      <c r="N2196" s="9" t="s">
        <v>8648</v>
      </c>
      <c r="O2196" s="7" t="s">
        <v>471</v>
      </c>
      <c r="P2196" s="7"/>
      <c r="Q2196" s="7">
        <v>4320</v>
      </c>
      <c r="R2196" s="7">
        <v>17685</v>
      </c>
      <c r="S2196" s="7" t="s">
        <v>480</v>
      </c>
      <c r="T2196" s="7"/>
      <c r="U2196" s="7"/>
      <c r="V2196" s="7"/>
      <c r="W2196" s="7"/>
      <c r="X2196" s="7"/>
      <c r="Y2196" s="7"/>
      <c r="Z2196" s="9" t="s">
        <v>9083</v>
      </c>
      <c r="AA2196" s="7" t="s">
        <v>480</v>
      </c>
      <c r="AB2196" s="7">
        <v>1</v>
      </c>
    </row>
    <row r="2197" spans="1:28" ht="21.6" customHeight="1">
      <c r="A2197" s="7">
        <v>51</v>
      </c>
      <c r="B2197" s="7">
        <v>2026043963</v>
      </c>
      <c r="C2197" s="7">
        <v>1</v>
      </c>
      <c r="D2197" s="7" t="s">
        <v>7123</v>
      </c>
      <c r="E2197" s="7" t="s">
        <v>145</v>
      </c>
      <c r="F2197" s="7" t="s">
        <v>9079</v>
      </c>
      <c r="G2197" s="7" t="s">
        <v>7710</v>
      </c>
      <c r="H2197" s="7" t="s">
        <v>7833</v>
      </c>
      <c r="I2197" s="7" t="s">
        <v>8214</v>
      </c>
      <c r="J2197" s="7" t="s">
        <v>7234</v>
      </c>
      <c r="K2197" s="7" t="s">
        <v>7129</v>
      </c>
      <c r="L2197" s="9" t="s">
        <v>7200</v>
      </c>
      <c r="M2197" s="9" t="s">
        <v>8605</v>
      </c>
      <c r="N2197" s="9" t="s">
        <v>7426</v>
      </c>
      <c r="O2197" s="7" t="s">
        <v>471</v>
      </c>
      <c r="P2197" s="7"/>
      <c r="Q2197" s="7">
        <v>5190</v>
      </c>
      <c r="R2197" s="7">
        <v>24216</v>
      </c>
      <c r="S2197" s="7" t="s">
        <v>480</v>
      </c>
      <c r="T2197" s="7"/>
      <c r="U2197" s="7"/>
      <c r="V2197" s="7"/>
      <c r="W2197" s="7"/>
      <c r="X2197" s="7"/>
      <c r="Y2197" s="7"/>
      <c r="Z2197" s="9" t="s">
        <v>9084</v>
      </c>
      <c r="AA2197" s="7" t="s">
        <v>480</v>
      </c>
      <c r="AB2197" s="7">
        <v>1</v>
      </c>
    </row>
    <row r="2198" spans="1:28" ht="21.6" customHeight="1">
      <c r="A2198" s="7">
        <v>347</v>
      </c>
      <c r="B2198" s="7">
        <v>2026043917</v>
      </c>
      <c r="C2198" s="7">
        <v>1</v>
      </c>
      <c r="D2198" s="7" t="s">
        <v>7123</v>
      </c>
      <c r="E2198" s="7" t="s">
        <v>125</v>
      </c>
      <c r="F2198" s="7" t="s">
        <v>9081</v>
      </c>
      <c r="G2198" s="7" t="s">
        <v>7150</v>
      </c>
      <c r="H2198" s="7" t="s">
        <v>7373</v>
      </c>
      <c r="I2198" s="7" t="s">
        <v>7433</v>
      </c>
      <c r="J2198" s="7" t="s">
        <v>7234</v>
      </c>
      <c r="K2198" s="7" t="s">
        <v>7129</v>
      </c>
      <c r="L2198" s="9" t="s">
        <v>9038</v>
      </c>
      <c r="M2198" s="9" t="s">
        <v>7435</v>
      </c>
      <c r="N2198" s="9"/>
      <c r="O2198" s="7" t="s">
        <v>471</v>
      </c>
      <c r="P2198" s="7"/>
      <c r="Q2198" s="7">
        <v>36980</v>
      </c>
      <c r="R2198" s="7">
        <v>33910</v>
      </c>
      <c r="S2198" s="7" t="s">
        <v>480</v>
      </c>
      <c r="T2198" s="7"/>
      <c r="U2198" s="7"/>
      <c r="V2198" s="7"/>
      <c r="W2198" s="7"/>
      <c r="X2198" s="7"/>
      <c r="Y2198" s="7"/>
      <c r="Z2198" s="9" t="s">
        <v>7641</v>
      </c>
      <c r="AA2198" s="7"/>
      <c r="AB2198" s="7"/>
    </row>
    <row r="2199" spans="1:28" ht="21.6" customHeight="1">
      <c r="A2199" s="7">
        <v>349</v>
      </c>
      <c r="B2199" s="7">
        <v>2026043911</v>
      </c>
      <c r="C2199" s="7">
        <v>1</v>
      </c>
      <c r="D2199" s="7" t="s">
        <v>7123</v>
      </c>
      <c r="E2199" s="7" t="s">
        <v>125</v>
      </c>
      <c r="F2199" s="7" t="s">
        <v>9081</v>
      </c>
      <c r="G2199" s="7" t="s">
        <v>7150</v>
      </c>
      <c r="H2199" s="7" t="s">
        <v>7373</v>
      </c>
      <c r="I2199" s="7" t="s">
        <v>7433</v>
      </c>
      <c r="J2199" s="7" t="s">
        <v>7234</v>
      </c>
      <c r="K2199" s="7" t="s">
        <v>7129</v>
      </c>
      <c r="L2199" s="9" t="s">
        <v>9038</v>
      </c>
      <c r="M2199" s="9" t="s">
        <v>7435</v>
      </c>
      <c r="N2199" s="9"/>
      <c r="O2199" s="7" t="s">
        <v>471</v>
      </c>
      <c r="P2199" s="7"/>
      <c r="Q2199" s="7">
        <v>36980</v>
      </c>
      <c r="R2199" s="7">
        <v>33910</v>
      </c>
      <c r="S2199" s="7" t="s">
        <v>480</v>
      </c>
      <c r="T2199" s="7"/>
      <c r="U2199" s="7"/>
      <c r="V2199" s="7"/>
      <c r="W2199" s="7"/>
      <c r="X2199" s="7"/>
      <c r="Y2199" s="7"/>
      <c r="Z2199" s="9" t="s">
        <v>7641</v>
      </c>
      <c r="AA2199" s="7"/>
      <c r="AB2199" s="7"/>
    </row>
    <row r="2200" spans="1:28" ht="21.6" customHeight="1">
      <c r="A2200" s="7">
        <v>2</v>
      </c>
      <c r="B2200" s="7">
        <v>2026050352</v>
      </c>
      <c r="C2200" s="7">
        <v>1</v>
      </c>
      <c r="D2200" s="7" t="s">
        <v>7123</v>
      </c>
      <c r="E2200" s="7" t="s">
        <v>145</v>
      </c>
      <c r="F2200" s="7" t="s">
        <v>9085</v>
      </c>
      <c r="G2200" s="7" t="s">
        <v>7533</v>
      </c>
      <c r="H2200" s="7" t="s">
        <v>7536</v>
      </c>
      <c r="I2200" s="7" t="s">
        <v>8646</v>
      </c>
      <c r="J2200" s="7" t="s">
        <v>7170</v>
      </c>
      <c r="K2200" s="7" t="s">
        <v>7129</v>
      </c>
      <c r="L2200" s="9" t="s">
        <v>8347</v>
      </c>
      <c r="M2200" s="9" t="s">
        <v>8647</v>
      </c>
      <c r="N2200" s="9" t="s">
        <v>8648</v>
      </c>
      <c r="O2200" s="7" t="s">
        <v>471</v>
      </c>
      <c r="P2200" s="7"/>
      <c r="Q2200" s="7">
        <v>4364</v>
      </c>
      <c r="R2200" s="7">
        <v>18277</v>
      </c>
      <c r="S2200" s="7" t="s">
        <v>480</v>
      </c>
      <c r="T2200" s="7"/>
      <c r="U2200" s="7"/>
      <c r="V2200" s="7"/>
      <c r="W2200" s="7"/>
      <c r="X2200" s="7"/>
      <c r="Y2200" s="7"/>
      <c r="Z2200" s="9" t="s">
        <v>7766</v>
      </c>
      <c r="AA2200" s="7" t="s">
        <v>480</v>
      </c>
      <c r="AB2200" s="7">
        <v>1</v>
      </c>
    </row>
    <row r="2201" spans="1:28" ht="21.6" customHeight="1">
      <c r="A2201" s="7">
        <v>4</v>
      </c>
      <c r="B2201" s="7">
        <v>2026050242</v>
      </c>
      <c r="C2201" s="7">
        <v>1</v>
      </c>
      <c r="D2201" s="7" t="s">
        <v>7123</v>
      </c>
      <c r="E2201" s="7" t="s">
        <v>145</v>
      </c>
      <c r="F2201" s="7" t="s">
        <v>9085</v>
      </c>
      <c r="G2201" s="7" t="s">
        <v>7696</v>
      </c>
      <c r="H2201" s="7" t="s">
        <v>7285</v>
      </c>
      <c r="I2201" s="7" t="s">
        <v>8413</v>
      </c>
      <c r="J2201" s="7" t="s">
        <v>7170</v>
      </c>
      <c r="K2201" s="7" t="s">
        <v>7129</v>
      </c>
      <c r="L2201" s="9" t="s">
        <v>8347</v>
      </c>
      <c r="M2201" s="9" t="s">
        <v>8414</v>
      </c>
      <c r="N2201" s="9" t="s">
        <v>7161</v>
      </c>
      <c r="O2201" s="7" t="s">
        <v>471</v>
      </c>
      <c r="P2201" s="7"/>
      <c r="Q2201" s="7">
        <v>2382</v>
      </c>
      <c r="R2201" s="7">
        <v>1569</v>
      </c>
      <c r="S2201" s="7" t="s">
        <v>480</v>
      </c>
      <c r="T2201" s="7"/>
      <c r="U2201" s="7"/>
      <c r="V2201" s="7"/>
      <c r="W2201" s="7"/>
      <c r="X2201" s="7"/>
      <c r="Y2201" s="7"/>
      <c r="Z2201" s="9" t="s">
        <v>9086</v>
      </c>
      <c r="AA2201" s="7" t="s">
        <v>480</v>
      </c>
      <c r="AB2201" s="7">
        <v>1</v>
      </c>
    </row>
    <row r="2202" spans="1:28" ht="21.6" customHeight="1">
      <c r="A2202" s="7">
        <v>11</v>
      </c>
      <c r="B2202" s="7">
        <v>2026050243</v>
      </c>
      <c r="C2202" s="7">
        <v>1</v>
      </c>
      <c r="D2202" s="7" t="s">
        <v>7123</v>
      </c>
      <c r="E2202" s="7" t="s">
        <v>125</v>
      </c>
      <c r="F2202" s="7" t="s">
        <v>9085</v>
      </c>
      <c r="G2202" s="7" t="s">
        <v>7303</v>
      </c>
      <c r="H2202" s="7" t="s">
        <v>7288</v>
      </c>
      <c r="I2202" s="7" t="s">
        <v>8346</v>
      </c>
      <c r="J2202" s="7" t="s">
        <v>7170</v>
      </c>
      <c r="K2202" s="7" t="s">
        <v>7129</v>
      </c>
      <c r="L2202" s="9" t="s">
        <v>8347</v>
      </c>
      <c r="M2202" s="9" t="s">
        <v>8367</v>
      </c>
      <c r="N2202" s="9" t="s">
        <v>7443</v>
      </c>
      <c r="O2202" s="7" t="s">
        <v>471</v>
      </c>
      <c r="P2202" s="7"/>
      <c r="Q2202" s="7">
        <v>412</v>
      </c>
      <c r="R2202" s="7">
        <v>3842</v>
      </c>
      <c r="S2202" s="7" t="s">
        <v>480</v>
      </c>
      <c r="T2202" s="7"/>
      <c r="U2202" s="7"/>
      <c r="V2202" s="7"/>
      <c r="W2202" s="7"/>
      <c r="X2202" s="7"/>
      <c r="Y2202" s="7"/>
      <c r="Z2202" s="9" t="s">
        <v>7641</v>
      </c>
      <c r="AA2202" s="7" t="s">
        <v>480</v>
      </c>
      <c r="AB2202" s="7">
        <v>1</v>
      </c>
    </row>
    <row r="2203" spans="1:28" ht="21.6" customHeight="1">
      <c r="A2203" s="7">
        <v>13</v>
      </c>
      <c r="B2203" s="7">
        <v>2026050317</v>
      </c>
      <c r="C2203" s="7">
        <v>1</v>
      </c>
      <c r="D2203" s="7" t="s">
        <v>7123</v>
      </c>
      <c r="E2203" s="7" t="s">
        <v>125</v>
      </c>
      <c r="F2203" s="7" t="s">
        <v>9085</v>
      </c>
      <c r="G2203" s="7" t="s">
        <v>7150</v>
      </c>
      <c r="H2203" s="7" t="s">
        <v>7373</v>
      </c>
      <c r="I2203" s="7" t="s">
        <v>7368</v>
      </c>
      <c r="J2203" s="7" t="s">
        <v>7199</v>
      </c>
      <c r="K2203" s="7" t="s">
        <v>7129</v>
      </c>
      <c r="L2203" s="9" t="s">
        <v>7216</v>
      </c>
      <c r="M2203" s="9" t="s">
        <v>7369</v>
      </c>
      <c r="N2203" s="9" t="s">
        <v>7370</v>
      </c>
      <c r="O2203" s="7" t="s">
        <v>471</v>
      </c>
      <c r="P2203" s="7"/>
      <c r="Q2203" s="7"/>
      <c r="R2203" s="7">
        <v>56405</v>
      </c>
      <c r="S2203" s="7" t="s">
        <v>480</v>
      </c>
      <c r="T2203" s="7"/>
      <c r="U2203" s="7"/>
      <c r="V2203" s="7"/>
      <c r="W2203" s="7"/>
      <c r="X2203" s="7"/>
      <c r="Y2203" s="7"/>
      <c r="Z2203" s="9" t="s">
        <v>7641</v>
      </c>
      <c r="AA2203" s="7" t="s">
        <v>480</v>
      </c>
      <c r="AB2203" s="7">
        <v>1</v>
      </c>
    </row>
    <row r="2204" spans="1:28" ht="21.6" customHeight="1">
      <c r="A2204" s="7">
        <v>15</v>
      </c>
      <c r="B2204" s="7">
        <v>2026050271</v>
      </c>
      <c r="C2204" s="7">
        <v>1</v>
      </c>
      <c r="D2204" s="7" t="s">
        <v>7123</v>
      </c>
      <c r="E2204" s="7" t="s">
        <v>125</v>
      </c>
      <c r="F2204" s="7" t="s">
        <v>9085</v>
      </c>
      <c r="G2204" s="7" t="s">
        <v>7196</v>
      </c>
      <c r="H2204" s="7" t="s">
        <v>7150</v>
      </c>
      <c r="I2204" s="7" t="s">
        <v>7374</v>
      </c>
      <c r="J2204" s="7" t="s">
        <v>7199</v>
      </c>
      <c r="K2204" s="7" t="s">
        <v>7129</v>
      </c>
      <c r="L2204" s="9" t="s">
        <v>7216</v>
      </c>
      <c r="M2204" s="9" t="s">
        <v>7375</v>
      </c>
      <c r="N2204" s="9" t="s">
        <v>7376</v>
      </c>
      <c r="O2204" s="7" t="s">
        <v>471</v>
      </c>
      <c r="P2204" s="7"/>
      <c r="Q2204" s="7"/>
      <c r="R2204" s="7">
        <v>89002</v>
      </c>
      <c r="S2204" s="7" t="s">
        <v>480</v>
      </c>
      <c r="T2204" s="7"/>
      <c r="U2204" s="7"/>
      <c r="V2204" s="7"/>
      <c r="W2204" s="7"/>
      <c r="X2204" s="7"/>
      <c r="Y2204" s="7"/>
      <c r="Z2204" s="9" t="s">
        <v>7641</v>
      </c>
      <c r="AA2204" s="7" t="s">
        <v>480</v>
      </c>
      <c r="AB2204" s="7">
        <v>1</v>
      </c>
    </row>
    <row r="2205" spans="1:28" ht="21.6" customHeight="1">
      <c r="A2205" s="7">
        <v>17</v>
      </c>
      <c r="B2205" s="7">
        <v>2026050269</v>
      </c>
      <c r="C2205" s="7">
        <v>1</v>
      </c>
      <c r="D2205" s="7" t="s">
        <v>7123</v>
      </c>
      <c r="E2205" s="7" t="s">
        <v>125</v>
      </c>
      <c r="F2205" s="7" t="s">
        <v>9085</v>
      </c>
      <c r="G2205" s="7" t="s">
        <v>7314</v>
      </c>
      <c r="H2205" s="7" t="s">
        <v>7196</v>
      </c>
      <c r="I2205" s="7" t="s">
        <v>8115</v>
      </c>
      <c r="J2205" s="7" t="s">
        <v>7223</v>
      </c>
      <c r="K2205" s="7" t="s">
        <v>7129</v>
      </c>
      <c r="L2205" s="9" t="s">
        <v>7216</v>
      </c>
      <c r="M2205" s="9" t="s">
        <v>7442</v>
      </c>
      <c r="N2205" s="9" t="s">
        <v>7443</v>
      </c>
      <c r="O2205" s="7" t="s">
        <v>471</v>
      </c>
      <c r="P2205" s="7"/>
      <c r="Q2205" s="7"/>
      <c r="R2205" s="7">
        <v>7588</v>
      </c>
      <c r="S2205" s="7" t="s">
        <v>480</v>
      </c>
      <c r="T2205" s="7"/>
      <c r="U2205" s="7"/>
      <c r="V2205" s="7"/>
      <c r="W2205" s="7"/>
      <c r="X2205" s="7"/>
      <c r="Y2205" s="7"/>
      <c r="Z2205" s="9" t="s">
        <v>7641</v>
      </c>
      <c r="AA2205" s="7" t="s">
        <v>480</v>
      </c>
      <c r="AB2205" s="7">
        <v>1</v>
      </c>
    </row>
    <row r="2206" spans="1:28" ht="21.6" customHeight="1">
      <c r="A2206" s="7">
        <v>23</v>
      </c>
      <c r="B2206" s="7">
        <v>2026050477</v>
      </c>
      <c r="C2206" s="7">
        <v>1</v>
      </c>
      <c r="D2206" s="7" t="s">
        <v>7123</v>
      </c>
      <c r="E2206" s="7" t="s">
        <v>125</v>
      </c>
      <c r="F2206" s="7" t="s">
        <v>9087</v>
      </c>
      <c r="G2206" s="7" t="s">
        <v>7226</v>
      </c>
      <c r="H2206" s="7" t="s">
        <v>7309</v>
      </c>
      <c r="I2206" s="7" t="s">
        <v>7923</v>
      </c>
      <c r="J2206" s="7" t="s">
        <v>7247</v>
      </c>
      <c r="K2206" s="7" t="s">
        <v>7129</v>
      </c>
      <c r="L2206" s="9" t="s">
        <v>8424</v>
      </c>
      <c r="M2206" s="9" t="s">
        <v>7925</v>
      </c>
      <c r="N2206" s="9" t="s">
        <v>7443</v>
      </c>
      <c r="O2206" s="7" t="s">
        <v>471</v>
      </c>
      <c r="P2206" s="7"/>
      <c r="Q2206" s="7">
        <v>32010</v>
      </c>
      <c r="R2206" s="7">
        <v>59997</v>
      </c>
      <c r="S2206" s="7" t="s">
        <v>480</v>
      </c>
      <c r="T2206" s="7"/>
      <c r="U2206" s="7"/>
      <c r="V2206" s="7"/>
      <c r="W2206" s="7"/>
      <c r="X2206" s="7"/>
      <c r="Y2206" s="7"/>
      <c r="Z2206" s="9" t="s">
        <v>7641</v>
      </c>
      <c r="AA2206" s="7"/>
      <c r="AB2206" s="7"/>
    </row>
    <row r="2207" spans="1:28" ht="21.6" customHeight="1">
      <c r="A2207" s="7">
        <v>1</v>
      </c>
      <c r="B2207" s="7">
        <v>2026050738</v>
      </c>
      <c r="C2207" s="7">
        <v>1</v>
      </c>
      <c r="D2207" s="7" t="s">
        <v>7123</v>
      </c>
      <c r="E2207" s="7" t="s">
        <v>145</v>
      </c>
      <c r="F2207" s="7" t="s">
        <v>9088</v>
      </c>
      <c r="G2207" s="7" t="s">
        <v>7470</v>
      </c>
      <c r="H2207" s="7" t="s">
        <v>7616</v>
      </c>
      <c r="I2207" s="7" t="s">
        <v>8856</v>
      </c>
      <c r="J2207" s="7" t="s">
        <v>7170</v>
      </c>
      <c r="K2207" s="7" t="s">
        <v>7129</v>
      </c>
      <c r="L2207" s="9" t="s">
        <v>8857</v>
      </c>
      <c r="M2207" s="9" t="s">
        <v>8858</v>
      </c>
      <c r="N2207" s="9"/>
      <c r="O2207" s="7" t="s">
        <v>471</v>
      </c>
      <c r="P2207" s="7"/>
      <c r="Q2207" s="7">
        <v>1369</v>
      </c>
      <c r="R2207" s="7">
        <v>18511</v>
      </c>
      <c r="S2207" s="7" t="s">
        <v>480</v>
      </c>
      <c r="T2207" s="7"/>
      <c r="U2207" s="7"/>
      <c r="V2207" s="7"/>
      <c r="W2207" s="7"/>
      <c r="X2207" s="7"/>
      <c r="Y2207" s="7"/>
      <c r="Z2207" s="9" t="s">
        <v>7766</v>
      </c>
      <c r="AA2207" s="7" t="s">
        <v>480</v>
      </c>
      <c r="AB2207" s="7">
        <v>1</v>
      </c>
    </row>
    <row r="2208" spans="1:28" ht="21.6" customHeight="1">
      <c r="A2208" s="7">
        <v>6</v>
      </c>
      <c r="B2208" s="7">
        <v>2026050787</v>
      </c>
      <c r="C2208" s="7">
        <v>1</v>
      </c>
      <c r="D2208" s="7" t="s">
        <v>7123</v>
      </c>
      <c r="E2208" s="7" t="s">
        <v>145</v>
      </c>
      <c r="F2208" s="7" t="s">
        <v>9088</v>
      </c>
      <c r="G2208" s="7" t="s">
        <v>7257</v>
      </c>
      <c r="H2208" s="7" t="s">
        <v>7150</v>
      </c>
      <c r="I2208" s="7" t="s">
        <v>8795</v>
      </c>
      <c r="J2208" s="7" t="s">
        <v>7199</v>
      </c>
      <c r="K2208" s="7" t="s">
        <v>7129</v>
      </c>
      <c r="L2208" s="9" t="s">
        <v>8796</v>
      </c>
      <c r="M2208" s="9" t="s">
        <v>8797</v>
      </c>
      <c r="N2208" s="9"/>
      <c r="O2208" s="7" t="s">
        <v>471</v>
      </c>
      <c r="P2208" s="7"/>
      <c r="Q2208" s="7"/>
      <c r="R2208" s="7">
        <v>50993</v>
      </c>
      <c r="S2208" s="7" t="s">
        <v>480</v>
      </c>
      <c r="T2208" s="7"/>
      <c r="U2208" s="7"/>
      <c r="V2208" s="7"/>
      <c r="W2208" s="7"/>
      <c r="X2208" s="7"/>
      <c r="Y2208" s="7"/>
      <c r="Z2208" s="9" t="s">
        <v>7766</v>
      </c>
      <c r="AA2208" s="7"/>
      <c r="AB2208" s="7"/>
    </row>
    <row r="2209" spans="1:28" ht="21.6" customHeight="1">
      <c r="A2209" s="7">
        <v>13</v>
      </c>
      <c r="B2209" s="7">
        <v>2026050850</v>
      </c>
      <c r="C2209" s="7">
        <v>1</v>
      </c>
      <c r="D2209" s="7" t="s">
        <v>7123</v>
      </c>
      <c r="E2209" s="7" t="s">
        <v>145</v>
      </c>
      <c r="F2209" s="7" t="s">
        <v>9088</v>
      </c>
      <c r="G2209" s="7" t="s">
        <v>7371</v>
      </c>
      <c r="H2209" s="7" t="s">
        <v>8022</v>
      </c>
      <c r="I2209" s="7" t="s">
        <v>8773</v>
      </c>
      <c r="J2209" s="7" t="s">
        <v>8496</v>
      </c>
      <c r="K2209" s="7" t="s">
        <v>7129</v>
      </c>
      <c r="L2209" s="9" t="s">
        <v>8774</v>
      </c>
      <c r="M2209" s="9" t="s">
        <v>8775</v>
      </c>
      <c r="N2209" s="9"/>
      <c r="O2209" s="7" t="s">
        <v>471</v>
      </c>
      <c r="P2209" s="7"/>
      <c r="Q2209" s="7"/>
      <c r="R2209" s="7">
        <v>244195</v>
      </c>
      <c r="S2209" s="7" t="s">
        <v>480</v>
      </c>
      <c r="T2209" s="7"/>
      <c r="U2209" s="7"/>
      <c r="V2209" s="7"/>
      <c r="W2209" s="7"/>
      <c r="X2209" s="7"/>
      <c r="Y2209" s="7"/>
      <c r="Z2209" s="9" t="s">
        <v>9089</v>
      </c>
      <c r="AA2209" s="7" t="s">
        <v>480</v>
      </c>
      <c r="AB2209" s="7">
        <v>1</v>
      </c>
    </row>
    <row r="2210" spans="1:28" ht="21.6" customHeight="1">
      <c r="A2210" s="7">
        <v>14</v>
      </c>
      <c r="B2210" s="7">
        <v>2026050788</v>
      </c>
      <c r="C2210" s="7">
        <v>1</v>
      </c>
      <c r="D2210" s="7" t="s">
        <v>7123</v>
      </c>
      <c r="E2210" s="7" t="s">
        <v>145</v>
      </c>
      <c r="F2210" s="7" t="s">
        <v>9088</v>
      </c>
      <c r="G2210" s="7" t="s">
        <v>7150</v>
      </c>
      <c r="H2210" s="7" t="s">
        <v>8090</v>
      </c>
      <c r="I2210" s="7" t="s">
        <v>8816</v>
      </c>
      <c r="J2210" s="7" t="s">
        <v>7703</v>
      </c>
      <c r="K2210" s="7" t="s">
        <v>7129</v>
      </c>
      <c r="L2210" s="9" t="s">
        <v>8796</v>
      </c>
      <c r="M2210" s="9" t="s">
        <v>8797</v>
      </c>
      <c r="N2210" s="9"/>
      <c r="O2210" s="7" t="s">
        <v>471</v>
      </c>
      <c r="P2210" s="7"/>
      <c r="Q2210" s="7">
        <v>28637</v>
      </c>
      <c r="R2210" s="7">
        <v>724156</v>
      </c>
      <c r="S2210" s="7" t="s">
        <v>480</v>
      </c>
      <c r="T2210" s="7"/>
      <c r="U2210" s="7"/>
      <c r="V2210" s="7"/>
      <c r="W2210" s="7"/>
      <c r="X2210" s="7"/>
      <c r="Y2210" s="7"/>
      <c r="Z2210" s="9" t="s">
        <v>7766</v>
      </c>
      <c r="AA2210" s="7"/>
      <c r="AB2210" s="7"/>
    </row>
    <row r="2211" spans="1:28" ht="21.6" customHeight="1">
      <c r="A2211" s="7">
        <v>30</v>
      </c>
      <c r="B2211" s="7">
        <v>2026050752</v>
      </c>
      <c r="C2211" s="7">
        <v>1</v>
      </c>
      <c r="D2211" s="7" t="s">
        <v>7123</v>
      </c>
      <c r="E2211" s="7" t="s">
        <v>125</v>
      </c>
      <c r="F2211" s="7" t="s">
        <v>9088</v>
      </c>
      <c r="G2211" s="7" t="s">
        <v>7179</v>
      </c>
      <c r="H2211" s="7" t="s">
        <v>7327</v>
      </c>
      <c r="I2211" s="7" t="s">
        <v>7452</v>
      </c>
      <c r="J2211" s="7" t="s">
        <v>7244</v>
      </c>
      <c r="K2211" s="7" t="s">
        <v>7129</v>
      </c>
      <c r="L2211" s="9" t="s">
        <v>7408</v>
      </c>
      <c r="M2211" s="9" t="s">
        <v>7453</v>
      </c>
      <c r="N2211" s="9" t="s">
        <v>8533</v>
      </c>
      <c r="O2211" s="7" t="s">
        <v>471</v>
      </c>
      <c r="P2211" s="7"/>
      <c r="Q2211" s="7"/>
      <c r="R2211" s="7">
        <v>121696</v>
      </c>
      <c r="S2211" s="7" t="s">
        <v>480</v>
      </c>
      <c r="T2211" s="7"/>
      <c r="U2211" s="7"/>
      <c r="V2211" s="7"/>
      <c r="W2211" s="7"/>
      <c r="X2211" s="7"/>
      <c r="Y2211" s="7"/>
      <c r="Z2211" s="9" t="s">
        <v>7641</v>
      </c>
      <c r="AA2211" s="7"/>
      <c r="AB2211" s="7"/>
    </row>
    <row r="2212" spans="1:28" ht="21.6" customHeight="1">
      <c r="A2212" s="7">
        <v>32</v>
      </c>
      <c r="B2212" s="7">
        <v>2026050828</v>
      </c>
      <c r="C2212" s="7">
        <v>1</v>
      </c>
      <c r="D2212" s="7" t="s">
        <v>7123</v>
      </c>
      <c r="E2212" s="7" t="s">
        <v>125</v>
      </c>
      <c r="F2212" s="7" t="s">
        <v>9088</v>
      </c>
      <c r="G2212" s="7" t="s">
        <v>7332</v>
      </c>
      <c r="H2212" s="7" t="s">
        <v>7372</v>
      </c>
      <c r="I2212" s="7" t="s">
        <v>7530</v>
      </c>
      <c r="J2212" s="7" t="s">
        <v>7247</v>
      </c>
      <c r="K2212" s="7" t="s">
        <v>7129</v>
      </c>
      <c r="L2212" s="9" t="s">
        <v>7531</v>
      </c>
      <c r="M2212" s="9" t="s">
        <v>7532</v>
      </c>
      <c r="N2212" s="9" t="s">
        <v>7376</v>
      </c>
      <c r="O2212" s="7" t="s">
        <v>471</v>
      </c>
      <c r="P2212" s="7"/>
      <c r="Q2212" s="7">
        <v>9169</v>
      </c>
      <c r="R2212" s="7">
        <v>96101</v>
      </c>
      <c r="S2212" s="7" t="s">
        <v>480</v>
      </c>
      <c r="T2212" s="7"/>
      <c r="U2212" s="7"/>
      <c r="V2212" s="7"/>
      <c r="W2212" s="7"/>
      <c r="X2212" s="7" t="s">
        <v>480</v>
      </c>
      <c r="Y2212" s="7" t="s">
        <v>480</v>
      </c>
      <c r="Z2212" s="9" t="s">
        <v>9090</v>
      </c>
      <c r="AA2212" s="7" t="s">
        <v>480</v>
      </c>
      <c r="AB2212" s="7">
        <v>1</v>
      </c>
    </row>
    <row r="2213" spans="1:28" ht="21.6" customHeight="1">
      <c r="A2213" s="7">
        <v>33</v>
      </c>
      <c r="B2213" s="7">
        <v>2026050829</v>
      </c>
      <c r="C2213" s="7">
        <v>1</v>
      </c>
      <c r="D2213" s="7" t="s">
        <v>7123</v>
      </c>
      <c r="E2213" s="7" t="s">
        <v>125</v>
      </c>
      <c r="F2213" s="7" t="s">
        <v>9088</v>
      </c>
      <c r="G2213" s="7" t="s">
        <v>7150</v>
      </c>
      <c r="H2213" s="7" t="s">
        <v>7332</v>
      </c>
      <c r="I2213" s="7" t="s">
        <v>7537</v>
      </c>
      <c r="J2213" s="7" t="s">
        <v>7247</v>
      </c>
      <c r="K2213" s="7" t="s">
        <v>7129</v>
      </c>
      <c r="L2213" s="9" t="s">
        <v>7531</v>
      </c>
      <c r="M2213" s="9" t="s">
        <v>7532</v>
      </c>
      <c r="N2213" s="9" t="s">
        <v>7376</v>
      </c>
      <c r="O2213" s="7" t="s">
        <v>471</v>
      </c>
      <c r="P2213" s="7"/>
      <c r="Q2213" s="7">
        <v>13811</v>
      </c>
      <c r="R2213" s="7">
        <v>164266</v>
      </c>
      <c r="S2213" s="7" t="s">
        <v>480</v>
      </c>
      <c r="T2213" s="7"/>
      <c r="U2213" s="7"/>
      <c r="V2213" s="7"/>
      <c r="W2213" s="7"/>
      <c r="X2213" s="7"/>
      <c r="Y2213" s="7" t="s">
        <v>480</v>
      </c>
      <c r="Z2213" s="9" t="s">
        <v>7641</v>
      </c>
      <c r="AA2213" s="7" t="s">
        <v>480</v>
      </c>
      <c r="AB2213" s="7">
        <v>1</v>
      </c>
    </row>
    <row r="2214" spans="1:28" ht="21.6" customHeight="1">
      <c r="A2214" s="7">
        <v>37</v>
      </c>
      <c r="B2214" s="7">
        <v>2026050774</v>
      </c>
      <c r="C2214" s="7">
        <v>1</v>
      </c>
      <c r="D2214" s="7" t="s">
        <v>7123</v>
      </c>
      <c r="E2214" s="7" t="s">
        <v>125</v>
      </c>
      <c r="F2214" s="7" t="s">
        <v>9088</v>
      </c>
      <c r="G2214" s="7" t="s">
        <v>7314</v>
      </c>
      <c r="H2214" s="7" t="s">
        <v>7196</v>
      </c>
      <c r="I2214" s="7" t="s">
        <v>8495</v>
      </c>
      <c r="J2214" s="7" t="s">
        <v>8496</v>
      </c>
      <c r="K2214" s="7" t="s">
        <v>7129</v>
      </c>
      <c r="L2214" s="9" t="s">
        <v>7408</v>
      </c>
      <c r="M2214" s="9" t="s">
        <v>7472</v>
      </c>
      <c r="N2214" s="9" t="s">
        <v>8497</v>
      </c>
      <c r="O2214" s="7" t="s">
        <v>471</v>
      </c>
      <c r="P2214" s="7"/>
      <c r="Q2214" s="7"/>
      <c r="R2214" s="7">
        <v>18522</v>
      </c>
      <c r="S2214" s="7" t="s">
        <v>480</v>
      </c>
      <c r="T2214" s="7"/>
      <c r="U2214" s="7"/>
      <c r="V2214" s="7"/>
      <c r="W2214" s="7"/>
      <c r="X2214" s="7"/>
      <c r="Y2214" s="7"/>
      <c r="Z2214" s="9" t="s">
        <v>7641</v>
      </c>
      <c r="AA2214" s="7"/>
      <c r="AB2214" s="7"/>
    </row>
    <row r="2215" spans="1:28" ht="21.6" customHeight="1">
      <c r="A2215" s="7">
        <v>39</v>
      </c>
      <c r="B2215" s="7">
        <v>2026050746</v>
      </c>
      <c r="C2215" s="7">
        <v>1</v>
      </c>
      <c r="D2215" s="7" t="s">
        <v>7123</v>
      </c>
      <c r="E2215" s="7" t="s">
        <v>125</v>
      </c>
      <c r="F2215" s="7" t="s">
        <v>9088</v>
      </c>
      <c r="G2215" s="7" t="s">
        <v>7296</v>
      </c>
      <c r="H2215" s="7" t="s">
        <v>7226</v>
      </c>
      <c r="I2215" s="7" t="s">
        <v>8511</v>
      </c>
      <c r="J2215" s="7" t="s">
        <v>8496</v>
      </c>
      <c r="K2215" s="7" t="s">
        <v>7129</v>
      </c>
      <c r="L2215" s="9" t="s">
        <v>7408</v>
      </c>
      <c r="M2215" s="9" t="s">
        <v>7477</v>
      </c>
      <c r="N2215" s="9" t="s">
        <v>7478</v>
      </c>
      <c r="O2215" s="7" t="s">
        <v>471</v>
      </c>
      <c r="P2215" s="7"/>
      <c r="Q2215" s="7"/>
      <c r="R2215" s="7">
        <v>81875</v>
      </c>
      <c r="S2215" s="7" t="s">
        <v>480</v>
      </c>
      <c r="T2215" s="7"/>
      <c r="U2215" s="7"/>
      <c r="V2215" s="7"/>
      <c r="W2215" s="7"/>
      <c r="X2215" s="7"/>
      <c r="Y2215" s="7"/>
      <c r="Z2215" s="9" t="s">
        <v>7641</v>
      </c>
      <c r="AA2215" s="7"/>
      <c r="AB2215" s="7"/>
    </row>
    <row r="2216" spans="1:28" ht="21.6" customHeight="1">
      <c r="A2216" s="7">
        <v>42</v>
      </c>
      <c r="B2216" s="7">
        <v>2026050750</v>
      </c>
      <c r="C2216" s="7">
        <v>1</v>
      </c>
      <c r="D2216" s="7" t="s">
        <v>7123</v>
      </c>
      <c r="E2216" s="7" t="s">
        <v>125</v>
      </c>
      <c r="F2216" s="7" t="s">
        <v>9088</v>
      </c>
      <c r="G2216" s="7" t="s">
        <v>7309</v>
      </c>
      <c r="H2216" s="7" t="s">
        <v>7179</v>
      </c>
      <c r="I2216" s="7" t="s">
        <v>8526</v>
      </c>
      <c r="J2216" s="7" t="s">
        <v>8496</v>
      </c>
      <c r="K2216" s="7" t="s">
        <v>7129</v>
      </c>
      <c r="L2216" s="9" t="s">
        <v>7408</v>
      </c>
      <c r="M2216" s="9" t="s">
        <v>7409</v>
      </c>
      <c r="N2216" s="9" t="s">
        <v>7410</v>
      </c>
      <c r="O2216" s="7" t="s">
        <v>471</v>
      </c>
      <c r="P2216" s="7"/>
      <c r="Q2216" s="7"/>
      <c r="R2216" s="7">
        <v>184650</v>
      </c>
      <c r="S2216" s="7" t="s">
        <v>480</v>
      </c>
      <c r="T2216" s="7"/>
      <c r="U2216" s="7"/>
      <c r="V2216" s="7"/>
      <c r="W2216" s="7"/>
      <c r="X2216" s="7"/>
      <c r="Y2216" s="7"/>
      <c r="Z2216" s="9" t="s">
        <v>7641</v>
      </c>
      <c r="AA2216" s="7"/>
      <c r="AB2216" s="7"/>
    </row>
    <row r="2217" spans="1:28" ht="21.6" customHeight="1">
      <c r="A2217" s="7">
        <v>45</v>
      </c>
      <c r="B2217" s="7">
        <v>2026050748</v>
      </c>
      <c r="C2217" s="7">
        <v>1</v>
      </c>
      <c r="D2217" s="7" t="s">
        <v>7123</v>
      </c>
      <c r="E2217" s="7" t="s">
        <v>125</v>
      </c>
      <c r="F2217" s="7" t="s">
        <v>9088</v>
      </c>
      <c r="G2217" s="7" t="s">
        <v>7226</v>
      </c>
      <c r="H2217" s="7" t="s">
        <v>7309</v>
      </c>
      <c r="I2217" s="7" t="s">
        <v>8517</v>
      </c>
      <c r="J2217" s="7" t="s">
        <v>8496</v>
      </c>
      <c r="K2217" s="7" t="s">
        <v>7129</v>
      </c>
      <c r="L2217" s="9" t="s">
        <v>7408</v>
      </c>
      <c r="M2217" s="9" t="s">
        <v>7659</v>
      </c>
      <c r="N2217" s="9" t="s">
        <v>7660</v>
      </c>
      <c r="O2217" s="7" t="s">
        <v>471</v>
      </c>
      <c r="P2217" s="7"/>
      <c r="Q2217" s="7"/>
      <c r="R2217" s="7">
        <v>136370</v>
      </c>
      <c r="S2217" s="7" t="s">
        <v>480</v>
      </c>
      <c r="T2217" s="7"/>
      <c r="U2217" s="7"/>
      <c r="V2217" s="7"/>
      <c r="W2217" s="7"/>
      <c r="X2217" s="7"/>
      <c r="Y2217" s="7"/>
      <c r="Z2217" s="9" t="s">
        <v>7641</v>
      </c>
      <c r="AA2217" s="7"/>
      <c r="AB2217" s="7"/>
    </row>
    <row r="2218" spans="1:28" ht="21.6" customHeight="1">
      <c r="A2218" s="7">
        <v>1</v>
      </c>
      <c r="B2218" s="7">
        <v>2026051150</v>
      </c>
      <c r="C2218" s="7">
        <v>1</v>
      </c>
      <c r="D2218" s="7" t="s">
        <v>7123</v>
      </c>
      <c r="E2218" s="7" t="s">
        <v>145</v>
      </c>
      <c r="F2218" s="7" t="s">
        <v>9091</v>
      </c>
      <c r="G2218" s="7" t="s">
        <v>8854</v>
      </c>
      <c r="H2218" s="7" t="s">
        <v>7178</v>
      </c>
      <c r="I2218" s="7" t="s">
        <v>8722</v>
      </c>
      <c r="J2218" s="7" t="s">
        <v>7141</v>
      </c>
      <c r="K2218" s="7" t="s">
        <v>7129</v>
      </c>
      <c r="L2218" s="9" t="s">
        <v>7329</v>
      </c>
      <c r="M2218" s="9" t="s">
        <v>8723</v>
      </c>
      <c r="N2218" s="9"/>
      <c r="O2218" s="7" t="s">
        <v>471</v>
      </c>
      <c r="P2218" s="7">
        <v>6018</v>
      </c>
      <c r="Q2218" s="7">
        <v>11832</v>
      </c>
      <c r="R2218" s="7">
        <v>36903</v>
      </c>
      <c r="S2218" s="7" t="s">
        <v>480</v>
      </c>
      <c r="T2218" s="7"/>
      <c r="U2218" s="7"/>
      <c r="V2218" s="7"/>
      <c r="W2218" s="7"/>
      <c r="X2218" s="7"/>
      <c r="Y2218" s="7"/>
      <c r="Z2218" s="9" t="s">
        <v>8867</v>
      </c>
      <c r="AA2218" s="7" t="s">
        <v>480</v>
      </c>
      <c r="AB2218" s="7">
        <v>1</v>
      </c>
    </row>
    <row r="2219" spans="1:28" ht="21.6" customHeight="1">
      <c r="A2219" s="7">
        <v>3</v>
      </c>
      <c r="B2219" s="7">
        <v>2026051206</v>
      </c>
      <c r="C2219" s="7">
        <v>1</v>
      </c>
      <c r="D2219" s="7" t="s">
        <v>7123</v>
      </c>
      <c r="E2219" s="7" t="s">
        <v>145</v>
      </c>
      <c r="F2219" s="7" t="s">
        <v>9091</v>
      </c>
      <c r="G2219" s="7" t="s">
        <v>7179</v>
      </c>
      <c r="H2219" s="7" t="s">
        <v>7932</v>
      </c>
      <c r="I2219" s="7" t="s">
        <v>8827</v>
      </c>
      <c r="J2219" s="7" t="s">
        <v>7141</v>
      </c>
      <c r="K2219" s="7" t="s">
        <v>7129</v>
      </c>
      <c r="L2219" s="9" t="s">
        <v>8828</v>
      </c>
      <c r="M2219" s="9" t="s">
        <v>8829</v>
      </c>
      <c r="N2219" s="9"/>
      <c r="O2219" s="7" t="s">
        <v>471</v>
      </c>
      <c r="P2219" s="7">
        <v>205</v>
      </c>
      <c r="Q2219" s="7">
        <v>10376</v>
      </c>
      <c r="R2219" s="7">
        <v>59408</v>
      </c>
      <c r="S2219" s="7" t="s">
        <v>480</v>
      </c>
      <c r="T2219" s="7"/>
      <c r="U2219" s="7"/>
      <c r="V2219" s="7"/>
      <c r="W2219" s="7"/>
      <c r="X2219" s="7"/>
      <c r="Y2219" s="7"/>
      <c r="Z2219" s="9" t="s">
        <v>8867</v>
      </c>
      <c r="AA2219" s="7" t="s">
        <v>480</v>
      </c>
      <c r="AB2219" s="7">
        <v>1</v>
      </c>
    </row>
    <row r="2220" spans="1:28" ht="21.6" customHeight="1">
      <c r="A2220" s="7">
        <v>11</v>
      </c>
      <c r="B2220" s="7">
        <v>2026050916</v>
      </c>
      <c r="C2220" s="7">
        <v>1</v>
      </c>
      <c r="D2220" s="7" t="s">
        <v>7123</v>
      </c>
      <c r="E2220" s="7" t="s">
        <v>145</v>
      </c>
      <c r="F2220" s="7" t="s">
        <v>9092</v>
      </c>
      <c r="G2220" s="7" t="s">
        <v>9024</v>
      </c>
      <c r="H2220" s="7" t="s">
        <v>9093</v>
      </c>
      <c r="I2220" s="7" t="s">
        <v>8849</v>
      </c>
      <c r="J2220" s="7" t="s">
        <v>7199</v>
      </c>
      <c r="K2220" s="7" t="s">
        <v>7129</v>
      </c>
      <c r="L2220" s="9" t="s">
        <v>8799</v>
      </c>
      <c r="M2220" s="9" t="s">
        <v>8850</v>
      </c>
      <c r="N2220" s="9" t="s">
        <v>8851</v>
      </c>
      <c r="O2220" s="7" t="s">
        <v>471</v>
      </c>
      <c r="P2220" s="7"/>
      <c r="Q2220" s="7"/>
      <c r="R2220" s="7">
        <v>292355</v>
      </c>
      <c r="S2220" s="7" t="s">
        <v>480</v>
      </c>
      <c r="T2220" s="7"/>
      <c r="U2220" s="7"/>
      <c r="V2220" s="7"/>
      <c r="W2220" s="7"/>
      <c r="X2220" s="7"/>
      <c r="Y2220" s="7"/>
      <c r="Z2220" s="9" t="s">
        <v>9094</v>
      </c>
      <c r="AA2220" s="7" t="s">
        <v>480</v>
      </c>
      <c r="AB2220" s="7">
        <v>1</v>
      </c>
    </row>
    <row r="2221" spans="1:28" ht="21.6" customHeight="1">
      <c r="A2221" s="7">
        <v>16</v>
      </c>
      <c r="B2221" s="7">
        <v>2026051310</v>
      </c>
      <c r="C2221" s="7">
        <v>1</v>
      </c>
      <c r="D2221" s="7" t="s">
        <v>7123</v>
      </c>
      <c r="E2221" s="7" t="s">
        <v>145</v>
      </c>
      <c r="F2221" s="7" t="s">
        <v>9091</v>
      </c>
      <c r="G2221" s="7" t="s">
        <v>7744</v>
      </c>
      <c r="H2221" s="7" t="s">
        <v>7649</v>
      </c>
      <c r="I2221" s="7" t="s">
        <v>8760</v>
      </c>
      <c r="J2221" s="7" t="s">
        <v>7223</v>
      </c>
      <c r="K2221" s="7" t="s">
        <v>7129</v>
      </c>
      <c r="L2221" s="9" t="s">
        <v>8667</v>
      </c>
      <c r="M2221" s="9" t="s">
        <v>8761</v>
      </c>
      <c r="N2221" s="9" t="s">
        <v>8657</v>
      </c>
      <c r="O2221" s="7" t="s">
        <v>471</v>
      </c>
      <c r="P2221" s="7"/>
      <c r="Q2221" s="7"/>
      <c r="R2221" s="7">
        <v>154723</v>
      </c>
      <c r="S2221" s="7" t="s">
        <v>480</v>
      </c>
      <c r="T2221" s="7"/>
      <c r="U2221" s="7"/>
      <c r="V2221" s="7"/>
      <c r="W2221" s="7"/>
      <c r="X2221" s="7"/>
      <c r="Y2221" s="7"/>
      <c r="Z2221" s="9" t="s">
        <v>7766</v>
      </c>
      <c r="AA2221" s="7" t="s">
        <v>480</v>
      </c>
      <c r="AB2221" s="7">
        <v>1</v>
      </c>
    </row>
    <row r="2222" spans="1:28" ht="21.6" customHeight="1">
      <c r="A2222" s="7">
        <v>19</v>
      </c>
      <c r="B2222" s="7">
        <v>2026050913</v>
      </c>
      <c r="C2222" s="7">
        <v>1</v>
      </c>
      <c r="D2222" s="7" t="s">
        <v>7123</v>
      </c>
      <c r="E2222" s="7" t="s">
        <v>145</v>
      </c>
      <c r="F2222" s="7" t="s">
        <v>9092</v>
      </c>
      <c r="G2222" s="7" t="s">
        <v>7952</v>
      </c>
      <c r="H2222" s="7" t="s">
        <v>7953</v>
      </c>
      <c r="I2222" s="7" t="s">
        <v>8798</v>
      </c>
      <c r="J2222" s="7" t="s">
        <v>7223</v>
      </c>
      <c r="K2222" s="7" t="s">
        <v>7129</v>
      </c>
      <c r="L2222" s="9" t="s">
        <v>8799</v>
      </c>
      <c r="M2222" s="9" t="s">
        <v>8800</v>
      </c>
      <c r="N2222" s="9" t="s">
        <v>8801</v>
      </c>
      <c r="O2222" s="7" t="s">
        <v>471</v>
      </c>
      <c r="P2222" s="7"/>
      <c r="Q2222" s="7"/>
      <c r="R2222" s="7">
        <v>35325</v>
      </c>
      <c r="S2222" s="7" t="s">
        <v>480</v>
      </c>
      <c r="T2222" s="7"/>
      <c r="U2222" s="7"/>
      <c r="V2222" s="7"/>
      <c r="W2222" s="7"/>
      <c r="X2222" s="7"/>
      <c r="Y2222" s="7"/>
      <c r="Z2222" s="9" t="s">
        <v>7766</v>
      </c>
      <c r="AA2222" s="7" t="s">
        <v>480</v>
      </c>
      <c r="AB2222" s="7">
        <v>1</v>
      </c>
    </row>
    <row r="2223" spans="1:28" ht="21.6" customHeight="1">
      <c r="A2223" s="7">
        <v>44</v>
      </c>
      <c r="B2223" s="7">
        <v>2026051288</v>
      </c>
      <c r="C2223" s="7">
        <v>1</v>
      </c>
      <c r="D2223" s="7" t="s">
        <v>7123</v>
      </c>
      <c r="E2223" s="7" t="s">
        <v>145</v>
      </c>
      <c r="F2223" s="7" t="s">
        <v>9091</v>
      </c>
      <c r="G2223" s="7" t="s">
        <v>7774</v>
      </c>
      <c r="H2223" s="7" t="s">
        <v>7126</v>
      </c>
      <c r="I2223" s="7" t="s">
        <v>8783</v>
      </c>
      <c r="J2223" s="7" t="s">
        <v>8784</v>
      </c>
      <c r="K2223" s="7" t="s">
        <v>7129</v>
      </c>
      <c r="L2223" s="9" t="s">
        <v>8750</v>
      </c>
      <c r="M2223" s="9" t="s">
        <v>8785</v>
      </c>
      <c r="N2223" s="9" t="s">
        <v>8786</v>
      </c>
      <c r="O2223" s="7" t="s">
        <v>471</v>
      </c>
      <c r="P2223" s="7"/>
      <c r="Q2223" s="7"/>
      <c r="R2223" s="7">
        <v>2632</v>
      </c>
      <c r="S2223" s="7" t="s">
        <v>480</v>
      </c>
      <c r="T2223" s="7"/>
      <c r="U2223" s="7"/>
      <c r="V2223" s="7"/>
      <c r="W2223" s="7"/>
      <c r="X2223" s="7"/>
      <c r="Y2223" s="7"/>
      <c r="Z2223" s="9" t="s">
        <v>7766</v>
      </c>
      <c r="AA2223" s="7" t="s">
        <v>480</v>
      </c>
      <c r="AB2223" s="7">
        <v>1</v>
      </c>
    </row>
    <row r="2224" spans="1:28" ht="21.6" customHeight="1">
      <c r="A2224" s="7">
        <v>45</v>
      </c>
      <c r="B2224" s="7">
        <v>2026051346</v>
      </c>
      <c r="C2224" s="7">
        <v>1</v>
      </c>
      <c r="D2224" s="7" t="s">
        <v>7123</v>
      </c>
      <c r="E2224" s="7" t="s">
        <v>130</v>
      </c>
      <c r="F2224" s="7" t="s">
        <v>9095</v>
      </c>
      <c r="G2224" s="7" t="s">
        <v>7309</v>
      </c>
      <c r="H2224" s="7" t="s">
        <v>9096</v>
      </c>
      <c r="I2224" s="7" t="s">
        <v>7328</v>
      </c>
      <c r="J2224" s="7" t="s">
        <v>7170</v>
      </c>
      <c r="K2224" s="7" t="s">
        <v>7129</v>
      </c>
      <c r="L2224" s="9" t="s">
        <v>7329</v>
      </c>
      <c r="M2224" s="9" t="s">
        <v>7330</v>
      </c>
      <c r="N2224" s="9" t="s">
        <v>7331</v>
      </c>
      <c r="O2224" s="7" t="s">
        <v>471</v>
      </c>
      <c r="P2224" s="7">
        <v>7811</v>
      </c>
      <c r="Q2224" s="7">
        <v>17110</v>
      </c>
      <c r="R2224" s="7">
        <v>24866</v>
      </c>
      <c r="S2224" s="7" t="s">
        <v>480</v>
      </c>
      <c r="T2224" s="7"/>
      <c r="U2224" s="7"/>
      <c r="V2224" s="7"/>
      <c r="W2224" s="7"/>
      <c r="X2224" s="7"/>
      <c r="Y2224" s="7"/>
      <c r="Z2224" s="9" t="s">
        <v>7132</v>
      </c>
      <c r="AA2224" s="7" t="s">
        <v>480</v>
      </c>
      <c r="AB2224" s="7">
        <v>1</v>
      </c>
    </row>
    <row r="2225" spans="1:28" ht="21.6" customHeight="1">
      <c r="A2225" s="7">
        <v>47</v>
      </c>
      <c r="B2225" s="7">
        <v>2026051081</v>
      </c>
      <c r="C2225" s="7">
        <v>1</v>
      </c>
      <c r="D2225" s="7" t="s">
        <v>7123</v>
      </c>
      <c r="E2225" s="7" t="s">
        <v>130</v>
      </c>
      <c r="F2225" s="7" t="s">
        <v>9092</v>
      </c>
      <c r="G2225" s="7" t="s">
        <v>7197</v>
      </c>
      <c r="H2225" s="7" t="s">
        <v>7333</v>
      </c>
      <c r="I2225" s="7" t="s">
        <v>8102</v>
      </c>
      <c r="J2225" s="7" t="s">
        <v>7170</v>
      </c>
      <c r="K2225" s="7" t="s">
        <v>7129</v>
      </c>
      <c r="L2225" s="9" t="s">
        <v>7496</v>
      </c>
      <c r="M2225" s="9" t="s">
        <v>8103</v>
      </c>
      <c r="N2225" s="9" t="s">
        <v>7646</v>
      </c>
      <c r="O2225" s="7" t="s">
        <v>471</v>
      </c>
      <c r="P2225" s="7"/>
      <c r="Q2225" s="7">
        <v>2203</v>
      </c>
      <c r="R2225" s="7">
        <v>118059</v>
      </c>
      <c r="S2225" s="7" t="s">
        <v>480</v>
      </c>
      <c r="T2225" s="7"/>
      <c r="U2225" s="7"/>
      <c r="V2225" s="7"/>
      <c r="W2225" s="7"/>
      <c r="X2225" s="7"/>
      <c r="Y2225" s="7"/>
      <c r="Z2225" s="9" t="s">
        <v>7132</v>
      </c>
      <c r="AA2225" s="7"/>
      <c r="AB2225" s="7"/>
    </row>
    <row r="2226" spans="1:28" ht="21.6" customHeight="1">
      <c r="A2226" s="7">
        <v>49</v>
      </c>
      <c r="B2226" s="7">
        <v>2026051097</v>
      </c>
      <c r="C2226" s="7">
        <v>1</v>
      </c>
      <c r="D2226" s="7" t="s">
        <v>7123</v>
      </c>
      <c r="E2226" s="7" t="s">
        <v>130</v>
      </c>
      <c r="F2226" s="7" t="s">
        <v>9092</v>
      </c>
      <c r="G2226" s="7" t="s">
        <v>7535</v>
      </c>
      <c r="H2226" s="7" t="s">
        <v>8326</v>
      </c>
      <c r="I2226" s="7" t="s">
        <v>8545</v>
      </c>
      <c r="J2226" s="7" t="s">
        <v>7170</v>
      </c>
      <c r="K2226" s="7" t="s">
        <v>7129</v>
      </c>
      <c r="L2226" s="9" t="s">
        <v>7486</v>
      </c>
      <c r="M2226" s="9" t="s">
        <v>7487</v>
      </c>
      <c r="N2226" s="9"/>
      <c r="O2226" s="7" t="s">
        <v>471</v>
      </c>
      <c r="P2226" s="7"/>
      <c r="Q2226" s="7">
        <v>443</v>
      </c>
      <c r="R2226" s="7">
        <v>18579</v>
      </c>
      <c r="S2226" s="7" t="s">
        <v>480</v>
      </c>
      <c r="T2226" s="7"/>
      <c r="U2226" s="7"/>
      <c r="V2226" s="7"/>
      <c r="W2226" s="7"/>
      <c r="X2226" s="7"/>
      <c r="Y2226" s="7"/>
      <c r="Z2226" s="9" t="s">
        <v>7132</v>
      </c>
      <c r="AA2226" s="7" t="s">
        <v>480</v>
      </c>
      <c r="AB2226" s="7">
        <v>1</v>
      </c>
    </row>
    <row r="2227" spans="1:28" ht="21.6" customHeight="1">
      <c r="A2227" s="7">
        <v>51</v>
      </c>
      <c r="B2227" s="7">
        <v>2026051054</v>
      </c>
      <c r="C2227" s="7">
        <v>1</v>
      </c>
      <c r="D2227" s="7" t="s">
        <v>7123</v>
      </c>
      <c r="E2227" s="7" t="s">
        <v>130</v>
      </c>
      <c r="F2227" s="7" t="s">
        <v>9092</v>
      </c>
      <c r="G2227" s="7" t="s">
        <v>9097</v>
      </c>
      <c r="H2227" s="7" t="s">
        <v>9016</v>
      </c>
      <c r="I2227" s="7" t="s">
        <v>8908</v>
      </c>
      <c r="J2227" s="7" t="s">
        <v>7199</v>
      </c>
      <c r="K2227" s="7" t="s">
        <v>7129</v>
      </c>
      <c r="L2227" s="9" t="s">
        <v>8909</v>
      </c>
      <c r="M2227" s="9" t="s">
        <v>8910</v>
      </c>
      <c r="N2227" s="9" t="s">
        <v>8911</v>
      </c>
      <c r="O2227" s="7" t="s">
        <v>471</v>
      </c>
      <c r="P2227" s="7"/>
      <c r="Q2227" s="7"/>
      <c r="R2227" s="7">
        <v>309533</v>
      </c>
      <c r="S2227" s="7" t="s">
        <v>480</v>
      </c>
      <c r="T2227" s="7"/>
      <c r="U2227" s="7"/>
      <c r="V2227" s="7"/>
      <c r="W2227" s="7"/>
      <c r="X2227" s="7"/>
      <c r="Y2227" s="7"/>
      <c r="Z2227" s="9" t="s">
        <v>7132</v>
      </c>
      <c r="AA2227" s="7"/>
      <c r="AB2227" s="7"/>
    </row>
    <row r="2228" spans="1:28" ht="21.6" customHeight="1">
      <c r="A2228" s="7">
        <v>54</v>
      </c>
      <c r="B2228" s="7">
        <v>2026051009</v>
      </c>
      <c r="C2228" s="7">
        <v>1</v>
      </c>
      <c r="D2228" s="7" t="s">
        <v>7123</v>
      </c>
      <c r="E2228" s="7" t="s">
        <v>130</v>
      </c>
      <c r="F2228" s="7" t="s">
        <v>9092</v>
      </c>
      <c r="G2228" s="7" t="s">
        <v>7237</v>
      </c>
      <c r="H2228" s="7" t="s">
        <v>8307</v>
      </c>
      <c r="I2228" s="7" t="s">
        <v>7215</v>
      </c>
      <c r="J2228" s="7" t="s">
        <v>7199</v>
      </c>
      <c r="K2228" s="7" t="s">
        <v>7129</v>
      </c>
      <c r="L2228" s="9" t="s">
        <v>7216</v>
      </c>
      <c r="M2228" s="9" t="s">
        <v>7217</v>
      </c>
      <c r="N2228" s="9" t="s">
        <v>7218</v>
      </c>
      <c r="O2228" s="7" t="s">
        <v>471</v>
      </c>
      <c r="P2228" s="7"/>
      <c r="Q2228" s="7"/>
      <c r="R2228" s="7">
        <v>28748</v>
      </c>
      <c r="S2228" s="7" t="s">
        <v>480</v>
      </c>
      <c r="T2228" s="7"/>
      <c r="U2228" s="7"/>
      <c r="V2228" s="7"/>
      <c r="W2228" s="7"/>
      <c r="X2228" s="7"/>
      <c r="Y2228" s="7"/>
      <c r="Z2228" s="9" t="s">
        <v>7132</v>
      </c>
      <c r="AA2228" s="7" t="s">
        <v>480</v>
      </c>
      <c r="AB2228" s="7"/>
    </row>
    <row r="2229" spans="1:28" ht="21.6" customHeight="1">
      <c r="A2229" s="7">
        <v>56</v>
      </c>
      <c r="B2229" s="7">
        <v>2026051052</v>
      </c>
      <c r="C2229" s="7">
        <v>1</v>
      </c>
      <c r="D2229" s="7" t="s">
        <v>7123</v>
      </c>
      <c r="E2229" s="7" t="s">
        <v>130</v>
      </c>
      <c r="F2229" s="7" t="s">
        <v>9092</v>
      </c>
      <c r="G2229" s="7" t="s">
        <v>7150</v>
      </c>
      <c r="H2229" s="7" t="s">
        <v>7373</v>
      </c>
      <c r="I2229" s="7" t="s">
        <v>8913</v>
      </c>
      <c r="J2229" s="7" t="s">
        <v>7223</v>
      </c>
      <c r="K2229" s="7" t="s">
        <v>7129</v>
      </c>
      <c r="L2229" s="9" t="s">
        <v>8909</v>
      </c>
      <c r="M2229" s="9" t="s">
        <v>8910</v>
      </c>
      <c r="N2229" s="9" t="s">
        <v>8911</v>
      </c>
      <c r="O2229" s="7" t="s">
        <v>471</v>
      </c>
      <c r="P2229" s="7"/>
      <c r="Q2229" s="7"/>
      <c r="R2229" s="7">
        <v>104482</v>
      </c>
      <c r="S2229" s="7" t="s">
        <v>480</v>
      </c>
      <c r="T2229" s="7"/>
      <c r="U2229" s="7"/>
      <c r="V2229" s="7"/>
      <c r="W2229" s="7"/>
      <c r="X2229" s="7"/>
      <c r="Y2229" s="7"/>
      <c r="Z2229" s="9" t="s">
        <v>7132</v>
      </c>
      <c r="AA2229" s="7"/>
      <c r="AB2229" s="7"/>
    </row>
    <row r="2230" spans="1:28" ht="21.6" customHeight="1">
      <c r="A2230" s="7">
        <v>58</v>
      </c>
      <c r="B2230" s="7">
        <v>2026050994</v>
      </c>
      <c r="C2230" s="7">
        <v>1</v>
      </c>
      <c r="D2230" s="7" t="s">
        <v>7123</v>
      </c>
      <c r="E2230" s="7" t="s">
        <v>130</v>
      </c>
      <c r="F2230" s="7" t="s">
        <v>9092</v>
      </c>
      <c r="G2230" s="7" t="s">
        <v>7179</v>
      </c>
      <c r="H2230" s="7" t="s">
        <v>7347</v>
      </c>
      <c r="I2230" s="7" t="s">
        <v>7239</v>
      </c>
      <c r="J2230" s="7" t="s">
        <v>7234</v>
      </c>
      <c r="K2230" s="7" t="s">
        <v>7129</v>
      </c>
      <c r="L2230" s="9" t="s">
        <v>7240</v>
      </c>
      <c r="M2230" s="9" t="s">
        <v>7241</v>
      </c>
      <c r="N2230" s="9" t="s">
        <v>7218</v>
      </c>
      <c r="O2230" s="7" t="s">
        <v>471</v>
      </c>
      <c r="P2230" s="7"/>
      <c r="Q2230" s="7">
        <v>2975</v>
      </c>
      <c r="R2230" s="7">
        <v>376505</v>
      </c>
      <c r="S2230" s="7" t="s">
        <v>480</v>
      </c>
      <c r="T2230" s="7"/>
      <c r="U2230" s="7"/>
      <c r="V2230" s="7"/>
      <c r="W2230" s="7"/>
      <c r="X2230" s="7"/>
      <c r="Y2230" s="7"/>
      <c r="Z2230" s="9" t="s">
        <v>7132</v>
      </c>
      <c r="AA2230" s="7" t="s">
        <v>480</v>
      </c>
      <c r="AB2230" s="7">
        <v>1</v>
      </c>
    </row>
    <row r="2231" spans="1:28" ht="21.6" customHeight="1">
      <c r="A2231" s="7">
        <v>60</v>
      </c>
      <c r="B2231" s="7">
        <v>2026051483</v>
      </c>
      <c r="C2231" s="7">
        <v>1</v>
      </c>
      <c r="D2231" s="7" t="s">
        <v>7123</v>
      </c>
      <c r="E2231" s="7" t="s">
        <v>130</v>
      </c>
      <c r="F2231" s="7" t="s">
        <v>9095</v>
      </c>
      <c r="G2231" s="7" t="s">
        <v>7196</v>
      </c>
      <c r="H2231" s="7" t="s">
        <v>7150</v>
      </c>
      <c r="I2231" s="7" t="s">
        <v>8838</v>
      </c>
      <c r="J2231" s="7" t="s">
        <v>7247</v>
      </c>
      <c r="K2231" s="7" t="s">
        <v>7129</v>
      </c>
      <c r="L2231" s="9" t="s">
        <v>8667</v>
      </c>
      <c r="M2231" s="9" t="s">
        <v>8839</v>
      </c>
      <c r="N2231" s="9" t="s">
        <v>8840</v>
      </c>
      <c r="O2231" s="7" t="s">
        <v>471</v>
      </c>
      <c r="P2231" s="7"/>
      <c r="Q2231" s="7">
        <v>5413</v>
      </c>
      <c r="R2231" s="7">
        <v>32453</v>
      </c>
      <c r="S2231" s="7" t="s">
        <v>480</v>
      </c>
      <c r="T2231" s="7"/>
      <c r="U2231" s="7"/>
      <c r="V2231" s="7"/>
      <c r="W2231" s="7"/>
      <c r="X2231" s="7"/>
      <c r="Y2231" s="7"/>
      <c r="Z2231" s="9" t="s">
        <v>7132</v>
      </c>
      <c r="AA2231" s="7"/>
      <c r="AB2231" s="7"/>
    </row>
    <row r="2232" spans="1:28" ht="21.6" customHeight="1">
      <c r="A2232" s="7">
        <v>62</v>
      </c>
      <c r="B2232" s="7">
        <v>2026051083</v>
      </c>
      <c r="C2232" s="7">
        <v>1</v>
      </c>
      <c r="D2232" s="7" t="s">
        <v>7123</v>
      </c>
      <c r="E2232" s="7" t="s">
        <v>130</v>
      </c>
      <c r="F2232" s="7" t="s">
        <v>9092</v>
      </c>
      <c r="G2232" s="7" t="s">
        <v>7955</v>
      </c>
      <c r="H2232" s="7" t="s">
        <v>8175</v>
      </c>
      <c r="I2232" s="7" t="s">
        <v>8231</v>
      </c>
      <c r="J2232" s="7" t="s">
        <v>1843</v>
      </c>
      <c r="K2232" s="7" t="s">
        <v>7129</v>
      </c>
      <c r="L2232" s="9" t="s">
        <v>7496</v>
      </c>
      <c r="M2232" s="9" t="s">
        <v>7497</v>
      </c>
      <c r="N2232" s="9" t="s">
        <v>7498</v>
      </c>
      <c r="O2232" s="7" t="s">
        <v>471</v>
      </c>
      <c r="P2232" s="7"/>
      <c r="Q2232" s="7"/>
      <c r="R2232" s="7">
        <v>197590</v>
      </c>
      <c r="S2232" s="7" t="s">
        <v>480</v>
      </c>
      <c r="T2232" s="7"/>
      <c r="U2232" s="7"/>
      <c r="V2232" s="7"/>
      <c r="W2232" s="7"/>
      <c r="X2232" s="7"/>
      <c r="Y2232" s="7"/>
      <c r="Z2232" s="9" t="s">
        <v>7132</v>
      </c>
      <c r="AA2232" s="7"/>
      <c r="AB2232" s="7"/>
    </row>
    <row r="2233" spans="1:28" ht="21.6" customHeight="1">
      <c r="A2233" s="7">
        <v>64</v>
      </c>
      <c r="B2233" s="7">
        <v>2026051360</v>
      </c>
      <c r="C2233" s="7">
        <v>1</v>
      </c>
      <c r="D2233" s="7" t="s">
        <v>7123</v>
      </c>
      <c r="E2233" s="7" t="s">
        <v>130</v>
      </c>
      <c r="F2233" s="7" t="s">
        <v>9095</v>
      </c>
      <c r="G2233" s="7" t="s">
        <v>7327</v>
      </c>
      <c r="H2233" s="7" t="s">
        <v>7347</v>
      </c>
      <c r="I2233" s="7" t="s">
        <v>7702</v>
      </c>
      <c r="J2233" s="7" t="s">
        <v>7703</v>
      </c>
      <c r="K2233" s="7" t="s">
        <v>7129</v>
      </c>
      <c r="L2233" s="9" t="s">
        <v>7704</v>
      </c>
      <c r="M2233" s="9" t="s">
        <v>7705</v>
      </c>
      <c r="N2233" s="9" t="s">
        <v>7706</v>
      </c>
      <c r="O2233" s="7" t="s">
        <v>471</v>
      </c>
      <c r="P2233" s="7"/>
      <c r="Q2233" s="7">
        <v>3418</v>
      </c>
      <c r="R2233" s="7">
        <v>219463</v>
      </c>
      <c r="S2233" s="7" t="s">
        <v>480</v>
      </c>
      <c r="T2233" s="7"/>
      <c r="U2233" s="7"/>
      <c r="V2233" s="7"/>
      <c r="W2233" s="7"/>
      <c r="X2233" s="7"/>
      <c r="Y2233" s="7"/>
      <c r="Z2233" s="9" t="s">
        <v>7132</v>
      </c>
      <c r="AA2233" s="7"/>
      <c r="AB2233" s="7"/>
    </row>
    <row r="2234" spans="1:28" ht="21.6" customHeight="1">
      <c r="A2234" s="7">
        <v>66</v>
      </c>
      <c r="B2234" s="7">
        <v>2026051358</v>
      </c>
      <c r="C2234" s="7">
        <v>1</v>
      </c>
      <c r="D2234" s="7" t="s">
        <v>7123</v>
      </c>
      <c r="E2234" s="7" t="s">
        <v>130</v>
      </c>
      <c r="F2234" s="7" t="s">
        <v>9095</v>
      </c>
      <c r="G2234" s="7" t="s">
        <v>7179</v>
      </c>
      <c r="H2234" s="7" t="s">
        <v>7327</v>
      </c>
      <c r="I2234" s="7" t="s">
        <v>7708</v>
      </c>
      <c r="J2234" s="7" t="s">
        <v>7703</v>
      </c>
      <c r="K2234" s="7" t="s">
        <v>7129</v>
      </c>
      <c r="L2234" s="9" t="s">
        <v>7704</v>
      </c>
      <c r="M2234" s="9" t="s">
        <v>7705</v>
      </c>
      <c r="N2234" s="9" t="s">
        <v>7709</v>
      </c>
      <c r="O2234" s="7" t="s">
        <v>471</v>
      </c>
      <c r="P2234" s="7"/>
      <c r="Q2234" s="7">
        <v>9726</v>
      </c>
      <c r="R2234" s="7">
        <v>308938</v>
      </c>
      <c r="S2234" s="7" t="s">
        <v>480</v>
      </c>
      <c r="T2234" s="7"/>
      <c r="U2234" s="7"/>
      <c r="V2234" s="7"/>
      <c r="W2234" s="7"/>
      <c r="X2234" s="7"/>
      <c r="Y2234" s="7"/>
      <c r="Z2234" s="9" t="s">
        <v>7132</v>
      </c>
      <c r="AA2234" s="7"/>
      <c r="AB2234" s="7"/>
    </row>
    <row r="2235" spans="1:28" ht="21.6" customHeight="1">
      <c r="A2235" s="7">
        <v>77</v>
      </c>
      <c r="B2235" s="7">
        <v>2026051260</v>
      </c>
      <c r="C2235" s="7">
        <v>1</v>
      </c>
      <c r="D2235" s="7" t="s">
        <v>7123</v>
      </c>
      <c r="E2235" s="7" t="s">
        <v>125</v>
      </c>
      <c r="F2235" s="7" t="s">
        <v>9091</v>
      </c>
      <c r="G2235" s="7" t="s">
        <v>7314</v>
      </c>
      <c r="H2235" s="7" t="s">
        <v>7196</v>
      </c>
      <c r="I2235" s="7" t="s">
        <v>7311</v>
      </c>
      <c r="J2235" s="7" t="s">
        <v>7141</v>
      </c>
      <c r="K2235" s="7" t="s">
        <v>7129</v>
      </c>
      <c r="L2235" s="9" t="s">
        <v>7312</v>
      </c>
      <c r="M2235" s="9" t="s">
        <v>7313</v>
      </c>
      <c r="N2235" s="9"/>
      <c r="O2235" s="7" t="s">
        <v>471</v>
      </c>
      <c r="P2235" s="7"/>
      <c r="Q2235" s="7">
        <v>2500</v>
      </c>
      <c r="R2235" s="7">
        <v>50000</v>
      </c>
      <c r="S2235" s="7" t="s">
        <v>480</v>
      </c>
      <c r="T2235" s="7"/>
      <c r="U2235" s="7"/>
      <c r="V2235" s="7"/>
      <c r="W2235" s="7"/>
      <c r="X2235" s="7"/>
      <c r="Y2235" s="7"/>
      <c r="Z2235" s="9" t="s">
        <v>7641</v>
      </c>
      <c r="AA2235" s="7"/>
      <c r="AB2235" s="7"/>
    </row>
    <row r="2236" spans="1:28" ht="21.6" customHeight="1">
      <c r="A2236" s="7">
        <v>80</v>
      </c>
      <c r="B2236" s="7">
        <v>2026051330</v>
      </c>
      <c r="C2236" s="7">
        <v>1</v>
      </c>
      <c r="D2236" s="7" t="s">
        <v>7123</v>
      </c>
      <c r="E2236" s="7" t="s">
        <v>125</v>
      </c>
      <c r="F2236" s="7" t="s">
        <v>9095</v>
      </c>
      <c r="G2236" s="7" t="s">
        <v>7296</v>
      </c>
      <c r="H2236" s="7" t="s">
        <v>7226</v>
      </c>
      <c r="I2236" s="7" t="s">
        <v>7628</v>
      </c>
      <c r="J2236" s="7" t="s">
        <v>7170</v>
      </c>
      <c r="K2236" s="7" t="s">
        <v>7129</v>
      </c>
      <c r="L2236" s="9" t="s">
        <v>7329</v>
      </c>
      <c r="M2236" s="9" t="s">
        <v>7629</v>
      </c>
      <c r="N2236" s="9" t="s">
        <v>7630</v>
      </c>
      <c r="O2236" s="7" t="s">
        <v>471</v>
      </c>
      <c r="P2236" s="7">
        <v>2262</v>
      </c>
      <c r="Q2236" s="7">
        <v>3111</v>
      </c>
      <c r="R2236" s="7">
        <v>11208</v>
      </c>
      <c r="S2236" s="7" t="s">
        <v>480</v>
      </c>
      <c r="T2236" s="7"/>
      <c r="U2236" s="7"/>
      <c r="V2236" s="7"/>
      <c r="W2236" s="7"/>
      <c r="X2236" s="7"/>
      <c r="Y2236" s="7"/>
      <c r="Z2236" s="9" t="s">
        <v>7641</v>
      </c>
      <c r="AA2236" s="7" t="s">
        <v>480</v>
      </c>
      <c r="AB2236" s="7"/>
    </row>
    <row r="2237" spans="1:28" ht="21.6" customHeight="1">
      <c r="A2237" s="7">
        <v>85</v>
      </c>
      <c r="B2237" s="7">
        <v>2026051289</v>
      </c>
      <c r="C2237" s="7">
        <v>1</v>
      </c>
      <c r="D2237" s="7" t="s">
        <v>7123</v>
      </c>
      <c r="E2237" s="7" t="s">
        <v>125</v>
      </c>
      <c r="F2237" s="7" t="s">
        <v>9091</v>
      </c>
      <c r="G2237" s="7" t="s">
        <v>7150</v>
      </c>
      <c r="H2237" s="7" t="s">
        <v>7373</v>
      </c>
      <c r="I2237" s="7" t="s">
        <v>8450</v>
      </c>
      <c r="J2237" s="7" t="s">
        <v>7170</v>
      </c>
      <c r="K2237" s="7" t="s">
        <v>7129</v>
      </c>
      <c r="L2237" s="9" t="s">
        <v>8025</v>
      </c>
      <c r="M2237" s="9" t="s">
        <v>8451</v>
      </c>
      <c r="N2237" s="9" t="s">
        <v>8182</v>
      </c>
      <c r="O2237" s="7" t="s">
        <v>471</v>
      </c>
      <c r="P2237" s="7"/>
      <c r="Q2237" s="7">
        <v>10983</v>
      </c>
      <c r="R2237" s="7">
        <v>7085</v>
      </c>
      <c r="S2237" s="7" t="s">
        <v>480</v>
      </c>
      <c r="T2237" s="7"/>
      <c r="U2237" s="7"/>
      <c r="V2237" s="7"/>
      <c r="W2237" s="7"/>
      <c r="X2237" s="7"/>
      <c r="Y2237" s="7"/>
      <c r="Z2237" s="9" t="s">
        <v>7641</v>
      </c>
      <c r="AA2237" s="7"/>
      <c r="AB2237" s="7"/>
    </row>
    <row r="2238" spans="1:28" ht="21.6" customHeight="1">
      <c r="A2238" s="7">
        <v>88</v>
      </c>
      <c r="B2238" s="7">
        <v>2026051535</v>
      </c>
      <c r="C2238" s="7">
        <v>1</v>
      </c>
      <c r="D2238" s="7" t="s">
        <v>7123</v>
      </c>
      <c r="E2238" s="7" t="s">
        <v>125</v>
      </c>
      <c r="F2238" s="7" t="s">
        <v>9095</v>
      </c>
      <c r="G2238" s="7" t="s">
        <v>7919</v>
      </c>
      <c r="H2238" s="7" t="s">
        <v>8285</v>
      </c>
      <c r="I2238" s="7" t="s">
        <v>7350</v>
      </c>
      <c r="J2238" s="7" t="s">
        <v>7199</v>
      </c>
      <c r="K2238" s="7" t="s">
        <v>7129</v>
      </c>
      <c r="L2238" s="9" t="s">
        <v>7344</v>
      </c>
      <c r="M2238" s="9" t="s">
        <v>7521</v>
      </c>
      <c r="N2238" s="9" t="s">
        <v>7522</v>
      </c>
      <c r="O2238" s="7" t="s">
        <v>471</v>
      </c>
      <c r="P2238" s="7"/>
      <c r="Q2238" s="7"/>
      <c r="R2238" s="7">
        <v>2410</v>
      </c>
      <c r="S2238" s="7" t="s">
        <v>480</v>
      </c>
      <c r="T2238" s="7"/>
      <c r="U2238" s="7"/>
      <c r="V2238" s="7"/>
      <c r="W2238" s="7"/>
      <c r="X2238" s="7"/>
      <c r="Y2238" s="7"/>
      <c r="Z2238" s="9" t="s">
        <v>7766</v>
      </c>
      <c r="AA2238" s="7" t="s">
        <v>480</v>
      </c>
      <c r="AB2238" s="7">
        <v>1</v>
      </c>
    </row>
    <row r="2239" spans="1:28" ht="21.6" customHeight="1">
      <c r="A2239" s="7">
        <v>90</v>
      </c>
      <c r="B2239" s="7">
        <v>2026051477</v>
      </c>
      <c r="C2239" s="7">
        <v>1</v>
      </c>
      <c r="D2239" s="7" t="s">
        <v>7123</v>
      </c>
      <c r="E2239" s="7" t="s">
        <v>125</v>
      </c>
      <c r="F2239" s="7" t="s">
        <v>9095</v>
      </c>
      <c r="G2239" s="7" t="s">
        <v>7314</v>
      </c>
      <c r="H2239" s="7" t="s">
        <v>7196</v>
      </c>
      <c r="I2239" s="7" t="s">
        <v>7651</v>
      </c>
      <c r="J2239" s="7" t="s">
        <v>7199</v>
      </c>
      <c r="K2239" s="7" t="s">
        <v>7129</v>
      </c>
      <c r="L2239" s="9" t="s">
        <v>7652</v>
      </c>
      <c r="M2239" s="9" t="s">
        <v>7653</v>
      </c>
      <c r="N2239" s="9" t="s">
        <v>7370</v>
      </c>
      <c r="O2239" s="7" t="s">
        <v>471</v>
      </c>
      <c r="P2239" s="7"/>
      <c r="Q2239" s="7"/>
      <c r="R2239" s="7">
        <v>295599</v>
      </c>
      <c r="S2239" s="7" t="s">
        <v>480</v>
      </c>
      <c r="T2239" s="7"/>
      <c r="U2239" s="7"/>
      <c r="V2239" s="7"/>
      <c r="W2239" s="7"/>
      <c r="X2239" s="7"/>
      <c r="Y2239" s="7"/>
      <c r="Z2239" s="9" t="s">
        <v>7641</v>
      </c>
      <c r="AA2239" s="7"/>
      <c r="AB2239" s="7"/>
    </row>
    <row r="2240" spans="1:28" ht="21.6" customHeight="1">
      <c r="A2240" s="7">
        <v>98</v>
      </c>
      <c r="B2240" s="7">
        <v>2026050920</v>
      </c>
      <c r="C2240" s="7">
        <v>1</v>
      </c>
      <c r="D2240" s="7" t="s">
        <v>7123</v>
      </c>
      <c r="E2240" s="7" t="s">
        <v>125</v>
      </c>
      <c r="F2240" s="7" t="s">
        <v>9092</v>
      </c>
      <c r="G2240" s="7" t="s">
        <v>7226</v>
      </c>
      <c r="H2240" s="7" t="s">
        <v>7309</v>
      </c>
      <c r="I2240" s="7" t="s">
        <v>7379</v>
      </c>
      <c r="J2240" s="7" t="s">
        <v>7223</v>
      </c>
      <c r="K2240" s="7" t="s">
        <v>7129</v>
      </c>
      <c r="L2240" s="9" t="s">
        <v>7380</v>
      </c>
      <c r="M2240" s="9" t="s">
        <v>7381</v>
      </c>
      <c r="N2240" s="9" t="s">
        <v>7382</v>
      </c>
      <c r="O2240" s="7" t="s">
        <v>471</v>
      </c>
      <c r="P2240" s="7"/>
      <c r="Q2240" s="7"/>
      <c r="R2240" s="7">
        <v>190590</v>
      </c>
      <c r="S2240" s="7" t="s">
        <v>480</v>
      </c>
      <c r="T2240" s="7"/>
      <c r="U2240" s="7"/>
      <c r="V2240" s="7"/>
      <c r="W2240" s="7"/>
      <c r="X2240" s="7"/>
      <c r="Y2240" s="7"/>
      <c r="Z2240" s="9" t="s">
        <v>9098</v>
      </c>
      <c r="AA2240" s="7" t="s">
        <v>480</v>
      </c>
      <c r="AB2240" s="7">
        <v>1</v>
      </c>
    </row>
    <row r="2241" spans="1:28" ht="21.6" customHeight="1">
      <c r="A2241" s="7">
        <v>101</v>
      </c>
      <c r="B2241" s="7">
        <v>2026050918</v>
      </c>
      <c r="C2241" s="7">
        <v>1</v>
      </c>
      <c r="D2241" s="7" t="s">
        <v>7123</v>
      </c>
      <c r="E2241" s="7" t="s">
        <v>125</v>
      </c>
      <c r="F2241" s="7" t="s">
        <v>9092</v>
      </c>
      <c r="G2241" s="7" t="s">
        <v>7296</v>
      </c>
      <c r="H2241" s="7" t="s">
        <v>7226</v>
      </c>
      <c r="I2241" s="7" t="s">
        <v>7386</v>
      </c>
      <c r="J2241" s="7" t="s">
        <v>7223</v>
      </c>
      <c r="K2241" s="7" t="s">
        <v>7129</v>
      </c>
      <c r="L2241" s="9" t="s">
        <v>7380</v>
      </c>
      <c r="M2241" s="9" t="s">
        <v>7387</v>
      </c>
      <c r="N2241" s="9" t="s">
        <v>7388</v>
      </c>
      <c r="O2241" s="7" t="s">
        <v>471</v>
      </c>
      <c r="P2241" s="7"/>
      <c r="Q2241" s="7"/>
      <c r="R2241" s="7">
        <v>196816</v>
      </c>
      <c r="S2241" s="7" t="s">
        <v>480</v>
      </c>
      <c r="T2241" s="7"/>
      <c r="U2241" s="7"/>
      <c r="V2241" s="7"/>
      <c r="W2241" s="7"/>
      <c r="X2241" s="7"/>
      <c r="Y2241" s="7"/>
      <c r="Z2241" s="9" t="s">
        <v>7641</v>
      </c>
      <c r="AA2241" s="7" t="s">
        <v>480</v>
      </c>
      <c r="AB2241" s="7"/>
    </row>
    <row r="2242" spans="1:28" ht="21.6" customHeight="1">
      <c r="A2242" s="7">
        <v>105</v>
      </c>
      <c r="B2242" s="7">
        <v>2026051531</v>
      </c>
      <c r="C2242" s="7">
        <v>1</v>
      </c>
      <c r="D2242" s="7" t="s">
        <v>7123</v>
      </c>
      <c r="E2242" s="7" t="s">
        <v>125</v>
      </c>
      <c r="F2242" s="7" t="s">
        <v>9095</v>
      </c>
      <c r="G2242" s="7" t="s">
        <v>8290</v>
      </c>
      <c r="H2242" s="7" t="s">
        <v>7378</v>
      </c>
      <c r="I2242" s="7" t="s">
        <v>8369</v>
      </c>
      <c r="J2242" s="7" t="s">
        <v>7223</v>
      </c>
      <c r="K2242" s="7" t="s">
        <v>7129</v>
      </c>
      <c r="L2242" s="9" t="s">
        <v>7344</v>
      </c>
      <c r="M2242" s="9" t="s">
        <v>7468</v>
      </c>
      <c r="N2242" s="9" t="s">
        <v>7469</v>
      </c>
      <c r="O2242" s="7" t="s">
        <v>471</v>
      </c>
      <c r="P2242" s="7"/>
      <c r="Q2242" s="7"/>
      <c r="R2242" s="7">
        <v>33920</v>
      </c>
      <c r="S2242" s="7" t="s">
        <v>480</v>
      </c>
      <c r="T2242" s="7"/>
      <c r="U2242" s="7"/>
      <c r="V2242" s="7"/>
      <c r="W2242" s="7"/>
      <c r="X2242" s="7"/>
      <c r="Y2242" s="7"/>
      <c r="Z2242" s="9" t="s">
        <v>7766</v>
      </c>
      <c r="AA2242" s="7" t="s">
        <v>480</v>
      </c>
      <c r="AB2242" s="7">
        <v>1</v>
      </c>
    </row>
    <row r="2243" spans="1:28" ht="21.6" customHeight="1">
      <c r="A2243" s="7">
        <v>107</v>
      </c>
      <c r="B2243" s="7">
        <v>2026051527</v>
      </c>
      <c r="C2243" s="7">
        <v>1</v>
      </c>
      <c r="D2243" s="7" t="s">
        <v>7123</v>
      </c>
      <c r="E2243" s="7" t="s">
        <v>125</v>
      </c>
      <c r="F2243" s="7" t="s">
        <v>9095</v>
      </c>
      <c r="G2243" s="7" t="s">
        <v>7372</v>
      </c>
      <c r="H2243" s="7" t="s">
        <v>8022</v>
      </c>
      <c r="I2243" s="7" t="s">
        <v>8415</v>
      </c>
      <c r="J2243" s="7" t="s">
        <v>7223</v>
      </c>
      <c r="K2243" s="7" t="s">
        <v>7129</v>
      </c>
      <c r="L2243" s="9" t="s">
        <v>7344</v>
      </c>
      <c r="M2243" s="9" t="s">
        <v>7465</v>
      </c>
      <c r="N2243" s="9" t="s">
        <v>7466</v>
      </c>
      <c r="O2243" s="7" t="s">
        <v>471</v>
      </c>
      <c r="P2243" s="7"/>
      <c r="Q2243" s="7"/>
      <c r="R2243" s="7">
        <v>39904</v>
      </c>
      <c r="S2243" s="7" t="s">
        <v>480</v>
      </c>
      <c r="T2243" s="7"/>
      <c r="U2243" s="7"/>
      <c r="V2243" s="7"/>
      <c r="W2243" s="7"/>
      <c r="X2243" s="7"/>
      <c r="Y2243" s="7"/>
      <c r="Z2243" s="9" t="s">
        <v>7766</v>
      </c>
      <c r="AA2243" s="7" t="s">
        <v>480</v>
      </c>
      <c r="AB2243" s="7">
        <v>1</v>
      </c>
    </row>
    <row r="2244" spans="1:28" ht="21.6" customHeight="1">
      <c r="A2244" s="7">
        <v>111</v>
      </c>
      <c r="B2244" s="7">
        <v>2026051525</v>
      </c>
      <c r="C2244" s="7">
        <v>1</v>
      </c>
      <c r="D2244" s="7" t="s">
        <v>7123</v>
      </c>
      <c r="E2244" s="7" t="s">
        <v>125</v>
      </c>
      <c r="F2244" s="7" t="s">
        <v>9095</v>
      </c>
      <c r="G2244" s="7" t="s">
        <v>7533</v>
      </c>
      <c r="H2244" s="7" t="s">
        <v>7372</v>
      </c>
      <c r="I2244" s="7" t="s">
        <v>8373</v>
      </c>
      <c r="J2244" s="7" t="s">
        <v>7223</v>
      </c>
      <c r="K2244" s="7" t="s">
        <v>7129</v>
      </c>
      <c r="L2244" s="9" t="s">
        <v>7344</v>
      </c>
      <c r="M2244" s="9" t="s">
        <v>7481</v>
      </c>
      <c r="N2244" s="9" t="s">
        <v>7440</v>
      </c>
      <c r="O2244" s="7" t="s">
        <v>471</v>
      </c>
      <c r="P2244" s="7"/>
      <c r="Q2244" s="7"/>
      <c r="R2244" s="7">
        <v>30924</v>
      </c>
      <c r="S2244" s="7" t="s">
        <v>480</v>
      </c>
      <c r="T2244" s="7"/>
      <c r="U2244" s="7"/>
      <c r="V2244" s="7"/>
      <c r="W2244" s="7"/>
      <c r="X2244" s="7"/>
      <c r="Y2244" s="7"/>
      <c r="Z2244" s="9" t="s">
        <v>7766</v>
      </c>
      <c r="AA2244" s="7" t="s">
        <v>480</v>
      </c>
      <c r="AB2244" s="7"/>
    </row>
    <row r="2245" spans="1:28" ht="21.6" customHeight="1">
      <c r="A2245" s="7">
        <v>112</v>
      </c>
      <c r="B2245" s="7">
        <v>2026051523</v>
      </c>
      <c r="C2245" s="7">
        <v>1</v>
      </c>
      <c r="D2245" s="7" t="s">
        <v>7123</v>
      </c>
      <c r="E2245" s="7" t="s">
        <v>125</v>
      </c>
      <c r="F2245" s="7" t="s">
        <v>9095</v>
      </c>
      <c r="G2245" s="7" t="s">
        <v>7793</v>
      </c>
      <c r="H2245" s="7" t="s">
        <v>7533</v>
      </c>
      <c r="I2245" s="7" t="s">
        <v>8416</v>
      </c>
      <c r="J2245" s="7" t="s">
        <v>7223</v>
      </c>
      <c r="K2245" s="7" t="s">
        <v>7129</v>
      </c>
      <c r="L2245" s="9" t="s">
        <v>7344</v>
      </c>
      <c r="M2245" s="9" t="s">
        <v>7460</v>
      </c>
      <c r="N2245" s="9" t="s">
        <v>7325</v>
      </c>
      <c r="O2245" s="7" t="s">
        <v>471</v>
      </c>
      <c r="P2245" s="7"/>
      <c r="Q2245" s="7"/>
      <c r="R2245" s="7">
        <v>15706</v>
      </c>
      <c r="S2245" s="7" t="s">
        <v>480</v>
      </c>
      <c r="T2245" s="7"/>
      <c r="U2245" s="7"/>
      <c r="V2245" s="7"/>
      <c r="W2245" s="7"/>
      <c r="X2245" s="7"/>
      <c r="Y2245" s="7"/>
      <c r="Z2245" s="9" t="s">
        <v>7766</v>
      </c>
      <c r="AA2245" s="7" t="s">
        <v>480</v>
      </c>
      <c r="AB2245" s="7">
        <v>1</v>
      </c>
    </row>
    <row r="2246" spans="1:28" ht="21.6" customHeight="1">
      <c r="A2246" s="7">
        <v>117</v>
      </c>
      <c r="B2246" s="7">
        <v>2026051291</v>
      </c>
      <c r="C2246" s="7">
        <v>1</v>
      </c>
      <c r="D2246" s="7" t="s">
        <v>7123</v>
      </c>
      <c r="E2246" s="7" t="s">
        <v>125</v>
      </c>
      <c r="F2246" s="7" t="s">
        <v>9091</v>
      </c>
      <c r="G2246" s="7" t="s">
        <v>7373</v>
      </c>
      <c r="H2246" s="7" t="s">
        <v>7332</v>
      </c>
      <c r="I2246" s="7" t="s">
        <v>8024</v>
      </c>
      <c r="J2246" s="7" t="s">
        <v>7244</v>
      </c>
      <c r="K2246" s="7" t="s">
        <v>7129</v>
      </c>
      <c r="L2246" s="9" t="s">
        <v>8025</v>
      </c>
      <c r="M2246" s="9" t="s">
        <v>8026</v>
      </c>
      <c r="N2246" s="9" t="s">
        <v>8027</v>
      </c>
      <c r="O2246" s="7" t="s">
        <v>471</v>
      </c>
      <c r="P2246" s="7"/>
      <c r="Q2246" s="7"/>
      <c r="R2246" s="7">
        <v>11743</v>
      </c>
      <c r="S2246" s="7" t="s">
        <v>480</v>
      </c>
      <c r="T2246" s="7"/>
      <c r="U2246" s="7"/>
      <c r="V2246" s="7"/>
      <c r="W2246" s="7"/>
      <c r="X2246" s="7"/>
      <c r="Y2246" s="7"/>
      <c r="Z2246" s="9" t="s">
        <v>7641</v>
      </c>
      <c r="AA2246" s="7"/>
      <c r="AB2246" s="7"/>
    </row>
    <row r="2247" spans="1:28" ht="21.6" customHeight="1">
      <c r="A2247" s="7">
        <v>119</v>
      </c>
      <c r="B2247" s="7">
        <v>2026051533</v>
      </c>
      <c r="C2247" s="7">
        <v>1</v>
      </c>
      <c r="D2247" s="7" t="s">
        <v>7123</v>
      </c>
      <c r="E2247" s="7" t="s">
        <v>125</v>
      </c>
      <c r="F2247" s="7" t="s">
        <v>9095</v>
      </c>
      <c r="G2247" s="7" t="s">
        <v>7378</v>
      </c>
      <c r="H2247" s="7" t="s">
        <v>7919</v>
      </c>
      <c r="I2247" s="7" t="s">
        <v>7456</v>
      </c>
      <c r="J2247" s="7" t="s">
        <v>7244</v>
      </c>
      <c r="K2247" s="7" t="s">
        <v>7129</v>
      </c>
      <c r="L2247" s="9" t="s">
        <v>7344</v>
      </c>
      <c r="M2247" s="9" t="s">
        <v>7457</v>
      </c>
      <c r="N2247" s="9" t="s">
        <v>7458</v>
      </c>
      <c r="O2247" s="7" t="s">
        <v>471</v>
      </c>
      <c r="P2247" s="7"/>
      <c r="Q2247" s="7"/>
      <c r="R2247" s="7">
        <v>702</v>
      </c>
      <c r="S2247" s="7" t="s">
        <v>480</v>
      </c>
      <c r="T2247" s="7"/>
      <c r="U2247" s="7"/>
      <c r="V2247" s="7"/>
      <c r="W2247" s="7"/>
      <c r="X2247" s="7"/>
      <c r="Y2247" s="7"/>
      <c r="Z2247" s="9" t="s">
        <v>7766</v>
      </c>
      <c r="AA2247" s="7" t="s">
        <v>480</v>
      </c>
      <c r="AB2247" s="7">
        <v>1</v>
      </c>
    </row>
    <row r="2248" spans="1:28" ht="21.6" customHeight="1">
      <c r="A2248" s="7">
        <v>121</v>
      </c>
      <c r="B2248" s="7">
        <v>2026051529</v>
      </c>
      <c r="C2248" s="7">
        <v>1</v>
      </c>
      <c r="D2248" s="7" t="s">
        <v>7123</v>
      </c>
      <c r="E2248" s="7" t="s">
        <v>125</v>
      </c>
      <c r="F2248" s="7" t="s">
        <v>9095</v>
      </c>
      <c r="G2248" s="7" t="s">
        <v>8022</v>
      </c>
      <c r="H2248" s="7" t="s">
        <v>8290</v>
      </c>
      <c r="I2248" s="7" t="s">
        <v>7467</v>
      </c>
      <c r="J2248" s="7" t="s">
        <v>7244</v>
      </c>
      <c r="K2248" s="7" t="s">
        <v>7129</v>
      </c>
      <c r="L2248" s="9" t="s">
        <v>7344</v>
      </c>
      <c r="M2248" s="9" t="s">
        <v>7351</v>
      </c>
      <c r="N2248" s="9" t="s">
        <v>7352</v>
      </c>
      <c r="O2248" s="7" t="s">
        <v>471</v>
      </c>
      <c r="P2248" s="7"/>
      <c r="Q2248" s="7"/>
      <c r="R2248" s="7">
        <v>5218</v>
      </c>
      <c r="S2248" s="7" t="s">
        <v>480</v>
      </c>
      <c r="T2248" s="7"/>
      <c r="U2248" s="7"/>
      <c r="V2248" s="7"/>
      <c r="W2248" s="7"/>
      <c r="X2248" s="7"/>
      <c r="Y2248" s="7"/>
      <c r="Z2248" s="9" t="s">
        <v>7766</v>
      </c>
      <c r="AA2248" s="7" t="s">
        <v>480</v>
      </c>
      <c r="AB2248" s="7">
        <v>1</v>
      </c>
    </row>
    <row r="2249" spans="1:28" ht="21.6" customHeight="1">
      <c r="A2249" s="7">
        <v>128</v>
      </c>
      <c r="B2249" s="7">
        <v>2026051024</v>
      </c>
      <c r="C2249" s="7">
        <v>1</v>
      </c>
      <c r="D2249" s="7" t="s">
        <v>7123</v>
      </c>
      <c r="E2249" s="7" t="s">
        <v>125</v>
      </c>
      <c r="F2249" s="7" t="s">
        <v>9092</v>
      </c>
      <c r="G2249" s="7" t="s">
        <v>7314</v>
      </c>
      <c r="H2249" s="7" t="s">
        <v>7196</v>
      </c>
      <c r="I2249" s="7" t="s">
        <v>8579</v>
      </c>
      <c r="J2249" s="7" t="s">
        <v>8496</v>
      </c>
      <c r="K2249" s="7" t="s">
        <v>7129</v>
      </c>
      <c r="L2249" s="9" t="s">
        <v>7449</v>
      </c>
      <c r="M2249" s="9" t="s">
        <v>7450</v>
      </c>
      <c r="N2249" s="9" t="s">
        <v>371</v>
      </c>
      <c r="O2249" s="7" t="s">
        <v>471</v>
      </c>
      <c r="P2249" s="7"/>
      <c r="Q2249" s="7"/>
      <c r="R2249" s="7">
        <v>29043</v>
      </c>
      <c r="S2249" s="7" t="s">
        <v>480</v>
      </c>
      <c r="T2249" s="7"/>
      <c r="U2249" s="7"/>
      <c r="V2249" s="7"/>
      <c r="W2249" s="7"/>
      <c r="X2249" s="7"/>
      <c r="Y2249" s="7"/>
      <c r="Z2249" s="9" t="s">
        <v>7641</v>
      </c>
      <c r="AA2249" s="7"/>
      <c r="AB2249" s="7"/>
    </row>
    <row r="2250" spans="1:28" ht="21.6" customHeight="1">
      <c r="A2250" s="7">
        <v>145</v>
      </c>
      <c r="B2250" s="7">
        <v>2026051262</v>
      </c>
      <c r="C2250" s="7">
        <v>1</v>
      </c>
      <c r="D2250" s="7" t="s">
        <v>7123</v>
      </c>
      <c r="E2250" s="7" t="s">
        <v>125</v>
      </c>
      <c r="F2250" s="7" t="s">
        <v>9091</v>
      </c>
      <c r="G2250" s="7" t="s">
        <v>7196</v>
      </c>
      <c r="H2250" s="7" t="s">
        <v>7150</v>
      </c>
      <c r="I2250" s="7" t="s">
        <v>8038</v>
      </c>
      <c r="J2250" s="7" t="s">
        <v>7489</v>
      </c>
      <c r="K2250" s="7" t="s">
        <v>7129</v>
      </c>
      <c r="L2250" s="9" t="s">
        <v>8039</v>
      </c>
      <c r="M2250" s="9" t="s">
        <v>8040</v>
      </c>
      <c r="N2250" s="9" t="s">
        <v>7370</v>
      </c>
      <c r="O2250" s="7" t="s">
        <v>471</v>
      </c>
      <c r="P2250" s="7"/>
      <c r="Q2250" s="7"/>
      <c r="R2250" s="7">
        <v>6161</v>
      </c>
      <c r="S2250" s="7" t="s">
        <v>480</v>
      </c>
      <c r="T2250" s="7"/>
      <c r="U2250" s="7"/>
      <c r="V2250" s="7"/>
      <c r="W2250" s="7"/>
      <c r="X2250" s="7"/>
      <c r="Y2250" s="7"/>
      <c r="Z2250" s="9" t="s">
        <v>7641</v>
      </c>
      <c r="AA2250" s="7"/>
      <c r="AB2250" s="7"/>
    </row>
    <row r="2251" spans="1:28" ht="21.6" customHeight="1">
      <c r="A2251" s="7">
        <v>147</v>
      </c>
      <c r="B2251" s="7">
        <v>2026051293</v>
      </c>
      <c r="C2251" s="7">
        <v>1</v>
      </c>
      <c r="D2251" s="7" t="s">
        <v>7123</v>
      </c>
      <c r="E2251" s="7" t="s">
        <v>125</v>
      </c>
      <c r="F2251" s="7" t="s">
        <v>9091</v>
      </c>
      <c r="G2251" s="7" t="s">
        <v>7332</v>
      </c>
      <c r="H2251" s="7" t="s">
        <v>7333</v>
      </c>
      <c r="I2251" s="7" t="s">
        <v>8300</v>
      </c>
      <c r="J2251" s="7" t="s">
        <v>7489</v>
      </c>
      <c r="K2251" s="7" t="s">
        <v>7129</v>
      </c>
      <c r="L2251" s="9" t="s">
        <v>8025</v>
      </c>
      <c r="M2251" s="9" t="s">
        <v>8301</v>
      </c>
      <c r="N2251" s="9" t="s">
        <v>8027</v>
      </c>
      <c r="O2251" s="7" t="s">
        <v>471</v>
      </c>
      <c r="P2251" s="7"/>
      <c r="Q2251" s="7"/>
      <c r="R2251" s="7">
        <v>414</v>
      </c>
      <c r="S2251" s="7" t="s">
        <v>480</v>
      </c>
      <c r="T2251" s="7"/>
      <c r="U2251" s="7"/>
      <c r="V2251" s="7"/>
      <c r="W2251" s="7"/>
      <c r="X2251" s="7"/>
      <c r="Y2251" s="7"/>
      <c r="Z2251" s="9" t="s">
        <v>7641</v>
      </c>
      <c r="AA2251" s="7"/>
      <c r="AB2251" s="7"/>
    </row>
    <row r="2252" spans="1:28" ht="21.6" customHeight="1">
      <c r="A2252" s="7">
        <v>7</v>
      </c>
      <c r="B2252" s="7">
        <v>2026051718</v>
      </c>
      <c r="C2252" s="7">
        <v>1</v>
      </c>
      <c r="D2252" s="7" t="s">
        <v>7123</v>
      </c>
      <c r="E2252" s="7" t="s">
        <v>145</v>
      </c>
      <c r="F2252" s="7" t="s">
        <v>9099</v>
      </c>
      <c r="G2252" s="7" t="s">
        <v>7935</v>
      </c>
      <c r="H2252" s="7" t="s">
        <v>8095</v>
      </c>
      <c r="I2252" s="7" t="s">
        <v>8856</v>
      </c>
      <c r="J2252" s="7" t="s">
        <v>7170</v>
      </c>
      <c r="K2252" s="7" t="s">
        <v>7129</v>
      </c>
      <c r="L2252" s="9" t="s">
        <v>8857</v>
      </c>
      <c r="M2252" s="9" t="s">
        <v>8858</v>
      </c>
      <c r="N2252" s="9"/>
      <c r="O2252" s="7" t="s">
        <v>471</v>
      </c>
      <c r="P2252" s="7"/>
      <c r="Q2252" s="7">
        <v>1444</v>
      </c>
      <c r="R2252" s="7">
        <v>18984</v>
      </c>
      <c r="S2252" s="7" t="s">
        <v>480</v>
      </c>
      <c r="T2252" s="7"/>
      <c r="U2252" s="7"/>
      <c r="V2252" s="7" t="s">
        <v>480</v>
      </c>
      <c r="W2252" s="7"/>
      <c r="X2252" s="7"/>
      <c r="Y2252" s="7"/>
      <c r="Z2252" s="9" t="s">
        <v>9100</v>
      </c>
      <c r="AA2252" s="7" t="s">
        <v>480</v>
      </c>
      <c r="AB2252" s="7">
        <v>1</v>
      </c>
    </row>
    <row r="2253" spans="1:28" ht="21.6" customHeight="1">
      <c r="A2253" s="7">
        <v>57</v>
      </c>
      <c r="B2253" s="7">
        <v>2026051765</v>
      </c>
      <c r="C2253" s="7">
        <v>1</v>
      </c>
      <c r="D2253" s="7" t="s">
        <v>7123</v>
      </c>
      <c r="E2253" s="7" t="s">
        <v>130</v>
      </c>
      <c r="F2253" s="7" t="s">
        <v>9099</v>
      </c>
      <c r="G2253" s="7" t="s">
        <v>7372</v>
      </c>
      <c r="H2253" s="7" t="s">
        <v>8338</v>
      </c>
      <c r="I2253" s="7" t="s">
        <v>8443</v>
      </c>
      <c r="J2253" s="7" t="s">
        <v>7170</v>
      </c>
      <c r="K2253" s="7" t="s">
        <v>7129</v>
      </c>
      <c r="L2253" s="9" t="s">
        <v>7153</v>
      </c>
      <c r="M2253" s="9" t="s">
        <v>7154</v>
      </c>
      <c r="N2253" s="9" t="s">
        <v>7155</v>
      </c>
      <c r="O2253" s="7" t="s">
        <v>471</v>
      </c>
      <c r="P2253" s="7"/>
      <c r="Q2253" s="7">
        <v>17827</v>
      </c>
      <c r="R2253" s="7">
        <v>14670</v>
      </c>
      <c r="S2253" s="7" t="s">
        <v>480</v>
      </c>
      <c r="T2253" s="7"/>
      <c r="U2253" s="7"/>
      <c r="V2253" s="7"/>
      <c r="W2253" s="7"/>
      <c r="X2253" s="7"/>
      <c r="Y2253" s="7"/>
      <c r="Z2253" s="9" t="s">
        <v>7132</v>
      </c>
      <c r="AA2253" s="7" t="s">
        <v>480</v>
      </c>
      <c r="AB2253" s="7">
        <v>1</v>
      </c>
    </row>
    <row r="2254" spans="1:28" ht="21.6" customHeight="1">
      <c r="A2254" s="7">
        <v>61</v>
      </c>
      <c r="B2254" s="7">
        <v>2026051769</v>
      </c>
      <c r="C2254" s="7">
        <v>1</v>
      </c>
      <c r="D2254" s="7" t="s">
        <v>7123</v>
      </c>
      <c r="E2254" s="7" t="s">
        <v>130</v>
      </c>
      <c r="F2254" s="7" t="s">
        <v>9099</v>
      </c>
      <c r="G2254" s="7" t="s">
        <v>7332</v>
      </c>
      <c r="H2254" s="7" t="s">
        <v>7333</v>
      </c>
      <c r="I2254" s="7" t="s">
        <v>7205</v>
      </c>
      <c r="J2254" s="7" t="s">
        <v>7199</v>
      </c>
      <c r="K2254" s="7" t="s">
        <v>7129</v>
      </c>
      <c r="L2254" s="9" t="s">
        <v>7153</v>
      </c>
      <c r="M2254" s="9" t="s">
        <v>7154</v>
      </c>
      <c r="N2254" s="9" t="s">
        <v>7206</v>
      </c>
      <c r="O2254" s="7" t="s">
        <v>471</v>
      </c>
      <c r="P2254" s="7"/>
      <c r="Q2254" s="7"/>
      <c r="R2254" s="7">
        <v>15871</v>
      </c>
      <c r="S2254" s="7" t="s">
        <v>480</v>
      </c>
      <c r="T2254" s="7"/>
      <c r="U2254" s="7"/>
      <c r="V2254" s="7"/>
      <c r="W2254" s="7"/>
      <c r="X2254" s="7"/>
      <c r="Y2254" s="7"/>
      <c r="Z2254" s="9" t="s">
        <v>7132</v>
      </c>
      <c r="AA2254" s="7" t="s">
        <v>480</v>
      </c>
      <c r="AB2254" s="7">
        <v>1</v>
      </c>
    </row>
    <row r="2255" spans="1:28" ht="21.6" customHeight="1">
      <c r="A2255" s="7">
        <v>70</v>
      </c>
      <c r="B2255" s="7">
        <v>2026051767</v>
      </c>
      <c r="C2255" s="7">
        <v>1</v>
      </c>
      <c r="D2255" s="7" t="s">
        <v>7123</v>
      </c>
      <c r="E2255" s="7" t="s">
        <v>130</v>
      </c>
      <c r="F2255" s="7" t="s">
        <v>9099</v>
      </c>
      <c r="G2255" s="7" t="s">
        <v>7333</v>
      </c>
      <c r="H2255" s="7" t="s">
        <v>7372</v>
      </c>
      <c r="I2255" s="7" t="s">
        <v>8445</v>
      </c>
      <c r="J2255" s="7" t="s">
        <v>7223</v>
      </c>
      <c r="K2255" s="7" t="s">
        <v>7129</v>
      </c>
      <c r="L2255" s="9" t="s">
        <v>7153</v>
      </c>
      <c r="M2255" s="9" t="s">
        <v>7154</v>
      </c>
      <c r="N2255" s="9" t="s">
        <v>7245</v>
      </c>
      <c r="O2255" s="7" t="s">
        <v>471</v>
      </c>
      <c r="P2255" s="7"/>
      <c r="Q2255" s="7"/>
      <c r="R2255" s="7">
        <v>38687</v>
      </c>
      <c r="S2255" s="7" t="s">
        <v>480</v>
      </c>
      <c r="T2255" s="7"/>
      <c r="U2255" s="7"/>
      <c r="V2255" s="7"/>
      <c r="W2255" s="7"/>
      <c r="X2255" s="7"/>
      <c r="Y2255" s="7"/>
      <c r="Z2255" s="9" t="s">
        <v>7132</v>
      </c>
      <c r="AA2255" s="7" t="s">
        <v>480</v>
      </c>
      <c r="AB2255" s="7">
        <v>1</v>
      </c>
    </row>
    <row r="2256" spans="1:28" ht="21.6" customHeight="1">
      <c r="A2256" s="7">
        <v>96</v>
      </c>
      <c r="B2256" s="7">
        <v>2026051773</v>
      </c>
      <c r="C2256" s="7">
        <v>1</v>
      </c>
      <c r="D2256" s="7" t="s">
        <v>7123</v>
      </c>
      <c r="E2256" s="7" t="s">
        <v>125</v>
      </c>
      <c r="F2256" s="7" t="s">
        <v>9099</v>
      </c>
      <c r="G2256" s="7" t="s">
        <v>7373</v>
      </c>
      <c r="H2256" s="7" t="s">
        <v>7332</v>
      </c>
      <c r="I2256" s="7" t="s">
        <v>7634</v>
      </c>
      <c r="J2256" s="7" t="s">
        <v>7170</v>
      </c>
      <c r="K2256" s="7" t="s">
        <v>7129</v>
      </c>
      <c r="L2256" s="9" t="s">
        <v>7290</v>
      </c>
      <c r="M2256" s="9" t="s">
        <v>7291</v>
      </c>
      <c r="N2256" s="9" t="s">
        <v>7443</v>
      </c>
      <c r="O2256" s="7" t="s">
        <v>471</v>
      </c>
      <c r="P2256" s="7"/>
      <c r="Q2256" s="7">
        <v>1600</v>
      </c>
      <c r="R2256" s="7">
        <v>24000</v>
      </c>
      <c r="S2256" s="7" t="s">
        <v>480</v>
      </c>
      <c r="T2256" s="7"/>
      <c r="U2256" s="7"/>
      <c r="V2256" s="7"/>
      <c r="W2256" s="7"/>
      <c r="X2256" s="7"/>
      <c r="Y2256" s="7"/>
      <c r="Z2256" s="9" t="s">
        <v>7641</v>
      </c>
      <c r="AA2256" s="7" t="s">
        <v>480</v>
      </c>
      <c r="AB2256" s="7">
        <v>1</v>
      </c>
    </row>
    <row r="2257" spans="1:28" ht="21.6" customHeight="1">
      <c r="A2257" s="7">
        <v>10</v>
      </c>
      <c r="B2257" s="7">
        <v>2026051836</v>
      </c>
      <c r="C2257" s="7">
        <v>1</v>
      </c>
      <c r="D2257" s="7" t="s">
        <v>7123</v>
      </c>
      <c r="E2257" s="7" t="s">
        <v>145</v>
      </c>
      <c r="F2257" s="7" t="s">
        <v>9101</v>
      </c>
      <c r="G2257" s="7" t="s">
        <v>7523</v>
      </c>
      <c r="H2257" s="7" t="s">
        <v>7237</v>
      </c>
      <c r="I2257" s="7" t="s">
        <v>8417</v>
      </c>
      <c r="J2257" s="7" t="s">
        <v>7170</v>
      </c>
      <c r="K2257" s="7" t="s">
        <v>7129</v>
      </c>
      <c r="L2257" s="9" t="s">
        <v>8418</v>
      </c>
      <c r="M2257" s="9" t="s">
        <v>8419</v>
      </c>
      <c r="N2257" s="9" t="s">
        <v>8420</v>
      </c>
      <c r="O2257" s="7" t="s">
        <v>471</v>
      </c>
      <c r="P2257" s="7"/>
      <c r="Q2257" s="7">
        <v>50</v>
      </c>
      <c r="R2257" s="7">
        <v>526</v>
      </c>
      <c r="S2257" s="7" t="s">
        <v>480</v>
      </c>
      <c r="T2257" s="7"/>
      <c r="U2257" s="7"/>
      <c r="V2257" s="7"/>
      <c r="W2257" s="7"/>
      <c r="X2257" s="7"/>
      <c r="Y2257" s="7"/>
      <c r="Z2257" s="9" t="s">
        <v>7766</v>
      </c>
      <c r="AA2257" s="7" t="s">
        <v>480</v>
      </c>
      <c r="AB2257" s="7">
        <v>1</v>
      </c>
    </row>
    <row r="2258" spans="1:28" ht="21.6" customHeight="1">
      <c r="A2258" s="7">
        <v>14</v>
      </c>
      <c r="B2258" s="7">
        <v>2026051825</v>
      </c>
      <c r="C2258" s="7">
        <v>1</v>
      </c>
      <c r="D2258" s="7" t="s">
        <v>7123</v>
      </c>
      <c r="E2258" s="7" t="s">
        <v>145</v>
      </c>
      <c r="F2258" s="7" t="s">
        <v>9101</v>
      </c>
      <c r="G2258" s="7" t="s">
        <v>7583</v>
      </c>
      <c r="H2258" s="7" t="s">
        <v>8376</v>
      </c>
      <c r="I2258" s="7" t="s">
        <v>8556</v>
      </c>
      <c r="J2258" s="7" t="s">
        <v>7170</v>
      </c>
      <c r="K2258" s="7" t="s">
        <v>7129</v>
      </c>
      <c r="L2258" s="9" t="s">
        <v>7210</v>
      </c>
      <c r="M2258" s="9" t="s">
        <v>7211</v>
      </c>
      <c r="N2258" s="9"/>
      <c r="O2258" s="7" t="s">
        <v>471</v>
      </c>
      <c r="P2258" s="7"/>
      <c r="Q2258" s="7">
        <v>68</v>
      </c>
      <c r="R2258" s="7">
        <v>4960</v>
      </c>
      <c r="S2258" s="7" t="s">
        <v>480</v>
      </c>
      <c r="T2258" s="7"/>
      <c r="U2258" s="7"/>
      <c r="V2258" s="7"/>
      <c r="W2258" s="7"/>
      <c r="X2258" s="7"/>
      <c r="Y2258" s="7"/>
      <c r="Z2258" s="9" t="s">
        <v>7766</v>
      </c>
      <c r="AA2258" s="7" t="s">
        <v>480</v>
      </c>
      <c r="AB2258" s="7">
        <v>1</v>
      </c>
    </row>
    <row r="2259" spans="1:28" ht="21.6" customHeight="1">
      <c r="A2259" s="7">
        <v>26</v>
      </c>
      <c r="B2259" s="7">
        <v>2026051795</v>
      </c>
      <c r="C2259" s="7">
        <v>1</v>
      </c>
      <c r="D2259" s="7" t="s">
        <v>7123</v>
      </c>
      <c r="E2259" s="7" t="s">
        <v>145</v>
      </c>
      <c r="F2259" s="7" t="s">
        <v>9101</v>
      </c>
      <c r="G2259" s="7" t="s">
        <v>8462</v>
      </c>
      <c r="H2259" s="7" t="s">
        <v>8806</v>
      </c>
      <c r="I2259" s="7" t="s">
        <v>7246</v>
      </c>
      <c r="J2259" s="7" t="s">
        <v>7247</v>
      </c>
      <c r="K2259" s="7" t="s">
        <v>7129</v>
      </c>
      <c r="L2259" s="9" t="s">
        <v>7248</v>
      </c>
      <c r="M2259" s="9" t="s">
        <v>7249</v>
      </c>
      <c r="N2259" s="9" t="s">
        <v>7250</v>
      </c>
      <c r="O2259" s="7" t="s">
        <v>471</v>
      </c>
      <c r="P2259" s="7"/>
      <c r="Q2259" s="7">
        <v>49659</v>
      </c>
      <c r="R2259" s="7">
        <v>46966</v>
      </c>
      <c r="S2259" s="7" t="s">
        <v>480</v>
      </c>
      <c r="T2259" s="7"/>
      <c r="U2259" s="7"/>
      <c r="V2259" s="7"/>
      <c r="W2259" s="7"/>
      <c r="X2259" s="7"/>
      <c r="Y2259" s="7"/>
      <c r="Z2259" s="9" t="s">
        <v>9102</v>
      </c>
      <c r="AA2259" s="7" t="s">
        <v>480</v>
      </c>
      <c r="AB2259" s="7">
        <v>1</v>
      </c>
    </row>
    <row r="2260" spans="1:28" ht="21.6" customHeight="1">
      <c r="A2260" s="7">
        <v>36</v>
      </c>
      <c r="B2260" s="7">
        <v>2026051806</v>
      </c>
      <c r="C2260" s="7">
        <v>1</v>
      </c>
      <c r="D2260" s="7" t="s">
        <v>7123</v>
      </c>
      <c r="E2260" s="7" t="s">
        <v>145</v>
      </c>
      <c r="F2260" s="7" t="s">
        <v>9101</v>
      </c>
      <c r="G2260" s="7" t="s">
        <v>7179</v>
      </c>
      <c r="H2260" s="7" t="s">
        <v>7710</v>
      </c>
      <c r="I2260" s="7" t="s">
        <v>7752</v>
      </c>
      <c r="J2260" s="7" t="s">
        <v>7753</v>
      </c>
      <c r="K2260" s="7" t="s">
        <v>7129</v>
      </c>
      <c r="L2260" s="9" t="s">
        <v>7279</v>
      </c>
      <c r="M2260" s="9" t="s">
        <v>7280</v>
      </c>
      <c r="N2260" s="9"/>
      <c r="O2260" s="7" t="s">
        <v>471</v>
      </c>
      <c r="P2260" s="7"/>
      <c r="Q2260" s="7"/>
      <c r="R2260" s="7">
        <v>110953</v>
      </c>
      <c r="S2260" s="7" t="s">
        <v>480</v>
      </c>
      <c r="T2260" s="7"/>
      <c r="U2260" s="7"/>
      <c r="V2260" s="7"/>
      <c r="W2260" s="7"/>
      <c r="X2260" s="7"/>
      <c r="Y2260" s="7"/>
      <c r="Z2260" s="9" t="s">
        <v>9103</v>
      </c>
      <c r="AA2260" s="7" t="s">
        <v>480</v>
      </c>
      <c r="AB2260" s="7">
        <v>1</v>
      </c>
    </row>
    <row r="2261" spans="1:28" ht="21.6" customHeight="1">
      <c r="A2261" s="7">
        <v>132</v>
      </c>
      <c r="B2261" s="7">
        <v>2026051775</v>
      </c>
      <c r="C2261" s="7">
        <v>1</v>
      </c>
      <c r="D2261" s="7" t="s">
        <v>7123</v>
      </c>
      <c r="E2261" s="7" t="s">
        <v>125</v>
      </c>
      <c r="F2261" s="7" t="s">
        <v>9099</v>
      </c>
      <c r="G2261" s="7" t="s">
        <v>7332</v>
      </c>
      <c r="H2261" s="7" t="s">
        <v>7333</v>
      </c>
      <c r="I2261" s="7" t="s">
        <v>7393</v>
      </c>
      <c r="J2261" s="7" t="s">
        <v>7223</v>
      </c>
      <c r="K2261" s="7" t="s">
        <v>7129</v>
      </c>
      <c r="L2261" s="9" t="s">
        <v>7394</v>
      </c>
      <c r="M2261" s="9" t="s">
        <v>7395</v>
      </c>
      <c r="N2261" s="9"/>
      <c r="O2261" s="7" t="s">
        <v>471</v>
      </c>
      <c r="P2261" s="7"/>
      <c r="Q2261" s="7"/>
      <c r="R2261" s="7">
        <v>64000</v>
      </c>
      <c r="S2261" s="7" t="s">
        <v>480</v>
      </c>
      <c r="T2261" s="7"/>
      <c r="U2261" s="7"/>
      <c r="V2261" s="7"/>
      <c r="W2261" s="7"/>
      <c r="X2261" s="7"/>
      <c r="Y2261" s="7"/>
      <c r="Z2261" s="9" t="s">
        <v>7641</v>
      </c>
      <c r="AA2261" s="7" t="s">
        <v>480</v>
      </c>
      <c r="AB2261" s="7">
        <v>1</v>
      </c>
    </row>
    <row r="2262" spans="1:28" ht="21.6" customHeight="1">
      <c r="A2262" s="7">
        <v>154</v>
      </c>
      <c r="B2262" s="7">
        <v>2026051777</v>
      </c>
      <c r="C2262" s="7">
        <v>1</v>
      </c>
      <c r="D2262" s="7" t="s">
        <v>7123</v>
      </c>
      <c r="E2262" s="7" t="s">
        <v>125</v>
      </c>
      <c r="F2262" s="7" t="s">
        <v>9099</v>
      </c>
      <c r="G2262" s="7" t="s">
        <v>7372</v>
      </c>
      <c r="H2262" s="7" t="s">
        <v>7377</v>
      </c>
      <c r="I2262" s="7" t="s">
        <v>7482</v>
      </c>
      <c r="J2262" s="7" t="s">
        <v>7244</v>
      </c>
      <c r="K2262" s="7" t="s">
        <v>7129</v>
      </c>
      <c r="L2262" s="9" t="s">
        <v>8864</v>
      </c>
      <c r="M2262" s="9" t="s">
        <v>7484</v>
      </c>
      <c r="N2262" s="9"/>
      <c r="O2262" s="7" t="s">
        <v>471</v>
      </c>
      <c r="P2262" s="7"/>
      <c r="Q2262" s="7"/>
      <c r="R2262" s="7">
        <v>164225</v>
      </c>
      <c r="S2262" s="7" t="s">
        <v>480</v>
      </c>
      <c r="T2262" s="7"/>
      <c r="U2262" s="7"/>
      <c r="V2262" s="7"/>
      <c r="W2262" s="7"/>
      <c r="X2262" s="7"/>
      <c r="Y2262" s="7"/>
      <c r="Z2262" s="9" t="s">
        <v>7641</v>
      </c>
      <c r="AA2262" s="7" t="s">
        <v>480</v>
      </c>
      <c r="AB2262" s="7">
        <v>1</v>
      </c>
    </row>
    <row r="2263" spans="1:28" ht="21.6" customHeight="1">
      <c r="A2263" s="7">
        <v>2</v>
      </c>
      <c r="B2263" s="7">
        <v>2026052005</v>
      </c>
      <c r="C2263" s="7">
        <v>1</v>
      </c>
      <c r="D2263" s="7" t="s">
        <v>7123</v>
      </c>
      <c r="E2263" s="7" t="s">
        <v>145</v>
      </c>
      <c r="F2263" s="7" t="s">
        <v>9104</v>
      </c>
      <c r="G2263" s="7" t="s">
        <v>7533</v>
      </c>
      <c r="H2263" s="7" t="s">
        <v>7744</v>
      </c>
      <c r="I2263" s="7" t="s">
        <v>8843</v>
      </c>
      <c r="J2263" s="7" t="s">
        <v>7141</v>
      </c>
      <c r="K2263" s="7" t="s">
        <v>7129</v>
      </c>
      <c r="L2263" s="9" t="s">
        <v>8844</v>
      </c>
      <c r="M2263" s="9" t="s">
        <v>8845</v>
      </c>
      <c r="N2263" s="9"/>
      <c r="O2263" s="7" t="s">
        <v>471</v>
      </c>
      <c r="P2263" s="7"/>
      <c r="Q2263" s="7">
        <v>66914</v>
      </c>
      <c r="R2263" s="7">
        <v>159382</v>
      </c>
      <c r="S2263" s="7" t="s">
        <v>480</v>
      </c>
      <c r="T2263" s="7"/>
      <c r="U2263" s="7"/>
      <c r="V2263" s="7"/>
      <c r="W2263" s="7"/>
      <c r="X2263" s="7"/>
      <c r="Y2263" s="7"/>
      <c r="Z2263" s="9" t="s">
        <v>7766</v>
      </c>
      <c r="AA2263" s="7" t="s">
        <v>480</v>
      </c>
      <c r="AB2263" s="7">
        <v>1</v>
      </c>
    </row>
    <row r="2264" spans="1:28" ht="21.6" customHeight="1">
      <c r="A2264" s="7">
        <v>22</v>
      </c>
      <c r="B2264" s="7">
        <v>2026052082</v>
      </c>
      <c r="C2264" s="7">
        <v>1</v>
      </c>
      <c r="D2264" s="7" t="s">
        <v>7123</v>
      </c>
      <c r="E2264" s="7" t="s">
        <v>145</v>
      </c>
      <c r="F2264" s="7" t="s">
        <v>9105</v>
      </c>
      <c r="G2264" s="7" t="s">
        <v>7179</v>
      </c>
      <c r="H2264" s="7" t="s">
        <v>8058</v>
      </c>
      <c r="I2264" s="7" t="s">
        <v>8795</v>
      </c>
      <c r="J2264" s="7" t="s">
        <v>7199</v>
      </c>
      <c r="K2264" s="7" t="s">
        <v>7129</v>
      </c>
      <c r="L2264" s="9" t="s">
        <v>8796</v>
      </c>
      <c r="M2264" s="9" t="s">
        <v>8797</v>
      </c>
      <c r="N2264" s="9"/>
      <c r="O2264" s="7" t="s">
        <v>471</v>
      </c>
      <c r="P2264" s="7"/>
      <c r="Q2264" s="7"/>
      <c r="R2264" s="7">
        <v>51188</v>
      </c>
      <c r="S2264" s="7" t="s">
        <v>480</v>
      </c>
      <c r="T2264" s="7"/>
      <c r="U2264" s="7"/>
      <c r="V2264" s="7"/>
      <c r="W2264" s="7"/>
      <c r="X2264" s="7"/>
      <c r="Y2264" s="7"/>
      <c r="Z2264" s="9" t="s">
        <v>7766</v>
      </c>
      <c r="AA2264" s="7" t="s">
        <v>480</v>
      </c>
      <c r="AB2264" s="7">
        <v>1</v>
      </c>
    </row>
    <row r="2265" spans="1:28" ht="21.6" customHeight="1">
      <c r="A2265" s="7">
        <v>29</v>
      </c>
      <c r="B2265" s="7">
        <v>2026051992</v>
      </c>
      <c r="C2265" s="7">
        <v>1</v>
      </c>
      <c r="D2265" s="7" t="s">
        <v>7123</v>
      </c>
      <c r="E2265" s="7" t="s">
        <v>145</v>
      </c>
      <c r="F2265" s="7" t="s">
        <v>9104</v>
      </c>
      <c r="G2265" s="7" t="s">
        <v>7276</v>
      </c>
      <c r="H2265" s="7" t="s">
        <v>7332</v>
      </c>
      <c r="I2265" s="7" t="s">
        <v>8846</v>
      </c>
      <c r="J2265" s="7" t="s">
        <v>7244</v>
      </c>
      <c r="K2265" s="7" t="s">
        <v>7129</v>
      </c>
      <c r="L2265" s="9" t="s">
        <v>8847</v>
      </c>
      <c r="M2265" s="9" t="s">
        <v>8848</v>
      </c>
      <c r="N2265" s="9"/>
      <c r="O2265" s="7" t="s">
        <v>471</v>
      </c>
      <c r="P2265" s="7"/>
      <c r="Q2265" s="7"/>
      <c r="R2265" s="7">
        <v>71683</v>
      </c>
      <c r="S2265" s="7" t="s">
        <v>480</v>
      </c>
      <c r="T2265" s="7"/>
      <c r="U2265" s="7"/>
      <c r="V2265" s="7"/>
      <c r="W2265" s="7"/>
      <c r="X2265" s="7"/>
      <c r="Y2265" s="7"/>
      <c r="Z2265" s="9" t="s">
        <v>7766</v>
      </c>
      <c r="AA2265" s="7" t="s">
        <v>480</v>
      </c>
      <c r="AB2265" s="7">
        <v>1</v>
      </c>
    </row>
    <row r="2266" spans="1:28" ht="21.6" customHeight="1">
      <c r="A2266" s="7">
        <v>37</v>
      </c>
      <c r="B2266" s="7">
        <v>2026051919</v>
      </c>
      <c r="C2266" s="7">
        <v>1</v>
      </c>
      <c r="D2266" s="7" t="s">
        <v>7123</v>
      </c>
      <c r="E2266" s="7" t="s">
        <v>145</v>
      </c>
      <c r="F2266" s="7" t="s">
        <v>9104</v>
      </c>
      <c r="G2266" s="7" t="s">
        <v>7327</v>
      </c>
      <c r="H2266" s="7" t="s">
        <v>8050</v>
      </c>
      <c r="I2266" s="7" t="s">
        <v>8695</v>
      </c>
      <c r="J2266" s="7" t="s">
        <v>7489</v>
      </c>
      <c r="K2266" s="7" t="s">
        <v>7129</v>
      </c>
      <c r="L2266" s="9" t="s">
        <v>8696</v>
      </c>
      <c r="M2266" s="9" t="s">
        <v>8697</v>
      </c>
      <c r="N2266" s="9"/>
      <c r="O2266" s="7" t="s">
        <v>471</v>
      </c>
      <c r="P2266" s="7"/>
      <c r="Q2266" s="7"/>
      <c r="R2266" s="7">
        <v>234152</v>
      </c>
      <c r="S2266" s="7" t="s">
        <v>480</v>
      </c>
      <c r="T2266" s="7"/>
      <c r="U2266" s="7"/>
      <c r="V2266" s="7"/>
      <c r="W2266" s="7"/>
      <c r="X2266" s="7"/>
      <c r="Y2266" s="7"/>
      <c r="Z2266" s="9" t="s">
        <v>7766</v>
      </c>
      <c r="AA2266" s="7"/>
      <c r="AB2266" s="7"/>
    </row>
    <row r="2267" spans="1:28" ht="21.6" customHeight="1">
      <c r="A2267" s="7">
        <v>39</v>
      </c>
      <c r="B2267" s="7">
        <v>2026051918</v>
      </c>
      <c r="C2267" s="7">
        <v>1</v>
      </c>
      <c r="D2267" s="7" t="s">
        <v>7123</v>
      </c>
      <c r="E2267" s="7" t="s">
        <v>145</v>
      </c>
      <c r="F2267" s="7" t="s">
        <v>9104</v>
      </c>
      <c r="G2267" s="7" t="s">
        <v>8294</v>
      </c>
      <c r="H2267" s="7" t="s">
        <v>7327</v>
      </c>
      <c r="I2267" s="7" t="s">
        <v>8698</v>
      </c>
      <c r="J2267" s="7" t="s">
        <v>7489</v>
      </c>
      <c r="K2267" s="7" t="s">
        <v>7129</v>
      </c>
      <c r="L2267" s="9" t="s">
        <v>8696</v>
      </c>
      <c r="M2267" s="9" t="s">
        <v>8699</v>
      </c>
      <c r="N2267" s="9" t="s">
        <v>8700</v>
      </c>
      <c r="O2267" s="7" t="s">
        <v>471</v>
      </c>
      <c r="P2267" s="7"/>
      <c r="Q2267" s="7"/>
      <c r="R2267" s="7">
        <v>344855</v>
      </c>
      <c r="S2267" s="7" t="s">
        <v>480</v>
      </c>
      <c r="T2267" s="7"/>
      <c r="U2267" s="7"/>
      <c r="V2267" s="7"/>
      <c r="W2267" s="7"/>
      <c r="X2267" s="7"/>
      <c r="Y2267" s="7"/>
      <c r="Z2267" s="9" t="s">
        <v>7766</v>
      </c>
      <c r="AA2267" s="7"/>
      <c r="AB2267" s="7"/>
    </row>
    <row r="2268" spans="1:28" ht="21.6" customHeight="1">
      <c r="A2268" s="7">
        <v>42</v>
      </c>
      <c r="B2268" s="7">
        <v>2026052083</v>
      </c>
      <c r="C2268" s="7">
        <v>1</v>
      </c>
      <c r="D2268" s="7" t="s">
        <v>7123</v>
      </c>
      <c r="E2268" s="7" t="s">
        <v>145</v>
      </c>
      <c r="F2268" s="7" t="s">
        <v>9105</v>
      </c>
      <c r="G2268" s="7" t="s">
        <v>8058</v>
      </c>
      <c r="H2268" s="7" t="s">
        <v>8959</v>
      </c>
      <c r="I2268" s="7" t="s">
        <v>8816</v>
      </c>
      <c r="J2268" s="7" t="s">
        <v>7703</v>
      </c>
      <c r="K2268" s="7" t="s">
        <v>7129</v>
      </c>
      <c r="L2268" s="9" t="s">
        <v>8796</v>
      </c>
      <c r="M2268" s="9" t="s">
        <v>8797</v>
      </c>
      <c r="N2268" s="9"/>
      <c r="O2268" s="7" t="s">
        <v>471</v>
      </c>
      <c r="P2268" s="7"/>
      <c r="Q2268" s="7">
        <v>28761</v>
      </c>
      <c r="R2268" s="7">
        <v>741764</v>
      </c>
      <c r="S2268" s="7" t="s">
        <v>480</v>
      </c>
      <c r="T2268" s="7"/>
      <c r="U2268" s="7"/>
      <c r="V2268" s="7"/>
      <c r="W2268" s="7"/>
      <c r="X2268" s="7"/>
      <c r="Y2268" s="7"/>
      <c r="Z2268" s="9" t="s">
        <v>9106</v>
      </c>
      <c r="AA2268" s="7" t="s">
        <v>480</v>
      </c>
      <c r="AB2268" s="7">
        <v>1</v>
      </c>
    </row>
    <row r="2269" spans="1:28" ht="21.6" customHeight="1">
      <c r="A2269" s="7">
        <v>75</v>
      </c>
      <c r="B2269" s="7">
        <v>2026052063</v>
      </c>
      <c r="C2269" s="7">
        <v>1</v>
      </c>
      <c r="D2269" s="7" t="s">
        <v>7123</v>
      </c>
      <c r="E2269" s="7" t="s">
        <v>145</v>
      </c>
      <c r="F2269" s="7" t="s">
        <v>9105</v>
      </c>
      <c r="G2269" s="7" t="s">
        <v>7226</v>
      </c>
      <c r="H2269" s="7" t="s">
        <v>8462</v>
      </c>
      <c r="I2269" s="7" t="s">
        <v>8783</v>
      </c>
      <c r="J2269" s="7" t="s">
        <v>8784</v>
      </c>
      <c r="K2269" s="7" t="s">
        <v>7129</v>
      </c>
      <c r="L2269" s="9" t="s">
        <v>8750</v>
      </c>
      <c r="M2269" s="9" t="s">
        <v>8785</v>
      </c>
      <c r="N2269" s="9" t="s">
        <v>8786</v>
      </c>
      <c r="O2269" s="7" t="s">
        <v>471</v>
      </c>
      <c r="P2269" s="7"/>
      <c r="Q2269" s="7"/>
      <c r="R2269" s="7">
        <v>2660</v>
      </c>
      <c r="S2269" s="7" t="s">
        <v>480</v>
      </c>
      <c r="T2269" s="7"/>
      <c r="U2269" s="7"/>
      <c r="V2269" s="7"/>
      <c r="W2269" s="7"/>
      <c r="X2269" s="7"/>
      <c r="Y2269" s="7"/>
      <c r="Z2269" s="9" t="s">
        <v>7766</v>
      </c>
      <c r="AA2269" s="7" t="s">
        <v>480</v>
      </c>
      <c r="AB2269" s="7">
        <v>1</v>
      </c>
    </row>
    <row r="2270" spans="1:28" ht="21.6" customHeight="1">
      <c r="A2270" s="7">
        <v>192</v>
      </c>
      <c r="B2270" s="7">
        <v>2026051907</v>
      </c>
      <c r="C2270" s="7">
        <v>1</v>
      </c>
      <c r="D2270" s="7" t="s">
        <v>7123</v>
      </c>
      <c r="E2270" s="7" t="s">
        <v>125</v>
      </c>
      <c r="F2270" s="7" t="s">
        <v>9104</v>
      </c>
      <c r="G2270" s="7" t="s">
        <v>7226</v>
      </c>
      <c r="H2270" s="7" t="s">
        <v>7179</v>
      </c>
      <c r="I2270" s="7" t="s">
        <v>7682</v>
      </c>
      <c r="J2270" s="7" t="s">
        <v>7678</v>
      </c>
      <c r="K2270" s="7" t="s">
        <v>7129</v>
      </c>
      <c r="L2270" s="9" t="s">
        <v>7683</v>
      </c>
      <c r="M2270" s="9" t="s">
        <v>7928</v>
      </c>
      <c r="N2270" s="9"/>
      <c r="O2270" s="7" t="s">
        <v>471</v>
      </c>
      <c r="P2270" s="7"/>
      <c r="Q2270" s="7">
        <v>6953</v>
      </c>
      <c r="R2270" s="7">
        <v>3893</v>
      </c>
      <c r="S2270" s="7" t="s">
        <v>480</v>
      </c>
      <c r="T2270" s="7"/>
      <c r="U2270" s="7"/>
      <c r="V2270" s="7"/>
      <c r="W2270" s="7"/>
      <c r="X2270" s="7"/>
      <c r="Y2270" s="7" t="s">
        <v>480</v>
      </c>
      <c r="Z2270" s="9" t="s">
        <v>9107</v>
      </c>
      <c r="AA2270" s="7" t="s">
        <v>480</v>
      </c>
      <c r="AB2270" s="7">
        <v>1</v>
      </c>
    </row>
    <row r="2271" spans="1:28" ht="21.6" customHeight="1">
      <c r="A2271" s="7">
        <v>25</v>
      </c>
      <c r="B2271" s="7">
        <v>2026052333</v>
      </c>
      <c r="C2271" s="7">
        <v>1</v>
      </c>
      <c r="D2271" s="7" t="s">
        <v>7123</v>
      </c>
      <c r="E2271" s="7" t="s">
        <v>145</v>
      </c>
      <c r="F2271" s="7" t="s">
        <v>9108</v>
      </c>
      <c r="G2271" s="7" t="s">
        <v>7257</v>
      </c>
      <c r="H2271" s="7" t="s">
        <v>8160</v>
      </c>
      <c r="I2271" s="7" t="s">
        <v>8733</v>
      </c>
      <c r="J2271" s="7" t="s">
        <v>7199</v>
      </c>
      <c r="K2271" s="7" t="s">
        <v>7129</v>
      </c>
      <c r="L2271" s="9" t="s">
        <v>7216</v>
      </c>
      <c r="M2271" s="9" t="s">
        <v>8734</v>
      </c>
      <c r="N2271" s="9" t="s">
        <v>8735</v>
      </c>
      <c r="O2271" s="7" t="s">
        <v>471</v>
      </c>
      <c r="P2271" s="7"/>
      <c r="Q2271" s="7"/>
      <c r="R2271" s="7">
        <v>46178</v>
      </c>
      <c r="S2271" s="7" t="s">
        <v>480</v>
      </c>
      <c r="T2271" s="7"/>
      <c r="U2271" s="7"/>
      <c r="V2271" s="7"/>
      <c r="W2271" s="7"/>
      <c r="X2271" s="7"/>
      <c r="Y2271" s="7"/>
      <c r="Z2271" s="9" t="s">
        <v>7766</v>
      </c>
      <c r="AA2271" s="7" t="s">
        <v>480</v>
      </c>
      <c r="AB2271" s="7">
        <v>1</v>
      </c>
    </row>
    <row r="2272" spans="1:28" ht="21.6" customHeight="1">
      <c r="A2272" s="7">
        <v>29</v>
      </c>
      <c r="B2272" s="7">
        <v>2026052354</v>
      </c>
      <c r="C2272" s="7">
        <v>1</v>
      </c>
      <c r="D2272" s="7" t="s">
        <v>7123</v>
      </c>
      <c r="E2272" s="7" t="s">
        <v>145</v>
      </c>
      <c r="F2272" s="7" t="s">
        <v>9108</v>
      </c>
      <c r="G2272" s="7" t="s">
        <v>7276</v>
      </c>
      <c r="H2272" s="7" t="s">
        <v>7332</v>
      </c>
      <c r="I2272" s="7" t="s">
        <v>8666</v>
      </c>
      <c r="J2272" s="7" t="s">
        <v>7223</v>
      </c>
      <c r="K2272" s="7" t="s">
        <v>7129</v>
      </c>
      <c r="L2272" s="9" t="s">
        <v>8667</v>
      </c>
      <c r="M2272" s="9" t="s">
        <v>8668</v>
      </c>
      <c r="N2272" s="9" t="s">
        <v>8648</v>
      </c>
      <c r="O2272" s="7" t="s">
        <v>471</v>
      </c>
      <c r="P2272" s="7"/>
      <c r="Q2272" s="7"/>
      <c r="R2272" s="7">
        <v>49381</v>
      </c>
      <c r="S2272" s="7" t="s">
        <v>480</v>
      </c>
      <c r="T2272" s="7"/>
      <c r="U2272" s="7"/>
      <c r="V2272" s="7"/>
      <c r="W2272" s="7"/>
      <c r="X2272" s="7"/>
      <c r="Y2272" s="7"/>
      <c r="Z2272" s="9" t="s">
        <v>7766</v>
      </c>
      <c r="AA2272" s="7" t="s">
        <v>480</v>
      </c>
      <c r="AB2272" s="7">
        <v>1</v>
      </c>
    </row>
    <row r="2273" spans="1:28" ht="21.6" customHeight="1">
      <c r="A2273" s="7">
        <v>37</v>
      </c>
      <c r="B2273" s="7">
        <v>2026052125</v>
      </c>
      <c r="C2273" s="7">
        <v>1</v>
      </c>
      <c r="D2273" s="7" t="s">
        <v>7123</v>
      </c>
      <c r="E2273" s="7" t="s">
        <v>145</v>
      </c>
      <c r="F2273" s="7" t="s">
        <v>9105</v>
      </c>
      <c r="G2273" s="7" t="s">
        <v>7196</v>
      </c>
      <c r="H2273" s="7" t="s">
        <v>7669</v>
      </c>
      <c r="I2273" s="7" t="s">
        <v>8770</v>
      </c>
      <c r="J2273" s="7" t="s">
        <v>8496</v>
      </c>
      <c r="K2273" s="7" t="s">
        <v>7129</v>
      </c>
      <c r="L2273" s="9" t="s">
        <v>8771</v>
      </c>
      <c r="M2273" s="9" t="s">
        <v>8772</v>
      </c>
      <c r="N2273" s="9"/>
      <c r="O2273" s="7" t="s">
        <v>471</v>
      </c>
      <c r="P2273" s="7"/>
      <c r="Q2273" s="7"/>
      <c r="R2273" s="7">
        <v>138183</v>
      </c>
      <c r="S2273" s="7" t="s">
        <v>480</v>
      </c>
      <c r="T2273" s="7"/>
      <c r="U2273" s="7"/>
      <c r="V2273" s="7"/>
      <c r="W2273" s="7"/>
      <c r="X2273" s="7"/>
      <c r="Y2273" s="7"/>
      <c r="Z2273" s="9" t="s">
        <v>8811</v>
      </c>
      <c r="AA2273" s="7" t="s">
        <v>480</v>
      </c>
      <c r="AB2273" s="7">
        <v>1</v>
      </c>
    </row>
    <row r="2274" spans="1:28" ht="21.6" customHeight="1">
      <c r="A2274" s="7">
        <v>41</v>
      </c>
      <c r="B2274" s="7">
        <v>2026052191</v>
      </c>
      <c r="C2274" s="7">
        <v>1</v>
      </c>
      <c r="D2274" s="7" t="s">
        <v>7123</v>
      </c>
      <c r="E2274" s="7" t="s">
        <v>145</v>
      </c>
      <c r="F2274" s="7" t="s">
        <v>9105</v>
      </c>
      <c r="G2274" s="7" t="s">
        <v>7333</v>
      </c>
      <c r="H2274" s="7" t="s">
        <v>7372</v>
      </c>
      <c r="I2274" s="7" t="s">
        <v>8773</v>
      </c>
      <c r="J2274" s="7" t="s">
        <v>8496</v>
      </c>
      <c r="K2274" s="7" t="s">
        <v>7129</v>
      </c>
      <c r="L2274" s="9" t="s">
        <v>8774</v>
      </c>
      <c r="M2274" s="9" t="s">
        <v>8775</v>
      </c>
      <c r="N2274" s="9"/>
      <c r="O2274" s="7" t="s">
        <v>471</v>
      </c>
      <c r="P2274" s="7"/>
      <c r="Q2274" s="7"/>
      <c r="R2274" s="7">
        <v>243145</v>
      </c>
      <c r="S2274" s="7" t="s">
        <v>480</v>
      </c>
      <c r="T2274" s="7"/>
      <c r="U2274" s="7"/>
      <c r="V2274" s="7"/>
      <c r="W2274" s="7"/>
      <c r="X2274" s="7"/>
      <c r="Y2274" s="7"/>
      <c r="Z2274" s="9" t="s">
        <v>9109</v>
      </c>
      <c r="AA2274" s="7" t="s">
        <v>480</v>
      </c>
      <c r="AB2274" s="7">
        <v>1</v>
      </c>
    </row>
    <row r="2275" spans="1:28" ht="21.6" customHeight="1">
      <c r="A2275" s="7">
        <v>142</v>
      </c>
      <c r="B2275" s="7">
        <v>2026052282</v>
      </c>
      <c r="C2275" s="7">
        <v>1</v>
      </c>
      <c r="D2275" s="7" t="s">
        <v>7123</v>
      </c>
      <c r="E2275" s="7" t="s">
        <v>125</v>
      </c>
      <c r="F2275" s="7" t="s">
        <v>9108</v>
      </c>
      <c r="G2275" s="7" t="s">
        <v>7179</v>
      </c>
      <c r="H2275" s="7" t="s">
        <v>7327</v>
      </c>
      <c r="I2275" s="7" t="s">
        <v>7620</v>
      </c>
      <c r="J2275" s="7" t="s">
        <v>7141</v>
      </c>
      <c r="K2275" s="7" t="s">
        <v>7129</v>
      </c>
      <c r="L2275" s="9" t="s">
        <v>7323</v>
      </c>
      <c r="M2275" s="9" t="s">
        <v>7621</v>
      </c>
      <c r="N2275" s="9" t="s">
        <v>7622</v>
      </c>
      <c r="O2275" s="7" t="s">
        <v>471</v>
      </c>
      <c r="P2275" s="7"/>
      <c r="Q2275" s="7">
        <v>5137</v>
      </c>
      <c r="R2275" s="7">
        <v>3236</v>
      </c>
      <c r="S2275" s="7" t="s">
        <v>480</v>
      </c>
      <c r="T2275" s="7"/>
      <c r="U2275" s="7"/>
      <c r="V2275" s="7"/>
      <c r="W2275" s="7"/>
      <c r="X2275" s="7"/>
      <c r="Y2275" s="7"/>
      <c r="Z2275" s="9" t="s">
        <v>7641</v>
      </c>
      <c r="AA2275" s="7"/>
      <c r="AB2275" s="7"/>
    </row>
    <row r="2276" spans="1:28" ht="21.6" customHeight="1">
      <c r="A2276" s="7">
        <v>144</v>
      </c>
      <c r="B2276" s="7">
        <v>2026052286</v>
      </c>
      <c r="C2276" s="7">
        <v>1</v>
      </c>
      <c r="D2276" s="7" t="s">
        <v>7123</v>
      </c>
      <c r="E2276" s="7" t="s">
        <v>125</v>
      </c>
      <c r="F2276" s="7" t="s">
        <v>9108</v>
      </c>
      <c r="G2276" s="7" t="s">
        <v>7347</v>
      </c>
      <c r="H2276" s="7" t="s">
        <v>7303</v>
      </c>
      <c r="I2276" s="7" t="s">
        <v>7625</v>
      </c>
      <c r="J2276" s="7" t="s">
        <v>7141</v>
      </c>
      <c r="K2276" s="7" t="s">
        <v>7129</v>
      </c>
      <c r="L2276" s="9" t="s">
        <v>7323</v>
      </c>
      <c r="M2276" s="9" t="s">
        <v>7626</v>
      </c>
      <c r="N2276" s="9" t="s">
        <v>7627</v>
      </c>
      <c r="O2276" s="7" t="s">
        <v>471</v>
      </c>
      <c r="P2276" s="7"/>
      <c r="Q2276" s="7">
        <v>225</v>
      </c>
      <c r="R2276" s="7">
        <v>7723</v>
      </c>
      <c r="S2276" s="7" t="s">
        <v>480</v>
      </c>
      <c r="T2276" s="7"/>
      <c r="U2276" s="7"/>
      <c r="V2276" s="7"/>
      <c r="W2276" s="7"/>
      <c r="X2276" s="7"/>
      <c r="Y2276" s="7"/>
      <c r="Z2276" s="9" t="s">
        <v>7641</v>
      </c>
      <c r="AA2276" s="7"/>
      <c r="AB2276" s="7"/>
    </row>
    <row r="2277" spans="1:28" ht="21.6" customHeight="1">
      <c r="A2277" s="7">
        <v>146</v>
      </c>
      <c r="B2277" s="7">
        <v>2026052300</v>
      </c>
      <c r="C2277" s="7">
        <v>1</v>
      </c>
      <c r="D2277" s="7" t="s">
        <v>7123</v>
      </c>
      <c r="E2277" s="7" t="s">
        <v>125</v>
      </c>
      <c r="F2277" s="7" t="s">
        <v>9108</v>
      </c>
      <c r="G2277" s="7" t="s">
        <v>7314</v>
      </c>
      <c r="H2277" s="7" t="s">
        <v>7196</v>
      </c>
      <c r="I2277" s="7" t="s">
        <v>8342</v>
      </c>
      <c r="J2277" s="7" t="s">
        <v>7141</v>
      </c>
      <c r="K2277" s="7" t="s">
        <v>7129</v>
      </c>
      <c r="L2277" s="9" t="s">
        <v>7323</v>
      </c>
      <c r="M2277" s="9" t="s">
        <v>8343</v>
      </c>
      <c r="N2277" s="9" t="s">
        <v>8344</v>
      </c>
      <c r="O2277" s="7" t="s">
        <v>471</v>
      </c>
      <c r="P2277" s="7"/>
      <c r="Q2277" s="7">
        <v>973</v>
      </c>
      <c r="R2277" s="7">
        <v>7622</v>
      </c>
      <c r="S2277" s="7" t="s">
        <v>480</v>
      </c>
      <c r="T2277" s="7"/>
      <c r="U2277" s="7"/>
      <c r="V2277" s="7"/>
      <c r="W2277" s="7"/>
      <c r="X2277" s="7"/>
      <c r="Y2277" s="7"/>
      <c r="Z2277" s="9" t="s">
        <v>7641</v>
      </c>
      <c r="AA2277" s="7"/>
      <c r="AB2277" s="7"/>
    </row>
    <row r="2278" spans="1:28" ht="21.6" customHeight="1">
      <c r="A2278" s="7">
        <v>156</v>
      </c>
      <c r="B2278" s="7">
        <v>2026052392</v>
      </c>
      <c r="C2278" s="7">
        <v>1</v>
      </c>
      <c r="D2278" s="7" t="s">
        <v>7123</v>
      </c>
      <c r="E2278" s="7" t="s">
        <v>125</v>
      </c>
      <c r="F2278" s="7" t="s">
        <v>9108</v>
      </c>
      <c r="G2278" s="7" t="s">
        <v>7372</v>
      </c>
      <c r="H2278" s="7" t="s">
        <v>7377</v>
      </c>
      <c r="I2278" s="7" t="s">
        <v>8471</v>
      </c>
      <c r="J2278" s="7" t="s">
        <v>7170</v>
      </c>
      <c r="K2278" s="7" t="s">
        <v>7129</v>
      </c>
      <c r="L2278" s="9" t="s">
        <v>7323</v>
      </c>
      <c r="M2278" s="9" t="s">
        <v>8472</v>
      </c>
      <c r="N2278" s="9" t="s">
        <v>7325</v>
      </c>
      <c r="O2278" s="7" t="s">
        <v>471</v>
      </c>
      <c r="P2278" s="7"/>
      <c r="Q2278" s="7">
        <v>15280</v>
      </c>
      <c r="R2278" s="7">
        <v>20150</v>
      </c>
      <c r="S2278" s="7" t="s">
        <v>480</v>
      </c>
      <c r="T2278" s="7"/>
      <c r="U2278" s="7"/>
      <c r="V2278" s="7"/>
      <c r="W2278" s="7"/>
      <c r="X2278" s="7"/>
      <c r="Y2278" s="7"/>
      <c r="Z2278" s="9" t="s">
        <v>7641</v>
      </c>
      <c r="AA2278" s="7"/>
      <c r="AB2278" s="7"/>
    </row>
    <row r="2279" spans="1:28" ht="21.6" customHeight="1">
      <c r="A2279" s="7">
        <v>179</v>
      </c>
      <c r="B2279" s="7">
        <v>2026052284</v>
      </c>
      <c r="C2279" s="7">
        <v>1</v>
      </c>
      <c r="D2279" s="7" t="s">
        <v>7123</v>
      </c>
      <c r="E2279" s="7" t="s">
        <v>125</v>
      </c>
      <c r="F2279" s="7" t="s">
        <v>9108</v>
      </c>
      <c r="G2279" s="7" t="s">
        <v>7327</v>
      </c>
      <c r="H2279" s="7" t="s">
        <v>7347</v>
      </c>
      <c r="I2279" s="7" t="s">
        <v>7403</v>
      </c>
      <c r="J2279" s="7" t="s">
        <v>7223</v>
      </c>
      <c r="K2279" s="7" t="s">
        <v>7129</v>
      </c>
      <c r="L2279" s="9" t="s">
        <v>7323</v>
      </c>
      <c r="M2279" s="9" t="s">
        <v>7404</v>
      </c>
      <c r="N2279" s="9" t="s">
        <v>7405</v>
      </c>
      <c r="O2279" s="7" t="s">
        <v>471</v>
      </c>
      <c r="P2279" s="7"/>
      <c r="Q2279" s="7"/>
      <c r="R2279" s="7">
        <v>17624</v>
      </c>
      <c r="S2279" s="7" t="s">
        <v>480</v>
      </c>
      <c r="T2279" s="7"/>
      <c r="U2279" s="7"/>
      <c r="V2279" s="7"/>
      <c r="W2279" s="7"/>
      <c r="X2279" s="7"/>
      <c r="Y2279" s="7"/>
      <c r="Z2279" s="9" t="s">
        <v>7641</v>
      </c>
      <c r="AA2279" s="7"/>
      <c r="AB2279" s="7"/>
    </row>
    <row r="2280" spans="1:28" ht="21.6" customHeight="1">
      <c r="A2280" s="7">
        <v>192</v>
      </c>
      <c r="B2280" s="7">
        <v>2026052390</v>
      </c>
      <c r="C2280" s="7">
        <v>1</v>
      </c>
      <c r="D2280" s="7" t="s">
        <v>7123</v>
      </c>
      <c r="E2280" s="7" t="s">
        <v>125</v>
      </c>
      <c r="F2280" s="7" t="s">
        <v>9108</v>
      </c>
      <c r="G2280" s="7" t="s">
        <v>7333</v>
      </c>
      <c r="H2280" s="7" t="s">
        <v>7372</v>
      </c>
      <c r="I2280" s="7" t="s">
        <v>8499</v>
      </c>
      <c r="J2280" s="7" t="s">
        <v>7223</v>
      </c>
      <c r="K2280" s="7" t="s">
        <v>7129</v>
      </c>
      <c r="L2280" s="9" t="s">
        <v>7323</v>
      </c>
      <c r="M2280" s="9" t="s">
        <v>7439</v>
      </c>
      <c r="N2280" s="9" t="s">
        <v>7440</v>
      </c>
      <c r="O2280" s="7" t="s">
        <v>471</v>
      </c>
      <c r="P2280" s="7"/>
      <c r="Q2280" s="7"/>
      <c r="R2280" s="7">
        <v>7931</v>
      </c>
      <c r="S2280" s="7" t="s">
        <v>480</v>
      </c>
      <c r="T2280" s="7"/>
      <c r="U2280" s="7"/>
      <c r="V2280" s="7"/>
      <c r="W2280" s="7"/>
      <c r="X2280" s="7"/>
      <c r="Y2280" s="7"/>
      <c r="Z2280" s="9" t="s">
        <v>7641</v>
      </c>
      <c r="AA2280" s="7"/>
      <c r="AB2280" s="7"/>
    </row>
    <row r="2281" spans="1:28" ht="21.6" customHeight="1">
      <c r="A2281" s="7">
        <v>195</v>
      </c>
      <c r="B2281" s="7">
        <v>2026052302</v>
      </c>
      <c r="C2281" s="7">
        <v>1</v>
      </c>
      <c r="D2281" s="7" t="s">
        <v>7123</v>
      </c>
      <c r="E2281" s="7" t="s">
        <v>125</v>
      </c>
      <c r="F2281" s="7" t="s">
        <v>9108</v>
      </c>
      <c r="G2281" s="7" t="s">
        <v>7196</v>
      </c>
      <c r="H2281" s="7" t="s">
        <v>7150</v>
      </c>
      <c r="I2281" s="7" t="s">
        <v>7911</v>
      </c>
      <c r="J2281" s="7" t="s">
        <v>7234</v>
      </c>
      <c r="K2281" s="7" t="s">
        <v>7129</v>
      </c>
      <c r="L2281" s="9" t="s">
        <v>7323</v>
      </c>
      <c r="M2281" s="9" t="s">
        <v>7912</v>
      </c>
      <c r="N2281" s="9" t="s">
        <v>7913</v>
      </c>
      <c r="O2281" s="7" t="s">
        <v>471</v>
      </c>
      <c r="P2281" s="7"/>
      <c r="Q2281" s="7">
        <v>9142</v>
      </c>
      <c r="R2281" s="7">
        <v>9364</v>
      </c>
      <c r="S2281" s="7" t="s">
        <v>480</v>
      </c>
      <c r="T2281" s="7"/>
      <c r="U2281" s="7"/>
      <c r="V2281" s="7"/>
      <c r="W2281" s="7"/>
      <c r="X2281" s="7"/>
      <c r="Y2281" s="7"/>
      <c r="Z2281" s="9" t="s">
        <v>7641</v>
      </c>
      <c r="AA2281" s="7"/>
      <c r="AB2281" s="7"/>
    </row>
    <row r="2282" spans="1:28" ht="21.6" customHeight="1">
      <c r="A2282" s="7">
        <v>197</v>
      </c>
      <c r="B2282" s="7">
        <v>2026052394</v>
      </c>
      <c r="C2282" s="7">
        <v>1</v>
      </c>
      <c r="D2282" s="7" t="s">
        <v>7123</v>
      </c>
      <c r="E2282" s="7" t="s">
        <v>125</v>
      </c>
      <c r="F2282" s="7" t="s">
        <v>9108</v>
      </c>
      <c r="G2282" s="7" t="s">
        <v>7377</v>
      </c>
      <c r="H2282" s="7" t="s">
        <v>7378</v>
      </c>
      <c r="I2282" s="7" t="s">
        <v>7438</v>
      </c>
      <c r="J2282" s="7" t="s">
        <v>7234</v>
      </c>
      <c r="K2282" s="7" t="s">
        <v>7129</v>
      </c>
      <c r="L2282" s="9" t="s">
        <v>7323</v>
      </c>
      <c r="M2282" s="9" t="s">
        <v>7439</v>
      </c>
      <c r="N2282" s="9" t="s">
        <v>7325</v>
      </c>
      <c r="O2282" s="7" t="s">
        <v>471</v>
      </c>
      <c r="P2282" s="7"/>
      <c r="Q2282" s="7">
        <v>3665</v>
      </c>
      <c r="R2282" s="7">
        <v>3178</v>
      </c>
      <c r="S2282" s="7" t="s">
        <v>480</v>
      </c>
      <c r="T2282" s="7"/>
      <c r="U2282" s="7"/>
      <c r="V2282" s="7"/>
      <c r="W2282" s="7"/>
      <c r="X2282" s="7"/>
      <c r="Y2282" s="7"/>
      <c r="Z2282" s="9" t="s">
        <v>7641</v>
      </c>
      <c r="AA2282" s="7"/>
      <c r="AB2282" s="7"/>
    </row>
    <row r="2283" spans="1:28" ht="21.6" customHeight="1">
      <c r="A2283" s="7">
        <v>263</v>
      </c>
      <c r="B2283" s="7">
        <v>2026052304</v>
      </c>
      <c r="C2283" s="7">
        <v>1</v>
      </c>
      <c r="D2283" s="7" t="s">
        <v>7123</v>
      </c>
      <c r="E2283" s="7" t="s">
        <v>125</v>
      </c>
      <c r="F2283" s="7" t="s">
        <v>9108</v>
      </c>
      <c r="G2283" s="7" t="s">
        <v>7150</v>
      </c>
      <c r="H2283" s="7" t="s">
        <v>7275</v>
      </c>
      <c r="I2283" s="7" t="s">
        <v>8564</v>
      </c>
      <c r="J2283" s="7" t="s">
        <v>8474</v>
      </c>
      <c r="K2283" s="7" t="s">
        <v>7129</v>
      </c>
      <c r="L2283" s="9" t="s">
        <v>7323</v>
      </c>
      <c r="M2283" s="9" t="s">
        <v>8565</v>
      </c>
      <c r="N2283" s="9" t="s">
        <v>8566</v>
      </c>
      <c r="O2283" s="7" t="s">
        <v>471</v>
      </c>
      <c r="P2283" s="7"/>
      <c r="Q2283" s="7"/>
      <c r="R2283" s="7">
        <v>5319</v>
      </c>
      <c r="S2283" s="7" t="s">
        <v>480</v>
      </c>
      <c r="T2283" s="7"/>
      <c r="U2283" s="7"/>
      <c r="V2283" s="7"/>
      <c r="W2283" s="7"/>
      <c r="X2283" s="7"/>
      <c r="Y2283" s="7"/>
      <c r="Z2283" s="9" t="s">
        <v>7641</v>
      </c>
      <c r="AA2283" s="7"/>
      <c r="AB2283" s="7"/>
    </row>
    <row r="2284" spans="1:28" ht="21.6" customHeight="1">
      <c r="A2284" s="7">
        <v>265</v>
      </c>
      <c r="B2284" s="7">
        <v>2026052288</v>
      </c>
      <c r="C2284" s="7">
        <v>1</v>
      </c>
      <c r="D2284" s="7" t="s">
        <v>7123</v>
      </c>
      <c r="E2284" s="7" t="s">
        <v>125</v>
      </c>
      <c r="F2284" s="7" t="s">
        <v>9108</v>
      </c>
      <c r="G2284" s="7" t="s">
        <v>7303</v>
      </c>
      <c r="H2284" s="7" t="s">
        <v>7237</v>
      </c>
      <c r="I2284" s="7" t="s">
        <v>8568</v>
      </c>
      <c r="J2284" s="7" t="s">
        <v>8474</v>
      </c>
      <c r="K2284" s="7" t="s">
        <v>7129</v>
      </c>
      <c r="L2284" s="9" t="s">
        <v>7323</v>
      </c>
      <c r="M2284" s="9" t="s">
        <v>8569</v>
      </c>
      <c r="N2284" s="9" t="s">
        <v>8570</v>
      </c>
      <c r="O2284" s="7" t="s">
        <v>471</v>
      </c>
      <c r="P2284" s="7"/>
      <c r="Q2284" s="7"/>
      <c r="R2284" s="7">
        <v>10989</v>
      </c>
      <c r="S2284" s="7" t="s">
        <v>480</v>
      </c>
      <c r="T2284" s="7"/>
      <c r="U2284" s="7"/>
      <c r="V2284" s="7"/>
      <c r="W2284" s="7"/>
      <c r="X2284" s="7"/>
      <c r="Y2284" s="7"/>
      <c r="Z2284" s="9" t="s">
        <v>7641</v>
      </c>
      <c r="AA2284" s="7"/>
      <c r="AB2284" s="7"/>
    </row>
    <row r="2285" spans="1:28" ht="21.6" customHeight="1">
      <c r="A2285" s="7">
        <v>267</v>
      </c>
      <c r="B2285" s="7">
        <v>2026052290</v>
      </c>
      <c r="C2285" s="7">
        <v>1</v>
      </c>
      <c r="D2285" s="7" t="s">
        <v>7123</v>
      </c>
      <c r="E2285" s="7" t="s">
        <v>125</v>
      </c>
      <c r="F2285" s="7" t="s">
        <v>9108</v>
      </c>
      <c r="G2285" s="7" t="s">
        <v>7237</v>
      </c>
      <c r="H2285" s="7" t="s">
        <v>7288</v>
      </c>
      <c r="I2285" s="7" t="s">
        <v>8473</v>
      </c>
      <c r="J2285" s="7" t="s">
        <v>8474</v>
      </c>
      <c r="K2285" s="7" t="s">
        <v>7129</v>
      </c>
      <c r="L2285" s="9" t="s">
        <v>7323</v>
      </c>
      <c r="M2285" s="9" t="s">
        <v>8475</v>
      </c>
      <c r="N2285" s="9" t="s">
        <v>8476</v>
      </c>
      <c r="O2285" s="7" t="s">
        <v>471</v>
      </c>
      <c r="P2285" s="7"/>
      <c r="Q2285" s="7"/>
      <c r="R2285" s="7">
        <v>6018</v>
      </c>
      <c r="S2285" s="7" t="s">
        <v>480</v>
      </c>
      <c r="T2285" s="7"/>
      <c r="U2285" s="7"/>
      <c r="V2285" s="7"/>
      <c r="W2285" s="7"/>
      <c r="X2285" s="7"/>
      <c r="Y2285" s="7"/>
      <c r="Z2285" s="9" t="s">
        <v>7641</v>
      </c>
      <c r="AA2285" s="7"/>
      <c r="AB2285" s="7"/>
    </row>
    <row r="2286" spans="1:28" ht="21.6" customHeight="1">
      <c r="A2286" s="7">
        <v>2</v>
      </c>
      <c r="B2286" s="7">
        <v>2026052515</v>
      </c>
      <c r="C2286" s="7">
        <v>1</v>
      </c>
      <c r="D2286" s="7" t="s">
        <v>7123</v>
      </c>
      <c r="E2286" s="7" t="s">
        <v>145</v>
      </c>
      <c r="F2286" s="7" t="s">
        <v>9110</v>
      </c>
      <c r="G2286" s="7" t="s">
        <v>7733</v>
      </c>
      <c r="H2286" s="7" t="s">
        <v>7552</v>
      </c>
      <c r="I2286" s="7" t="s">
        <v>7140</v>
      </c>
      <c r="J2286" s="7" t="s">
        <v>7141</v>
      </c>
      <c r="K2286" s="7" t="s">
        <v>7129</v>
      </c>
      <c r="L2286" s="9" t="s">
        <v>9111</v>
      </c>
      <c r="M2286" s="9" t="s">
        <v>7143</v>
      </c>
      <c r="N2286" s="9"/>
      <c r="O2286" s="7" t="s">
        <v>471</v>
      </c>
      <c r="P2286" s="7"/>
      <c r="Q2286" s="7">
        <v>104</v>
      </c>
      <c r="R2286" s="7">
        <v>3671</v>
      </c>
      <c r="S2286" s="7" t="s">
        <v>480</v>
      </c>
      <c r="T2286" s="7"/>
      <c r="U2286" s="7"/>
      <c r="V2286" s="7"/>
      <c r="W2286" s="7"/>
      <c r="X2286" s="7"/>
      <c r="Y2286" s="7"/>
      <c r="Z2286" s="9" t="s">
        <v>8867</v>
      </c>
      <c r="AA2286" s="7" t="s">
        <v>480</v>
      </c>
      <c r="AB2286" s="7">
        <v>1</v>
      </c>
    </row>
    <row r="2287" spans="1:28" ht="21.6" customHeight="1">
      <c r="A2287" s="7">
        <v>4</v>
      </c>
      <c r="B2287" s="7">
        <v>2026052440</v>
      </c>
      <c r="C2287" s="7">
        <v>1</v>
      </c>
      <c r="D2287" s="7" t="s">
        <v>7123</v>
      </c>
      <c r="E2287" s="7" t="s">
        <v>145</v>
      </c>
      <c r="F2287" s="7" t="s">
        <v>9110</v>
      </c>
      <c r="G2287" s="7" t="s">
        <v>7583</v>
      </c>
      <c r="H2287" s="7" t="s">
        <v>7586</v>
      </c>
      <c r="I2287" s="7" t="s">
        <v>7146</v>
      </c>
      <c r="J2287" s="7" t="s">
        <v>7141</v>
      </c>
      <c r="K2287" s="7" t="s">
        <v>7129</v>
      </c>
      <c r="L2287" s="9" t="s">
        <v>7147</v>
      </c>
      <c r="M2287" s="9" t="s">
        <v>7148</v>
      </c>
      <c r="N2287" s="9" t="s">
        <v>7830</v>
      </c>
      <c r="O2287" s="7" t="s">
        <v>471</v>
      </c>
      <c r="P2287" s="7"/>
      <c r="Q2287" s="7">
        <v>2315</v>
      </c>
      <c r="R2287" s="7">
        <v>18974</v>
      </c>
      <c r="S2287" s="7" t="s">
        <v>480</v>
      </c>
      <c r="T2287" s="7"/>
      <c r="U2287" s="7"/>
      <c r="V2287" s="7"/>
      <c r="W2287" s="7"/>
      <c r="X2287" s="7"/>
      <c r="Y2287" s="7"/>
      <c r="Z2287" s="9" t="s">
        <v>7766</v>
      </c>
      <c r="AA2287" s="7" t="s">
        <v>480</v>
      </c>
      <c r="AB2287" s="7">
        <v>1</v>
      </c>
    </row>
    <row r="2288" spans="1:28" ht="21.6" customHeight="1">
      <c r="A2288" s="7">
        <v>12</v>
      </c>
      <c r="B2288" s="7">
        <v>2026052498</v>
      </c>
      <c r="C2288" s="7">
        <v>1</v>
      </c>
      <c r="D2288" s="7" t="s">
        <v>7123</v>
      </c>
      <c r="E2288" s="7" t="s">
        <v>145</v>
      </c>
      <c r="F2288" s="7" t="s">
        <v>9110</v>
      </c>
      <c r="G2288" s="7" t="s">
        <v>7984</v>
      </c>
      <c r="H2288" s="7" t="s">
        <v>7600</v>
      </c>
      <c r="I2288" s="7" t="s">
        <v>7169</v>
      </c>
      <c r="J2288" s="7" t="s">
        <v>7170</v>
      </c>
      <c r="K2288" s="7" t="s">
        <v>7129</v>
      </c>
      <c r="L2288" s="9" t="s">
        <v>7171</v>
      </c>
      <c r="M2288" s="9" t="s">
        <v>7172</v>
      </c>
      <c r="N2288" s="9" t="s">
        <v>7173</v>
      </c>
      <c r="O2288" s="7" t="s">
        <v>471</v>
      </c>
      <c r="P2288" s="7"/>
      <c r="Q2288" s="7">
        <v>330</v>
      </c>
      <c r="R2288" s="7">
        <v>1597</v>
      </c>
      <c r="S2288" s="7" t="s">
        <v>480</v>
      </c>
      <c r="T2288" s="7"/>
      <c r="U2288" s="7"/>
      <c r="V2288" s="7"/>
      <c r="W2288" s="7"/>
      <c r="X2288" s="7"/>
      <c r="Y2288" s="7"/>
      <c r="Z2288" s="9" t="s">
        <v>7766</v>
      </c>
      <c r="AA2288" s="7" t="s">
        <v>480</v>
      </c>
      <c r="AB2288" s="7">
        <v>1</v>
      </c>
    </row>
    <row r="2289" spans="1:28" ht="21.6" customHeight="1">
      <c r="A2289" s="7">
        <v>14</v>
      </c>
      <c r="B2289" s="7">
        <v>2026052466</v>
      </c>
      <c r="C2289" s="7">
        <v>1</v>
      </c>
      <c r="D2289" s="7" t="s">
        <v>7123</v>
      </c>
      <c r="E2289" s="7" t="s">
        <v>145</v>
      </c>
      <c r="F2289" s="7" t="s">
        <v>9110</v>
      </c>
      <c r="G2289" s="7" t="s">
        <v>7589</v>
      </c>
      <c r="H2289" s="7" t="s">
        <v>7745</v>
      </c>
      <c r="I2289" s="7" t="s">
        <v>7180</v>
      </c>
      <c r="J2289" s="7" t="s">
        <v>7170</v>
      </c>
      <c r="K2289" s="7" t="s">
        <v>7129</v>
      </c>
      <c r="L2289" s="9" t="s">
        <v>7181</v>
      </c>
      <c r="M2289" s="9" t="s">
        <v>7182</v>
      </c>
      <c r="N2289" s="9" t="s">
        <v>7183</v>
      </c>
      <c r="O2289" s="7" t="s">
        <v>471</v>
      </c>
      <c r="P2289" s="7"/>
      <c r="Q2289" s="7">
        <v>1768</v>
      </c>
      <c r="R2289" s="7">
        <v>86459</v>
      </c>
      <c r="S2289" s="7" t="s">
        <v>480</v>
      </c>
      <c r="T2289" s="7"/>
      <c r="U2289" s="7"/>
      <c r="V2289" s="7"/>
      <c r="W2289" s="7"/>
      <c r="X2289" s="7"/>
      <c r="Y2289" s="7"/>
      <c r="Z2289" s="9" t="s">
        <v>9112</v>
      </c>
      <c r="AA2289" s="7" t="s">
        <v>480</v>
      </c>
      <c r="AB2289" s="7">
        <v>1</v>
      </c>
    </row>
    <row r="2290" spans="1:28" ht="21.6" customHeight="1">
      <c r="A2290" s="7">
        <v>19</v>
      </c>
      <c r="B2290" s="7">
        <v>2026052455</v>
      </c>
      <c r="C2290" s="7">
        <v>1</v>
      </c>
      <c r="D2290" s="7" t="s">
        <v>7123</v>
      </c>
      <c r="E2290" s="7" t="s">
        <v>145</v>
      </c>
      <c r="F2290" s="7" t="s">
        <v>9110</v>
      </c>
      <c r="G2290" s="7" t="s">
        <v>7144</v>
      </c>
      <c r="H2290" s="7" t="s">
        <v>7671</v>
      </c>
      <c r="I2290" s="7" t="s">
        <v>7186</v>
      </c>
      <c r="J2290" s="7" t="s">
        <v>7170</v>
      </c>
      <c r="K2290" s="7" t="s">
        <v>7129</v>
      </c>
      <c r="L2290" s="9" t="s">
        <v>7187</v>
      </c>
      <c r="M2290" s="9" t="s">
        <v>7188</v>
      </c>
      <c r="N2290" s="9"/>
      <c r="O2290" s="7" t="s">
        <v>471</v>
      </c>
      <c r="P2290" s="7"/>
      <c r="Q2290" s="7">
        <v>2490</v>
      </c>
      <c r="R2290" s="7">
        <v>4488</v>
      </c>
      <c r="S2290" s="7" t="s">
        <v>480</v>
      </c>
      <c r="T2290" s="7"/>
      <c r="U2290" s="7"/>
      <c r="V2290" s="7"/>
      <c r="W2290" s="7"/>
      <c r="X2290" s="7"/>
      <c r="Y2290" s="7"/>
      <c r="Z2290" s="9" t="s">
        <v>9113</v>
      </c>
      <c r="AA2290" s="7" t="s">
        <v>480</v>
      </c>
      <c r="AB2290" s="7">
        <v>1</v>
      </c>
    </row>
    <row r="2291" spans="1:28" ht="21.6" customHeight="1">
      <c r="A2291" s="7">
        <v>21</v>
      </c>
      <c r="B2291" s="7">
        <v>2026052414</v>
      </c>
      <c r="C2291" s="7">
        <v>1</v>
      </c>
      <c r="D2291" s="7" t="s">
        <v>7123</v>
      </c>
      <c r="E2291" s="7" t="s">
        <v>145</v>
      </c>
      <c r="F2291" s="7" t="s">
        <v>9110</v>
      </c>
      <c r="G2291" s="7" t="s">
        <v>7927</v>
      </c>
      <c r="H2291" s="7" t="s">
        <v>7179</v>
      </c>
      <c r="I2291" s="7" t="s">
        <v>7192</v>
      </c>
      <c r="J2291" s="7" t="s">
        <v>7170</v>
      </c>
      <c r="K2291" s="7" t="s">
        <v>7129</v>
      </c>
      <c r="L2291" s="9" t="s">
        <v>7193</v>
      </c>
      <c r="M2291" s="9" t="s">
        <v>7194</v>
      </c>
      <c r="N2291" s="9" t="s">
        <v>7161</v>
      </c>
      <c r="O2291" s="7" t="s">
        <v>471</v>
      </c>
      <c r="P2291" s="7"/>
      <c r="Q2291" s="7">
        <v>1320</v>
      </c>
      <c r="R2291" s="7">
        <v>3015</v>
      </c>
      <c r="S2291" s="7" t="s">
        <v>480</v>
      </c>
      <c r="T2291" s="7"/>
      <c r="U2291" s="7"/>
      <c r="V2291" s="7"/>
      <c r="W2291" s="7"/>
      <c r="X2291" s="7"/>
      <c r="Y2291" s="7"/>
      <c r="Z2291" s="9" t="s">
        <v>7766</v>
      </c>
      <c r="AA2291" s="7" t="s">
        <v>480</v>
      </c>
      <c r="AB2291" s="7">
        <v>1</v>
      </c>
    </row>
    <row r="2292" spans="1:28" ht="21.6" customHeight="1">
      <c r="A2292" s="7">
        <v>49</v>
      </c>
      <c r="B2292" s="7">
        <v>2026052487</v>
      </c>
      <c r="C2292" s="7">
        <v>1</v>
      </c>
      <c r="D2292" s="7" t="s">
        <v>7123</v>
      </c>
      <c r="E2292" s="7" t="s">
        <v>145</v>
      </c>
      <c r="F2292" s="7" t="s">
        <v>9110</v>
      </c>
      <c r="G2292" s="7" t="s">
        <v>7845</v>
      </c>
      <c r="H2292" s="7" t="s">
        <v>9114</v>
      </c>
      <c r="I2292" s="7" t="s">
        <v>8171</v>
      </c>
      <c r="J2292" s="7" t="s">
        <v>7247</v>
      </c>
      <c r="K2292" s="7" t="s">
        <v>7129</v>
      </c>
      <c r="L2292" s="9" t="s">
        <v>7235</v>
      </c>
      <c r="M2292" s="9" t="s">
        <v>7236</v>
      </c>
      <c r="N2292" s="9"/>
      <c r="O2292" s="7" t="s">
        <v>471</v>
      </c>
      <c r="P2292" s="7"/>
      <c r="Q2292" s="7">
        <v>2678</v>
      </c>
      <c r="R2292" s="7">
        <v>29933</v>
      </c>
      <c r="S2292" s="7" t="s">
        <v>480</v>
      </c>
      <c r="T2292" s="7"/>
      <c r="U2292" s="7"/>
      <c r="V2292" s="7"/>
      <c r="W2292" s="7"/>
      <c r="X2292" s="7"/>
      <c r="Y2292" s="7"/>
      <c r="Z2292" s="9" t="s">
        <v>7766</v>
      </c>
      <c r="AA2292" s="7" t="s">
        <v>480</v>
      </c>
      <c r="AB2292" s="7">
        <v>1</v>
      </c>
    </row>
    <row r="2293" spans="1:28" ht="21.6" customHeight="1">
      <c r="A2293" s="7">
        <v>61</v>
      </c>
      <c r="B2293" s="7">
        <v>2026052419</v>
      </c>
      <c r="C2293" s="7">
        <v>1</v>
      </c>
      <c r="D2293" s="7" t="s">
        <v>7123</v>
      </c>
      <c r="E2293" s="7" t="s">
        <v>145</v>
      </c>
      <c r="F2293" s="7" t="s">
        <v>9110</v>
      </c>
      <c r="G2293" s="7" t="s">
        <v>8059</v>
      </c>
      <c r="H2293" s="7" t="s">
        <v>8061</v>
      </c>
      <c r="I2293" s="7" t="s">
        <v>8174</v>
      </c>
      <c r="J2293" s="7" t="s">
        <v>7274</v>
      </c>
      <c r="K2293" s="7" t="s">
        <v>7129</v>
      </c>
      <c r="L2293" s="9" t="s">
        <v>7260</v>
      </c>
      <c r="M2293" s="9" t="s">
        <v>7261</v>
      </c>
      <c r="N2293" s="9"/>
      <c r="O2293" s="7" t="s">
        <v>471</v>
      </c>
      <c r="P2293" s="7"/>
      <c r="Q2293" s="7">
        <v>11464</v>
      </c>
      <c r="R2293" s="7">
        <v>13000</v>
      </c>
      <c r="S2293" s="7" t="s">
        <v>480</v>
      </c>
      <c r="T2293" s="7"/>
      <c r="U2293" s="7"/>
      <c r="V2293" s="7"/>
      <c r="W2293" s="7"/>
      <c r="X2293" s="7"/>
      <c r="Y2293" s="7"/>
      <c r="Z2293" s="9" t="s">
        <v>9115</v>
      </c>
      <c r="AA2293" s="7" t="s">
        <v>480</v>
      </c>
      <c r="AB2293" s="7">
        <v>1</v>
      </c>
    </row>
    <row r="2294" spans="1:28" ht="21.6" customHeight="1">
      <c r="A2294" s="7">
        <v>68</v>
      </c>
      <c r="B2294" s="7">
        <v>2026052404</v>
      </c>
      <c r="C2294" s="7">
        <v>1</v>
      </c>
      <c r="D2294" s="7" t="s">
        <v>7123</v>
      </c>
      <c r="E2294" s="7" t="s">
        <v>145</v>
      </c>
      <c r="F2294" s="7" t="s">
        <v>9110</v>
      </c>
      <c r="G2294" s="7" t="s">
        <v>7707</v>
      </c>
      <c r="H2294" s="7" t="s">
        <v>9116</v>
      </c>
      <c r="I2294" s="7" t="s">
        <v>7752</v>
      </c>
      <c r="J2294" s="7" t="s">
        <v>7753</v>
      </c>
      <c r="K2294" s="7" t="s">
        <v>7129</v>
      </c>
      <c r="L2294" s="9" t="s">
        <v>7279</v>
      </c>
      <c r="M2294" s="9" t="s">
        <v>7280</v>
      </c>
      <c r="N2294" s="9"/>
      <c r="O2294" s="7" t="s">
        <v>471</v>
      </c>
      <c r="P2294" s="7"/>
      <c r="Q2294" s="7"/>
      <c r="R2294" s="7">
        <v>111254</v>
      </c>
      <c r="S2294" s="7" t="s">
        <v>480</v>
      </c>
      <c r="T2294" s="7"/>
      <c r="U2294" s="7"/>
      <c r="V2294" s="7"/>
      <c r="W2294" s="7"/>
      <c r="X2294" s="7"/>
      <c r="Y2294" s="7"/>
      <c r="Z2294" s="9" t="s">
        <v>7766</v>
      </c>
      <c r="AA2294" s="7" t="s">
        <v>480</v>
      </c>
      <c r="AB2294" s="7">
        <v>1</v>
      </c>
    </row>
    <row r="2295" spans="1:28" ht="21.6" customHeight="1">
      <c r="A2295" s="7">
        <v>185</v>
      </c>
      <c r="B2295" s="7">
        <v>2026052417</v>
      </c>
      <c r="C2295" s="7">
        <v>1</v>
      </c>
      <c r="D2295" s="7" t="s">
        <v>7123</v>
      </c>
      <c r="E2295" s="7" t="s">
        <v>125</v>
      </c>
      <c r="F2295" s="7" t="s">
        <v>9110</v>
      </c>
      <c r="G2295" s="7" t="s">
        <v>7309</v>
      </c>
      <c r="H2295" s="7" t="s">
        <v>7179</v>
      </c>
      <c r="I2295" s="7" t="s">
        <v>8483</v>
      </c>
      <c r="J2295" s="7" t="s">
        <v>7170</v>
      </c>
      <c r="K2295" s="7" t="s">
        <v>7129</v>
      </c>
      <c r="L2295" s="9" t="s">
        <v>7323</v>
      </c>
      <c r="M2295" s="9" t="s">
        <v>7882</v>
      </c>
      <c r="N2295" s="9" t="s">
        <v>7883</v>
      </c>
      <c r="O2295" s="7" t="s">
        <v>471</v>
      </c>
      <c r="P2295" s="7"/>
      <c r="Q2295" s="7">
        <v>7732</v>
      </c>
      <c r="R2295" s="7">
        <v>7356</v>
      </c>
      <c r="S2295" s="7" t="s">
        <v>480</v>
      </c>
      <c r="T2295" s="7"/>
      <c r="U2295" s="7"/>
      <c r="V2295" s="7"/>
      <c r="W2295" s="7"/>
      <c r="X2295" s="7"/>
      <c r="Y2295" s="7"/>
      <c r="Z2295" s="9" t="s">
        <v>7641</v>
      </c>
      <c r="AA2295" s="7"/>
      <c r="AB2295" s="7"/>
    </row>
    <row r="2296" spans="1:28" ht="21.6" customHeight="1">
      <c r="A2296" s="7">
        <v>12</v>
      </c>
      <c r="B2296" s="7">
        <v>2026052587</v>
      </c>
      <c r="C2296" s="7">
        <v>1</v>
      </c>
      <c r="D2296" s="7" t="s">
        <v>7123</v>
      </c>
      <c r="E2296" s="7" t="s">
        <v>145</v>
      </c>
      <c r="F2296" s="7" t="s">
        <v>9117</v>
      </c>
      <c r="G2296" s="7" t="s">
        <v>7179</v>
      </c>
      <c r="H2296" s="7" t="s">
        <v>7979</v>
      </c>
      <c r="I2296" s="7" t="s">
        <v>7164</v>
      </c>
      <c r="J2296" s="7" t="s">
        <v>7141</v>
      </c>
      <c r="K2296" s="7" t="s">
        <v>7129</v>
      </c>
      <c r="L2296" s="9" t="s">
        <v>7165</v>
      </c>
      <c r="M2296" s="9" t="s">
        <v>7166</v>
      </c>
      <c r="N2296" s="9"/>
      <c r="O2296" s="7" t="s">
        <v>471</v>
      </c>
      <c r="P2296" s="7"/>
      <c r="Q2296" s="7">
        <v>196</v>
      </c>
      <c r="R2296" s="7">
        <v>9175</v>
      </c>
      <c r="S2296" s="7" t="s">
        <v>480</v>
      </c>
      <c r="T2296" s="7"/>
      <c r="U2296" s="7"/>
      <c r="V2296" s="7"/>
      <c r="W2296" s="7"/>
      <c r="X2296" s="7"/>
      <c r="Y2296" s="7"/>
      <c r="Z2296" s="9" t="s">
        <v>8867</v>
      </c>
      <c r="AA2296" s="7" t="s">
        <v>480</v>
      </c>
      <c r="AB2296" s="7">
        <v>1</v>
      </c>
    </row>
    <row r="2297" spans="1:28" ht="21.6" customHeight="1">
      <c r="A2297" s="7">
        <v>31</v>
      </c>
      <c r="B2297" s="7">
        <v>2026052605</v>
      </c>
      <c r="C2297" s="7">
        <v>1</v>
      </c>
      <c r="D2297" s="7" t="s">
        <v>7123</v>
      </c>
      <c r="E2297" s="7" t="s">
        <v>145</v>
      </c>
      <c r="F2297" s="7" t="s">
        <v>9117</v>
      </c>
      <c r="G2297" s="7" t="s">
        <v>7632</v>
      </c>
      <c r="H2297" s="7" t="s">
        <v>7558</v>
      </c>
      <c r="I2297" s="7" t="s">
        <v>8314</v>
      </c>
      <c r="J2297" s="7" t="s">
        <v>7170</v>
      </c>
      <c r="K2297" s="7" t="s">
        <v>7129</v>
      </c>
      <c r="L2297" s="9" t="s">
        <v>8315</v>
      </c>
      <c r="M2297" s="9" t="s">
        <v>7131</v>
      </c>
      <c r="N2297" s="9"/>
      <c r="O2297" s="7" t="s">
        <v>471</v>
      </c>
      <c r="P2297" s="7"/>
      <c r="Q2297" s="7">
        <v>1126</v>
      </c>
      <c r="R2297" s="7">
        <v>13688</v>
      </c>
      <c r="S2297" s="7" t="s">
        <v>480</v>
      </c>
      <c r="T2297" s="7"/>
      <c r="U2297" s="7"/>
      <c r="V2297" s="7"/>
      <c r="W2297" s="7"/>
      <c r="X2297" s="7"/>
      <c r="Y2297" s="7"/>
      <c r="Z2297" s="9" t="s">
        <v>8867</v>
      </c>
      <c r="AA2297" s="7" t="s">
        <v>480</v>
      </c>
      <c r="AB2297" s="7">
        <v>1</v>
      </c>
    </row>
    <row r="2298" spans="1:28" ht="21.6" customHeight="1">
      <c r="A2298" s="7">
        <v>36</v>
      </c>
      <c r="B2298" s="7">
        <v>2026052579</v>
      </c>
      <c r="C2298" s="7">
        <v>1</v>
      </c>
      <c r="D2298" s="7" t="s">
        <v>7123</v>
      </c>
      <c r="E2298" s="7" t="s">
        <v>145</v>
      </c>
      <c r="F2298" s="7" t="s">
        <v>9117</v>
      </c>
      <c r="G2298" s="7" t="s">
        <v>7227</v>
      </c>
      <c r="H2298" s="7" t="s">
        <v>9118</v>
      </c>
      <c r="I2298" s="7" t="s">
        <v>8556</v>
      </c>
      <c r="J2298" s="7" t="s">
        <v>7170</v>
      </c>
      <c r="K2298" s="7" t="s">
        <v>7129</v>
      </c>
      <c r="L2298" s="9" t="s">
        <v>7210</v>
      </c>
      <c r="M2298" s="9" t="s">
        <v>7211</v>
      </c>
      <c r="N2298" s="9"/>
      <c r="O2298" s="7" t="s">
        <v>471</v>
      </c>
      <c r="P2298" s="7"/>
      <c r="Q2298" s="7">
        <v>68</v>
      </c>
      <c r="R2298" s="7">
        <v>4986</v>
      </c>
      <c r="S2298" s="7" t="s">
        <v>480</v>
      </c>
      <c r="T2298" s="7"/>
      <c r="U2298" s="7"/>
      <c r="V2298" s="7"/>
      <c r="W2298" s="7"/>
      <c r="X2298" s="7"/>
      <c r="Y2298" s="7"/>
      <c r="Z2298" s="9" t="s">
        <v>7766</v>
      </c>
      <c r="AA2298" s="7" t="s">
        <v>480</v>
      </c>
      <c r="AB2298" s="7">
        <v>1</v>
      </c>
    </row>
    <row r="2299" spans="1:28" ht="21.6" customHeight="1">
      <c r="A2299" s="7">
        <v>127</v>
      </c>
      <c r="B2299" s="7">
        <v>2026052683</v>
      </c>
      <c r="C2299" s="7">
        <v>1</v>
      </c>
      <c r="D2299" s="7" t="s">
        <v>7123</v>
      </c>
      <c r="E2299" s="7" t="s">
        <v>130</v>
      </c>
      <c r="F2299" s="7" t="s">
        <v>9117</v>
      </c>
      <c r="G2299" s="7" t="s">
        <v>7445</v>
      </c>
      <c r="H2299" s="7" t="s">
        <v>7607</v>
      </c>
      <c r="I2299" s="7" t="s">
        <v>7853</v>
      </c>
      <c r="J2299" s="7" t="s">
        <v>7199</v>
      </c>
      <c r="K2299" s="7" t="s">
        <v>7129</v>
      </c>
      <c r="L2299" s="9" t="s">
        <v>7574</v>
      </c>
      <c r="M2299" s="9" t="s">
        <v>7854</v>
      </c>
      <c r="N2299" s="9"/>
      <c r="O2299" s="7" t="s">
        <v>471</v>
      </c>
      <c r="P2299" s="7"/>
      <c r="Q2299" s="7"/>
      <c r="R2299" s="7">
        <v>49225</v>
      </c>
      <c r="S2299" s="7" t="s">
        <v>480</v>
      </c>
      <c r="T2299" s="7"/>
      <c r="U2299" s="7"/>
      <c r="V2299" s="7"/>
      <c r="W2299" s="7"/>
      <c r="X2299" s="7"/>
      <c r="Y2299" s="7"/>
      <c r="Z2299" s="9" t="s">
        <v>7132</v>
      </c>
      <c r="AA2299" s="7"/>
      <c r="AB2299" s="7"/>
    </row>
    <row r="2300" spans="1:28" ht="21.6" customHeight="1">
      <c r="A2300" s="7">
        <v>134</v>
      </c>
      <c r="B2300" s="7">
        <v>2026052674</v>
      </c>
      <c r="C2300" s="7">
        <v>1</v>
      </c>
      <c r="D2300" s="7" t="s">
        <v>7123</v>
      </c>
      <c r="E2300" s="7" t="s">
        <v>130</v>
      </c>
      <c r="F2300" s="7" t="s">
        <v>9117</v>
      </c>
      <c r="G2300" s="7" t="s">
        <v>7332</v>
      </c>
      <c r="H2300" s="7" t="s">
        <v>7955</v>
      </c>
      <c r="I2300" s="7" t="s">
        <v>9032</v>
      </c>
      <c r="J2300" s="7" t="s">
        <v>7223</v>
      </c>
      <c r="K2300" s="7" t="s">
        <v>7129</v>
      </c>
      <c r="L2300" s="9" t="s">
        <v>7574</v>
      </c>
      <c r="M2300" s="9" t="s">
        <v>8330</v>
      </c>
      <c r="N2300" s="9"/>
      <c r="O2300" s="7" t="s">
        <v>471</v>
      </c>
      <c r="P2300" s="7"/>
      <c r="Q2300" s="7"/>
      <c r="R2300" s="7">
        <v>30535</v>
      </c>
      <c r="S2300" s="7" t="s">
        <v>480</v>
      </c>
      <c r="T2300" s="7"/>
      <c r="U2300" s="7"/>
      <c r="V2300" s="7"/>
      <c r="W2300" s="7"/>
      <c r="X2300" s="7"/>
      <c r="Y2300" s="7"/>
      <c r="Z2300" s="9" t="s">
        <v>7132</v>
      </c>
      <c r="AA2300" s="7"/>
      <c r="AB2300" s="7"/>
    </row>
    <row r="2301" spans="1:28" ht="21.6" customHeight="1">
      <c r="A2301" s="7">
        <v>12</v>
      </c>
      <c r="B2301" s="7">
        <v>2026052766</v>
      </c>
      <c r="C2301" s="7">
        <v>1</v>
      </c>
      <c r="D2301" s="7" t="s">
        <v>7123</v>
      </c>
      <c r="E2301" s="7" t="s">
        <v>145</v>
      </c>
      <c r="F2301" s="7" t="s">
        <v>9119</v>
      </c>
      <c r="G2301" s="7" t="s">
        <v>7583</v>
      </c>
      <c r="H2301" s="7" t="s">
        <v>7954</v>
      </c>
      <c r="I2301" s="7" t="s">
        <v>8827</v>
      </c>
      <c r="J2301" s="7" t="s">
        <v>7141</v>
      </c>
      <c r="K2301" s="7" t="s">
        <v>7129</v>
      </c>
      <c r="L2301" s="9" t="s">
        <v>8828</v>
      </c>
      <c r="M2301" s="9" t="s">
        <v>8829</v>
      </c>
      <c r="N2301" s="9"/>
      <c r="O2301" s="7" t="s">
        <v>471</v>
      </c>
      <c r="P2301" s="7">
        <v>204</v>
      </c>
      <c r="Q2301" s="7">
        <v>10374</v>
      </c>
      <c r="R2301" s="7">
        <v>59253</v>
      </c>
      <c r="S2301" s="7" t="s">
        <v>480</v>
      </c>
      <c r="T2301" s="7"/>
      <c r="U2301" s="7"/>
      <c r="V2301" s="7"/>
      <c r="W2301" s="7"/>
      <c r="X2301" s="7"/>
      <c r="Y2301" s="7"/>
      <c r="Z2301" s="9" t="s">
        <v>9120</v>
      </c>
      <c r="AA2301" s="7" t="s">
        <v>480</v>
      </c>
      <c r="AB2301" s="7">
        <v>1</v>
      </c>
    </row>
    <row r="2302" spans="1:28" ht="21.6" customHeight="1">
      <c r="A2302" s="7">
        <v>29</v>
      </c>
      <c r="B2302" s="7">
        <v>2026052813</v>
      </c>
      <c r="C2302" s="7">
        <v>1</v>
      </c>
      <c r="D2302" s="7" t="s">
        <v>7123</v>
      </c>
      <c r="E2302" s="7" t="s">
        <v>145</v>
      </c>
      <c r="F2302" s="7" t="s">
        <v>9119</v>
      </c>
      <c r="G2302" s="7" t="s">
        <v>7599</v>
      </c>
      <c r="H2302" s="7" t="s">
        <v>7197</v>
      </c>
      <c r="I2302" s="7" t="s">
        <v>8646</v>
      </c>
      <c r="J2302" s="7" t="s">
        <v>7170</v>
      </c>
      <c r="K2302" s="7" t="s">
        <v>7129</v>
      </c>
      <c r="L2302" s="9" t="s">
        <v>8347</v>
      </c>
      <c r="M2302" s="9" t="s">
        <v>8647</v>
      </c>
      <c r="N2302" s="9" t="s">
        <v>8648</v>
      </c>
      <c r="O2302" s="7" t="s">
        <v>471</v>
      </c>
      <c r="P2302" s="7"/>
      <c r="Q2302" s="7">
        <v>4364</v>
      </c>
      <c r="R2302" s="7">
        <v>18311</v>
      </c>
      <c r="S2302" s="7" t="s">
        <v>480</v>
      </c>
      <c r="T2302" s="7"/>
      <c r="U2302" s="7"/>
      <c r="V2302" s="7"/>
      <c r="W2302" s="7"/>
      <c r="X2302" s="7"/>
      <c r="Y2302" s="7"/>
      <c r="Z2302" s="9" t="s">
        <v>7766</v>
      </c>
      <c r="AA2302" s="7" t="s">
        <v>480</v>
      </c>
      <c r="AB2302" s="7">
        <v>1</v>
      </c>
    </row>
    <row r="2303" spans="1:28" ht="21.6" customHeight="1">
      <c r="A2303" s="7">
        <v>36</v>
      </c>
      <c r="B2303" s="7">
        <v>2026052803</v>
      </c>
      <c r="C2303" s="7">
        <v>1</v>
      </c>
      <c r="D2303" s="7" t="s">
        <v>7123</v>
      </c>
      <c r="E2303" s="7" t="s">
        <v>145</v>
      </c>
      <c r="F2303" s="7" t="s">
        <v>9119</v>
      </c>
      <c r="G2303" s="7" t="s">
        <v>7700</v>
      </c>
      <c r="H2303" s="7" t="s">
        <v>7609</v>
      </c>
      <c r="I2303" s="7" t="s">
        <v>8413</v>
      </c>
      <c r="J2303" s="7" t="s">
        <v>7170</v>
      </c>
      <c r="K2303" s="7" t="s">
        <v>7129</v>
      </c>
      <c r="L2303" s="9" t="s">
        <v>8347</v>
      </c>
      <c r="M2303" s="9" t="s">
        <v>8414</v>
      </c>
      <c r="N2303" s="9" t="s">
        <v>7161</v>
      </c>
      <c r="O2303" s="7" t="s">
        <v>471</v>
      </c>
      <c r="P2303" s="7"/>
      <c r="Q2303" s="7">
        <v>2261</v>
      </c>
      <c r="R2303" s="7">
        <v>1576</v>
      </c>
      <c r="S2303" s="7" t="s">
        <v>480</v>
      </c>
      <c r="T2303" s="7"/>
      <c r="U2303" s="7"/>
      <c r="V2303" s="7"/>
      <c r="W2303" s="7"/>
      <c r="X2303" s="7"/>
      <c r="Y2303" s="7"/>
      <c r="Z2303" s="9" t="s">
        <v>9121</v>
      </c>
      <c r="AA2303" s="7" t="s">
        <v>480</v>
      </c>
      <c r="AB2303" s="7">
        <v>1</v>
      </c>
    </row>
    <row r="2304" spans="1:28" ht="21.6" customHeight="1">
      <c r="A2304" s="7">
        <v>42</v>
      </c>
      <c r="B2304" s="7">
        <v>2026052741</v>
      </c>
      <c r="C2304" s="7">
        <v>1</v>
      </c>
      <c r="D2304" s="7" t="s">
        <v>7123</v>
      </c>
      <c r="E2304" s="7" t="s">
        <v>145</v>
      </c>
      <c r="F2304" s="7" t="s">
        <v>9119</v>
      </c>
      <c r="G2304" s="7" t="s">
        <v>8080</v>
      </c>
      <c r="H2304" s="7" t="s">
        <v>8267</v>
      </c>
      <c r="I2304" s="7" t="s">
        <v>8849</v>
      </c>
      <c r="J2304" s="7" t="s">
        <v>7199</v>
      </c>
      <c r="K2304" s="7" t="s">
        <v>7129</v>
      </c>
      <c r="L2304" s="9" t="s">
        <v>8799</v>
      </c>
      <c r="M2304" s="9" t="s">
        <v>8850</v>
      </c>
      <c r="N2304" s="9" t="s">
        <v>8851</v>
      </c>
      <c r="O2304" s="7" t="s">
        <v>471</v>
      </c>
      <c r="P2304" s="7"/>
      <c r="Q2304" s="7"/>
      <c r="R2304" s="7">
        <v>292398</v>
      </c>
      <c r="S2304" s="7" t="s">
        <v>480</v>
      </c>
      <c r="T2304" s="7"/>
      <c r="U2304" s="7"/>
      <c r="V2304" s="7"/>
      <c r="W2304" s="7"/>
      <c r="X2304" s="7"/>
      <c r="Y2304" s="7"/>
      <c r="Z2304" s="9" t="s">
        <v>9122</v>
      </c>
      <c r="AA2304" s="7" t="s">
        <v>480</v>
      </c>
      <c r="AB2304" s="7">
        <v>1</v>
      </c>
    </row>
    <row r="2305" spans="1:28" ht="21.6" customHeight="1">
      <c r="A2305" s="7">
        <v>54</v>
      </c>
      <c r="B2305" s="7">
        <v>2026052730</v>
      </c>
      <c r="C2305" s="7">
        <v>1</v>
      </c>
      <c r="D2305" s="7" t="s">
        <v>7123</v>
      </c>
      <c r="E2305" s="7" t="s">
        <v>145</v>
      </c>
      <c r="F2305" s="7" t="s">
        <v>9119</v>
      </c>
      <c r="G2305" s="7" t="s">
        <v>7227</v>
      </c>
      <c r="H2305" s="7" t="s">
        <v>7178</v>
      </c>
      <c r="I2305" s="7" t="s">
        <v>8798</v>
      </c>
      <c r="J2305" s="7" t="s">
        <v>7223</v>
      </c>
      <c r="K2305" s="7" t="s">
        <v>7129</v>
      </c>
      <c r="L2305" s="9" t="s">
        <v>8799</v>
      </c>
      <c r="M2305" s="9" t="s">
        <v>8800</v>
      </c>
      <c r="N2305" s="9" t="s">
        <v>8801</v>
      </c>
      <c r="O2305" s="7" t="s">
        <v>471</v>
      </c>
      <c r="P2305" s="7"/>
      <c r="Q2305" s="7"/>
      <c r="R2305" s="7">
        <v>35366</v>
      </c>
      <c r="S2305" s="7" t="s">
        <v>480</v>
      </c>
      <c r="T2305" s="7"/>
      <c r="U2305" s="7"/>
      <c r="V2305" s="7"/>
      <c r="W2305" s="7"/>
      <c r="X2305" s="7"/>
      <c r="Y2305" s="7"/>
      <c r="Z2305" s="9" t="s">
        <v>9123</v>
      </c>
      <c r="AA2305" s="7" t="s">
        <v>480</v>
      </c>
      <c r="AB2305" s="7">
        <v>1</v>
      </c>
    </row>
    <row r="2306" spans="1:28" ht="21.6" customHeight="1">
      <c r="A2306" s="7">
        <v>2</v>
      </c>
      <c r="B2306" s="7">
        <v>2026053016</v>
      </c>
      <c r="C2306" s="7">
        <v>1</v>
      </c>
      <c r="D2306" s="7" t="s">
        <v>7123</v>
      </c>
      <c r="E2306" s="7" t="s">
        <v>145</v>
      </c>
      <c r="F2306" s="7" t="s">
        <v>9124</v>
      </c>
      <c r="G2306" s="7" t="s">
        <v>7258</v>
      </c>
      <c r="H2306" s="7" t="s">
        <v>7275</v>
      </c>
      <c r="I2306" s="7" t="s">
        <v>8820</v>
      </c>
      <c r="J2306" s="7" t="s">
        <v>7128</v>
      </c>
      <c r="K2306" s="7" t="s">
        <v>7129</v>
      </c>
      <c r="L2306" s="9" t="s">
        <v>8821</v>
      </c>
      <c r="M2306" s="9" t="s">
        <v>8822</v>
      </c>
      <c r="N2306" s="9"/>
      <c r="O2306" s="7" t="s">
        <v>471</v>
      </c>
      <c r="P2306" s="7"/>
      <c r="Q2306" s="7">
        <v>24129</v>
      </c>
      <c r="R2306" s="7">
        <v>90811</v>
      </c>
      <c r="S2306" s="7" t="s">
        <v>480</v>
      </c>
      <c r="T2306" s="7"/>
      <c r="U2306" s="7"/>
      <c r="V2306" s="7"/>
      <c r="W2306" s="7"/>
      <c r="X2306" s="7"/>
      <c r="Y2306" s="7"/>
      <c r="Z2306" s="9" t="s">
        <v>7766</v>
      </c>
      <c r="AA2306" s="7" t="s">
        <v>480</v>
      </c>
      <c r="AB2306" s="7">
        <v>1</v>
      </c>
    </row>
    <row r="2307" spans="1:28" ht="21.6" customHeight="1">
      <c r="A2307" s="7">
        <v>51</v>
      </c>
      <c r="B2307" s="7">
        <v>2026052993</v>
      </c>
      <c r="C2307" s="7">
        <v>1</v>
      </c>
      <c r="D2307" s="7" t="s">
        <v>7123</v>
      </c>
      <c r="E2307" s="7" t="s">
        <v>145</v>
      </c>
      <c r="F2307" s="7" t="s">
        <v>9124</v>
      </c>
      <c r="G2307" s="7" t="s">
        <v>7327</v>
      </c>
      <c r="H2307" s="7" t="s">
        <v>7347</v>
      </c>
      <c r="I2307" s="7" t="s">
        <v>7407</v>
      </c>
      <c r="J2307" s="7" t="s">
        <v>7223</v>
      </c>
      <c r="K2307" s="7" t="s">
        <v>7129</v>
      </c>
      <c r="L2307" s="9" t="s">
        <v>8898</v>
      </c>
      <c r="M2307" s="9" t="s">
        <v>8899</v>
      </c>
      <c r="N2307" s="9"/>
      <c r="O2307" s="7" t="s">
        <v>471</v>
      </c>
      <c r="P2307" s="7"/>
      <c r="Q2307" s="7"/>
      <c r="R2307" s="7">
        <v>4594</v>
      </c>
      <c r="S2307" s="7" t="s">
        <v>480</v>
      </c>
      <c r="T2307" s="7"/>
      <c r="U2307" s="7"/>
      <c r="V2307" s="7"/>
      <c r="W2307" s="7"/>
      <c r="X2307" s="7"/>
      <c r="Y2307" s="7"/>
      <c r="Z2307" s="9" t="s">
        <v>7766</v>
      </c>
      <c r="AA2307" s="7" t="s">
        <v>480</v>
      </c>
      <c r="AB2307" s="7">
        <v>1</v>
      </c>
    </row>
    <row r="2308" spans="1:28" ht="21.6" customHeight="1">
      <c r="A2308" s="7">
        <v>227</v>
      </c>
      <c r="B2308" s="7">
        <v>2026052855</v>
      </c>
      <c r="C2308" s="7">
        <v>1</v>
      </c>
      <c r="D2308" s="7" t="s">
        <v>7123</v>
      </c>
      <c r="E2308" s="7" t="s">
        <v>125</v>
      </c>
      <c r="F2308" s="7" t="s">
        <v>9124</v>
      </c>
      <c r="G2308" s="7" t="s">
        <v>7226</v>
      </c>
      <c r="H2308" s="7" t="s">
        <v>7309</v>
      </c>
      <c r="I2308" s="7" t="s">
        <v>7359</v>
      </c>
      <c r="J2308" s="7" t="s">
        <v>7199</v>
      </c>
      <c r="K2308" s="7" t="s">
        <v>7129</v>
      </c>
      <c r="L2308" s="9" t="s">
        <v>8492</v>
      </c>
      <c r="M2308" s="9" t="s">
        <v>7361</v>
      </c>
      <c r="N2308" s="9" t="s">
        <v>8493</v>
      </c>
      <c r="O2308" s="7" t="s">
        <v>471</v>
      </c>
      <c r="P2308" s="7"/>
      <c r="Q2308" s="7"/>
      <c r="R2308" s="7">
        <v>138600</v>
      </c>
      <c r="S2308" s="7" t="s">
        <v>480</v>
      </c>
      <c r="T2308" s="7"/>
      <c r="U2308" s="7"/>
      <c r="V2308" s="7"/>
      <c r="W2308" s="7"/>
      <c r="X2308" s="7"/>
      <c r="Y2308" s="7"/>
      <c r="Z2308" s="9" t="s">
        <v>7641</v>
      </c>
      <c r="AA2308" s="7" t="s">
        <v>480</v>
      </c>
      <c r="AB2308" s="7">
        <v>1</v>
      </c>
    </row>
    <row r="2309" spans="1:28" ht="21.6" customHeight="1">
      <c r="A2309" s="7">
        <v>20</v>
      </c>
      <c r="B2309" s="7">
        <v>2026053106</v>
      </c>
      <c r="C2309" s="7">
        <v>1</v>
      </c>
      <c r="D2309" s="7" t="s">
        <v>7123</v>
      </c>
      <c r="E2309" s="7" t="s">
        <v>145</v>
      </c>
      <c r="F2309" s="7" t="s">
        <v>9125</v>
      </c>
      <c r="G2309" s="7" t="s">
        <v>7178</v>
      </c>
      <c r="H2309" s="7" t="s">
        <v>9012</v>
      </c>
      <c r="I2309" s="7" t="s">
        <v>7175</v>
      </c>
      <c r="J2309" s="7" t="s">
        <v>7170</v>
      </c>
      <c r="K2309" s="7" t="s">
        <v>7129</v>
      </c>
      <c r="L2309" s="9" t="s">
        <v>8869</v>
      </c>
      <c r="M2309" s="9" t="s">
        <v>7177</v>
      </c>
      <c r="N2309" s="9" t="s">
        <v>7161</v>
      </c>
      <c r="O2309" s="7" t="s">
        <v>471</v>
      </c>
      <c r="P2309" s="7"/>
      <c r="Q2309" s="7">
        <v>4578</v>
      </c>
      <c r="R2309" s="7">
        <v>7081</v>
      </c>
      <c r="S2309" s="7" t="s">
        <v>480</v>
      </c>
      <c r="T2309" s="7"/>
      <c r="U2309" s="7"/>
      <c r="V2309" s="7"/>
      <c r="W2309" s="7"/>
      <c r="X2309" s="7"/>
      <c r="Y2309" s="7"/>
      <c r="Z2309" s="9" t="s">
        <v>7766</v>
      </c>
      <c r="AA2309" s="7" t="s">
        <v>480</v>
      </c>
      <c r="AB2309" s="7">
        <v>1</v>
      </c>
    </row>
    <row r="2310" spans="1:28" ht="21.6" customHeight="1">
      <c r="A2310" s="7">
        <v>52</v>
      </c>
      <c r="B2310" s="7">
        <v>2026053122</v>
      </c>
      <c r="C2310" s="7">
        <v>1</v>
      </c>
      <c r="D2310" s="7" t="s">
        <v>7123</v>
      </c>
      <c r="E2310" s="7" t="s">
        <v>145</v>
      </c>
      <c r="F2310" s="7" t="s">
        <v>9125</v>
      </c>
      <c r="G2310" s="7" t="s">
        <v>7327</v>
      </c>
      <c r="H2310" s="7" t="s">
        <v>8959</v>
      </c>
      <c r="I2310" s="7" t="s">
        <v>7222</v>
      </c>
      <c r="J2310" s="7" t="s">
        <v>7223</v>
      </c>
      <c r="K2310" s="7" t="s">
        <v>7129</v>
      </c>
      <c r="L2310" s="9" t="s">
        <v>7224</v>
      </c>
      <c r="M2310" s="9" t="s">
        <v>7225</v>
      </c>
      <c r="N2310" s="9" t="s">
        <v>8351</v>
      </c>
      <c r="O2310" s="7" t="s">
        <v>471</v>
      </c>
      <c r="P2310" s="7"/>
      <c r="Q2310" s="7"/>
      <c r="R2310" s="7">
        <v>82156</v>
      </c>
      <c r="S2310" s="7" t="s">
        <v>480</v>
      </c>
      <c r="T2310" s="7"/>
      <c r="U2310" s="7"/>
      <c r="V2310" s="7"/>
      <c r="W2310" s="7"/>
      <c r="X2310" s="7"/>
      <c r="Y2310" s="7"/>
      <c r="Z2310" s="9" t="s">
        <v>7766</v>
      </c>
      <c r="AA2310" s="7" t="s">
        <v>480</v>
      </c>
      <c r="AB2310" s="7">
        <v>1</v>
      </c>
    </row>
    <row r="2311" spans="1:28" ht="21.6" customHeight="1">
      <c r="A2311" s="7">
        <v>129</v>
      </c>
      <c r="B2311" s="7">
        <v>2026053237</v>
      </c>
      <c r="C2311" s="7">
        <v>1</v>
      </c>
      <c r="D2311" s="7" t="s">
        <v>7123</v>
      </c>
      <c r="E2311" s="7" t="s">
        <v>130</v>
      </c>
      <c r="F2311" s="7" t="s">
        <v>9125</v>
      </c>
      <c r="G2311" s="7" t="s">
        <v>7333</v>
      </c>
      <c r="H2311" s="7" t="s">
        <v>9126</v>
      </c>
      <c r="I2311" s="7" t="s">
        <v>8981</v>
      </c>
      <c r="J2311" s="7" t="s">
        <v>7170</v>
      </c>
      <c r="K2311" s="7" t="s">
        <v>7129</v>
      </c>
      <c r="L2311" s="9" t="s">
        <v>8982</v>
      </c>
      <c r="M2311" s="9" t="s">
        <v>8983</v>
      </c>
      <c r="N2311" s="9" t="s">
        <v>8984</v>
      </c>
      <c r="O2311" s="7" t="s">
        <v>471</v>
      </c>
      <c r="P2311" s="7">
        <v>902</v>
      </c>
      <c r="Q2311" s="7">
        <v>23655</v>
      </c>
      <c r="R2311" s="7">
        <v>113785</v>
      </c>
      <c r="S2311" s="7" t="s">
        <v>480</v>
      </c>
      <c r="T2311" s="7"/>
      <c r="U2311" s="7"/>
      <c r="V2311" s="7"/>
      <c r="W2311" s="7"/>
      <c r="X2311" s="7"/>
      <c r="Y2311" s="7"/>
      <c r="Z2311" s="9" t="s">
        <v>7132</v>
      </c>
      <c r="AA2311" s="7"/>
      <c r="AB2311" s="7"/>
    </row>
    <row r="2312" spans="1:28" ht="21.6" customHeight="1">
      <c r="A2312" s="7">
        <v>133</v>
      </c>
      <c r="B2312" s="7">
        <v>2026053140</v>
      </c>
      <c r="C2312" s="7">
        <v>1</v>
      </c>
      <c r="D2312" s="7" t="s">
        <v>7123</v>
      </c>
      <c r="E2312" s="7" t="s">
        <v>130</v>
      </c>
      <c r="F2312" s="7" t="s">
        <v>9125</v>
      </c>
      <c r="G2312" s="7" t="s">
        <v>7314</v>
      </c>
      <c r="H2312" s="7" t="s">
        <v>7150</v>
      </c>
      <c r="I2312" s="7" t="s">
        <v>8860</v>
      </c>
      <c r="J2312" s="7" t="s">
        <v>7170</v>
      </c>
      <c r="K2312" s="7" t="s">
        <v>7129</v>
      </c>
      <c r="L2312" s="9" t="s">
        <v>8861</v>
      </c>
      <c r="M2312" s="9" t="s">
        <v>8862</v>
      </c>
      <c r="N2312" s="9"/>
      <c r="O2312" s="7" t="s">
        <v>471</v>
      </c>
      <c r="P2312" s="7"/>
      <c r="Q2312" s="7">
        <v>59</v>
      </c>
      <c r="R2312" s="7">
        <v>26664</v>
      </c>
      <c r="S2312" s="7" t="s">
        <v>480</v>
      </c>
      <c r="T2312" s="7"/>
      <c r="U2312" s="7"/>
      <c r="V2312" s="7"/>
      <c r="W2312" s="7"/>
      <c r="X2312" s="7"/>
      <c r="Y2312" s="7"/>
      <c r="Z2312" s="9" t="s">
        <v>7132</v>
      </c>
      <c r="AA2312" s="7"/>
      <c r="AB2312" s="7"/>
    </row>
    <row r="2313" spans="1:28" ht="21.6" customHeight="1">
      <c r="A2313" s="7">
        <v>242</v>
      </c>
      <c r="B2313" s="7">
        <v>2026053232</v>
      </c>
      <c r="C2313" s="7">
        <v>1</v>
      </c>
      <c r="D2313" s="7" t="s">
        <v>7123</v>
      </c>
      <c r="E2313" s="7" t="s">
        <v>125</v>
      </c>
      <c r="F2313" s="7" t="s">
        <v>9125</v>
      </c>
      <c r="G2313" s="7" t="s">
        <v>7372</v>
      </c>
      <c r="H2313" s="7" t="s">
        <v>7377</v>
      </c>
      <c r="I2313" s="7" t="s">
        <v>8792</v>
      </c>
      <c r="J2313" s="7" t="s">
        <v>7199</v>
      </c>
      <c r="K2313" s="7" t="s">
        <v>7129</v>
      </c>
      <c r="L2313" s="9" t="s">
        <v>7418</v>
      </c>
      <c r="M2313" s="9" t="s">
        <v>7356</v>
      </c>
      <c r="N2313" s="9" t="s">
        <v>7388</v>
      </c>
      <c r="O2313" s="7" t="s">
        <v>471</v>
      </c>
      <c r="P2313" s="7"/>
      <c r="Q2313" s="7"/>
      <c r="R2313" s="7">
        <v>1239</v>
      </c>
      <c r="S2313" s="7" t="s">
        <v>480</v>
      </c>
      <c r="T2313" s="7"/>
      <c r="U2313" s="7"/>
      <c r="V2313" s="7"/>
      <c r="W2313" s="7"/>
      <c r="X2313" s="7"/>
      <c r="Y2313" s="7"/>
      <c r="Z2313" s="9" t="s">
        <v>7641</v>
      </c>
      <c r="AA2313" s="7" t="s">
        <v>480</v>
      </c>
      <c r="AB2313" s="7">
        <v>1</v>
      </c>
    </row>
    <row r="2314" spans="1:28" ht="21.6" customHeight="1">
      <c r="A2314" s="7">
        <v>280</v>
      </c>
      <c r="B2314" s="7">
        <v>2026053230</v>
      </c>
      <c r="C2314" s="7">
        <v>1</v>
      </c>
      <c r="D2314" s="7" t="s">
        <v>7123</v>
      </c>
      <c r="E2314" s="7" t="s">
        <v>125</v>
      </c>
      <c r="F2314" s="7" t="s">
        <v>9125</v>
      </c>
      <c r="G2314" s="7" t="s">
        <v>7333</v>
      </c>
      <c r="H2314" s="7" t="s">
        <v>7372</v>
      </c>
      <c r="I2314" s="7" t="s">
        <v>9036</v>
      </c>
      <c r="J2314" s="7" t="s">
        <v>7223</v>
      </c>
      <c r="K2314" s="7" t="s">
        <v>7129</v>
      </c>
      <c r="L2314" s="9" t="s">
        <v>7355</v>
      </c>
      <c r="M2314" s="9" t="s">
        <v>7356</v>
      </c>
      <c r="N2314" s="9"/>
      <c r="O2314" s="7" t="s">
        <v>471</v>
      </c>
      <c r="P2314" s="7"/>
      <c r="Q2314" s="7"/>
      <c r="R2314" s="7">
        <v>12837</v>
      </c>
      <c r="S2314" s="7" t="s">
        <v>480</v>
      </c>
      <c r="T2314" s="7"/>
      <c r="U2314" s="7"/>
      <c r="V2314" s="7"/>
      <c r="W2314" s="7"/>
      <c r="X2314" s="7"/>
      <c r="Y2314" s="7"/>
      <c r="Z2314" s="9" t="s">
        <v>7641</v>
      </c>
      <c r="AA2314" s="7" t="s">
        <v>480</v>
      </c>
      <c r="AB2314" s="7">
        <v>1</v>
      </c>
    </row>
    <row r="2315" spans="1:28" ht="21.6" customHeight="1">
      <c r="A2315" s="7">
        <v>330</v>
      </c>
      <c r="B2315" s="7">
        <v>2026053234</v>
      </c>
      <c r="C2315" s="7">
        <v>1</v>
      </c>
      <c r="D2315" s="7" t="s">
        <v>7123</v>
      </c>
      <c r="E2315" s="7" t="s">
        <v>125</v>
      </c>
      <c r="F2315" s="7" t="s">
        <v>9125</v>
      </c>
      <c r="G2315" s="7" t="s">
        <v>7377</v>
      </c>
      <c r="H2315" s="7" t="s">
        <v>7378</v>
      </c>
      <c r="I2315" s="7" t="s">
        <v>7518</v>
      </c>
      <c r="J2315" s="7" t="s">
        <v>1843</v>
      </c>
      <c r="K2315" s="7" t="s">
        <v>7129</v>
      </c>
      <c r="L2315" s="9" t="s">
        <v>7418</v>
      </c>
      <c r="M2315" s="9" t="s">
        <v>7356</v>
      </c>
      <c r="N2315" s="9" t="s">
        <v>7388</v>
      </c>
      <c r="O2315" s="7" t="s">
        <v>471</v>
      </c>
      <c r="P2315" s="7"/>
      <c r="Q2315" s="7"/>
      <c r="R2315" s="7">
        <v>166819</v>
      </c>
      <c r="S2315" s="7" t="s">
        <v>480</v>
      </c>
      <c r="T2315" s="7"/>
      <c r="U2315" s="7"/>
      <c r="V2315" s="7"/>
      <c r="W2315" s="7"/>
      <c r="X2315" s="7"/>
      <c r="Y2315" s="7"/>
      <c r="Z2315" s="9" t="s">
        <v>7641</v>
      </c>
      <c r="AA2315" s="7" t="s">
        <v>480</v>
      </c>
      <c r="AB2315" s="7">
        <v>1</v>
      </c>
    </row>
    <row r="2316" spans="1:28" ht="21.6" customHeight="1">
      <c r="A2316" s="7">
        <v>166</v>
      </c>
      <c r="B2316" s="7">
        <v>2026053353</v>
      </c>
      <c r="C2316" s="7">
        <v>1</v>
      </c>
      <c r="D2316" s="7" t="s">
        <v>7123</v>
      </c>
      <c r="E2316" s="7" t="s">
        <v>130</v>
      </c>
      <c r="F2316" s="7" t="s">
        <v>9127</v>
      </c>
      <c r="G2316" s="7" t="s">
        <v>7333</v>
      </c>
      <c r="H2316" s="7" t="s">
        <v>7372</v>
      </c>
      <c r="I2316" s="7" t="s">
        <v>7273</v>
      </c>
      <c r="J2316" s="7" t="s">
        <v>7274</v>
      </c>
      <c r="K2316" s="7" t="s">
        <v>7129</v>
      </c>
      <c r="L2316" s="9" t="s">
        <v>7266</v>
      </c>
      <c r="M2316" s="9" t="s">
        <v>7267</v>
      </c>
      <c r="N2316" s="9" t="s">
        <v>7268</v>
      </c>
      <c r="O2316" s="7" t="s">
        <v>471</v>
      </c>
      <c r="P2316" s="7"/>
      <c r="Q2316" s="7">
        <v>974</v>
      </c>
      <c r="R2316" s="7">
        <v>41314</v>
      </c>
      <c r="S2316" s="7" t="s">
        <v>480</v>
      </c>
      <c r="T2316" s="7"/>
      <c r="U2316" s="7"/>
      <c r="V2316" s="7"/>
      <c r="W2316" s="7"/>
      <c r="X2316" s="7"/>
      <c r="Y2316" s="7"/>
      <c r="Z2316" s="9" t="s">
        <v>7132</v>
      </c>
      <c r="AA2316" s="7" t="s">
        <v>480</v>
      </c>
      <c r="AB2316" s="7">
        <v>1</v>
      </c>
    </row>
    <row r="2317" spans="1:28" ht="21.6" customHeight="1">
      <c r="A2317" s="7">
        <v>174</v>
      </c>
      <c r="B2317" s="7">
        <v>2026053349</v>
      </c>
      <c r="C2317" s="7">
        <v>1</v>
      </c>
      <c r="D2317" s="7" t="s">
        <v>7123</v>
      </c>
      <c r="E2317" s="7" t="s">
        <v>130</v>
      </c>
      <c r="F2317" s="7" t="s">
        <v>9127</v>
      </c>
      <c r="G2317" s="7" t="s">
        <v>7373</v>
      </c>
      <c r="H2317" s="7" t="s">
        <v>7332</v>
      </c>
      <c r="I2317" s="7" t="s">
        <v>7281</v>
      </c>
      <c r="J2317" s="7" t="s">
        <v>7282</v>
      </c>
      <c r="K2317" s="7" t="s">
        <v>7129</v>
      </c>
      <c r="L2317" s="9" t="s">
        <v>7266</v>
      </c>
      <c r="M2317" s="9" t="s">
        <v>7267</v>
      </c>
      <c r="N2317" s="9" t="s">
        <v>7283</v>
      </c>
      <c r="O2317" s="7" t="s">
        <v>471</v>
      </c>
      <c r="P2317" s="7"/>
      <c r="Q2317" s="7"/>
      <c r="R2317" s="7">
        <v>174143</v>
      </c>
      <c r="S2317" s="7" t="s">
        <v>480</v>
      </c>
      <c r="T2317" s="7"/>
      <c r="U2317" s="7"/>
      <c r="V2317" s="7"/>
      <c r="W2317" s="7"/>
      <c r="X2317" s="7"/>
      <c r="Y2317" s="7"/>
      <c r="Z2317" s="9" t="s">
        <v>7132</v>
      </c>
      <c r="AA2317" s="7" t="s">
        <v>480</v>
      </c>
      <c r="AB2317" s="7">
        <v>1</v>
      </c>
    </row>
    <row r="2318" spans="1:28" ht="21.6" customHeight="1">
      <c r="A2318" s="7">
        <v>176</v>
      </c>
      <c r="B2318" s="7">
        <v>2026053351</v>
      </c>
      <c r="C2318" s="7">
        <v>1</v>
      </c>
      <c r="D2318" s="7" t="s">
        <v>7123</v>
      </c>
      <c r="E2318" s="7" t="s">
        <v>130</v>
      </c>
      <c r="F2318" s="7" t="s">
        <v>9127</v>
      </c>
      <c r="G2318" s="7" t="s">
        <v>7332</v>
      </c>
      <c r="H2318" s="7" t="s">
        <v>7333</v>
      </c>
      <c r="I2318" s="7" t="s">
        <v>7286</v>
      </c>
      <c r="J2318" s="7" t="s">
        <v>7282</v>
      </c>
      <c r="K2318" s="7" t="s">
        <v>7129</v>
      </c>
      <c r="L2318" s="9" t="s">
        <v>7266</v>
      </c>
      <c r="M2318" s="9" t="s">
        <v>7267</v>
      </c>
      <c r="N2318" s="9" t="s">
        <v>7287</v>
      </c>
      <c r="O2318" s="7" t="s">
        <v>471</v>
      </c>
      <c r="P2318" s="7"/>
      <c r="Q2318" s="7"/>
      <c r="R2318" s="7">
        <v>71490</v>
      </c>
      <c r="S2318" s="7" t="s">
        <v>480</v>
      </c>
      <c r="T2318" s="7"/>
      <c r="U2318" s="7"/>
      <c r="V2318" s="7"/>
      <c r="W2318" s="7"/>
      <c r="X2318" s="7"/>
      <c r="Y2318" s="7"/>
      <c r="Z2318" s="9" t="s">
        <v>7132</v>
      </c>
      <c r="AA2318" s="7" t="s">
        <v>480</v>
      </c>
      <c r="AB2318" s="7">
        <v>1</v>
      </c>
    </row>
    <row r="2319" spans="1:28" ht="21.6" customHeight="1">
      <c r="A2319" s="7">
        <v>12</v>
      </c>
      <c r="B2319" s="7">
        <v>2026053641</v>
      </c>
      <c r="C2319" s="7">
        <v>1</v>
      </c>
      <c r="D2319" s="7" t="s">
        <v>7123</v>
      </c>
      <c r="E2319" s="7" t="s">
        <v>145</v>
      </c>
      <c r="F2319" s="7" t="s">
        <v>9128</v>
      </c>
      <c r="G2319" s="7" t="s">
        <v>8055</v>
      </c>
      <c r="H2319" s="7" t="s">
        <v>9129</v>
      </c>
      <c r="I2319" s="7" t="s">
        <v>8722</v>
      </c>
      <c r="J2319" s="7" t="s">
        <v>7141</v>
      </c>
      <c r="K2319" s="7" t="s">
        <v>7129</v>
      </c>
      <c r="L2319" s="9" t="s">
        <v>7329</v>
      </c>
      <c r="M2319" s="9" t="s">
        <v>8723</v>
      </c>
      <c r="N2319" s="9"/>
      <c r="O2319" s="7" t="s">
        <v>471</v>
      </c>
      <c r="P2319" s="7">
        <v>6018</v>
      </c>
      <c r="Q2319" s="7">
        <v>11840</v>
      </c>
      <c r="R2319" s="7">
        <v>36915</v>
      </c>
      <c r="S2319" s="7" t="s">
        <v>480</v>
      </c>
      <c r="T2319" s="7"/>
      <c r="U2319" s="7"/>
      <c r="V2319" s="7"/>
      <c r="W2319" s="7"/>
      <c r="X2319" s="7"/>
      <c r="Y2319" s="7"/>
      <c r="Z2319" s="9" t="s">
        <v>7766</v>
      </c>
      <c r="AA2319" s="7" t="s">
        <v>480</v>
      </c>
      <c r="AB2319" s="7">
        <v>1</v>
      </c>
    </row>
    <row r="2320" spans="1:28" ht="21.6" customHeight="1">
      <c r="A2320" s="7">
        <v>24</v>
      </c>
      <c r="B2320" s="7">
        <v>2026053497</v>
      </c>
      <c r="C2320" s="7">
        <v>1</v>
      </c>
      <c r="D2320" s="7" t="s">
        <v>7123</v>
      </c>
      <c r="E2320" s="7" t="s">
        <v>145</v>
      </c>
      <c r="F2320" s="7" t="s">
        <v>9130</v>
      </c>
      <c r="G2320" s="7" t="s">
        <v>7722</v>
      </c>
      <c r="H2320" s="7" t="s">
        <v>7793</v>
      </c>
      <c r="I2320" s="7" t="s">
        <v>7180</v>
      </c>
      <c r="J2320" s="7" t="s">
        <v>7170</v>
      </c>
      <c r="K2320" s="7" t="s">
        <v>7129</v>
      </c>
      <c r="L2320" s="9" t="s">
        <v>7181</v>
      </c>
      <c r="M2320" s="9" t="s">
        <v>7182</v>
      </c>
      <c r="N2320" s="9" t="s">
        <v>7183</v>
      </c>
      <c r="O2320" s="7" t="s">
        <v>471</v>
      </c>
      <c r="P2320" s="7"/>
      <c r="Q2320" s="7">
        <v>1768</v>
      </c>
      <c r="R2320" s="7">
        <v>86511</v>
      </c>
      <c r="S2320" s="7" t="s">
        <v>480</v>
      </c>
      <c r="T2320" s="7"/>
      <c r="U2320" s="7"/>
      <c r="V2320" s="7"/>
      <c r="W2320" s="7"/>
      <c r="X2320" s="7"/>
      <c r="Y2320" s="7"/>
      <c r="Z2320" s="9" t="s">
        <v>7766</v>
      </c>
      <c r="AA2320" s="7" t="s">
        <v>480</v>
      </c>
      <c r="AB2320" s="7">
        <v>1</v>
      </c>
    </row>
    <row r="2321" spans="1:28" ht="21.6" customHeight="1">
      <c r="A2321" s="7">
        <v>53</v>
      </c>
      <c r="B2321" s="7">
        <v>2026053750</v>
      </c>
      <c r="C2321" s="7">
        <v>1</v>
      </c>
      <c r="D2321" s="7" t="s">
        <v>7123</v>
      </c>
      <c r="E2321" s="7" t="s">
        <v>145</v>
      </c>
      <c r="F2321" s="7" t="s">
        <v>9128</v>
      </c>
      <c r="G2321" s="7" t="s">
        <v>7722</v>
      </c>
      <c r="H2321" s="7" t="s">
        <v>7791</v>
      </c>
      <c r="I2321" s="7" t="s">
        <v>8733</v>
      </c>
      <c r="J2321" s="7" t="s">
        <v>7199</v>
      </c>
      <c r="K2321" s="7" t="s">
        <v>7129</v>
      </c>
      <c r="L2321" s="9" t="s">
        <v>7216</v>
      </c>
      <c r="M2321" s="9" t="s">
        <v>8734</v>
      </c>
      <c r="N2321" s="9" t="s">
        <v>8735</v>
      </c>
      <c r="O2321" s="7" t="s">
        <v>471</v>
      </c>
      <c r="P2321" s="7"/>
      <c r="Q2321" s="7"/>
      <c r="R2321" s="7">
        <v>46215</v>
      </c>
      <c r="S2321" s="7" t="s">
        <v>480</v>
      </c>
      <c r="T2321" s="7"/>
      <c r="U2321" s="7"/>
      <c r="V2321" s="7"/>
      <c r="W2321" s="7"/>
      <c r="X2321" s="7"/>
      <c r="Y2321" s="7"/>
      <c r="Z2321" s="9" t="s">
        <v>7766</v>
      </c>
      <c r="AA2321" s="7" t="s">
        <v>480</v>
      </c>
      <c r="AB2321" s="7">
        <v>1</v>
      </c>
    </row>
    <row r="2322" spans="1:28" ht="21.6" customHeight="1">
      <c r="A2322" s="7">
        <v>66</v>
      </c>
      <c r="B2322" s="7">
        <v>2026053725</v>
      </c>
      <c r="C2322" s="7">
        <v>1</v>
      </c>
      <c r="D2322" s="7" t="s">
        <v>7123</v>
      </c>
      <c r="E2322" s="7" t="s">
        <v>145</v>
      </c>
      <c r="F2322" s="7" t="s">
        <v>9128</v>
      </c>
      <c r="G2322" s="7" t="s">
        <v>7589</v>
      </c>
      <c r="H2322" s="7" t="s">
        <v>7700</v>
      </c>
      <c r="I2322" s="7" t="s">
        <v>8846</v>
      </c>
      <c r="J2322" s="7" t="s">
        <v>7244</v>
      </c>
      <c r="K2322" s="7" t="s">
        <v>7129</v>
      </c>
      <c r="L2322" s="9" t="s">
        <v>8847</v>
      </c>
      <c r="M2322" s="9" t="s">
        <v>8848</v>
      </c>
      <c r="N2322" s="9"/>
      <c r="O2322" s="7" t="s">
        <v>471</v>
      </c>
      <c r="P2322" s="7"/>
      <c r="Q2322" s="7"/>
      <c r="R2322" s="7">
        <v>73811</v>
      </c>
      <c r="S2322" s="7" t="s">
        <v>480</v>
      </c>
      <c r="T2322" s="7"/>
      <c r="U2322" s="7"/>
      <c r="V2322" s="7"/>
      <c r="W2322" s="7"/>
      <c r="X2322" s="7"/>
      <c r="Y2322" s="7"/>
      <c r="Z2322" s="9" t="s">
        <v>7766</v>
      </c>
      <c r="AA2322" s="7" t="s">
        <v>480</v>
      </c>
      <c r="AB2322" s="7">
        <v>1</v>
      </c>
    </row>
    <row r="2323" spans="1:28" ht="21.6" customHeight="1">
      <c r="A2323" s="7">
        <v>71</v>
      </c>
      <c r="B2323" s="7">
        <v>2026053416</v>
      </c>
      <c r="C2323" s="7">
        <v>1</v>
      </c>
      <c r="D2323" s="7" t="s">
        <v>7123</v>
      </c>
      <c r="E2323" s="7" t="s">
        <v>145</v>
      </c>
      <c r="F2323" s="7" t="s">
        <v>9130</v>
      </c>
      <c r="G2323" s="7" t="s">
        <v>8081</v>
      </c>
      <c r="H2323" s="7" t="s">
        <v>7178</v>
      </c>
      <c r="I2323" s="7" t="s">
        <v>8171</v>
      </c>
      <c r="J2323" s="7" t="s">
        <v>7247</v>
      </c>
      <c r="K2323" s="7" t="s">
        <v>7129</v>
      </c>
      <c r="L2323" s="9" t="s">
        <v>7235</v>
      </c>
      <c r="M2323" s="9" t="s">
        <v>7236</v>
      </c>
      <c r="N2323" s="9"/>
      <c r="O2323" s="7" t="s">
        <v>471</v>
      </c>
      <c r="P2323" s="7"/>
      <c r="Q2323" s="7">
        <v>2678</v>
      </c>
      <c r="R2323" s="7">
        <v>29988</v>
      </c>
      <c r="S2323" s="7" t="s">
        <v>480</v>
      </c>
      <c r="T2323" s="7"/>
      <c r="U2323" s="7"/>
      <c r="V2323" s="7"/>
      <c r="W2323" s="7"/>
      <c r="X2323" s="7"/>
      <c r="Y2323" s="7"/>
      <c r="Z2323" s="9" t="s">
        <v>7766</v>
      </c>
      <c r="AA2323" s="7" t="s">
        <v>480</v>
      </c>
      <c r="AB2323" s="7">
        <v>1</v>
      </c>
    </row>
    <row r="2324" spans="1:28" ht="21.6" customHeight="1">
      <c r="A2324" s="7">
        <v>84</v>
      </c>
      <c r="B2324" s="7">
        <v>2026053535</v>
      </c>
      <c r="C2324" s="7">
        <v>1</v>
      </c>
      <c r="D2324" s="7" t="s">
        <v>7123</v>
      </c>
      <c r="E2324" s="7" t="s">
        <v>145</v>
      </c>
      <c r="F2324" s="7" t="s">
        <v>9131</v>
      </c>
      <c r="G2324" s="7" t="s">
        <v>8791</v>
      </c>
      <c r="H2324" s="7" t="s">
        <v>7927</v>
      </c>
      <c r="I2324" s="7" t="s">
        <v>8174</v>
      </c>
      <c r="J2324" s="7" t="s">
        <v>7274</v>
      </c>
      <c r="K2324" s="7" t="s">
        <v>7129</v>
      </c>
      <c r="L2324" s="9" t="s">
        <v>7260</v>
      </c>
      <c r="M2324" s="9" t="s">
        <v>7261</v>
      </c>
      <c r="N2324" s="9"/>
      <c r="O2324" s="7" t="s">
        <v>471</v>
      </c>
      <c r="P2324" s="7"/>
      <c r="Q2324" s="7">
        <v>11513</v>
      </c>
      <c r="R2324" s="7">
        <v>13167</v>
      </c>
      <c r="S2324" s="7" t="s">
        <v>480</v>
      </c>
      <c r="T2324" s="7"/>
      <c r="U2324" s="7"/>
      <c r="V2324" s="7"/>
      <c r="W2324" s="7"/>
      <c r="X2324" s="7"/>
      <c r="Y2324" s="7"/>
      <c r="Z2324" s="9" t="s">
        <v>7766</v>
      </c>
      <c r="AA2324" s="7" t="s">
        <v>480</v>
      </c>
      <c r="AB2324" s="7">
        <v>1</v>
      </c>
    </row>
    <row r="2325" spans="1:28" ht="21.6" customHeight="1">
      <c r="A2325" s="7">
        <v>323</v>
      </c>
      <c r="B2325" s="7">
        <v>2026053508</v>
      </c>
      <c r="C2325" s="7">
        <v>1</v>
      </c>
      <c r="D2325" s="7" t="s">
        <v>7123</v>
      </c>
      <c r="E2325" s="7" t="s">
        <v>125</v>
      </c>
      <c r="F2325" s="7" t="s">
        <v>9130</v>
      </c>
      <c r="G2325" s="7" t="s">
        <v>7333</v>
      </c>
      <c r="H2325" s="7" t="s">
        <v>7372</v>
      </c>
      <c r="I2325" s="7" t="s">
        <v>7433</v>
      </c>
      <c r="J2325" s="7" t="s">
        <v>7234</v>
      </c>
      <c r="K2325" s="7" t="s">
        <v>7129</v>
      </c>
      <c r="L2325" s="9" t="s">
        <v>9038</v>
      </c>
      <c r="M2325" s="9" t="s">
        <v>7435</v>
      </c>
      <c r="N2325" s="9"/>
      <c r="O2325" s="7" t="s">
        <v>471</v>
      </c>
      <c r="P2325" s="7"/>
      <c r="Q2325" s="7">
        <v>37700</v>
      </c>
      <c r="R2325" s="7">
        <v>34206</v>
      </c>
      <c r="S2325" s="7" t="s">
        <v>480</v>
      </c>
      <c r="T2325" s="7"/>
      <c r="U2325" s="7"/>
      <c r="V2325" s="7"/>
      <c r="W2325" s="7"/>
      <c r="X2325" s="7"/>
      <c r="Y2325" s="7"/>
      <c r="Z2325" s="9" t="s">
        <v>7641</v>
      </c>
      <c r="AA2325" s="7"/>
      <c r="AB2325" s="7"/>
    </row>
    <row r="2326" spans="1:28" ht="21.6" customHeight="1">
      <c r="A2326" s="7">
        <v>1</v>
      </c>
      <c r="B2326" s="7">
        <v>2026060125</v>
      </c>
      <c r="C2326" s="7">
        <v>1</v>
      </c>
      <c r="D2326" s="7" t="s">
        <v>7123</v>
      </c>
      <c r="E2326" s="7" t="s">
        <v>130</v>
      </c>
      <c r="F2326" s="7" t="s">
        <v>9132</v>
      </c>
      <c r="G2326" s="7" t="s">
        <v>7774</v>
      </c>
      <c r="H2326" s="7" t="s">
        <v>7333</v>
      </c>
      <c r="I2326" s="7" t="s">
        <v>8102</v>
      </c>
      <c r="J2326" s="7" t="s">
        <v>7170</v>
      </c>
      <c r="K2326" s="7" t="s">
        <v>7129</v>
      </c>
      <c r="L2326" s="9" t="s">
        <v>7496</v>
      </c>
      <c r="M2326" s="9" t="s">
        <v>8103</v>
      </c>
      <c r="N2326" s="9" t="s">
        <v>7646</v>
      </c>
      <c r="O2326" s="7" t="s">
        <v>471</v>
      </c>
      <c r="P2326" s="7"/>
      <c r="Q2326" s="7">
        <v>2375</v>
      </c>
      <c r="R2326" s="7">
        <v>129731</v>
      </c>
      <c r="S2326" s="7" t="s">
        <v>480</v>
      </c>
      <c r="T2326" s="7"/>
      <c r="U2326" s="7"/>
      <c r="V2326" s="7"/>
      <c r="W2326" s="7"/>
      <c r="X2326" s="7"/>
      <c r="Y2326" s="7"/>
      <c r="Z2326" s="9" t="s">
        <v>7132</v>
      </c>
      <c r="AA2326" s="7"/>
      <c r="AB2326" s="7"/>
    </row>
    <row r="2327" spans="1:28" ht="21.6" customHeight="1">
      <c r="A2327" s="7">
        <v>3</v>
      </c>
      <c r="B2327" s="7">
        <v>2026060107</v>
      </c>
      <c r="C2327" s="7">
        <v>1</v>
      </c>
      <c r="D2327" s="7" t="s">
        <v>7123</v>
      </c>
      <c r="E2327" s="7" t="s">
        <v>130</v>
      </c>
      <c r="F2327" s="7" t="s">
        <v>9132</v>
      </c>
      <c r="G2327" s="7" t="s">
        <v>7204</v>
      </c>
      <c r="H2327" s="7" t="s">
        <v>7332</v>
      </c>
      <c r="I2327" s="7" t="s">
        <v>8908</v>
      </c>
      <c r="J2327" s="7" t="s">
        <v>7199</v>
      </c>
      <c r="K2327" s="7" t="s">
        <v>7129</v>
      </c>
      <c r="L2327" s="9" t="s">
        <v>8909</v>
      </c>
      <c r="M2327" s="9" t="s">
        <v>8910</v>
      </c>
      <c r="N2327" s="9" t="s">
        <v>8911</v>
      </c>
      <c r="O2327" s="7" t="s">
        <v>471</v>
      </c>
      <c r="P2327" s="7"/>
      <c r="Q2327" s="7"/>
      <c r="R2327" s="7">
        <v>313246</v>
      </c>
      <c r="S2327" s="7" t="s">
        <v>480</v>
      </c>
      <c r="T2327" s="7"/>
      <c r="U2327" s="7"/>
      <c r="V2327" s="7"/>
      <c r="W2327" s="7"/>
      <c r="X2327" s="7"/>
      <c r="Y2327" s="7"/>
      <c r="Z2327" s="9" t="s">
        <v>7132</v>
      </c>
      <c r="AA2327" s="7"/>
      <c r="AB2327" s="7"/>
    </row>
    <row r="2328" spans="1:28" ht="21.6" customHeight="1">
      <c r="A2328" s="7">
        <v>5</v>
      </c>
      <c r="B2328" s="7">
        <v>2026060110</v>
      </c>
      <c r="C2328" s="7">
        <v>1</v>
      </c>
      <c r="D2328" s="7" t="s">
        <v>7123</v>
      </c>
      <c r="E2328" s="7" t="s">
        <v>130</v>
      </c>
      <c r="F2328" s="7" t="s">
        <v>9132</v>
      </c>
      <c r="G2328" s="7" t="s">
        <v>7275</v>
      </c>
      <c r="H2328" s="7" t="s">
        <v>7599</v>
      </c>
      <c r="I2328" s="7" t="s">
        <v>8913</v>
      </c>
      <c r="J2328" s="7" t="s">
        <v>7223</v>
      </c>
      <c r="K2328" s="7" t="s">
        <v>7129</v>
      </c>
      <c r="L2328" s="9" t="s">
        <v>8909</v>
      </c>
      <c r="M2328" s="9" t="s">
        <v>8910</v>
      </c>
      <c r="N2328" s="9" t="s">
        <v>8911</v>
      </c>
      <c r="O2328" s="7" t="s">
        <v>471</v>
      </c>
      <c r="P2328" s="7"/>
      <c r="Q2328" s="7"/>
      <c r="R2328" s="7">
        <v>113426</v>
      </c>
      <c r="S2328" s="7" t="s">
        <v>480</v>
      </c>
      <c r="T2328" s="7"/>
      <c r="U2328" s="7"/>
      <c r="V2328" s="7"/>
      <c r="W2328" s="7"/>
      <c r="X2328" s="7"/>
      <c r="Y2328" s="7"/>
      <c r="Z2328" s="9" t="s">
        <v>7597</v>
      </c>
      <c r="AA2328" s="7"/>
      <c r="AB2328" s="7"/>
    </row>
    <row r="2329" spans="1:28" ht="21.6" customHeight="1">
      <c r="A2329" s="7">
        <v>7</v>
      </c>
      <c r="B2329" s="7">
        <v>2026060127</v>
      </c>
      <c r="C2329" s="7">
        <v>1</v>
      </c>
      <c r="D2329" s="7" t="s">
        <v>7123</v>
      </c>
      <c r="E2329" s="7" t="s">
        <v>130</v>
      </c>
      <c r="F2329" s="7" t="s">
        <v>9132</v>
      </c>
      <c r="G2329" s="7" t="s">
        <v>7552</v>
      </c>
      <c r="H2329" s="7" t="s">
        <v>7746</v>
      </c>
      <c r="I2329" s="7" t="s">
        <v>8231</v>
      </c>
      <c r="J2329" s="7" t="s">
        <v>1843</v>
      </c>
      <c r="K2329" s="7" t="s">
        <v>7129</v>
      </c>
      <c r="L2329" s="9" t="s">
        <v>7496</v>
      </c>
      <c r="M2329" s="9" t="s">
        <v>7497</v>
      </c>
      <c r="N2329" s="9" t="s">
        <v>7498</v>
      </c>
      <c r="O2329" s="7" t="s">
        <v>471</v>
      </c>
      <c r="P2329" s="7"/>
      <c r="Q2329" s="7"/>
      <c r="R2329" s="7">
        <v>212738</v>
      </c>
      <c r="S2329" s="7" t="s">
        <v>480</v>
      </c>
      <c r="T2329" s="7"/>
      <c r="U2329" s="7"/>
      <c r="V2329" s="7"/>
      <c r="W2329" s="7"/>
      <c r="X2329" s="7"/>
      <c r="Y2329" s="7"/>
      <c r="Z2329" s="9" t="s">
        <v>7132</v>
      </c>
      <c r="AA2329" s="7"/>
      <c r="AB2329" s="7"/>
    </row>
    <row r="2330" spans="1:28" ht="21.6" customHeight="1">
      <c r="A2330" s="7">
        <v>9</v>
      </c>
      <c r="B2330" s="7">
        <v>2026060063</v>
      </c>
      <c r="C2330" s="7">
        <v>1</v>
      </c>
      <c r="D2330" s="7" t="s">
        <v>7123</v>
      </c>
      <c r="E2330" s="7" t="s">
        <v>125</v>
      </c>
      <c r="F2330" s="7" t="s">
        <v>9132</v>
      </c>
      <c r="G2330" s="7" t="s">
        <v>7712</v>
      </c>
      <c r="H2330" s="7" t="s">
        <v>7314</v>
      </c>
      <c r="I2330" s="7" t="s">
        <v>7350</v>
      </c>
      <c r="J2330" s="7" t="s">
        <v>7199</v>
      </c>
      <c r="K2330" s="7" t="s">
        <v>7129</v>
      </c>
      <c r="L2330" s="9" t="s">
        <v>7344</v>
      </c>
      <c r="M2330" s="9" t="s">
        <v>7521</v>
      </c>
      <c r="N2330" s="9" t="s">
        <v>7522</v>
      </c>
      <c r="O2330" s="7" t="s">
        <v>471</v>
      </c>
      <c r="P2330" s="7"/>
      <c r="Q2330" s="7"/>
      <c r="R2330" s="7">
        <v>2818</v>
      </c>
      <c r="S2330" s="7" t="s">
        <v>480</v>
      </c>
      <c r="T2330" s="7"/>
      <c r="U2330" s="7"/>
      <c r="V2330" s="7"/>
      <c r="W2330" s="7"/>
      <c r="X2330" s="7"/>
      <c r="Y2330" s="7"/>
      <c r="Z2330" s="9" t="s">
        <v>7641</v>
      </c>
      <c r="AA2330" s="7" t="s">
        <v>480</v>
      </c>
      <c r="AB2330" s="7">
        <v>1</v>
      </c>
    </row>
    <row r="2331" spans="1:28" ht="21.6" customHeight="1">
      <c r="A2331" s="7">
        <v>12</v>
      </c>
      <c r="B2331" s="7">
        <v>2026060052</v>
      </c>
      <c r="C2331" s="7">
        <v>1</v>
      </c>
      <c r="D2331" s="7" t="s">
        <v>7123</v>
      </c>
      <c r="E2331" s="7" t="s">
        <v>125</v>
      </c>
      <c r="F2331" s="7" t="s">
        <v>9132</v>
      </c>
      <c r="G2331" s="7" t="s">
        <v>7303</v>
      </c>
      <c r="H2331" s="7" t="s">
        <v>7288</v>
      </c>
      <c r="I2331" s="7" t="s">
        <v>9133</v>
      </c>
      <c r="J2331" s="7" t="s">
        <v>7223</v>
      </c>
      <c r="K2331" s="7" t="s">
        <v>7129</v>
      </c>
      <c r="L2331" s="9" t="s">
        <v>7344</v>
      </c>
      <c r="M2331" s="9" t="s">
        <v>9134</v>
      </c>
      <c r="N2331" s="9" t="s">
        <v>9135</v>
      </c>
      <c r="O2331" s="7" t="s">
        <v>471</v>
      </c>
      <c r="P2331" s="7"/>
      <c r="Q2331" s="7"/>
      <c r="R2331" s="7">
        <v>29640</v>
      </c>
      <c r="S2331" s="7" t="s">
        <v>480</v>
      </c>
      <c r="T2331" s="7"/>
      <c r="U2331" s="7"/>
      <c r="V2331" s="7"/>
      <c r="W2331" s="7"/>
      <c r="X2331" s="7"/>
      <c r="Y2331" s="7"/>
      <c r="Z2331" s="9" t="s">
        <v>7641</v>
      </c>
      <c r="AA2331" s="7" t="s">
        <v>480</v>
      </c>
      <c r="AB2331" s="7">
        <v>1</v>
      </c>
    </row>
    <row r="2332" spans="1:28" ht="21.6" customHeight="1">
      <c r="A2332" s="7">
        <v>14</v>
      </c>
      <c r="B2332" s="7">
        <v>2026060050</v>
      </c>
      <c r="C2332" s="7">
        <v>1</v>
      </c>
      <c r="D2332" s="7" t="s">
        <v>7123</v>
      </c>
      <c r="E2332" s="7" t="s">
        <v>125</v>
      </c>
      <c r="F2332" s="7" t="s">
        <v>9132</v>
      </c>
      <c r="G2332" s="7" t="s">
        <v>7347</v>
      </c>
      <c r="H2332" s="7" t="s">
        <v>7303</v>
      </c>
      <c r="I2332" s="7" t="s">
        <v>8369</v>
      </c>
      <c r="J2332" s="7" t="s">
        <v>7223</v>
      </c>
      <c r="K2332" s="7" t="s">
        <v>7129</v>
      </c>
      <c r="L2332" s="9" t="s">
        <v>7344</v>
      </c>
      <c r="M2332" s="9" t="s">
        <v>7468</v>
      </c>
      <c r="N2332" s="9" t="s">
        <v>7469</v>
      </c>
      <c r="O2332" s="7" t="s">
        <v>471</v>
      </c>
      <c r="P2332" s="7"/>
      <c r="Q2332" s="7"/>
      <c r="R2332" s="7">
        <v>37830</v>
      </c>
      <c r="S2332" s="7" t="s">
        <v>480</v>
      </c>
      <c r="T2332" s="7"/>
      <c r="U2332" s="7"/>
      <c r="V2332" s="7"/>
      <c r="W2332" s="7"/>
      <c r="X2332" s="7"/>
      <c r="Y2332" s="7"/>
      <c r="Z2332" s="9" t="s">
        <v>7641</v>
      </c>
      <c r="AA2332" s="7" t="s">
        <v>480</v>
      </c>
      <c r="AB2332" s="7">
        <v>1</v>
      </c>
    </row>
    <row r="2333" spans="1:28" ht="21.6" customHeight="1">
      <c r="A2333" s="7">
        <v>16</v>
      </c>
      <c r="B2333" s="7">
        <v>2026060046</v>
      </c>
      <c r="C2333" s="7">
        <v>1</v>
      </c>
      <c r="D2333" s="7" t="s">
        <v>7123</v>
      </c>
      <c r="E2333" s="7" t="s">
        <v>125</v>
      </c>
      <c r="F2333" s="7" t="s">
        <v>9132</v>
      </c>
      <c r="G2333" s="7" t="s">
        <v>7179</v>
      </c>
      <c r="H2333" s="7" t="s">
        <v>7327</v>
      </c>
      <c r="I2333" s="7" t="s">
        <v>8415</v>
      </c>
      <c r="J2333" s="7" t="s">
        <v>7223</v>
      </c>
      <c r="K2333" s="7" t="s">
        <v>7129</v>
      </c>
      <c r="L2333" s="9" t="s">
        <v>7344</v>
      </c>
      <c r="M2333" s="9" t="s">
        <v>7465</v>
      </c>
      <c r="N2333" s="9" t="s">
        <v>7466</v>
      </c>
      <c r="O2333" s="7" t="s">
        <v>471</v>
      </c>
      <c r="P2333" s="7"/>
      <c r="Q2333" s="7"/>
      <c r="R2333" s="7">
        <v>45926</v>
      </c>
      <c r="S2333" s="7" t="s">
        <v>480</v>
      </c>
      <c r="T2333" s="7"/>
      <c r="U2333" s="7"/>
      <c r="V2333" s="7"/>
      <c r="W2333" s="7"/>
      <c r="X2333" s="7"/>
      <c r="Y2333" s="7"/>
      <c r="Z2333" s="9" t="s">
        <v>7641</v>
      </c>
      <c r="AA2333" s="7" t="s">
        <v>480</v>
      </c>
      <c r="AB2333" s="7">
        <v>1</v>
      </c>
    </row>
    <row r="2334" spans="1:28" ht="21.6" customHeight="1">
      <c r="A2334" s="7">
        <v>19</v>
      </c>
      <c r="B2334" s="7">
        <v>2026060040</v>
      </c>
      <c r="C2334" s="7">
        <v>1</v>
      </c>
      <c r="D2334" s="7" t="s">
        <v>7123</v>
      </c>
      <c r="E2334" s="7" t="s">
        <v>125</v>
      </c>
      <c r="F2334" s="7" t="s">
        <v>9132</v>
      </c>
      <c r="G2334" s="7" t="s">
        <v>7296</v>
      </c>
      <c r="H2334" s="7" t="s">
        <v>7226</v>
      </c>
      <c r="I2334" s="7" t="s">
        <v>8371</v>
      </c>
      <c r="J2334" s="7" t="s">
        <v>7223</v>
      </c>
      <c r="K2334" s="7" t="s">
        <v>7129</v>
      </c>
      <c r="L2334" s="9" t="s">
        <v>7344</v>
      </c>
      <c r="M2334" s="9" t="s">
        <v>7345</v>
      </c>
      <c r="N2334" s="9" t="s">
        <v>7346</v>
      </c>
      <c r="O2334" s="7" t="s">
        <v>471</v>
      </c>
      <c r="P2334" s="7"/>
      <c r="Q2334" s="7"/>
      <c r="R2334" s="7">
        <v>29640</v>
      </c>
      <c r="S2334" s="7" t="s">
        <v>480</v>
      </c>
      <c r="T2334" s="7"/>
      <c r="U2334" s="7"/>
      <c r="V2334" s="7"/>
      <c r="W2334" s="7"/>
      <c r="X2334" s="7"/>
      <c r="Y2334" s="7"/>
      <c r="Z2334" s="9" t="s">
        <v>7641</v>
      </c>
      <c r="AA2334" s="7" t="s">
        <v>480</v>
      </c>
      <c r="AB2334" s="7"/>
    </row>
    <row r="2335" spans="1:28" ht="21.6" customHeight="1">
      <c r="A2335" s="7">
        <v>20</v>
      </c>
      <c r="B2335" s="7">
        <v>2026060044</v>
      </c>
      <c r="C2335" s="7">
        <v>1</v>
      </c>
      <c r="D2335" s="7" t="s">
        <v>7123</v>
      </c>
      <c r="E2335" s="7" t="s">
        <v>125</v>
      </c>
      <c r="F2335" s="7" t="s">
        <v>9132</v>
      </c>
      <c r="G2335" s="7" t="s">
        <v>7309</v>
      </c>
      <c r="H2335" s="7" t="s">
        <v>7179</v>
      </c>
      <c r="I2335" s="7" t="s">
        <v>8373</v>
      </c>
      <c r="J2335" s="7" t="s">
        <v>7223</v>
      </c>
      <c r="K2335" s="7" t="s">
        <v>7129</v>
      </c>
      <c r="L2335" s="9" t="s">
        <v>7344</v>
      </c>
      <c r="M2335" s="9" t="s">
        <v>7481</v>
      </c>
      <c r="N2335" s="9" t="s">
        <v>7440</v>
      </c>
      <c r="O2335" s="7" t="s">
        <v>471</v>
      </c>
      <c r="P2335" s="7"/>
      <c r="Q2335" s="7"/>
      <c r="R2335" s="7">
        <v>34235</v>
      </c>
      <c r="S2335" s="7" t="s">
        <v>480</v>
      </c>
      <c r="T2335" s="7"/>
      <c r="U2335" s="7"/>
      <c r="V2335" s="7"/>
      <c r="W2335" s="7"/>
      <c r="X2335" s="7"/>
      <c r="Y2335" s="7"/>
      <c r="Z2335" s="9" t="s">
        <v>7641</v>
      </c>
      <c r="AA2335" s="7" t="s">
        <v>480</v>
      </c>
      <c r="AB2335" s="7">
        <v>1</v>
      </c>
    </row>
    <row r="2336" spans="1:28" ht="21.6" customHeight="1">
      <c r="A2336" s="7">
        <v>22</v>
      </c>
      <c r="B2336" s="7">
        <v>2026060042</v>
      </c>
      <c r="C2336" s="7">
        <v>1</v>
      </c>
      <c r="D2336" s="7" t="s">
        <v>7123</v>
      </c>
      <c r="E2336" s="7" t="s">
        <v>125</v>
      </c>
      <c r="F2336" s="7" t="s">
        <v>9132</v>
      </c>
      <c r="G2336" s="7" t="s">
        <v>7226</v>
      </c>
      <c r="H2336" s="7" t="s">
        <v>7309</v>
      </c>
      <c r="I2336" s="7" t="s">
        <v>8416</v>
      </c>
      <c r="J2336" s="7" t="s">
        <v>7223</v>
      </c>
      <c r="K2336" s="7" t="s">
        <v>7129</v>
      </c>
      <c r="L2336" s="9" t="s">
        <v>7344</v>
      </c>
      <c r="M2336" s="9" t="s">
        <v>7460</v>
      </c>
      <c r="N2336" s="9" t="s">
        <v>7325</v>
      </c>
      <c r="O2336" s="7" t="s">
        <v>471</v>
      </c>
      <c r="P2336" s="7"/>
      <c r="Q2336" s="7"/>
      <c r="R2336" s="7">
        <v>17791</v>
      </c>
      <c r="S2336" s="7" t="s">
        <v>480</v>
      </c>
      <c r="T2336" s="7"/>
      <c r="U2336" s="7"/>
      <c r="V2336" s="7"/>
      <c r="W2336" s="7"/>
      <c r="X2336" s="7"/>
      <c r="Y2336" s="7"/>
      <c r="Z2336" s="9" t="s">
        <v>7641</v>
      </c>
      <c r="AA2336" s="7" t="s">
        <v>480</v>
      </c>
      <c r="AB2336" s="7">
        <v>1</v>
      </c>
    </row>
    <row r="2337" spans="1:28" ht="21.6" customHeight="1">
      <c r="A2337" s="7">
        <v>24</v>
      </c>
      <c r="B2337" s="7">
        <v>2026060061</v>
      </c>
      <c r="C2337" s="7">
        <v>1</v>
      </c>
      <c r="D2337" s="7" t="s">
        <v>7123</v>
      </c>
      <c r="E2337" s="7" t="s">
        <v>125</v>
      </c>
      <c r="F2337" s="7" t="s">
        <v>9132</v>
      </c>
      <c r="G2337" s="7" t="s">
        <v>7288</v>
      </c>
      <c r="H2337" s="7" t="s">
        <v>7712</v>
      </c>
      <c r="I2337" s="7" t="s">
        <v>7456</v>
      </c>
      <c r="J2337" s="7" t="s">
        <v>7244</v>
      </c>
      <c r="K2337" s="7" t="s">
        <v>7129</v>
      </c>
      <c r="L2337" s="9" t="s">
        <v>7344</v>
      </c>
      <c r="M2337" s="9" t="s">
        <v>7457</v>
      </c>
      <c r="N2337" s="9" t="s">
        <v>7458</v>
      </c>
      <c r="O2337" s="7" t="s">
        <v>471</v>
      </c>
      <c r="P2337" s="7"/>
      <c r="Q2337" s="7"/>
      <c r="R2337" s="7">
        <v>702</v>
      </c>
      <c r="S2337" s="7" t="s">
        <v>480</v>
      </c>
      <c r="T2337" s="7"/>
      <c r="U2337" s="7"/>
      <c r="V2337" s="7"/>
      <c r="W2337" s="7"/>
      <c r="X2337" s="7"/>
      <c r="Y2337" s="7"/>
      <c r="Z2337" s="9" t="s">
        <v>7641</v>
      </c>
      <c r="AA2337" s="7" t="s">
        <v>480</v>
      </c>
      <c r="AB2337" s="7">
        <v>1</v>
      </c>
    </row>
    <row r="2338" spans="1:28" ht="21.6" customHeight="1">
      <c r="A2338" s="7">
        <v>26</v>
      </c>
      <c r="B2338" s="7">
        <v>2026060048</v>
      </c>
      <c r="C2338" s="7">
        <v>1</v>
      </c>
      <c r="D2338" s="7" t="s">
        <v>7123</v>
      </c>
      <c r="E2338" s="7" t="s">
        <v>125</v>
      </c>
      <c r="F2338" s="7" t="s">
        <v>9132</v>
      </c>
      <c r="G2338" s="7" t="s">
        <v>7327</v>
      </c>
      <c r="H2338" s="7" t="s">
        <v>7347</v>
      </c>
      <c r="I2338" s="7" t="s">
        <v>7467</v>
      </c>
      <c r="J2338" s="7" t="s">
        <v>7244</v>
      </c>
      <c r="K2338" s="7" t="s">
        <v>7129</v>
      </c>
      <c r="L2338" s="9" t="s">
        <v>7344</v>
      </c>
      <c r="M2338" s="9" t="s">
        <v>7351</v>
      </c>
      <c r="N2338" s="9" t="s">
        <v>7352</v>
      </c>
      <c r="O2338" s="7" t="s">
        <v>471</v>
      </c>
      <c r="P2338" s="7"/>
      <c r="Q2338" s="7"/>
      <c r="R2338" s="7">
        <v>5766</v>
      </c>
      <c r="S2338" s="7" t="s">
        <v>480</v>
      </c>
      <c r="T2338" s="7"/>
      <c r="U2338" s="7"/>
      <c r="V2338" s="7"/>
      <c r="W2338" s="7"/>
      <c r="X2338" s="7"/>
      <c r="Y2338" s="7"/>
      <c r="Z2338" s="9" t="s">
        <v>7641</v>
      </c>
      <c r="AA2338" s="7" t="s">
        <v>480</v>
      </c>
      <c r="AB2338" s="7">
        <v>1</v>
      </c>
    </row>
    <row r="2339" spans="1:28" ht="21.6" customHeight="1">
      <c r="A2339" s="7">
        <v>28</v>
      </c>
      <c r="B2339" s="7">
        <v>2026060081</v>
      </c>
      <c r="C2339" s="7">
        <v>1</v>
      </c>
      <c r="D2339" s="7" t="s">
        <v>7123</v>
      </c>
      <c r="E2339" s="7" t="s">
        <v>125</v>
      </c>
      <c r="F2339" s="7" t="s">
        <v>9132</v>
      </c>
      <c r="G2339" s="7" t="s">
        <v>7196</v>
      </c>
      <c r="H2339" s="7" t="s">
        <v>7150</v>
      </c>
      <c r="I2339" s="7" t="s">
        <v>8319</v>
      </c>
      <c r="J2339" s="7" t="s">
        <v>7489</v>
      </c>
      <c r="K2339" s="7" t="s">
        <v>7129</v>
      </c>
      <c r="L2339" s="9" t="s">
        <v>7200</v>
      </c>
      <c r="M2339" s="9" t="s">
        <v>7687</v>
      </c>
      <c r="N2339" s="9" t="s">
        <v>8320</v>
      </c>
      <c r="O2339" s="7" t="s">
        <v>471</v>
      </c>
      <c r="P2339" s="7"/>
      <c r="Q2339" s="7"/>
      <c r="R2339" s="7">
        <v>48</v>
      </c>
      <c r="S2339" s="7" t="s">
        <v>480</v>
      </c>
      <c r="T2339" s="7"/>
      <c r="U2339" s="7"/>
      <c r="V2339" s="7"/>
      <c r="W2339" s="7"/>
      <c r="X2339" s="7"/>
      <c r="Y2339" s="7"/>
      <c r="Z2339" s="9" t="s">
        <v>7641</v>
      </c>
      <c r="AA2339" s="7"/>
      <c r="AB2339" s="7"/>
    </row>
    <row r="2340" spans="1:28" ht="21.6" customHeight="1">
      <c r="A2340" s="7">
        <v>1</v>
      </c>
      <c r="B2340" s="7">
        <v>2026060376</v>
      </c>
      <c r="C2340" s="7">
        <v>1</v>
      </c>
      <c r="D2340" s="7" t="s">
        <v>7123</v>
      </c>
      <c r="E2340" s="7" t="s">
        <v>145</v>
      </c>
      <c r="F2340" s="7" t="s">
        <v>9136</v>
      </c>
      <c r="G2340" s="7" t="s">
        <v>7179</v>
      </c>
      <c r="H2340" s="7" t="s">
        <v>8002</v>
      </c>
      <c r="I2340" s="7" t="s">
        <v>8856</v>
      </c>
      <c r="J2340" s="7" t="s">
        <v>7170</v>
      </c>
      <c r="K2340" s="7" t="s">
        <v>7129</v>
      </c>
      <c r="L2340" s="9" t="s">
        <v>8857</v>
      </c>
      <c r="M2340" s="9" t="s">
        <v>8858</v>
      </c>
      <c r="N2340" s="9"/>
      <c r="O2340" s="7" t="s">
        <v>471</v>
      </c>
      <c r="P2340" s="7"/>
      <c r="Q2340" s="7">
        <v>1440</v>
      </c>
      <c r="R2340" s="7">
        <v>18943</v>
      </c>
      <c r="S2340" s="7" t="s">
        <v>480</v>
      </c>
      <c r="T2340" s="7"/>
      <c r="U2340" s="7"/>
      <c r="V2340" s="7"/>
      <c r="W2340" s="7"/>
      <c r="X2340" s="7"/>
      <c r="Y2340" s="7"/>
      <c r="Z2340" s="9" t="s">
        <v>7766</v>
      </c>
      <c r="AA2340" s="7" t="s">
        <v>480</v>
      </c>
      <c r="AB2340" s="7">
        <v>1</v>
      </c>
    </row>
    <row r="2341" spans="1:28" ht="21.6" customHeight="1">
      <c r="A2341" s="7">
        <v>6</v>
      </c>
      <c r="B2341" s="7">
        <v>2026060855</v>
      </c>
      <c r="C2341" s="7">
        <v>1</v>
      </c>
      <c r="D2341" s="7" t="s">
        <v>7123</v>
      </c>
      <c r="E2341" s="7" t="s">
        <v>145</v>
      </c>
      <c r="F2341" s="7" t="s">
        <v>9137</v>
      </c>
      <c r="G2341" s="7" t="s">
        <v>7320</v>
      </c>
      <c r="H2341" s="7" t="s">
        <v>7263</v>
      </c>
      <c r="I2341" s="7" t="s">
        <v>8770</v>
      </c>
      <c r="J2341" s="7" t="s">
        <v>8496</v>
      </c>
      <c r="K2341" s="7" t="s">
        <v>7129</v>
      </c>
      <c r="L2341" s="9" t="s">
        <v>8771</v>
      </c>
      <c r="M2341" s="9" t="s">
        <v>8772</v>
      </c>
      <c r="N2341" s="9"/>
      <c r="O2341" s="7" t="s">
        <v>471</v>
      </c>
      <c r="P2341" s="7"/>
      <c r="Q2341" s="7"/>
      <c r="R2341" s="7">
        <v>142511</v>
      </c>
      <c r="S2341" s="7" t="s">
        <v>480</v>
      </c>
      <c r="T2341" s="7"/>
      <c r="U2341" s="7"/>
      <c r="V2341" s="7"/>
      <c r="W2341" s="7"/>
      <c r="X2341" s="7"/>
      <c r="Y2341" s="7"/>
      <c r="Z2341" s="9" t="s">
        <v>7766</v>
      </c>
      <c r="AA2341" s="7" t="s">
        <v>480</v>
      </c>
      <c r="AB2341" s="7">
        <v>1</v>
      </c>
    </row>
    <row r="2342" spans="1:28" ht="21.6" customHeight="1">
      <c r="A2342" s="7">
        <v>8</v>
      </c>
      <c r="B2342" s="7">
        <v>2026060865</v>
      </c>
      <c r="C2342" s="7">
        <v>1</v>
      </c>
      <c r="D2342" s="7" t="s">
        <v>7123</v>
      </c>
      <c r="E2342" s="7" t="s">
        <v>145</v>
      </c>
      <c r="F2342" s="7" t="s">
        <v>9137</v>
      </c>
      <c r="G2342" s="7" t="s">
        <v>8290</v>
      </c>
      <c r="H2342" s="7" t="s">
        <v>7919</v>
      </c>
      <c r="I2342" s="7" t="s">
        <v>8773</v>
      </c>
      <c r="J2342" s="7" t="s">
        <v>8496</v>
      </c>
      <c r="K2342" s="7" t="s">
        <v>7129</v>
      </c>
      <c r="L2342" s="9" t="s">
        <v>8774</v>
      </c>
      <c r="M2342" s="9" t="s">
        <v>8775</v>
      </c>
      <c r="N2342" s="9"/>
      <c r="O2342" s="7" t="s">
        <v>471</v>
      </c>
      <c r="P2342" s="7"/>
      <c r="Q2342" s="7"/>
      <c r="R2342" s="7">
        <v>255417</v>
      </c>
      <c r="S2342" s="7" t="s">
        <v>480</v>
      </c>
      <c r="T2342" s="7"/>
      <c r="U2342" s="7"/>
      <c r="V2342" s="7"/>
      <c r="W2342" s="7"/>
      <c r="X2342" s="7"/>
      <c r="Y2342" s="7"/>
      <c r="Z2342" s="9" t="s">
        <v>9138</v>
      </c>
      <c r="AA2342" s="7" t="s">
        <v>480</v>
      </c>
      <c r="AB2342" s="7">
        <v>1</v>
      </c>
    </row>
    <row r="2343" spans="1:28" ht="21.6" customHeight="1">
      <c r="A2343" s="7">
        <v>13</v>
      </c>
      <c r="B2343" s="7">
        <v>2026060673</v>
      </c>
      <c r="C2343" s="7">
        <v>1</v>
      </c>
      <c r="D2343" s="7" t="s">
        <v>7123</v>
      </c>
      <c r="E2343" s="7" t="s">
        <v>130</v>
      </c>
      <c r="F2343" s="7" t="s">
        <v>9137</v>
      </c>
      <c r="G2343" s="7" t="s">
        <v>7309</v>
      </c>
      <c r="H2343" s="7" t="s">
        <v>7834</v>
      </c>
      <c r="I2343" s="7" t="s">
        <v>7328</v>
      </c>
      <c r="J2343" s="7" t="s">
        <v>7170</v>
      </c>
      <c r="K2343" s="7" t="s">
        <v>7129</v>
      </c>
      <c r="L2343" s="9" t="s">
        <v>7329</v>
      </c>
      <c r="M2343" s="9" t="s">
        <v>7330</v>
      </c>
      <c r="N2343" s="9" t="s">
        <v>7331</v>
      </c>
      <c r="O2343" s="7" t="s">
        <v>471</v>
      </c>
      <c r="P2343" s="7">
        <v>7927</v>
      </c>
      <c r="Q2343" s="7">
        <v>17354</v>
      </c>
      <c r="R2343" s="7">
        <v>25584</v>
      </c>
      <c r="S2343" s="7" t="s">
        <v>480</v>
      </c>
      <c r="T2343" s="7"/>
      <c r="U2343" s="7"/>
      <c r="V2343" s="7"/>
      <c r="W2343" s="7"/>
      <c r="X2343" s="7"/>
      <c r="Y2343" s="7"/>
      <c r="Z2343" s="9" t="s">
        <v>7132</v>
      </c>
      <c r="AA2343" s="7" t="s">
        <v>480</v>
      </c>
      <c r="AB2343" s="7">
        <v>1</v>
      </c>
    </row>
    <row r="2344" spans="1:28" ht="21.6" customHeight="1">
      <c r="A2344" s="7">
        <v>17</v>
      </c>
      <c r="B2344" s="7">
        <v>2026060762</v>
      </c>
      <c r="C2344" s="7">
        <v>1</v>
      </c>
      <c r="D2344" s="7" t="s">
        <v>7123</v>
      </c>
      <c r="E2344" s="7" t="s">
        <v>130</v>
      </c>
      <c r="F2344" s="7" t="s">
        <v>9137</v>
      </c>
      <c r="G2344" s="7" t="s">
        <v>7550</v>
      </c>
      <c r="H2344" s="7" t="s">
        <v>7285</v>
      </c>
      <c r="I2344" s="7" t="s">
        <v>8545</v>
      </c>
      <c r="J2344" s="7" t="s">
        <v>7170</v>
      </c>
      <c r="K2344" s="7" t="s">
        <v>7129</v>
      </c>
      <c r="L2344" s="9" t="s">
        <v>7486</v>
      </c>
      <c r="M2344" s="9" t="s">
        <v>7487</v>
      </c>
      <c r="N2344" s="9"/>
      <c r="O2344" s="7" t="s">
        <v>471</v>
      </c>
      <c r="P2344" s="7"/>
      <c r="Q2344" s="7">
        <v>555</v>
      </c>
      <c r="R2344" s="7">
        <v>21603</v>
      </c>
      <c r="S2344" s="7" t="s">
        <v>480</v>
      </c>
      <c r="T2344" s="7"/>
      <c r="U2344" s="7"/>
      <c r="V2344" s="7"/>
      <c r="W2344" s="7"/>
      <c r="X2344" s="7"/>
      <c r="Y2344" s="7"/>
      <c r="Z2344" s="9" t="s">
        <v>7132</v>
      </c>
      <c r="AA2344" s="7" t="s">
        <v>480</v>
      </c>
      <c r="AB2344" s="7">
        <v>1</v>
      </c>
    </row>
    <row r="2345" spans="1:28" ht="21.6" customHeight="1">
      <c r="A2345" s="7">
        <v>21</v>
      </c>
      <c r="B2345" s="7">
        <v>2026060415</v>
      </c>
      <c r="C2345" s="7">
        <v>1</v>
      </c>
      <c r="D2345" s="7" t="s">
        <v>7123</v>
      </c>
      <c r="E2345" s="7" t="s">
        <v>130</v>
      </c>
      <c r="F2345" s="7" t="s">
        <v>9136</v>
      </c>
      <c r="G2345" s="7" t="s">
        <v>8054</v>
      </c>
      <c r="H2345" s="7" t="s">
        <v>9139</v>
      </c>
      <c r="I2345" s="7" t="s">
        <v>7215</v>
      </c>
      <c r="J2345" s="7" t="s">
        <v>7199</v>
      </c>
      <c r="K2345" s="7" t="s">
        <v>7129</v>
      </c>
      <c r="L2345" s="9" t="s">
        <v>7216</v>
      </c>
      <c r="M2345" s="9" t="s">
        <v>7217</v>
      </c>
      <c r="N2345" s="9" t="s">
        <v>7218</v>
      </c>
      <c r="O2345" s="7" t="s">
        <v>471</v>
      </c>
      <c r="P2345" s="7"/>
      <c r="Q2345" s="7"/>
      <c r="R2345" s="7">
        <v>29215</v>
      </c>
      <c r="S2345" s="7" t="s">
        <v>480</v>
      </c>
      <c r="T2345" s="7"/>
      <c r="U2345" s="7"/>
      <c r="V2345" s="7"/>
      <c r="W2345" s="7"/>
      <c r="X2345" s="7"/>
      <c r="Y2345" s="7"/>
      <c r="Z2345" s="9" t="s">
        <v>7132</v>
      </c>
      <c r="AA2345" s="7" t="s">
        <v>480</v>
      </c>
      <c r="AB2345" s="7">
        <v>1</v>
      </c>
    </row>
    <row r="2346" spans="1:28" ht="21.6" customHeight="1">
      <c r="A2346" s="7">
        <v>23</v>
      </c>
      <c r="B2346" s="7">
        <v>2026060378</v>
      </c>
      <c r="C2346" s="7">
        <v>1</v>
      </c>
      <c r="D2346" s="7" t="s">
        <v>7123</v>
      </c>
      <c r="E2346" s="7" t="s">
        <v>130</v>
      </c>
      <c r="F2346" s="7" t="s">
        <v>9136</v>
      </c>
      <c r="G2346" s="7" t="s">
        <v>8081</v>
      </c>
      <c r="H2346" s="7" t="s">
        <v>8052</v>
      </c>
      <c r="I2346" s="7" t="s">
        <v>7228</v>
      </c>
      <c r="J2346" s="7" t="s">
        <v>7223</v>
      </c>
      <c r="K2346" s="7" t="s">
        <v>7129</v>
      </c>
      <c r="L2346" s="9" t="s">
        <v>7229</v>
      </c>
      <c r="M2346" s="9" t="s">
        <v>7230</v>
      </c>
      <c r="N2346" s="9"/>
      <c r="O2346" s="7" t="s">
        <v>471</v>
      </c>
      <c r="P2346" s="7"/>
      <c r="Q2346" s="7"/>
      <c r="R2346" s="7">
        <v>36400</v>
      </c>
      <c r="S2346" s="7" t="s">
        <v>480</v>
      </c>
      <c r="T2346" s="7"/>
      <c r="U2346" s="7"/>
      <c r="V2346" s="7"/>
      <c r="W2346" s="7"/>
      <c r="X2346" s="7"/>
      <c r="Y2346" s="7"/>
      <c r="Z2346" s="9" t="s">
        <v>7132</v>
      </c>
      <c r="AA2346" s="7" t="s">
        <v>480</v>
      </c>
      <c r="AB2346" s="7">
        <v>1</v>
      </c>
    </row>
    <row r="2347" spans="1:28" ht="21.6" customHeight="1">
      <c r="A2347" s="7">
        <v>27</v>
      </c>
      <c r="B2347" s="7">
        <v>2026060411</v>
      </c>
      <c r="C2347" s="7">
        <v>1</v>
      </c>
      <c r="D2347" s="7" t="s">
        <v>7123</v>
      </c>
      <c r="E2347" s="7" t="s">
        <v>130</v>
      </c>
      <c r="F2347" s="7" t="s">
        <v>9136</v>
      </c>
      <c r="G2347" s="7" t="s">
        <v>7347</v>
      </c>
      <c r="H2347" s="7" t="s">
        <v>8307</v>
      </c>
      <c r="I2347" s="7" t="s">
        <v>7239</v>
      </c>
      <c r="J2347" s="7" t="s">
        <v>7234</v>
      </c>
      <c r="K2347" s="7" t="s">
        <v>7129</v>
      </c>
      <c r="L2347" s="9" t="s">
        <v>7240</v>
      </c>
      <c r="M2347" s="9" t="s">
        <v>7241</v>
      </c>
      <c r="N2347" s="9" t="s">
        <v>7218</v>
      </c>
      <c r="O2347" s="7" t="s">
        <v>471</v>
      </c>
      <c r="P2347" s="7"/>
      <c r="Q2347" s="7">
        <v>3009</v>
      </c>
      <c r="R2347" s="7">
        <v>386927</v>
      </c>
      <c r="S2347" s="7" t="s">
        <v>480</v>
      </c>
      <c r="T2347" s="7"/>
      <c r="U2347" s="7"/>
      <c r="V2347" s="7"/>
      <c r="W2347" s="7"/>
      <c r="X2347" s="7"/>
      <c r="Y2347" s="7"/>
      <c r="Z2347" s="9" t="s">
        <v>7132</v>
      </c>
      <c r="AA2347" s="7" t="s">
        <v>480</v>
      </c>
      <c r="AB2347" s="7">
        <v>1</v>
      </c>
    </row>
    <row r="2348" spans="1:28" ht="21.6" customHeight="1">
      <c r="A2348" s="7">
        <v>29</v>
      </c>
      <c r="B2348" s="7">
        <v>2026060771</v>
      </c>
      <c r="C2348" s="7">
        <v>1</v>
      </c>
      <c r="D2348" s="7" t="s">
        <v>7123</v>
      </c>
      <c r="E2348" s="7" t="s">
        <v>130</v>
      </c>
      <c r="F2348" s="7" t="s">
        <v>9137</v>
      </c>
      <c r="G2348" s="7" t="s">
        <v>7288</v>
      </c>
      <c r="H2348" s="7" t="s">
        <v>7580</v>
      </c>
      <c r="I2348" s="7" t="s">
        <v>8838</v>
      </c>
      <c r="J2348" s="7" t="s">
        <v>7247</v>
      </c>
      <c r="K2348" s="7" t="s">
        <v>7129</v>
      </c>
      <c r="L2348" s="9" t="s">
        <v>8667</v>
      </c>
      <c r="M2348" s="9" t="s">
        <v>8839</v>
      </c>
      <c r="N2348" s="9" t="s">
        <v>8840</v>
      </c>
      <c r="O2348" s="7" t="s">
        <v>471</v>
      </c>
      <c r="P2348" s="7"/>
      <c r="Q2348" s="7">
        <v>5752</v>
      </c>
      <c r="R2348" s="7">
        <v>34659</v>
      </c>
      <c r="S2348" s="7" t="s">
        <v>480</v>
      </c>
      <c r="T2348" s="7"/>
      <c r="U2348" s="7"/>
      <c r="V2348" s="7"/>
      <c r="W2348" s="7"/>
      <c r="X2348" s="7"/>
      <c r="Y2348" s="7"/>
      <c r="Z2348" s="9" t="s">
        <v>7132</v>
      </c>
      <c r="AA2348" s="7"/>
      <c r="AB2348" s="7"/>
    </row>
    <row r="2349" spans="1:28" ht="21.6" customHeight="1">
      <c r="A2349" s="7">
        <v>38</v>
      </c>
      <c r="B2349" s="7">
        <v>2026060664</v>
      </c>
      <c r="C2349" s="7">
        <v>1</v>
      </c>
      <c r="D2349" s="7" t="s">
        <v>7123</v>
      </c>
      <c r="E2349" s="7" t="s">
        <v>125</v>
      </c>
      <c r="F2349" s="7" t="s">
        <v>9137</v>
      </c>
      <c r="G2349" s="7" t="s">
        <v>7309</v>
      </c>
      <c r="H2349" s="7" t="s">
        <v>7179</v>
      </c>
      <c r="I2349" s="7" t="s">
        <v>7628</v>
      </c>
      <c r="J2349" s="7" t="s">
        <v>7170</v>
      </c>
      <c r="K2349" s="7" t="s">
        <v>7129</v>
      </c>
      <c r="L2349" s="9" t="s">
        <v>7329</v>
      </c>
      <c r="M2349" s="9" t="s">
        <v>7629</v>
      </c>
      <c r="N2349" s="9" t="s">
        <v>7630</v>
      </c>
      <c r="O2349" s="7" t="s">
        <v>471</v>
      </c>
      <c r="P2349" s="7">
        <v>2480</v>
      </c>
      <c r="Q2349" s="7">
        <v>3343</v>
      </c>
      <c r="R2349" s="7">
        <v>11884</v>
      </c>
      <c r="S2349" s="7" t="s">
        <v>480</v>
      </c>
      <c r="T2349" s="7"/>
      <c r="U2349" s="7"/>
      <c r="V2349" s="7"/>
      <c r="W2349" s="7"/>
      <c r="X2349" s="7"/>
      <c r="Y2349" s="7"/>
      <c r="Z2349" s="9" t="s">
        <v>7641</v>
      </c>
      <c r="AA2349" s="7" t="s">
        <v>480</v>
      </c>
      <c r="AB2349" s="7">
        <v>1</v>
      </c>
    </row>
    <row r="2350" spans="1:28" ht="21.6" customHeight="1">
      <c r="A2350" s="7">
        <v>40</v>
      </c>
      <c r="B2350" s="7">
        <v>2026060666</v>
      </c>
      <c r="C2350" s="7">
        <v>1</v>
      </c>
      <c r="D2350" s="7" t="s">
        <v>7123</v>
      </c>
      <c r="E2350" s="7" t="s">
        <v>125</v>
      </c>
      <c r="F2350" s="7" t="s">
        <v>9137</v>
      </c>
      <c r="G2350" s="7" t="s">
        <v>7179</v>
      </c>
      <c r="H2350" s="7" t="s">
        <v>7327</v>
      </c>
      <c r="I2350" s="7" t="s">
        <v>7885</v>
      </c>
      <c r="J2350" s="7" t="s">
        <v>7170</v>
      </c>
      <c r="K2350" s="7" t="s">
        <v>7129</v>
      </c>
      <c r="L2350" s="9" t="s">
        <v>7329</v>
      </c>
      <c r="M2350" s="9" t="s">
        <v>7886</v>
      </c>
      <c r="N2350" s="9" t="s">
        <v>7887</v>
      </c>
      <c r="O2350" s="7" t="s">
        <v>471</v>
      </c>
      <c r="P2350" s="7">
        <v>624</v>
      </c>
      <c r="Q2350" s="7">
        <v>1591</v>
      </c>
      <c r="R2350" s="7">
        <v>9357</v>
      </c>
      <c r="S2350" s="7" t="s">
        <v>480</v>
      </c>
      <c r="T2350" s="7"/>
      <c r="U2350" s="7"/>
      <c r="V2350" s="7"/>
      <c r="W2350" s="7"/>
      <c r="X2350" s="7"/>
      <c r="Y2350" s="7"/>
      <c r="Z2350" s="9" t="s">
        <v>7641</v>
      </c>
      <c r="AA2350" s="7" t="s">
        <v>480</v>
      </c>
      <c r="AB2350" s="7">
        <v>1</v>
      </c>
    </row>
    <row r="2351" spans="1:28" ht="21.6" customHeight="1">
      <c r="A2351" s="7">
        <v>42</v>
      </c>
      <c r="B2351" s="7">
        <v>2026060572</v>
      </c>
      <c r="C2351" s="7">
        <v>1</v>
      </c>
      <c r="D2351" s="7" t="s">
        <v>7123</v>
      </c>
      <c r="E2351" s="7" t="s">
        <v>125</v>
      </c>
      <c r="F2351" s="7" t="s">
        <v>9136</v>
      </c>
      <c r="G2351" s="7" t="s">
        <v>7332</v>
      </c>
      <c r="H2351" s="7" t="s">
        <v>7333</v>
      </c>
      <c r="I2351" s="7" t="s">
        <v>8346</v>
      </c>
      <c r="J2351" s="7" t="s">
        <v>7170</v>
      </c>
      <c r="K2351" s="7" t="s">
        <v>7129</v>
      </c>
      <c r="L2351" s="9" t="s">
        <v>8347</v>
      </c>
      <c r="M2351" s="9" t="s">
        <v>8367</v>
      </c>
      <c r="N2351" s="9" t="s">
        <v>7443</v>
      </c>
      <c r="O2351" s="7" t="s">
        <v>471</v>
      </c>
      <c r="P2351" s="7"/>
      <c r="Q2351" s="7">
        <v>449</v>
      </c>
      <c r="R2351" s="7">
        <v>4403</v>
      </c>
      <c r="S2351" s="7" t="s">
        <v>480</v>
      </c>
      <c r="T2351" s="7"/>
      <c r="U2351" s="7"/>
      <c r="V2351" s="7"/>
      <c r="W2351" s="7"/>
      <c r="X2351" s="7"/>
      <c r="Y2351" s="7"/>
      <c r="Z2351" s="9" t="s">
        <v>7641</v>
      </c>
      <c r="AA2351" s="7" t="s">
        <v>480</v>
      </c>
      <c r="AB2351" s="7">
        <v>1</v>
      </c>
    </row>
    <row r="2352" spans="1:28" ht="21.6" customHeight="1">
      <c r="A2352" s="7">
        <v>47</v>
      </c>
      <c r="B2352" s="7">
        <v>2026060627</v>
      </c>
      <c r="C2352" s="7">
        <v>1</v>
      </c>
      <c r="D2352" s="7" t="s">
        <v>7123</v>
      </c>
      <c r="E2352" s="7" t="s">
        <v>125</v>
      </c>
      <c r="F2352" s="7" t="s">
        <v>9137</v>
      </c>
      <c r="G2352" s="7" t="s">
        <v>7296</v>
      </c>
      <c r="H2352" s="7" t="s">
        <v>7226</v>
      </c>
      <c r="I2352" s="7" t="s">
        <v>7379</v>
      </c>
      <c r="J2352" s="7" t="s">
        <v>7223</v>
      </c>
      <c r="K2352" s="7" t="s">
        <v>7129</v>
      </c>
      <c r="L2352" s="9" t="s">
        <v>7380</v>
      </c>
      <c r="M2352" s="9" t="s">
        <v>7381</v>
      </c>
      <c r="N2352" s="9" t="s">
        <v>7382</v>
      </c>
      <c r="O2352" s="7" t="s">
        <v>471</v>
      </c>
      <c r="P2352" s="7"/>
      <c r="Q2352" s="7"/>
      <c r="R2352" s="7">
        <v>195048</v>
      </c>
      <c r="S2352" s="7" t="s">
        <v>480</v>
      </c>
      <c r="T2352" s="7"/>
      <c r="U2352" s="7"/>
      <c r="V2352" s="7"/>
      <c r="W2352" s="7"/>
      <c r="X2352" s="7"/>
      <c r="Y2352" s="7"/>
      <c r="Z2352" s="9" t="s">
        <v>7641</v>
      </c>
      <c r="AA2352" s="7" t="s">
        <v>480</v>
      </c>
      <c r="AB2352" s="7">
        <v>1</v>
      </c>
    </row>
    <row r="2353" spans="1:28" ht="21.6" customHeight="1">
      <c r="A2353" s="7">
        <v>49</v>
      </c>
      <c r="B2353" s="7">
        <v>2026060629</v>
      </c>
      <c r="C2353" s="7">
        <v>1</v>
      </c>
      <c r="D2353" s="7" t="s">
        <v>7123</v>
      </c>
      <c r="E2353" s="7" t="s">
        <v>125</v>
      </c>
      <c r="F2353" s="7" t="s">
        <v>9137</v>
      </c>
      <c r="G2353" s="7" t="s">
        <v>7226</v>
      </c>
      <c r="H2353" s="7" t="s">
        <v>7309</v>
      </c>
      <c r="I2353" s="7" t="s">
        <v>7386</v>
      </c>
      <c r="J2353" s="7" t="s">
        <v>7223</v>
      </c>
      <c r="K2353" s="7" t="s">
        <v>7129</v>
      </c>
      <c r="L2353" s="9" t="s">
        <v>7380</v>
      </c>
      <c r="M2353" s="9" t="s">
        <v>7387</v>
      </c>
      <c r="N2353" s="9" t="s">
        <v>7388</v>
      </c>
      <c r="O2353" s="7" t="s">
        <v>471</v>
      </c>
      <c r="P2353" s="7"/>
      <c r="Q2353" s="7"/>
      <c r="R2353" s="7">
        <v>203621</v>
      </c>
      <c r="S2353" s="7" t="s">
        <v>480</v>
      </c>
      <c r="T2353" s="7"/>
      <c r="U2353" s="7"/>
      <c r="V2353" s="7"/>
      <c r="W2353" s="7"/>
      <c r="X2353" s="7"/>
      <c r="Y2353" s="7"/>
      <c r="Z2353" s="9" t="s">
        <v>7641</v>
      </c>
      <c r="AA2353" s="7" t="s">
        <v>480</v>
      </c>
      <c r="AB2353" s="7">
        <v>1</v>
      </c>
    </row>
    <row r="2354" spans="1:28" ht="21.6" customHeight="1">
      <c r="A2354" s="7">
        <v>64</v>
      </c>
      <c r="B2354" s="7">
        <v>2026060385</v>
      </c>
      <c r="C2354" s="7">
        <v>1</v>
      </c>
      <c r="D2354" s="7" t="s">
        <v>7123</v>
      </c>
      <c r="E2354" s="7" t="s">
        <v>125</v>
      </c>
      <c r="F2354" s="7" t="s">
        <v>9136</v>
      </c>
      <c r="G2354" s="7" t="s">
        <v>7309</v>
      </c>
      <c r="H2354" s="7" t="s">
        <v>7179</v>
      </c>
      <c r="I2354" s="7" t="s">
        <v>7452</v>
      </c>
      <c r="J2354" s="7" t="s">
        <v>7244</v>
      </c>
      <c r="K2354" s="7" t="s">
        <v>7129</v>
      </c>
      <c r="L2354" s="9" t="s">
        <v>7408</v>
      </c>
      <c r="M2354" s="9" t="s">
        <v>7453</v>
      </c>
      <c r="N2354" s="9" t="s">
        <v>8533</v>
      </c>
      <c r="O2354" s="7" t="s">
        <v>471</v>
      </c>
      <c r="P2354" s="7"/>
      <c r="Q2354" s="7"/>
      <c r="R2354" s="7">
        <v>122434</v>
      </c>
      <c r="S2354" s="7" t="s">
        <v>480</v>
      </c>
      <c r="T2354" s="7"/>
      <c r="U2354" s="7"/>
      <c r="V2354" s="7"/>
      <c r="W2354" s="7"/>
      <c r="X2354" s="7"/>
      <c r="Y2354" s="7"/>
      <c r="Z2354" s="9" t="s">
        <v>7641</v>
      </c>
      <c r="AA2354" s="7"/>
      <c r="AB2354" s="7"/>
    </row>
    <row r="2355" spans="1:28" ht="21.6" customHeight="1">
      <c r="A2355" s="7">
        <v>70</v>
      </c>
      <c r="B2355" s="7">
        <v>2026060819</v>
      </c>
      <c r="C2355" s="7">
        <v>1</v>
      </c>
      <c r="D2355" s="7" t="s">
        <v>7123</v>
      </c>
      <c r="E2355" s="7" t="s">
        <v>125</v>
      </c>
      <c r="F2355" s="7" t="s">
        <v>9137</v>
      </c>
      <c r="G2355" s="7" t="s">
        <v>7314</v>
      </c>
      <c r="H2355" s="7" t="s">
        <v>7196</v>
      </c>
      <c r="I2355" s="7" t="s">
        <v>7923</v>
      </c>
      <c r="J2355" s="7" t="s">
        <v>7247</v>
      </c>
      <c r="K2355" s="7" t="s">
        <v>7129</v>
      </c>
      <c r="L2355" s="9" t="s">
        <v>8424</v>
      </c>
      <c r="M2355" s="9" t="s">
        <v>7925</v>
      </c>
      <c r="N2355" s="9" t="s">
        <v>7443</v>
      </c>
      <c r="O2355" s="7" t="s">
        <v>471</v>
      </c>
      <c r="P2355" s="7"/>
      <c r="Q2355" s="7">
        <v>35761</v>
      </c>
      <c r="R2355" s="7">
        <v>68540</v>
      </c>
      <c r="S2355" s="7" t="s">
        <v>480</v>
      </c>
      <c r="T2355" s="7"/>
      <c r="U2355" s="7"/>
      <c r="V2355" s="7"/>
      <c r="W2355" s="7"/>
      <c r="X2355" s="7"/>
      <c r="Y2355" s="7"/>
      <c r="Z2355" s="9" t="s">
        <v>7641</v>
      </c>
      <c r="AA2355" s="7"/>
      <c r="AB2355" s="7"/>
    </row>
    <row r="2356" spans="1:28" ht="21.6" customHeight="1">
      <c r="A2356" s="7">
        <v>72</v>
      </c>
      <c r="B2356" s="7">
        <v>2026060526</v>
      </c>
      <c r="C2356" s="7">
        <v>1</v>
      </c>
      <c r="D2356" s="7" t="s">
        <v>7123</v>
      </c>
      <c r="E2356" s="7" t="s">
        <v>125</v>
      </c>
      <c r="F2356" s="7" t="s">
        <v>9136</v>
      </c>
      <c r="G2356" s="7" t="s">
        <v>7333</v>
      </c>
      <c r="H2356" s="7" t="s">
        <v>7372</v>
      </c>
      <c r="I2356" s="7" t="s">
        <v>8579</v>
      </c>
      <c r="J2356" s="7" t="s">
        <v>8496</v>
      </c>
      <c r="K2356" s="7" t="s">
        <v>7129</v>
      </c>
      <c r="L2356" s="9" t="s">
        <v>7449</v>
      </c>
      <c r="M2356" s="9" t="s">
        <v>7450</v>
      </c>
      <c r="N2356" s="9" t="s">
        <v>371</v>
      </c>
      <c r="O2356" s="7" t="s">
        <v>471</v>
      </c>
      <c r="P2356" s="7"/>
      <c r="Q2356" s="7"/>
      <c r="R2356" s="7">
        <v>33686</v>
      </c>
      <c r="S2356" s="7" t="s">
        <v>480</v>
      </c>
      <c r="T2356" s="7"/>
      <c r="U2356" s="7"/>
      <c r="V2356" s="7"/>
      <c r="W2356" s="7"/>
      <c r="X2356" s="7"/>
      <c r="Y2356" s="7"/>
      <c r="Z2356" s="9" t="s">
        <v>7641</v>
      </c>
      <c r="AA2356" s="7"/>
      <c r="AB2356" s="7"/>
    </row>
    <row r="2357" spans="1:28" ht="21.6" customHeight="1">
      <c r="A2357" s="7">
        <v>74</v>
      </c>
      <c r="B2357" s="7">
        <v>2026060408</v>
      </c>
      <c r="C2357" s="7">
        <v>1</v>
      </c>
      <c r="D2357" s="7" t="s">
        <v>7123</v>
      </c>
      <c r="E2357" s="7" t="s">
        <v>125</v>
      </c>
      <c r="F2357" s="7" t="s">
        <v>9136</v>
      </c>
      <c r="G2357" s="7" t="s">
        <v>7303</v>
      </c>
      <c r="H2357" s="7" t="s">
        <v>7288</v>
      </c>
      <c r="I2357" s="7" t="s">
        <v>8495</v>
      </c>
      <c r="J2357" s="7" t="s">
        <v>8496</v>
      </c>
      <c r="K2357" s="7" t="s">
        <v>7129</v>
      </c>
      <c r="L2357" s="9" t="s">
        <v>7408</v>
      </c>
      <c r="M2357" s="9" t="s">
        <v>7472</v>
      </c>
      <c r="N2357" s="9" t="s">
        <v>8497</v>
      </c>
      <c r="O2357" s="7" t="s">
        <v>471</v>
      </c>
      <c r="P2357" s="7"/>
      <c r="Q2357" s="7"/>
      <c r="R2357" s="7">
        <v>19776</v>
      </c>
      <c r="S2357" s="7" t="s">
        <v>480</v>
      </c>
      <c r="T2357" s="7"/>
      <c r="U2357" s="7"/>
      <c r="V2357" s="7"/>
      <c r="W2357" s="7"/>
      <c r="X2357" s="7"/>
      <c r="Y2357" s="7"/>
      <c r="Z2357" s="9" t="s">
        <v>7641</v>
      </c>
      <c r="AA2357" s="7"/>
      <c r="AB2357" s="7"/>
    </row>
    <row r="2358" spans="1:28" ht="21.6" customHeight="1">
      <c r="A2358" s="7">
        <v>76</v>
      </c>
      <c r="B2358" s="7">
        <v>2026060389</v>
      </c>
      <c r="C2358" s="7">
        <v>1</v>
      </c>
      <c r="D2358" s="7" t="s">
        <v>7123</v>
      </c>
      <c r="E2358" s="7" t="s">
        <v>125</v>
      </c>
      <c r="F2358" s="7" t="s">
        <v>9136</v>
      </c>
      <c r="G2358" s="7" t="s">
        <v>7327</v>
      </c>
      <c r="H2358" s="7" t="s">
        <v>7347</v>
      </c>
      <c r="I2358" s="7" t="s">
        <v>8511</v>
      </c>
      <c r="J2358" s="7" t="s">
        <v>8496</v>
      </c>
      <c r="K2358" s="7" t="s">
        <v>7129</v>
      </c>
      <c r="L2358" s="9" t="s">
        <v>7408</v>
      </c>
      <c r="M2358" s="9" t="s">
        <v>7477</v>
      </c>
      <c r="N2358" s="9" t="s">
        <v>7478</v>
      </c>
      <c r="O2358" s="7" t="s">
        <v>471</v>
      </c>
      <c r="P2358" s="7"/>
      <c r="Q2358" s="7"/>
      <c r="R2358" s="7">
        <v>92779</v>
      </c>
      <c r="S2358" s="7" t="s">
        <v>480</v>
      </c>
      <c r="T2358" s="7"/>
      <c r="U2358" s="7"/>
      <c r="V2358" s="7"/>
      <c r="W2358" s="7"/>
      <c r="X2358" s="7"/>
      <c r="Y2358" s="7"/>
      <c r="Z2358" s="9" t="s">
        <v>7641</v>
      </c>
      <c r="AA2358" s="7"/>
      <c r="AB2358" s="7"/>
    </row>
    <row r="2359" spans="1:28" ht="21.6" customHeight="1">
      <c r="A2359" s="7">
        <v>79</v>
      </c>
      <c r="B2359" s="7">
        <v>2026060383</v>
      </c>
      <c r="C2359" s="7">
        <v>1</v>
      </c>
      <c r="D2359" s="7" t="s">
        <v>7123</v>
      </c>
      <c r="E2359" s="7" t="s">
        <v>125</v>
      </c>
      <c r="F2359" s="7" t="s">
        <v>9136</v>
      </c>
      <c r="G2359" s="7" t="s">
        <v>7226</v>
      </c>
      <c r="H2359" s="7" t="s">
        <v>7309</v>
      </c>
      <c r="I2359" s="7" t="s">
        <v>8526</v>
      </c>
      <c r="J2359" s="7" t="s">
        <v>8496</v>
      </c>
      <c r="K2359" s="7" t="s">
        <v>7129</v>
      </c>
      <c r="L2359" s="9" t="s">
        <v>7408</v>
      </c>
      <c r="M2359" s="9" t="s">
        <v>7409</v>
      </c>
      <c r="N2359" s="9" t="s">
        <v>7410</v>
      </c>
      <c r="O2359" s="7" t="s">
        <v>471</v>
      </c>
      <c r="P2359" s="7"/>
      <c r="Q2359" s="7"/>
      <c r="R2359" s="7">
        <v>207716</v>
      </c>
      <c r="S2359" s="7" t="s">
        <v>480</v>
      </c>
      <c r="T2359" s="7"/>
      <c r="U2359" s="7"/>
      <c r="V2359" s="7"/>
      <c r="W2359" s="7"/>
      <c r="X2359" s="7"/>
      <c r="Y2359" s="7"/>
      <c r="Z2359" s="9" t="s">
        <v>7641</v>
      </c>
      <c r="AA2359" s="7"/>
      <c r="AB2359" s="7"/>
    </row>
    <row r="2360" spans="1:28" ht="21.6" customHeight="1">
      <c r="A2360" s="7">
        <v>82</v>
      </c>
      <c r="B2360" s="7">
        <v>2026060387</v>
      </c>
      <c r="C2360" s="7">
        <v>1</v>
      </c>
      <c r="D2360" s="7" t="s">
        <v>7123</v>
      </c>
      <c r="E2360" s="7" t="s">
        <v>125</v>
      </c>
      <c r="F2360" s="7" t="s">
        <v>9136</v>
      </c>
      <c r="G2360" s="7" t="s">
        <v>7179</v>
      </c>
      <c r="H2360" s="7" t="s">
        <v>7327</v>
      </c>
      <c r="I2360" s="7" t="s">
        <v>8517</v>
      </c>
      <c r="J2360" s="7" t="s">
        <v>8496</v>
      </c>
      <c r="K2360" s="7" t="s">
        <v>7129</v>
      </c>
      <c r="L2360" s="9" t="s">
        <v>7408</v>
      </c>
      <c r="M2360" s="9" t="s">
        <v>7659</v>
      </c>
      <c r="N2360" s="9" t="s">
        <v>7660</v>
      </c>
      <c r="O2360" s="7" t="s">
        <v>471</v>
      </c>
      <c r="P2360" s="7"/>
      <c r="Q2360" s="7"/>
      <c r="R2360" s="7">
        <v>152071</v>
      </c>
      <c r="S2360" s="7" t="s">
        <v>480</v>
      </c>
      <c r="T2360" s="7"/>
      <c r="U2360" s="7"/>
      <c r="V2360" s="7"/>
      <c r="W2360" s="7"/>
      <c r="X2360" s="7"/>
      <c r="Y2360" s="7"/>
      <c r="Z2360" s="9" t="s">
        <v>7641</v>
      </c>
      <c r="AA2360" s="7"/>
      <c r="AB2360" s="7"/>
    </row>
    <row r="2361" spans="1:28" ht="21.6" customHeight="1">
      <c r="A2361" s="7">
        <v>53</v>
      </c>
      <c r="B2361" s="7">
        <v>2026061006</v>
      </c>
      <c r="C2361" s="7">
        <v>1</v>
      </c>
      <c r="D2361" s="7" t="s">
        <v>7123</v>
      </c>
      <c r="E2361" s="7" t="s">
        <v>125</v>
      </c>
      <c r="F2361" s="7" t="s">
        <v>9140</v>
      </c>
      <c r="G2361" s="7" t="s">
        <v>7332</v>
      </c>
      <c r="H2361" s="7" t="s">
        <v>7333</v>
      </c>
      <c r="I2361" s="7" t="s">
        <v>7368</v>
      </c>
      <c r="J2361" s="7" t="s">
        <v>7199</v>
      </c>
      <c r="K2361" s="7" t="s">
        <v>7129</v>
      </c>
      <c r="L2361" s="9" t="s">
        <v>7216</v>
      </c>
      <c r="M2361" s="9" t="s">
        <v>7369</v>
      </c>
      <c r="N2361" s="9" t="s">
        <v>7370</v>
      </c>
      <c r="O2361" s="7" t="s">
        <v>471</v>
      </c>
      <c r="P2361" s="7"/>
      <c r="Q2361" s="7"/>
      <c r="R2361" s="7">
        <v>57995</v>
      </c>
      <c r="S2361" s="7" t="s">
        <v>480</v>
      </c>
      <c r="T2361" s="7"/>
      <c r="U2361" s="7"/>
      <c r="V2361" s="7"/>
      <c r="W2361" s="7"/>
      <c r="X2361" s="7"/>
      <c r="Y2361" s="7"/>
      <c r="Z2361" s="9" t="s">
        <v>7641</v>
      </c>
      <c r="AA2361" s="7" t="s">
        <v>480</v>
      </c>
      <c r="AB2361" s="7">
        <v>1</v>
      </c>
    </row>
    <row r="2362" spans="1:28" ht="21.6" customHeight="1">
      <c r="A2362" s="7">
        <v>55</v>
      </c>
      <c r="B2362" s="7">
        <v>2026061008</v>
      </c>
      <c r="C2362" s="7">
        <v>1</v>
      </c>
      <c r="D2362" s="7" t="s">
        <v>7123</v>
      </c>
      <c r="E2362" s="7" t="s">
        <v>125</v>
      </c>
      <c r="F2362" s="7" t="s">
        <v>9140</v>
      </c>
      <c r="G2362" s="7" t="s">
        <v>7333</v>
      </c>
      <c r="H2362" s="7" t="s">
        <v>7372</v>
      </c>
      <c r="I2362" s="7" t="s">
        <v>7374</v>
      </c>
      <c r="J2362" s="7" t="s">
        <v>7199</v>
      </c>
      <c r="K2362" s="7" t="s">
        <v>7129</v>
      </c>
      <c r="L2362" s="9" t="s">
        <v>7216</v>
      </c>
      <c r="M2362" s="9" t="s">
        <v>7375</v>
      </c>
      <c r="N2362" s="9" t="s">
        <v>7376</v>
      </c>
      <c r="O2362" s="7" t="s">
        <v>471</v>
      </c>
      <c r="P2362" s="7"/>
      <c r="Q2362" s="7"/>
      <c r="R2362" s="7">
        <v>92221</v>
      </c>
      <c r="S2362" s="7" t="s">
        <v>480</v>
      </c>
      <c r="T2362" s="7"/>
      <c r="U2362" s="7"/>
      <c r="V2362" s="7"/>
      <c r="W2362" s="7"/>
      <c r="X2362" s="7"/>
      <c r="Y2362" s="7"/>
      <c r="Z2362" s="9" t="s">
        <v>7641</v>
      </c>
      <c r="AA2362" s="7" t="s">
        <v>480</v>
      </c>
      <c r="AB2362" s="7">
        <v>1</v>
      </c>
    </row>
    <row r="2363" spans="1:28" ht="21.6" customHeight="1">
      <c r="A2363" s="7">
        <v>64</v>
      </c>
      <c r="B2363" s="7">
        <v>2026061004</v>
      </c>
      <c r="C2363" s="7">
        <v>1</v>
      </c>
      <c r="D2363" s="7" t="s">
        <v>7123</v>
      </c>
      <c r="E2363" s="7" t="s">
        <v>125</v>
      </c>
      <c r="F2363" s="7" t="s">
        <v>9140</v>
      </c>
      <c r="G2363" s="7" t="s">
        <v>7373</v>
      </c>
      <c r="H2363" s="7" t="s">
        <v>7332</v>
      </c>
      <c r="I2363" s="7" t="s">
        <v>8115</v>
      </c>
      <c r="J2363" s="7" t="s">
        <v>7223</v>
      </c>
      <c r="K2363" s="7" t="s">
        <v>7129</v>
      </c>
      <c r="L2363" s="9" t="s">
        <v>7216</v>
      </c>
      <c r="M2363" s="9" t="s">
        <v>7442</v>
      </c>
      <c r="N2363" s="9" t="s">
        <v>7443</v>
      </c>
      <c r="O2363" s="7" t="s">
        <v>471</v>
      </c>
      <c r="P2363" s="7"/>
      <c r="Q2363" s="7"/>
      <c r="R2363" s="7">
        <v>8317</v>
      </c>
      <c r="S2363" s="7" t="s">
        <v>480</v>
      </c>
      <c r="T2363" s="7"/>
      <c r="U2363" s="7"/>
      <c r="V2363" s="7"/>
      <c r="W2363" s="7"/>
      <c r="X2363" s="7"/>
      <c r="Y2363" s="7"/>
      <c r="Z2363" s="9" t="s">
        <v>7641</v>
      </c>
      <c r="AA2363" s="7" t="s">
        <v>480</v>
      </c>
      <c r="AB2363" s="7">
        <v>1</v>
      </c>
    </row>
    <row r="2364" spans="1:28" ht="21.6" customHeight="1">
      <c r="A2364" s="7">
        <v>1</v>
      </c>
      <c r="B2364" s="7">
        <v>2026061125</v>
      </c>
      <c r="C2364" s="7">
        <v>1</v>
      </c>
      <c r="D2364" s="7" t="s">
        <v>7123</v>
      </c>
      <c r="E2364" s="7" t="s">
        <v>145</v>
      </c>
      <c r="F2364" s="7" t="s">
        <v>9141</v>
      </c>
      <c r="G2364" s="7" t="s">
        <v>7303</v>
      </c>
      <c r="H2364" s="7" t="s">
        <v>7584</v>
      </c>
      <c r="I2364" s="7" t="s">
        <v>8827</v>
      </c>
      <c r="J2364" s="7" t="s">
        <v>7141</v>
      </c>
      <c r="K2364" s="7" t="s">
        <v>7129</v>
      </c>
      <c r="L2364" s="9" t="s">
        <v>8828</v>
      </c>
      <c r="M2364" s="9" t="s">
        <v>8829</v>
      </c>
      <c r="N2364" s="9"/>
      <c r="O2364" s="7" t="s">
        <v>471</v>
      </c>
      <c r="P2364" s="7">
        <v>204</v>
      </c>
      <c r="Q2364" s="7">
        <v>10374</v>
      </c>
      <c r="R2364" s="7">
        <v>59355</v>
      </c>
      <c r="S2364" s="7" t="s">
        <v>480</v>
      </c>
      <c r="T2364" s="7"/>
      <c r="U2364" s="7"/>
      <c r="V2364" s="7"/>
      <c r="W2364" s="7"/>
      <c r="X2364" s="7"/>
      <c r="Y2364" s="7"/>
      <c r="Z2364" s="9" t="s">
        <v>7766</v>
      </c>
      <c r="AA2364" s="7" t="s">
        <v>480</v>
      </c>
      <c r="AB2364" s="7">
        <v>1</v>
      </c>
    </row>
    <row r="2365" spans="1:28" ht="21.6" customHeight="1">
      <c r="A2365" s="7">
        <v>3</v>
      </c>
      <c r="B2365" s="7">
        <v>2026061155</v>
      </c>
      <c r="C2365" s="7">
        <v>1</v>
      </c>
      <c r="D2365" s="7" t="s">
        <v>7123</v>
      </c>
      <c r="E2365" s="7" t="s">
        <v>145</v>
      </c>
      <c r="F2365" s="7" t="s">
        <v>9141</v>
      </c>
      <c r="G2365" s="7" t="s">
        <v>7257</v>
      </c>
      <c r="H2365" s="7" t="s">
        <v>8978</v>
      </c>
      <c r="I2365" s="7" t="s">
        <v>8856</v>
      </c>
      <c r="J2365" s="7" t="s">
        <v>7170</v>
      </c>
      <c r="K2365" s="7" t="s">
        <v>7129</v>
      </c>
      <c r="L2365" s="9" t="s">
        <v>8857</v>
      </c>
      <c r="M2365" s="9" t="s">
        <v>8858</v>
      </c>
      <c r="N2365" s="9"/>
      <c r="O2365" s="7" t="s">
        <v>471</v>
      </c>
      <c r="P2365" s="7"/>
      <c r="Q2365" s="7">
        <v>1440</v>
      </c>
      <c r="R2365" s="7">
        <v>18953</v>
      </c>
      <c r="S2365" s="7" t="s">
        <v>480</v>
      </c>
      <c r="T2365" s="7"/>
      <c r="U2365" s="7"/>
      <c r="V2365" s="7"/>
      <c r="W2365" s="7"/>
      <c r="X2365" s="7"/>
      <c r="Y2365" s="7"/>
      <c r="Z2365" s="9" t="s">
        <v>7766</v>
      </c>
      <c r="AA2365" s="7" t="s">
        <v>480</v>
      </c>
      <c r="AB2365" s="7">
        <v>1</v>
      </c>
    </row>
    <row r="2366" spans="1:28" ht="21.6" customHeight="1">
      <c r="A2366" s="7">
        <v>8</v>
      </c>
      <c r="B2366" s="7">
        <v>2026061081</v>
      </c>
      <c r="C2366" s="7">
        <v>1</v>
      </c>
      <c r="D2366" s="7" t="s">
        <v>7123</v>
      </c>
      <c r="E2366" s="7" t="s">
        <v>145</v>
      </c>
      <c r="F2366" s="7" t="s">
        <v>9141</v>
      </c>
      <c r="G2366" s="7" t="s">
        <v>7227</v>
      </c>
      <c r="H2366" s="7" t="s">
        <v>9039</v>
      </c>
      <c r="I2366" s="7" t="s">
        <v>8849</v>
      </c>
      <c r="J2366" s="7" t="s">
        <v>7199</v>
      </c>
      <c r="K2366" s="7" t="s">
        <v>7129</v>
      </c>
      <c r="L2366" s="9" t="s">
        <v>8799</v>
      </c>
      <c r="M2366" s="9" t="s">
        <v>8850</v>
      </c>
      <c r="N2366" s="9" t="s">
        <v>8851</v>
      </c>
      <c r="O2366" s="7" t="s">
        <v>471</v>
      </c>
      <c r="P2366" s="7"/>
      <c r="Q2366" s="7"/>
      <c r="R2366" s="7">
        <v>296675</v>
      </c>
      <c r="S2366" s="7" t="s">
        <v>480</v>
      </c>
      <c r="T2366" s="7"/>
      <c r="U2366" s="7"/>
      <c r="V2366" s="7"/>
      <c r="W2366" s="7"/>
      <c r="X2366" s="7"/>
      <c r="Y2366" s="7"/>
      <c r="Z2366" s="9" t="s">
        <v>9142</v>
      </c>
      <c r="AA2366" s="7" t="s">
        <v>480</v>
      </c>
      <c r="AB2366" s="7">
        <v>1</v>
      </c>
    </row>
    <row r="2367" spans="1:28" ht="21.6" customHeight="1">
      <c r="A2367" s="7">
        <v>10</v>
      </c>
      <c r="B2367" s="7">
        <v>2026061174</v>
      </c>
      <c r="C2367" s="7">
        <v>1</v>
      </c>
      <c r="D2367" s="7" t="s">
        <v>7123</v>
      </c>
      <c r="E2367" s="7" t="s">
        <v>145</v>
      </c>
      <c r="F2367" s="7" t="s">
        <v>9141</v>
      </c>
      <c r="G2367" s="7" t="s">
        <v>7276</v>
      </c>
      <c r="H2367" s="7" t="s">
        <v>7332</v>
      </c>
      <c r="I2367" s="7" t="s">
        <v>8795</v>
      </c>
      <c r="J2367" s="7" t="s">
        <v>7199</v>
      </c>
      <c r="K2367" s="7" t="s">
        <v>7129</v>
      </c>
      <c r="L2367" s="9" t="s">
        <v>8796</v>
      </c>
      <c r="M2367" s="9" t="s">
        <v>8797</v>
      </c>
      <c r="N2367" s="9"/>
      <c r="O2367" s="7" t="s">
        <v>471</v>
      </c>
      <c r="P2367" s="7"/>
      <c r="Q2367" s="7"/>
      <c r="R2367" s="7">
        <v>51951</v>
      </c>
      <c r="S2367" s="7" t="s">
        <v>480</v>
      </c>
      <c r="T2367" s="7"/>
      <c r="U2367" s="7"/>
      <c r="V2367" s="7"/>
      <c r="W2367" s="7"/>
      <c r="X2367" s="7"/>
      <c r="Y2367" s="7"/>
      <c r="Z2367" s="9" t="s">
        <v>7766</v>
      </c>
      <c r="AA2367" s="7"/>
      <c r="AB2367" s="7"/>
    </row>
    <row r="2368" spans="1:28" ht="21.6" customHeight="1">
      <c r="A2368" s="7">
        <v>14</v>
      </c>
      <c r="B2368" s="7">
        <v>2026061091</v>
      </c>
      <c r="C2368" s="7">
        <v>1</v>
      </c>
      <c r="D2368" s="7" t="s">
        <v>7123</v>
      </c>
      <c r="E2368" s="7" t="s">
        <v>145</v>
      </c>
      <c r="F2368" s="7" t="s">
        <v>9141</v>
      </c>
      <c r="G2368" s="7" t="s">
        <v>8080</v>
      </c>
      <c r="H2368" s="7" t="s">
        <v>7455</v>
      </c>
      <c r="I2368" s="7" t="s">
        <v>8798</v>
      </c>
      <c r="J2368" s="7" t="s">
        <v>7223</v>
      </c>
      <c r="K2368" s="7" t="s">
        <v>7129</v>
      </c>
      <c r="L2368" s="9" t="s">
        <v>8799</v>
      </c>
      <c r="M2368" s="9" t="s">
        <v>8800</v>
      </c>
      <c r="N2368" s="9" t="s">
        <v>8801</v>
      </c>
      <c r="O2368" s="7" t="s">
        <v>471</v>
      </c>
      <c r="P2368" s="7"/>
      <c r="Q2368" s="7"/>
      <c r="R2368" s="7">
        <v>37199</v>
      </c>
      <c r="S2368" s="7" t="s">
        <v>480</v>
      </c>
      <c r="T2368" s="7"/>
      <c r="U2368" s="7"/>
      <c r="V2368" s="7"/>
      <c r="W2368" s="7"/>
      <c r="X2368" s="7"/>
      <c r="Y2368" s="7"/>
      <c r="Z2368" s="9" t="s">
        <v>7766</v>
      </c>
      <c r="AA2368" s="7" t="s">
        <v>480</v>
      </c>
      <c r="AB2368" s="7">
        <v>1</v>
      </c>
    </row>
    <row r="2369" spans="1:28" ht="21.6" customHeight="1">
      <c r="A2369" s="7">
        <v>20</v>
      </c>
      <c r="B2369" s="7">
        <v>2026061175</v>
      </c>
      <c r="C2369" s="7">
        <v>1</v>
      </c>
      <c r="D2369" s="7" t="s">
        <v>7123</v>
      </c>
      <c r="E2369" s="7" t="s">
        <v>145</v>
      </c>
      <c r="F2369" s="7" t="s">
        <v>9141</v>
      </c>
      <c r="G2369" s="7" t="s">
        <v>7332</v>
      </c>
      <c r="H2369" s="7" t="s">
        <v>7125</v>
      </c>
      <c r="I2369" s="7" t="s">
        <v>8816</v>
      </c>
      <c r="J2369" s="7" t="s">
        <v>7703</v>
      </c>
      <c r="K2369" s="7" t="s">
        <v>7129</v>
      </c>
      <c r="L2369" s="9" t="s">
        <v>8796</v>
      </c>
      <c r="M2369" s="9" t="s">
        <v>8797</v>
      </c>
      <c r="N2369" s="9"/>
      <c r="O2369" s="7" t="s">
        <v>471</v>
      </c>
      <c r="P2369" s="7"/>
      <c r="Q2369" s="7">
        <v>28808</v>
      </c>
      <c r="R2369" s="7">
        <v>752544</v>
      </c>
      <c r="S2369" s="7" t="s">
        <v>480</v>
      </c>
      <c r="T2369" s="7"/>
      <c r="U2369" s="7"/>
      <c r="V2369" s="7"/>
      <c r="W2369" s="7"/>
      <c r="X2369" s="7"/>
      <c r="Y2369" s="7"/>
      <c r="Z2369" s="9" t="s">
        <v>9143</v>
      </c>
      <c r="AA2369" s="7"/>
      <c r="AB2369" s="7"/>
    </row>
    <row r="2370" spans="1:28" ht="21.6" customHeight="1">
      <c r="A2370" s="7">
        <v>57</v>
      </c>
      <c r="B2370" s="7">
        <v>2026061101</v>
      </c>
      <c r="C2370" s="7">
        <v>1</v>
      </c>
      <c r="D2370" s="7" t="s">
        <v>7123</v>
      </c>
      <c r="E2370" s="7" t="s">
        <v>125</v>
      </c>
      <c r="F2370" s="7" t="s">
        <v>9141</v>
      </c>
      <c r="G2370" s="7" t="s">
        <v>7309</v>
      </c>
      <c r="H2370" s="7" t="s">
        <v>7179</v>
      </c>
      <c r="I2370" s="7" t="s">
        <v>7311</v>
      </c>
      <c r="J2370" s="7" t="s">
        <v>7141</v>
      </c>
      <c r="K2370" s="7" t="s">
        <v>7129</v>
      </c>
      <c r="L2370" s="9" t="s">
        <v>7312</v>
      </c>
      <c r="M2370" s="9" t="s">
        <v>7313</v>
      </c>
      <c r="N2370" s="9"/>
      <c r="O2370" s="7" t="s">
        <v>471</v>
      </c>
      <c r="P2370" s="7"/>
      <c r="Q2370" s="7">
        <v>2550</v>
      </c>
      <c r="R2370" s="7">
        <v>51000</v>
      </c>
      <c r="S2370" s="7" t="s">
        <v>480</v>
      </c>
      <c r="T2370" s="7"/>
      <c r="U2370" s="7"/>
      <c r="V2370" s="7"/>
      <c r="W2370" s="7"/>
      <c r="X2370" s="7"/>
      <c r="Y2370" s="7"/>
      <c r="Z2370" s="9" t="s">
        <v>7641</v>
      </c>
      <c r="AA2370" s="7" t="s">
        <v>480</v>
      </c>
      <c r="AB2370" s="7">
        <v>1</v>
      </c>
    </row>
    <row r="2371" spans="1:28" ht="21.6" customHeight="1">
      <c r="A2371" s="7">
        <v>61</v>
      </c>
      <c r="B2371" s="7">
        <v>2026061099</v>
      </c>
      <c r="C2371" s="7">
        <v>1</v>
      </c>
      <c r="D2371" s="7" t="s">
        <v>7123</v>
      </c>
      <c r="E2371" s="7" t="s">
        <v>125</v>
      </c>
      <c r="F2371" s="7" t="s">
        <v>9141</v>
      </c>
      <c r="G2371" s="7" t="s">
        <v>7226</v>
      </c>
      <c r="H2371" s="7" t="s">
        <v>7309</v>
      </c>
      <c r="I2371" s="7" t="s">
        <v>7634</v>
      </c>
      <c r="J2371" s="7" t="s">
        <v>7170</v>
      </c>
      <c r="K2371" s="7" t="s">
        <v>7129</v>
      </c>
      <c r="L2371" s="9" t="s">
        <v>7290</v>
      </c>
      <c r="M2371" s="9" t="s">
        <v>7291</v>
      </c>
      <c r="N2371" s="9" t="s">
        <v>7443</v>
      </c>
      <c r="O2371" s="7" t="s">
        <v>471</v>
      </c>
      <c r="P2371" s="7"/>
      <c r="Q2371" s="7">
        <v>1700</v>
      </c>
      <c r="R2371" s="7">
        <v>25000</v>
      </c>
      <c r="S2371" s="7" t="s">
        <v>480</v>
      </c>
      <c r="T2371" s="7"/>
      <c r="U2371" s="7"/>
      <c r="V2371" s="7"/>
      <c r="W2371" s="7"/>
      <c r="X2371" s="7"/>
      <c r="Y2371" s="7"/>
      <c r="Z2371" s="9" t="s">
        <v>7641</v>
      </c>
      <c r="AA2371" s="7" t="s">
        <v>480</v>
      </c>
      <c r="AB2371" s="7">
        <v>1</v>
      </c>
    </row>
    <row r="2372" spans="1:28" ht="21.6" customHeight="1">
      <c r="A2372" s="7">
        <v>80</v>
      </c>
      <c r="B2372" s="7">
        <v>2026061103</v>
      </c>
      <c r="C2372" s="7">
        <v>1</v>
      </c>
      <c r="D2372" s="7" t="s">
        <v>7123</v>
      </c>
      <c r="E2372" s="7" t="s">
        <v>125</v>
      </c>
      <c r="F2372" s="7" t="s">
        <v>9141</v>
      </c>
      <c r="G2372" s="7" t="s">
        <v>7179</v>
      </c>
      <c r="H2372" s="7" t="s">
        <v>7327</v>
      </c>
      <c r="I2372" s="7" t="s">
        <v>7393</v>
      </c>
      <c r="J2372" s="7" t="s">
        <v>7223</v>
      </c>
      <c r="K2372" s="7" t="s">
        <v>7129</v>
      </c>
      <c r="L2372" s="9" t="s">
        <v>7394</v>
      </c>
      <c r="M2372" s="9" t="s">
        <v>7395</v>
      </c>
      <c r="N2372" s="9"/>
      <c r="O2372" s="7" t="s">
        <v>471</v>
      </c>
      <c r="P2372" s="7"/>
      <c r="Q2372" s="7"/>
      <c r="R2372" s="7">
        <v>66000</v>
      </c>
      <c r="S2372" s="7" t="s">
        <v>480</v>
      </c>
      <c r="T2372" s="7"/>
      <c r="U2372" s="7"/>
      <c r="V2372" s="7"/>
      <c r="W2372" s="7"/>
      <c r="X2372" s="7"/>
      <c r="Y2372" s="7"/>
      <c r="Z2372" s="9" t="s">
        <v>7641</v>
      </c>
      <c r="AA2372" s="7" t="s">
        <v>480</v>
      </c>
      <c r="AB2372" s="7">
        <v>1</v>
      </c>
    </row>
    <row r="2373" spans="1:28" ht="21.6" customHeight="1">
      <c r="A2373" s="7">
        <v>86</v>
      </c>
      <c r="B2373" s="7">
        <v>2026061130</v>
      </c>
      <c r="C2373" s="7">
        <v>1</v>
      </c>
      <c r="D2373" s="7" t="s">
        <v>7123</v>
      </c>
      <c r="E2373" s="7" t="s">
        <v>125</v>
      </c>
      <c r="F2373" s="7" t="s">
        <v>9141</v>
      </c>
      <c r="G2373" s="7" t="s">
        <v>7288</v>
      </c>
      <c r="H2373" s="7" t="s">
        <v>7712</v>
      </c>
      <c r="I2373" s="7" t="s">
        <v>9133</v>
      </c>
      <c r="J2373" s="7" t="s">
        <v>7223</v>
      </c>
      <c r="K2373" s="7" t="s">
        <v>7129</v>
      </c>
      <c r="L2373" s="9" t="s">
        <v>7344</v>
      </c>
      <c r="M2373" s="9" t="s">
        <v>9134</v>
      </c>
      <c r="N2373" s="9" t="s">
        <v>9135</v>
      </c>
      <c r="O2373" s="7" t="s">
        <v>471</v>
      </c>
      <c r="P2373" s="7"/>
      <c r="Q2373" s="7"/>
      <c r="R2373" s="7">
        <v>3823</v>
      </c>
      <c r="S2373" s="7" t="s">
        <v>480</v>
      </c>
      <c r="T2373" s="7"/>
      <c r="U2373" s="7"/>
      <c r="V2373" s="7"/>
      <c r="W2373" s="7"/>
      <c r="X2373" s="7"/>
      <c r="Y2373" s="7"/>
      <c r="Z2373" s="9" t="s">
        <v>7641</v>
      </c>
      <c r="AA2373" s="7" t="s">
        <v>480</v>
      </c>
      <c r="AB2373" s="7"/>
    </row>
    <row r="2374" spans="1:28" ht="21.6" customHeight="1">
      <c r="A2374" s="7">
        <v>105</v>
      </c>
      <c r="B2374" s="7">
        <v>2026061105</v>
      </c>
      <c r="C2374" s="7">
        <v>1</v>
      </c>
      <c r="D2374" s="7" t="s">
        <v>7123</v>
      </c>
      <c r="E2374" s="7" t="s">
        <v>125</v>
      </c>
      <c r="F2374" s="7" t="s">
        <v>9141</v>
      </c>
      <c r="G2374" s="7" t="s">
        <v>7327</v>
      </c>
      <c r="H2374" s="7" t="s">
        <v>7347</v>
      </c>
      <c r="I2374" s="7" t="s">
        <v>7482</v>
      </c>
      <c r="J2374" s="7" t="s">
        <v>7244</v>
      </c>
      <c r="K2374" s="7" t="s">
        <v>7129</v>
      </c>
      <c r="L2374" s="9" t="s">
        <v>8864</v>
      </c>
      <c r="M2374" s="9" t="s">
        <v>7484</v>
      </c>
      <c r="N2374" s="9"/>
      <c r="O2374" s="7" t="s">
        <v>471</v>
      </c>
      <c r="P2374" s="7"/>
      <c r="Q2374" s="7"/>
      <c r="R2374" s="7">
        <v>167548</v>
      </c>
      <c r="S2374" s="7" t="s">
        <v>480</v>
      </c>
      <c r="T2374" s="7"/>
      <c r="U2374" s="7"/>
      <c r="V2374" s="7"/>
      <c r="W2374" s="7"/>
      <c r="X2374" s="7"/>
      <c r="Y2374" s="7"/>
      <c r="Z2374" s="9" t="s">
        <v>7641</v>
      </c>
      <c r="AA2374" s="7" t="s">
        <v>480</v>
      </c>
      <c r="AB2374" s="7">
        <v>1</v>
      </c>
    </row>
    <row r="2375" spans="1:28" ht="21.6" customHeight="1">
      <c r="A2375" s="7">
        <v>5</v>
      </c>
      <c r="B2375" s="7">
        <v>2026061310</v>
      </c>
      <c r="C2375" s="7">
        <v>1</v>
      </c>
      <c r="D2375" s="7" t="s">
        <v>7123</v>
      </c>
      <c r="E2375" s="7" t="s">
        <v>145</v>
      </c>
      <c r="F2375" s="7" t="s">
        <v>9144</v>
      </c>
      <c r="G2375" s="7" t="s">
        <v>7276</v>
      </c>
      <c r="H2375" s="7" t="s">
        <v>7562</v>
      </c>
      <c r="I2375" s="7" t="s">
        <v>8646</v>
      </c>
      <c r="J2375" s="7" t="s">
        <v>7170</v>
      </c>
      <c r="K2375" s="7" t="s">
        <v>7129</v>
      </c>
      <c r="L2375" s="9" t="s">
        <v>8347</v>
      </c>
      <c r="M2375" s="9" t="s">
        <v>8647</v>
      </c>
      <c r="N2375" s="9" t="s">
        <v>8648</v>
      </c>
      <c r="O2375" s="7" t="s">
        <v>471</v>
      </c>
      <c r="P2375" s="7"/>
      <c r="Q2375" s="7">
        <v>4430</v>
      </c>
      <c r="R2375" s="7">
        <v>19063</v>
      </c>
      <c r="S2375" s="7" t="s">
        <v>480</v>
      </c>
      <c r="T2375" s="7"/>
      <c r="U2375" s="7"/>
      <c r="V2375" s="7"/>
      <c r="W2375" s="7"/>
      <c r="X2375" s="7"/>
      <c r="Y2375" s="7"/>
      <c r="Z2375" s="9" t="s">
        <v>7766</v>
      </c>
      <c r="AA2375" s="7" t="s">
        <v>480</v>
      </c>
      <c r="AB2375" s="7">
        <v>1</v>
      </c>
    </row>
    <row r="2376" spans="1:28" ht="21.6" customHeight="1">
      <c r="A2376" s="7">
        <v>8</v>
      </c>
      <c r="B2376" s="7">
        <v>2026061251</v>
      </c>
      <c r="C2376" s="7">
        <v>1</v>
      </c>
      <c r="D2376" s="7" t="s">
        <v>7123</v>
      </c>
      <c r="E2376" s="7" t="s">
        <v>145</v>
      </c>
      <c r="F2376" s="7" t="s">
        <v>9144</v>
      </c>
      <c r="G2376" s="7" t="s">
        <v>8055</v>
      </c>
      <c r="H2376" s="7" t="s">
        <v>9082</v>
      </c>
      <c r="I2376" s="7" t="s">
        <v>8413</v>
      </c>
      <c r="J2376" s="7" t="s">
        <v>7170</v>
      </c>
      <c r="K2376" s="7" t="s">
        <v>7129</v>
      </c>
      <c r="L2376" s="9" t="s">
        <v>8347</v>
      </c>
      <c r="M2376" s="9" t="s">
        <v>8414</v>
      </c>
      <c r="N2376" s="9" t="s">
        <v>7161</v>
      </c>
      <c r="O2376" s="7" t="s">
        <v>471</v>
      </c>
      <c r="P2376" s="7"/>
      <c r="Q2376" s="7">
        <v>2723</v>
      </c>
      <c r="R2376" s="7">
        <v>1725</v>
      </c>
      <c r="S2376" s="7" t="s">
        <v>480</v>
      </c>
      <c r="T2376" s="7"/>
      <c r="U2376" s="7"/>
      <c r="V2376" s="7"/>
      <c r="W2376" s="7"/>
      <c r="X2376" s="7"/>
      <c r="Y2376" s="7"/>
      <c r="Z2376" s="9" t="s">
        <v>7766</v>
      </c>
      <c r="AA2376" s="7" t="s">
        <v>480</v>
      </c>
      <c r="AB2376" s="7">
        <v>1</v>
      </c>
    </row>
    <row r="2377" spans="1:28" ht="21.6" customHeight="1">
      <c r="A2377" s="7">
        <v>9</v>
      </c>
      <c r="B2377" s="7">
        <v>2026061269</v>
      </c>
      <c r="C2377" s="7">
        <v>1</v>
      </c>
      <c r="D2377" s="7" t="s">
        <v>7123</v>
      </c>
      <c r="E2377" s="7" t="s">
        <v>145</v>
      </c>
      <c r="F2377" s="7" t="s">
        <v>9144</v>
      </c>
      <c r="G2377" s="7" t="s">
        <v>7730</v>
      </c>
      <c r="H2377" s="7" t="s">
        <v>7558</v>
      </c>
      <c r="I2377" s="7" t="s">
        <v>8556</v>
      </c>
      <c r="J2377" s="7" t="s">
        <v>7170</v>
      </c>
      <c r="K2377" s="7" t="s">
        <v>7129</v>
      </c>
      <c r="L2377" s="9" t="s">
        <v>7210</v>
      </c>
      <c r="M2377" s="9" t="s">
        <v>7211</v>
      </c>
      <c r="N2377" s="9"/>
      <c r="O2377" s="7" t="s">
        <v>471</v>
      </c>
      <c r="P2377" s="7"/>
      <c r="Q2377" s="7">
        <v>68</v>
      </c>
      <c r="R2377" s="7">
        <v>5842</v>
      </c>
      <c r="S2377" s="7" t="s">
        <v>480</v>
      </c>
      <c r="T2377" s="7"/>
      <c r="U2377" s="7"/>
      <c r="V2377" s="7"/>
      <c r="W2377" s="7"/>
      <c r="X2377" s="7"/>
      <c r="Y2377" s="7"/>
      <c r="Z2377" s="9" t="s">
        <v>7766</v>
      </c>
      <c r="AA2377" s="7" t="s">
        <v>480</v>
      </c>
      <c r="AB2377" s="7">
        <v>1</v>
      </c>
    </row>
    <row r="2378" spans="1:28" ht="21.6" customHeight="1">
      <c r="A2378" s="7">
        <v>21</v>
      </c>
      <c r="B2378" s="7">
        <v>2026061255</v>
      </c>
      <c r="C2378" s="7">
        <v>1</v>
      </c>
      <c r="D2378" s="7" t="s">
        <v>7123</v>
      </c>
      <c r="E2378" s="7" t="s">
        <v>145</v>
      </c>
      <c r="F2378" s="7" t="s">
        <v>9144</v>
      </c>
      <c r="G2378" s="7" t="s">
        <v>8859</v>
      </c>
      <c r="H2378" s="7" t="s">
        <v>8061</v>
      </c>
      <c r="I2378" s="7" t="s">
        <v>7246</v>
      </c>
      <c r="J2378" s="7" t="s">
        <v>7247</v>
      </c>
      <c r="K2378" s="7" t="s">
        <v>7129</v>
      </c>
      <c r="L2378" s="9" t="s">
        <v>7248</v>
      </c>
      <c r="M2378" s="9" t="s">
        <v>7249</v>
      </c>
      <c r="N2378" s="9" t="s">
        <v>7250</v>
      </c>
      <c r="O2378" s="7" t="s">
        <v>471</v>
      </c>
      <c r="P2378" s="7"/>
      <c r="Q2378" s="7">
        <v>51321</v>
      </c>
      <c r="R2378" s="7">
        <v>47569</v>
      </c>
      <c r="S2378" s="7" t="s">
        <v>480</v>
      </c>
      <c r="T2378" s="7"/>
      <c r="U2378" s="7"/>
      <c r="V2378" s="7"/>
      <c r="W2378" s="7"/>
      <c r="X2378" s="7"/>
      <c r="Y2378" s="7"/>
      <c r="Z2378" s="9" t="s">
        <v>7766</v>
      </c>
      <c r="AA2378" s="7" t="s">
        <v>480</v>
      </c>
      <c r="AB2378" s="7">
        <v>1</v>
      </c>
    </row>
    <row r="2379" spans="1:28" ht="21.6" customHeight="1">
      <c r="A2379" s="7">
        <v>29</v>
      </c>
      <c r="B2379" s="7">
        <v>2026061264</v>
      </c>
      <c r="C2379" s="7">
        <v>1</v>
      </c>
      <c r="D2379" s="7" t="s">
        <v>7123</v>
      </c>
      <c r="E2379" s="7" t="s">
        <v>145</v>
      </c>
      <c r="F2379" s="7" t="s">
        <v>9144</v>
      </c>
      <c r="G2379" s="7" t="s">
        <v>7300</v>
      </c>
      <c r="H2379" s="7" t="s">
        <v>8357</v>
      </c>
      <c r="I2379" s="7" t="s">
        <v>7752</v>
      </c>
      <c r="J2379" s="7" t="s">
        <v>7753</v>
      </c>
      <c r="K2379" s="7" t="s">
        <v>7129</v>
      </c>
      <c r="L2379" s="9" t="s">
        <v>7279</v>
      </c>
      <c r="M2379" s="9" t="s">
        <v>7280</v>
      </c>
      <c r="N2379" s="9"/>
      <c r="O2379" s="7" t="s">
        <v>471</v>
      </c>
      <c r="P2379" s="7"/>
      <c r="Q2379" s="7"/>
      <c r="R2379" s="7">
        <v>117205</v>
      </c>
      <c r="S2379" s="7" t="s">
        <v>480</v>
      </c>
      <c r="T2379" s="7"/>
      <c r="U2379" s="7"/>
      <c r="V2379" s="7"/>
      <c r="W2379" s="7"/>
      <c r="X2379" s="7"/>
      <c r="Y2379" s="7"/>
      <c r="Z2379" s="9" t="s">
        <v>7766</v>
      </c>
      <c r="AA2379" s="7" t="s">
        <v>480</v>
      </c>
      <c r="AB2379" s="7">
        <v>1</v>
      </c>
    </row>
    <row r="2380" spans="1:28" ht="21.6" customHeight="1">
      <c r="A2380" s="7">
        <v>82</v>
      </c>
      <c r="B2380" s="7">
        <v>2026061253</v>
      </c>
      <c r="C2380" s="7">
        <v>1</v>
      </c>
      <c r="D2380" s="7" t="s">
        <v>7123</v>
      </c>
      <c r="E2380" s="7" t="s">
        <v>125</v>
      </c>
      <c r="F2380" s="7" t="s">
        <v>9144</v>
      </c>
      <c r="G2380" s="7" t="s">
        <v>7296</v>
      </c>
      <c r="H2380" s="7" t="s">
        <v>7226</v>
      </c>
      <c r="I2380" s="7" t="s">
        <v>7634</v>
      </c>
      <c r="J2380" s="7" t="s">
        <v>7170</v>
      </c>
      <c r="K2380" s="7" t="s">
        <v>7129</v>
      </c>
      <c r="L2380" s="9" t="s">
        <v>7290</v>
      </c>
      <c r="M2380" s="9" t="s">
        <v>7291</v>
      </c>
      <c r="N2380" s="9" t="s">
        <v>7443</v>
      </c>
      <c r="O2380" s="7" t="s">
        <v>471</v>
      </c>
      <c r="P2380" s="7"/>
      <c r="Q2380" s="7">
        <v>1700</v>
      </c>
      <c r="R2380" s="7">
        <v>25500</v>
      </c>
      <c r="S2380" s="7" t="s">
        <v>480</v>
      </c>
      <c r="T2380" s="7"/>
      <c r="U2380" s="7"/>
      <c r="V2380" s="7"/>
      <c r="W2380" s="7"/>
      <c r="X2380" s="7"/>
      <c r="Y2380" s="7"/>
      <c r="Z2380" s="9" t="s">
        <v>7641</v>
      </c>
      <c r="AA2380" s="7" t="s">
        <v>480</v>
      </c>
      <c r="AB2380" s="7">
        <v>1</v>
      </c>
    </row>
    <row r="2381" spans="1:28" ht="21.6" customHeight="1">
      <c r="A2381" s="7">
        <v>1</v>
      </c>
      <c r="B2381" s="7">
        <v>2026061528</v>
      </c>
      <c r="C2381" s="7">
        <v>1</v>
      </c>
      <c r="D2381" s="7" t="s">
        <v>7123</v>
      </c>
      <c r="E2381" s="7" t="s">
        <v>145</v>
      </c>
      <c r="F2381" s="7" t="s">
        <v>9145</v>
      </c>
      <c r="G2381" s="7" t="s">
        <v>7661</v>
      </c>
      <c r="H2381" s="7" t="s">
        <v>7847</v>
      </c>
      <c r="I2381" s="7" t="s">
        <v>8820</v>
      </c>
      <c r="J2381" s="7" t="s">
        <v>7128</v>
      </c>
      <c r="K2381" s="7" t="s">
        <v>7129</v>
      </c>
      <c r="L2381" s="9" t="s">
        <v>8821</v>
      </c>
      <c r="M2381" s="9" t="s">
        <v>8822</v>
      </c>
      <c r="N2381" s="9"/>
      <c r="O2381" s="7" t="s">
        <v>471</v>
      </c>
      <c r="P2381" s="7"/>
      <c r="Q2381" s="7">
        <v>24133</v>
      </c>
      <c r="R2381" s="7">
        <v>90915</v>
      </c>
      <c r="S2381" s="7" t="s">
        <v>480</v>
      </c>
      <c r="T2381" s="7"/>
      <c r="U2381" s="7"/>
      <c r="V2381" s="7"/>
      <c r="W2381" s="7"/>
      <c r="X2381" s="7"/>
      <c r="Y2381" s="7"/>
      <c r="Z2381" s="9" t="s">
        <v>7766</v>
      </c>
      <c r="AA2381" s="7" t="s">
        <v>480</v>
      </c>
      <c r="AB2381" s="7">
        <v>1</v>
      </c>
    </row>
    <row r="2382" spans="1:28" ht="21.6" customHeight="1">
      <c r="A2382" s="7">
        <v>19</v>
      </c>
      <c r="B2382" s="7">
        <v>2026061439</v>
      </c>
      <c r="C2382" s="7">
        <v>1</v>
      </c>
      <c r="D2382" s="7" t="s">
        <v>7123</v>
      </c>
      <c r="E2382" s="7" t="s">
        <v>145</v>
      </c>
      <c r="F2382" s="7" t="s">
        <v>9145</v>
      </c>
      <c r="G2382" s="7" t="s">
        <v>7134</v>
      </c>
      <c r="H2382" s="7" t="s">
        <v>7773</v>
      </c>
      <c r="I2382" s="7" t="s">
        <v>8733</v>
      </c>
      <c r="J2382" s="7" t="s">
        <v>7199</v>
      </c>
      <c r="K2382" s="7" t="s">
        <v>7129</v>
      </c>
      <c r="L2382" s="9" t="s">
        <v>7216</v>
      </c>
      <c r="M2382" s="9" t="s">
        <v>8734</v>
      </c>
      <c r="N2382" s="9" t="s">
        <v>8735</v>
      </c>
      <c r="O2382" s="7" t="s">
        <v>471</v>
      </c>
      <c r="P2382" s="7"/>
      <c r="Q2382" s="7"/>
      <c r="R2382" s="7">
        <v>47613</v>
      </c>
      <c r="S2382" s="7" t="s">
        <v>480</v>
      </c>
      <c r="T2382" s="7"/>
      <c r="U2382" s="7"/>
      <c r="V2382" s="7"/>
      <c r="W2382" s="7"/>
      <c r="X2382" s="7"/>
      <c r="Y2382" s="7"/>
      <c r="Z2382" s="9" t="s">
        <v>7766</v>
      </c>
      <c r="AA2382" s="7" t="s">
        <v>480</v>
      </c>
      <c r="AB2382" s="7">
        <v>1</v>
      </c>
    </row>
    <row r="2383" spans="1:28" ht="21.6" customHeight="1">
      <c r="A2383" s="7">
        <v>45</v>
      </c>
      <c r="B2383" s="7">
        <v>2026061563</v>
      </c>
      <c r="C2383" s="7">
        <v>1</v>
      </c>
      <c r="D2383" s="7" t="s">
        <v>7123</v>
      </c>
      <c r="E2383" s="7" t="s">
        <v>130</v>
      </c>
      <c r="F2383" s="7" t="s">
        <v>9145</v>
      </c>
      <c r="G2383" s="7" t="s">
        <v>7333</v>
      </c>
      <c r="H2383" s="7" t="s">
        <v>7372</v>
      </c>
      <c r="I2383" s="7" t="s">
        <v>8443</v>
      </c>
      <c r="J2383" s="7" t="s">
        <v>7170</v>
      </c>
      <c r="K2383" s="7" t="s">
        <v>7129</v>
      </c>
      <c r="L2383" s="9" t="s">
        <v>7153</v>
      </c>
      <c r="M2383" s="9" t="s">
        <v>7154</v>
      </c>
      <c r="N2383" s="9" t="s">
        <v>7155</v>
      </c>
      <c r="O2383" s="7" t="s">
        <v>471</v>
      </c>
      <c r="P2383" s="7"/>
      <c r="Q2383" s="7">
        <v>19921</v>
      </c>
      <c r="R2383" s="7">
        <v>15624</v>
      </c>
      <c r="S2383" s="7" t="s">
        <v>480</v>
      </c>
      <c r="T2383" s="7"/>
      <c r="U2383" s="7" t="s">
        <v>480</v>
      </c>
      <c r="V2383" s="7"/>
      <c r="W2383" s="7"/>
      <c r="X2383" s="7"/>
      <c r="Y2383" s="7"/>
      <c r="Z2383" s="9" t="s">
        <v>9146</v>
      </c>
      <c r="AA2383" s="7" t="s">
        <v>480</v>
      </c>
      <c r="AB2383" s="7">
        <v>1</v>
      </c>
    </row>
    <row r="2384" spans="1:28" ht="21.6" customHeight="1">
      <c r="A2384" s="7">
        <v>49</v>
      </c>
      <c r="B2384" s="7">
        <v>2026061567</v>
      </c>
      <c r="C2384" s="7">
        <v>1</v>
      </c>
      <c r="D2384" s="7" t="s">
        <v>7123</v>
      </c>
      <c r="E2384" s="7" t="s">
        <v>130</v>
      </c>
      <c r="F2384" s="7" t="s">
        <v>9145</v>
      </c>
      <c r="G2384" s="7" t="s">
        <v>7373</v>
      </c>
      <c r="H2384" s="7" t="s">
        <v>7332</v>
      </c>
      <c r="I2384" s="7" t="s">
        <v>7205</v>
      </c>
      <c r="J2384" s="7" t="s">
        <v>7199</v>
      </c>
      <c r="K2384" s="7" t="s">
        <v>7129</v>
      </c>
      <c r="L2384" s="9" t="s">
        <v>7153</v>
      </c>
      <c r="M2384" s="9" t="s">
        <v>7154</v>
      </c>
      <c r="N2384" s="9" t="s">
        <v>7206</v>
      </c>
      <c r="O2384" s="7" t="s">
        <v>471</v>
      </c>
      <c r="P2384" s="7"/>
      <c r="Q2384" s="7"/>
      <c r="R2384" s="7">
        <v>17588</v>
      </c>
      <c r="S2384" s="7" t="s">
        <v>480</v>
      </c>
      <c r="T2384" s="7"/>
      <c r="U2384" s="7" t="s">
        <v>480</v>
      </c>
      <c r="V2384" s="7"/>
      <c r="W2384" s="7"/>
      <c r="X2384" s="7"/>
      <c r="Y2384" s="7"/>
      <c r="Z2384" s="9" t="s">
        <v>7597</v>
      </c>
      <c r="AA2384" s="7" t="s">
        <v>480</v>
      </c>
      <c r="AB2384" s="7">
        <v>1</v>
      </c>
    </row>
    <row r="2385" spans="1:28" ht="21.6" customHeight="1">
      <c r="A2385" s="7">
        <v>61</v>
      </c>
      <c r="B2385" s="7">
        <v>2026061565</v>
      </c>
      <c r="C2385" s="7">
        <v>1</v>
      </c>
      <c r="D2385" s="7" t="s">
        <v>7123</v>
      </c>
      <c r="E2385" s="7" t="s">
        <v>130</v>
      </c>
      <c r="F2385" s="7" t="s">
        <v>9145</v>
      </c>
      <c r="G2385" s="7" t="s">
        <v>7332</v>
      </c>
      <c r="H2385" s="7" t="s">
        <v>7333</v>
      </c>
      <c r="I2385" s="7" t="s">
        <v>8445</v>
      </c>
      <c r="J2385" s="7" t="s">
        <v>7223</v>
      </c>
      <c r="K2385" s="7" t="s">
        <v>7129</v>
      </c>
      <c r="L2385" s="9" t="s">
        <v>7153</v>
      </c>
      <c r="M2385" s="9" t="s">
        <v>7154</v>
      </c>
      <c r="N2385" s="9" t="s">
        <v>7245</v>
      </c>
      <c r="O2385" s="7" t="s">
        <v>471</v>
      </c>
      <c r="P2385" s="7"/>
      <c r="Q2385" s="7"/>
      <c r="R2385" s="7">
        <v>43118</v>
      </c>
      <c r="S2385" s="7" t="s">
        <v>480</v>
      </c>
      <c r="T2385" s="7"/>
      <c r="U2385" s="7" t="s">
        <v>480</v>
      </c>
      <c r="V2385" s="7"/>
      <c r="W2385" s="7"/>
      <c r="X2385" s="7"/>
      <c r="Y2385" s="7"/>
      <c r="Z2385" s="9" t="s">
        <v>7597</v>
      </c>
      <c r="AA2385" s="7" t="s">
        <v>480</v>
      </c>
      <c r="AB2385" s="7">
        <v>1</v>
      </c>
    </row>
    <row r="2386" spans="1:28" ht="21.6" customHeight="1">
      <c r="A2386" s="7">
        <v>69</v>
      </c>
      <c r="B2386" s="7">
        <v>2026061436</v>
      </c>
      <c r="C2386" s="7">
        <v>1</v>
      </c>
      <c r="D2386" s="7" t="s">
        <v>7123</v>
      </c>
      <c r="E2386" s="7" t="s">
        <v>130</v>
      </c>
      <c r="F2386" s="7" t="s">
        <v>9145</v>
      </c>
      <c r="G2386" s="7" t="s">
        <v>7327</v>
      </c>
      <c r="H2386" s="7" t="s">
        <v>7347</v>
      </c>
      <c r="I2386" s="7" t="s">
        <v>7702</v>
      </c>
      <c r="J2386" s="7" t="s">
        <v>7703</v>
      </c>
      <c r="K2386" s="7" t="s">
        <v>7129</v>
      </c>
      <c r="L2386" s="9" t="s">
        <v>7704</v>
      </c>
      <c r="M2386" s="9" t="s">
        <v>7705</v>
      </c>
      <c r="N2386" s="9" t="s">
        <v>7706</v>
      </c>
      <c r="O2386" s="7" t="s">
        <v>471</v>
      </c>
      <c r="P2386" s="7"/>
      <c r="Q2386" s="7">
        <v>3569</v>
      </c>
      <c r="R2386" s="7">
        <v>221294</v>
      </c>
      <c r="S2386" s="7" t="s">
        <v>480</v>
      </c>
      <c r="T2386" s="7"/>
      <c r="U2386" s="7"/>
      <c r="V2386" s="7"/>
      <c r="W2386" s="7"/>
      <c r="X2386" s="7"/>
      <c r="Y2386" s="7"/>
      <c r="Z2386" s="9" t="s">
        <v>7132</v>
      </c>
      <c r="AA2386" s="7"/>
      <c r="AB2386" s="7"/>
    </row>
    <row r="2387" spans="1:28" ht="21.6" customHeight="1">
      <c r="A2387" s="7">
        <v>71</v>
      </c>
      <c r="B2387" s="7">
        <v>2026061537</v>
      </c>
      <c r="C2387" s="7">
        <v>1</v>
      </c>
      <c r="D2387" s="7" t="s">
        <v>7123</v>
      </c>
      <c r="E2387" s="7" t="s">
        <v>130</v>
      </c>
      <c r="F2387" s="7" t="s">
        <v>9145</v>
      </c>
      <c r="G2387" s="7" t="s">
        <v>7309</v>
      </c>
      <c r="H2387" s="7" t="s">
        <v>7179</v>
      </c>
      <c r="I2387" s="7" t="s">
        <v>7708</v>
      </c>
      <c r="J2387" s="7" t="s">
        <v>7703</v>
      </c>
      <c r="K2387" s="7" t="s">
        <v>7129</v>
      </c>
      <c r="L2387" s="9" t="s">
        <v>7704</v>
      </c>
      <c r="M2387" s="9" t="s">
        <v>7705</v>
      </c>
      <c r="N2387" s="9" t="s">
        <v>7709</v>
      </c>
      <c r="O2387" s="7" t="s">
        <v>471</v>
      </c>
      <c r="P2387" s="7"/>
      <c r="Q2387" s="7">
        <v>9972</v>
      </c>
      <c r="R2387" s="7">
        <v>309117</v>
      </c>
      <c r="S2387" s="7" t="s">
        <v>480</v>
      </c>
      <c r="T2387" s="7"/>
      <c r="U2387" s="7"/>
      <c r="V2387" s="7"/>
      <c r="W2387" s="7"/>
      <c r="X2387" s="7"/>
      <c r="Y2387" s="7"/>
      <c r="Z2387" s="9" t="s">
        <v>7132</v>
      </c>
      <c r="AA2387" s="7"/>
      <c r="AB2387" s="7"/>
    </row>
    <row r="2388" spans="1:28" ht="21.6" customHeight="1">
      <c r="A2388" s="7">
        <v>106</v>
      </c>
      <c r="B2388" s="7">
        <v>2026061405</v>
      </c>
      <c r="C2388" s="7">
        <v>1</v>
      </c>
      <c r="D2388" s="7" t="s">
        <v>7123</v>
      </c>
      <c r="E2388" s="7" t="s">
        <v>125</v>
      </c>
      <c r="F2388" s="7" t="s">
        <v>9145</v>
      </c>
      <c r="G2388" s="7" t="s">
        <v>7226</v>
      </c>
      <c r="H2388" s="7" t="s">
        <v>7309</v>
      </c>
      <c r="I2388" s="7" t="s">
        <v>8450</v>
      </c>
      <c r="J2388" s="7" t="s">
        <v>7170</v>
      </c>
      <c r="K2388" s="7" t="s">
        <v>7129</v>
      </c>
      <c r="L2388" s="9" t="s">
        <v>8025</v>
      </c>
      <c r="M2388" s="9" t="s">
        <v>8451</v>
      </c>
      <c r="N2388" s="9" t="s">
        <v>8182</v>
      </c>
      <c r="O2388" s="7" t="s">
        <v>471</v>
      </c>
      <c r="P2388" s="7"/>
      <c r="Q2388" s="7">
        <v>11486</v>
      </c>
      <c r="R2388" s="7">
        <v>7984</v>
      </c>
      <c r="S2388" s="7" t="s">
        <v>480</v>
      </c>
      <c r="T2388" s="7"/>
      <c r="U2388" s="7"/>
      <c r="V2388" s="7"/>
      <c r="W2388" s="7"/>
      <c r="X2388" s="7"/>
      <c r="Y2388" s="7"/>
      <c r="Z2388" s="9" t="s">
        <v>7641</v>
      </c>
      <c r="AA2388" s="7"/>
      <c r="AB2388" s="7"/>
    </row>
    <row r="2389" spans="1:28" ht="21.6" customHeight="1">
      <c r="A2389" s="7">
        <v>144</v>
      </c>
      <c r="B2389" s="7">
        <v>2026061412</v>
      </c>
      <c r="C2389" s="7">
        <v>1</v>
      </c>
      <c r="D2389" s="7" t="s">
        <v>7123</v>
      </c>
      <c r="E2389" s="7" t="s">
        <v>125</v>
      </c>
      <c r="F2389" s="7" t="s">
        <v>9145</v>
      </c>
      <c r="G2389" s="7" t="s">
        <v>7179</v>
      </c>
      <c r="H2389" s="7" t="s">
        <v>7327</v>
      </c>
      <c r="I2389" s="7" t="s">
        <v>8024</v>
      </c>
      <c r="J2389" s="7" t="s">
        <v>7244</v>
      </c>
      <c r="K2389" s="7" t="s">
        <v>7129</v>
      </c>
      <c r="L2389" s="9" t="s">
        <v>8025</v>
      </c>
      <c r="M2389" s="9" t="s">
        <v>8026</v>
      </c>
      <c r="N2389" s="9" t="s">
        <v>8027</v>
      </c>
      <c r="O2389" s="7" t="s">
        <v>471</v>
      </c>
      <c r="P2389" s="7"/>
      <c r="Q2389" s="7"/>
      <c r="R2389" s="7">
        <v>13563</v>
      </c>
      <c r="S2389" s="7" t="s">
        <v>480</v>
      </c>
      <c r="T2389" s="7"/>
      <c r="U2389" s="7"/>
      <c r="V2389" s="7"/>
      <c r="W2389" s="7"/>
      <c r="X2389" s="7"/>
      <c r="Y2389" s="7"/>
      <c r="Z2389" s="9" t="s">
        <v>7641</v>
      </c>
      <c r="AA2389" s="7"/>
      <c r="AB2389" s="7"/>
    </row>
    <row r="2390" spans="1:28" ht="21.6" customHeight="1">
      <c r="A2390" s="7">
        <v>168</v>
      </c>
      <c r="B2390" s="7">
        <v>2026061402</v>
      </c>
      <c r="C2390" s="7">
        <v>1</v>
      </c>
      <c r="D2390" s="7" t="s">
        <v>7123</v>
      </c>
      <c r="E2390" s="7" t="s">
        <v>125</v>
      </c>
      <c r="F2390" s="7" t="s">
        <v>9145</v>
      </c>
      <c r="G2390" s="7" t="s">
        <v>7296</v>
      </c>
      <c r="H2390" s="7" t="s">
        <v>7226</v>
      </c>
      <c r="I2390" s="7" t="s">
        <v>8038</v>
      </c>
      <c r="J2390" s="7" t="s">
        <v>7489</v>
      </c>
      <c r="K2390" s="7" t="s">
        <v>7129</v>
      </c>
      <c r="L2390" s="9" t="s">
        <v>8039</v>
      </c>
      <c r="M2390" s="9" t="s">
        <v>8040</v>
      </c>
      <c r="N2390" s="9" t="s">
        <v>7370</v>
      </c>
      <c r="O2390" s="7" t="s">
        <v>471</v>
      </c>
      <c r="P2390" s="7"/>
      <c r="Q2390" s="7"/>
      <c r="R2390" s="7">
        <v>6530</v>
      </c>
      <c r="S2390" s="7" t="s">
        <v>480</v>
      </c>
      <c r="T2390" s="7"/>
      <c r="U2390" s="7"/>
      <c r="V2390" s="7"/>
      <c r="W2390" s="7"/>
      <c r="X2390" s="7"/>
      <c r="Y2390" s="7"/>
      <c r="Z2390" s="9" t="s">
        <v>7641</v>
      </c>
      <c r="AA2390" s="7"/>
      <c r="AB2390" s="7"/>
    </row>
    <row r="2391" spans="1:28" ht="21.6" customHeight="1">
      <c r="A2391" s="7">
        <v>172</v>
      </c>
      <c r="B2391" s="7">
        <v>2026061407</v>
      </c>
      <c r="C2391" s="7">
        <v>1</v>
      </c>
      <c r="D2391" s="7" t="s">
        <v>7123</v>
      </c>
      <c r="E2391" s="7" t="s">
        <v>125</v>
      </c>
      <c r="F2391" s="7" t="s">
        <v>9145</v>
      </c>
      <c r="G2391" s="7" t="s">
        <v>7309</v>
      </c>
      <c r="H2391" s="7" t="s">
        <v>7179</v>
      </c>
      <c r="I2391" s="7" t="s">
        <v>8300</v>
      </c>
      <c r="J2391" s="7" t="s">
        <v>7489</v>
      </c>
      <c r="K2391" s="7" t="s">
        <v>7129</v>
      </c>
      <c r="L2391" s="9" t="s">
        <v>8025</v>
      </c>
      <c r="M2391" s="9" t="s">
        <v>8301</v>
      </c>
      <c r="N2391" s="9" t="s">
        <v>8027</v>
      </c>
      <c r="O2391" s="7" t="s">
        <v>471</v>
      </c>
      <c r="P2391" s="7"/>
      <c r="Q2391" s="7"/>
      <c r="R2391" s="7">
        <v>478</v>
      </c>
      <c r="S2391" s="7" t="s">
        <v>480</v>
      </c>
      <c r="T2391" s="7"/>
      <c r="U2391" s="7"/>
      <c r="V2391" s="7"/>
      <c r="W2391" s="7"/>
      <c r="X2391" s="7"/>
      <c r="Y2391" s="7"/>
      <c r="Z2391" s="9" t="s">
        <v>7641</v>
      </c>
      <c r="AA2391" s="7"/>
      <c r="AB2391" s="7"/>
    </row>
    <row r="2392" spans="1:28" ht="21.6" customHeight="1">
      <c r="A2392" s="7">
        <v>4</v>
      </c>
      <c r="B2392" s="7">
        <v>2026061754</v>
      </c>
      <c r="C2392" s="7">
        <v>1</v>
      </c>
      <c r="D2392" s="7" t="s">
        <v>7123</v>
      </c>
      <c r="E2392" s="7" t="s">
        <v>145</v>
      </c>
      <c r="F2392" s="7" t="s">
        <v>9147</v>
      </c>
      <c r="G2392" s="7" t="s">
        <v>7257</v>
      </c>
      <c r="H2392" s="7" t="s">
        <v>8410</v>
      </c>
      <c r="I2392" s="7" t="s">
        <v>9148</v>
      </c>
      <c r="J2392" s="7" t="s">
        <v>7170</v>
      </c>
      <c r="K2392" s="7" t="s">
        <v>7129</v>
      </c>
      <c r="L2392" s="9" t="s">
        <v>9149</v>
      </c>
      <c r="M2392" s="9" t="s">
        <v>9150</v>
      </c>
      <c r="N2392" s="9"/>
      <c r="O2392" s="7" t="s">
        <v>471</v>
      </c>
      <c r="P2392" s="7"/>
      <c r="Q2392" s="7">
        <v>1803</v>
      </c>
      <c r="R2392" s="7">
        <v>8827</v>
      </c>
      <c r="S2392" s="7" t="s">
        <v>480</v>
      </c>
      <c r="T2392" s="7"/>
      <c r="U2392" s="7"/>
      <c r="V2392" s="7"/>
      <c r="W2392" s="7"/>
      <c r="X2392" s="7"/>
      <c r="Y2392" s="7"/>
      <c r="Z2392" s="9" t="s">
        <v>9151</v>
      </c>
      <c r="AA2392" s="7" t="s">
        <v>480</v>
      </c>
      <c r="AB2392" s="7">
        <v>1</v>
      </c>
    </row>
    <row r="2393" spans="1:28" ht="21.6" customHeight="1">
      <c r="A2393" s="7">
        <v>26</v>
      </c>
      <c r="B2393" s="7">
        <v>2026061766</v>
      </c>
      <c r="C2393" s="7">
        <v>1</v>
      </c>
      <c r="D2393" s="7" t="s">
        <v>7123</v>
      </c>
      <c r="E2393" s="7" t="s">
        <v>145</v>
      </c>
      <c r="F2393" s="7" t="s">
        <v>9147</v>
      </c>
      <c r="G2393" s="7" t="s">
        <v>7552</v>
      </c>
      <c r="H2393" s="7" t="s">
        <v>7372</v>
      </c>
      <c r="I2393" s="7" t="s">
        <v>8846</v>
      </c>
      <c r="J2393" s="7" t="s">
        <v>7244</v>
      </c>
      <c r="K2393" s="7" t="s">
        <v>7129</v>
      </c>
      <c r="L2393" s="9" t="s">
        <v>8847</v>
      </c>
      <c r="M2393" s="9" t="s">
        <v>8848</v>
      </c>
      <c r="N2393" s="9"/>
      <c r="O2393" s="7" t="s">
        <v>471</v>
      </c>
      <c r="P2393" s="7"/>
      <c r="Q2393" s="7"/>
      <c r="R2393" s="7">
        <v>75757</v>
      </c>
      <c r="S2393" s="7" t="s">
        <v>480</v>
      </c>
      <c r="T2393" s="7"/>
      <c r="U2393" s="7"/>
      <c r="V2393" s="7"/>
      <c r="W2393" s="7"/>
      <c r="X2393" s="7"/>
      <c r="Y2393" s="7"/>
      <c r="Z2393" s="9" t="s">
        <v>9152</v>
      </c>
      <c r="AA2393" s="7" t="s">
        <v>480</v>
      </c>
      <c r="AB2393" s="7">
        <v>1</v>
      </c>
    </row>
    <row r="2394" spans="1:28" ht="21.6" customHeight="1">
      <c r="A2394" s="7">
        <v>210</v>
      </c>
      <c r="B2394" s="7">
        <v>2026061765</v>
      </c>
      <c r="C2394" s="7">
        <v>1</v>
      </c>
      <c r="D2394" s="7" t="s">
        <v>7123</v>
      </c>
      <c r="E2394" s="7" t="s">
        <v>125</v>
      </c>
      <c r="F2394" s="7" t="s">
        <v>9147</v>
      </c>
      <c r="G2394" s="7" t="s">
        <v>7150</v>
      </c>
      <c r="H2394" s="7" t="s">
        <v>7372</v>
      </c>
      <c r="I2394" s="7" t="s">
        <v>9153</v>
      </c>
      <c r="J2394" s="7" t="s">
        <v>7816</v>
      </c>
      <c r="K2394" s="7" t="s">
        <v>7525</v>
      </c>
      <c r="L2394" s="9" t="s">
        <v>7526</v>
      </c>
      <c r="M2394" s="9" t="s">
        <v>7527</v>
      </c>
      <c r="N2394" s="9" t="s">
        <v>165</v>
      </c>
      <c r="O2394" s="7" t="s">
        <v>471</v>
      </c>
      <c r="P2394" s="7"/>
      <c r="Q2394" s="7"/>
      <c r="R2394" s="7">
        <v>0</v>
      </c>
      <c r="S2394" s="7" t="s">
        <v>480</v>
      </c>
      <c r="T2394" s="7"/>
      <c r="U2394" s="7"/>
      <c r="V2394" s="7"/>
      <c r="W2394" s="7"/>
      <c r="X2394" s="7"/>
      <c r="Y2394" s="7"/>
      <c r="Z2394" s="9" t="s">
        <v>9154</v>
      </c>
      <c r="AA2394" s="7" t="s">
        <v>480</v>
      </c>
      <c r="AB2394" s="7">
        <v>1</v>
      </c>
    </row>
    <row r="2395" spans="1:28" ht="21.6" customHeight="1">
      <c r="A2395" s="7">
        <v>226</v>
      </c>
      <c r="B2395" s="7">
        <v>2026061768</v>
      </c>
      <c r="C2395" s="7">
        <v>1</v>
      </c>
      <c r="D2395" s="7" t="s">
        <v>7123</v>
      </c>
      <c r="E2395" s="7" t="s">
        <v>146</v>
      </c>
      <c r="F2395" s="7" t="s">
        <v>9147</v>
      </c>
      <c r="G2395" s="7" t="s">
        <v>7561</v>
      </c>
      <c r="H2395" s="7" t="s">
        <v>8387</v>
      </c>
      <c r="I2395" s="7" t="s">
        <v>9153</v>
      </c>
      <c r="J2395" s="7" t="s">
        <v>7816</v>
      </c>
      <c r="K2395" s="7" t="s">
        <v>7525</v>
      </c>
      <c r="L2395" s="9" t="s">
        <v>7526</v>
      </c>
      <c r="M2395" s="9" t="s">
        <v>7527</v>
      </c>
      <c r="N2395" s="9" t="s">
        <v>165</v>
      </c>
      <c r="O2395" s="7" t="s">
        <v>471</v>
      </c>
      <c r="P2395" s="7"/>
      <c r="Q2395" s="7"/>
      <c r="R2395" s="7">
        <v>0</v>
      </c>
      <c r="S2395" s="7" t="s">
        <v>480</v>
      </c>
      <c r="T2395" s="7"/>
      <c r="U2395" s="7"/>
      <c r="V2395" s="7"/>
      <c r="W2395" s="7"/>
      <c r="X2395" s="7"/>
      <c r="Y2395" s="7"/>
      <c r="Z2395" s="9" t="s">
        <v>9154</v>
      </c>
      <c r="AA2395" s="7" t="s">
        <v>480</v>
      </c>
      <c r="AB2395" s="7">
        <v>1</v>
      </c>
    </row>
    <row r="2396" spans="1:28" ht="21.6" customHeight="1">
      <c r="A2396" s="7">
        <v>81</v>
      </c>
      <c r="B2396" s="7">
        <v>2026061940</v>
      </c>
      <c r="C2396" s="7">
        <v>1</v>
      </c>
      <c r="D2396" s="7" t="s">
        <v>7123</v>
      </c>
      <c r="E2396" s="7" t="s">
        <v>130</v>
      </c>
      <c r="F2396" s="7" t="s">
        <v>9155</v>
      </c>
      <c r="G2396" s="7" t="s">
        <v>7226</v>
      </c>
      <c r="H2396" s="7" t="s">
        <v>7179</v>
      </c>
      <c r="I2396" s="7" t="s">
        <v>9156</v>
      </c>
      <c r="J2396" s="7" t="s">
        <v>7247</v>
      </c>
      <c r="K2396" s="7" t="s">
        <v>7129</v>
      </c>
      <c r="L2396" s="9" t="s">
        <v>9157</v>
      </c>
      <c r="M2396" s="9" t="s">
        <v>9158</v>
      </c>
      <c r="N2396" s="9" t="s">
        <v>9159</v>
      </c>
      <c r="O2396" s="7" t="s">
        <v>471</v>
      </c>
      <c r="P2396" s="7"/>
      <c r="Q2396" s="7">
        <v>13</v>
      </c>
      <c r="R2396" s="7">
        <v>94</v>
      </c>
      <c r="S2396" s="7" t="s">
        <v>480</v>
      </c>
      <c r="T2396" s="7"/>
      <c r="U2396" s="7"/>
      <c r="V2396" s="7"/>
      <c r="W2396" s="7"/>
      <c r="X2396" s="7"/>
      <c r="Y2396" s="7"/>
      <c r="Z2396" s="9" t="s">
        <v>7132</v>
      </c>
      <c r="AA2396" s="7" t="s">
        <v>480</v>
      </c>
      <c r="AB2396" s="7">
        <v>1</v>
      </c>
    </row>
    <row r="2397" spans="1:28" ht="21.6" customHeight="1">
      <c r="A2397" s="7">
        <v>144</v>
      </c>
      <c r="B2397" s="7">
        <v>2026061913</v>
      </c>
      <c r="C2397" s="7">
        <v>1</v>
      </c>
      <c r="D2397" s="7" t="s">
        <v>7123</v>
      </c>
      <c r="E2397" s="7" t="s">
        <v>125</v>
      </c>
      <c r="F2397" s="7" t="s">
        <v>9155</v>
      </c>
      <c r="G2397" s="7" t="s">
        <v>7226</v>
      </c>
      <c r="H2397" s="7" t="s">
        <v>7309</v>
      </c>
      <c r="I2397" s="7" t="s">
        <v>7651</v>
      </c>
      <c r="J2397" s="7" t="s">
        <v>7199</v>
      </c>
      <c r="K2397" s="7" t="s">
        <v>7129</v>
      </c>
      <c r="L2397" s="9" t="s">
        <v>7652</v>
      </c>
      <c r="M2397" s="9" t="s">
        <v>7653</v>
      </c>
      <c r="N2397" s="9" t="s">
        <v>7370</v>
      </c>
      <c r="O2397" s="7" t="s">
        <v>471</v>
      </c>
      <c r="P2397" s="7"/>
      <c r="Q2397" s="7"/>
      <c r="R2397" s="7">
        <v>303505</v>
      </c>
      <c r="S2397" s="7" t="s">
        <v>480</v>
      </c>
      <c r="T2397" s="7"/>
      <c r="U2397" s="7"/>
      <c r="V2397" s="7"/>
      <c r="W2397" s="7"/>
      <c r="X2397" s="7"/>
      <c r="Y2397" s="7"/>
      <c r="Z2397" s="9" t="s">
        <v>7641</v>
      </c>
      <c r="AA2397" s="7"/>
      <c r="AB2397" s="7"/>
    </row>
    <row r="2398" spans="1:28" ht="21.6" customHeight="1">
      <c r="A2398" s="7">
        <v>212</v>
      </c>
      <c r="B2398" s="7">
        <v>2026061957</v>
      </c>
      <c r="C2398" s="7">
        <v>1</v>
      </c>
      <c r="D2398" s="7" t="s">
        <v>7123</v>
      </c>
      <c r="E2398" s="7" t="s">
        <v>125</v>
      </c>
      <c r="F2398" s="7" t="s">
        <v>9155</v>
      </c>
      <c r="G2398" s="7" t="s">
        <v>7303</v>
      </c>
      <c r="H2398" s="7" t="s">
        <v>7288</v>
      </c>
      <c r="I2398" s="7" t="s">
        <v>7503</v>
      </c>
      <c r="J2398" s="7" t="s">
        <v>7274</v>
      </c>
      <c r="K2398" s="7" t="s">
        <v>7129</v>
      </c>
      <c r="L2398" s="9" t="s">
        <v>7504</v>
      </c>
      <c r="M2398" s="9" t="s">
        <v>7505</v>
      </c>
      <c r="N2398" s="9" t="s">
        <v>7454</v>
      </c>
      <c r="O2398" s="7" t="s">
        <v>471</v>
      </c>
      <c r="P2398" s="7"/>
      <c r="Q2398" s="7">
        <v>6182</v>
      </c>
      <c r="R2398" s="7">
        <v>2115</v>
      </c>
      <c r="S2398" s="7" t="s">
        <v>480</v>
      </c>
      <c r="T2398" s="7"/>
      <c r="U2398" s="7"/>
      <c r="V2398" s="7"/>
      <c r="W2398" s="7"/>
      <c r="X2398" s="7"/>
      <c r="Y2398" s="7"/>
      <c r="Z2398" s="9" t="s">
        <v>7641</v>
      </c>
      <c r="AA2398" s="7"/>
      <c r="AB2398" s="7"/>
    </row>
    <row r="2399" spans="1:28" ht="21.6" customHeight="1">
      <c r="A2399" s="7">
        <v>4</v>
      </c>
      <c r="B2399" s="7">
        <v>2026062284</v>
      </c>
      <c r="C2399" s="7">
        <v>1</v>
      </c>
      <c r="D2399" s="7" t="s">
        <v>7123</v>
      </c>
      <c r="E2399" s="7" t="s">
        <v>145</v>
      </c>
      <c r="F2399" s="7" t="s">
        <v>9160</v>
      </c>
      <c r="G2399" s="7" t="s">
        <v>7999</v>
      </c>
      <c r="H2399" s="7" t="s">
        <v>7190</v>
      </c>
      <c r="I2399" s="7" t="s">
        <v>8827</v>
      </c>
      <c r="J2399" s="7" t="s">
        <v>7141</v>
      </c>
      <c r="K2399" s="7" t="s">
        <v>7129</v>
      </c>
      <c r="L2399" s="9" t="s">
        <v>8828</v>
      </c>
      <c r="M2399" s="9" t="s">
        <v>8829</v>
      </c>
      <c r="N2399" s="9"/>
      <c r="O2399" s="7" t="s">
        <v>471</v>
      </c>
      <c r="P2399" s="7">
        <v>204</v>
      </c>
      <c r="Q2399" s="7">
        <v>10374</v>
      </c>
      <c r="R2399" s="7">
        <v>60833</v>
      </c>
      <c r="S2399" s="7" t="s">
        <v>480</v>
      </c>
      <c r="T2399" s="7"/>
      <c r="U2399" s="7"/>
      <c r="V2399" s="7"/>
      <c r="W2399" s="7"/>
      <c r="X2399" s="7"/>
      <c r="Y2399" s="7"/>
      <c r="Z2399" s="9" t="s">
        <v>9161</v>
      </c>
      <c r="AA2399" s="7" t="s">
        <v>480</v>
      </c>
      <c r="AB2399" s="7">
        <v>1</v>
      </c>
    </row>
    <row r="2400" spans="1:28" ht="21.6" customHeight="1">
      <c r="A2400" s="7">
        <v>21</v>
      </c>
      <c r="B2400" s="7">
        <v>2026062305</v>
      </c>
      <c r="C2400" s="7">
        <v>1</v>
      </c>
      <c r="D2400" s="7" t="s">
        <v>7123</v>
      </c>
      <c r="E2400" s="7" t="s">
        <v>145</v>
      </c>
      <c r="F2400" s="7" t="s">
        <v>9160</v>
      </c>
      <c r="G2400" s="7" t="s">
        <v>7300</v>
      </c>
      <c r="H2400" s="7" t="s">
        <v>7773</v>
      </c>
      <c r="I2400" s="7" t="s">
        <v>8795</v>
      </c>
      <c r="J2400" s="7" t="s">
        <v>7199</v>
      </c>
      <c r="K2400" s="7" t="s">
        <v>7129</v>
      </c>
      <c r="L2400" s="9" t="s">
        <v>8796</v>
      </c>
      <c r="M2400" s="9" t="s">
        <v>8797</v>
      </c>
      <c r="N2400" s="9"/>
      <c r="O2400" s="7" t="s">
        <v>471</v>
      </c>
      <c r="P2400" s="7"/>
      <c r="Q2400" s="7"/>
      <c r="R2400" s="7">
        <v>51986</v>
      </c>
      <c r="S2400" s="7" t="s">
        <v>480</v>
      </c>
      <c r="T2400" s="7"/>
      <c r="U2400" s="7"/>
      <c r="V2400" s="7"/>
      <c r="W2400" s="7"/>
      <c r="X2400" s="7"/>
      <c r="Y2400" s="7"/>
      <c r="Z2400" s="9" t="s">
        <v>7766</v>
      </c>
      <c r="AA2400" s="7" t="s">
        <v>480</v>
      </c>
      <c r="AB2400" s="7">
        <v>1</v>
      </c>
    </row>
    <row r="2401" spans="1:28" ht="21.6" customHeight="1">
      <c r="A2401" s="7">
        <v>42</v>
      </c>
      <c r="B2401" s="7">
        <v>2026062306</v>
      </c>
      <c r="C2401" s="7">
        <v>1</v>
      </c>
      <c r="D2401" s="7" t="s">
        <v>7123</v>
      </c>
      <c r="E2401" s="7" t="s">
        <v>145</v>
      </c>
      <c r="F2401" s="7" t="s">
        <v>9160</v>
      </c>
      <c r="G2401" s="7" t="s">
        <v>7696</v>
      </c>
      <c r="H2401" s="7" t="s">
        <v>7847</v>
      </c>
      <c r="I2401" s="7" t="s">
        <v>8816</v>
      </c>
      <c r="J2401" s="7" t="s">
        <v>7703</v>
      </c>
      <c r="K2401" s="7" t="s">
        <v>7129</v>
      </c>
      <c r="L2401" s="9" t="s">
        <v>8796</v>
      </c>
      <c r="M2401" s="9" t="s">
        <v>8797</v>
      </c>
      <c r="N2401" s="9"/>
      <c r="O2401" s="7" t="s">
        <v>471</v>
      </c>
      <c r="P2401" s="7"/>
      <c r="Q2401" s="7">
        <v>29261</v>
      </c>
      <c r="R2401" s="7">
        <v>771874</v>
      </c>
      <c r="S2401" s="7" t="s">
        <v>480</v>
      </c>
      <c r="T2401" s="7"/>
      <c r="U2401" s="7"/>
      <c r="V2401" s="7"/>
      <c r="W2401" s="7"/>
      <c r="X2401" s="7"/>
      <c r="Y2401" s="7"/>
      <c r="Z2401" s="9" t="s">
        <v>9162</v>
      </c>
      <c r="AA2401" s="7" t="s">
        <v>480</v>
      </c>
      <c r="AB2401" s="7">
        <v>1</v>
      </c>
    </row>
    <row r="2402" spans="1:28" ht="21.6" customHeight="1">
      <c r="A2402" s="7">
        <v>171</v>
      </c>
      <c r="B2402" s="7">
        <v>2026062312</v>
      </c>
      <c r="C2402" s="7">
        <v>1</v>
      </c>
      <c r="D2402" s="7" t="s">
        <v>7123</v>
      </c>
      <c r="E2402" s="7" t="s">
        <v>125</v>
      </c>
      <c r="F2402" s="7" t="s">
        <v>9160</v>
      </c>
      <c r="G2402" s="7" t="s">
        <v>7314</v>
      </c>
      <c r="H2402" s="7" t="s">
        <v>7196</v>
      </c>
      <c r="I2402" s="7" t="s">
        <v>8483</v>
      </c>
      <c r="J2402" s="7" t="s">
        <v>7170</v>
      </c>
      <c r="K2402" s="7" t="s">
        <v>7129</v>
      </c>
      <c r="L2402" s="9" t="s">
        <v>7323</v>
      </c>
      <c r="M2402" s="9" t="s">
        <v>7882</v>
      </c>
      <c r="N2402" s="9" t="s">
        <v>7883</v>
      </c>
      <c r="O2402" s="7" t="s">
        <v>471</v>
      </c>
      <c r="P2402" s="7"/>
      <c r="Q2402" s="7">
        <v>8336</v>
      </c>
      <c r="R2402" s="7">
        <v>8059</v>
      </c>
      <c r="S2402" s="7" t="s">
        <v>480</v>
      </c>
      <c r="T2402" s="7"/>
      <c r="U2402" s="7"/>
      <c r="V2402" s="7"/>
      <c r="W2402" s="7"/>
      <c r="X2402" s="7"/>
      <c r="Y2402" s="7"/>
      <c r="Z2402" s="9" t="s">
        <v>7641</v>
      </c>
      <c r="AA2402" s="7"/>
      <c r="AB2402" s="7"/>
    </row>
    <row r="2403" spans="1:28" ht="21.6" customHeight="1">
      <c r="A2403" s="7">
        <v>93</v>
      </c>
      <c r="B2403" s="7">
        <v>2026062439</v>
      </c>
      <c r="C2403" s="7">
        <v>1</v>
      </c>
      <c r="D2403" s="7" t="s">
        <v>7123</v>
      </c>
      <c r="E2403" s="7" t="s">
        <v>130</v>
      </c>
      <c r="F2403" s="7" t="s">
        <v>9163</v>
      </c>
      <c r="G2403" s="7" t="s">
        <v>8987</v>
      </c>
      <c r="H2403" s="7" t="s">
        <v>7941</v>
      </c>
      <c r="I2403" s="7" t="s">
        <v>7853</v>
      </c>
      <c r="J2403" s="7" t="s">
        <v>7199</v>
      </c>
      <c r="K2403" s="7" t="s">
        <v>7129</v>
      </c>
      <c r="L2403" s="9" t="s">
        <v>7574</v>
      </c>
      <c r="M2403" s="9" t="s">
        <v>7854</v>
      </c>
      <c r="N2403" s="9"/>
      <c r="O2403" s="7" t="s">
        <v>471</v>
      </c>
      <c r="P2403" s="7"/>
      <c r="Q2403" s="7"/>
      <c r="R2403" s="7">
        <v>50968</v>
      </c>
      <c r="S2403" s="7" t="s">
        <v>480</v>
      </c>
      <c r="T2403" s="7"/>
      <c r="U2403" s="7"/>
      <c r="V2403" s="7"/>
      <c r="W2403" s="7"/>
      <c r="X2403" s="7"/>
      <c r="Y2403" s="7"/>
      <c r="Z2403" s="9" t="s">
        <v>7132</v>
      </c>
      <c r="AA2403" s="7"/>
      <c r="AB2403" s="7"/>
    </row>
    <row r="2404" spans="1:28" ht="21.6" customHeight="1">
      <c r="A2404" s="7">
        <v>102</v>
      </c>
      <c r="B2404" s="7">
        <v>2026062434</v>
      </c>
      <c r="C2404" s="7">
        <v>1</v>
      </c>
      <c r="D2404" s="7" t="s">
        <v>7123</v>
      </c>
      <c r="E2404" s="7" t="s">
        <v>130</v>
      </c>
      <c r="F2404" s="7" t="s">
        <v>9163</v>
      </c>
      <c r="G2404" s="7" t="s">
        <v>7314</v>
      </c>
      <c r="H2404" s="7" t="s">
        <v>8987</v>
      </c>
      <c r="I2404" s="7" t="s">
        <v>9032</v>
      </c>
      <c r="J2404" s="7" t="s">
        <v>7223</v>
      </c>
      <c r="K2404" s="7" t="s">
        <v>7129</v>
      </c>
      <c r="L2404" s="9" t="s">
        <v>7574</v>
      </c>
      <c r="M2404" s="9" t="s">
        <v>8330</v>
      </c>
      <c r="N2404" s="9"/>
      <c r="O2404" s="7" t="s">
        <v>471</v>
      </c>
      <c r="P2404" s="7"/>
      <c r="Q2404" s="7"/>
      <c r="R2404" s="7">
        <v>30902</v>
      </c>
      <c r="S2404" s="7" t="s">
        <v>480</v>
      </c>
      <c r="T2404" s="7"/>
      <c r="U2404" s="7"/>
      <c r="V2404" s="7"/>
      <c r="W2404" s="7"/>
      <c r="X2404" s="7"/>
      <c r="Y2404" s="7"/>
      <c r="Z2404" s="9" t="s">
        <v>7132</v>
      </c>
      <c r="AA2404" s="7"/>
      <c r="AB2404" s="7"/>
    </row>
    <row r="2405" spans="1:28" ht="21.6" customHeight="1">
      <c r="A2405" s="7">
        <v>224</v>
      </c>
      <c r="B2405" s="7">
        <v>2026062464</v>
      </c>
      <c r="C2405" s="7">
        <v>1</v>
      </c>
      <c r="D2405" s="7" t="s">
        <v>7123</v>
      </c>
      <c r="E2405" s="7" t="s">
        <v>125</v>
      </c>
      <c r="F2405" s="7" t="s">
        <v>9163</v>
      </c>
      <c r="G2405" s="7" t="s">
        <v>7314</v>
      </c>
      <c r="H2405" s="7" t="s">
        <v>7196</v>
      </c>
      <c r="I2405" s="7" t="s">
        <v>7420</v>
      </c>
      <c r="J2405" s="7" t="s">
        <v>7234</v>
      </c>
      <c r="K2405" s="7" t="s">
        <v>7129</v>
      </c>
      <c r="L2405" s="9" t="s">
        <v>7335</v>
      </c>
      <c r="M2405" s="9" t="s">
        <v>7421</v>
      </c>
      <c r="N2405" s="9" t="s">
        <v>7422</v>
      </c>
      <c r="O2405" s="7" t="s">
        <v>471</v>
      </c>
      <c r="P2405" s="7"/>
      <c r="Q2405" s="7">
        <v>120</v>
      </c>
      <c r="R2405" s="7">
        <v>10534</v>
      </c>
      <c r="S2405" s="7" t="s">
        <v>480</v>
      </c>
      <c r="T2405" s="7"/>
      <c r="U2405" s="7"/>
      <c r="V2405" s="7"/>
      <c r="W2405" s="7"/>
      <c r="X2405" s="7"/>
      <c r="Y2405" s="7"/>
      <c r="Z2405" s="9" t="s">
        <v>7641</v>
      </c>
      <c r="AA2405" s="7" t="s">
        <v>480</v>
      </c>
      <c r="AB2405" s="7">
        <v>1</v>
      </c>
    </row>
    <row r="2406" spans="1:28" ht="21.6" customHeight="1">
      <c r="A2406" s="7">
        <v>225</v>
      </c>
      <c r="B2406" s="7">
        <v>2026062465</v>
      </c>
      <c r="C2406" s="7">
        <v>1</v>
      </c>
      <c r="D2406" s="7" t="s">
        <v>7123</v>
      </c>
      <c r="E2406" s="7" t="s">
        <v>125</v>
      </c>
      <c r="F2406" s="7" t="s">
        <v>9163</v>
      </c>
      <c r="G2406" s="7" t="s">
        <v>7196</v>
      </c>
      <c r="H2406" s="7" t="s">
        <v>7150</v>
      </c>
      <c r="I2406" s="7" t="s">
        <v>8340</v>
      </c>
      <c r="J2406" s="7" t="s">
        <v>7234</v>
      </c>
      <c r="K2406" s="7" t="s">
        <v>7129</v>
      </c>
      <c r="L2406" s="9" t="s">
        <v>7200</v>
      </c>
      <c r="M2406" s="9" t="s">
        <v>7679</v>
      </c>
      <c r="N2406" s="9" t="s">
        <v>7680</v>
      </c>
      <c r="O2406" s="7" t="s">
        <v>471</v>
      </c>
      <c r="P2406" s="7"/>
      <c r="Q2406" s="7">
        <v>431</v>
      </c>
      <c r="R2406" s="7">
        <v>34650</v>
      </c>
      <c r="S2406" s="7" t="s">
        <v>480</v>
      </c>
      <c r="T2406" s="7"/>
      <c r="U2406" s="7"/>
      <c r="V2406" s="7"/>
      <c r="W2406" s="7"/>
      <c r="X2406" s="7"/>
      <c r="Y2406" s="7"/>
      <c r="Z2406" s="9" t="s">
        <v>7641</v>
      </c>
      <c r="AA2406" s="7" t="s">
        <v>480</v>
      </c>
      <c r="AB2406" s="7">
        <v>1</v>
      </c>
    </row>
    <row r="2407" spans="1:28" ht="21.6" customHeight="1">
      <c r="A2407" s="7">
        <v>28</v>
      </c>
      <c r="B2407" s="7">
        <v>2026062586</v>
      </c>
      <c r="C2407" s="7">
        <v>1</v>
      </c>
      <c r="D2407" s="7" t="s">
        <v>7123</v>
      </c>
      <c r="E2407" s="7" t="s">
        <v>145</v>
      </c>
      <c r="F2407" s="7" t="s">
        <v>9164</v>
      </c>
      <c r="G2407" s="7" t="s">
        <v>7523</v>
      </c>
      <c r="H2407" s="7" t="s">
        <v>9165</v>
      </c>
      <c r="I2407" s="7" t="s">
        <v>7407</v>
      </c>
      <c r="J2407" s="7" t="s">
        <v>7223</v>
      </c>
      <c r="K2407" s="7" t="s">
        <v>7129</v>
      </c>
      <c r="L2407" s="9" t="s">
        <v>8898</v>
      </c>
      <c r="M2407" s="9" t="s">
        <v>8899</v>
      </c>
      <c r="N2407" s="9"/>
      <c r="O2407" s="7" t="s">
        <v>471</v>
      </c>
      <c r="P2407" s="7"/>
      <c r="Q2407" s="7"/>
      <c r="R2407" s="7">
        <v>9477</v>
      </c>
      <c r="S2407" s="7" t="s">
        <v>480</v>
      </c>
      <c r="T2407" s="7"/>
      <c r="U2407" s="7"/>
      <c r="V2407" s="7"/>
      <c r="W2407" s="7"/>
      <c r="X2407" s="7"/>
      <c r="Y2407" s="7"/>
      <c r="Z2407" s="9" t="s">
        <v>8935</v>
      </c>
      <c r="AA2407" s="7" t="s">
        <v>480</v>
      </c>
      <c r="AB2407" s="7"/>
    </row>
    <row r="2408" spans="1:28" ht="21.6" customHeight="1">
      <c r="A2408" s="7">
        <v>40</v>
      </c>
      <c r="B2408" s="7">
        <v>2026062596</v>
      </c>
      <c r="C2408" s="7">
        <v>1</v>
      </c>
      <c r="D2408" s="7" t="s">
        <v>7123</v>
      </c>
      <c r="E2408" s="7" t="s">
        <v>145</v>
      </c>
      <c r="F2408" s="7" t="s">
        <v>9164</v>
      </c>
      <c r="G2408" s="7" t="s">
        <v>8054</v>
      </c>
      <c r="H2408" s="7" t="s">
        <v>8543</v>
      </c>
      <c r="I2408" s="7" t="s">
        <v>8770</v>
      </c>
      <c r="J2408" s="7" t="s">
        <v>8496</v>
      </c>
      <c r="K2408" s="7" t="s">
        <v>7129</v>
      </c>
      <c r="L2408" s="9" t="s">
        <v>8771</v>
      </c>
      <c r="M2408" s="9" t="s">
        <v>8772</v>
      </c>
      <c r="N2408" s="9"/>
      <c r="O2408" s="7" t="s">
        <v>471</v>
      </c>
      <c r="P2408" s="7"/>
      <c r="Q2408" s="7"/>
      <c r="R2408" s="7">
        <v>147513</v>
      </c>
      <c r="S2408" s="7" t="s">
        <v>480</v>
      </c>
      <c r="T2408" s="7"/>
      <c r="U2408" s="7"/>
      <c r="V2408" s="7"/>
      <c r="W2408" s="7"/>
      <c r="X2408" s="7"/>
      <c r="Y2408" s="7"/>
      <c r="Z2408" s="9" t="s">
        <v>8935</v>
      </c>
      <c r="AA2408" s="7" t="s">
        <v>480</v>
      </c>
      <c r="AB2408" s="7">
        <v>1</v>
      </c>
    </row>
    <row r="2409" spans="1:28" ht="21.6" customHeight="1">
      <c r="A2409" s="7">
        <v>93</v>
      </c>
      <c r="B2409" s="7">
        <v>2026062599</v>
      </c>
      <c r="C2409" s="7">
        <v>1</v>
      </c>
      <c r="D2409" s="7" t="s">
        <v>7123</v>
      </c>
      <c r="E2409" s="7" t="s">
        <v>130</v>
      </c>
      <c r="F2409" s="7" t="s">
        <v>9164</v>
      </c>
      <c r="G2409" s="7" t="s">
        <v>7314</v>
      </c>
      <c r="H2409" s="7" t="s">
        <v>7861</v>
      </c>
      <c r="I2409" s="7" t="s">
        <v>8981</v>
      </c>
      <c r="J2409" s="7" t="s">
        <v>7170</v>
      </c>
      <c r="K2409" s="7" t="s">
        <v>7129</v>
      </c>
      <c r="L2409" s="9" t="s">
        <v>8982</v>
      </c>
      <c r="M2409" s="9" t="s">
        <v>8983</v>
      </c>
      <c r="N2409" s="9" t="s">
        <v>8984</v>
      </c>
      <c r="O2409" s="7" t="s">
        <v>471</v>
      </c>
      <c r="P2409" s="7">
        <v>982</v>
      </c>
      <c r="Q2409" s="7">
        <v>24429</v>
      </c>
      <c r="R2409" s="7">
        <v>116902</v>
      </c>
      <c r="S2409" s="7" t="s">
        <v>480</v>
      </c>
      <c r="T2409" s="7"/>
      <c r="U2409" s="7"/>
      <c r="V2409" s="7"/>
      <c r="W2409" s="7"/>
      <c r="X2409" s="7"/>
      <c r="Y2409" s="7"/>
      <c r="Z2409" s="9" t="s">
        <v>7132</v>
      </c>
      <c r="AA2409" s="7"/>
      <c r="AB2409" s="7"/>
    </row>
    <row r="2410" spans="1:28" ht="21.6" customHeight="1">
      <c r="A2410" s="7">
        <v>97</v>
      </c>
      <c r="B2410" s="7">
        <v>2026062603</v>
      </c>
      <c r="C2410" s="7">
        <v>1</v>
      </c>
      <c r="D2410" s="7" t="s">
        <v>7123</v>
      </c>
      <c r="E2410" s="7" t="s">
        <v>130</v>
      </c>
      <c r="F2410" s="7" t="s">
        <v>9164</v>
      </c>
      <c r="G2410" s="7" t="s">
        <v>7734</v>
      </c>
      <c r="H2410" s="7" t="s">
        <v>7402</v>
      </c>
      <c r="I2410" s="7" t="s">
        <v>8860</v>
      </c>
      <c r="J2410" s="7" t="s">
        <v>7170</v>
      </c>
      <c r="K2410" s="7" t="s">
        <v>7129</v>
      </c>
      <c r="L2410" s="9" t="s">
        <v>8861</v>
      </c>
      <c r="M2410" s="9" t="s">
        <v>8862</v>
      </c>
      <c r="N2410" s="9"/>
      <c r="O2410" s="7" t="s">
        <v>471</v>
      </c>
      <c r="P2410" s="7"/>
      <c r="Q2410" s="7">
        <v>59</v>
      </c>
      <c r="R2410" s="7">
        <v>28010</v>
      </c>
      <c r="S2410" s="7" t="s">
        <v>480</v>
      </c>
      <c r="T2410" s="7"/>
      <c r="U2410" s="7"/>
      <c r="V2410" s="7"/>
      <c r="W2410" s="7"/>
      <c r="X2410" s="7"/>
      <c r="Y2410" s="7"/>
      <c r="Z2410" s="9" t="s">
        <v>7132</v>
      </c>
      <c r="AA2410" s="7"/>
      <c r="AB2410" s="7"/>
    </row>
    <row r="2411" spans="1:28" ht="21.6" customHeight="1">
      <c r="A2411" s="7">
        <v>192</v>
      </c>
      <c r="B2411" s="7">
        <v>2026062653</v>
      </c>
      <c r="C2411" s="7">
        <v>1</v>
      </c>
      <c r="D2411" s="7" t="s">
        <v>7123</v>
      </c>
      <c r="E2411" s="7" t="s">
        <v>125</v>
      </c>
      <c r="F2411" s="7" t="s">
        <v>9164</v>
      </c>
      <c r="G2411" s="7" t="s">
        <v>8290</v>
      </c>
      <c r="H2411" s="7" t="s">
        <v>7378</v>
      </c>
      <c r="I2411" s="7" t="s">
        <v>7620</v>
      </c>
      <c r="J2411" s="7" t="s">
        <v>7141</v>
      </c>
      <c r="K2411" s="7" t="s">
        <v>7129</v>
      </c>
      <c r="L2411" s="9" t="s">
        <v>7323</v>
      </c>
      <c r="M2411" s="9" t="s">
        <v>7621</v>
      </c>
      <c r="N2411" s="9" t="s">
        <v>7622</v>
      </c>
      <c r="O2411" s="7" t="s">
        <v>471</v>
      </c>
      <c r="P2411" s="7"/>
      <c r="Q2411" s="7">
        <v>5570</v>
      </c>
      <c r="R2411" s="7">
        <v>3457</v>
      </c>
      <c r="S2411" s="7" t="s">
        <v>480</v>
      </c>
      <c r="T2411" s="7"/>
      <c r="U2411" s="7"/>
      <c r="V2411" s="7"/>
      <c r="W2411" s="7"/>
      <c r="X2411" s="7"/>
      <c r="Y2411" s="7"/>
      <c r="Z2411" s="9" t="s">
        <v>7641</v>
      </c>
      <c r="AA2411" s="7"/>
      <c r="AB2411" s="7"/>
    </row>
    <row r="2412" spans="1:28" ht="21.6" customHeight="1">
      <c r="A2412" s="7">
        <v>194</v>
      </c>
      <c r="B2412" s="7">
        <v>2026062777</v>
      </c>
      <c r="C2412" s="7">
        <v>1</v>
      </c>
      <c r="D2412" s="7" t="s">
        <v>7123</v>
      </c>
      <c r="E2412" s="7" t="s">
        <v>125</v>
      </c>
      <c r="F2412" s="7" t="s">
        <v>9166</v>
      </c>
      <c r="G2412" s="7" t="s">
        <v>7712</v>
      </c>
      <c r="H2412" s="7" t="s">
        <v>7314</v>
      </c>
      <c r="I2412" s="7" t="s">
        <v>7625</v>
      </c>
      <c r="J2412" s="7" t="s">
        <v>7141</v>
      </c>
      <c r="K2412" s="7" t="s">
        <v>7129</v>
      </c>
      <c r="L2412" s="9" t="s">
        <v>7323</v>
      </c>
      <c r="M2412" s="9" t="s">
        <v>7626</v>
      </c>
      <c r="N2412" s="9" t="s">
        <v>7627</v>
      </c>
      <c r="O2412" s="7" t="s">
        <v>471</v>
      </c>
      <c r="P2412" s="7"/>
      <c r="Q2412" s="7">
        <v>261</v>
      </c>
      <c r="R2412" s="7">
        <v>8650</v>
      </c>
      <c r="S2412" s="7" t="s">
        <v>480</v>
      </c>
      <c r="T2412" s="7"/>
      <c r="U2412" s="7"/>
      <c r="V2412" s="7"/>
      <c r="W2412" s="7"/>
      <c r="X2412" s="7"/>
      <c r="Y2412" s="7"/>
      <c r="Z2412" s="9" t="s">
        <v>7641</v>
      </c>
      <c r="AA2412" s="7"/>
      <c r="AB2412" s="7"/>
    </row>
    <row r="2413" spans="1:28" ht="21.6" customHeight="1">
      <c r="A2413" s="7">
        <v>196</v>
      </c>
      <c r="B2413" s="7">
        <v>2026062648</v>
      </c>
      <c r="C2413" s="7">
        <v>1</v>
      </c>
      <c r="D2413" s="7" t="s">
        <v>7123</v>
      </c>
      <c r="E2413" s="7" t="s">
        <v>125</v>
      </c>
      <c r="F2413" s="7" t="s">
        <v>9164</v>
      </c>
      <c r="G2413" s="7" t="s">
        <v>8022</v>
      </c>
      <c r="H2413" s="7" t="s">
        <v>8290</v>
      </c>
      <c r="I2413" s="7" t="s">
        <v>8342</v>
      </c>
      <c r="J2413" s="7" t="s">
        <v>7141</v>
      </c>
      <c r="K2413" s="7" t="s">
        <v>7129</v>
      </c>
      <c r="L2413" s="9" t="s">
        <v>7323</v>
      </c>
      <c r="M2413" s="9" t="s">
        <v>8343</v>
      </c>
      <c r="N2413" s="9" t="s">
        <v>8344</v>
      </c>
      <c r="O2413" s="7" t="s">
        <v>471</v>
      </c>
      <c r="P2413" s="7"/>
      <c r="Q2413" s="7">
        <v>1027</v>
      </c>
      <c r="R2413" s="7">
        <v>8538</v>
      </c>
      <c r="S2413" s="7" t="s">
        <v>480</v>
      </c>
      <c r="T2413" s="7"/>
      <c r="U2413" s="7"/>
      <c r="V2413" s="7"/>
      <c r="W2413" s="7"/>
      <c r="X2413" s="7"/>
      <c r="Y2413" s="7"/>
      <c r="Z2413" s="9" t="s">
        <v>7641</v>
      </c>
      <c r="AA2413" s="7"/>
      <c r="AB2413" s="7"/>
    </row>
    <row r="2414" spans="1:28" ht="21.6" customHeight="1">
      <c r="A2414" s="7">
        <v>214</v>
      </c>
      <c r="B2414" s="7">
        <v>2026062634</v>
      </c>
      <c r="C2414" s="7">
        <v>1</v>
      </c>
      <c r="D2414" s="7" t="s">
        <v>7123</v>
      </c>
      <c r="E2414" s="7" t="s">
        <v>125</v>
      </c>
      <c r="F2414" s="7" t="s">
        <v>9164</v>
      </c>
      <c r="G2414" s="7" t="s">
        <v>7332</v>
      </c>
      <c r="H2414" s="7" t="s">
        <v>7793</v>
      </c>
      <c r="I2414" s="7" t="s">
        <v>8471</v>
      </c>
      <c r="J2414" s="7" t="s">
        <v>7170</v>
      </c>
      <c r="K2414" s="7" t="s">
        <v>7129</v>
      </c>
      <c r="L2414" s="9" t="s">
        <v>7323</v>
      </c>
      <c r="M2414" s="9" t="s">
        <v>8472</v>
      </c>
      <c r="N2414" s="9" t="s">
        <v>7325</v>
      </c>
      <c r="O2414" s="7" t="s">
        <v>471</v>
      </c>
      <c r="P2414" s="7"/>
      <c r="Q2414" s="7">
        <v>17147</v>
      </c>
      <c r="R2414" s="7">
        <v>22508</v>
      </c>
      <c r="S2414" s="7" t="s">
        <v>480</v>
      </c>
      <c r="T2414" s="7"/>
      <c r="U2414" s="7"/>
      <c r="V2414" s="7"/>
      <c r="W2414" s="7"/>
      <c r="X2414" s="7"/>
      <c r="Y2414" s="7"/>
      <c r="Z2414" s="9" t="s">
        <v>7641</v>
      </c>
      <c r="AA2414" s="7"/>
      <c r="AB2414" s="7"/>
    </row>
    <row r="2415" spans="1:28" ht="21.6" customHeight="1">
      <c r="A2415" s="7">
        <v>222</v>
      </c>
      <c r="B2415" s="7">
        <v>2026062851</v>
      </c>
      <c r="C2415" s="7">
        <v>1</v>
      </c>
      <c r="D2415" s="7" t="s">
        <v>7123</v>
      </c>
      <c r="E2415" s="7" t="s">
        <v>125</v>
      </c>
      <c r="F2415" s="7" t="s">
        <v>9166</v>
      </c>
      <c r="G2415" s="7" t="s">
        <v>7372</v>
      </c>
      <c r="H2415" s="7" t="s">
        <v>7377</v>
      </c>
      <c r="I2415" s="7" t="s">
        <v>8792</v>
      </c>
      <c r="J2415" s="7" t="s">
        <v>7199</v>
      </c>
      <c r="K2415" s="7" t="s">
        <v>7129</v>
      </c>
      <c r="L2415" s="9" t="s">
        <v>7418</v>
      </c>
      <c r="M2415" s="9" t="s">
        <v>7356</v>
      </c>
      <c r="N2415" s="9" t="s">
        <v>7388</v>
      </c>
      <c r="O2415" s="7" t="s">
        <v>471</v>
      </c>
      <c r="P2415" s="7"/>
      <c r="Q2415" s="7"/>
      <c r="R2415" s="7">
        <v>1700</v>
      </c>
      <c r="S2415" s="7" t="s">
        <v>480</v>
      </c>
      <c r="T2415" s="7"/>
      <c r="U2415" s="7"/>
      <c r="V2415" s="7"/>
      <c r="W2415" s="7"/>
      <c r="X2415" s="7"/>
      <c r="Y2415" s="7"/>
      <c r="Z2415" s="9" t="s">
        <v>7641</v>
      </c>
      <c r="AA2415" s="7" t="s">
        <v>480</v>
      </c>
      <c r="AB2415" s="7">
        <v>1</v>
      </c>
    </row>
    <row r="2416" spans="1:28" ht="21.6" customHeight="1">
      <c r="A2416" s="7">
        <v>244</v>
      </c>
      <c r="B2416" s="7">
        <v>2026062775</v>
      </c>
      <c r="C2416" s="7">
        <v>1</v>
      </c>
      <c r="D2416" s="7" t="s">
        <v>7123</v>
      </c>
      <c r="E2416" s="7" t="s">
        <v>125</v>
      </c>
      <c r="F2416" s="7" t="s">
        <v>9166</v>
      </c>
      <c r="G2416" s="7" t="s">
        <v>7655</v>
      </c>
      <c r="H2416" s="7" t="s">
        <v>7276</v>
      </c>
      <c r="I2416" s="7" t="s">
        <v>7403</v>
      </c>
      <c r="J2416" s="7" t="s">
        <v>7223</v>
      </c>
      <c r="K2416" s="7" t="s">
        <v>7129</v>
      </c>
      <c r="L2416" s="9" t="s">
        <v>7323</v>
      </c>
      <c r="M2416" s="9" t="s">
        <v>7404</v>
      </c>
      <c r="N2416" s="9" t="s">
        <v>7405</v>
      </c>
      <c r="O2416" s="7" t="s">
        <v>471</v>
      </c>
      <c r="P2416" s="7"/>
      <c r="Q2416" s="7"/>
      <c r="R2416" s="7">
        <v>18089</v>
      </c>
      <c r="S2416" s="7" t="s">
        <v>480</v>
      </c>
      <c r="T2416" s="7"/>
      <c r="U2416" s="7"/>
      <c r="V2416" s="7"/>
      <c r="W2416" s="7"/>
      <c r="X2416" s="7"/>
      <c r="Y2416" s="7"/>
      <c r="Z2416" s="9" t="s">
        <v>7641</v>
      </c>
      <c r="AA2416" s="7"/>
      <c r="AB2416" s="7"/>
    </row>
    <row r="2417" spans="1:28" ht="21.6" customHeight="1">
      <c r="A2417" s="7">
        <v>267</v>
      </c>
      <c r="B2417" s="7">
        <v>2026062637</v>
      </c>
      <c r="C2417" s="7">
        <v>1</v>
      </c>
      <c r="D2417" s="7" t="s">
        <v>7123</v>
      </c>
      <c r="E2417" s="7" t="s">
        <v>125</v>
      </c>
      <c r="F2417" s="7" t="s">
        <v>9164</v>
      </c>
      <c r="G2417" s="7" t="s">
        <v>7793</v>
      </c>
      <c r="H2417" s="7" t="s">
        <v>7533</v>
      </c>
      <c r="I2417" s="7" t="s">
        <v>8499</v>
      </c>
      <c r="J2417" s="7" t="s">
        <v>7223</v>
      </c>
      <c r="K2417" s="7" t="s">
        <v>7129</v>
      </c>
      <c r="L2417" s="9" t="s">
        <v>7323</v>
      </c>
      <c r="M2417" s="9" t="s">
        <v>7439</v>
      </c>
      <c r="N2417" s="9" t="s">
        <v>7440</v>
      </c>
      <c r="O2417" s="7" t="s">
        <v>471</v>
      </c>
      <c r="P2417" s="7"/>
      <c r="Q2417" s="7"/>
      <c r="R2417" s="7">
        <v>8998</v>
      </c>
      <c r="S2417" s="7" t="s">
        <v>480</v>
      </c>
      <c r="T2417" s="7"/>
      <c r="U2417" s="7"/>
      <c r="V2417" s="7"/>
      <c r="W2417" s="7"/>
      <c r="X2417" s="7"/>
      <c r="Y2417" s="7"/>
      <c r="Z2417" s="9" t="s">
        <v>7641</v>
      </c>
      <c r="AA2417" s="7"/>
      <c r="AB2417" s="7"/>
    </row>
    <row r="2418" spans="1:28" ht="21.6" customHeight="1">
      <c r="A2418" s="7">
        <v>269</v>
      </c>
      <c r="B2418" s="7">
        <v>2026062847</v>
      </c>
      <c r="C2418" s="7">
        <v>1</v>
      </c>
      <c r="D2418" s="7" t="s">
        <v>7123</v>
      </c>
      <c r="E2418" s="7" t="s">
        <v>125</v>
      </c>
      <c r="F2418" s="7" t="s">
        <v>9166</v>
      </c>
      <c r="G2418" s="7" t="s">
        <v>7332</v>
      </c>
      <c r="H2418" s="7" t="s">
        <v>7333</v>
      </c>
      <c r="I2418" s="7" t="s">
        <v>9036</v>
      </c>
      <c r="J2418" s="7" t="s">
        <v>7223</v>
      </c>
      <c r="K2418" s="7" t="s">
        <v>7129</v>
      </c>
      <c r="L2418" s="9" t="s">
        <v>7355</v>
      </c>
      <c r="M2418" s="9" t="s">
        <v>7356</v>
      </c>
      <c r="N2418" s="9"/>
      <c r="O2418" s="7" t="s">
        <v>471</v>
      </c>
      <c r="P2418" s="7"/>
      <c r="Q2418" s="7"/>
      <c r="R2418" s="7">
        <v>16122</v>
      </c>
      <c r="S2418" s="7" t="s">
        <v>480</v>
      </c>
      <c r="T2418" s="7"/>
      <c r="U2418" s="7"/>
      <c r="V2418" s="7"/>
      <c r="W2418" s="7"/>
      <c r="X2418" s="7"/>
      <c r="Y2418" s="7"/>
      <c r="Z2418" s="9" t="s">
        <v>7641</v>
      </c>
      <c r="AA2418" s="7" t="s">
        <v>480</v>
      </c>
      <c r="AB2418" s="7">
        <v>1</v>
      </c>
    </row>
    <row r="2419" spans="1:28" ht="21.6" customHeight="1">
      <c r="A2419" s="7">
        <v>272</v>
      </c>
      <c r="B2419" s="7">
        <v>2026062640</v>
      </c>
      <c r="C2419" s="7">
        <v>1</v>
      </c>
      <c r="D2419" s="7" t="s">
        <v>7123</v>
      </c>
      <c r="E2419" s="7" t="s">
        <v>125</v>
      </c>
      <c r="F2419" s="7" t="s">
        <v>9164</v>
      </c>
      <c r="G2419" s="7" t="s">
        <v>7533</v>
      </c>
      <c r="H2419" s="7" t="s">
        <v>7372</v>
      </c>
      <c r="I2419" s="7" t="s">
        <v>7911</v>
      </c>
      <c r="J2419" s="7" t="s">
        <v>7234</v>
      </c>
      <c r="K2419" s="7" t="s">
        <v>7129</v>
      </c>
      <c r="L2419" s="9" t="s">
        <v>7323</v>
      </c>
      <c r="M2419" s="9" t="s">
        <v>7912</v>
      </c>
      <c r="N2419" s="9" t="s">
        <v>7913</v>
      </c>
      <c r="O2419" s="7" t="s">
        <v>471</v>
      </c>
      <c r="P2419" s="7"/>
      <c r="Q2419" s="7">
        <v>10683</v>
      </c>
      <c r="R2419" s="7">
        <v>10689</v>
      </c>
      <c r="S2419" s="7" t="s">
        <v>480</v>
      </c>
      <c r="T2419" s="7"/>
      <c r="U2419" s="7"/>
      <c r="V2419" s="7"/>
      <c r="W2419" s="7"/>
      <c r="X2419" s="7"/>
      <c r="Y2419" s="7"/>
      <c r="Z2419" s="9" t="s">
        <v>7641</v>
      </c>
      <c r="AA2419" s="7"/>
      <c r="AB2419" s="7"/>
    </row>
    <row r="2420" spans="1:28" ht="21.6" customHeight="1">
      <c r="A2420" s="7">
        <v>275</v>
      </c>
      <c r="B2420" s="7">
        <v>2026062643</v>
      </c>
      <c r="C2420" s="7">
        <v>1</v>
      </c>
      <c r="D2420" s="7" t="s">
        <v>7123</v>
      </c>
      <c r="E2420" s="7" t="s">
        <v>125</v>
      </c>
      <c r="F2420" s="7" t="s">
        <v>9164</v>
      </c>
      <c r="G2420" s="7" t="s">
        <v>7372</v>
      </c>
      <c r="H2420" s="7" t="s">
        <v>8022</v>
      </c>
      <c r="I2420" s="7" t="s">
        <v>7438</v>
      </c>
      <c r="J2420" s="7" t="s">
        <v>7234</v>
      </c>
      <c r="K2420" s="7" t="s">
        <v>7129</v>
      </c>
      <c r="L2420" s="9" t="s">
        <v>7323</v>
      </c>
      <c r="M2420" s="9" t="s">
        <v>7439</v>
      </c>
      <c r="N2420" s="9" t="s">
        <v>7325</v>
      </c>
      <c r="O2420" s="7" t="s">
        <v>471</v>
      </c>
      <c r="P2420" s="7"/>
      <c r="Q2420" s="7">
        <v>4193</v>
      </c>
      <c r="R2420" s="7">
        <v>3743</v>
      </c>
      <c r="S2420" s="7" t="s">
        <v>480</v>
      </c>
      <c r="T2420" s="7"/>
      <c r="U2420" s="7"/>
      <c r="V2420" s="7"/>
      <c r="W2420" s="7"/>
      <c r="X2420" s="7"/>
      <c r="Y2420" s="7"/>
      <c r="Z2420" s="9" t="s">
        <v>7641</v>
      </c>
      <c r="AA2420" s="7"/>
      <c r="AB2420" s="7"/>
    </row>
    <row r="2421" spans="1:28" ht="21.6" customHeight="1">
      <c r="A2421" s="7">
        <v>318</v>
      </c>
      <c r="B2421" s="7">
        <v>2026062849</v>
      </c>
      <c r="C2421" s="7">
        <v>1</v>
      </c>
      <c r="D2421" s="7" t="s">
        <v>7123</v>
      </c>
      <c r="E2421" s="7" t="s">
        <v>125</v>
      </c>
      <c r="F2421" s="7" t="s">
        <v>9166</v>
      </c>
      <c r="G2421" s="7" t="s">
        <v>7333</v>
      </c>
      <c r="H2421" s="7" t="s">
        <v>7372</v>
      </c>
      <c r="I2421" s="7" t="s">
        <v>7518</v>
      </c>
      <c r="J2421" s="7" t="s">
        <v>1843</v>
      </c>
      <c r="K2421" s="7" t="s">
        <v>7129</v>
      </c>
      <c r="L2421" s="9" t="s">
        <v>7418</v>
      </c>
      <c r="M2421" s="9" t="s">
        <v>7356</v>
      </c>
      <c r="N2421" s="9" t="s">
        <v>7388</v>
      </c>
      <c r="O2421" s="7" t="s">
        <v>471</v>
      </c>
      <c r="P2421" s="7"/>
      <c r="Q2421" s="7"/>
      <c r="R2421" s="7">
        <v>174441</v>
      </c>
      <c r="S2421" s="7" t="s">
        <v>480</v>
      </c>
      <c r="T2421" s="7"/>
      <c r="U2421" s="7"/>
      <c r="V2421" s="7"/>
      <c r="W2421" s="7"/>
      <c r="X2421" s="7"/>
      <c r="Y2421" s="7"/>
      <c r="Z2421" s="9" t="s">
        <v>7641</v>
      </c>
      <c r="AA2421" s="7" t="s">
        <v>480</v>
      </c>
      <c r="AB2421" s="7">
        <v>1</v>
      </c>
    </row>
    <row r="2422" spans="1:28" ht="21.6" customHeight="1">
      <c r="A2422" s="7">
        <v>351</v>
      </c>
      <c r="B2422" s="7">
        <v>2026062766</v>
      </c>
      <c r="C2422" s="7">
        <v>1</v>
      </c>
      <c r="D2422" s="7" t="s">
        <v>7123</v>
      </c>
      <c r="E2422" s="7" t="s">
        <v>125</v>
      </c>
      <c r="F2422" s="7" t="s">
        <v>9166</v>
      </c>
      <c r="G2422" s="7" t="s">
        <v>7196</v>
      </c>
      <c r="H2422" s="7" t="s">
        <v>7700</v>
      </c>
      <c r="I2422" s="7" t="s">
        <v>8564</v>
      </c>
      <c r="J2422" s="7" t="s">
        <v>8474</v>
      </c>
      <c r="K2422" s="7" t="s">
        <v>7129</v>
      </c>
      <c r="L2422" s="9" t="s">
        <v>7323</v>
      </c>
      <c r="M2422" s="9" t="s">
        <v>8565</v>
      </c>
      <c r="N2422" s="9" t="s">
        <v>8566</v>
      </c>
      <c r="O2422" s="7" t="s">
        <v>471</v>
      </c>
      <c r="P2422" s="7"/>
      <c r="Q2422" s="7"/>
      <c r="R2422" s="7">
        <v>5588</v>
      </c>
      <c r="S2422" s="7" t="s">
        <v>480</v>
      </c>
      <c r="T2422" s="7"/>
      <c r="U2422" s="7"/>
      <c r="V2422" s="7"/>
      <c r="W2422" s="7"/>
      <c r="X2422" s="7"/>
      <c r="Y2422" s="7"/>
      <c r="Z2422" s="9" t="s">
        <v>7641</v>
      </c>
      <c r="AA2422" s="7"/>
      <c r="AB2422" s="7"/>
    </row>
    <row r="2423" spans="1:28" ht="21.6" customHeight="1">
      <c r="A2423" s="7">
        <v>353</v>
      </c>
      <c r="B2423" s="7">
        <v>2026062772</v>
      </c>
      <c r="C2423" s="7">
        <v>1</v>
      </c>
      <c r="D2423" s="7" t="s">
        <v>7123</v>
      </c>
      <c r="E2423" s="7" t="s">
        <v>125</v>
      </c>
      <c r="F2423" s="7" t="s">
        <v>9166</v>
      </c>
      <c r="G2423" s="7" t="s">
        <v>7150</v>
      </c>
      <c r="H2423" s="7" t="s">
        <v>7655</v>
      </c>
      <c r="I2423" s="7" t="s">
        <v>8568</v>
      </c>
      <c r="J2423" s="7" t="s">
        <v>8474</v>
      </c>
      <c r="K2423" s="7" t="s">
        <v>7129</v>
      </c>
      <c r="L2423" s="9" t="s">
        <v>7323</v>
      </c>
      <c r="M2423" s="9" t="s">
        <v>8569</v>
      </c>
      <c r="N2423" s="9" t="s">
        <v>8570</v>
      </c>
      <c r="O2423" s="7" t="s">
        <v>471</v>
      </c>
      <c r="P2423" s="7"/>
      <c r="Q2423" s="7"/>
      <c r="R2423" s="7">
        <v>12367</v>
      </c>
      <c r="S2423" s="7" t="s">
        <v>480</v>
      </c>
      <c r="T2423" s="7"/>
      <c r="U2423" s="7"/>
      <c r="V2423" s="7"/>
      <c r="W2423" s="7"/>
      <c r="X2423" s="7"/>
      <c r="Y2423" s="7"/>
      <c r="Z2423" s="9" t="s">
        <v>7641</v>
      </c>
      <c r="AA2423" s="7"/>
      <c r="AB2423" s="7"/>
    </row>
    <row r="2424" spans="1:28" ht="21.6" customHeight="1">
      <c r="A2424" s="7">
        <v>356</v>
      </c>
      <c r="B2424" s="7">
        <v>2026062770</v>
      </c>
      <c r="C2424" s="7">
        <v>1</v>
      </c>
      <c r="D2424" s="7" t="s">
        <v>7123</v>
      </c>
      <c r="E2424" s="7" t="s">
        <v>125</v>
      </c>
      <c r="F2424" s="7" t="s">
        <v>9166</v>
      </c>
      <c r="G2424" s="7" t="s">
        <v>7700</v>
      </c>
      <c r="H2424" s="7" t="s">
        <v>7150</v>
      </c>
      <c r="I2424" s="7" t="s">
        <v>8473</v>
      </c>
      <c r="J2424" s="7" t="s">
        <v>8474</v>
      </c>
      <c r="K2424" s="7" t="s">
        <v>7129</v>
      </c>
      <c r="L2424" s="9" t="s">
        <v>7323</v>
      </c>
      <c r="M2424" s="9" t="s">
        <v>8475</v>
      </c>
      <c r="N2424" s="9" t="s">
        <v>8476</v>
      </c>
      <c r="O2424" s="7" t="s">
        <v>471</v>
      </c>
      <c r="P2424" s="7"/>
      <c r="Q2424" s="7"/>
      <c r="R2424" s="7">
        <v>6750</v>
      </c>
      <c r="S2424" s="7" t="s">
        <v>480</v>
      </c>
      <c r="T2424" s="7"/>
      <c r="U2424" s="7"/>
      <c r="V2424" s="7"/>
      <c r="W2424" s="7"/>
      <c r="X2424" s="7"/>
      <c r="Y2424" s="7"/>
      <c r="Z2424" s="9" t="s">
        <v>7641</v>
      </c>
      <c r="AA2424" s="7"/>
      <c r="AB2424" s="7"/>
    </row>
    <row r="2425" spans="1:28" ht="21.6" customHeight="1">
      <c r="A2425" s="7">
        <v>3</v>
      </c>
      <c r="B2425" s="7">
        <v>2026063044</v>
      </c>
      <c r="C2425" s="7">
        <v>1</v>
      </c>
      <c r="D2425" s="7" t="s">
        <v>7123</v>
      </c>
      <c r="E2425" s="7" t="s">
        <v>145</v>
      </c>
      <c r="F2425" s="7" t="s">
        <v>9167</v>
      </c>
      <c r="G2425" s="7" t="s">
        <v>7859</v>
      </c>
      <c r="H2425" s="7" t="s">
        <v>7583</v>
      </c>
      <c r="I2425" s="7" t="s">
        <v>7146</v>
      </c>
      <c r="J2425" s="7" t="s">
        <v>7141</v>
      </c>
      <c r="K2425" s="7" t="s">
        <v>7129</v>
      </c>
      <c r="L2425" s="9" t="s">
        <v>7147</v>
      </c>
      <c r="M2425" s="9" t="s">
        <v>7148</v>
      </c>
      <c r="N2425" s="9" t="s">
        <v>7830</v>
      </c>
      <c r="O2425" s="7" t="s">
        <v>471</v>
      </c>
      <c r="P2425" s="7"/>
      <c r="Q2425" s="7">
        <v>2319</v>
      </c>
      <c r="R2425" s="7">
        <v>19321</v>
      </c>
      <c r="S2425" s="7" t="s">
        <v>480</v>
      </c>
      <c r="T2425" s="7"/>
      <c r="U2425" s="7"/>
      <c r="V2425" s="7"/>
      <c r="W2425" s="7"/>
      <c r="X2425" s="7"/>
      <c r="Y2425" s="7"/>
      <c r="Z2425" s="9" t="s">
        <v>8867</v>
      </c>
      <c r="AA2425" s="7" t="s">
        <v>480</v>
      </c>
      <c r="AB2425" s="7">
        <v>1</v>
      </c>
    </row>
    <row r="2426" spans="1:28" ht="21.6" customHeight="1">
      <c r="A2426" s="7">
        <v>9</v>
      </c>
      <c r="B2426" s="7">
        <v>2026063167</v>
      </c>
      <c r="C2426" s="7">
        <v>1</v>
      </c>
      <c r="D2426" s="7" t="s">
        <v>7123</v>
      </c>
      <c r="E2426" s="7" t="s">
        <v>145</v>
      </c>
      <c r="F2426" s="7" t="s">
        <v>9167</v>
      </c>
      <c r="G2426" s="7" t="s">
        <v>7288</v>
      </c>
      <c r="H2426" s="7" t="s">
        <v>7973</v>
      </c>
      <c r="I2426" s="7" t="s">
        <v>7180</v>
      </c>
      <c r="J2426" s="7" t="s">
        <v>7170</v>
      </c>
      <c r="K2426" s="7" t="s">
        <v>7129</v>
      </c>
      <c r="L2426" s="9" t="s">
        <v>7181</v>
      </c>
      <c r="M2426" s="9" t="s">
        <v>7182</v>
      </c>
      <c r="N2426" s="9" t="s">
        <v>7183</v>
      </c>
      <c r="O2426" s="7" t="s">
        <v>471</v>
      </c>
      <c r="P2426" s="7"/>
      <c r="Q2426" s="7">
        <v>1805</v>
      </c>
      <c r="R2426" s="7">
        <v>89320</v>
      </c>
      <c r="S2426" s="7" t="s">
        <v>480</v>
      </c>
      <c r="T2426" s="7"/>
      <c r="U2426" s="7"/>
      <c r="V2426" s="7"/>
      <c r="W2426" s="7"/>
      <c r="X2426" s="7"/>
      <c r="Y2426" s="7"/>
      <c r="Z2426" s="9" t="s">
        <v>8935</v>
      </c>
      <c r="AA2426" s="7" t="s">
        <v>480</v>
      </c>
      <c r="AB2426" s="7">
        <v>1</v>
      </c>
    </row>
    <row r="2427" spans="1:28" ht="21.6" customHeight="1">
      <c r="A2427" s="7">
        <v>15</v>
      </c>
      <c r="B2427" s="7">
        <v>2026063046</v>
      </c>
      <c r="C2427" s="7">
        <v>1</v>
      </c>
      <c r="D2427" s="7" t="s">
        <v>7123</v>
      </c>
      <c r="E2427" s="7" t="s">
        <v>145</v>
      </c>
      <c r="F2427" s="7" t="s">
        <v>9167</v>
      </c>
      <c r="G2427" s="7" t="s">
        <v>7999</v>
      </c>
      <c r="H2427" s="7" t="s">
        <v>7859</v>
      </c>
      <c r="I2427" s="7" t="s">
        <v>7186</v>
      </c>
      <c r="J2427" s="7" t="s">
        <v>7170</v>
      </c>
      <c r="K2427" s="7" t="s">
        <v>7129</v>
      </c>
      <c r="L2427" s="9" t="s">
        <v>7187</v>
      </c>
      <c r="M2427" s="9" t="s">
        <v>7188</v>
      </c>
      <c r="N2427" s="9"/>
      <c r="O2427" s="7" t="s">
        <v>471</v>
      </c>
      <c r="P2427" s="7"/>
      <c r="Q2427" s="7">
        <v>2514</v>
      </c>
      <c r="R2427" s="7">
        <v>4725</v>
      </c>
      <c r="S2427" s="7" t="s">
        <v>480</v>
      </c>
      <c r="T2427" s="7"/>
      <c r="U2427" s="7"/>
      <c r="V2427" s="7"/>
      <c r="W2427" s="7"/>
      <c r="X2427" s="7"/>
      <c r="Y2427" s="7"/>
      <c r="Z2427" s="9" t="s">
        <v>7766</v>
      </c>
      <c r="AA2427" s="7" t="s">
        <v>480</v>
      </c>
      <c r="AB2427" s="7">
        <v>1</v>
      </c>
    </row>
    <row r="2428" spans="1:28" ht="21.6" customHeight="1">
      <c r="A2428" s="7">
        <v>20</v>
      </c>
      <c r="B2428" s="7">
        <v>2026063016</v>
      </c>
      <c r="C2428" s="7">
        <v>1</v>
      </c>
      <c r="D2428" s="7" t="s">
        <v>7123</v>
      </c>
      <c r="E2428" s="7" t="s">
        <v>145</v>
      </c>
      <c r="F2428" s="7" t="s">
        <v>9167</v>
      </c>
      <c r="G2428" s="7" t="s">
        <v>8081</v>
      </c>
      <c r="H2428" s="7" t="s">
        <v>8946</v>
      </c>
      <c r="I2428" s="7" t="s">
        <v>8314</v>
      </c>
      <c r="J2428" s="7" t="s">
        <v>7170</v>
      </c>
      <c r="K2428" s="7" t="s">
        <v>7129</v>
      </c>
      <c r="L2428" s="9" t="s">
        <v>8315</v>
      </c>
      <c r="M2428" s="9" t="s">
        <v>7131</v>
      </c>
      <c r="N2428" s="9"/>
      <c r="O2428" s="7" t="s">
        <v>471</v>
      </c>
      <c r="P2428" s="7"/>
      <c r="Q2428" s="7">
        <v>1207</v>
      </c>
      <c r="R2428" s="7">
        <v>15011</v>
      </c>
      <c r="S2428" s="7" t="s">
        <v>480</v>
      </c>
      <c r="T2428" s="7"/>
      <c r="U2428" s="7"/>
      <c r="V2428" s="7"/>
      <c r="W2428" s="7"/>
      <c r="X2428" s="7"/>
      <c r="Y2428" s="7"/>
      <c r="Z2428" s="9" t="s">
        <v>7766</v>
      </c>
      <c r="AA2428" s="7" t="s">
        <v>480</v>
      </c>
      <c r="AB2428" s="7">
        <v>1</v>
      </c>
    </row>
    <row r="2429" spans="1:28" ht="21.6" customHeight="1">
      <c r="A2429" s="7">
        <v>45</v>
      </c>
      <c r="B2429" s="7">
        <v>2026063092</v>
      </c>
      <c r="C2429" s="7">
        <v>1</v>
      </c>
      <c r="D2429" s="7" t="s">
        <v>7123</v>
      </c>
      <c r="E2429" s="7" t="s">
        <v>145</v>
      </c>
      <c r="F2429" s="7" t="s">
        <v>9167</v>
      </c>
      <c r="G2429" s="7" t="s">
        <v>7138</v>
      </c>
      <c r="H2429" s="7" t="s">
        <v>7594</v>
      </c>
      <c r="I2429" s="7" t="s">
        <v>8171</v>
      </c>
      <c r="J2429" s="7" t="s">
        <v>7247</v>
      </c>
      <c r="K2429" s="7" t="s">
        <v>7129</v>
      </c>
      <c r="L2429" s="9" t="s">
        <v>7235</v>
      </c>
      <c r="M2429" s="9" t="s">
        <v>7236</v>
      </c>
      <c r="N2429" s="9"/>
      <c r="O2429" s="7" t="s">
        <v>471</v>
      </c>
      <c r="P2429" s="7"/>
      <c r="Q2429" s="7">
        <v>2963</v>
      </c>
      <c r="R2429" s="7">
        <v>33288</v>
      </c>
      <c r="S2429" s="7" t="s">
        <v>480</v>
      </c>
      <c r="T2429" s="7"/>
      <c r="U2429" s="7"/>
      <c r="V2429" s="7"/>
      <c r="W2429" s="7"/>
      <c r="X2429" s="7"/>
      <c r="Y2429" s="7"/>
      <c r="Z2429" s="9" t="s">
        <v>7766</v>
      </c>
      <c r="AA2429" s="7" t="s">
        <v>480</v>
      </c>
      <c r="AB2429" s="7">
        <v>1</v>
      </c>
    </row>
    <row r="2430" spans="1:28" ht="21.6" customHeight="1">
      <c r="A2430" s="7">
        <v>55</v>
      </c>
      <c r="B2430" s="7">
        <v>2026063053</v>
      </c>
      <c r="C2430" s="7">
        <v>1</v>
      </c>
      <c r="D2430" s="7" t="s">
        <v>7123</v>
      </c>
      <c r="E2430" s="7" t="s">
        <v>145</v>
      </c>
      <c r="F2430" s="7" t="s">
        <v>9167</v>
      </c>
      <c r="G2430" s="7" t="s">
        <v>7833</v>
      </c>
      <c r="H2430" s="7" t="s">
        <v>7661</v>
      </c>
      <c r="I2430" s="7" t="s">
        <v>8174</v>
      </c>
      <c r="J2430" s="7" t="s">
        <v>7274</v>
      </c>
      <c r="K2430" s="7" t="s">
        <v>7129</v>
      </c>
      <c r="L2430" s="9" t="s">
        <v>7260</v>
      </c>
      <c r="M2430" s="9" t="s">
        <v>7261</v>
      </c>
      <c r="N2430" s="9"/>
      <c r="O2430" s="7" t="s">
        <v>471</v>
      </c>
      <c r="P2430" s="7"/>
      <c r="Q2430" s="7">
        <v>12861</v>
      </c>
      <c r="R2430" s="7">
        <v>14282</v>
      </c>
      <c r="S2430" s="7" t="s">
        <v>480</v>
      </c>
      <c r="T2430" s="7"/>
      <c r="U2430" s="7"/>
      <c r="V2430" s="7"/>
      <c r="W2430" s="7"/>
      <c r="X2430" s="7"/>
      <c r="Y2430" s="7"/>
      <c r="Z2430" s="9" t="s">
        <v>9168</v>
      </c>
      <c r="AA2430" s="7" t="s">
        <v>480</v>
      </c>
      <c r="AB2430" s="7">
        <v>1</v>
      </c>
    </row>
    <row r="2431" spans="1:28" ht="21.6" customHeight="1">
      <c r="A2431" s="7">
        <v>150</v>
      </c>
      <c r="B2431" s="7">
        <v>2026063138</v>
      </c>
      <c r="C2431" s="7">
        <v>1</v>
      </c>
      <c r="D2431" s="7" t="s">
        <v>7123</v>
      </c>
      <c r="E2431" s="7" t="s">
        <v>130</v>
      </c>
      <c r="F2431" s="7" t="s">
        <v>9167</v>
      </c>
      <c r="G2431" s="7" t="s">
        <v>7150</v>
      </c>
      <c r="H2431" s="7" t="s">
        <v>7570</v>
      </c>
      <c r="I2431" s="7" t="s">
        <v>7273</v>
      </c>
      <c r="J2431" s="7" t="s">
        <v>7274</v>
      </c>
      <c r="K2431" s="7" t="s">
        <v>7129</v>
      </c>
      <c r="L2431" s="9" t="s">
        <v>7266</v>
      </c>
      <c r="M2431" s="9" t="s">
        <v>7267</v>
      </c>
      <c r="N2431" s="9" t="s">
        <v>7268</v>
      </c>
      <c r="O2431" s="7" t="s">
        <v>471</v>
      </c>
      <c r="P2431" s="7"/>
      <c r="Q2431" s="7">
        <v>1024</v>
      </c>
      <c r="R2431" s="7">
        <v>42758</v>
      </c>
      <c r="S2431" s="7" t="s">
        <v>480</v>
      </c>
      <c r="T2431" s="7"/>
      <c r="U2431" s="7"/>
      <c r="V2431" s="7"/>
      <c r="W2431" s="7"/>
      <c r="X2431" s="7"/>
      <c r="Y2431" s="7"/>
      <c r="Z2431" s="9" t="s">
        <v>7132</v>
      </c>
      <c r="AA2431" s="7" t="s">
        <v>480</v>
      </c>
      <c r="AB2431" s="7"/>
    </row>
    <row r="2432" spans="1:28" ht="21.6" customHeight="1">
      <c r="A2432" s="7">
        <v>158</v>
      </c>
      <c r="B2432" s="7">
        <v>2026063134</v>
      </c>
      <c r="C2432" s="7">
        <v>1</v>
      </c>
      <c r="D2432" s="7" t="s">
        <v>7123</v>
      </c>
      <c r="E2432" s="7" t="s">
        <v>130</v>
      </c>
      <c r="F2432" s="7" t="s">
        <v>9167</v>
      </c>
      <c r="G2432" s="7" t="s">
        <v>7314</v>
      </c>
      <c r="H2432" s="7" t="s">
        <v>7196</v>
      </c>
      <c r="I2432" s="7" t="s">
        <v>7281</v>
      </c>
      <c r="J2432" s="7" t="s">
        <v>7282</v>
      </c>
      <c r="K2432" s="7" t="s">
        <v>7129</v>
      </c>
      <c r="L2432" s="9" t="s">
        <v>7266</v>
      </c>
      <c r="M2432" s="9" t="s">
        <v>7267</v>
      </c>
      <c r="N2432" s="9" t="s">
        <v>7283</v>
      </c>
      <c r="O2432" s="7" t="s">
        <v>471</v>
      </c>
      <c r="P2432" s="7"/>
      <c r="Q2432" s="7"/>
      <c r="R2432" s="7">
        <v>177970</v>
      </c>
      <c r="S2432" s="7" t="s">
        <v>480</v>
      </c>
      <c r="T2432" s="7"/>
      <c r="U2432" s="7"/>
      <c r="V2432" s="7"/>
      <c r="W2432" s="7"/>
      <c r="X2432" s="7"/>
      <c r="Y2432" s="7"/>
      <c r="Z2432" s="9" t="s">
        <v>7132</v>
      </c>
      <c r="AA2432" s="7" t="s">
        <v>480</v>
      </c>
      <c r="AB2432" s="7">
        <v>1</v>
      </c>
    </row>
    <row r="2433" spans="1:28" ht="21.6" customHeight="1">
      <c r="A2433" s="7">
        <v>160</v>
      </c>
      <c r="B2433" s="7">
        <v>2026063136</v>
      </c>
      <c r="C2433" s="7">
        <v>1</v>
      </c>
      <c r="D2433" s="7" t="s">
        <v>7123</v>
      </c>
      <c r="E2433" s="7" t="s">
        <v>130</v>
      </c>
      <c r="F2433" s="7" t="s">
        <v>9167</v>
      </c>
      <c r="G2433" s="7" t="s">
        <v>7196</v>
      </c>
      <c r="H2433" s="7" t="s">
        <v>7150</v>
      </c>
      <c r="I2433" s="7" t="s">
        <v>7286</v>
      </c>
      <c r="J2433" s="7" t="s">
        <v>7282</v>
      </c>
      <c r="K2433" s="7" t="s">
        <v>7129</v>
      </c>
      <c r="L2433" s="9" t="s">
        <v>7266</v>
      </c>
      <c r="M2433" s="9" t="s">
        <v>7267</v>
      </c>
      <c r="N2433" s="9" t="s">
        <v>7287</v>
      </c>
      <c r="O2433" s="7" t="s">
        <v>471</v>
      </c>
      <c r="P2433" s="7"/>
      <c r="Q2433" s="7"/>
      <c r="R2433" s="7">
        <v>72559</v>
      </c>
      <c r="S2433" s="7" t="s">
        <v>480</v>
      </c>
      <c r="T2433" s="7"/>
      <c r="U2433" s="7"/>
      <c r="V2433" s="7"/>
      <c r="W2433" s="7"/>
      <c r="X2433" s="7"/>
      <c r="Y2433" s="7"/>
      <c r="Z2433" s="9" t="s">
        <v>7132</v>
      </c>
      <c r="AA2433" s="7" t="s">
        <v>480</v>
      </c>
      <c r="AB2433" s="7">
        <v>1</v>
      </c>
    </row>
    <row r="2434" spans="1:28" ht="21.6" customHeight="1">
      <c r="A2434" s="7">
        <v>338</v>
      </c>
      <c r="B2434" s="7">
        <v>2026063143</v>
      </c>
      <c r="C2434" s="7">
        <v>1</v>
      </c>
      <c r="D2434" s="7" t="s">
        <v>7123</v>
      </c>
      <c r="E2434" s="7" t="s">
        <v>125</v>
      </c>
      <c r="F2434" s="7" t="s">
        <v>9167</v>
      </c>
      <c r="G2434" s="7" t="s">
        <v>7314</v>
      </c>
      <c r="H2434" s="7" t="s">
        <v>7196</v>
      </c>
      <c r="I2434" s="7" t="s">
        <v>8319</v>
      </c>
      <c r="J2434" s="7" t="s">
        <v>7489</v>
      </c>
      <c r="K2434" s="7" t="s">
        <v>7129</v>
      </c>
      <c r="L2434" s="9" t="s">
        <v>7200</v>
      </c>
      <c r="M2434" s="9" t="s">
        <v>7687</v>
      </c>
      <c r="N2434" s="9" t="s">
        <v>8320</v>
      </c>
      <c r="O2434" s="7" t="s">
        <v>471</v>
      </c>
      <c r="P2434" s="7"/>
      <c r="Q2434" s="7"/>
      <c r="R2434" s="7">
        <v>49</v>
      </c>
      <c r="S2434" s="7" t="s">
        <v>480</v>
      </c>
      <c r="T2434" s="7"/>
      <c r="U2434" s="7"/>
      <c r="V2434" s="7"/>
      <c r="W2434" s="7"/>
      <c r="X2434" s="7"/>
      <c r="Y2434" s="7"/>
      <c r="Z2434" s="9" t="s">
        <v>7641</v>
      </c>
      <c r="AA2434" s="7"/>
      <c r="AB2434" s="7"/>
    </row>
    <row r="2435" spans="1:28" ht="21.6" customHeight="1">
      <c r="A2435" s="7">
        <v>252</v>
      </c>
      <c r="B2435" s="7">
        <v>2026063239</v>
      </c>
      <c r="C2435" s="7">
        <v>1</v>
      </c>
      <c r="D2435" s="7" t="s">
        <v>7123</v>
      </c>
      <c r="E2435" s="7" t="s">
        <v>125</v>
      </c>
      <c r="F2435" s="7" t="s">
        <v>9169</v>
      </c>
      <c r="G2435" s="7" t="s">
        <v>7296</v>
      </c>
      <c r="H2435" s="7" t="s">
        <v>7226</v>
      </c>
      <c r="I2435" s="7" t="s">
        <v>7359</v>
      </c>
      <c r="J2435" s="7" t="s">
        <v>7199</v>
      </c>
      <c r="K2435" s="7" t="s">
        <v>7129</v>
      </c>
      <c r="L2435" s="9" t="s">
        <v>8492</v>
      </c>
      <c r="M2435" s="9" t="s">
        <v>7361</v>
      </c>
      <c r="N2435" s="9" t="s">
        <v>8493</v>
      </c>
      <c r="O2435" s="7" t="s">
        <v>471</v>
      </c>
      <c r="P2435" s="7"/>
      <c r="Q2435" s="7"/>
      <c r="R2435" s="7">
        <v>142800</v>
      </c>
      <c r="S2435" s="7" t="s">
        <v>480</v>
      </c>
      <c r="T2435" s="7"/>
      <c r="U2435" s="7"/>
      <c r="V2435" s="7"/>
      <c r="W2435" s="7"/>
      <c r="X2435" s="7"/>
      <c r="Y2435" s="7"/>
      <c r="Z2435" s="9" t="s">
        <v>7641</v>
      </c>
      <c r="AA2435" s="7" t="s">
        <v>480</v>
      </c>
      <c r="AB2435" s="7">
        <v>1</v>
      </c>
    </row>
    <row r="2436" spans="1:28" ht="21.6" customHeight="1">
      <c r="A2436" s="7">
        <v>129</v>
      </c>
      <c r="B2436" s="7">
        <v>2026063661</v>
      </c>
      <c r="C2436" s="7">
        <v>1</v>
      </c>
      <c r="D2436" s="7" t="s">
        <v>7123</v>
      </c>
      <c r="E2436" s="7" t="s">
        <v>145</v>
      </c>
      <c r="F2436" s="7" t="s">
        <v>9170</v>
      </c>
      <c r="G2436" s="7" t="s">
        <v>8059</v>
      </c>
      <c r="H2436" s="7" t="s">
        <v>8922</v>
      </c>
      <c r="I2436" s="7" t="s">
        <v>8783</v>
      </c>
      <c r="J2436" s="7" t="s">
        <v>8784</v>
      </c>
      <c r="K2436" s="7" t="s">
        <v>7129</v>
      </c>
      <c r="L2436" s="9" t="s">
        <v>8750</v>
      </c>
      <c r="M2436" s="9" t="s">
        <v>8785</v>
      </c>
      <c r="N2436" s="9" t="s">
        <v>8786</v>
      </c>
      <c r="O2436" s="7" t="s">
        <v>471</v>
      </c>
      <c r="P2436" s="7"/>
      <c r="Q2436" s="7"/>
      <c r="R2436" s="7">
        <v>2685</v>
      </c>
      <c r="S2436" s="7" t="s">
        <v>480</v>
      </c>
      <c r="T2436" s="7"/>
      <c r="U2436" s="7"/>
      <c r="V2436" s="7"/>
      <c r="W2436" s="7"/>
      <c r="X2436" s="7"/>
      <c r="Y2436" s="7"/>
      <c r="Z2436" s="9" t="s">
        <v>7766</v>
      </c>
      <c r="AA2436" s="7" t="s">
        <v>480</v>
      </c>
      <c r="AB2436" s="7">
        <v>1</v>
      </c>
    </row>
    <row r="2437" spans="1:28" ht="21.6" customHeight="1">
      <c r="A2437" s="7">
        <v>336</v>
      </c>
      <c r="B2437" s="7">
        <v>2026063658</v>
      </c>
      <c r="C2437" s="7">
        <v>1</v>
      </c>
      <c r="D2437" s="7" t="s">
        <v>7123</v>
      </c>
      <c r="E2437" s="7" t="s">
        <v>125</v>
      </c>
      <c r="F2437" s="7" t="s">
        <v>9170</v>
      </c>
      <c r="G2437" s="7" t="s">
        <v>7179</v>
      </c>
      <c r="H2437" s="7" t="s">
        <v>7327</v>
      </c>
      <c r="I2437" s="7" t="s">
        <v>7433</v>
      </c>
      <c r="J2437" s="7" t="s">
        <v>7234</v>
      </c>
      <c r="K2437" s="7" t="s">
        <v>7129</v>
      </c>
      <c r="L2437" s="9" t="s">
        <v>9038</v>
      </c>
      <c r="M2437" s="9" t="s">
        <v>7435</v>
      </c>
      <c r="N2437" s="9"/>
      <c r="O2437" s="7" t="s">
        <v>471</v>
      </c>
      <c r="P2437" s="7"/>
      <c r="Q2437" s="7">
        <v>38146</v>
      </c>
      <c r="R2437" s="7">
        <v>34447</v>
      </c>
      <c r="S2437" s="7" t="s">
        <v>480</v>
      </c>
      <c r="T2437" s="7"/>
      <c r="U2437" s="7"/>
      <c r="V2437" s="7"/>
      <c r="W2437" s="7"/>
      <c r="X2437" s="7"/>
      <c r="Y2437" s="7"/>
      <c r="Z2437" s="9" t="s">
        <v>7641</v>
      </c>
      <c r="AA2437" s="7"/>
      <c r="AB2437" s="7"/>
    </row>
  </sheetData>
  <autoFilter ref="A1:AB2" xr:uid="{00000000-0009-0000-0000-000005000000}"/>
  <phoneticPr fontId="12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X16" sqref="X16"/>
    </sheetView>
  </sheetViews>
  <sheetFormatPr defaultRowHeight="15.6"/>
  <cols>
    <col min="1" max="1" width="6" style="99" bestFit="1" customWidth="1"/>
    <col min="2" max="2" width="6" style="99" hidden="1" customWidth="1"/>
    <col min="3" max="3" width="11.59765625" style="99" bestFit="1" customWidth="1"/>
    <col min="4" max="5" width="8.09765625" style="99" hidden="1" customWidth="1"/>
    <col min="6" max="8" width="13.796875" style="99" customWidth="1"/>
    <col min="9" max="9" width="8.09765625" style="99" hidden="1" customWidth="1"/>
    <col min="10" max="11" width="6" style="99" hidden="1" customWidth="1"/>
    <col min="12" max="16" width="8.09765625" style="99" hidden="1" customWidth="1"/>
    <col min="17" max="17" width="11.3984375" style="99" hidden="1" customWidth="1"/>
    <col min="18" max="18" width="8.09765625" style="99" hidden="1" customWidth="1"/>
    <col min="19" max="19" width="8.09765625" style="99" customWidth="1"/>
    <col min="20" max="20" width="6" style="99" hidden="1" customWidth="1"/>
    <col min="21" max="21" width="7.5" style="99" hidden="1" customWidth="1"/>
    <col min="22" max="23" width="19.09765625" style="99" hidden="1" customWidth="1"/>
    <col min="24" max="24" width="19.09765625" style="99" bestFit="1" customWidth="1"/>
    <col min="25" max="27" width="8.09765625" style="99" hidden="1" customWidth="1"/>
    <col min="28" max="28" width="9.5" style="99" hidden="1" customWidth="1"/>
    <col min="29" max="29" width="38.19921875" style="99" bestFit="1" customWidth="1"/>
    <col min="30" max="30" width="38.19921875" style="76" bestFit="1" customWidth="1"/>
    <col min="31" max="31" width="6" style="99" hidden="1" customWidth="1"/>
    <col min="32" max="32" width="6.59765625" style="99" hidden="1" customWidth="1"/>
    <col min="33" max="38" width="6" style="99" hidden="1" customWidth="1"/>
  </cols>
  <sheetData>
    <row r="1" spans="1:42" ht="49.95" customHeight="1">
      <c r="A1" s="83" t="s">
        <v>433</v>
      </c>
      <c r="B1" s="83" t="s">
        <v>434</v>
      </c>
      <c r="C1" s="83" t="s">
        <v>435</v>
      </c>
      <c r="D1" s="83" t="s">
        <v>436</v>
      </c>
      <c r="E1" s="83" t="s">
        <v>437</v>
      </c>
      <c r="F1" s="83" t="s">
        <v>438</v>
      </c>
      <c r="G1" s="83" t="s">
        <v>439</v>
      </c>
      <c r="H1" s="83" t="s">
        <v>440</v>
      </c>
      <c r="I1" s="83" t="s">
        <v>441</v>
      </c>
      <c r="J1" s="83" t="s">
        <v>442</v>
      </c>
      <c r="K1" s="83" t="s">
        <v>443</v>
      </c>
      <c r="L1" s="83" t="s">
        <v>444</v>
      </c>
      <c r="M1" s="83" t="s">
        <v>445</v>
      </c>
      <c r="N1" s="83" t="s">
        <v>446</v>
      </c>
      <c r="O1" s="83" t="s">
        <v>447</v>
      </c>
      <c r="P1" s="83" t="s">
        <v>448</v>
      </c>
      <c r="Q1" s="83" t="s">
        <v>449</v>
      </c>
      <c r="R1" s="83" t="s">
        <v>450</v>
      </c>
      <c r="S1" s="83" t="s">
        <v>451</v>
      </c>
      <c r="T1" s="83" t="s">
        <v>452</v>
      </c>
      <c r="U1" s="83" t="s">
        <v>453</v>
      </c>
      <c r="V1" s="83" t="s">
        <v>454</v>
      </c>
      <c r="W1" s="83" t="s">
        <v>455</v>
      </c>
      <c r="X1" s="83" t="s">
        <v>456</v>
      </c>
      <c r="Y1" s="83" t="s">
        <v>457</v>
      </c>
      <c r="Z1" s="83" t="s">
        <v>458</v>
      </c>
      <c r="AA1" s="83" t="s">
        <v>459</v>
      </c>
      <c r="AB1" s="83" t="s">
        <v>460</v>
      </c>
      <c r="AC1" s="83" t="s">
        <v>461</v>
      </c>
      <c r="AD1" s="84" t="s">
        <v>9171</v>
      </c>
      <c r="AE1" s="6" t="s">
        <v>462</v>
      </c>
      <c r="AF1" s="6" t="s">
        <v>463</v>
      </c>
      <c r="AG1" s="6" t="s">
        <v>464</v>
      </c>
      <c r="AH1" s="6" t="s">
        <v>465</v>
      </c>
      <c r="AI1" s="6" t="s">
        <v>466</v>
      </c>
      <c r="AJ1" s="6" t="s">
        <v>467</v>
      </c>
      <c r="AK1" s="6" t="s">
        <v>468</v>
      </c>
      <c r="AL1" s="6" t="s">
        <v>469</v>
      </c>
    </row>
    <row r="2" spans="1:42" ht="21.6" customHeight="1">
      <c r="A2" s="7">
        <v>87</v>
      </c>
      <c r="B2" s="7" t="s">
        <v>471</v>
      </c>
      <c r="C2" s="7">
        <v>2025011806</v>
      </c>
      <c r="D2" s="7"/>
      <c r="E2" s="7"/>
      <c r="F2" s="7">
        <v>4983</v>
      </c>
      <c r="G2" s="7" t="s">
        <v>736</v>
      </c>
      <c r="H2" s="7" t="s">
        <v>543</v>
      </c>
      <c r="I2" s="7"/>
      <c r="J2" s="7"/>
      <c r="K2" s="7"/>
      <c r="L2" s="7"/>
      <c r="M2" s="8"/>
      <c r="N2" s="7"/>
      <c r="O2" s="8"/>
      <c r="P2" s="9"/>
      <c r="Q2" s="7" t="s">
        <v>737</v>
      </c>
      <c r="R2" s="7" t="s">
        <v>419</v>
      </c>
      <c r="S2" s="7" t="s">
        <v>146</v>
      </c>
      <c r="T2" s="7">
        <v>1</v>
      </c>
      <c r="U2" s="7" t="s">
        <v>475</v>
      </c>
      <c r="V2" s="7" t="s">
        <v>9172</v>
      </c>
      <c r="W2" s="7" t="s">
        <v>9173</v>
      </c>
      <c r="X2" s="100">
        <v>45670.677083333343</v>
      </c>
      <c r="Y2" s="7"/>
      <c r="Z2" s="7">
        <v>0.7</v>
      </c>
      <c r="AA2" s="7"/>
      <c r="AB2" s="7" t="s">
        <v>478</v>
      </c>
      <c r="AC2" s="78" t="s">
        <v>489</v>
      </c>
      <c r="AD2" s="128" t="s">
        <v>2705</v>
      </c>
      <c r="AE2" s="7"/>
      <c r="AF2" s="7"/>
      <c r="AG2" s="7"/>
      <c r="AH2" s="7"/>
      <c r="AI2" s="7"/>
      <c r="AJ2" s="7"/>
      <c r="AK2" s="7" t="s">
        <v>480</v>
      </c>
      <c r="AL2" s="80" t="e">
        <f>DATEVALUE(TEXT(I2, "yyyy/mm/dd"))</f>
        <v>#VALUE!</v>
      </c>
    </row>
    <row r="3" spans="1:42" ht="21.6" customHeight="1" thickBot="1">
      <c r="A3" s="10">
        <v>52</v>
      </c>
      <c r="B3" s="10" t="s">
        <v>471</v>
      </c>
      <c r="C3" s="10">
        <v>2025031532</v>
      </c>
      <c r="D3" s="10"/>
      <c r="E3" s="10"/>
      <c r="F3" s="10">
        <v>2221</v>
      </c>
      <c r="G3" s="10" t="s">
        <v>785</v>
      </c>
      <c r="H3" s="10" t="s">
        <v>543</v>
      </c>
      <c r="I3" s="10"/>
      <c r="J3" s="10"/>
      <c r="K3" s="10"/>
      <c r="L3" s="10"/>
      <c r="M3" s="11"/>
      <c r="N3" s="10"/>
      <c r="O3" s="11"/>
      <c r="P3" s="12"/>
      <c r="Q3" s="10" t="s">
        <v>786</v>
      </c>
      <c r="R3" s="10" t="s">
        <v>419</v>
      </c>
      <c r="S3" s="10" t="s">
        <v>146</v>
      </c>
      <c r="T3" s="10">
        <v>1</v>
      </c>
      <c r="U3" s="10" t="s">
        <v>475</v>
      </c>
      <c r="V3" s="10" t="s">
        <v>9174</v>
      </c>
      <c r="W3" s="10" t="s">
        <v>9175</v>
      </c>
      <c r="X3" s="127">
        <v>45728.498611111107</v>
      </c>
      <c r="Y3" s="10"/>
      <c r="Z3" s="10">
        <v>0.3</v>
      </c>
      <c r="AA3" s="10"/>
      <c r="AB3" s="10" t="s">
        <v>478</v>
      </c>
      <c r="AC3" s="12" t="s">
        <v>2705</v>
      </c>
      <c r="AD3" s="151" t="s">
        <v>9176</v>
      </c>
      <c r="AE3" s="10"/>
      <c r="AF3" s="10"/>
      <c r="AG3" s="10"/>
      <c r="AH3" s="10"/>
      <c r="AI3" s="10"/>
      <c r="AJ3" s="10"/>
      <c r="AK3" s="10" t="s">
        <v>480</v>
      </c>
      <c r="AL3" s="80" t="e">
        <f>DATEVALUE(TEXT(I3, "yyyy/mm/dd"))</f>
        <v>#VALUE!</v>
      </c>
    </row>
    <row r="4" spans="1:42" ht="21.6" customHeight="1" thickBot="1">
      <c r="A4" s="7">
        <v>35</v>
      </c>
      <c r="B4" s="7" t="s">
        <v>471</v>
      </c>
      <c r="C4" s="7">
        <v>2025041163</v>
      </c>
      <c r="D4" s="7"/>
      <c r="E4" s="7"/>
      <c r="F4" s="7">
        <v>3772</v>
      </c>
      <c r="G4" s="7" t="s">
        <v>226</v>
      </c>
      <c r="H4" s="7" t="s">
        <v>504</v>
      </c>
      <c r="I4" s="7"/>
      <c r="J4" s="7"/>
      <c r="K4" s="7"/>
      <c r="L4" s="7"/>
      <c r="M4" s="8"/>
      <c r="N4" s="7"/>
      <c r="O4" s="8"/>
      <c r="P4" s="9"/>
      <c r="Q4" s="7" t="s">
        <v>686</v>
      </c>
      <c r="R4" s="7" t="s">
        <v>419</v>
      </c>
      <c r="S4" s="7" t="s">
        <v>130</v>
      </c>
      <c r="T4" s="7">
        <v>1</v>
      </c>
      <c r="U4" s="7" t="s">
        <v>475</v>
      </c>
      <c r="V4" s="7" t="s">
        <v>9177</v>
      </c>
      <c r="W4" s="7" t="s">
        <v>9178</v>
      </c>
      <c r="X4" s="100">
        <v>45756.634027777778</v>
      </c>
      <c r="Y4" s="7"/>
      <c r="Z4" s="7">
        <v>0.3</v>
      </c>
      <c r="AA4" s="7"/>
      <c r="AB4" s="7" t="s">
        <v>478</v>
      </c>
      <c r="AC4" s="9"/>
      <c r="AD4" s="149" t="s">
        <v>9176</v>
      </c>
      <c r="AE4" s="7"/>
      <c r="AF4" s="7"/>
      <c r="AG4" s="7"/>
      <c r="AH4" s="7"/>
      <c r="AI4" s="7"/>
      <c r="AJ4" s="7"/>
      <c r="AK4" s="7" t="s">
        <v>480</v>
      </c>
      <c r="AL4" s="80" t="e">
        <f>DATEVALUE(TEXT(I4, "yyyy/mm/dd"))</f>
        <v>#VALUE!</v>
      </c>
      <c r="AM4" s="150" t="s">
        <v>9179</v>
      </c>
      <c r="AN4" s="575">
        <v>2025041163</v>
      </c>
      <c r="AO4" s="576"/>
      <c r="AP4" s="577"/>
    </row>
    <row r="5" spans="1:42" ht="21.6" customHeight="1">
      <c r="A5" s="7">
        <v>49</v>
      </c>
      <c r="B5" s="7" t="s">
        <v>509</v>
      </c>
      <c r="C5" s="7">
        <v>2025051401</v>
      </c>
      <c r="D5" s="7" t="s">
        <v>9180</v>
      </c>
      <c r="E5" s="7" t="s">
        <v>511</v>
      </c>
      <c r="F5" s="7">
        <v>5316</v>
      </c>
      <c r="G5" s="7" t="s">
        <v>405</v>
      </c>
      <c r="H5" s="7" t="s">
        <v>504</v>
      </c>
      <c r="I5" s="7" t="s">
        <v>9181</v>
      </c>
      <c r="J5" s="7" t="s">
        <v>591</v>
      </c>
      <c r="K5" s="7" t="s">
        <v>289</v>
      </c>
      <c r="L5" s="7" t="s">
        <v>1875</v>
      </c>
      <c r="M5" s="8" t="s">
        <v>1876</v>
      </c>
      <c r="N5" s="7">
        <v>3404</v>
      </c>
      <c r="O5" s="8" t="s">
        <v>1877</v>
      </c>
      <c r="P5" s="9" t="s">
        <v>9182</v>
      </c>
      <c r="Q5" s="7" t="s">
        <v>1866</v>
      </c>
      <c r="R5" s="7" t="s">
        <v>419</v>
      </c>
      <c r="S5" s="7" t="s">
        <v>130</v>
      </c>
      <c r="T5" s="7">
        <v>1</v>
      </c>
      <c r="U5" s="7" t="s">
        <v>475</v>
      </c>
      <c r="V5" s="7" t="s">
        <v>9183</v>
      </c>
      <c r="W5" s="7" t="s">
        <v>9184</v>
      </c>
      <c r="X5" s="100">
        <v>45786.517361111109</v>
      </c>
      <c r="Y5" s="7" t="s">
        <v>9185</v>
      </c>
      <c r="Z5" s="7">
        <v>0.5</v>
      </c>
      <c r="AA5" s="7"/>
      <c r="AB5" s="7" t="s">
        <v>478</v>
      </c>
      <c r="AC5" s="9" t="s">
        <v>9186</v>
      </c>
      <c r="AD5" s="78" t="s">
        <v>9187</v>
      </c>
      <c r="AE5" s="7"/>
      <c r="AF5" s="7"/>
      <c r="AG5" s="7"/>
      <c r="AH5" s="7"/>
      <c r="AI5" s="7"/>
      <c r="AJ5" s="7"/>
      <c r="AK5" s="7" t="s">
        <v>480</v>
      </c>
      <c r="AL5" s="161">
        <f>DATEVALUE(TEXT(I5, "yyyy/mm/dd"))</f>
        <v>45786</v>
      </c>
    </row>
    <row r="6" spans="1:42" ht="21.6" customHeight="1">
      <c r="A6" s="7"/>
      <c r="B6" s="7"/>
      <c r="C6" s="7"/>
      <c r="D6" s="7"/>
      <c r="E6" s="7"/>
      <c r="F6" s="7"/>
      <c r="G6" s="7"/>
      <c r="H6" s="7"/>
      <c r="I6" s="7"/>
      <c r="J6" s="7"/>
      <c r="K6" s="7"/>
      <c r="L6" s="7"/>
      <c r="M6" s="8"/>
      <c r="N6" s="7"/>
      <c r="O6" s="8"/>
      <c r="P6" s="9"/>
      <c r="Q6" s="7"/>
      <c r="R6" s="7"/>
      <c r="S6" s="7"/>
      <c r="T6" s="7"/>
      <c r="U6" s="7"/>
      <c r="V6" s="7"/>
      <c r="W6" s="7"/>
      <c r="X6" s="100"/>
      <c r="Y6" s="7"/>
      <c r="Z6" s="7"/>
      <c r="AA6" s="7"/>
      <c r="AB6" s="7"/>
      <c r="AC6" s="81"/>
      <c r="AD6" s="125"/>
      <c r="AE6" s="7"/>
      <c r="AF6" s="7"/>
      <c r="AG6" s="7"/>
      <c r="AH6" s="7"/>
      <c r="AI6" s="7"/>
      <c r="AJ6" s="7"/>
      <c r="AK6" s="7" t="s">
        <v>480</v>
      </c>
      <c r="AL6" s="80" t="e">
        <f>DATEVALUE(TEXT(I6, "yyyy/mm/dd"))</f>
        <v>#VALUE!</v>
      </c>
    </row>
    <row r="7" spans="1:42" ht="21.6" customHeight="1">
      <c r="A7" s="88"/>
      <c r="B7" s="88"/>
      <c r="C7" s="88"/>
      <c r="D7" s="88"/>
      <c r="E7" s="88"/>
      <c r="F7" s="88"/>
      <c r="G7" s="88"/>
      <c r="H7" s="88"/>
      <c r="I7" s="88"/>
      <c r="J7" s="88"/>
      <c r="K7" s="88"/>
      <c r="L7" s="88"/>
      <c r="M7" s="89"/>
      <c r="N7" s="88"/>
      <c r="O7" s="89"/>
      <c r="P7" s="90"/>
      <c r="Q7" s="88"/>
      <c r="R7" s="88"/>
      <c r="S7" s="88"/>
      <c r="T7" s="88"/>
      <c r="U7" s="88"/>
      <c r="V7" s="88"/>
      <c r="W7" s="88"/>
      <c r="X7" s="88"/>
      <c r="Y7" s="88"/>
      <c r="Z7" s="88"/>
      <c r="AA7" s="88"/>
      <c r="AB7" s="88"/>
      <c r="AC7" s="91"/>
      <c r="AD7" s="92"/>
      <c r="AE7" s="82"/>
      <c r="AF7" s="10"/>
      <c r="AG7" s="10"/>
      <c r="AH7" s="10"/>
      <c r="AI7" s="10"/>
      <c r="AJ7" s="10"/>
      <c r="AK7" s="10" t="s">
        <v>480</v>
      </c>
    </row>
    <row r="8" spans="1:42" ht="21.6" customHeight="1">
      <c r="A8" s="88"/>
      <c r="B8" s="88"/>
      <c r="C8" s="88"/>
      <c r="D8" s="88"/>
      <c r="E8" s="88"/>
      <c r="F8" s="88"/>
      <c r="G8" s="88"/>
      <c r="H8" s="88"/>
      <c r="I8" s="88"/>
      <c r="J8" s="88"/>
      <c r="K8" s="88"/>
      <c r="L8" s="88"/>
      <c r="M8" s="89"/>
      <c r="N8" s="88"/>
      <c r="O8" s="89"/>
      <c r="P8" s="90"/>
      <c r="Q8" s="88"/>
      <c r="R8" s="88"/>
      <c r="S8" s="88"/>
      <c r="T8" s="88"/>
      <c r="U8" s="88"/>
      <c r="V8" s="88"/>
      <c r="W8" s="88"/>
      <c r="X8" s="88"/>
      <c r="Y8" s="88"/>
      <c r="Z8" s="88"/>
      <c r="AA8" s="88"/>
      <c r="AB8" s="88"/>
      <c r="AC8" s="93"/>
      <c r="AD8" s="94"/>
      <c r="AE8" s="82"/>
      <c r="AF8" s="10"/>
      <c r="AG8" s="10"/>
      <c r="AH8" s="10"/>
      <c r="AI8" s="10"/>
      <c r="AJ8" s="10"/>
      <c r="AK8" s="10" t="s">
        <v>480</v>
      </c>
    </row>
    <row r="9" spans="1:42" ht="21.6" customHeight="1">
      <c r="A9" s="88"/>
      <c r="B9" s="88"/>
      <c r="C9" s="88"/>
      <c r="D9" s="88"/>
      <c r="E9" s="88"/>
      <c r="F9" s="88"/>
      <c r="G9" s="88"/>
      <c r="H9" s="88"/>
      <c r="I9" s="88"/>
      <c r="J9" s="88"/>
      <c r="K9" s="88"/>
      <c r="L9" s="88"/>
      <c r="M9" s="89"/>
      <c r="N9" s="88"/>
      <c r="O9" s="89"/>
      <c r="P9" s="89"/>
      <c r="Q9" s="88"/>
      <c r="R9" s="88"/>
      <c r="S9" s="88"/>
      <c r="T9" s="88"/>
      <c r="U9" s="88"/>
      <c r="V9" s="88"/>
      <c r="W9" s="88"/>
      <c r="X9" s="88"/>
      <c r="Y9" s="88"/>
      <c r="Z9" s="88"/>
      <c r="AA9" s="88"/>
      <c r="AB9" s="88"/>
      <c r="AC9" s="95"/>
      <c r="AD9" s="92"/>
      <c r="AE9" s="82"/>
      <c r="AF9" s="10"/>
      <c r="AG9" s="10"/>
      <c r="AH9" s="10"/>
      <c r="AI9" s="10"/>
      <c r="AJ9" s="10"/>
      <c r="AK9" s="10" t="s">
        <v>480</v>
      </c>
    </row>
    <row r="10" spans="1:42" ht="21.6" customHeight="1">
      <c r="A10" s="88"/>
      <c r="B10" s="88"/>
      <c r="C10" s="88"/>
      <c r="D10" s="88"/>
      <c r="E10" s="88"/>
      <c r="F10" s="88"/>
      <c r="G10" s="88"/>
      <c r="H10" s="88"/>
      <c r="I10" s="88"/>
      <c r="J10" s="88"/>
      <c r="K10" s="88"/>
      <c r="L10" s="88"/>
      <c r="M10" s="89"/>
      <c r="N10" s="88"/>
      <c r="O10" s="89"/>
      <c r="P10" s="89"/>
      <c r="Q10" s="88"/>
      <c r="R10" s="88"/>
      <c r="S10" s="88"/>
      <c r="T10" s="88"/>
      <c r="U10" s="88"/>
      <c r="V10" s="88"/>
      <c r="W10" s="88"/>
      <c r="X10" s="88"/>
      <c r="Y10" s="88"/>
      <c r="Z10" s="88"/>
      <c r="AA10" s="88"/>
      <c r="AB10" s="88"/>
      <c r="AC10" s="91"/>
      <c r="AD10" s="96"/>
      <c r="AE10" s="82" t="s">
        <v>480</v>
      </c>
      <c r="AF10" s="10"/>
      <c r="AG10" s="10"/>
      <c r="AH10" s="10"/>
      <c r="AI10" s="10"/>
      <c r="AJ10" s="10"/>
      <c r="AK10" s="10" t="s">
        <v>480</v>
      </c>
    </row>
    <row r="11" spans="1:42" ht="21.6" customHeight="1">
      <c r="A11" s="85"/>
      <c r="B11" s="85"/>
      <c r="C11" s="85"/>
      <c r="D11" s="85"/>
      <c r="E11" s="85"/>
      <c r="F11" s="85"/>
      <c r="G11" s="85"/>
      <c r="H11" s="85"/>
      <c r="I11" s="85"/>
      <c r="J11" s="85"/>
      <c r="K11" s="85"/>
      <c r="L11" s="85"/>
      <c r="M11" s="86"/>
      <c r="N11" s="85"/>
      <c r="O11" s="86"/>
      <c r="P11" s="86"/>
      <c r="Q11" s="85"/>
      <c r="R11" s="85"/>
      <c r="S11" s="85"/>
      <c r="T11" s="85"/>
      <c r="U11" s="85"/>
      <c r="V11" s="85"/>
      <c r="W11" s="85"/>
      <c r="X11" s="85"/>
      <c r="Y11" s="85"/>
      <c r="Z11" s="85"/>
      <c r="AA11" s="85"/>
      <c r="AB11" s="85"/>
      <c r="AC11" s="86"/>
      <c r="AD11" s="87"/>
      <c r="AE11" s="79"/>
      <c r="AF11" s="79"/>
      <c r="AG11" s="79"/>
      <c r="AH11" s="79"/>
      <c r="AI11" s="79"/>
      <c r="AJ11" s="79"/>
      <c r="AK11" s="79"/>
    </row>
    <row r="12" spans="1:42" ht="21.6" customHeight="1">
      <c r="A12" s="298"/>
      <c r="B12" s="298"/>
      <c r="C12" s="298"/>
      <c r="D12" s="298"/>
      <c r="E12" s="298"/>
      <c r="F12" s="298"/>
      <c r="G12" s="298"/>
      <c r="H12" s="298"/>
      <c r="I12" s="298"/>
      <c r="J12" s="298"/>
      <c r="K12" s="298"/>
      <c r="L12" s="298"/>
      <c r="M12" s="97"/>
      <c r="N12" s="298"/>
      <c r="O12" s="97"/>
      <c r="P12" s="97"/>
      <c r="Q12" s="298"/>
      <c r="R12" s="298"/>
      <c r="S12" s="298"/>
      <c r="T12" s="298"/>
      <c r="U12" s="298"/>
      <c r="V12" s="298"/>
      <c r="W12" s="298"/>
      <c r="X12" s="298"/>
      <c r="Y12" s="298"/>
      <c r="Z12" s="298"/>
      <c r="AA12" s="298"/>
      <c r="AB12" s="298"/>
      <c r="AC12" s="97"/>
      <c r="AD12" s="98"/>
      <c r="AE12" s="298"/>
      <c r="AF12" s="298"/>
      <c r="AG12" s="298"/>
      <c r="AH12" s="298"/>
      <c r="AI12" s="298"/>
      <c r="AJ12" s="298"/>
      <c r="AK12" s="298"/>
    </row>
    <row r="13" spans="1:42">
      <c r="F13" s="72" t="s">
        <v>130</v>
      </c>
      <c r="G13" s="73" t="s">
        <v>125</v>
      </c>
      <c r="H13" s="73" t="s">
        <v>146</v>
      </c>
    </row>
    <row r="14" spans="1:42">
      <c r="C14" s="71" t="s">
        <v>9188</v>
      </c>
      <c r="F14" s="74">
        <f>COUNTIF($S:$S,F13)</f>
        <v>2</v>
      </c>
      <c r="G14" s="74">
        <f>COUNTIF($S:$S,G13)</f>
        <v>0</v>
      </c>
      <c r="H14" s="74">
        <f>COUNTIF($S:$S,H13)</f>
        <v>2</v>
      </c>
    </row>
    <row r="15" spans="1:42">
      <c r="F15" s="74"/>
      <c r="G15" s="74"/>
      <c r="H15" s="74"/>
    </row>
  </sheetData>
  <autoFilter ref="A1:AL1" xr:uid="{00000000-0009-0000-0000-000006000000}"/>
  <mergeCells count="1">
    <mergeCell ref="AN4:AP4"/>
  </mergeCells>
  <phoneticPr fontId="123"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L4"/>
  <sheetViews>
    <sheetView workbookViewId="0">
      <selection activeCell="G15" sqref="G15"/>
    </sheetView>
  </sheetViews>
  <sheetFormatPr defaultRowHeight="21.6" customHeight="1"/>
  <cols>
    <col min="1" max="1" width="7.69921875" style="443" bestFit="1" customWidth="1"/>
    <col min="2" max="2" width="9.69921875" style="444" bestFit="1" customWidth="1"/>
    <col min="3" max="3" width="11.8984375" style="444" bestFit="1" customWidth="1"/>
    <col min="4" max="6" width="4.8984375" style="444" bestFit="1" customWidth="1"/>
    <col min="7" max="7" width="16.3984375" style="444" bestFit="1" customWidth="1"/>
    <col min="8" max="12" width="8.69921875" style="444" customWidth="1"/>
    <col min="13" max="114" width="8.796875" style="444" customWidth="1"/>
    <col min="115" max="16384" width="8.796875" style="444"/>
  </cols>
  <sheetData>
    <row r="1" spans="1:12" ht="21.6" customHeight="1">
      <c r="A1" s="445" t="s">
        <v>31</v>
      </c>
      <c r="B1" s="445" t="s">
        <v>27</v>
      </c>
      <c r="C1" s="445" t="s">
        <v>28</v>
      </c>
      <c r="D1" s="445" t="s">
        <v>9189</v>
      </c>
      <c r="E1" s="445" t="s">
        <v>9190</v>
      </c>
      <c r="F1" s="445" t="s">
        <v>9191</v>
      </c>
      <c r="G1" s="445" t="s">
        <v>32</v>
      </c>
      <c r="H1" s="445" t="s">
        <v>110</v>
      </c>
      <c r="I1" s="445" t="s">
        <v>526</v>
      </c>
      <c r="J1" s="445" t="s">
        <v>9192</v>
      </c>
      <c r="K1" s="445" t="s">
        <v>40</v>
      </c>
      <c r="L1" s="445" t="s">
        <v>47</v>
      </c>
    </row>
    <row r="2" spans="1:12" ht="21.6" customHeight="1">
      <c r="A2" s="446" t="str">
        <f>VLOOKUP(B2,'0919門市清單主檔'!B:Y,24,FALSE)</f>
        <v>劉柏均</v>
      </c>
      <c r="B2" s="447">
        <v>2302</v>
      </c>
      <c r="C2" s="447" t="s">
        <v>291</v>
      </c>
      <c r="D2" s="447"/>
      <c r="E2" s="447"/>
      <c r="F2" s="447"/>
      <c r="G2" s="447" t="s">
        <v>9193</v>
      </c>
      <c r="H2" s="447" t="s">
        <v>20</v>
      </c>
      <c r="I2" s="447" t="s">
        <v>339</v>
      </c>
      <c r="J2" s="447" t="s">
        <v>3358</v>
      </c>
      <c r="K2" s="447" t="s">
        <v>20</v>
      </c>
      <c r="L2" s="447"/>
    </row>
    <row r="3" spans="1:12" ht="21.6" customHeight="1">
      <c r="A3" s="446" t="str">
        <f>VLOOKUP(B3,'0919門市清單主檔'!B:Y,24,FALSE)</f>
        <v>劉柏均</v>
      </c>
      <c r="B3" s="447">
        <v>3623</v>
      </c>
      <c r="C3" s="447" t="s">
        <v>294</v>
      </c>
      <c r="D3" s="447"/>
      <c r="E3" s="447"/>
      <c r="F3" s="447"/>
      <c r="G3" s="447" t="s">
        <v>9193</v>
      </c>
      <c r="H3" s="447" t="s">
        <v>20</v>
      </c>
      <c r="I3" s="447" t="s">
        <v>3358</v>
      </c>
      <c r="J3" s="447" t="s">
        <v>3358</v>
      </c>
      <c r="K3" s="447" t="s">
        <v>20</v>
      </c>
      <c r="L3" s="447"/>
    </row>
    <row r="4" spans="1:12" ht="21.6" customHeight="1">
      <c r="A4" s="515" t="s">
        <v>130</v>
      </c>
      <c r="B4" s="447">
        <v>2255</v>
      </c>
      <c r="C4" s="447" t="s">
        <v>209</v>
      </c>
      <c r="D4" s="447"/>
      <c r="E4" s="447"/>
      <c r="F4" s="447"/>
      <c r="G4" s="447" t="s">
        <v>423</v>
      </c>
      <c r="H4" s="447" t="s">
        <v>20</v>
      </c>
      <c r="I4" s="447" t="s">
        <v>20</v>
      </c>
      <c r="J4" s="447" t="s">
        <v>20</v>
      </c>
      <c r="K4" s="447" t="s">
        <v>20</v>
      </c>
      <c r="L4" s="447" t="s">
        <v>3358</v>
      </c>
    </row>
  </sheetData>
  <autoFilter ref="A1:M1" xr:uid="{00000000-0009-0000-0000-000007000000}"/>
  <phoneticPr fontId="12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7">
    <tabColor rgb="FFFFFF00"/>
  </sheetPr>
  <dimension ref="A1:AE107"/>
  <sheetViews>
    <sheetView zoomScaleNormal="100" workbookViewId="0">
      <pane ySplit="7" topLeftCell="A8" activePane="bottomLeft" state="frozen"/>
      <selection activeCell="F8" sqref="F8"/>
      <selection pane="bottomLeft" activeCell="E2" sqref="E2:E4"/>
    </sheetView>
  </sheetViews>
  <sheetFormatPr defaultColWidth="11.19921875" defaultRowHeight="15" customHeight="1"/>
  <cols>
    <col min="1" max="1" width="13.69921875" style="153" bestFit="1" customWidth="1"/>
    <col min="2" max="2" width="14.09765625" style="153" bestFit="1" customWidth="1"/>
    <col min="3" max="4" width="11.8984375" style="147" bestFit="1" customWidth="1"/>
    <col min="5" max="5" width="11.09765625" style="147" bestFit="1" customWidth="1"/>
    <col min="6" max="6" width="13.69921875" style="153" bestFit="1" customWidth="1"/>
    <col min="7" max="7" width="9.69921875" style="153" bestFit="1" customWidth="1"/>
    <col min="8" max="10" width="11.8984375" style="432" customWidth="1"/>
    <col min="11" max="11" width="13.19921875" style="153" bestFit="1" customWidth="1"/>
    <col min="14" max="14" width="10" style="401" bestFit="1" customWidth="1"/>
    <col min="15" max="16" width="3.3984375" style="153" bestFit="1" customWidth="1"/>
    <col min="17" max="17" width="7.5" style="153" bestFit="1" customWidth="1"/>
    <col min="18" max="18" width="7.69921875" style="153" customWidth="1"/>
    <col min="19" max="551" width="11.19921875" style="153" customWidth="1"/>
    <col min="552" max="16384" width="11.19921875" style="153"/>
  </cols>
  <sheetData>
    <row r="1" spans="1:31" ht="20.25" customHeight="1">
      <c r="A1" s="439" t="s">
        <v>9194</v>
      </c>
      <c r="B1" s="439" t="s">
        <v>111</v>
      </c>
      <c r="C1" s="440" t="s">
        <v>9195</v>
      </c>
      <c r="D1" s="441" t="s">
        <v>9196</v>
      </c>
      <c r="E1" s="442" t="s">
        <v>9197</v>
      </c>
      <c r="F1" s="439" t="s">
        <v>9198</v>
      </c>
      <c r="G1" s="439" t="s">
        <v>9199</v>
      </c>
      <c r="H1" s="258" t="s">
        <v>132</v>
      </c>
      <c r="I1" s="258" t="s">
        <v>133</v>
      </c>
      <c r="J1" s="175" t="s">
        <v>134</v>
      </c>
      <c r="K1" s="156" t="s">
        <v>135</v>
      </c>
      <c r="L1" s="156" t="s">
        <v>136</v>
      </c>
      <c r="M1" s="152">
        <f>首頁!I4</f>
        <v>46113</v>
      </c>
      <c r="N1" s="153">
        <v>33</v>
      </c>
      <c r="O1" s="153">
        <v>33</v>
      </c>
      <c r="P1" s="153">
        <v>33</v>
      </c>
      <c r="W1" s="293" t="s">
        <v>3</v>
      </c>
      <c r="X1" s="293" t="s">
        <v>4</v>
      </c>
      <c r="Y1" s="293" t="s">
        <v>5</v>
      </c>
      <c r="Z1" s="293" t="s">
        <v>6</v>
      </c>
      <c r="AA1" s="293" t="s">
        <v>7</v>
      </c>
      <c r="AB1" s="321" t="s">
        <v>15</v>
      </c>
      <c r="AC1" s="321" t="s">
        <v>14</v>
      </c>
      <c r="AD1" s="293" t="s">
        <v>10</v>
      </c>
      <c r="AE1" s="293" t="s">
        <v>11</v>
      </c>
    </row>
    <row r="2" spans="1:31" ht="21" customHeight="1">
      <c r="A2" s="405">
        <f ca="1">COUNTIFS(門市主檔!E:E,N5,門市主檔!F:F,"新開不保養")</f>
        <v>0</v>
      </c>
      <c r="B2" s="268">
        <f>首頁!I2</f>
        <v>4</v>
      </c>
      <c r="C2" s="405">
        <f>N1</f>
        <v>33</v>
      </c>
      <c r="D2" s="405">
        <f ca="1">N1-COUNTIFS(N8:N248,"&gt;="&amp;M1,N8:N248,"&lt;="&amp;M2)</f>
        <v>33</v>
      </c>
      <c r="E2" s="268">
        <f ca="1">COUNTIFS(C$8:C$252,"v",$F$8:$F$252,"")+COUNTIFS(C$8:C$252,"v",$F$8:$F$252,"裝潢中")+COUNTIFS(C$8:C$251,"v",$F$8:$F$251,"暫歇中")+COUNTIFS(C$8:C$252,"v",$F$8:$F$252,"即將裝潢")</f>
        <v>37</v>
      </c>
      <c r="F2" s="268">
        <f ca="1">MAX(0, D2 - E2)</f>
        <v>0</v>
      </c>
      <c r="G2" s="269" t="str">
        <f ca="1">IFERROR(ROUND(IF((E2/D2)&gt;1,1,(E2/D2))*100,2)&amp;"%",0)</f>
        <v>100%</v>
      </c>
      <c r="H2" s="363" t="s">
        <v>1</v>
      </c>
      <c r="I2" s="171">
        <f>IF(H2&lt;&gt;"",COUNTIFS('0919門市清單主檔'!$Y:$Y,$N$5,'0919門市清單主檔'!$AC:$AC,H2),"")</f>
        <v>0</v>
      </c>
      <c r="J2" s="172" t="str">
        <f>IF(H2&lt;&gt;"",IF(I2=0,"0%",ROUND(K2/I2,4)*100&amp;"%"),"")</f>
        <v>0%</v>
      </c>
      <c r="K2" s="171">
        <f>IF(H2&lt;&gt;"",COUNTIF(J:J,"v"),"")</f>
        <v>0</v>
      </c>
      <c r="L2" s="171">
        <f>IF(H2&lt;&gt;"",I2-K2,"")</f>
        <v>0</v>
      </c>
      <c r="M2" s="152">
        <f>首頁!J4</f>
        <v>46143</v>
      </c>
      <c r="N2" s="152"/>
      <c r="W2" s="168">
        <f>COUNTIFS('0919門市清單主檔'!$V:$V,W1)</f>
        <v>1</v>
      </c>
      <c r="X2" s="168">
        <f>COUNTIFS('0919門市清單主檔'!$V:$V,X1)</f>
        <v>2</v>
      </c>
      <c r="Y2" s="168">
        <f>COUNTIFS('0919門市清單主檔'!$V:$V,Y1)</f>
        <v>15</v>
      </c>
      <c r="Z2" s="168">
        <f>COUNTIFS('0919門市清單主檔'!$V:$V,Z1)</f>
        <v>2</v>
      </c>
      <c r="AA2" s="168">
        <f>COUNTIFS('0919門市清單主檔'!$V:$V,AA1)</f>
        <v>9</v>
      </c>
      <c r="AB2" s="168">
        <f>COUNTIFS('0919門市清單主檔'!$V:$V,AB1)</f>
        <v>12</v>
      </c>
      <c r="AC2" s="168">
        <f>COUNTIFS('0919門市清單主檔'!$V:$V,AC1)</f>
        <v>3</v>
      </c>
      <c r="AD2" s="168">
        <f>COUNTIFS('0919門市清單主檔'!$V:$V,AD1)</f>
        <v>29</v>
      </c>
      <c r="AE2" s="168">
        <f>COUNTIFS('0919門市清單主檔'!$V:$V,AE1)</f>
        <v>27</v>
      </c>
    </row>
    <row r="3" spans="1:31" ht="21" customHeight="1">
      <c r="A3" s="439" t="s">
        <v>9200</v>
      </c>
      <c r="B3" s="268">
        <f>首頁!J2</f>
        <v>5</v>
      </c>
      <c r="C3" s="405">
        <f>O1</f>
        <v>33</v>
      </c>
      <c r="D3" s="405">
        <f ca="1">IF(TODAY()&gt;=M2,IF(D2-E2&lt;0,O1-(E2-D2),O1+(D2-E2)),"0")-IF(TODAY()&gt;=M2,COUNTIFS(N8:N250,"&gt;="&amp;M2,N8:N250,"&lt;="&amp;M3))</f>
        <v>28</v>
      </c>
      <c r="E3" s="268">
        <f>COUNTIFS(D$8:D$252,"v",$F$8:$F$252,"")+COUNTIFS(D$8:D$252,"v",$F$8:$F$252,"裝潢中")+COUNTIFS(D$8:D$251,"v",$F$8:$F$251,"暫歇中")+COUNTIFS(D$8:D$252,"v",$F$8:$F$252,"即將裝潢")</f>
        <v>38</v>
      </c>
      <c r="F3" s="268">
        <f ca="1">IF(TODAY()&gt;=M2,MAX(0,D3-E3),"0")</f>
        <v>0</v>
      </c>
      <c r="G3" s="269" t="str">
        <f ca="1">IFERROR(ROUND(IF((E3/D3)&gt;1,1,(E3/D3))*100,2)&amp;"%",0)</f>
        <v>100%</v>
      </c>
      <c r="H3" s="363" t="s">
        <v>2</v>
      </c>
      <c r="I3" s="171">
        <f>IF(H3&lt;&gt;"",COUNTIFS('0919門市清單主檔'!$Y:$Y,$N$5,'0919門市清單主檔'!$AD:$AD,H3),"")</f>
        <v>95</v>
      </c>
      <c r="J3" s="172" t="str">
        <f>IF(H3&lt;&gt;"",IF(I3=0,"0%",ROUND(K3/I3,4)*100&amp;"%"),"")</f>
        <v>97.89%</v>
      </c>
      <c r="K3" s="171">
        <f>IF(H3&lt;&gt;"",COUNTIF(K8:K252,"v"),"")</f>
        <v>93</v>
      </c>
      <c r="L3" s="171">
        <f>IF(H3&lt;&gt;"",I3-K3,"")</f>
        <v>2</v>
      </c>
      <c r="M3" s="152">
        <f>首頁!K4</f>
        <v>46174</v>
      </c>
      <c r="N3" s="152">
        <f>首頁!L4</f>
        <v>46204</v>
      </c>
      <c r="AA3" s="119"/>
      <c r="AB3" s="119"/>
    </row>
    <row r="4" spans="1:31" ht="21" customHeight="1">
      <c r="A4" s="268">
        <f ca="1">COUNTIFS(門市主檔!E:E,N5,門市主檔!F:F,"閉店不保養")</f>
        <v>3</v>
      </c>
      <c r="B4" s="268">
        <f>首頁!K2</f>
        <v>6</v>
      </c>
      <c r="C4" s="405">
        <f>P1</f>
        <v>33</v>
      </c>
      <c r="D4" s="405">
        <f ca="1">IF(TODAY()&gt;=M3,IF(D3-E3&lt;0,P1-(E3-D3),P1+(D3-E3)),"0")-IF(TODAY()&gt;=M3,COUNTIFS(N8:N250,"&gt;="&amp;M3,N8:N250,"&lt;="&amp;N3))</f>
        <v>21</v>
      </c>
      <c r="E4" s="268">
        <f ca="1">COUNTIFS(E$8:E$251,"v",$F$8:$F$251,"")+COUNTIFS(E$8:E$251,"v",$F$8:$F$251,"裝潢中")+COUNTIFS(E$8:E$251,"v",$F$8:$F$251,"暫歇中")+COUNTIFS(E$8:E$251,"v",$F$8:$F$251,"即將裝潢")</f>
        <v>19</v>
      </c>
      <c r="F4" s="268">
        <f ca="1">IF(TODAY()&gt;=M3,MAX(0,D4-E4),"0")</f>
        <v>2</v>
      </c>
      <c r="G4" s="269" t="str">
        <f ca="1">IFERROR(ROUND(IF((E4/D4)&gt;1,1,(E4/D4))*100,2)&amp;"%",0)</f>
        <v>90.48%</v>
      </c>
      <c r="H4" s="259" t="str">
        <f>IF(首頁!B2=0,"",首頁!B2)</f>
        <v>+SC7</v>
      </c>
      <c r="I4" s="171">
        <f>IF(H4&lt;&gt;"",COUNTIFS('0919門市清單主檔'!$Y:$Y,$N$5,'0919門市清單主檔'!$AF:$AF,H4,
      '0919門市清單主檔'!$AA:$AA,"&lt;&gt;新開不保養",
      '0919門市清單主檔'!$AA:$AA,"&lt;&gt;閉店不保養"
   ),
   ""
)</f>
        <v>11</v>
      </c>
      <c r="J4" s="172" t="str">
        <f>IF(H4&lt;&gt;"",IF(I4=0,"0%",ROUND(K4/I4,4)*100&amp;"%"),"")</f>
        <v>9.09%</v>
      </c>
      <c r="K4" s="171">
        <f>IF(H4&lt;&gt;"",COUNTIFS(I:I,"V",F:F,"&lt;&gt;閉店不保養",F:F,"&lt;&gt;新開不保養"),"")</f>
        <v>1</v>
      </c>
      <c r="L4" s="171">
        <f>IF(H4&lt;&gt;"",I4-K4,"")</f>
        <v>10</v>
      </c>
      <c r="M4" s="152">
        <f>首頁!M4</f>
        <v>46113</v>
      </c>
      <c r="N4" s="152"/>
      <c r="AA4" s="119"/>
      <c r="AB4" s="119"/>
    </row>
    <row r="5" spans="1:31" ht="22.5" customHeight="1">
      <c r="A5" s="438" t="s">
        <v>9201</v>
      </c>
      <c r="B5" s="105" t="s">
        <v>9202</v>
      </c>
      <c r="C5" s="105" t="s">
        <v>9203</v>
      </c>
      <c r="D5" s="105" t="s">
        <v>9204</v>
      </c>
      <c r="E5" s="439" t="s">
        <v>9205</v>
      </c>
      <c r="F5" s="439" t="s">
        <v>9206</v>
      </c>
      <c r="G5" s="439" t="s">
        <v>9207</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130</v>
      </c>
      <c r="R5" s="187"/>
      <c r="S5" s="187"/>
      <c r="T5" s="154" t="s">
        <v>2093</v>
      </c>
      <c r="U5" s="155" t="str">
        <f t="array" aca="1" ref="U5" ca="1">IFERROR(HYPERLINK("#" &amp; ADDRESS(MIN(IF(ISNUMBER(SEARCH(T5, A7:K43)), ROW(A7:K43), 10000000000)), MIN(IF(ISNUMBER(SEARCH(T5, A7:K43)), COLUMN(A7:K43), 10000000000))), "搜索"), "未找到")</f>
        <v>未找到</v>
      </c>
      <c r="AA5" s="119"/>
      <c r="AB5" s="119"/>
    </row>
    <row r="6" spans="1:31" s="432" customFormat="1" ht="22.5" customHeight="1">
      <c r="A6" s="405">
        <f ca="1">COUNTA(A8:A157)-COUNTIF(F8:F177,"非當季")-A4</f>
        <v>97</v>
      </c>
      <c r="B6" s="268">
        <f>COUNTIF(未完工清單!A:A,N5)</f>
        <v>1</v>
      </c>
      <c r="C6" s="268">
        <f t="array" ref="C6">SUMPRODUCT((未完工清單!A1:A18=N5)*(未完工清單!H1:L18="未完工"))</f>
        <v>1</v>
      </c>
      <c r="D6" s="268">
        <f ca="1">SUM(C2:C4)-A4</f>
        <v>96</v>
      </c>
      <c r="E6" s="436">
        <f ca="1">SUM(E2:E4)</f>
        <v>94</v>
      </c>
      <c r="F6" s="436">
        <f ca="1">D6-SUM(E2:E4)</f>
        <v>2</v>
      </c>
      <c r="G6" s="437" t="str">
        <f ca="1">ROUND(IF(((E6+A2)/A6)&gt;1,1,((E6+A2)/A6))*100,0)&amp;"%"</f>
        <v>97%</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R6" s="187"/>
      <c r="S6" s="187"/>
      <c r="T6" s="154"/>
      <c r="U6" s="155"/>
      <c r="AA6" s="433"/>
      <c r="AB6" s="433"/>
    </row>
    <row r="7" spans="1:31" ht="25.5" customHeight="1">
      <c r="A7" s="260" t="s">
        <v>27</v>
      </c>
      <c r="B7" s="260" t="s">
        <v>28</v>
      </c>
      <c r="C7" s="260" t="str">
        <f>首頁!I3</f>
        <v>4月</v>
      </c>
      <c r="D7" s="260" t="str">
        <f>首頁!J3</f>
        <v>5月</v>
      </c>
      <c r="E7" s="260" t="str">
        <f>首頁!K3</f>
        <v>6月</v>
      </c>
      <c r="F7" s="260" t="s">
        <v>32</v>
      </c>
      <c r="G7" s="260" t="str">
        <f>H6</f>
        <v>--</v>
      </c>
      <c r="H7" s="260" t="str">
        <f>H5</f>
        <v>--</v>
      </c>
      <c r="I7" s="260" t="str">
        <f>H4</f>
        <v>+SC7</v>
      </c>
      <c r="J7" s="260" t="s">
        <v>40</v>
      </c>
      <c r="K7" s="430" t="s">
        <v>2</v>
      </c>
      <c r="L7" s="260" t="s">
        <v>9208</v>
      </c>
      <c r="M7" s="154" t="s">
        <v>9209</v>
      </c>
      <c r="N7" s="155" t="str">
        <f t="array" aca="1" ref="N7" ca="1">IFERROR(HYPERLINK("#" &amp; ADDRESS(MIN(IF(ISNUMBER(SEARCH(M7, A7:J101)), ROW(A7:J101), 10000000000)), MIN(IF(ISNUMBER(SEARCH(M7, A7:J101)), COLUMN(A7:J101), 10000000000))), "搜索"), "未找到")</f>
        <v>搜索</v>
      </c>
      <c r="Q7" s="119"/>
      <c r="R7" s="119"/>
      <c r="S7" s="404" t="s">
        <v>9210</v>
      </c>
    </row>
    <row r="8" spans="1:31" ht="21.6" customHeight="1">
      <c r="A8" s="120">
        <v>5162</v>
      </c>
      <c r="B8" s="120" t="str">
        <f>_xlfn.XLOOKUP(A8,門市主檔!A:A,門市主檔!B:B,"")</f>
        <v>龜山茶專店</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 ca="1">_xlfn.LET(
 _xlpm.狀態, IFERROR(VLOOKUP(A8,門市狀態!A:D,4,FALSE),""),
 IF(
   _xlpm.狀態&lt;&gt;"",
   _xlpm.狀態,
   IF(COUNTBLANK(C8:E8)=3,"未保養","")
 )
)</f>
        <v>暫歇中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龜山區</v>
      </c>
      <c r="M8" t="str">
        <f>VLOOKUP(A8,門市主檔!A:B,2,FALSE)</f>
        <v>龜山茶專店</v>
      </c>
      <c r="N8" s="482" t="str">
        <f ca="1">IF(F8="閉店不保養",VLOOKUP(A8,門市狀態!A:C,3,FALSE),"")</f>
        <v/>
      </c>
      <c r="Q8" s="119" t="s">
        <v>9211</v>
      </c>
      <c r="R8" s="124" t="s">
        <v>9212</v>
      </c>
      <c r="S8" s="153" t="str">
        <f>_xlfn.XLOOKUP(A8,'0919門市清單主檔'!B:B,'0919門市清單主檔'!J:J,"")</f>
        <v>桃園市龜山區茶專路22號     </v>
      </c>
    </row>
    <row r="9" spans="1:31" ht="21.6" customHeight="1">
      <c r="A9" s="120">
        <v>5248</v>
      </c>
      <c r="B9" s="120" t="str">
        <f>_xlfn.XLOOKUP(A9,門市主檔!A:A,門市主檔!B:B,"")</f>
        <v>龜山慧敏店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V</v>
      </c>
      <c r="F9" s="120" t="str">
        <f ca="1">_xlfn.LET(
 _xlpm.狀態, IFERROR(VLOOKUP(A9,門市狀態!A:D,4,FALSE),""),
 IF(
   _xlpm.狀態&lt;&gt;"",
   _xlpm.狀態,
   IF(COUNTBLANK(C9:E9)=3,"未保養","")
 )
)</f>
        <v>暫歇中</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V</v>
      </c>
      <c r="L9" s="120" t="str">
        <f>_xlfn.XLOOKUP(A9,'0919門市清單主檔'!B:B,'0919門市清單主檔'!V:V,"")</f>
        <v>龜山區</v>
      </c>
      <c r="M9" t="str">
        <f>VLOOKUP(A9,門市主檔!A:B,2,FALSE)</f>
        <v>龜山慧敏店</v>
      </c>
      <c r="N9" s="482" t="str">
        <f ca="1">IF(F9="閉店不保養",VLOOKUP(A9,門市狀態!A:C,3,FALSE),"")</f>
        <v/>
      </c>
      <c r="Q9" s="119" t="s">
        <v>9211</v>
      </c>
      <c r="R9" s="124" t="s">
        <v>9212</v>
      </c>
      <c r="S9" s="153" t="str">
        <f>_xlfn.XLOOKUP(A9,'0919門市清單主檔'!B:B,'0919門市清單主檔'!J:J,"")</f>
        <v>桃園市龜山區文三一街50-1號    </v>
      </c>
    </row>
    <row r="10" spans="1:31" ht="21.6" customHeight="1">
      <c r="A10" s="120">
        <v>2255</v>
      </c>
      <c r="B10" s="120" t="str">
        <f>_xlfn.XLOOKUP(A10,門市主檔!A:A,門市主檔!B:B,"")</f>
        <v>蘆竹六福店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V</v>
      </c>
      <c r="F10" s="120" t="str">
        <f>_xlfn.LET(
 _xlpm.狀態, IFERROR(VLOOKUP(A10,門市狀態!A:D,4,FALSE),""),
 IF(
   _xlpm.狀態&lt;&gt;"",
   _xlpm.狀態,
   IF(COUNTBLANK(C10:E10)=3,"未保養","")
 )
)</f>
        <v>跨季補單</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V</v>
      </c>
      <c r="L10" s="120" t="str">
        <f>_xlfn.XLOOKUP(A10,'0919門市清單主檔'!B:B,'0919門市清單主檔'!V:V,"")</f>
        <v>蘆竹區</v>
      </c>
      <c r="M10" t="str">
        <f>VLOOKUP(A10,門市主檔!A:B,2,FALSE)</f>
        <v>蘆竹六福店</v>
      </c>
      <c r="N10" s="482" t="str">
        <f>IF(F10="閉店不保養",VLOOKUP(A10,門市狀態!A:C,3,FALSE),"")</f>
        <v/>
      </c>
      <c r="Q10" s="119" t="s">
        <v>9211</v>
      </c>
      <c r="R10" s="124" t="s">
        <v>9212</v>
      </c>
      <c r="S10" s="153" t="str">
        <f>_xlfn.XLOOKUP(A10,'0919門市清單主檔'!B:B,'0919門市清單主檔'!J:J,"")</f>
        <v>桃園市蘆竹區南山路一段378號     </v>
      </c>
    </row>
    <row r="11" spans="1:31" ht="21.6" customHeight="1">
      <c r="A11" s="120">
        <v>2442</v>
      </c>
      <c r="B11" s="120" t="str">
        <f>_xlfn.XLOOKUP(A11,門市主檔!A:A,門市主檔!B:B,"")</f>
        <v>北縣商港店</v>
      </c>
      <c r="C11" s="146" t="str">
        <f>IF(COUNTIFS(門市主檔!A:A,A11,門市主檔!I:I,"PMQ2",門市主檔!J:J,"&lt;"&amp;$M$2)&gt;0,"V","")</f>
        <v>V</v>
      </c>
      <c r="D11" s="146" t="str">
        <f>IF(AND(C11&lt;&gt;"V", COUNTIFS(門市主檔!A:A,A11,門市主檔!I:I,"PMQ2",門市主檔!J:J,"&lt;"&amp;$M$3)&gt;0), "V", "")</f>
        <v/>
      </c>
      <c r="E11" s="146" t="str">
        <f>IF(AND(C11&lt;&gt;"V",D11&lt;&gt;"V", COUNTIFS(門市主檔!A:A,A11,門市主檔!I:I,"PMQ2")), "V", "")</f>
        <v/>
      </c>
      <c r="F11" s="120" t="str">
        <f ca="1">_xlfn.LET(
 _xlpm.狀態, IFERROR(VLOOKUP(A11,門市狀態!A:D,4,FALSE),""),
 IF(
   _xlpm.狀態&lt;&gt;"",
   _xlpm.狀態,
   IF(COUNTBLANK(C11:E11)=3,"未保養","")
 )
)</f>
        <v>裝潢中</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V</v>
      </c>
      <c r="L11" s="120" t="str">
        <f>_xlfn.XLOOKUP(A11,'0919門市清單主檔'!B:B,'0919門市清單主檔'!V:V,"")</f>
        <v>八里區</v>
      </c>
      <c r="M11" t="str">
        <f>VLOOKUP(A11,門市主檔!A:B,2,FALSE)</f>
        <v>北縣商港店</v>
      </c>
      <c r="N11" s="482" t="str">
        <f ca="1">IF(F11="閉店不保養",VLOOKUP(A11,門市狀態!A:C,3,FALSE),"")</f>
        <v/>
      </c>
      <c r="Q11" s="119"/>
      <c r="R11" s="124" t="s">
        <v>9212</v>
      </c>
      <c r="S11" s="153" t="str">
        <f>_xlfn.XLOOKUP(A11,'0919門市清單主檔'!B:B,'0919門市清單主檔'!J:J,"")</f>
        <v>新北市八里區商港路46.48號</v>
      </c>
    </row>
    <row r="12" spans="1:31" ht="21.6" customHeight="1">
      <c r="A12" s="120">
        <v>2622</v>
      </c>
      <c r="B12" s="120" t="str">
        <f>_xlfn.XLOOKUP(A12,門市主檔!A:A,門市主檔!B:B,"")</f>
        <v>蘆竹君悅店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V</v>
      </c>
      <c r="F12" s="120" t="str">
        <f>_xlfn.LET(
 _xlpm.狀態, IFERROR(VLOOKUP(A12,門市狀態!A:D,4,FALSE),""),
 IF(
   _xlpm.狀態&lt;&gt;"",
   _xlpm.狀態,
   IF(COUNTBLANK(C12:E12)=3,"未保養","")
 )
)</f>
        <v>閉店不保養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V</v>
      </c>
      <c r="L12" s="120" t="str">
        <f>_xlfn.XLOOKUP(A12,'0919門市清單主檔'!B:B,'0919門市清單主檔'!V:V,"")</f>
        <v>蘆竹區</v>
      </c>
      <c r="M12" t="str">
        <f>VLOOKUP(A12,門市主檔!A:B,2,FALSE)</f>
        <v>蘆竹君悅店</v>
      </c>
      <c r="N12" s="482">
        <f>IF(F12="閉店不保養",VLOOKUP(A12,門市狀態!A:C,3,FALSE),"")</f>
        <v>46204</v>
      </c>
      <c r="Q12" s="119" t="s">
        <v>9211</v>
      </c>
      <c r="R12" s="119"/>
      <c r="S12" s="153" t="str">
        <f>_xlfn.XLOOKUP(A12,'0919門市清單主檔'!B:B,'0919門市清單主檔'!J:J,"")</f>
        <v>桃園市蘆竹區南崁路一段225、227號    </v>
      </c>
    </row>
    <row r="13" spans="1:31" ht="21.6" customHeight="1">
      <c r="A13" s="120">
        <v>4902</v>
      </c>
      <c r="B13" s="120" t="str">
        <f>_xlfn.XLOOKUP(A13,門市主檔!A:A,門市主檔!B:B,"")</f>
        <v>龜山玄武店</v>
      </c>
      <c r="C13" s="146" t="str">
        <f>IF(COUNTIFS(門市主檔!A:A,A13,門市主檔!I:I,"PMQ2",門市主檔!J:J,"&lt;"&amp;$M$2)&gt;0,"V","")</f>
        <v>V</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閉店不保養</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V</v>
      </c>
      <c r="L13" s="120" t="str">
        <f>_xlfn.XLOOKUP(A13,'0919門市清單主檔'!B:B,'0919門市清單主檔'!V:V,"")</f>
        <v>龜山區</v>
      </c>
      <c r="M13" t="str">
        <f>VLOOKUP(A13,門市主檔!A:B,2,FALSE)</f>
        <v>龜山玄武店</v>
      </c>
      <c r="N13" s="482">
        <f>IF(F13="閉店不保養",VLOOKUP(A13,門市狀態!A:C,3,FALSE),"")</f>
        <v>46150</v>
      </c>
      <c r="Q13" s="119" t="s">
        <v>9211</v>
      </c>
      <c r="R13" s="124" t="s">
        <v>9212</v>
      </c>
      <c r="S13" s="153" t="str">
        <f>_xlfn.XLOOKUP(A13,'0919門市清單主檔'!B:B,'0919門市清單主檔'!J:J,"")</f>
        <v>桃園市龜山區文青路139號   </v>
      </c>
    </row>
    <row r="14" spans="1:31" ht="21.6" customHeight="1">
      <c r="A14" s="120">
        <v>3243</v>
      </c>
      <c r="B14" s="120" t="str">
        <f>_xlfn.XLOOKUP(A14,門市主檔!A:A,門市主檔!B:B,"")</f>
        <v>北縣醒吾店</v>
      </c>
      <c r="C14" s="146" t="str">
        <f>IF(COUNTIFS(門市主檔!A:A,A14,門市主檔!I:I,"PMQ2",門市主檔!J:J,"&lt;"&amp;$M$2)&gt;0,"V","")</f>
        <v>V</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閉店不保養</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V</v>
      </c>
      <c r="L14" s="120" t="str">
        <f>_xlfn.XLOOKUP(A14,'0919門市清單主檔'!B:B,'0919門市清單主檔'!V:V,"")</f>
        <v>林口區</v>
      </c>
      <c r="M14" t="str">
        <f>VLOOKUP(A14,門市主檔!A:B,2,FALSE)</f>
        <v>北縣醒吾店</v>
      </c>
      <c r="N14" s="482">
        <f>IF(F14="閉店不保養",VLOOKUP(A14,門市狀態!A:C,3,FALSE),"")</f>
        <v>46196</v>
      </c>
      <c r="Q14" s="119"/>
      <c r="R14" s="124" t="s">
        <v>9212</v>
      </c>
      <c r="S14" s="153" t="str">
        <f>_xlfn.XLOOKUP(A14,'0919門市清單主檔'!B:B,'0919門市清單主檔'!J:J,"")</f>
        <v>新北市林口區粉寮路一段101號(醒吾科技大學內生活大樓一樓餐飲中心美食廣場)</v>
      </c>
    </row>
    <row r="15" spans="1:31" ht="21.6" customHeight="1">
      <c r="A15" s="120">
        <v>4456</v>
      </c>
      <c r="B15" s="120" t="str">
        <f>_xlfn.XLOOKUP(A15,門市主檔!A:A,門市主檔!B:B,"")</f>
        <v>蘆竹華麗店</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未保養</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未完工</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未完工</v>
      </c>
      <c r="L15" s="120" t="str">
        <f>_xlfn.XLOOKUP(A15,'0919門市清單主檔'!B:B,'0919門市清單主檔'!V:V,"")</f>
        <v>蘆竹區</v>
      </c>
      <c r="M15" t="str">
        <f>VLOOKUP(A15,門市主檔!A:B,2,FALSE)</f>
        <v>蘆竹華麗店</v>
      </c>
      <c r="N15" s="482" t="str">
        <f>IF(F15="閉店不保養",VLOOKUP(A15,門市狀態!A:C,3,FALSE),"")</f>
        <v/>
      </c>
      <c r="Q15" s="119" t="s">
        <v>9211</v>
      </c>
      <c r="R15" s="124" t="s">
        <v>9212</v>
      </c>
      <c r="S15" s="153" t="str">
        <f>_xlfn.XLOOKUP(A15,'0919門市清單主檔'!B:B,'0919門市清單主檔'!J:J,"")</f>
        <v>桃園市蘆竹區大新路818、820號    </v>
      </c>
    </row>
    <row r="16" spans="1:31" ht="21.6" customHeight="1">
      <c r="A16" s="120">
        <v>2540</v>
      </c>
      <c r="B16" s="120" t="str">
        <f>_xlfn.XLOOKUP(A16,門市主檔!A:A,門市主檔!B:B,"")</f>
        <v>蘆竹坑子口</v>
      </c>
      <c r="C16" s="146" t="str">
        <f>IF(COUNTIFS(門市主檔!A:A,A16,門市主檔!I:I,"PMQ2",門市主檔!J:J,"&lt;"&amp;$M$2)&gt;0,"V","")</f>
        <v/>
      </c>
      <c r="D16" s="146" t="str">
        <f>IF(AND(C16&lt;&gt;"V", COUNTIFS(門市主檔!A:A,A16,門市主檔!I:I,"PMQ2",門市主檔!J:J,"&lt;"&amp;$M$3)&gt;0), "V", "")</f>
        <v>V</v>
      </c>
      <c r="E16" s="146" t="str">
        <f>IF(AND(C16&lt;&gt;"V",D16&lt;&gt;"V", COUNTIFS(門市主檔!A:A,A16,門市主檔!I:I,"PMQ2")), "V", "")</f>
        <v/>
      </c>
      <c r="F16" s="120" t="str">
        <f>_xlfn.LET(
 _xlpm.狀態, IFERROR(VLOOKUP(A16,門市狀態!A:D,4,FALSE),""),
 IF(
   _xlpm.狀態&lt;&gt;"",
   _xlpm.狀態,
   IF(COUNTBLANK(C16:E16)=3,"未保養","")
 )
)</f>
        <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V</v>
      </c>
      <c r="L16" s="120" t="str">
        <f>_xlfn.XLOOKUP(A16,'0919門市清單主檔'!B:B,'0919門市清單主檔'!V:V,"")</f>
        <v>蘆竹區</v>
      </c>
      <c r="M16" t="str">
        <f>VLOOKUP(A16,門市主檔!A:B,2,FALSE)</f>
        <v>蘆竹坑子口</v>
      </c>
      <c r="N16" s="482" t="str">
        <f>IF(F16="閉店不保養",VLOOKUP(A16,門市狀態!A:C,3,FALSE),"")</f>
        <v/>
      </c>
      <c r="Q16" s="119" t="s">
        <v>9211</v>
      </c>
      <c r="R16" s="124" t="s">
        <v>9212</v>
      </c>
      <c r="S16" s="153" t="str">
        <f>_xlfn.XLOOKUP(A16,'0919門市清單主檔'!B:B,'0919門市清單主檔'!J:J,"")</f>
        <v>桃園市蘆竹區濱海路一段203號    </v>
      </c>
    </row>
    <row r="17" spans="1:19" ht="21.6" customHeight="1">
      <c r="A17" s="120">
        <v>5110</v>
      </c>
      <c r="B17" s="120" t="str">
        <f>_xlfn.XLOOKUP(A17,門市主檔!A:A,門市主檔!B:B,"")</f>
        <v>蘆竹龍安店</v>
      </c>
      <c r="C17" s="146" t="str">
        <f>IF(COUNTIFS(門市主檔!A:A,A17,門市主檔!I:I,"PMQ2",門市主檔!J:J,"&lt;"&amp;$M$2)&gt;0,"V","")</f>
        <v>V</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V</v>
      </c>
      <c r="L17" s="120" t="str">
        <f>_xlfn.XLOOKUP(A17,'0919門市清單主檔'!B:B,'0919門市清單主檔'!V:V,"")</f>
        <v>蘆竹區</v>
      </c>
      <c r="M17" t="str">
        <f>VLOOKUP(A17,門市主檔!A:B,2,FALSE)</f>
        <v>蘆竹龍安店</v>
      </c>
      <c r="N17" s="482" t="str">
        <f>IF(F17="閉店不保養",VLOOKUP(A17,門市狀態!A:C,3,FALSE),"")</f>
        <v/>
      </c>
      <c r="Q17" s="119"/>
      <c r="R17" s="124" t="s">
        <v>9212</v>
      </c>
      <c r="S17" s="153" t="str">
        <f>_xlfn.XLOOKUP(A17,'0919門市清單主檔'!B:B,'0919門市清單主檔'!J:J,"")</f>
        <v>桃園市蘆竹區龍安街三段147、149、151號壹樓   </v>
      </c>
    </row>
    <row r="18" spans="1:19" ht="21.6" customHeight="1">
      <c r="A18" s="120">
        <v>5368</v>
      </c>
      <c r="B18" s="120" t="str">
        <f>_xlfn.XLOOKUP(A18,門市主檔!A:A,門市主檔!B:B,"")</f>
        <v>蘆竹山鼻店</v>
      </c>
      <c r="C18" s="146" t="str">
        <f>IF(COUNTIFS(門市主檔!A:A,A18,門市主檔!I:I,"PMQ2",門市主檔!J:J,"&lt;"&amp;$M$2)&gt;0,"V","")</f>
        <v/>
      </c>
      <c r="D18" s="146" t="str">
        <f>IF(AND(C18&lt;&gt;"V", COUNTIFS(門市主檔!A:A,A18,門市主檔!I:I,"PMQ2",門市主檔!J:J,"&lt;"&amp;$M$3)&gt;0), "V", "")</f>
        <v>V</v>
      </c>
      <c r="E18" s="146" t="str">
        <f>IF(AND(C18&lt;&gt;"V",D18&lt;&gt;"V", COUNTIFS(門市主檔!A:A,A18,門市主檔!I:I,"PMQ2")), "V", "")</f>
        <v/>
      </c>
      <c r="F18" s="120" t="str">
        <f>_xlfn.LET(
 _xlpm.狀態, IFERROR(VLOOKUP(A18,門市狀態!A:D,4,FALSE),""),
 IF(
   _xlpm.狀態&lt;&gt;"",
   _xlpm.狀態,
   IF(COUNTBLANK(C18:E18)=3,"未保養","")
 )
)</f>
        <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V</v>
      </c>
      <c r="L18" s="120" t="str">
        <f>_xlfn.XLOOKUP(A18,'0919門市清單主檔'!B:B,'0919門市清單主檔'!V:V,"")</f>
        <v>蘆竹區</v>
      </c>
      <c r="M18" t="str">
        <f>VLOOKUP(A18,門市主檔!A:B,2,FALSE)</f>
        <v>蘆竹山鼻店</v>
      </c>
      <c r="N18" s="482" t="str">
        <f>IF(F18="閉店不保養",VLOOKUP(A18,門市狀態!A:C,3,FALSE),"")</f>
        <v/>
      </c>
      <c r="Q18" s="119" t="s">
        <v>9211</v>
      </c>
      <c r="R18" s="124" t="s">
        <v>9212</v>
      </c>
      <c r="S18" s="153" t="str">
        <f>_xlfn.XLOOKUP(A18,'0919門市清單主檔'!B:B,'0919門市清單主檔'!J:J,"")</f>
        <v>桃園市蘆竹區機捷路二段681、683號壹樓   </v>
      </c>
    </row>
    <row r="19" spans="1:19" ht="21.6" customHeight="1">
      <c r="A19" s="120">
        <v>4852</v>
      </c>
      <c r="B19" s="120" t="str">
        <f>_xlfn.XLOOKUP(A19,門市主檔!A:A,門市主檔!B:B,"")</f>
        <v>蘆竹福祿店</v>
      </c>
      <c r="C19" s="146" t="str">
        <f>IF(COUNTIFS(門市主檔!A:A,A19,門市主檔!I:I,"PMQ2",門市主檔!J:J,"&lt;"&amp;$M$2)&gt;0,"V","")</f>
        <v/>
      </c>
      <c r="D19" s="146" t="str">
        <f>IF(AND(C19&lt;&gt;"V", COUNTIFS(門市主檔!A:A,A19,門市主檔!I:I,"PMQ2",門市主檔!J:J,"&lt;"&amp;$M$3)&gt;0), "V", "")</f>
        <v>V</v>
      </c>
      <c r="E19" s="146" t="str">
        <f>IF(AND(C19&lt;&gt;"V",D19&lt;&gt;"V", COUNTIFS(門市主檔!A:A,A19,門市主檔!I:I,"PMQ2")), "V", "")</f>
        <v/>
      </c>
      <c r="F19" s="120" t="str">
        <f>_xlfn.LET(
 _xlpm.狀態, IFERROR(VLOOKUP(A19,門市狀態!A:D,4,FALSE),""),
 IF(
   _xlpm.狀態&lt;&gt;"",
   _xlpm.狀態,
   IF(COUNTBLANK(C19:E19)=3,"未保養","")
 )
)</f>
        <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V</v>
      </c>
      <c r="L19" s="120" t="str">
        <f>_xlfn.XLOOKUP(A19,'0919門市清單主檔'!B:B,'0919門市清單主檔'!V:V,"")</f>
        <v>蘆竹區</v>
      </c>
      <c r="M19" t="str">
        <f>VLOOKUP(A19,門市主檔!A:B,2,FALSE)</f>
        <v>蘆竹福祿店</v>
      </c>
      <c r="N19" s="482" t="str">
        <f>IF(F19="閉店不保養",VLOOKUP(A19,門市狀態!A:C,3,FALSE),"")</f>
        <v/>
      </c>
      <c r="Q19" s="119" t="s">
        <v>9211</v>
      </c>
      <c r="R19" s="124" t="s">
        <v>9212</v>
      </c>
      <c r="S19" s="153" t="str">
        <f>_xlfn.XLOOKUP(A19,'0919門市清單主檔'!B:B,'0919門市清單主檔'!J:J,"")</f>
        <v>桃園市蘆竹區福祿一街56號  </v>
      </c>
    </row>
    <row r="20" spans="1:19" ht="21.6" customHeight="1">
      <c r="A20" s="120">
        <v>3880</v>
      </c>
      <c r="B20" s="120" t="str">
        <f>_xlfn.XLOOKUP(A20,門市主檔!A:A,門市主檔!B:B,"")</f>
        <v>桃縣富竹店</v>
      </c>
      <c r="C20" s="146" t="str">
        <f>IF(COUNTIFS(門市主檔!A:A,A20,門市主檔!I:I,"PMQ2",門市主檔!J:J,"&lt;"&amp;$M$2)&gt;0,"V","")</f>
        <v/>
      </c>
      <c r="D20" s="146" t="str">
        <f>IF(AND(C20&lt;&gt;"V", COUNTIFS(門市主檔!A:A,A20,門市主檔!I:I,"PMQ2",門市主檔!J:J,"&lt;"&amp;$M$3)&gt;0), "V", "")</f>
        <v/>
      </c>
      <c r="E20" s="146" t="str">
        <f>IF(AND(C20&lt;&gt;"V",D20&lt;&gt;"V", COUNTIFS(門市主檔!A:A,A20,門市主檔!I:I,"PMQ2")), "V", "")</f>
        <v>V</v>
      </c>
      <c r="F20" s="120" t="str">
        <f>_xlfn.LET(
 _xlpm.狀態, IFERROR(VLOOKUP(A20,門市狀態!A:D,4,FALSE),""),
 IF(
   _xlpm.狀態&lt;&gt;"",
   _xlpm.狀態,
   IF(COUNTBLANK(C20:E20)=3,"未保養","")
 )
)</f>
        <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V</v>
      </c>
      <c r="L20" s="120" t="str">
        <f>_xlfn.XLOOKUP(A20,'0919門市清單主檔'!B:B,'0919門市清單主檔'!V:V,"")</f>
        <v>蘆竹區</v>
      </c>
      <c r="M20" t="str">
        <f>VLOOKUP(A20,門市主檔!A:B,2,FALSE)</f>
        <v>桃縣富竹店</v>
      </c>
      <c r="N20" s="482" t="str">
        <f>IF(F20="閉店不保養",VLOOKUP(A20,門市狀態!A:C,3,FALSE),"")</f>
        <v/>
      </c>
      <c r="Q20" s="119" t="s">
        <v>9211</v>
      </c>
      <c r="R20" s="124" t="s">
        <v>9212</v>
      </c>
      <c r="S20" s="153" t="str">
        <f>_xlfn.XLOOKUP(A20,'0919門市清單主檔'!B:B,'0919門市清單主檔'!J:J,"")</f>
        <v>桃園市蘆竹區富國路二段2號   </v>
      </c>
    </row>
    <row r="21" spans="1:19" ht="21.6" customHeight="1">
      <c r="A21" s="120" t="s">
        <v>75</v>
      </c>
      <c r="B21" s="120" t="str">
        <f>_xlfn.XLOOKUP(A21,門市主檔!A:A,門市主檔!B:B,"")</f>
        <v>蘆竹揚耀店</v>
      </c>
      <c r="C21" s="146" t="str">
        <f>IF(COUNTIFS(門市主檔!A:A,A21,門市主檔!I:I,"PMQ2",門市主檔!J:J,"&lt;"&amp;$M$2)&gt;0,"V","")</f>
        <v/>
      </c>
      <c r="D21" s="146" t="str">
        <f>IF(AND(C21&lt;&gt;"V", COUNTIFS(門市主檔!A:A,A21,門市主檔!I:I,"PMQ2",門市主檔!J:J,"&lt;"&amp;$M$3)&gt;0), "V", "")</f>
        <v>V</v>
      </c>
      <c r="E21" s="146" t="str">
        <f>IF(AND(C21&lt;&gt;"V",D21&lt;&gt;"V", COUNTIFS(門市主檔!A:A,A21,門市主檔!I:I,"PMQ2")), "V", "")</f>
        <v/>
      </c>
      <c r="F21" s="120" t="str">
        <f>_xlfn.LET(
 _xlpm.狀態, IFERROR(VLOOKUP(A21,門市狀態!A:D,4,FALSE),""),
 IF(
   _xlpm.狀態&lt;&gt;"",
   _xlpm.狀態,
   IF(COUNTBLANK(C21:E21)=3,"未保養","")
 )
)</f>
        <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v>
      </c>
      <c r="L21" s="120" t="str">
        <f>_xlfn.XLOOKUP(A21,'0919門市清單主檔'!B:B,'0919門市清單主檔'!V:V,"")</f>
        <v>蘆竹區</v>
      </c>
      <c r="M21" t="str">
        <f>VLOOKUP(A21,門市主檔!A:B,2,FALSE)</f>
        <v>蘆竹揚耀店</v>
      </c>
      <c r="N21" s="482" t="str">
        <f>IF(F21="閉店不保養",VLOOKUP(A21,門市狀態!A:C,3,FALSE),"")</f>
        <v/>
      </c>
      <c r="Q21" s="119"/>
      <c r="R21" s="124" t="s">
        <v>9212</v>
      </c>
      <c r="S21" s="153" t="str">
        <f>_xlfn.XLOOKUP(A21,'0919門市清單主檔'!B:B,'0919門市清單主檔'!J:J,"")</f>
        <v>桃園市蘆竹區海湖東路351-3號</v>
      </c>
    </row>
    <row r="22" spans="1:19" ht="21.6" customHeight="1">
      <c r="A22" s="120">
        <v>4572</v>
      </c>
      <c r="B22" s="120" t="str">
        <f>_xlfn.XLOOKUP(A22,門市主檔!A:A,門市主檔!B:B,"")</f>
        <v>蘆竹海湖店</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V</v>
      </c>
      <c r="F22" s="120" t="str">
        <f>_xlfn.LET(
 _xlpm.狀態, IFERROR(VLOOKUP(A22,門市狀態!A:D,4,FALSE),""),
 IF(
   _xlpm.狀態&lt;&gt;"",
   _xlpm.狀態,
   IF(COUNTBLANK(C22:E22)=3,"未保養","")
 )
)</f>
        <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未完工</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V</v>
      </c>
      <c r="L22" s="120" t="str">
        <f>_xlfn.XLOOKUP(A22,'0919門市清單主檔'!B:B,'0919門市清單主檔'!V:V,"")</f>
        <v>蘆竹區</v>
      </c>
      <c r="M22" t="str">
        <f>VLOOKUP(A22,門市主檔!A:B,2,FALSE)</f>
        <v>蘆竹海湖店</v>
      </c>
      <c r="N22" s="482" t="str">
        <f>IF(F22="閉店不保養",VLOOKUP(A22,門市狀態!A:C,3,FALSE),"")</f>
        <v/>
      </c>
      <c r="Q22" s="119" t="s">
        <v>9211</v>
      </c>
      <c r="R22" s="124" t="s">
        <v>9212</v>
      </c>
      <c r="S22" s="153" t="str">
        <f>_xlfn.XLOOKUP(A22,'0919門市清單主檔'!B:B,'0919門市清單主檔'!J:J,"")</f>
        <v>桃園市蘆竹區海湖東路295號        </v>
      </c>
    </row>
    <row r="23" spans="1:19" ht="21.6" customHeight="1">
      <c r="A23" s="120">
        <v>4673</v>
      </c>
      <c r="B23" s="120" t="str">
        <f>_xlfn.XLOOKUP(A23,門市主檔!A:A,門市主檔!B:B,"")</f>
        <v>蘆竹海山店</v>
      </c>
      <c r="C23" s="146" t="str">
        <f>IF(COUNTIFS(門市主檔!A:A,A23,門市主檔!I:I,"PMQ2",門市主檔!J:J,"&lt;"&amp;$M$2)&gt;0,"V","")</f>
        <v/>
      </c>
      <c r="D23" s="146" t="str">
        <f>IF(AND(C23&lt;&gt;"V", COUNTIFS(門市主檔!A:A,A23,門市主檔!I:I,"PMQ2",門市主檔!J:J,"&lt;"&amp;$M$3)&gt;0), "V", "")</f>
        <v>V</v>
      </c>
      <c r="E23" s="146" t="str">
        <f>IF(AND(C23&lt;&gt;"V",D23&lt;&gt;"V", COUNTIFS(門市主檔!A:A,A23,門市主檔!I:I,"PMQ2")), "V", "")</f>
        <v/>
      </c>
      <c r="F23" s="120" t="str">
        <f>_xlfn.LET(
 _xlpm.狀態, IFERROR(VLOOKUP(A23,門市狀態!A:D,4,FALSE),""),
 IF(
   _xlpm.狀態&lt;&gt;"",
   _xlpm.狀態,
   IF(COUNTBLANK(C23:E23)=3,"未保養","")
 )
)</f>
        <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V</v>
      </c>
      <c r="L23" s="120" t="str">
        <f>_xlfn.XLOOKUP(A23,'0919門市清單主檔'!B:B,'0919門市清單主檔'!V:V,"")</f>
        <v>蘆竹區</v>
      </c>
      <c r="M23" t="str">
        <f>VLOOKUP(A23,門市主檔!A:B,2,FALSE)</f>
        <v>蘆竹海山店</v>
      </c>
      <c r="N23" s="482" t="str">
        <f>IF(F23="閉店不保養",VLOOKUP(A23,門市狀態!A:C,3,FALSE),"")</f>
        <v/>
      </c>
      <c r="Q23" s="119" t="s">
        <v>9211</v>
      </c>
      <c r="R23" s="124" t="s">
        <v>9212</v>
      </c>
      <c r="S23" s="153" t="str">
        <f>_xlfn.XLOOKUP(A23,'0919門市清單主檔'!B:B,'0919門市清單主檔'!J:J,"")</f>
        <v>桃園市蘆竹區海山路二段513、515號     </v>
      </c>
    </row>
    <row r="24" spans="1:19" ht="21.6" customHeight="1">
      <c r="A24" s="120">
        <v>3045</v>
      </c>
      <c r="B24" s="120" t="str">
        <f>_xlfn.XLOOKUP(A24,門市主檔!A:A,門市主檔!B:B,"")</f>
        <v>桃縣桃楚店</v>
      </c>
      <c r="C24" s="146" t="str">
        <f>IF(COUNTIFS(門市主檔!A:A,A24,門市主檔!I:I,"PMQ2",門市主檔!J:J,"&lt;"&amp;$M$2)&gt;0,"V","")</f>
        <v>V</v>
      </c>
      <c r="D24" s="146" t="str">
        <f>IF(AND(C24&lt;&gt;"V", COUNTIFS(門市主檔!A:A,A24,門市主檔!I:I,"PMQ2",門市主檔!J:J,"&lt;"&amp;$M$3)&gt;0), "V", "")</f>
        <v/>
      </c>
      <c r="E24" s="146" t="str">
        <f>IF(AND(C24&lt;&gt;"V",D24&lt;&gt;"V", COUNTIFS(門市主檔!A:A,A24,門市主檔!I:I,"PMQ2")), "V", "")</f>
        <v/>
      </c>
      <c r="F24" s="120" t="str">
        <f>_xlfn.LET(
 _xlpm.狀態, IFERROR(VLOOKUP(A24,門市狀態!A:D,4,FALSE),""),
 IF(
   _xlpm.狀態&lt;&gt;"",
   _xlpm.狀態,
   IF(COUNTBLANK(C24:E24)=3,"未保養","")
 )
)</f>
        <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V</v>
      </c>
      <c r="L24" s="120" t="str">
        <f>_xlfn.XLOOKUP(A24,'0919門市清單主檔'!B:B,'0919門市清單主檔'!V:V,"")</f>
        <v>蘆竹區</v>
      </c>
      <c r="M24" t="str">
        <f>VLOOKUP(A24,門市主檔!A:B,2,FALSE)</f>
        <v>桃縣桃楚店</v>
      </c>
      <c r="N24" s="482" t="str">
        <f>IF(F24="閉店不保養",VLOOKUP(A24,門市狀態!A:C,3,FALSE),"")</f>
        <v/>
      </c>
      <c r="Q24" s="119" t="s">
        <v>9211</v>
      </c>
      <c r="R24" s="119"/>
      <c r="S24" s="153" t="str">
        <f>_xlfn.XLOOKUP(A24,'0919門市清單主檔'!B:B,'0919門市清單主檔'!J:J,"")</f>
        <v>桃園市蘆竹區海山路二段262號    </v>
      </c>
    </row>
    <row r="25" spans="1:19" ht="21.6" customHeight="1">
      <c r="A25" s="120">
        <v>2315</v>
      </c>
      <c r="B25" s="120" t="str">
        <f>_xlfn.XLOOKUP(A25,門市主檔!A:A,門市主檔!B:B,"")</f>
        <v>蘆竹坑口店</v>
      </c>
      <c r="C25" s="146" t="str">
        <f>IF(COUNTIFS(門市主檔!A:A,A25,門市主檔!I:I,"PMQ2",門市主檔!J:J,"&lt;"&amp;$M$2)&gt;0,"V","")</f>
        <v/>
      </c>
      <c r="D25" s="146" t="str">
        <f>IF(AND(C25&lt;&gt;"V", COUNTIFS(門市主檔!A:A,A25,門市主檔!I:I,"PMQ2",門市主檔!J:J,"&lt;"&amp;$M$3)&gt;0), "V", "")</f>
        <v>V</v>
      </c>
      <c r="E25" s="146" t="str">
        <f>IF(AND(C25&lt;&gt;"V",D25&lt;&gt;"V", COUNTIFS(門市主檔!A:A,A25,門市主檔!I:I,"PMQ2")), "V", "")</f>
        <v/>
      </c>
      <c r="F25" s="120" t="str">
        <f>_xlfn.LET(
 _xlpm.狀態, IFERROR(VLOOKUP(A25,門市狀態!A:D,4,FALSE),""),
 IF(
   _xlpm.狀態&lt;&gt;"",
   _xlpm.狀態,
   IF(COUNTBLANK(C25:E25)=3,"未保養","")
 )
)</f>
        <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V</v>
      </c>
      <c r="L25" s="120" t="str">
        <f>_xlfn.XLOOKUP(A25,'0919門市清單主檔'!B:B,'0919門市清單主檔'!V:V,"")</f>
        <v>蘆竹區</v>
      </c>
      <c r="M25" t="str">
        <f>VLOOKUP(A25,門市主檔!A:B,2,FALSE)</f>
        <v>蘆竹坑口店</v>
      </c>
      <c r="N25" s="482" t="str">
        <f>IF(F25="閉店不保養",VLOOKUP(A25,門市狀態!A:C,3,FALSE),"")</f>
        <v/>
      </c>
      <c r="Q25" s="119"/>
      <c r="R25" s="124" t="s">
        <v>9212</v>
      </c>
      <c r="S25" s="153" t="str">
        <f>_xlfn.XLOOKUP(A25,'0919門市清單主檔'!B:B,'0919門市清單主檔'!J:J,"")</f>
        <v>桃園市蘆竹區海山路一段13號   </v>
      </c>
    </row>
    <row r="26" spans="1:19" ht="21.6" customHeight="1">
      <c r="A26" s="120">
        <v>4272</v>
      </c>
      <c r="B26" s="120" t="str">
        <f>_xlfn.XLOOKUP(A26,門市主檔!A:A,門市主檔!B:B,"")</f>
        <v>蘆竹南福店</v>
      </c>
      <c r="C26" s="146" t="str">
        <f>IF(COUNTIFS(門市主檔!A:A,A26,門市主檔!I:I,"PMQ2",門市主檔!J:J,"&lt;"&amp;$M$2)&gt;0,"V","")</f>
        <v/>
      </c>
      <c r="D26" s="146" t="str">
        <f>IF(AND(C26&lt;&gt;"V", COUNTIFS(門市主檔!A:A,A26,門市主檔!I:I,"PMQ2",門市主檔!J:J,"&lt;"&amp;$M$3)&gt;0), "V", "")</f>
        <v>V</v>
      </c>
      <c r="E26" s="146" t="str">
        <f>IF(AND(C26&lt;&gt;"V",D26&lt;&gt;"V", COUNTIFS(門市主檔!A:A,A26,門市主檔!I:I,"PMQ2")), "V", "")</f>
        <v/>
      </c>
      <c r="F26" s="120" t="str">
        <f>_xlfn.LET(
 _xlpm.狀態, IFERROR(VLOOKUP(A26,門市狀態!A:D,4,FALSE),""),
 IF(
   _xlpm.狀態&lt;&gt;"",
   _xlpm.狀態,
   IF(COUNTBLANK(C26:E26)=3,"未保養","")
 )
)</f>
        <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V</v>
      </c>
      <c r="L26" s="120" t="str">
        <f>_xlfn.XLOOKUP(A26,'0919門市清單主檔'!B:B,'0919門市清單主檔'!V:V,"")</f>
        <v>蘆竹區</v>
      </c>
      <c r="M26" t="str">
        <f>VLOOKUP(A26,門市主檔!A:B,2,FALSE)</f>
        <v>蘆竹南福店</v>
      </c>
      <c r="N26" s="482" t="str">
        <f>IF(F26="閉店不保養",VLOOKUP(A26,門市狀態!A:C,3,FALSE),"")</f>
        <v/>
      </c>
      <c r="Q26" s="119"/>
      <c r="R26" s="124" t="s">
        <v>9212</v>
      </c>
      <c r="S26" s="153" t="str">
        <f>_xlfn.XLOOKUP(A26,'0919門市清單主檔'!B:B,'0919門市清單主檔'!J:J,"")</f>
        <v>桃園市蘆竹區南福街162、164號    </v>
      </c>
    </row>
    <row r="27" spans="1:19" ht="21.6" customHeight="1">
      <c r="A27" s="120" t="s">
        <v>71</v>
      </c>
      <c r="B27" s="120" t="str">
        <f>_xlfn.XLOOKUP(A27,門市主檔!A:A,門市主檔!B:B,"")</f>
        <v>蘆竹南華店</v>
      </c>
      <c r="C27" s="146" t="str">
        <f>IF(COUNTIFS(門市主檔!A:A,A27,門市主檔!I:I,"PMQ2",門市主檔!J:J,"&lt;"&amp;$M$2)&gt;0,"V","")</f>
        <v/>
      </c>
      <c r="D27" s="146" t="str">
        <f>IF(AND(C27&lt;&gt;"V", COUNTIFS(門市主檔!A:A,A27,門市主檔!I:I,"PMQ2",門市主檔!J:J,"&lt;"&amp;$M$3)&gt;0), "V", "")</f>
        <v>V</v>
      </c>
      <c r="E27" s="146" t="str">
        <f>IF(AND(C27&lt;&gt;"V",D27&lt;&gt;"V", COUNTIFS(門市主檔!A:A,A27,門市主檔!I:I,"PMQ2")), "V", "")</f>
        <v/>
      </c>
      <c r="F27" s="120" t="str">
        <f>_xlfn.LET(
 _xlpm.狀態, IFERROR(VLOOKUP(A27,門市狀態!A:D,4,FALSE),""),
 IF(
   _xlpm.狀態&lt;&gt;"",
   _xlpm.狀態,
   IF(COUNTBLANK(C27:E27)=3,"未保養","")
 )
)</f>
        <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V</v>
      </c>
      <c r="L27" s="120" t="str">
        <f>_xlfn.XLOOKUP(A27,'0919門市清單主檔'!B:B,'0919門市清單主檔'!V:V,"")</f>
        <v>蘆竹區</v>
      </c>
      <c r="M27" t="str">
        <f>VLOOKUP(A27,門市主檔!A:B,2,FALSE)</f>
        <v>蘆竹南華店</v>
      </c>
      <c r="N27" s="482" t="str">
        <f>IF(F27="閉店不保養",VLOOKUP(A27,門市狀態!A:C,3,FALSE),"")</f>
        <v/>
      </c>
      <c r="Q27" s="119" t="s">
        <v>9211</v>
      </c>
      <c r="R27" s="124" t="s">
        <v>9212</v>
      </c>
      <c r="S27" s="153" t="str">
        <f>_xlfn.XLOOKUP(A27,'0919門市清單主檔'!B:B,'0919門市清單主檔'!J:J,"")</f>
        <v>桃園市蘆竹區南華一街1號    </v>
      </c>
    </row>
    <row r="28" spans="1:19" ht="21.6" customHeight="1">
      <c r="A28" s="120">
        <v>2620</v>
      </c>
      <c r="B28" s="120" t="str">
        <f>_xlfn.XLOOKUP(A28,門市主檔!A:A,門市主檔!B:B,"")</f>
        <v>桃縣桃科店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V</v>
      </c>
      <c r="F28" s="120" t="str">
        <f>_xlfn.LET(
 _xlpm.狀態, IFERROR(VLOOKUP(A28,門市狀態!A:D,4,FALSE),""),
 IF(
   _xlpm.狀態&lt;&gt;"",
   _xlpm.狀態,
   IF(COUNTBLANK(C28:E28)=3,"未保養","")
 )
)</f>
        <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V</v>
      </c>
      <c r="L28" s="120" t="str">
        <f>_xlfn.XLOOKUP(A28,'0919門市清單主檔'!B:B,'0919門市清單主檔'!V:V,"")</f>
        <v>蘆竹區</v>
      </c>
      <c r="M28" t="str">
        <f>VLOOKUP(A28,門市主檔!A:B,2,FALSE)</f>
        <v>桃縣桃科店</v>
      </c>
      <c r="N28" s="482" t="str">
        <f>IF(F28="閉店不保養",VLOOKUP(A28,門市狀態!A:C,3,FALSE),"")</f>
        <v/>
      </c>
      <c r="Q28" s="119" t="s">
        <v>9211</v>
      </c>
      <c r="R28" s="124" t="s">
        <v>9212</v>
      </c>
      <c r="S28" s="153" t="str">
        <f>_xlfn.XLOOKUP(A28,'0919門市清單主檔'!B:B,'0919門市清單主檔'!J:J,"")</f>
        <v>桃園市蘆竹區南崁路一段336號B1   </v>
      </c>
    </row>
    <row r="29" spans="1:19" ht="21.6" customHeight="1">
      <c r="A29" s="120">
        <v>4601</v>
      </c>
      <c r="B29" s="120" t="str">
        <f>_xlfn.XLOOKUP(A29,門市主檔!A:A,門市主檔!B:B,"")</f>
        <v>蘆竹領航星</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V</v>
      </c>
      <c r="F29" s="120" t="str">
        <f>_xlfn.LET(
 _xlpm.狀態, IFERROR(VLOOKUP(A29,門市狀態!A:D,4,FALSE),""),
 IF(
   _xlpm.狀態&lt;&gt;"",
   _xlpm.狀態,
   IF(COUNTBLANK(C29:E29)=3,"未保養","")
 )
)</f>
        <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未完工</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V</v>
      </c>
      <c r="L29" s="120" t="str">
        <f>_xlfn.XLOOKUP(A29,'0919門市清單主檔'!B:B,'0919門市清單主檔'!V:V,"")</f>
        <v>蘆竹區</v>
      </c>
      <c r="M29" t="str">
        <f>VLOOKUP(A29,門市主檔!A:B,2,FALSE)</f>
        <v>蘆竹領航星</v>
      </c>
      <c r="N29" s="482" t="str">
        <f>IF(F29="閉店不保養",VLOOKUP(A29,門市狀態!A:C,3,FALSE),"")</f>
        <v/>
      </c>
      <c r="Q29" s="119"/>
      <c r="R29" s="124" t="s">
        <v>9212</v>
      </c>
      <c r="S29" s="153" t="str">
        <f>_xlfn.XLOOKUP(A29,'0919門市清單主檔'!B:B,'0919門市清單主檔'!J:J,"")</f>
        <v>桃園市蘆竹區南崁路一段286號  </v>
      </c>
    </row>
    <row r="30" spans="1:19" ht="21.6" customHeight="1">
      <c r="A30" s="120">
        <v>2401</v>
      </c>
      <c r="B30" s="120" t="str">
        <f>_xlfn.XLOOKUP(A30,門市主檔!A:A,門市主檔!B:B,"")</f>
        <v>蘆竹南工店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V</v>
      </c>
      <c r="F30" s="120" t="str">
        <f>_xlfn.LET(
 _xlpm.狀態, IFERROR(VLOOKUP(A30,門市狀態!A:D,4,FALSE),""),
 IF(
   _xlpm.狀態&lt;&gt;"",
   _xlpm.狀態,
   IF(COUNTBLANK(C30:E30)=3,"未保養","")
 )
)</f>
        <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V</v>
      </c>
      <c r="L30" s="120" t="str">
        <f>_xlfn.XLOOKUP(A30,'0919門市清單主檔'!B:B,'0919門市清單主檔'!V:V,"")</f>
        <v>蘆竹區</v>
      </c>
      <c r="M30" t="str">
        <f>VLOOKUP(A30,門市主檔!A:B,2,FALSE)</f>
        <v>蘆竹南工店</v>
      </c>
      <c r="N30" s="482" t="str">
        <f>IF(F30="閉店不保養",VLOOKUP(A30,門市狀態!A:C,3,FALSE),"")</f>
        <v/>
      </c>
      <c r="Q30" s="119" t="s">
        <v>9211</v>
      </c>
      <c r="R30" s="124" t="s">
        <v>9212</v>
      </c>
      <c r="S30" s="153" t="str">
        <f>_xlfn.XLOOKUP(A30,'0919門市清單主檔'!B:B,'0919門市清單主檔'!J:J,"")</f>
        <v>桃園市蘆竹區南工路一段14號   </v>
      </c>
    </row>
    <row r="31" spans="1:19" ht="21.6" customHeight="1">
      <c r="A31" s="120">
        <v>2988</v>
      </c>
      <c r="B31" s="120" t="str">
        <f>_xlfn.XLOOKUP(A31,門市主檔!A:A,門市主檔!B:B,"")</f>
        <v>蘆竹蘆興店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V</v>
      </c>
      <c r="F31" s="120" t="str">
        <f>_xlfn.LET(
 _xlpm.狀態, IFERROR(VLOOKUP(A31,門市狀態!A:D,4,FALSE),""),
 IF(
   _xlpm.狀態&lt;&gt;"",
   _xlpm.狀態,
   IF(COUNTBLANK(C31:E31)=3,"未保養","")
 )
)</f>
        <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V</v>
      </c>
      <c r="L31" s="120" t="str">
        <f>_xlfn.XLOOKUP(A31,'0919門市清單主檔'!B:B,'0919門市清單主檔'!V:V,"")</f>
        <v>蘆竹區</v>
      </c>
      <c r="M31" t="str">
        <f>VLOOKUP(A31,門市主檔!A:B,2,FALSE)</f>
        <v>蘆竹蘆興店</v>
      </c>
      <c r="N31" s="482" t="str">
        <f>IF(F31="閉店不保養",VLOOKUP(A31,門市狀態!A:C,3,FALSE),"")</f>
        <v/>
      </c>
      <c r="Q31" s="119" t="s">
        <v>9211</v>
      </c>
      <c r="R31" s="119"/>
      <c r="S31" s="153" t="str">
        <f>_xlfn.XLOOKUP(A31,'0919門市清單主檔'!B:B,'0919門市清單主檔'!J:J,"")</f>
        <v>桃園市蘆竹區南工路150號    </v>
      </c>
    </row>
    <row r="32" spans="1:19" ht="21.6" customHeight="1">
      <c r="A32" s="120">
        <v>2201</v>
      </c>
      <c r="B32" s="120" t="str">
        <f>_xlfn.XLOOKUP(A32,門市主檔!A:A,門市主檔!B:B,"")</f>
        <v>桃縣內溪店</v>
      </c>
      <c r="C32" s="146" t="str">
        <f>IF(COUNTIFS(門市主檔!A:A,A32,門市主檔!I:I,"PMQ2",門市主檔!J:J,"&lt;"&amp;$M$2)&gt;0,"V","")</f>
        <v/>
      </c>
      <c r="D32" s="146" t="str">
        <f>IF(AND(C32&lt;&gt;"V", COUNTIFS(門市主檔!A:A,A32,門市主檔!I:I,"PMQ2",門市主檔!J:J,"&lt;"&amp;$M$3)&gt;0), "V", "")</f>
        <v>V</v>
      </c>
      <c r="E32" s="146" t="str">
        <f>IF(AND(C32&lt;&gt;"V",D32&lt;&gt;"V", COUNTIFS(門市主檔!A:A,A32,門市主檔!I:I,"PMQ2")), "V", "")</f>
        <v/>
      </c>
      <c r="F32" s="120" t="str">
        <f>_xlfn.LET(
 _xlpm.狀態, IFERROR(VLOOKUP(A32,門市狀態!A:D,4,FALSE),""),
 IF(
   _xlpm.狀態&lt;&gt;"",
   _xlpm.狀態,
   IF(COUNTBLANK(C32:E32)=3,"未保養","")
 )
)</f>
        <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V</v>
      </c>
      <c r="L32" s="120" t="str">
        <f>_xlfn.XLOOKUP(A32,'0919門市清單主檔'!B:B,'0919門市清單主檔'!V:V,"")</f>
        <v>蘆竹區</v>
      </c>
      <c r="M32" t="str">
        <f>VLOOKUP(A32,門市主檔!A:B,2,FALSE)</f>
        <v>桃縣內溪店</v>
      </c>
      <c r="N32" s="482" t="str">
        <f>IF(F32="閉店不保養",VLOOKUP(A32,門市狀態!A:C,3,FALSE),"")</f>
        <v/>
      </c>
      <c r="Q32" s="119"/>
      <c r="R32" s="124" t="s">
        <v>9212</v>
      </c>
      <c r="S32" s="153" t="str">
        <f>_xlfn.XLOOKUP(A32,'0919門市清單主檔'!B:B,'0919門市清單主檔'!J:J,"")</f>
        <v>桃園市蘆竹區南山路二段429號   </v>
      </c>
    </row>
    <row r="33" spans="1:19" ht="21.6" customHeight="1">
      <c r="A33" s="120">
        <v>2501</v>
      </c>
      <c r="B33" s="120" t="str">
        <f>_xlfn.XLOOKUP(A33,門市主檔!A:A,門市主檔!B:B,"")</f>
        <v>蘆竹南山店</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V</v>
      </c>
      <c r="F33" s="120" t="str">
        <f>_xlfn.LET(
 _xlpm.狀態, IFERROR(VLOOKUP(A33,門市狀態!A:D,4,FALSE),""),
 IF(
   _xlpm.狀態&lt;&gt;"",
   _xlpm.狀態,
   IF(COUNTBLANK(C33:E33)=3,"未保養","")
 )
)</f>
        <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V</v>
      </c>
      <c r="L33" s="120" t="str">
        <f>_xlfn.XLOOKUP(A33,'0919門市清單主檔'!B:B,'0919門市清單主檔'!V:V,"")</f>
        <v>蘆竹區</v>
      </c>
      <c r="M33" t="str">
        <f>VLOOKUP(A33,門市主檔!A:B,2,FALSE)</f>
        <v>蘆竹南山店</v>
      </c>
      <c r="N33" s="482" t="str">
        <f>IF(F33="閉店不保養",VLOOKUP(A33,門市狀態!A:C,3,FALSE),"")</f>
        <v/>
      </c>
      <c r="Q33" s="119" t="s">
        <v>9211</v>
      </c>
      <c r="R33" s="124" t="s">
        <v>9212</v>
      </c>
      <c r="S33" s="153" t="str">
        <f>_xlfn.XLOOKUP(A33,'0919門市清單主檔'!B:B,'0919門市清單主檔'!J:J,"")</f>
        <v>桃園市蘆竹區南山路二段166號  </v>
      </c>
    </row>
    <row r="34" spans="1:19" ht="21.6" customHeight="1">
      <c r="A34" s="120">
        <v>5357</v>
      </c>
      <c r="B34" s="120" t="str">
        <f>_xlfn.XLOOKUP(A34,門市主檔!A:A,門市主檔!B:B,"")</f>
        <v>蘆竹南山北</v>
      </c>
      <c r="C34" s="146" t="str">
        <f>IF(COUNTIFS(門市主檔!A:A,A34,門市主檔!I:I,"PMQ2",門市主檔!J:J,"&lt;"&amp;$M$2)&gt;0,"V","")</f>
        <v/>
      </c>
      <c r="D34" s="146" t="str">
        <f>IF(AND(C34&lt;&gt;"V", COUNTIFS(門市主檔!A:A,A34,門市主檔!I:I,"PMQ2",門市主檔!J:J,"&lt;"&amp;$M$3)&gt;0), "V", "")</f>
        <v>V</v>
      </c>
      <c r="E34" s="146" t="str">
        <f>IF(AND(C34&lt;&gt;"V",D34&lt;&gt;"V", COUNTIFS(門市主檔!A:A,A34,門市主檔!I:I,"PMQ2")), "V", "")</f>
        <v/>
      </c>
      <c r="F34" s="120" t="str">
        <f>_xlfn.LET(
 _xlpm.狀態, IFERROR(VLOOKUP(A34,門市狀態!A:D,4,FALSE),""),
 IF(
   _xlpm.狀態&lt;&gt;"",
   _xlpm.狀態,
   IF(COUNTBLANK(C34:E34)=3,"未保養","")
 )
)</f>
        <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V</v>
      </c>
      <c r="L34" s="120" t="str">
        <f>_xlfn.XLOOKUP(A34,'0919門市清單主檔'!B:B,'0919門市清單主檔'!V:V,"")</f>
        <v>蘆竹區</v>
      </c>
      <c r="M34" t="str">
        <f>VLOOKUP(A34,門市主檔!A:B,2,FALSE)</f>
        <v>蘆竹南山北</v>
      </c>
      <c r="N34" s="482" t="str">
        <f>IF(F34="閉店不保養",VLOOKUP(A34,門市狀態!A:C,3,FALSE),"")</f>
        <v/>
      </c>
      <c r="Q34" s="119"/>
      <c r="R34" s="124" t="s">
        <v>9212</v>
      </c>
      <c r="S34" s="153" t="str">
        <f>_xlfn.XLOOKUP(A34,'0919門市清單主檔'!B:B,'0919門市清單主檔'!J:J,"")</f>
        <v>桃園市蘆竹區南山北路二段422號1樓及後壁段371地號  </v>
      </c>
    </row>
    <row r="35" spans="1:19" ht="21.6" customHeight="1">
      <c r="A35" s="120">
        <v>2566</v>
      </c>
      <c r="B35" s="120" t="str">
        <f>_xlfn.XLOOKUP(A35,門市主檔!A:A,門市主檔!B:B,"")</f>
        <v>桃縣桃旺店</v>
      </c>
      <c r="C35" s="146" t="str">
        <f>IF(COUNTIFS(門市主檔!A:A,A35,門市主檔!I:I,"PMQ2",門市主檔!J:J,"&lt;"&amp;$M$2)&gt;0,"V","")</f>
        <v/>
      </c>
      <c r="D35" s="146" t="str">
        <f>IF(AND(C35&lt;&gt;"V", COUNTIFS(門市主檔!A:A,A35,門市主檔!I:I,"PMQ2",門市主檔!J:J,"&lt;"&amp;$M$3)&gt;0), "V", "")</f>
        <v/>
      </c>
      <c r="E35" s="146" t="str">
        <f>IF(AND(C35&lt;&gt;"V",D35&lt;&gt;"V", COUNTIFS(門市主檔!A:A,A35,門市主檔!I:I,"PMQ2")), "V", "")</f>
        <v>V</v>
      </c>
      <c r="F35" s="120" t="str">
        <f>_xlfn.LET(
 _xlpm.狀態, IFERROR(VLOOKUP(A35,門市狀態!A:D,4,FALSE),""),
 IF(
   _xlpm.狀態&lt;&gt;"",
   _xlpm.狀態,
   IF(COUNTBLANK(C35:E35)=3,"未保養","")
 )
)</f>
        <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V</v>
      </c>
      <c r="L35" s="120" t="str">
        <f>_xlfn.XLOOKUP(A35,'0919門市清單主檔'!B:B,'0919門市清單主檔'!V:V,"")</f>
        <v>蘆竹區</v>
      </c>
      <c r="M35" t="str">
        <f>VLOOKUP(A35,門市主檔!A:B,2,FALSE)</f>
        <v>桃縣桃旺店</v>
      </c>
      <c r="N35" s="482" t="str">
        <f>IF(F35="閉店不保養",VLOOKUP(A35,門市狀態!A:C,3,FALSE),"")</f>
        <v/>
      </c>
      <c r="Q35" s="119"/>
      <c r="R35" s="124" t="s">
        <v>9212</v>
      </c>
      <c r="S35" s="153" t="str">
        <f>_xlfn.XLOOKUP(A35,'0919門市清單主檔'!B:B,'0919門市清單主檔'!J:J,"")</f>
        <v>桃園市蘆竹區長興路三段217號   </v>
      </c>
    </row>
    <row r="36" spans="1:19" ht="21.6" customHeight="1">
      <c r="A36" s="120">
        <v>3881</v>
      </c>
      <c r="B36" s="120" t="str">
        <f>_xlfn.XLOOKUP(A36,門市主檔!A:A,門市主檔!B:B,"")</f>
        <v>蘆竹興安店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V</v>
      </c>
      <c r="F36" s="120" t="str">
        <f>_xlfn.LET(
 _xlpm.狀態, IFERROR(VLOOKUP(A36,門市狀態!A:D,4,FALSE),""),
 IF(
   _xlpm.狀態&lt;&gt;"",
   _xlpm.狀態,
   IF(COUNTBLANK(C36:E36)=3,"未保養","")
 )
)</f>
        <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V</v>
      </c>
      <c r="L36" s="120" t="str">
        <f>_xlfn.XLOOKUP(A36,'0919門市清單主檔'!B:B,'0919門市清單主檔'!V:V,"")</f>
        <v>蘆竹區</v>
      </c>
      <c r="M36" t="str">
        <f>VLOOKUP(A36,門市主檔!A:B,2,FALSE)</f>
        <v>蘆竹興安店</v>
      </c>
      <c r="N36" s="482" t="str">
        <f>IF(F36="閉店不保養",VLOOKUP(A36,門市狀態!A:C,3,FALSE),"")</f>
        <v/>
      </c>
      <c r="Q36" s="119"/>
      <c r="R36" s="124" t="s">
        <v>9212</v>
      </c>
      <c r="S36" s="153" t="str">
        <f>_xlfn.XLOOKUP(A36,'0919門市清單主檔'!B:B,'0919門市清單主檔'!J:J,"")</f>
        <v>桃園市蘆竹區長興路二段22號       </v>
      </c>
    </row>
    <row r="37" spans="1:19" ht="21.6" customHeight="1">
      <c r="A37" s="120" t="s">
        <v>76</v>
      </c>
      <c r="B37" s="120" t="str">
        <f>_xlfn.XLOOKUP(A37,門市主檔!A:A,門市主檔!B:B,"")</f>
        <v>匯躍蘆竹店</v>
      </c>
      <c r="C37" s="146" t="str">
        <f>IF(COUNTIFS(門市主檔!A:A,A37,門市主檔!I:I,"PMQ2",門市主檔!J:J,"&lt;"&amp;$M$2)&gt;0,"V","")</f>
        <v/>
      </c>
      <c r="D37" s="146" t="str">
        <f>IF(AND(C37&lt;&gt;"V", COUNTIFS(門市主檔!A:A,A37,門市主檔!I:I,"PMQ2",門市主檔!J:J,"&lt;"&amp;$M$3)&gt;0), "V", "")</f>
        <v>V</v>
      </c>
      <c r="E37" s="146" t="str">
        <f>IF(AND(C37&lt;&gt;"V",D37&lt;&gt;"V", COUNTIFS(門市主檔!A:A,A37,門市主檔!I:I,"PMQ2")), "V", "")</f>
        <v/>
      </c>
      <c r="F37" s="120" t="str">
        <f>_xlfn.LET(
 _xlpm.狀態, IFERROR(VLOOKUP(A37,門市狀態!A:D,4,FALSE),""),
 IF(
   _xlpm.狀態&lt;&gt;"",
   _xlpm.狀態,
   IF(COUNTBLANK(C37:E37)=3,"未保養","")
 )
)</f>
        <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v>
      </c>
      <c r="L37" s="120" t="str">
        <f>_xlfn.XLOOKUP(A37,'0919門市清單主檔'!B:B,'0919門市清單主檔'!V:V,"")</f>
        <v>蘆竹區</v>
      </c>
      <c r="M37" t="str">
        <f>VLOOKUP(A37,門市主檔!A:B,2,FALSE)</f>
        <v>匯躍蘆竹店</v>
      </c>
      <c r="N37" s="482" t="str">
        <f>IF(F37="閉店不保養",VLOOKUP(A37,門市狀態!A:C,3,FALSE),"")</f>
        <v/>
      </c>
      <c r="Q37" s="119"/>
      <c r="R37" s="124" t="s">
        <v>9212</v>
      </c>
      <c r="S37" s="153" t="str">
        <f>_xlfn.XLOOKUP(A37,'0919門市清單主檔'!B:B,'0919門市清單主檔'!J:J,"")</f>
        <v>桃園市蘆竹區圳岸街308之12號一樓</v>
      </c>
    </row>
    <row r="38" spans="1:19" ht="21.6" customHeight="1">
      <c r="A38" s="120">
        <v>2482</v>
      </c>
      <c r="B38" s="120" t="str">
        <f>_xlfn.XLOOKUP(A38,門市主檔!A:A,門市主檔!B:B,"")</f>
        <v>蘆竹光明店</v>
      </c>
      <c r="C38" s="146" t="str">
        <f>IF(COUNTIFS(門市主檔!A:A,A38,門市主檔!I:I,"PMQ2",門市主檔!J:J,"&lt;"&amp;$M$2)&gt;0,"V","")</f>
        <v/>
      </c>
      <c r="D38" s="146" t="str">
        <f>IF(AND(C38&lt;&gt;"V", COUNTIFS(門市主檔!A:A,A38,門市主檔!I:I,"PMQ2",門市主檔!J:J,"&lt;"&amp;$M$3)&gt;0), "V", "")</f>
        <v>V</v>
      </c>
      <c r="E38" s="146" t="str">
        <f>IF(AND(C38&lt;&gt;"V",D38&lt;&gt;"V", COUNTIFS(門市主檔!A:A,A38,門市主檔!I:I,"PMQ2")), "V", "")</f>
        <v/>
      </c>
      <c r="F38" s="120" t="str">
        <f>_xlfn.LET(
 _xlpm.狀態, IFERROR(VLOOKUP(A38,門市狀態!A:D,4,FALSE),""),
 IF(
   _xlpm.狀態&lt;&gt;"",
   _xlpm.狀態,
   IF(COUNTBLANK(C38:E38)=3,"未保養","")
 )
)</f>
        <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V</v>
      </c>
      <c r="L38" s="120" t="str">
        <f>_xlfn.XLOOKUP(A38,'0919門市清單主檔'!B:B,'0919門市清單主檔'!V:V,"")</f>
        <v>蘆竹區</v>
      </c>
      <c r="M38" t="str">
        <f>VLOOKUP(A38,門市主檔!A:B,2,FALSE)</f>
        <v>蘆竹光明店</v>
      </c>
      <c r="N38" s="482" t="str">
        <f>IF(F38="閉店不保養",VLOOKUP(A38,門市狀態!A:C,3,FALSE),"")</f>
        <v/>
      </c>
      <c r="Q38" s="119" t="s">
        <v>9211</v>
      </c>
      <c r="R38" s="124" t="s">
        <v>9212</v>
      </c>
      <c r="S38" s="153" t="str">
        <f>_xlfn.XLOOKUP(A38,'0919門市清單主檔'!B:B,'0919門市清單主檔'!J:J,"")</f>
        <v>桃園市蘆竹區光明路二段171、173號       </v>
      </c>
    </row>
    <row r="39" spans="1:19" ht="21.6" customHeight="1">
      <c r="A39" s="120">
        <v>4289</v>
      </c>
      <c r="B39" s="120" t="str">
        <f>_xlfn.XLOOKUP(A39,門市主檔!A:A,門市主檔!B:B,"")</f>
        <v>蘆竹六股埤</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V</v>
      </c>
      <c r="F39" s="120" t="str">
        <f>_xlfn.LET(
 _xlpm.狀態, IFERROR(VLOOKUP(A39,門市狀態!A:D,4,FALSE),""),
 IF(
   _xlpm.狀態&lt;&gt;"",
   _xlpm.狀態,
   IF(COUNTBLANK(C39:E39)=3,"未保養","")
 )
)</f>
        <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V</v>
      </c>
      <c r="L39" s="120" t="str">
        <f>_xlfn.XLOOKUP(A39,'0919門市清單主檔'!B:B,'0919門市清單主檔'!V:V,"")</f>
        <v>蘆竹區</v>
      </c>
      <c r="M39" t="str">
        <f>VLOOKUP(A39,門市主檔!A:B,2,FALSE)</f>
        <v>蘆竹六股埤</v>
      </c>
      <c r="N39" s="482" t="str">
        <f>IF(F39="閉店不保養",VLOOKUP(A39,門市狀態!A:C,3,FALSE),"")</f>
        <v/>
      </c>
      <c r="Q39" s="119" t="s">
        <v>9211</v>
      </c>
      <c r="R39" s="124" t="s">
        <v>9212</v>
      </c>
      <c r="S39" s="153" t="str">
        <f>_xlfn.XLOOKUP(A39,'0919門市清單主檔'!B:B,'0919門市清單主檔'!J:J,"")</f>
        <v>桃園市蘆竹區中興路118號    </v>
      </c>
    </row>
    <row r="40" spans="1:19" ht="21.6" customHeight="1">
      <c r="A40" s="120">
        <v>2322</v>
      </c>
      <c r="B40" s="120" t="str">
        <f>_xlfn.XLOOKUP(A40,門市主檔!A:A,門市主檔!B:B,"")</f>
        <v>蘆竹大華店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V</v>
      </c>
      <c r="F40" s="120" t="str">
        <f>_xlfn.LET(
 _xlpm.狀態, IFERROR(VLOOKUP(A40,門市狀態!A:D,4,FALSE),""),
 IF(
   _xlpm.狀態&lt;&gt;"",
   _xlpm.狀態,
   IF(COUNTBLANK(C40:E40)=3,"未保養","")
 )
)</f>
        <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V</v>
      </c>
      <c r="L40" s="120" t="str">
        <f>_xlfn.XLOOKUP(A40,'0919門市清單主檔'!B:B,'0919門市清單主檔'!V:V,"")</f>
        <v>蘆竹區</v>
      </c>
      <c r="M40" t="str">
        <f>VLOOKUP(A40,門市主檔!A:B,2,FALSE)</f>
        <v>蘆竹大華店</v>
      </c>
      <c r="N40" s="482" t="str">
        <f>IF(F40="閉店不保養",VLOOKUP(A40,門市狀態!A:C,3,FALSE),"")</f>
        <v/>
      </c>
      <c r="Q40" s="119" t="s">
        <v>9211</v>
      </c>
      <c r="R40" s="124" t="s">
        <v>9212</v>
      </c>
      <c r="S40" s="153" t="str">
        <f>_xlfn.XLOOKUP(A40,'0919門市清單主檔'!B:B,'0919門市清單主檔'!J:J,"")</f>
        <v>桃園市蘆竹區大華街69-1、69-2號  </v>
      </c>
    </row>
    <row r="41" spans="1:19" ht="21.6" customHeight="1">
      <c r="A41" s="120">
        <v>3556</v>
      </c>
      <c r="B41" s="120" t="str">
        <f>_xlfn.XLOOKUP(A41,門市主檔!A:A,門市主檔!B:B,"")</f>
        <v>桃縣蘆華店</v>
      </c>
      <c r="C41" s="146" t="str">
        <f>IF(COUNTIFS(門市主檔!A:A,A41,門市主檔!I:I,"PMQ2",門市主檔!J:J,"&lt;"&amp;$M$2)&gt;0,"V","")</f>
        <v/>
      </c>
      <c r="D41" s="146" t="str">
        <f>IF(AND(C41&lt;&gt;"V", COUNTIFS(門市主檔!A:A,A41,門市主檔!I:I,"PMQ2",門市主檔!J:J,"&lt;"&amp;$M$3)&gt;0), "V", "")</f>
        <v/>
      </c>
      <c r="E41" s="146" t="str">
        <f>IF(AND(C41&lt;&gt;"V",D41&lt;&gt;"V", COUNTIFS(門市主檔!A:A,A41,門市主檔!I:I,"PMQ2")), "V", "")</f>
        <v>V</v>
      </c>
      <c r="F41" s="120" t="str">
        <f>_xlfn.LET(
 _xlpm.狀態, IFERROR(VLOOKUP(A41,門市狀態!A:D,4,FALSE),""),
 IF(
   _xlpm.狀態&lt;&gt;"",
   _xlpm.狀態,
   IF(COUNTBLANK(C41:E41)=3,"未保養","")
 )
)</f>
        <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V</v>
      </c>
      <c r="L41" s="120" t="str">
        <f>_xlfn.XLOOKUP(A41,'0919門市清單主檔'!B:B,'0919門市清單主檔'!V:V,"")</f>
        <v>蘆竹區</v>
      </c>
      <c r="M41" t="str">
        <f>VLOOKUP(A41,門市主檔!A:B,2,FALSE)</f>
        <v>桃縣蘆華店</v>
      </c>
      <c r="N41" s="482" t="str">
        <f>IF(F41="閉店不保養",VLOOKUP(A41,門市狀態!A:C,3,FALSE),"")</f>
        <v/>
      </c>
      <c r="Q41" s="119" t="s">
        <v>9211</v>
      </c>
      <c r="R41" s="124" t="s">
        <v>9212</v>
      </c>
      <c r="S41" s="153" t="str">
        <f>_xlfn.XLOOKUP(A41,'0919門市清單主檔'!B:B,'0919門市清單主檔'!J:J,"")</f>
        <v>桃園市蘆竹區大竹北路180號    </v>
      </c>
    </row>
    <row r="42" spans="1:19" ht="21.6" customHeight="1">
      <c r="A42" s="120">
        <v>4629</v>
      </c>
      <c r="B42" s="120" t="str">
        <f>_xlfn.XLOOKUP(A42,門市主檔!A:A,門市主檔!B:B,"")</f>
        <v>龜山警大店</v>
      </c>
      <c r="C42" s="146" t="str">
        <f>IF(COUNTIFS(門市主檔!A:A,A42,門市主檔!I:I,"PMQ2",門市主檔!J:J,"&lt;"&amp;$M$2)&gt;0,"V","")</f>
        <v/>
      </c>
      <c r="D42" s="146" t="str">
        <f>IF(AND(C42&lt;&gt;"V", COUNTIFS(門市主檔!A:A,A42,門市主檔!I:I,"PMQ2",門市主檔!J:J,"&lt;"&amp;$M$3)&gt;0), "V", "")</f>
        <v>V</v>
      </c>
      <c r="E42" s="146" t="str">
        <f>IF(AND(C42&lt;&gt;"V",D42&lt;&gt;"V", COUNTIFS(門市主檔!A:A,A42,門市主檔!I:I,"PMQ2")), "V", "")</f>
        <v/>
      </c>
      <c r="F42" s="120" t="str">
        <f>_xlfn.LET(
 _xlpm.狀態, IFERROR(VLOOKUP(A42,門市狀態!A:D,4,FALSE),""),
 IF(
   _xlpm.狀態&lt;&gt;"",
   _xlpm.狀態,
   IF(COUNTBLANK(C42:E42)=3,"未保養","")
 )
)</f>
        <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V</v>
      </c>
      <c r="L42" s="120" t="str">
        <f>_xlfn.XLOOKUP(A42,'0919門市清單主檔'!B:B,'0919門市清單主檔'!V:V,"")</f>
        <v>龜山區</v>
      </c>
      <c r="M42" t="str">
        <f>VLOOKUP(A42,門市主檔!A:B,2,FALSE)</f>
        <v>龜山警大店</v>
      </c>
      <c r="N42" s="482" t="str">
        <f>IF(F42="閉店不保養",VLOOKUP(A42,門市狀態!A:C,3,FALSE),"")</f>
        <v/>
      </c>
      <c r="Q42" s="119"/>
      <c r="R42" s="124" t="s">
        <v>9212</v>
      </c>
      <c r="S42" s="153" t="str">
        <f>_xlfn.XLOOKUP(A42,'0919門市清單主檔'!B:B,'0919門市清單主檔'!J:J,"")</f>
        <v>桃園市龜山區樹人路56號 </v>
      </c>
    </row>
    <row r="43" spans="1:19" ht="21.6" customHeight="1">
      <c r="A43" s="120">
        <v>4981</v>
      </c>
      <c r="B43" s="120" t="str">
        <f>_xlfn.XLOOKUP(A43,門市主檔!A:A,門市主檔!B:B,"")</f>
        <v>龜山樂學店</v>
      </c>
      <c r="C43" s="146" t="str">
        <f>IF(COUNTIFS(門市主檔!A:A,A43,門市主檔!I:I,"PMQ2",門市主檔!J:J,"&lt;"&amp;$M$2)&gt;0,"V","")</f>
        <v/>
      </c>
      <c r="D43" s="146" t="str">
        <f>IF(AND(C43&lt;&gt;"V", COUNTIFS(門市主檔!A:A,A43,門市主檔!I:I,"PMQ2",門市主檔!J:J,"&lt;"&amp;$M$3)&gt;0), "V", "")</f>
        <v>V</v>
      </c>
      <c r="E43" s="146" t="str">
        <f>IF(AND(C43&lt;&gt;"V",D43&lt;&gt;"V", COUNTIFS(門市主檔!A:A,A43,門市主檔!I:I,"PMQ2")), "V", "")</f>
        <v/>
      </c>
      <c r="F43" s="120" t="str">
        <f>_xlfn.LET(
 _xlpm.狀態, IFERROR(VLOOKUP(A43,門市狀態!A:D,4,FALSE),""),
 IF(
   _xlpm.狀態&lt;&gt;"",
   _xlpm.狀態,
   IF(COUNTBLANK(C43:E43)=3,"未保養","")
 )
)</f>
        <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V</v>
      </c>
      <c r="L43" s="120" t="str">
        <f>_xlfn.XLOOKUP(A43,'0919門市清單主檔'!B:B,'0919門市清單主檔'!V:V,"")</f>
        <v>龜山區</v>
      </c>
      <c r="M43" t="str">
        <f>VLOOKUP(A43,門市主檔!A:B,2,FALSE)</f>
        <v>龜山樂學店</v>
      </c>
      <c r="N43" s="482" t="str">
        <f>IF(F43="閉店不保養",VLOOKUP(A43,門市狀態!A:C,3,FALSE),"")</f>
        <v/>
      </c>
      <c r="Q43" s="119" t="s">
        <v>9211</v>
      </c>
      <c r="R43" s="124" t="s">
        <v>9212</v>
      </c>
      <c r="S43" s="153" t="str">
        <f>_xlfn.XLOOKUP(A43,'0919門市清單主檔'!B:B,'0919門市清單主檔'!J:J,"")</f>
        <v>桃園市龜山區樂學路470號1樓全部   </v>
      </c>
    </row>
    <row r="44" spans="1:19" ht="21.6" customHeight="1">
      <c r="A44" s="120">
        <v>5016</v>
      </c>
      <c r="B44" s="120" t="str">
        <f>_xlfn.XLOOKUP(A44,門市主檔!A:A,門市主檔!B:B,"")</f>
        <v>龜山樂善店</v>
      </c>
      <c r="C44" s="146" t="str">
        <f>IF(COUNTIFS(門市主檔!A:A,A44,門市主檔!I:I,"PMQ2",門市主檔!J:J,"&lt;"&amp;$M$2)&gt;0,"V","")</f>
        <v>V</v>
      </c>
      <c r="D44" s="146" t="str">
        <f>IF(AND(C44&lt;&gt;"V", COUNTIFS(門市主檔!A:A,A44,門市主檔!I:I,"PMQ2",門市主檔!J:J,"&lt;"&amp;$M$3)&gt;0), "V", "")</f>
        <v/>
      </c>
      <c r="E44" s="146" t="str">
        <f>IF(AND(C44&lt;&gt;"V",D44&lt;&gt;"V", COUNTIFS(門市主檔!A:A,A44,門市主檔!I:I,"PMQ2")), "V", "")</f>
        <v/>
      </c>
      <c r="F44" s="120" t="str">
        <f>_xlfn.LET(
 _xlpm.狀態, IFERROR(VLOOKUP(A44,門市狀態!A:D,4,FALSE),""),
 IF(
   _xlpm.狀態&lt;&gt;"",
   _xlpm.狀態,
   IF(COUNTBLANK(C44:E44)=3,"未保養","")
 )
)</f>
        <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V</v>
      </c>
      <c r="L44" s="120" t="str">
        <f>_xlfn.XLOOKUP(A44,'0919門市清單主檔'!B:B,'0919門市清單主檔'!V:V,"")</f>
        <v>龜山區</v>
      </c>
      <c r="M44" t="str">
        <f>VLOOKUP(A44,門市主檔!A:B,2,FALSE)</f>
        <v>龜山樂善店</v>
      </c>
      <c r="N44" s="482" t="str">
        <f>IF(F44="閉店不保養",VLOOKUP(A44,門市狀態!A:C,3,FALSE),"")</f>
        <v/>
      </c>
      <c r="Q44" s="119" t="s">
        <v>9211</v>
      </c>
      <c r="R44" s="124" t="s">
        <v>9212</v>
      </c>
      <c r="S44" s="153" t="str">
        <f>_xlfn.XLOOKUP(A44,'0919門市清單主檔'!B:B,'0919門市清單主檔'!J:J,"")</f>
        <v>桃園市龜山區樂善二路181、183號1、2樓全部     </v>
      </c>
    </row>
    <row r="45" spans="1:19" ht="21.6" customHeight="1">
      <c r="A45" s="120">
        <v>4933</v>
      </c>
      <c r="B45" s="120" t="str">
        <f>_xlfn.XLOOKUP(A45,門市主檔!A:A,門市主檔!B:B,"")</f>
        <v>龜山連莊店</v>
      </c>
      <c r="C45" s="146" t="str">
        <f>IF(COUNTIFS(門市主檔!A:A,A45,門市主檔!I:I,"PMQ2",門市主檔!J:J,"&lt;"&amp;$M$2)&gt;0,"V","")</f>
        <v/>
      </c>
      <c r="D45" s="146" t="str">
        <f>IF(AND(C45&lt;&gt;"V", COUNTIFS(門市主檔!A:A,A45,門市主檔!I:I,"PMQ2",門市主檔!J:J,"&lt;"&amp;$M$3)&gt;0), "V", "")</f>
        <v>V</v>
      </c>
      <c r="E45" s="146" t="str">
        <f>IF(AND(C45&lt;&gt;"V",D45&lt;&gt;"V", COUNTIFS(門市主檔!A:A,A45,門市主檔!I:I,"PMQ2")), "V", "")</f>
        <v/>
      </c>
      <c r="F45" s="120" t="str">
        <f>_xlfn.LET(
 _xlpm.狀態, IFERROR(VLOOKUP(A45,門市狀態!A:D,4,FALSE),""),
 IF(
   _xlpm.狀態&lt;&gt;"",
   _xlpm.狀態,
   IF(COUNTBLANK(C45:E45)=3,"未保養","")
 )
)</f>
        <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V</v>
      </c>
      <c r="L45" s="120" t="str">
        <f>_xlfn.XLOOKUP(A45,'0919門市清單主檔'!B:B,'0919門市清單主檔'!V:V,"")</f>
        <v>龜山區</v>
      </c>
      <c r="M45" t="str">
        <f>VLOOKUP(A45,門市主檔!A:B,2,FALSE)</f>
        <v>龜山連莊店</v>
      </c>
      <c r="N45" s="482" t="str">
        <f>IF(F45="閉店不保養",VLOOKUP(A45,門市狀態!A:C,3,FALSE),"")</f>
        <v/>
      </c>
      <c r="Q45" s="119"/>
      <c r="R45" s="124" t="s">
        <v>9212</v>
      </c>
      <c r="S45" s="153" t="str">
        <f>_xlfn.XLOOKUP(A45,'0919門市清單主檔'!B:B,'0919門市清單主檔'!J:J,"")</f>
        <v>桃園市龜山區萬壽路一段388、390號一樓   </v>
      </c>
    </row>
    <row r="46" spans="1:19" ht="21.6" customHeight="1">
      <c r="A46" s="120">
        <v>5075</v>
      </c>
      <c r="B46" s="120" t="str">
        <f>_xlfn.XLOOKUP(A46,門市主檔!A:A,門市主檔!B:B,"")</f>
        <v>龜山復興店</v>
      </c>
      <c r="C46" s="146" t="str">
        <f>IF(COUNTIFS(門市主檔!A:A,A46,門市主檔!I:I,"PMQ2",門市主檔!J:J,"&lt;"&amp;$M$2)&gt;0,"V","")</f>
        <v/>
      </c>
      <c r="D46" s="146" t="str">
        <f>IF(AND(C46&lt;&gt;"V", COUNTIFS(門市主檔!A:A,A46,門市主檔!I:I,"PMQ2",門市主檔!J:J,"&lt;"&amp;$M$3)&gt;0), "V", "")</f>
        <v/>
      </c>
      <c r="E46" s="146" t="str">
        <f>IF(AND(C46&lt;&gt;"V",D46&lt;&gt;"V", COUNTIFS(門市主檔!A:A,A46,門市主檔!I:I,"PMQ2")), "V", "")</f>
        <v>V</v>
      </c>
      <c r="F46" s="120" t="str">
        <f>_xlfn.LET(
 _xlpm.狀態, IFERROR(VLOOKUP(A46,門市狀態!A:D,4,FALSE),""),
 IF(
   _xlpm.狀態&lt;&gt;"",
   _xlpm.狀態,
   IF(COUNTBLANK(C46:E46)=3,"未保養","")
 )
)</f>
        <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未完工</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V</v>
      </c>
      <c r="L46" s="120" t="str">
        <f>_xlfn.XLOOKUP(A46,'0919門市清單主檔'!B:B,'0919門市清單主檔'!V:V,"")</f>
        <v>龜山區</v>
      </c>
      <c r="M46" t="str">
        <f>VLOOKUP(A46,門市主檔!A:B,2,FALSE)</f>
        <v>龜山復興店</v>
      </c>
      <c r="N46" s="482" t="str">
        <f>IF(F46="閉店不保養",VLOOKUP(A46,門市狀態!A:C,3,FALSE),"")</f>
        <v/>
      </c>
      <c r="Q46" s="119"/>
      <c r="R46" s="124" t="s">
        <v>9212</v>
      </c>
      <c r="S46" s="153" t="str">
        <f>_xlfn.XLOOKUP(A46,'0919門市清單主檔'!B:B,'0919門市清單主檔'!J:J,"")</f>
        <v>桃園市龜山區復興街185號1樓   </v>
      </c>
    </row>
    <row r="47" spans="1:19" ht="21.6" customHeight="1">
      <c r="A47" s="120">
        <v>4503</v>
      </c>
      <c r="B47" s="120" t="str">
        <f>_xlfn.XLOOKUP(A47,門市主檔!A:A,門市主檔!B:B,"")</f>
        <v>龜山復恆店</v>
      </c>
      <c r="C47" s="146" t="str">
        <f>IF(COUNTIFS(門市主檔!A:A,A47,門市主檔!I:I,"PMQ2",門市主檔!J:J,"&lt;"&amp;$M$2)&gt;0,"V","")</f>
        <v/>
      </c>
      <c r="D47" s="146" t="str">
        <f>IF(AND(C47&lt;&gt;"V", COUNTIFS(門市主檔!A:A,A47,門市主檔!I:I,"PMQ2",門市主檔!J:J,"&lt;"&amp;$M$3)&gt;0), "V", "")</f>
        <v/>
      </c>
      <c r="E47" s="146" t="str">
        <f>IF(AND(C47&lt;&gt;"V",D47&lt;&gt;"V", COUNTIFS(門市主檔!A:A,A47,門市主檔!I:I,"PMQ2")), "V", "")</f>
        <v>V</v>
      </c>
      <c r="F47" s="120" t="str">
        <f>_xlfn.LET(
 _xlpm.狀態, IFERROR(VLOOKUP(A47,門市狀態!A:D,4,FALSE),""),
 IF(
   _xlpm.狀態&lt;&gt;"",
   _xlpm.狀態,
   IF(COUNTBLANK(C47:E47)=3,"未保養","")
 )
)</f>
        <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V</v>
      </c>
      <c r="L47" s="120" t="str">
        <f>_xlfn.XLOOKUP(A47,'0919門市清單主檔'!B:B,'0919門市清單主檔'!V:V,"")</f>
        <v>龜山區</v>
      </c>
      <c r="M47" t="str">
        <f>VLOOKUP(A47,門市主檔!A:B,2,FALSE)</f>
        <v>龜山復恆店</v>
      </c>
      <c r="N47" s="482" t="str">
        <f>IF(F47="閉店不保養",VLOOKUP(A47,門市狀態!A:C,3,FALSE),"")</f>
        <v/>
      </c>
      <c r="Q47" s="119" t="s">
        <v>9211</v>
      </c>
      <c r="R47" s="124" t="s">
        <v>9212</v>
      </c>
      <c r="S47" s="153" t="str">
        <f>_xlfn.XLOOKUP(A47,'0919門市清單主檔'!B:B,'0919門市清單主檔'!J:J,"")</f>
        <v>桃園市龜山區復興三路71號     </v>
      </c>
    </row>
    <row r="48" spans="1:19" ht="21.6" customHeight="1">
      <c r="A48" s="120" t="s">
        <v>81</v>
      </c>
      <c r="B48" s="120" t="str">
        <f>_xlfn.XLOOKUP(A48,門市主檔!A:A,門市主檔!B:B,"")</f>
        <v>田倉復興店</v>
      </c>
      <c r="C48" s="146" t="str">
        <f>IF(COUNTIFS(門市主檔!A:A,A48,門市主檔!I:I,"PMQ2",門市主檔!J:J,"&lt;"&amp;$M$2)&gt;0,"V","")</f>
        <v/>
      </c>
      <c r="D48" s="146" t="str">
        <f>IF(AND(C48&lt;&gt;"V", COUNTIFS(門市主檔!A:A,A48,門市主檔!I:I,"PMQ2",門市主檔!J:J,"&lt;"&amp;$M$3)&gt;0), "V", "")</f>
        <v/>
      </c>
      <c r="E48" s="146" t="str">
        <f>IF(AND(C48&lt;&gt;"V",D48&lt;&gt;"V", COUNTIFS(門市主檔!A:A,A48,門市主檔!I:I,"PMQ2")), "V", "")</f>
        <v>V</v>
      </c>
      <c r="F48" s="120" t="str">
        <f>_xlfn.LET(
 _xlpm.狀態, IFERROR(VLOOKUP(A48,門市狀態!A:D,4,FALSE),""),
 IF(
   _xlpm.狀態&lt;&gt;"",
   _xlpm.狀態,
   IF(COUNTBLANK(C48:E48)=3,"未保養","")
 )
)</f>
        <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v>
      </c>
      <c r="L48" s="120" t="str">
        <f>_xlfn.XLOOKUP(A48,'0919門市清單主檔'!B:B,'0919門市清單主檔'!V:V,"")</f>
        <v>龜山區</v>
      </c>
      <c r="M48" t="str">
        <f>VLOOKUP(A48,門市主檔!A:B,2,FALSE)</f>
        <v>田倉復興店</v>
      </c>
      <c r="N48" s="482" t="str">
        <f>IF(F48="閉店不保養",VLOOKUP(A48,門市狀態!A:C,3,FALSE),"")</f>
        <v/>
      </c>
      <c r="Q48" s="119" t="s">
        <v>9211</v>
      </c>
      <c r="R48" s="124" t="s">
        <v>9212</v>
      </c>
      <c r="S48" s="153" t="str">
        <f>_xlfn.XLOOKUP(A48,'0919門市清單主檔'!B:B,'0919門市清單主檔'!J:J,"")</f>
        <v>桃園市龜山區復興一路360號</v>
      </c>
    </row>
    <row r="49" spans="1:19" ht="21.6" customHeight="1">
      <c r="A49" s="120">
        <v>3692</v>
      </c>
      <c r="B49" s="120" t="str">
        <f>_xlfn.XLOOKUP(A49,門市主檔!A:A,門市主檔!B:B,"")</f>
        <v>龜山頂湖店</v>
      </c>
      <c r="C49" s="146" t="str">
        <f>IF(COUNTIFS(門市主檔!A:A,A49,門市主檔!I:I,"PMQ2",門市主檔!J:J,"&lt;"&amp;$M$2)&gt;0,"V","")</f>
        <v/>
      </c>
      <c r="D49" s="146" t="str">
        <f>IF(AND(C49&lt;&gt;"V", COUNTIFS(門市主檔!A:A,A49,門市主檔!I:I,"PMQ2",門市主檔!J:J,"&lt;"&amp;$M$3)&gt;0), "V", "")</f>
        <v/>
      </c>
      <c r="E49" s="146" t="str">
        <f>IF(AND(C49&lt;&gt;"V",D49&lt;&gt;"V", COUNTIFS(門市主檔!A:A,A49,門市主檔!I:I,"PMQ2")), "V", "")</f>
        <v>V</v>
      </c>
      <c r="F49" s="120" t="str">
        <f>_xlfn.LET(
 _xlpm.狀態, IFERROR(VLOOKUP(A49,門市狀態!A:D,4,FALSE),""),
 IF(
   _xlpm.狀態&lt;&gt;"",
   _xlpm.狀態,
   IF(COUNTBLANK(C49:E49)=3,"未保養","")
 )
)</f>
        <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V</v>
      </c>
      <c r="L49" s="120" t="str">
        <f>_xlfn.XLOOKUP(A49,'0919門市清單主檔'!B:B,'0919門市清單主檔'!V:V,"")</f>
        <v>龜山區</v>
      </c>
      <c r="M49" t="str">
        <f>VLOOKUP(A49,門市主檔!A:B,2,FALSE)</f>
        <v>龜山頂湖店</v>
      </c>
      <c r="N49" s="482" t="str">
        <f>IF(F49="閉店不保養",VLOOKUP(A49,門市狀態!A:C,3,FALSE),"")</f>
        <v/>
      </c>
      <c r="Q49" s="119"/>
      <c r="R49" s="124" t="s">
        <v>9212</v>
      </c>
      <c r="S49" s="153" t="str">
        <f>_xlfn.XLOOKUP(A49,'0919門市清單主檔'!B:B,'0919門市清單主檔'!J:J,"")</f>
        <v>桃園市龜山區頂湖路1號    </v>
      </c>
    </row>
    <row r="50" spans="1:19" ht="21.6" customHeight="1">
      <c r="A50" s="120">
        <v>2763</v>
      </c>
      <c r="B50" s="120" t="str">
        <f>_xlfn.XLOOKUP(A50,門市主檔!A:A,門市主檔!B:B,"")</f>
        <v>桃縣桃燿店</v>
      </c>
      <c r="C50" s="146" t="str">
        <f>IF(COUNTIFS(門市主檔!A:A,A50,門市主檔!I:I,"PMQ2",門市主檔!J:J,"&lt;"&amp;$M$2)&gt;0,"V","")</f>
        <v/>
      </c>
      <c r="D50" s="146" t="str">
        <f>IF(AND(C50&lt;&gt;"V", COUNTIFS(門市主檔!A:A,A50,門市主檔!I:I,"PMQ2",門市主檔!J:J,"&lt;"&amp;$M$3)&gt;0), "V", "")</f>
        <v/>
      </c>
      <c r="E50" s="146" t="str">
        <f>IF(AND(C50&lt;&gt;"V",D50&lt;&gt;"V", COUNTIFS(門市主檔!A:A,A50,門市主檔!I:I,"PMQ2")), "V", "")</f>
        <v>V</v>
      </c>
      <c r="F50" s="120" t="str">
        <f>_xlfn.LET(
 _xlpm.狀態, IFERROR(VLOOKUP(A50,門市狀態!A:D,4,FALSE),""),
 IF(
   _xlpm.狀態&lt;&gt;"",
   _xlpm.狀態,
   IF(COUNTBLANK(C50:E50)=3,"未保養","")
 )
)</f>
        <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V</v>
      </c>
      <c r="L50" s="120" t="str">
        <f>_xlfn.XLOOKUP(A50,'0919門市清單主檔'!B:B,'0919門市清單主檔'!V:V,"")</f>
        <v>龜山區</v>
      </c>
      <c r="M50" t="str">
        <f>VLOOKUP(A50,門市主檔!A:B,2,FALSE)</f>
        <v>桃縣桃燿店</v>
      </c>
      <c r="N50" s="482" t="str">
        <f>IF(F50="閉店不保養",VLOOKUP(A50,門市狀態!A:C,3,FALSE),"")</f>
        <v/>
      </c>
      <c r="Q50" s="119" t="s">
        <v>9211</v>
      </c>
      <c r="R50" s="124" t="s">
        <v>9212</v>
      </c>
      <c r="S50" s="153" t="str">
        <f>_xlfn.XLOOKUP(A50,'0919門市清單主檔'!B:B,'0919門市清單主檔'!J:J,"")</f>
        <v>桃園市龜山區頂湖23號、頂湖三街2號   </v>
      </c>
    </row>
    <row r="51" spans="1:19" ht="21.6" customHeight="1">
      <c r="A51" s="120">
        <v>4825</v>
      </c>
      <c r="B51" s="120" t="str">
        <f>_xlfn.XLOOKUP(A51,門市主檔!A:A,門市主檔!B:B,"")</f>
        <v>龜山兔子坑</v>
      </c>
      <c r="C51" s="146" t="str">
        <f>IF(COUNTIFS(門市主檔!A:A,A51,門市主檔!I:I,"PMQ2",門市主檔!J:J,"&lt;"&amp;$M$2)&gt;0,"V","")</f>
        <v/>
      </c>
      <c r="D51" s="146" t="str">
        <f>IF(AND(C51&lt;&gt;"V", COUNTIFS(門市主檔!A:A,A51,門市主檔!I:I,"PMQ2",門市主檔!J:J,"&lt;"&amp;$M$3)&gt;0), "V", "")</f>
        <v>V</v>
      </c>
      <c r="E51" s="146" t="str">
        <f>IF(AND(C51&lt;&gt;"V",D51&lt;&gt;"V", COUNTIFS(門市主檔!A:A,A51,門市主檔!I:I,"PMQ2")), "V", "")</f>
        <v/>
      </c>
      <c r="F51" s="120" t="str">
        <f>_xlfn.LET(
 _xlpm.狀態, IFERROR(VLOOKUP(A51,門市狀態!A:D,4,FALSE),""),
 IF(
   _xlpm.狀態&lt;&gt;"",
   _xlpm.狀態,
   IF(COUNTBLANK(C51:E51)=3,"未保養","")
 )
)</f>
        <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V</v>
      </c>
      <c r="L51" s="120" t="str">
        <f>_xlfn.XLOOKUP(A51,'0919門市清單主檔'!B:B,'0919門市清單主檔'!V:V,"")</f>
        <v>龜山區</v>
      </c>
      <c r="M51" t="str">
        <f>VLOOKUP(A51,門市主檔!A:B,2,FALSE)</f>
        <v>龜山兔子坑</v>
      </c>
      <c r="N51" s="482" t="str">
        <f>IF(F51="閉店不保養",VLOOKUP(A51,門市狀態!A:C,3,FALSE),"")</f>
        <v/>
      </c>
      <c r="Q51" s="119" t="s">
        <v>9211</v>
      </c>
      <c r="R51" s="124" t="s">
        <v>9212</v>
      </c>
      <c r="S51" s="153" t="str">
        <f>_xlfn.XLOOKUP(A51,'0919門市清單主檔'!B:B,'0919門市清單主檔'!J:J,"")</f>
        <v>桃園市龜山區茶專路172巷2、4號 </v>
      </c>
    </row>
    <row r="52" spans="1:19" ht="21.6" customHeight="1">
      <c r="A52" s="120">
        <v>4035</v>
      </c>
      <c r="B52" s="120" t="str">
        <f>_xlfn.XLOOKUP(A52,門市主檔!A:A,門市主檔!B:B,"")</f>
        <v>龜山南上店</v>
      </c>
      <c r="C52" s="146" t="str">
        <f>IF(COUNTIFS(門市主檔!A:A,A52,門市主檔!I:I,"PMQ2",門市主檔!J:J,"&lt;"&amp;$M$2)&gt;0,"V","")</f>
        <v/>
      </c>
      <c r="D52" s="146" t="str">
        <f>IF(AND(C52&lt;&gt;"V", COUNTIFS(門市主檔!A:A,A52,門市主檔!I:I,"PMQ2",門市主檔!J:J,"&lt;"&amp;$M$3)&gt;0), "V", "")</f>
        <v>V</v>
      </c>
      <c r="E52" s="146" t="str">
        <f>IF(AND(C52&lt;&gt;"V",D52&lt;&gt;"V", COUNTIFS(門市主檔!A:A,A52,門市主檔!I:I,"PMQ2")), "V", "")</f>
        <v/>
      </c>
      <c r="F52" s="120" t="str">
        <f>_xlfn.LET(
 _xlpm.狀態, IFERROR(VLOOKUP(A52,門市狀態!A:D,4,FALSE),""),
 IF(
   _xlpm.狀態&lt;&gt;"",
   _xlpm.狀態,
   IF(COUNTBLANK(C52:E52)=3,"未保養","")
 )
)</f>
        <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V</v>
      </c>
      <c r="L52" s="120" t="str">
        <f>_xlfn.XLOOKUP(A52,'0919門市清單主檔'!B:B,'0919門市清單主檔'!V:V,"")</f>
        <v>龜山區</v>
      </c>
      <c r="M52" t="str">
        <f>VLOOKUP(A52,門市主檔!A:B,2,FALSE)</f>
        <v>龜山南上店</v>
      </c>
      <c r="N52" s="482" t="str">
        <f>IF(F52="閉店不保養",VLOOKUP(A52,門市狀態!A:C,3,FALSE),"")</f>
        <v/>
      </c>
      <c r="Q52" s="119"/>
      <c r="R52" s="124" t="s">
        <v>9212</v>
      </c>
      <c r="S52" s="153" t="str">
        <f>_xlfn.XLOOKUP(A52,'0919門市清單主檔'!B:B,'0919門市清單主檔'!J:J,"")</f>
        <v>桃園市龜山區南上路284號       </v>
      </c>
    </row>
    <row r="53" spans="1:19" ht="21.6" customHeight="1">
      <c r="A53" s="120">
        <v>4690</v>
      </c>
      <c r="B53" s="120" t="str">
        <f>_xlfn.XLOOKUP(A53,門市主檔!A:A,門市主檔!B:B,"")</f>
        <v>龜山同福店</v>
      </c>
      <c r="C53" s="146" t="str">
        <f>IF(COUNTIFS(門市主檔!A:A,A53,門市主檔!I:I,"PMQ2",門市主檔!J:J,"&lt;"&amp;$M$2)&gt;0,"V","")</f>
        <v/>
      </c>
      <c r="D53" s="146" t="str">
        <f>IF(AND(C53&lt;&gt;"V", COUNTIFS(門市主檔!A:A,A53,門市主檔!I:I,"PMQ2",門市主檔!J:J,"&lt;"&amp;$M$3)&gt;0), "V", "")</f>
        <v>V</v>
      </c>
      <c r="E53" s="146" t="str">
        <f>IF(AND(C53&lt;&gt;"V",D53&lt;&gt;"V", COUNTIFS(門市主檔!A:A,A53,門市主檔!I:I,"PMQ2")), "V", "")</f>
        <v/>
      </c>
      <c r="F53" s="120" t="str">
        <f>_xlfn.LET(
 _xlpm.狀態, IFERROR(VLOOKUP(A53,門市狀態!A:D,4,FALSE),""),
 IF(
   _xlpm.狀態&lt;&gt;"",
   _xlpm.狀態,
   IF(COUNTBLANK(C53:E53)=3,"未保養","")
 )
)</f>
        <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V</v>
      </c>
      <c r="L53" s="120" t="str">
        <f>_xlfn.XLOOKUP(A53,'0919門市清單主檔'!B:B,'0919門市清單主檔'!V:V,"")</f>
        <v>龜山區</v>
      </c>
      <c r="M53" t="str">
        <f>VLOOKUP(A53,門市主檔!A:B,2,FALSE)</f>
        <v>龜山同福店</v>
      </c>
      <c r="N53" s="482" t="str">
        <f>IF(F53="閉店不保養",VLOOKUP(A53,門市狀態!A:C,3,FALSE),"")</f>
        <v/>
      </c>
      <c r="Q53" s="119" t="s">
        <v>9211</v>
      </c>
      <c r="R53" s="124" t="s">
        <v>9212</v>
      </c>
      <c r="S53" s="153" t="str">
        <f>_xlfn.XLOOKUP(A53,'0919門市清單主檔'!B:B,'0919門市清單主檔'!J:J,"")</f>
        <v>桃園市龜山區自強東路192號        </v>
      </c>
    </row>
    <row r="54" spans="1:19" ht="21.6" customHeight="1">
      <c r="A54" s="120">
        <v>4197</v>
      </c>
      <c r="B54" s="120" t="str">
        <f>_xlfn.XLOOKUP(A54,門市主檔!A:A,門市主檔!B:B,"")</f>
        <v>龜山崇優店</v>
      </c>
      <c r="C54" s="146" t="str">
        <f>IF(COUNTIFS(門市主檔!A:A,A54,門市主檔!I:I,"PMQ2",門市主檔!J:J,"&lt;"&amp;$M$2)&gt;0,"V","")</f>
        <v>V</v>
      </c>
      <c r="D54" s="146" t="str">
        <f>IF(AND(C54&lt;&gt;"V", COUNTIFS(門市主檔!A:A,A54,門市主檔!I:I,"PMQ2",門市主檔!J:J,"&lt;"&amp;$M$3)&gt;0), "V", "")</f>
        <v/>
      </c>
      <c r="E54" s="146" t="str">
        <f>IF(AND(C54&lt;&gt;"V",D54&lt;&gt;"V", COUNTIFS(門市主檔!A:A,A54,門市主檔!I:I,"PMQ2")), "V", "")</f>
        <v/>
      </c>
      <c r="F54" s="120" t="str">
        <f>_xlfn.LET(
 _xlpm.狀態, IFERROR(VLOOKUP(A54,門市狀態!A:D,4,FALSE),""),
 IF(
   _xlpm.狀態&lt;&gt;"",
   _xlpm.狀態,
   IF(COUNTBLANK(C54:E54)=3,"未保養","")
 )
)</f>
        <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V</v>
      </c>
      <c r="L54" s="120" t="str">
        <f>_xlfn.XLOOKUP(A54,'0919門市清單主檔'!B:B,'0919門市清單主檔'!V:V,"")</f>
        <v>龜山區</v>
      </c>
      <c r="M54" t="str">
        <f>VLOOKUP(A54,門市主檔!A:B,2,FALSE)</f>
        <v>龜山崇優店</v>
      </c>
      <c r="N54" s="482" t="str">
        <f>IF(F54="閉店不保養",VLOOKUP(A54,門市狀態!A:C,3,FALSE),"")</f>
        <v/>
      </c>
      <c r="Q54" s="119"/>
      <c r="R54" s="124" t="s">
        <v>9212</v>
      </c>
      <c r="S54" s="153" t="str">
        <f>_xlfn.XLOOKUP(A54,'0919門市清單主檔'!B:B,'0919門市清單主檔'!J:J,"")</f>
        <v>桃園市龜山區民生北路一段128、130、132號    </v>
      </c>
    </row>
    <row r="55" spans="1:19" ht="21.6" customHeight="1">
      <c r="A55" s="120" t="s">
        <v>54</v>
      </c>
      <c r="B55" s="120" t="str">
        <f>_xlfn.XLOOKUP(A55,門市主檔!A:A,門市主檔!B:B,"")</f>
        <v>田倉文興店</v>
      </c>
      <c r="C55" s="146" t="str">
        <f>IF(COUNTIFS(門市主檔!A:A,A55,門市主檔!I:I,"PMQ2",門市主檔!J:J,"&lt;"&amp;$M$2)&gt;0,"V","")</f>
        <v>V</v>
      </c>
      <c r="D55" s="146" t="str">
        <f>IF(AND(C55&lt;&gt;"V", COUNTIFS(門市主檔!A:A,A55,門市主檔!I:I,"PMQ2",門市主檔!J:J,"&lt;"&amp;$M$3)&gt;0), "V", "")</f>
        <v/>
      </c>
      <c r="E55" s="146" t="str">
        <f>IF(AND(C55&lt;&gt;"V",D55&lt;&gt;"V", COUNTIFS(門市主檔!A:A,A55,門市主檔!I:I,"PMQ2")), "V", "")</f>
        <v/>
      </c>
      <c r="F55" s="120" t="str">
        <f>_xlfn.LET(
 _xlpm.狀態, IFERROR(VLOOKUP(A55,門市狀態!A:D,4,FALSE),""),
 IF(
   _xlpm.狀態&lt;&gt;"",
   _xlpm.狀態,
   IF(COUNTBLANK(C55:E55)=3,"未保養","")
 )
)</f>
        <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v>
      </c>
      <c r="L55" s="120" t="str">
        <f>_xlfn.XLOOKUP(A55,'0919門市清單主檔'!B:B,'0919門市清單主檔'!V:V,"")</f>
        <v>龜山區</v>
      </c>
      <c r="M55" t="str">
        <f>VLOOKUP(A55,門市主檔!A:B,2,FALSE)</f>
        <v>田倉文興店</v>
      </c>
      <c r="N55" s="482" t="str">
        <f>IF(F55="閉店不保養",VLOOKUP(A55,門市狀態!A:C,3,FALSE),"")</f>
        <v/>
      </c>
      <c r="Q55" s="119" t="s">
        <v>9211</v>
      </c>
      <c r="R55" s="124" t="s">
        <v>9212</v>
      </c>
      <c r="S55" s="153" t="str">
        <f>_xlfn.XLOOKUP(A55,'0919門市清單主檔'!B:B,'0919門市清單主檔'!J:J,"")</f>
        <v>桃園市龜山區文興路30號</v>
      </c>
    </row>
    <row r="56" spans="1:19" ht="21.6" customHeight="1">
      <c r="A56" s="120">
        <v>3008</v>
      </c>
      <c r="B56" s="120" t="str">
        <f>_xlfn.XLOOKUP(A56,門市主檔!A:A,門市主檔!B:B,"")</f>
        <v>龜山香品店</v>
      </c>
      <c r="C56" s="146" t="str">
        <f>IF(COUNTIFS(門市主檔!A:A,A56,門市主檔!I:I,"PMQ2",門市主檔!J:J,"&lt;"&amp;$M$2)&gt;0,"V","")</f>
        <v>V</v>
      </c>
      <c r="D56" s="146" t="str">
        <f>IF(AND(C56&lt;&gt;"V", COUNTIFS(門市主檔!A:A,A56,門市主檔!I:I,"PMQ2",門市主檔!J:J,"&lt;"&amp;$M$3)&gt;0), "V", "")</f>
        <v/>
      </c>
      <c r="E56" s="146" t="str">
        <f>IF(AND(C56&lt;&gt;"V",D56&lt;&gt;"V", COUNTIFS(門市主檔!A:A,A56,門市主檔!I:I,"PMQ2")), "V", "")</f>
        <v/>
      </c>
      <c r="F56" s="120" t="str">
        <f>_xlfn.LET(
 _xlpm.狀態, IFERROR(VLOOKUP(A56,門市狀態!A:D,4,FALSE),""),
 IF(
   _xlpm.狀態&lt;&gt;"",
   _xlpm.狀態,
   IF(COUNTBLANK(C56:E56)=3,"未保養","")
 )
)</f>
        <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V</v>
      </c>
      <c r="L56" s="120" t="str">
        <f>_xlfn.XLOOKUP(A56,'0919門市清單主檔'!B:B,'0919門市清單主檔'!V:V,"")</f>
        <v>龜山區</v>
      </c>
      <c r="M56" t="str">
        <f>VLOOKUP(A56,門市主檔!A:B,2,FALSE)</f>
        <v>龜山香品店</v>
      </c>
      <c r="N56" s="482" t="str">
        <f>IF(F56="閉店不保養",VLOOKUP(A56,門市狀態!A:C,3,FALSE),"")</f>
        <v/>
      </c>
      <c r="Q56" s="119" t="s">
        <v>9211</v>
      </c>
      <c r="R56" s="119"/>
      <c r="S56" s="153" t="str">
        <f>_xlfn.XLOOKUP(A56,'0919門市清單主檔'!B:B,'0919門市清單主檔'!J:J,"")</f>
        <v>桃園市龜山區文化三路95,97號    </v>
      </c>
    </row>
    <row r="57" spans="1:19" ht="21.6" customHeight="1">
      <c r="A57" s="120">
        <v>2428</v>
      </c>
      <c r="B57" s="120" t="str">
        <f>_xlfn.XLOOKUP(A57,門市主檔!A:A,門市主檔!B:B,"")</f>
        <v>龜山文化二</v>
      </c>
      <c r="C57" s="146" t="str">
        <f>IF(COUNTIFS(門市主檔!A:A,A57,門市主檔!I:I,"PMQ2",門市主檔!J:J,"&lt;"&amp;$M$2)&gt;0,"V","")</f>
        <v/>
      </c>
      <c r="D57" s="146" t="str">
        <f>IF(AND(C57&lt;&gt;"V", COUNTIFS(門市主檔!A:A,A57,門市主檔!I:I,"PMQ2",門市主檔!J:J,"&lt;"&amp;$M$3)&gt;0), "V", "")</f>
        <v>V</v>
      </c>
      <c r="E57" s="146" t="str">
        <f>IF(AND(C57&lt;&gt;"V",D57&lt;&gt;"V", COUNTIFS(門市主檔!A:A,A57,門市主檔!I:I,"PMQ2")), "V", "")</f>
        <v/>
      </c>
      <c r="F57" s="120" t="str">
        <f>_xlfn.LET(
 _xlpm.狀態, IFERROR(VLOOKUP(A57,門市狀態!A:D,4,FALSE),""),
 IF(
   _xlpm.狀態&lt;&gt;"",
   _xlpm.狀態,
   IF(COUNTBLANK(C57:E57)=3,"未保養","")
 )
)</f>
        <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V</v>
      </c>
      <c r="L57" s="120" t="str">
        <f>_xlfn.XLOOKUP(A57,'0919門市清單主檔'!B:B,'0919門市清單主檔'!V:V,"")</f>
        <v>龜山區</v>
      </c>
      <c r="M57" t="str">
        <f>VLOOKUP(A57,門市主檔!A:B,2,FALSE)</f>
        <v>龜山文化二</v>
      </c>
      <c r="N57" s="482" t="str">
        <f>IF(F57="閉店不保養",VLOOKUP(A57,門市狀態!A:C,3,FALSE),"")</f>
        <v/>
      </c>
      <c r="Q57" s="119" t="s">
        <v>9211</v>
      </c>
      <c r="R57" s="124" t="s">
        <v>9212</v>
      </c>
      <c r="S57" s="153" t="str">
        <f>_xlfn.XLOOKUP(A57,'0919門市清單主檔'!B:B,'0919門市清單主檔'!J:J,"")</f>
        <v>桃園市龜山區文化二路155號    </v>
      </c>
    </row>
    <row r="58" spans="1:19" ht="21.6" customHeight="1">
      <c r="A58" s="120">
        <v>5031</v>
      </c>
      <c r="B58" s="120" t="str">
        <f>_xlfn.XLOOKUP(A58,門市主檔!A:A,門市主檔!B:B,"")</f>
        <v>龜山文化七</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V</v>
      </c>
      <c r="F58" s="120" t="str">
        <f>_xlfn.LET(
 _xlpm.狀態, IFERROR(VLOOKUP(A58,門市狀態!A:D,4,FALSE),""),
 IF(
   _xlpm.狀態&lt;&gt;"",
   _xlpm.狀態,
   IF(COUNTBLANK(C58:E58)=3,"未保養","")
 )
)</f>
        <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V</v>
      </c>
      <c r="L58" s="120" t="str">
        <f>_xlfn.XLOOKUP(A58,'0919門市清單主檔'!B:B,'0919門市清單主檔'!V:V,"")</f>
        <v>龜山區</v>
      </c>
      <c r="M58" t="str">
        <f>VLOOKUP(A58,門市主檔!A:B,2,FALSE)</f>
        <v>龜山文化七</v>
      </c>
      <c r="N58" s="482" t="str">
        <f>IF(F58="閉店不保養",VLOOKUP(A58,門市狀態!A:C,3,FALSE),"")</f>
        <v/>
      </c>
      <c r="Q58" s="119" t="s">
        <v>9211</v>
      </c>
      <c r="R58" s="124" t="s">
        <v>9212</v>
      </c>
      <c r="S58" s="153" t="str">
        <f>_xlfn.XLOOKUP(A58,'0919門市清單主檔'!B:B,'0919門市清單主檔'!J:J,"")</f>
        <v>桃園市龜山區文化七路55號壹樓部分  </v>
      </c>
    </row>
    <row r="59" spans="1:19" ht="21.6" customHeight="1">
      <c r="A59" s="120">
        <v>2596</v>
      </c>
      <c r="B59" s="120" t="str">
        <f>_xlfn.XLOOKUP(A59,門市主檔!A:A,門市主檔!B:B,"")</f>
        <v>桃縣桃高店</v>
      </c>
      <c r="C59" s="146" t="str">
        <f>IF(COUNTIFS(門市主檔!A:A,A59,門市主檔!I:I,"PMQ2",門市主檔!J:J,"&lt;"&amp;$M$2)&gt;0,"V","")</f>
        <v>V</v>
      </c>
      <c r="D59" s="146" t="str">
        <f>IF(AND(C59&lt;&gt;"V", COUNTIFS(門市主檔!A:A,A59,門市主檔!I:I,"PMQ2",門市主檔!J:J,"&lt;"&amp;$M$3)&gt;0), "V", "")</f>
        <v/>
      </c>
      <c r="E59" s="146" t="str">
        <f>IF(AND(C59&lt;&gt;"V",D59&lt;&gt;"V", COUNTIFS(門市主檔!A:A,A59,門市主檔!I:I,"PMQ2")), "V", "")</f>
        <v/>
      </c>
      <c r="F59" s="120" t="str">
        <f>_xlfn.LET(
 _xlpm.狀態, IFERROR(VLOOKUP(A59,門市狀態!A:D,4,FALSE),""),
 IF(
   _xlpm.狀態&lt;&gt;"",
   _xlpm.狀態,
   IF(COUNTBLANK(C59:E59)=3,"未保養","")
 )
)</f>
        <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V</v>
      </c>
      <c r="L59" s="120" t="str">
        <f>_xlfn.XLOOKUP(A59,'0919門市清單主檔'!B:B,'0919門市清單主檔'!V:V,"")</f>
        <v>龜山區</v>
      </c>
      <c r="M59" t="str">
        <f>VLOOKUP(A59,門市主檔!A:B,2,FALSE)</f>
        <v>桃縣桃高店</v>
      </c>
      <c r="N59" s="482" t="str">
        <f>IF(F59="閉店不保養",VLOOKUP(A59,門市狀態!A:C,3,FALSE),"")</f>
        <v/>
      </c>
      <c r="Q59" s="119" t="s">
        <v>9211</v>
      </c>
      <c r="R59" s="124" t="s">
        <v>9212</v>
      </c>
      <c r="S59" s="153" t="str">
        <f>_xlfn.XLOOKUP(A59,'0919門市清單主檔'!B:B,'0919門市清單主檔'!J:J,"")</f>
        <v>桃園市龜山區文化一路73號    </v>
      </c>
    </row>
    <row r="60" spans="1:19" ht="21.6" customHeight="1">
      <c r="A60" s="120">
        <v>5402</v>
      </c>
      <c r="B60" s="120" t="str">
        <f>_xlfn.XLOOKUP(A60,門市主檔!A:A,門市主檔!B:B,"")</f>
        <v>龜山A8站</v>
      </c>
      <c r="C60" s="146" t="str">
        <f>IF(COUNTIFS(門市主檔!A:A,A60,門市主檔!I:I,"PMQ2",門市主檔!J:J,"&lt;"&amp;$M$2)&gt;0,"V","")</f>
        <v>V</v>
      </c>
      <c r="D60" s="146" t="str">
        <f>IF(AND(C60&lt;&gt;"V", COUNTIFS(門市主檔!A:A,A60,門市主檔!I:I,"PMQ2",門市主檔!J:J,"&lt;"&amp;$M$3)&gt;0), "V", "")</f>
        <v/>
      </c>
      <c r="E60" s="146" t="str">
        <f>IF(AND(C60&lt;&gt;"V",D60&lt;&gt;"V", COUNTIFS(門市主檔!A:A,A60,門市主檔!I:I,"PMQ2")), "V", "")</f>
        <v/>
      </c>
      <c r="F60" s="120" t="str">
        <f>_xlfn.LET(
 _xlpm.狀態, IFERROR(VLOOKUP(A60,門市狀態!A:D,4,FALSE),""),
 IF(
   _xlpm.狀態&lt;&gt;"",
   _xlpm.狀態,
   IF(COUNTBLANK(C60:E60)=3,"未保養","")
 )
)</f>
        <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V</v>
      </c>
      <c r="L60" s="120" t="str">
        <f>_xlfn.XLOOKUP(A60,'0919門市清單主檔'!B:B,'0919門市清單主檔'!V:V,"")</f>
        <v>龜山區</v>
      </c>
      <c r="M60" t="str">
        <f>VLOOKUP(A60,門市主檔!A:B,2,FALSE)</f>
        <v>龜山A8站</v>
      </c>
      <c r="N60" s="482" t="str">
        <f>IF(F60="閉店不保養",VLOOKUP(A60,門市狀態!A:C,3,FALSE),"")</f>
        <v/>
      </c>
      <c r="Q60" s="119" t="s">
        <v>9211</v>
      </c>
      <c r="R60" s="124" t="s">
        <v>9212</v>
      </c>
      <c r="S60" s="153" t="str">
        <f>_xlfn.XLOOKUP(A60,'0919門市清單主檔'!B:B,'0919門市清單主檔'!J:J,"")</f>
        <v>桃園市龜山區文化一路6號  </v>
      </c>
    </row>
    <row r="61" spans="1:19" ht="21.6" customHeight="1">
      <c r="A61" s="120">
        <v>5465</v>
      </c>
      <c r="B61" s="120" t="str">
        <f>_xlfn.XLOOKUP(A61,門市主檔!A:A,門市主檔!B:B,"")</f>
        <v>龜山庚勤樓</v>
      </c>
      <c r="C61" s="146" t="str">
        <f>IF(COUNTIFS(門市主檔!A:A,A61,門市主檔!I:I,"PMQ2",門市主檔!J:J,"&lt;"&amp;$M$2)&gt;0,"V","")</f>
        <v>V</v>
      </c>
      <c r="D61" s="146" t="str">
        <f>IF(AND(C61&lt;&gt;"V", COUNTIFS(門市主檔!A:A,A61,門市主檔!I:I,"PMQ2",門市主檔!J:J,"&lt;"&amp;$M$3)&gt;0), "V", "")</f>
        <v/>
      </c>
      <c r="E61" s="146" t="str">
        <f>IF(AND(C61&lt;&gt;"V",D61&lt;&gt;"V", COUNTIFS(門市主檔!A:A,A61,門市主檔!I:I,"PMQ2")), "V", "")</f>
        <v/>
      </c>
      <c r="F61" s="120" t="str">
        <f>_xlfn.LET(
 _xlpm.狀態, IFERROR(VLOOKUP(A61,門市狀態!A:D,4,FALSE),""),
 IF(
   _xlpm.狀態&lt;&gt;"",
   _xlpm.狀態,
   IF(COUNTBLANK(C61:E61)=3,"未保養","")
 )
)</f>
        <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V</v>
      </c>
      <c r="L61" s="120" t="str">
        <f>_xlfn.XLOOKUP(A61,'0919門市清單主檔'!B:B,'0919門市清單主檔'!V:V,"")</f>
        <v>龜山區</v>
      </c>
      <c r="M61" t="str">
        <f>VLOOKUP(A61,門市主檔!A:B,2,FALSE)</f>
        <v>龜山庚勤樓</v>
      </c>
      <c r="N61" s="482" t="str">
        <f>IF(F61="閉店不保養",VLOOKUP(A61,門市狀態!A:C,3,FALSE),"")</f>
        <v/>
      </c>
      <c r="Q61" s="119" t="s">
        <v>9211</v>
      </c>
      <c r="R61" s="124" t="s">
        <v>9212</v>
      </c>
      <c r="S61" s="153" t="str">
        <f>_xlfn.XLOOKUP(A61,'0919門市清單主檔'!B:B,'0919門市清單主檔'!J:J,"")</f>
        <v>桃園市龜山區文化一路261號(長庚科技大學庚勤樓(第三宿舍)K棟5樓)    </v>
      </c>
    </row>
    <row r="62" spans="1:19" ht="21.6" customHeight="1">
      <c r="A62" s="120">
        <v>3749</v>
      </c>
      <c r="B62" s="120" t="str">
        <f>_xlfn.XLOOKUP(A62,門市主檔!A:A,門市主檔!B:B,"")</f>
        <v>龜山長庚科大</v>
      </c>
      <c r="C62" s="146" t="str">
        <f>IF(COUNTIFS(門市主檔!A:A,A62,門市主檔!I:I,"PMQ2",門市主檔!J:J,"&lt;"&amp;$M$2)&gt;0,"V","")</f>
        <v>V</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V</v>
      </c>
      <c r="L62" s="120" t="str">
        <f>_xlfn.XLOOKUP(A62,'0919門市清單主檔'!B:B,'0919門市清單主檔'!V:V,"")</f>
        <v>龜山區</v>
      </c>
      <c r="M62" t="str">
        <f>VLOOKUP(A62,門市主檔!A:B,2,FALSE)</f>
        <v>龜山長庚科大</v>
      </c>
      <c r="N62" s="482" t="str">
        <f>IF(F62="閉店不保養",VLOOKUP(A62,門市狀態!A:C,3,FALSE),"")</f>
        <v/>
      </c>
      <c r="Q62" s="119"/>
      <c r="R62" s="124" t="s">
        <v>9212</v>
      </c>
      <c r="S62" s="153" t="str">
        <f>_xlfn.XLOOKUP(A62,'0919門市清單主檔'!B:B,'0919門市清單主檔'!J:J,"")</f>
        <v>桃園市龜山區文化一路261號(長庚科大 第三教學大樓 1樓)    </v>
      </c>
    </row>
    <row r="63" spans="1:19" ht="21.6" customHeight="1">
      <c r="A63" s="120">
        <v>5251</v>
      </c>
      <c r="B63" s="120" t="str">
        <f>_xlfn.XLOOKUP(A63,門市主檔!A:A,門市主檔!B:B,"")</f>
        <v>龜山明德樓</v>
      </c>
      <c r="C63" s="146" t="str">
        <f>IF(COUNTIFS(門市主檔!A:A,A63,門市主檔!I:I,"PMQ2",門市主檔!J:J,"&lt;"&amp;$M$2)&gt;0,"V","")</f>
        <v>V</v>
      </c>
      <c r="D63" s="146" t="str">
        <f>IF(AND(C63&lt;&gt;"V", COUNTIFS(門市主檔!A:A,A63,門市主檔!I:I,"PMQ2",門市主檔!J:J,"&lt;"&amp;$M$3)&gt;0), "V", "")</f>
        <v/>
      </c>
      <c r="E63" s="146" t="str">
        <f>IF(AND(C63&lt;&gt;"V",D63&lt;&gt;"V", COUNTIFS(門市主檔!A:A,A63,門市主檔!I:I,"PMQ2")), "V", "")</f>
        <v/>
      </c>
      <c r="F63" s="120" t="str">
        <f>_xlfn.LET(
 _xlpm.狀態, IFERROR(VLOOKUP(A63,門市狀態!A:D,4,FALSE),""),
 IF(
   _xlpm.狀態&lt;&gt;"",
   _xlpm.狀態,
   IF(COUNTBLANK(C63:E63)=3,"未保養","")
 )
)</f>
        <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V</v>
      </c>
      <c r="L63" s="120" t="str">
        <f>_xlfn.XLOOKUP(A63,'0919門市清單主檔'!B:B,'0919門市清單主檔'!V:V,"")</f>
        <v>龜山區</v>
      </c>
      <c r="M63" t="str">
        <f>VLOOKUP(A63,門市主檔!A:B,2,FALSE)</f>
        <v>龜山明德樓</v>
      </c>
      <c r="N63" s="482" t="str">
        <f>IF(F63="閉店不保養",VLOOKUP(A63,門市狀態!A:C,3,FALSE),"")</f>
        <v/>
      </c>
      <c r="Q63" s="119" t="s">
        <v>9211</v>
      </c>
      <c r="R63" s="124" t="s">
        <v>9212</v>
      </c>
      <c r="S63" s="153" t="str">
        <f>_xlfn.XLOOKUP(A63,'0919門市清單主檔'!B:B,'0919門市清單主檔'!J:J,"")</f>
        <v>桃園市龜山區文化一路259號    </v>
      </c>
    </row>
    <row r="64" spans="1:19" ht="21.6" customHeight="1">
      <c r="A64" s="120">
        <v>2375</v>
      </c>
      <c r="B64" s="120" t="str">
        <f>_xlfn.XLOOKUP(A64,門市主檔!A:A,門市主檔!B:B,"")</f>
        <v>桃縣桃貿店</v>
      </c>
      <c r="C64" s="146" t="str">
        <f>IF(COUNTIFS(門市主檔!A:A,A64,門市主檔!I:I,"PMQ2",門市主檔!J:J,"&lt;"&amp;$M$2)&gt;0,"V","")</f>
        <v/>
      </c>
      <c r="D64" s="146" t="str">
        <f>IF(AND(C64&lt;&gt;"V", COUNTIFS(門市主檔!A:A,A64,門市主檔!I:I,"PMQ2",門市主檔!J:J,"&lt;"&amp;$M$3)&gt;0), "V", "")</f>
        <v>V</v>
      </c>
      <c r="E64" s="146" t="str">
        <f>IF(AND(C64&lt;&gt;"V",D64&lt;&gt;"V", COUNTIFS(門市主檔!A:A,A64,門市主檔!I:I,"PMQ2")), "V", "")</f>
        <v/>
      </c>
      <c r="F64" s="120" t="str">
        <f>_xlfn.LET(
 _xlpm.狀態, IFERROR(VLOOKUP(A64,門市狀態!A:D,4,FALSE),""),
 IF(
   _xlpm.狀態&lt;&gt;"",
   _xlpm.狀態,
   IF(COUNTBLANK(C64:E64)=3,"未保養","")
 )
)</f>
        <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V</v>
      </c>
      <c r="L64" s="120" t="str">
        <f>_xlfn.XLOOKUP(A64,'0919門市清單主檔'!B:B,'0919門市清單主檔'!V:V,"")</f>
        <v>龜山區</v>
      </c>
      <c r="M64" t="str">
        <f>VLOOKUP(A64,門市主檔!A:B,2,FALSE)</f>
        <v>桃縣桃貿店</v>
      </c>
      <c r="N64" s="482" t="str">
        <f>IF(F64="閉店不保養",VLOOKUP(A64,門市狀態!A:C,3,FALSE),"")</f>
        <v/>
      </c>
      <c r="Q64" s="119" t="s">
        <v>9211</v>
      </c>
      <c r="R64" s="124" t="s">
        <v>9212</v>
      </c>
      <c r="S64" s="153" t="str">
        <f>_xlfn.XLOOKUP(A64,'0919門市清單主檔'!B:B,'0919門市清單主檔'!J:J,"")</f>
        <v>桃園市龜山區中興路265號    </v>
      </c>
    </row>
    <row r="65" spans="1:19" ht="21.6" customHeight="1">
      <c r="A65" s="120">
        <v>3017</v>
      </c>
      <c r="B65" s="120" t="str">
        <f>_xlfn.XLOOKUP(A65,門市主檔!A:A,門市主檔!B:B,"")</f>
        <v>龜山大同店</v>
      </c>
      <c r="C65" s="146" t="str">
        <f>IF(COUNTIFS(門市主檔!A:A,A65,門市主檔!I:I,"PMQ2",門市主檔!J:J,"&lt;"&amp;$M$2)&gt;0,"V","")</f>
        <v/>
      </c>
      <c r="D65" s="146" t="str">
        <f>IF(AND(C65&lt;&gt;"V", COUNTIFS(門市主檔!A:A,A65,門市主檔!I:I,"PMQ2",門市主檔!J:J,"&lt;"&amp;$M$3)&gt;0), "V", "")</f>
        <v>V</v>
      </c>
      <c r="E65" s="146" t="str">
        <f>IF(AND(C65&lt;&gt;"V",D65&lt;&gt;"V", COUNTIFS(門市主檔!A:A,A65,門市主檔!I:I,"PMQ2")), "V", "")</f>
        <v/>
      </c>
      <c r="F65" s="120" t="str">
        <f>_xlfn.LET(
 _xlpm.狀態, IFERROR(VLOOKUP(A65,門市狀態!A:D,4,FALSE),""),
 IF(
   _xlpm.狀態&lt;&gt;"",
   _xlpm.狀態,
   IF(COUNTBLANK(C65:E65)=3,"未保養","")
 )
)</f>
        <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V</v>
      </c>
      <c r="L65" s="120" t="str">
        <f>_xlfn.XLOOKUP(A65,'0919門市清單主檔'!B:B,'0919門市清單主檔'!V:V,"")</f>
        <v>龜山區</v>
      </c>
      <c r="M65" t="str">
        <f>VLOOKUP(A65,門市主檔!A:B,2,FALSE)</f>
        <v>龜山大同店</v>
      </c>
      <c r="N65" s="482" t="str">
        <f>IF(F65="閉店不保養",VLOOKUP(A65,門市狀態!A:C,3,FALSE),"")</f>
        <v/>
      </c>
      <c r="Q65" s="119" t="s">
        <v>9211</v>
      </c>
      <c r="R65" s="124" t="s">
        <v>9212</v>
      </c>
      <c r="S65" s="153" t="str">
        <f>_xlfn.XLOOKUP(A65,'0919門市清單主檔'!B:B,'0919門市清單主檔'!J:J,"")</f>
        <v>桃園市龜山區大同路358、364號      </v>
      </c>
    </row>
    <row r="66" spans="1:19" ht="21.6" customHeight="1">
      <c r="A66" s="120">
        <v>5060</v>
      </c>
      <c r="B66" s="120" t="str">
        <f>_xlfn.XLOOKUP(A66,門市主檔!A:A,門市主檔!B:B,"")</f>
        <v>淡水魚市店</v>
      </c>
      <c r="C66" s="146" t="str">
        <f>IF(COUNTIFS(門市主檔!A:A,A66,門市主檔!I:I,"PMQ2",門市主檔!J:J,"&lt;"&amp;$M$2)&gt;0,"V","")</f>
        <v/>
      </c>
      <c r="D66" s="146" t="str">
        <f>IF(AND(C66&lt;&gt;"V", COUNTIFS(門市主檔!A:A,A66,門市主檔!I:I,"PMQ2",門市主檔!J:J,"&lt;"&amp;$M$3)&gt;0), "V", "")</f>
        <v>V</v>
      </c>
      <c r="E66" s="146" t="str">
        <f>IF(AND(C66&lt;&gt;"V",D66&lt;&gt;"V", COUNTIFS(門市主檔!A:A,A66,門市主檔!I:I,"PMQ2")), "V", "")</f>
        <v/>
      </c>
      <c r="F66" s="120" t="str">
        <f>_xlfn.LET(
 _xlpm.狀態, IFERROR(VLOOKUP(A66,門市狀態!A:D,4,FALSE),""),
 IF(
   _xlpm.狀態&lt;&gt;"",
   _xlpm.狀態,
   IF(COUNTBLANK(C66:E66)=3,"未保養","")
 )
)</f>
        <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V</v>
      </c>
      <c r="L66" s="120" t="str">
        <f>_xlfn.XLOOKUP(A66,'0919門市清單主檔'!B:B,'0919門市清單主檔'!V:V,"")</f>
        <v>淡水區</v>
      </c>
      <c r="M66" t="str">
        <f>VLOOKUP(A66,門市主檔!A:B,2,FALSE)</f>
        <v>淡水魚市店</v>
      </c>
      <c r="N66" s="482" t="str">
        <f>IF(F66="閉店不保養",VLOOKUP(A66,門市狀態!A:C,3,FALSE),"")</f>
        <v/>
      </c>
      <c r="Q66" s="119"/>
      <c r="R66" s="124" t="s">
        <v>9212</v>
      </c>
      <c r="S66" s="153" t="str">
        <f>_xlfn.XLOOKUP(A66,'0919門市清單主檔'!B:B,'0919門市清單主檔'!J:J,"")</f>
        <v>新北市淡水區觀海路201號</v>
      </c>
    </row>
    <row r="67" spans="1:19" ht="21.6" customHeight="1">
      <c r="A67" s="120">
        <v>4541</v>
      </c>
      <c r="B67" s="120" t="str">
        <f>_xlfn.XLOOKUP(A67,門市主檔!A:A,門市主檔!B:B,"")</f>
        <v>淡水海天店</v>
      </c>
      <c r="C67" s="146" t="str">
        <f>IF(COUNTIFS(門市主檔!A:A,A67,門市主檔!I:I,"PMQ2",門市主檔!J:J,"&lt;"&amp;$M$2)&gt;0,"V","")</f>
        <v>V</v>
      </c>
      <c r="D67" s="146" t="str">
        <f>IF(AND(C67&lt;&gt;"V", COUNTIFS(門市主檔!A:A,A67,門市主檔!I:I,"PMQ2",門市主檔!J:J,"&lt;"&amp;$M$3)&gt;0), "V", "")</f>
        <v/>
      </c>
      <c r="E67" s="146" t="str">
        <f>IF(AND(C67&lt;&gt;"V",D67&lt;&gt;"V", COUNTIFS(門市主檔!A:A,A67,門市主檔!I:I,"PMQ2")), "V", "")</f>
        <v/>
      </c>
      <c r="F67" s="120" t="str">
        <f>_xlfn.LET(
 _xlpm.狀態, IFERROR(VLOOKUP(A67,門市狀態!A:D,4,FALSE),""),
 IF(
   _xlpm.狀態&lt;&gt;"",
   _xlpm.狀態,
   IF(COUNTBLANK(C67:E67)=3,"未保養","")
 )
)</f>
        <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未完工</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V</v>
      </c>
      <c r="L67" s="120" t="str">
        <f>_xlfn.XLOOKUP(A67,'0919門市清單主檔'!B:B,'0919門市清單主檔'!V:V,"")</f>
        <v>淡水區</v>
      </c>
      <c r="M67" t="str">
        <f>VLOOKUP(A67,門市主檔!A:B,2,FALSE)</f>
        <v>淡水海天店</v>
      </c>
      <c r="N67" s="482" t="str">
        <f>IF(F67="閉店不保養",VLOOKUP(A67,門市狀態!A:C,3,FALSE),"")</f>
        <v/>
      </c>
      <c r="Q67" s="119" t="s">
        <v>9211</v>
      </c>
      <c r="R67" s="124" t="s">
        <v>9212</v>
      </c>
      <c r="S67" s="153" t="str">
        <f>_xlfn.XLOOKUP(A67,'0919門市清單主檔'!B:B,'0919門市清單主檔'!J:J,"")</f>
        <v>新北市淡水區濱海路三段140、142號</v>
      </c>
    </row>
    <row r="68" spans="1:19" ht="21.6" customHeight="1">
      <c r="A68" s="120">
        <v>4153</v>
      </c>
      <c r="B68" s="120" t="str">
        <f>_xlfn.XLOOKUP(A68,門市主檔!A:A,門市主檔!B:B,"")</f>
        <v>淡水莊園店</v>
      </c>
      <c r="C68" s="146" t="str">
        <f>IF(COUNTIFS(門市主檔!A:A,A68,門市主檔!I:I,"PMQ2",門市主檔!J:J,"&lt;"&amp;$M$2)&gt;0,"V","")</f>
        <v>V</v>
      </c>
      <c r="D68" s="146" t="str">
        <f>IF(AND(C68&lt;&gt;"V", COUNTIFS(門市主檔!A:A,A68,門市主檔!I:I,"PMQ2",門市主檔!J:J,"&lt;"&amp;$M$3)&gt;0), "V", "")</f>
        <v/>
      </c>
      <c r="E68" s="146" t="str">
        <f>IF(AND(C68&lt;&gt;"V",D68&lt;&gt;"V", COUNTIFS(門市主檔!A:A,A68,門市主檔!I:I,"PMQ2")), "V", "")</f>
        <v/>
      </c>
      <c r="F68" s="120" t="str">
        <f>_xlfn.LET(
 _xlpm.狀態, IFERROR(VLOOKUP(A68,門市狀態!A:D,4,FALSE),""),
 IF(
   _xlpm.狀態&lt;&gt;"",
   _xlpm.狀態,
   IF(COUNTBLANK(C68:E68)=3,"未保養","")
 )
)</f>
        <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V</v>
      </c>
      <c r="L68" s="120" t="str">
        <f>_xlfn.XLOOKUP(A68,'0919門市清單主檔'!B:B,'0919門市清單主檔'!V:V,"")</f>
        <v>淡水區</v>
      </c>
      <c r="M68" t="str">
        <f>VLOOKUP(A68,門市主檔!A:B,2,FALSE)</f>
        <v>淡水莊園店</v>
      </c>
      <c r="N68" s="482" t="str">
        <f>IF(F68="閉店不保養",VLOOKUP(A68,門市狀態!A:C,3,FALSE),"")</f>
        <v/>
      </c>
      <c r="Q68" s="119" t="s">
        <v>9211</v>
      </c>
      <c r="R68" s="124" t="s">
        <v>9212</v>
      </c>
      <c r="S68" s="153" t="str">
        <f>_xlfn.XLOOKUP(A68,'0919門市清單主檔'!B:B,'0919門市清單主檔'!J:J,"")</f>
        <v>新北市淡水區濱海路一段221號(金湯川溫泉汽旅區會館區一樓)</v>
      </c>
    </row>
    <row r="69" spans="1:19" ht="21.6" customHeight="1">
      <c r="A69" s="120">
        <v>4788</v>
      </c>
      <c r="B69" s="120" t="str">
        <f>_xlfn.XLOOKUP(A69,門市主檔!A:A,門市主檔!B:B,"")</f>
        <v>淡水國家店</v>
      </c>
      <c r="C69" s="146" t="str">
        <f>IF(COUNTIFS(門市主檔!A:A,A69,門市主檔!I:I,"PMQ2",門市主檔!J:J,"&lt;"&amp;$M$2)&gt;0,"V","")</f>
        <v>V</v>
      </c>
      <c r="D69" s="146" t="str">
        <f>IF(AND(C69&lt;&gt;"V", COUNTIFS(門市主檔!A:A,A69,門市主檔!I:I,"PMQ2",門市主檔!J:J,"&lt;"&amp;$M$3)&gt;0), "V", "")</f>
        <v/>
      </c>
      <c r="E69" s="146" t="str">
        <f>IF(AND(C69&lt;&gt;"V",D69&lt;&gt;"V", COUNTIFS(門市主檔!A:A,A69,門市主檔!I:I,"PMQ2")), "V", "")</f>
        <v/>
      </c>
      <c r="F69" s="120" t="str">
        <f>_xlfn.LET(
 _xlpm.狀態, IFERROR(VLOOKUP(A69,門市狀態!A:D,4,FALSE),""),
 IF(
   _xlpm.狀態&lt;&gt;"",
   _xlpm.狀態,
   IF(COUNTBLANK(C69:E69)=3,"未保養","")
 )
)</f>
        <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V</v>
      </c>
      <c r="L69" s="120" t="str">
        <f>_xlfn.XLOOKUP(A69,'0919門市清單主檔'!B:B,'0919門市清單主檔'!V:V,"")</f>
        <v>淡水區</v>
      </c>
      <c r="M69" t="str">
        <f>VLOOKUP(A69,門市主檔!A:B,2,FALSE)</f>
        <v>淡水國家店</v>
      </c>
      <c r="N69" s="482" t="str">
        <f>IF(F69="閉店不保養",VLOOKUP(A69,門市狀態!A:C,3,FALSE),"")</f>
        <v/>
      </c>
      <c r="Q69" s="119" t="s">
        <v>9211</v>
      </c>
      <c r="R69" s="119"/>
      <c r="S69" s="153" t="str">
        <f>_xlfn.XLOOKUP(A69,'0919門市清單主檔'!B:B,'0919門市清單主檔'!J:J,"")</f>
        <v>新北市淡水區新市五路二段51、53、55號</v>
      </c>
    </row>
    <row r="70" spans="1:19" ht="21.6" customHeight="1">
      <c r="A70" s="120">
        <v>4529</v>
      </c>
      <c r="B70" s="120" t="str">
        <f>_xlfn.XLOOKUP(A70,門市主檔!A:A,門市主檔!B:B,"")</f>
        <v>淡水新洲店</v>
      </c>
      <c r="C70" s="146" t="str">
        <f>IF(COUNTIFS(門市主檔!A:A,A70,門市主檔!I:I,"PMQ2",門市主檔!J:J,"&lt;"&amp;$M$2)&gt;0,"V","")</f>
        <v>V</v>
      </c>
      <c r="D70" s="146" t="str">
        <f>IF(AND(C70&lt;&gt;"V", COUNTIFS(門市主檔!A:A,A70,門市主檔!I:I,"PMQ2",門市主檔!J:J,"&lt;"&amp;$M$3)&gt;0), "V", "")</f>
        <v/>
      </c>
      <c r="E70" s="146" t="str">
        <f>IF(AND(C70&lt;&gt;"V",D70&lt;&gt;"V", COUNTIFS(門市主檔!A:A,A70,門市主檔!I:I,"PMQ2")), "V", "")</f>
        <v/>
      </c>
      <c r="F70" s="120" t="str">
        <f>_xlfn.LET(
 _xlpm.狀態, IFERROR(VLOOKUP(A70,門市狀態!A:D,4,FALSE),""),
 IF(
   _xlpm.狀態&lt;&gt;"",
   _xlpm.狀態,
   IF(COUNTBLANK(C70:E70)=3,"未保養","")
 )
)</f>
        <v/>
      </c>
      <c r="G70" s="120" t="str">
        <f>IF(COUNTIFS('0919門市清單主檔'!C:C,B70,'0919門市清單主檔'!AH:AH,$H$6)=1,
    IF(COUNTIFS(IM!F:F,A70,IM!AC:AC,"*"&amp;$H$6&amp;"*") + COUNTIFS('0919門市清單主檔'!C:C,B70,'0919門市清單主檔'!AH:AH,$H$6) &gt; 1,
       "V","未完工"),"-")</f>
        <v>-</v>
      </c>
      <c r="H70" s="261" t="str">
        <f>IF(COUNTIFS('0919門市清單主檔'!C:C,B70,'0919門市清單主檔'!AG:AG,$H$5)=1,
    IF(COUNTIFS(IM!F:F,A70,IM!AC:AC,"*"&amp;$H$5&amp;"*") + COUNTIFS('0919門市清單主檔'!C:C,B70,'0919門市清單主檔'!AG:AG,$H$5) &gt; 1,
       "V","未完工"),"-")</f>
        <v>-</v>
      </c>
      <c r="I70" s="261" t="str">
        <f>IF(COUNTIFS('0919門市清單主檔'!C:C,B70,'0919門市清單主檔'!AF:AF,$H$4)=1,
    IF(COUNTIFS(IM!F:F,A70,IM!AC:AC,"*"&amp;$H$4&amp;"*") + COUNTIFS('0919門市清單主檔'!C:C,B70,'0919門市清單主檔'!AF:AF,$H$4) &gt; 1,
       "V","未完工"),"-")</f>
        <v>未完工</v>
      </c>
      <c r="J70" s="261" t="str">
        <f>IF(
    COUNTIFS('0919門市清單主檔'!C:C,B70,'0919門市清單主檔'!AC:AC,$H$2)=1,
    IF(
        COUNTIFS(
            IM!F:F,A70,
            IM!AC:AC,"*"&amp;$H$2&amp;"*",
            IM!X:X,"&gt;="&amp;$M$1,
            IM!X:X,"&lt;="&amp;$M$3
        )
        + COUNTIFS('0919門市清單主檔'!C:C,B70,'0919門市清單主檔'!AC:AC,$H$2)
        &gt;1,
        "V",
        "未完工"
    ),
    "-"
)</f>
        <v>-</v>
      </c>
      <c r="K70" s="126" t="str">
        <f>IF(
    COUNTIFS('0919門市清單主檔'!C:C,B70,'0919門市清單主檔'!AD:AD,$H$3)=1,
    IF(
        COUNTIFS(
            IM!F:F,A70,
            IM!AC:AC,"*"&amp;$H$3&amp;"*",
            IM!X:X,"&gt;="&amp;$M$1,
            IM!X:X,"&lt;="&amp;$N$3
        )
        + COUNTIFS('0919門市清單主檔'!C:C,B70,'0919門市清單主檔'!AD:AD,$H$3)
        &gt;1,
        "V",
        "未完工"
    ),
    "-"
)</f>
        <v>V</v>
      </c>
      <c r="L70" s="120" t="str">
        <f>_xlfn.XLOOKUP(A70,'0919門市清單主檔'!B:B,'0919門市清單主檔'!V:V,"")</f>
        <v>淡水區</v>
      </c>
      <c r="M70" t="str">
        <f>VLOOKUP(A70,門市主檔!A:B,2,FALSE)</f>
        <v>淡水新洲店</v>
      </c>
      <c r="N70" s="482" t="str">
        <f>IF(F70="閉店不保養",VLOOKUP(A70,門市狀態!A:C,3,FALSE),"")</f>
        <v/>
      </c>
      <c r="Q70" s="119" t="s">
        <v>9211</v>
      </c>
      <c r="R70" s="124" t="s">
        <v>9212</v>
      </c>
      <c r="S70" s="153" t="str">
        <f>_xlfn.XLOOKUP(A70,'0919門市清單主檔'!B:B,'0919門市清單主檔'!J:J,"")</f>
        <v>新北市淡水區新市二路二段52、56、58、60號一樓全部</v>
      </c>
    </row>
    <row r="71" spans="1:19" ht="21.6" customHeight="1">
      <c r="A71" s="120">
        <v>4093</v>
      </c>
      <c r="B71" s="120" t="str">
        <f>_xlfn.XLOOKUP(A71,門市主檔!A:A,門市主檔!B:B,"")</f>
        <v>淡水新市一</v>
      </c>
      <c r="C71" s="146" t="str">
        <f>IF(COUNTIFS(門市主檔!A:A,A71,門市主檔!I:I,"PMQ2",門市主檔!J:J,"&lt;"&amp;$M$2)&gt;0,"V","")</f>
        <v>V</v>
      </c>
      <c r="D71" s="146" t="str">
        <f>IF(AND(C71&lt;&gt;"V", COUNTIFS(門市主檔!A:A,A71,門市主檔!I:I,"PMQ2",門市主檔!J:J,"&lt;"&amp;$M$3)&gt;0), "V", "")</f>
        <v/>
      </c>
      <c r="E71" s="146" t="str">
        <f>IF(AND(C71&lt;&gt;"V",D71&lt;&gt;"V", COUNTIFS(門市主檔!A:A,A71,門市主檔!I:I,"PMQ2")), "V", "")</f>
        <v/>
      </c>
      <c r="F71" s="120" t="str">
        <f>_xlfn.LET(
 _xlpm.狀態, IFERROR(VLOOKUP(A71,門市狀態!A:D,4,FALSE),""),
 IF(
   _xlpm.狀態&lt;&gt;"",
   _xlpm.狀態,
   IF(COUNTBLANK(C71:E71)=3,"未保養","")
 )
)</f>
        <v/>
      </c>
      <c r="G71" s="120" t="str">
        <f>IF(COUNTIFS('0919門市清單主檔'!C:C,B71,'0919門市清單主檔'!AH:AH,$H$6)=1,
    IF(COUNTIFS(IM!F:F,A71,IM!AC:AC,"*"&amp;$H$6&amp;"*") + COUNTIFS('0919門市清單主檔'!C:C,B71,'0919門市清單主檔'!AH:AH,$H$6) &gt; 1,
       "V","未完工"),"-")</f>
        <v>-</v>
      </c>
      <c r="H71" s="261" t="str">
        <f>IF(COUNTIFS('0919門市清單主檔'!C:C,B71,'0919門市清單主檔'!AG:AG,$H$5)=1,
    IF(COUNTIFS(IM!F:F,A71,IM!AC:AC,"*"&amp;$H$5&amp;"*") + COUNTIFS('0919門市清單主檔'!C:C,B71,'0919門市清單主檔'!AG:AG,$H$5) &gt; 1,
       "V","未完工"),"-")</f>
        <v>-</v>
      </c>
      <c r="I71" s="261" t="str">
        <f>IF(COUNTIFS('0919門市清單主檔'!C:C,B71,'0919門市清單主檔'!AF:AF,$H$4)=1,
    IF(COUNTIFS(IM!F:F,A71,IM!AC:AC,"*"&amp;$H$4&amp;"*") + COUNTIFS('0919門市清單主檔'!C:C,B71,'0919門市清單主檔'!AF:AF,$H$4) &gt; 1,
       "V","未完工"),"-")</f>
        <v>-</v>
      </c>
      <c r="J71" s="261" t="str">
        <f>IF(
    COUNTIFS('0919門市清單主檔'!C:C,B71,'0919門市清單主檔'!AC:AC,$H$2)=1,
    IF(
        COUNTIFS(
            IM!F:F,A71,
            IM!AC:AC,"*"&amp;$H$2&amp;"*",
            IM!X:X,"&gt;="&amp;$M$1,
            IM!X:X,"&lt;="&amp;$M$3
        )
        + COUNTIFS('0919門市清單主檔'!C:C,B71,'0919門市清單主檔'!AC:AC,$H$2)
        &gt;1,
        "V",
        "未完工"
    ),
    "-"
)</f>
        <v>-</v>
      </c>
      <c r="K71" s="126" t="str">
        <f>IF(
    COUNTIFS('0919門市清單主檔'!C:C,B71,'0919門市清單主檔'!AD:AD,$H$3)=1,
    IF(
        COUNTIFS(
            IM!F:F,A71,
            IM!AC:AC,"*"&amp;$H$3&amp;"*",
            IM!X:X,"&gt;="&amp;$M$1,
            IM!X:X,"&lt;="&amp;$N$3
        )
        + COUNTIFS('0919門市清單主檔'!C:C,B71,'0919門市清單主檔'!AD:AD,$H$3)
        &gt;1,
        "V",
        "未完工"
    ),
    "-"
)</f>
        <v>V</v>
      </c>
      <c r="L71" s="120" t="str">
        <f>_xlfn.XLOOKUP(A71,'0919門市清單主檔'!B:B,'0919門市清單主檔'!V:V,"")</f>
        <v>淡水區</v>
      </c>
      <c r="M71" t="str">
        <f>VLOOKUP(A71,門市主檔!A:B,2,FALSE)</f>
        <v>淡水新市一</v>
      </c>
      <c r="N71" s="482" t="str">
        <f>IF(F71="閉店不保養",VLOOKUP(A71,門市狀態!A:C,3,FALSE),"")</f>
        <v/>
      </c>
      <c r="Q71" s="119"/>
      <c r="R71" s="124" t="s">
        <v>9212</v>
      </c>
      <c r="S71" s="153" t="str">
        <f>_xlfn.XLOOKUP(A71,'0919門市清單主檔'!B:B,'0919門市清單主檔'!J:J,"")</f>
        <v>新北市淡水區新市一路一段104巷6號1樓</v>
      </c>
    </row>
    <row r="72" spans="1:19" ht="21.6" customHeight="1">
      <c r="A72" s="120">
        <v>4658</v>
      </c>
      <c r="B72" s="120" t="str">
        <f>_xlfn.XLOOKUP(A72,門市主檔!A:A,門市主檔!B:B,"")</f>
        <v>淡水英才店</v>
      </c>
      <c r="C72" s="146" t="str">
        <f>IF(COUNTIFS(門市主檔!A:A,A72,門市主檔!I:I,"PMQ2",門市主檔!J:J,"&lt;"&amp;$M$2)&gt;0,"V","")</f>
        <v>V</v>
      </c>
      <c r="D72" s="146" t="str">
        <f>IF(AND(C72&lt;&gt;"V", COUNTIFS(門市主檔!A:A,A72,門市主檔!I:I,"PMQ2",門市主檔!J:J,"&lt;"&amp;$M$3)&gt;0), "V", "")</f>
        <v/>
      </c>
      <c r="E72" s="146" t="str">
        <f>IF(AND(C72&lt;&gt;"V",D72&lt;&gt;"V", COUNTIFS(門市主檔!A:A,A72,門市主檔!I:I,"PMQ2")), "V", "")</f>
        <v/>
      </c>
      <c r="F72" s="120" t="str">
        <f>_xlfn.LET(
 _xlpm.狀態, IFERROR(VLOOKUP(A72,門市狀態!A:D,4,FALSE),""),
 IF(
   _xlpm.狀態&lt;&gt;"",
   _xlpm.狀態,
   IF(COUNTBLANK(C72:E72)=3,"未保養","")
 )
)</f>
        <v/>
      </c>
      <c r="G72" s="120" t="str">
        <f>IF(COUNTIFS('0919門市清單主檔'!C:C,B72,'0919門市清單主檔'!AH:AH,$H$6)=1,
    IF(COUNTIFS(IM!F:F,A72,IM!AC:AC,"*"&amp;$H$6&amp;"*") + COUNTIFS('0919門市清單主檔'!C:C,B72,'0919門市清單主檔'!AH:AH,$H$6) &gt; 1,
       "V","未完工"),"-")</f>
        <v>-</v>
      </c>
      <c r="H72" s="261" t="str">
        <f>IF(COUNTIFS('0919門市清單主檔'!C:C,B72,'0919門市清單主檔'!AG:AG,$H$5)=1,
    IF(COUNTIFS(IM!F:F,A72,IM!AC:AC,"*"&amp;$H$5&amp;"*") + COUNTIFS('0919門市清單主檔'!C:C,B72,'0919門市清單主檔'!AG:AG,$H$5) &gt; 1,
       "V","未完工"),"-")</f>
        <v>-</v>
      </c>
      <c r="I72" s="261" t="str">
        <f>IF(COUNTIFS('0919門市清單主檔'!C:C,B72,'0919門市清單主檔'!AF:AF,$H$4)=1,
    IF(COUNTIFS(IM!F:F,A72,IM!AC:AC,"*"&amp;$H$4&amp;"*") + COUNTIFS('0919門市清單主檔'!C:C,B72,'0919門市清單主檔'!AF:AF,$H$4) &gt; 1,
       "V","未完工"),"-")</f>
        <v>-</v>
      </c>
      <c r="J72" s="261" t="str">
        <f>IF(
    COUNTIFS('0919門市清單主檔'!C:C,B72,'0919門市清單主檔'!AC:AC,$H$2)=1,
    IF(
        COUNTIFS(
            IM!F:F,A72,
            IM!AC:AC,"*"&amp;$H$2&amp;"*",
            IM!X:X,"&gt;="&amp;$M$1,
            IM!X:X,"&lt;="&amp;$M$3
        )
        + COUNTIFS('0919門市清單主檔'!C:C,B72,'0919門市清單主檔'!AC:AC,$H$2)
        &gt;1,
        "V",
        "未完工"
    ),
    "-"
)</f>
        <v>-</v>
      </c>
      <c r="K72" s="126" t="str">
        <f>IF(
    COUNTIFS('0919門市清單主檔'!C:C,B72,'0919門市清單主檔'!AD:AD,$H$3)=1,
    IF(
        COUNTIFS(
            IM!F:F,A72,
            IM!AC:AC,"*"&amp;$H$3&amp;"*",
            IM!X:X,"&gt;="&amp;$M$1,
            IM!X:X,"&lt;="&amp;$N$3
        )
        + COUNTIFS('0919門市清單主檔'!C:C,B72,'0919門市清單主檔'!AD:AD,$H$3)
        &gt;1,
        "V",
        "未完工"
    ),
    "-"
)</f>
        <v>V</v>
      </c>
      <c r="L72" s="120" t="str">
        <f>_xlfn.XLOOKUP(A72,'0919門市清單主檔'!B:B,'0919門市清單主檔'!V:V,"")</f>
        <v>淡水區</v>
      </c>
      <c r="M72" t="str">
        <f>VLOOKUP(A72,門市主檔!A:B,2,FALSE)</f>
        <v>淡水英才店</v>
      </c>
      <c r="N72" s="482" t="str">
        <f>IF(F72="閉店不保養",VLOOKUP(A72,門市狀態!A:C,3,FALSE),"")</f>
        <v/>
      </c>
      <c r="Q72" s="119" t="s">
        <v>9211</v>
      </c>
      <c r="R72" s="124" t="s">
        <v>9212</v>
      </c>
      <c r="S72" s="153" t="str">
        <f>_xlfn.XLOOKUP(A72,'0919門市清單主檔'!B:B,'0919門市清單主檔'!J:J,"")</f>
        <v>新北市淡水區清水街2號、英專路43號</v>
      </c>
    </row>
    <row r="73" spans="1:19" ht="21.6" customHeight="1">
      <c r="A73" s="120">
        <v>2749</v>
      </c>
      <c r="B73" s="120" t="str">
        <f>_xlfn.XLOOKUP(A73,門市主檔!A:A,門市主檔!B:B,"")</f>
        <v>淡水灰瑤子</v>
      </c>
      <c r="C73" s="146" t="str">
        <f>IF(COUNTIFS(門市主檔!A:A,A73,門市主檔!I:I,"PMQ2",門市主檔!J:J,"&lt;"&amp;$M$2)&gt;0,"V","")</f>
        <v/>
      </c>
      <c r="D73" s="146" t="str">
        <f>IF(AND(C73&lt;&gt;"V", COUNTIFS(門市主檔!A:A,A73,門市主檔!I:I,"PMQ2",門市主檔!J:J,"&lt;"&amp;$M$3)&gt;0), "V", "")</f>
        <v>V</v>
      </c>
      <c r="E73" s="146" t="str">
        <f>IF(AND(C73&lt;&gt;"V",D73&lt;&gt;"V", COUNTIFS(門市主檔!A:A,A73,門市主檔!I:I,"PMQ2")), "V", "")</f>
        <v/>
      </c>
      <c r="F73" s="120" t="str">
        <f>_xlfn.LET(
 _xlpm.狀態, IFERROR(VLOOKUP(A73,門市狀態!A:D,4,FALSE),""),
 IF(
   _xlpm.狀態&lt;&gt;"",
   _xlpm.狀態,
   IF(COUNTBLANK(C73:E73)=3,"未保養","")
 )
)</f>
        <v/>
      </c>
      <c r="G73" s="120" t="str">
        <f>IF(COUNTIFS('0919門市清單主檔'!C:C,B73,'0919門市清單主檔'!AH:AH,$H$6)=1,
    IF(COUNTIFS(IM!F:F,A73,IM!AC:AC,"*"&amp;$H$6&amp;"*") + COUNTIFS('0919門市清單主檔'!C:C,B73,'0919門市清單主檔'!AH:AH,$H$6) &gt; 1,
       "V","未完工"),"-")</f>
        <v>-</v>
      </c>
      <c r="H73" s="261" t="str">
        <f>IF(COUNTIFS('0919門市清單主檔'!C:C,B73,'0919門市清單主檔'!AG:AG,$H$5)=1,
    IF(COUNTIFS(IM!F:F,A73,IM!AC:AC,"*"&amp;$H$5&amp;"*") + COUNTIFS('0919門市清單主檔'!C:C,B73,'0919門市清單主檔'!AG:AG,$H$5) &gt; 1,
       "V","未完工"),"-")</f>
        <v>-</v>
      </c>
      <c r="I73" s="261" t="str">
        <f>IF(COUNTIFS('0919門市清單主檔'!C:C,B73,'0919門市清單主檔'!AF:AF,$H$4)=1,
    IF(COUNTIFS(IM!F:F,A73,IM!AC:AC,"*"&amp;$H$4&amp;"*") + COUNTIFS('0919門市清單主檔'!C:C,B73,'0919門市清單主檔'!AF:AF,$H$4) &gt; 1,
       "V","未完工"),"-")</f>
        <v>-</v>
      </c>
      <c r="J73" s="261" t="str">
        <f>IF(
    COUNTIFS('0919門市清單主檔'!C:C,B73,'0919門市清單主檔'!AC:AC,$H$2)=1,
    IF(
        COUNTIFS(
            IM!F:F,A73,
            IM!AC:AC,"*"&amp;$H$2&amp;"*",
            IM!X:X,"&gt;="&amp;$M$1,
            IM!X:X,"&lt;="&amp;$M$3
        )
        + COUNTIFS('0919門市清單主檔'!C:C,B73,'0919門市清單主檔'!AC:AC,$H$2)
        &gt;1,
        "V",
        "未完工"
    ),
    "-"
)</f>
        <v>-</v>
      </c>
      <c r="K73" s="126" t="str">
        <f>IF(
    COUNTIFS('0919門市清單主檔'!C:C,B73,'0919門市清單主檔'!AD:AD,$H$3)=1,
    IF(
        COUNTIFS(
            IM!F:F,A73,
            IM!AC:AC,"*"&amp;$H$3&amp;"*",
            IM!X:X,"&gt;="&amp;$M$1,
            IM!X:X,"&lt;="&amp;$N$3
        )
        + COUNTIFS('0919門市清單主檔'!C:C,B73,'0919門市清單主檔'!AD:AD,$H$3)
        &gt;1,
        "V",
        "未完工"
    ),
    "-"
)</f>
        <v>V</v>
      </c>
      <c r="L73" s="120" t="str">
        <f>_xlfn.XLOOKUP(A73,'0919門市清單主檔'!B:B,'0919門市清單主檔'!V:V,"")</f>
        <v>淡水區</v>
      </c>
      <c r="M73" t="str">
        <f>VLOOKUP(A73,門市主檔!A:B,2,FALSE)</f>
        <v>淡水灰瑤子</v>
      </c>
      <c r="N73" s="482" t="str">
        <f>IF(F73="閉店不保養",VLOOKUP(A73,門市狀態!A:C,3,FALSE),"")</f>
        <v/>
      </c>
      <c r="Q73" s="119" t="s">
        <v>9211</v>
      </c>
      <c r="R73" s="124" t="s">
        <v>9212</v>
      </c>
      <c r="S73" s="153" t="str">
        <f>_xlfn.XLOOKUP(A73,'0919門市清單主檔'!B:B,'0919門市清單主檔'!J:J,"")</f>
        <v>新北市淡水區淡金路5段20-22號</v>
      </c>
    </row>
    <row r="74" spans="1:19" ht="21.6" customHeight="1">
      <c r="A74" s="120">
        <v>3751</v>
      </c>
      <c r="B74" s="120" t="str">
        <f>_xlfn.XLOOKUP(A74,門市主檔!A:A,門市主檔!B:B,"")</f>
        <v>淡水真理大</v>
      </c>
      <c r="C74" s="146" t="str">
        <f>IF(COUNTIFS(門市主檔!A:A,A74,門市主檔!I:I,"PMQ2",門市主檔!J:J,"&lt;"&amp;$M$2)&gt;0,"V","")</f>
        <v/>
      </c>
      <c r="D74" s="146" t="str">
        <f>IF(AND(C74&lt;&gt;"V", COUNTIFS(門市主檔!A:A,A74,門市主檔!I:I,"PMQ2",門市主檔!J:J,"&lt;"&amp;$M$3)&gt;0), "V", "")</f>
        <v>V</v>
      </c>
      <c r="E74" s="146" t="str">
        <f>IF(AND(C74&lt;&gt;"V",D74&lt;&gt;"V", COUNTIFS(門市主檔!A:A,A74,門市主檔!I:I,"PMQ2")), "V", "")</f>
        <v/>
      </c>
      <c r="F74" s="120" t="str">
        <f>_xlfn.LET(
 _xlpm.狀態, IFERROR(VLOOKUP(A74,門市狀態!A:D,4,FALSE),""),
 IF(
   _xlpm.狀態&lt;&gt;"",
   _xlpm.狀態,
   IF(COUNTBLANK(C74:E74)=3,"未保養","")
 )
)</f>
        <v/>
      </c>
      <c r="G74" s="120" t="str">
        <f>IF(COUNTIFS('0919門市清單主檔'!C:C,B74,'0919門市清單主檔'!AH:AH,$H$6)=1,
    IF(COUNTIFS(IM!F:F,A74,IM!AC:AC,"*"&amp;$H$6&amp;"*") + COUNTIFS('0919門市清單主檔'!C:C,B74,'0919門市清單主檔'!AH:AH,$H$6) &gt; 1,
       "V","未完工"),"-")</f>
        <v>-</v>
      </c>
      <c r="H74" s="261" t="str">
        <f>IF(COUNTIFS('0919門市清單主檔'!C:C,B74,'0919門市清單主檔'!AG:AG,$H$5)=1,
    IF(COUNTIFS(IM!F:F,A74,IM!AC:AC,"*"&amp;$H$5&amp;"*") + COUNTIFS('0919門市清單主檔'!C:C,B74,'0919門市清單主檔'!AG:AG,$H$5) &gt; 1,
       "V","未完工"),"-")</f>
        <v>-</v>
      </c>
      <c r="I74" s="261" t="str">
        <f>IF(COUNTIFS('0919門市清單主檔'!C:C,B74,'0919門市清單主檔'!AF:AF,$H$4)=1,
    IF(COUNTIFS(IM!F:F,A74,IM!AC:AC,"*"&amp;$H$4&amp;"*") + COUNTIFS('0919門市清單主檔'!C:C,B74,'0919門市清單主檔'!AF:AF,$H$4) &gt; 1,
       "V","未完工"),"-")</f>
        <v>-</v>
      </c>
      <c r="J74" s="261" t="str">
        <f>IF(
    COUNTIFS('0919門市清單主檔'!C:C,B74,'0919門市清單主檔'!AC:AC,$H$2)=1,
    IF(
        COUNTIFS(
            IM!F:F,A74,
            IM!AC:AC,"*"&amp;$H$2&amp;"*",
            IM!X:X,"&gt;="&amp;$M$1,
            IM!X:X,"&lt;="&amp;$M$3
        )
        + COUNTIFS('0919門市清單主檔'!C:C,B74,'0919門市清單主檔'!AC:AC,$H$2)
        &gt;1,
        "V",
        "未完工"
    ),
    "-"
)</f>
        <v>-</v>
      </c>
      <c r="K74" s="126" t="str">
        <f>IF(
    COUNTIFS('0919門市清單主檔'!C:C,B74,'0919門市清單主檔'!AD:AD,$H$3)=1,
    IF(
        COUNTIFS(
            IM!F:F,A74,
            IM!AC:AC,"*"&amp;$H$3&amp;"*",
            IM!X:X,"&gt;="&amp;$M$1,
            IM!X:X,"&lt;="&amp;$N$3
        )
        + COUNTIFS('0919門市清單主檔'!C:C,B74,'0919門市清單主檔'!AD:AD,$H$3)
        &gt;1,
        "V",
        "未完工"
    ),
    "-"
)</f>
        <v>V</v>
      </c>
      <c r="L74" s="120" t="str">
        <f>_xlfn.XLOOKUP(A74,'0919門市清單主檔'!B:B,'0919門市清單主檔'!V:V,"")</f>
        <v>淡水區</v>
      </c>
      <c r="M74" t="str">
        <f>VLOOKUP(A74,門市主檔!A:B,2,FALSE)</f>
        <v>淡水真理大</v>
      </c>
      <c r="N74" s="482" t="str">
        <f>IF(F74="閉店不保養",VLOOKUP(A74,門市狀態!A:C,3,FALSE),"")</f>
        <v/>
      </c>
      <c r="Q74" s="119" t="s">
        <v>9211</v>
      </c>
      <c r="R74" s="124" t="s">
        <v>9212</v>
      </c>
      <c r="S74" s="153" t="str">
        <f>_xlfn.XLOOKUP(A74,'0919門市清單主檔'!B:B,'0919門市清單主檔'!J:J,"")</f>
        <v>新北市淡水區真理街32號</v>
      </c>
    </row>
    <row r="75" spans="1:19" ht="21.6" customHeight="1">
      <c r="A75" s="120">
        <v>4298</v>
      </c>
      <c r="B75" s="120" t="str">
        <f>_xlfn.XLOOKUP(A75,門市主檔!A:A,門市主檔!B:B,"")</f>
        <v>淡水後洲店</v>
      </c>
      <c r="C75" s="146" t="str">
        <f>IF(COUNTIFS(門市主檔!A:A,A75,門市主檔!I:I,"PMQ2",門市主檔!J:J,"&lt;"&amp;$M$2)&gt;0,"V","")</f>
        <v>V</v>
      </c>
      <c r="D75" s="146" t="str">
        <f>IF(AND(C75&lt;&gt;"V", COUNTIFS(門市主檔!A:A,A75,門市主檔!I:I,"PMQ2",門市主檔!J:J,"&lt;"&amp;$M$3)&gt;0), "V", "")</f>
        <v/>
      </c>
      <c r="E75" s="146" t="str">
        <f>IF(AND(C75&lt;&gt;"V",D75&lt;&gt;"V", COUNTIFS(門市主檔!A:A,A75,門市主檔!I:I,"PMQ2")), "V", "")</f>
        <v/>
      </c>
      <c r="F75" s="120" t="str">
        <f>_xlfn.LET(
 _xlpm.狀態, IFERROR(VLOOKUP(A75,門市狀態!A:D,4,FALSE),""),
 IF(
   _xlpm.狀態&lt;&gt;"",
   _xlpm.狀態,
   IF(COUNTBLANK(C75:E75)=3,"未保養","")
 )
)</f>
        <v/>
      </c>
      <c r="G75" s="120" t="str">
        <f>IF(COUNTIFS('0919門市清單主檔'!C:C,B75,'0919門市清單主檔'!AH:AH,$H$6)=1,
    IF(COUNTIFS(IM!F:F,A75,IM!AC:AC,"*"&amp;$H$6&amp;"*") + COUNTIFS('0919門市清單主檔'!C:C,B75,'0919門市清單主檔'!AH:AH,$H$6) &gt; 1,
       "V","未完工"),"-")</f>
        <v>-</v>
      </c>
      <c r="H75" s="261" t="str">
        <f>IF(COUNTIFS('0919門市清單主檔'!C:C,B75,'0919門市清單主檔'!AG:AG,$H$5)=1,
    IF(COUNTIFS(IM!F:F,A75,IM!AC:AC,"*"&amp;$H$5&amp;"*") + COUNTIFS('0919門市清單主檔'!C:C,B75,'0919門市清單主檔'!AG:AG,$H$5) &gt; 1,
       "V","未完工"),"-")</f>
        <v>-</v>
      </c>
      <c r="I75" s="261" t="str">
        <f>IF(COUNTIFS('0919門市清單主檔'!C:C,B75,'0919門市清單主檔'!AF:AF,$H$4)=1,
    IF(COUNTIFS(IM!F:F,A75,IM!AC:AC,"*"&amp;$H$4&amp;"*") + COUNTIFS('0919門市清單主檔'!C:C,B75,'0919門市清單主檔'!AF:AF,$H$4) &gt; 1,
       "V","未完工"),"-")</f>
        <v>-</v>
      </c>
      <c r="J75" s="261" t="str">
        <f>IF(
    COUNTIFS('0919門市清單主檔'!C:C,B75,'0919門市清單主檔'!AC:AC,$H$2)=1,
    IF(
        COUNTIFS(
            IM!F:F,A75,
            IM!AC:AC,"*"&amp;$H$2&amp;"*",
            IM!X:X,"&gt;="&amp;$M$1,
            IM!X:X,"&lt;="&amp;$M$3
        )
        + COUNTIFS('0919門市清單主檔'!C:C,B75,'0919門市清單主檔'!AC:AC,$H$2)
        &gt;1,
        "V",
        "未完工"
    ),
    "-"
)</f>
        <v>-</v>
      </c>
      <c r="K75" s="126" t="str">
        <f>IF(
    COUNTIFS('0919門市清單主檔'!C:C,B75,'0919門市清單主檔'!AD:AD,$H$3)=1,
    IF(
        COUNTIFS(
            IM!F:F,A75,
            IM!AC:AC,"*"&amp;$H$3&amp;"*",
            IM!X:X,"&gt;="&amp;$M$1,
            IM!X:X,"&lt;="&amp;$N$3
        )
        + COUNTIFS('0919門市清單主檔'!C:C,B75,'0919門市清單主檔'!AD:AD,$H$3)
        &gt;1,
        "V",
        "未完工"
    ),
    "-"
)</f>
        <v>V</v>
      </c>
      <c r="L75" s="120" t="str">
        <f>_xlfn.XLOOKUP(A75,'0919門市清單主檔'!B:B,'0919門市清單主檔'!V:V,"")</f>
        <v>淡水區</v>
      </c>
      <c r="M75" t="str">
        <f>VLOOKUP(A75,門市主檔!A:B,2,FALSE)</f>
        <v>淡水後洲店</v>
      </c>
      <c r="N75" s="482" t="str">
        <f>IF(F75="閉店不保養",VLOOKUP(A75,門市狀態!A:C,3,FALSE),"")</f>
        <v/>
      </c>
      <c r="Q75" s="119" t="s">
        <v>9211</v>
      </c>
      <c r="R75" s="124" t="s">
        <v>9212</v>
      </c>
      <c r="S75" s="153" t="str">
        <f>_xlfn.XLOOKUP(A75,'0919門市清單主檔'!B:B,'0919門市清單主檔'!J:J,"")</f>
        <v>新北市淡水區後洲路一段50號、50之1號1樓</v>
      </c>
    </row>
    <row r="76" spans="1:19" ht="21.6" customHeight="1">
      <c r="A76" s="120">
        <v>4802</v>
      </c>
      <c r="B76" s="120" t="str">
        <f>_xlfn.XLOOKUP(A76,門市主檔!A:A,門市主檔!B:B,"")</f>
        <v>淡水沙崙店</v>
      </c>
      <c r="C76" s="146" t="str">
        <f>IF(COUNTIFS(門市主檔!A:A,A76,門市主檔!I:I,"PMQ2",門市主檔!J:J,"&lt;"&amp;$M$2)&gt;0,"V","")</f>
        <v>V</v>
      </c>
      <c r="D76" s="146" t="str">
        <f>IF(AND(C76&lt;&gt;"V", COUNTIFS(門市主檔!A:A,A76,門市主檔!I:I,"PMQ2",門市主檔!J:J,"&lt;"&amp;$M$3)&gt;0), "V", "")</f>
        <v/>
      </c>
      <c r="E76" s="146" t="str">
        <f>IF(AND(C76&lt;&gt;"V",D76&lt;&gt;"V", COUNTIFS(門市主檔!A:A,A76,門市主檔!I:I,"PMQ2")), "V", "")</f>
        <v/>
      </c>
      <c r="F76" s="120" t="str">
        <f>_xlfn.LET(
 _xlpm.狀態, IFERROR(VLOOKUP(A76,門市狀態!A:D,4,FALSE),""),
 IF(
   _xlpm.狀態&lt;&gt;"",
   _xlpm.狀態,
   IF(COUNTBLANK(C76:E76)=3,"未保養","")
 )
)</f>
        <v/>
      </c>
      <c r="G76" s="120" t="str">
        <f>IF(COUNTIFS('0919門市清單主檔'!C:C,B76,'0919門市清單主檔'!AH:AH,$H$6)=1,
    IF(COUNTIFS(IM!F:F,A76,IM!AC:AC,"*"&amp;$H$6&amp;"*") + COUNTIFS('0919門市清單主檔'!C:C,B76,'0919門市清單主檔'!AH:AH,$H$6) &gt; 1,
       "V","未完工"),"-")</f>
        <v>-</v>
      </c>
      <c r="H76" s="261" t="str">
        <f>IF(COUNTIFS('0919門市清單主檔'!C:C,B76,'0919門市清單主檔'!AG:AG,$H$5)=1,
    IF(COUNTIFS(IM!F:F,A76,IM!AC:AC,"*"&amp;$H$5&amp;"*") + COUNTIFS('0919門市清單主檔'!C:C,B76,'0919門市清單主檔'!AG:AG,$H$5) &gt; 1,
       "V","未完工"),"-")</f>
        <v>-</v>
      </c>
      <c r="I76" s="261" t="str">
        <f>IF(COUNTIFS('0919門市清單主檔'!C:C,B76,'0919門市清單主檔'!AF:AF,$H$4)=1,
    IF(COUNTIFS(IM!F:F,A76,IM!AC:AC,"*"&amp;$H$4&amp;"*") + COUNTIFS('0919門市清單主檔'!C:C,B76,'0919門市清單主檔'!AF:AF,$H$4) &gt; 1,
       "V","未完工"),"-")</f>
        <v>-</v>
      </c>
      <c r="J76" s="261" t="str">
        <f>IF(
    COUNTIFS('0919門市清單主檔'!C:C,B76,'0919門市清單主檔'!AC:AC,$H$2)=1,
    IF(
        COUNTIFS(
            IM!F:F,A76,
            IM!AC:AC,"*"&amp;$H$2&amp;"*",
            IM!X:X,"&gt;="&amp;$M$1,
            IM!X:X,"&lt;="&amp;$M$3
        )
        + COUNTIFS('0919門市清單主檔'!C:C,B76,'0919門市清單主檔'!AC:AC,$H$2)
        &gt;1,
        "V",
        "未完工"
    ),
    "-"
)</f>
        <v>-</v>
      </c>
      <c r="K76" s="126" t="str">
        <f>IF(
    COUNTIFS('0919門市清單主檔'!C:C,B76,'0919門市清單主檔'!AD:AD,$H$3)=1,
    IF(
        COUNTIFS(
            IM!F:F,A76,
            IM!AC:AC,"*"&amp;$H$3&amp;"*",
            IM!X:X,"&gt;="&amp;$M$1,
            IM!X:X,"&lt;="&amp;$N$3
        )
        + COUNTIFS('0919門市清單主檔'!C:C,B76,'0919門市清單主檔'!AD:AD,$H$3)
        &gt;1,
        "V",
        "未完工"
    ),
    "-"
)</f>
        <v>V</v>
      </c>
      <c r="L76" s="120" t="str">
        <f>_xlfn.XLOOKUP(A76,'0919門市清單主檔'!B:B,'0919門市清單主檔'!V:V,"")</f>
        <v>淡水區</v>
      </c>
      <c r="M76" t="str">
        <f>VLOOKUP(A76,門市主檔!A:B,2,FALSE)</f>
        <v>淡水沙崙店</v>
      </c>
      <c r="N76" s="482" t="str">
        <f>IF(F76="閉店不保養",VLOOKUP(A76,門市狀態!A:C,3,FALSE),"")</f>
        <v/>
      </c>
      <c r="Q76" s="119" t="s">
        <v>9211</v>
      </c>
      <c r="R76" s="124" t="s">
        <v>9212</v>
      </c>
      <c r="S76" s="153" t="str">
        <f>_xlfn.XLOOKUP(A76,'0919門市清單主檔'!B:B,'0919門市清單主檔'!J:J,"")</f>
        <v>新北市淡水區沙崙路214號</v>
      </c>
    </row>
    <row r="77" spans="1:19" ht="21.6" customHeight="1">
      <c r="A77" s="120">
        <v>4739</v>
      </c>
      <c r="B77" s="120" t="str">
        <f>_xlfn.XLOOKUP(A77,門市主檔!A:A,門市主檔!B:B,"")</f>
        <v>淡水櫻花店</v>
      </c>
      <c r="C77" s="146" t="str">
        <f>IF(COUNTIFS(門市主檔!A:A,A77,門市主檔!I:I,"PMQ2",門市主檔!J:J,"&lt;"&amp;$M$2)&gt;0,"V","")</f>
        <v/>
      </c>
      <c r="D77" s="146" t="str">
        <f>IF(AND(C77&lt;&gt;"V", COUNTIFS(門市主檔!A:A,A77,門市主檔!I:I,"PMQ2",門市主檔!J:J,"&lt;"&amp;$M$3)&gt;0), "V", "")</f>
        <v>V</v>
      </c>
      <c r="E77" s="146" t="str">
        <f>IF(AND(C77&lt;&gt;"V",D77&lt;&gt;"V", COUNTIFS(門市主檔!A:A,A77,門市主檔!I:I,"PMQ2")), "V", "")</f>
        <v/>
      </c>
      <c r="F77" s="120" t="str">
        <f>_xlfn.LET(
 _xlpm.狀態, IFERROR(VLOOKUP(A77,門市狀態!A:D,4,FALSE),""),
 IF(
   _xlpm.狀態&lt;&gt;"",
   _xlpm.狀態,
   IF(COUNTBLANK(C77:E77)=3,"未保養","")
 )
)</f>
        <v/>
      </c>
      <c r="G77" s="120" t="str">
        <f>IF(COUNTIFS('0919門市清單主檔'!C:C,B77,'0919門市清單主檔'!AH:AH,$H$6)=1,
    IF(COUNTIFS(IM!F:F,A77,IM!AC:AC,"*"&amp;$H$6&amp;"*") + COUNTIFS('0919門市清單主檔'!C:C,B77,'0919門市清單主檔'!AH:AH,$H$6) &gt; 1,
       "V","未完工"),"-")</f>
        <v>-</v>
      </c>
      <c r="H77" s="261" t="str">
        <f>IF(COUNTIFS('0919門市清單主檔'!C:C,B77,'0919門市清單主檔'!AG:AG,$H$5)=1,
    IF(COUNTIFS(IM!F:F,A77,IM!AC:AC,"*"&amp;$H$5&amp;"*") + COUNTIFS('0919門市清單主檔'!C:C,B77,'0919門市清單主檔'!AG:AG,$H$5) &gt; 1,
       "V","未完工"),"-")</f>
        <v>-</v>
      </c>
      <c r="I77" s="261" t="str">
        <f>IF(COUNTIFS('0919門市清單主檔'!C:C,B77,'0919門市清單主檔'!AF:AF,$H$4)=1,
    IF(COUNTIFS(IM!F:F,A77,IM!AC:AC,"*"&amp;$H$4&amp;"*") + COUNTIFS('0919門市清單主檔'!C:C,B77,'0919門市清單主檔'!AF:AF,$H$4) &gt; 1,
       "V","未完工"),"-")</f>
        <v>-</v>
      </c>
      <c r="J77" s="261" t="str">
        <f>IF(
    COUNTIFS('0919門市清單主檔'!C:C,B77,'0919門市清單主檔'!AC:AC,$H$2)=1,
    IF(
        COUNTIFS(
            IM!F:F,A77,
            IM!AC:AC,"*"&amp;$H$2&amp;"*",
            IM!X:X,"&gt;="&amp;$M$1,
            IM!X:X,"&lt;="&amp;$M$3
        )
        + COUNTIFS('0919門市清單主檔'!C:C,B77,'0919門市清單主檔'!AC:AC,$H$2)
        &gt;1,
        "V",
        "未完工"
    ),
    "-"
)</f>
        <v>-</v>
      </c>
      <c r="K77" s="126" t="str">
        <f>IF(
    COUNTIFS('0919門市清單主檔'!C:C,B77,'0919門市清單主檔'!AD:AD,$H$3)=1,
    IF(
        COUNTIFS(
            IM!F:F,A77,
            IM!AC:AC,"*"&amp;$H$3&amp;"*",
            IM!X:X,"&gt;="&amp;$M$1,
            IM!X:X,"&lt;="&amp;$N$3
        )
        + COUNTIFS('0919門市清單主檔'!C:C,B77,'0919門市清單主檔'!AD:AD,$H$3)
        &gt;1,
        "V",
        "未完工"
    ),
    "-"
)</f>
        <v>V</v>
      </c>
      <c r="L77" s="120" t="str">
        <f>_xlfn.XLOOKUP(A77,'0919門市清單主檔'!B:B,'0919門市清單主檔'!V:V,"")</f>
        <v>淡水區</v>
      </c>
      <c r="M77" t="str">
        <f>VLOOKUP(A77,門市主檔!A:B,2,FALSE)</f>
        <v>淡水櫻花店</v>
      </c>
      <c r="N77" s="482" t="str">
        <f>IF(F77="閉店不保養",VLOOKUP(A77,門市狀態!A:C,3,FALSE),"")</f>
        <v/>
      </c>
      <c r="Q77" s="119" t="s">
        <v>9211</v>
      </c>
      <c r="R77" s="124" t="s">
        <v>9212</v>
      </c>
      <c r="S77" s="153" t="str">
        <f>_xlfn.XLOOKUP(A77,'0919門市清單主檔'!B:B,'0919門市清單主檔'!J:J,"")</f>
        <v>新北市淡水區北新路二段17號</v>
      </c>
    </row>
    <row r="78" spans="1:19" ht="21.6" customHeight="1">
      <c r="A78" s="120">
        <v>2897</v>
      </c>
      <c r="B78" s="120" t="str">
        <f>_xlfn.XLOOKUP(A78,門市主檔!A:A,門市主檔!B:B,"")</f>
        <v>淡水台電宿舍</v>
      </c>
      <c r="C78" s="146" t="str">
        <f>IF(COUNTIFS(門市主檔!A:A,A78,門市主檔!I:I,"PMQ2",門市主檔!J:J,"&lt;"&amp;$M$2)&gt;0,"V","")</f>
        <v>V</v>
      </c>
      <c r="D78" s="146" t="str">
        <f>IF(AND(C78&lt;&gt;"V", COUNTIFS(門市主檔!A:A,A78,門市主檔!I:I,"PMQ2",門市主檔!J:J,"&lt;"&amp;$M$3)&gt;0), "V", "")</f>
        <v/>
      </c>
      <c r="E78" s="146" t="str">
        <f>IF(AND(C78&lt;&gt;"V",D78&lt;&gt;"V", COUNTIFS(門市主檔!A:A,A78,門市主檔!I:I,"PMQ2")), "V", "")</f>
        <v/>
      </c>
      <c r="F78" s="120" t="str">
        <f>_xlfn.LET(
 _xlpm.狀態, IFERROR(VLOOKUP(A78,門市狀態!A:D,4,FALSE),""),
 IF(
   _xlpm.狀態&lt;&gt;"",
   _xlpm.狀態,
   IF(COUNTBLANK(C78:E78)=3,"未保養","")
 )
)</f>
        <v/>
      </c>
      <c r="G78" s="120" t="str">
        <f>IF(COUNTIFS('0919門市清單主檔'!C:C,B78,'0919門市清單主檔'!AH:AH,$H$6)=1,
    IF(COUNTIFS(IM!F:F,A78,IM!AC:AC,"*"&amp;$H$6&amp;"*") + COUNTIFS('0919門市清單主檔'!C:C,B78,'0919門市清單主檔'!AH:AH,$H$6) &gt; 1,
       "V","未完工"),"-")</f>
        <v>-</v>
      </c>
      <c r="H78" s="261" t="str">
        <f>IF(COUNTIFS('0919門市清單主檔'!C:C,B78,'0919門市清單主檔'!AG:AG,$H$5)=1,
    IF(COUNTIFS(IM!F:F,A78,IM!AC:AC,"*"&amp;$H$5&amp;"*") + COUNTIFS('0919門市清單主檔'!C:C,B78,'0919門市清單主檔'!AG:AG,$H$5) &gt; 1,
       "V","未完工"),"-")</f>
        <v>-</v>
      </c>
      <c r="I78" s="261" t="str">
        <f>IF(COUNTIFS('0919門市清單主檔'!C:C,B78,'0919門市清單主檔'!AF:AF,$H$4)=1,
    IF(COUNTIFS(IM!F:F,A78,IM!AC:AC,"*"&amp;$H$4&amp;"*") + COUNTIFS('0919門市清單主檔'!C:C,B78,'0919門市清單主檔'!AF:AF,$H$4) &gt; 1,
       "V","未完工"),"-")</f>
        <v>-</v>
      </c>
      <c r="J78" s="261" t="str">
        <f>IF(
    COUNTIFS('0919門市清單主檔'!C:C,B78,'0919門市清單主檔'!AC:AC,$H$2)=1,
    IF(
        COUNTIFS(
            IM!F:F,A78,
            IM!AC:AC,"*"&amp;$H$2&amp;"*",
            IM!X:X,"&gt;="&amp;$M$1,
            IM!X:X,"&lt;="&amp;$M$3
        )
        + COUNTIFS('0919門市清單主檔'!C:C,B78,'0919門市清單主檔'!AC:AC,$H$2)
        &gt;1,
        "V",
        "未完工"
    ),
    "-"
)</f>
        <v>-</v>
      </c>
      <c r="K78" s="126" t="str">
        <f>IF(
    COUNTIFS('0919門市清單主檔'!C:C,B78,'0919門市清單主檔'!AD:AD,$H$3)=1,
    IF(
        COUNTIFS(
            IM!F:F,A78,
            IM!AC:AC,"*"&amp;$H$3&amp;"*",
            IM!X:X,"&gt;="&amp;$M$1,
            IM!X:X,"&lt;="&amp;$N$3
        )
        + COUNTIFS('0919門市清單主檔'!C:C,B78,'0919門市清單主檔'!AD:AD,$H$3)
        &gt;1,
        "V",
        "未完工"
    ),
    "-"
)</f>
        <v>V</v>
      </c>
      <c r="L78" s="120" t="str">
        <f>_xlfn.XLOOKUP(A78,'0919門市清單主檔'!B:B,'0919門市清單主檔'!V:V,"")</f>
        <v>淡水區</v>
      </c>
      <c r="M78" t="str">
        <f>VLOOKUP(A78,門市主檔!A:B,2,FALSE)</f>
        <v>淡水台電宿舍</v>
      </c>
      <c r="N78" s="482" t="str">
        <f>IF(F78="閉店不保養",VLOOKUP(A78,門市狀態!A:C,3,FALSE),"")</f>
        <v/>
      </c>
      <c r="Q78" s="119"/>
      <c r="R78" s="124" t="s">
        <v>9212</v>
      </c>
      <c r="S78" s="153" t="str">
        <f>_xlfn.XLOOKUP(A78,'0919門市清單主檔'!B:B,'0919門市清單主檔'!J:J,"")</f>
        <v>新北市淡水區北新路165.167號</v>
      </c>
    </row>
    <row r="79" spans="1:19" ht="21.6" customHeight="1">
      <c r="A79" s="120">
        <v>2318</v>
      </c>
      <c r="B79" s="120" t="str">
        <f>_xlfn.XLOOKUP(A79,門市主檔!A:A,門市主檔!B:B,"")</f>
        <v>北縣淡俊店</v>
      </c>
      <c r="C79" s="146" t="str">
        <f>IF(COUNTIFS(門市主檔!A:A,A79,門市主檔!I:I,"PMQ2",門市主檔!J:J,"&lt;"&amp;$M$2)&gt;0,"V","")</f>
        <v>V</v>
      </c>
      <c r="D79" s="146" t="str">
        <f>IF(AND(C79&lt;&gt;"V", COUNTIFS(門市主檔!A:A,A79,門市主檔!I:I,"PMQ2",門市主檔!J:J,"&lt;"&amp;$M$3)&gt;0), "V", "")</f>
        <v/>
      </c>
      <c r="E79" s="146" t="str">
        <f>IF(AND(C79&lt;&gt;"V",D79&lt;&gt;"V", COUNTIFS(門市主檔!A:A,A79,門市主檔!I:I,"PMQ2")), "V", "")</f>
        <v/>
      </c>
      <c r="F79" s="120" t="str">
        <f>_xlfn.LET(
 _xlpm.狀態, IFERROR(VLOOKUP(A79,門市狀態!A:D,4,FALSE),""),
 IF(
   _xlpm.狀態&lt;&gt;"",
   _xlpm.狀態,
   IF(COUNTBLANK(C79:E79)=3,"未保養","")
 )
)</f>
        <v/>
      </c>
      <c r="G79" s="120" t="str">
        <f>IF(COUNTIFS('0919門市清單主檔'!C:C,B79,'0919門市清單主檔'!AH:AH,$H$6)=1,
    IF(COUNTIFS(IM!F:F,A79,IM!AC:AC,"*"&amp;$H$6&amp;"*") + COUNTIFS('0919門市清單主檔'!C:C,B79,'0919門市清單主檔'!AH:AH,$H$6) &gt; 1,
       "V","未完工"),"-")</f>
        <v>-</v>
      </c>
      <c r="H79" s="261" t="str">
        <f>IF(COUNTIFS('0919門市清單主檔'!C:C,B79,'0919門市清單主檔'!AG:AG,$H$5)=1,
    IF(COUNTIFS(IM!F:F,A79,IM!AC:AC,"*"&amp;$H$5&amp;"*") + COUNTIFS('0919門市清單主檔'!C:C,B79,'0919門市清單主檔'!AG:AG,$H$5) &gt; 1,
       "V","未完工"),"-")</f>
        <v>-</v>
      </c>
      <c r="I79" s="261" t="str">
        <f>IF(COUNTIFS('0919門市清單主檔'!C:C,B79,'0919門市清單主檔'!AF:AF,$H$4)=1,
    IF(COUNTIFS(IM!F:F,A79,IM!AC:AC,"*"&amp;$H$4&amp;"*") + COUNTIFS('0919門市清單主檔'!C:C,B79,'0919門市清單主檔'!AF:AF,$H$4) &gt; 1,
       "V","未完工"),"-")</f>
        <v>-</v>
      </c>
      <c r="J79" s="261" t="str">
        <f>IF(
    COUNTIFS('0919門市清單主檔'!C:C,B79,'0919門市清單主檔'!AC:AC,$H$2)=1,
    IF(
        COUNTIFS(
            IM!F:F,A79,
            IM!AC:AC,"*"&amp;$H$2&amp;"*",
            IM!X:X,"&gt;="&amp;$M$1,
            IM!X:X,"&lt;="&amp;$M$3
        )
        + COUNTIFS('0919門市清單主檔'!C:C,B79,'0919門市清單主檔'!AC:AC,$H$2)
        &gt;1,
        "V",
        "未完工"
    ),
    "-"
)</f>
        <v>-</v>
      </c>
      <c r="K79" s="126" t="str">
        <f>IF(
    COUNTIFS('0919門市清單主檔'!C:C,B79,'0919門市清單主檔'!AD:AD,$H$3)=1,
    IF(
        COUNTIFS(
            IM!F:F,A79,
            IM!AC:AC,"*"&amp;$H$3&amp;"*",
            IM!X:X,"&gt;="&amp;$M$1,
            IM!X:X,"&lt;="&amp;$N$3
        )
        + COUNTIFS('0919門市清單主檔'!C:C,B79,'0919門市清單主檔'!AD:AD,$H$3)
        &gt;1,
        "V",
        "未完工"
    ),
    "-"
)</f>
        <v>V</v>
      </c>
      <c r="L79" s="120" t="str">
        <f>_xlfn.XLOOKUP(A79,'0919門市清單主檔'!B:B,'0919門市清單主檔'!V:V,"")</f>
        <v>淡水區</v>
      </c>
      <c r="M79" t="str">
        <f>VLOOKUP(A79,門市主檔!A:B,2,FALSE)</f>
        <v>北縣淡俊店</v>
      </c>
      <c r="N79" s="482" t="str">
        <f>IF(F79="閉店不保養",VLOOKUP(A79,門市狀態!A:C,3,FALSE),"")</f>
        <v/>
      </c>
      <c r="Q79" s="119" t="s">
        <v>9211</v>
      </c>
      <c r="R79" s="124" t="s">
        <v>9212</v>
      </c>
      <c r="S79" s="153" t="str">
        <f>_xlfn.XLOOKUP(A79,'0919門市清單主檔'!B:B,'0919門市清單主檔'!J:J,"")</f>
        <v>新北市淡水區北新路137、139號1F</v>
      </c>
    </row>
    <row r="80" spans="1:19" ht="21.6" customHeight="1">
      <c r="A80" s="120" t="s">
        <v>50</v>
      </c>
      <c r="B80" s="120" t="str">
        <f>_xlfn.XLOOKUP(A80,門市主檔!A:A,門市主檔!B:B,"")</f>
        <v>淡水金龍店</v>
      </c>
      <c r="C80" s="146" t="str">
        <f>IF(COUNTIFS(門市主檔!A:A,A80,門市主檔!I:I,"PMQ2",門市主檔!J:J,"&lt;"&amp;$M$2)&gt;0,"V","")</f>
        <v>V</v>
      </c>
      <c r="D80" s="146" t="str">
        <f>IF(AND(C80&lt;&gt;"V", COUNTIFS(門市主檔!A:A,A80,門市主檔!I:I,"PMQ2",門市主檔!J:J,"&lt;"&amp;$M$3)&gt;0), "V", "")</f>
        <v/>
      </c>
      <c r="E80" s="146" t="str">
        <f>IF(AND(C80&lt;&gt;"V",D80&lt;&gt;"V", COUNTIFS(門市主檔!A:A,A80,門市主檔!I:I,"PMQ2")), "V", "")</f>
        <v/>
      </c>
      <c r="F80" s="120" t="str">
        <f>_xlfn.LET(
 _xlpm.狀態, IFERROR(VLOOKUP(A80,門市狀態!A:D,4,FALSE),""),
 IF(
   _xlpm.狀態&lt;&gt;"",
   _xlpm.狀態,
   IF(COUNTBLANK(C80:E80)=3,"未保養","")
 )
)</f>
        <v/>
      </c>
      <c r="G80" s="120" t="str">
        <f>IF(COUNTIFS('0919門市清單主檔'!C:C,B80,'0919門市清單主檔'!AH:AH,$H$6)=1,
    IF(COUNTIFS(IM!F:F,A80,IM!AC:AC,"*"&amp;$H$6&amp;"*") + COUNTIFS('0919門市清單主檔'!C:C,B80,'0919門市清單主檔'!AH:AH,$H$6) &gt; 1,
       "V","未完工"),"-")</f>
        <v>-</v>
      </c>
      <c r="H80" s="261" t="str">
        <f>IF(COUNTIFS('0919門市清單主檔'!C:C,B80,'0919門市清單主檔'!AG:AG,$H$5)=1,
    IF(COUNTIFS(IM!F:F,A80,IM!AC:AC,"*"&amp;$H$5&amp;"*") + COUNTIFS('0919門市清單主檔'!C:C,B80,'0919門市清單主檔'!AG:AG,$H$5) &gt; 1,
       "V","未完工"),"-")</f>
        <v>-</v>
      </c>
      <c r="I80" s="261" t="str">
        <f>IF(COUNTIFS('0919門市清單主檔'!C:C,B80,'0919門市清單主檔'!AF:AF,$H$4)=1,
    IF(COUNTIFS(IM!F:F,A80,IM!AC:AC,"*"&amp;$H$4&amp;"*") + COUNTIFS('0919門市清單主檔'!C:C,B80,'0919門市清單主檔'!AF:AF,$H$4) &gt; 1,
       "V","未完工"),"-")</f>
        <v>未完工</v>
      </c>
      <c r="J80" s="261" t="str">
        <f>IF(
    COUNTIFS('0919門市清單主檔'!C:C,B80,'0919門市清單主檔'!AC:AC,$H$2)=1,
    IF(
        COUNTIFS(
            IM!F:F,A80,
            IM!AC:AC,"*"&amp;$H$2&amp;"*",
            IM!X:X,"&gt;="&amp;$M$1,
            IM!X:X,"&lt;="&amp;$M$3
        )
        + COUNTIFS('0919門市清單主檔'!C:C,B80,'0919門市清單主檔'!AC:AC,$H$2)
        &gt;1,
        "V",
        "未完工"
    ),
    "-"
)</f>
        <v>-</v>
      </c>
      <c r="K80" s="126" t="str">
        <f>IF(
    COUNTIFS('0919門市清單主檔'!C:C,B80,'0919門市清單主檔'!AD:AD,$H$3)=1,
    IF(
        COUNTIFS(
            IM!F:F,A80,
            IM!AC:AC,"*"&amp;$H$3&amp;"*",
            IM!X:X,"&gt;="&amp;$M$1,
            IM!X:X,"&lt;="&amp;$N$3
        )
        + COUNTIFS('0919門市清單主檔'!C:C,B80,'0919門市清單主檔'!AD:AD,$H$3)
        &gt;1,
        "V",
        "未完工"
    ),
    "-"
)</f>
        <v>V</v>
      </c>
      <c r="L80" s="120" t="str">
        <f>_xlfn.XLOOKUP(A80,'0919門市清單主檔'!B:B,'0919門市清單主檔'!V:V,"")</f>
        <v>淡水區</v>
      </c>
      <c r="M80" t="str">
        <f>VLOOKUP(A80,門市主檔!A:B,2,FALSE)</f>
        <v>淡水金龍店</v>
      </c>
      <c r="N80" s="482" t="str">
        <f>IF(F80="閉店不保養",VLOOKUP(A80,門市狀態!A:C,3,FALSE),"")</f>
        <v/>
      </c>
      <c r="Q80" s="119" t="s">
        <v>9211</v>
      </c>
      <c r="R80" s="124" t="s">
        <v>9212</v>
      </c>
      <c r="S80" s="153" t="str">
        <f>_xlfn.XLOOKUP(A80,'0919門市清單主檔'!B:B,'0919門市清單主檔'!J:J,"")</f>
        <v>新北市淡水區水源街２段１９４號一樓及地下一樓全部</v>
      </c>
    </row>
    <row r="81" spans="1:19" ht="21.6" customHeight="1">
      <c r="A81" s="120">
        <v>4656</v>
      </c>
      <c r="B81" s="120" t="str">
        <f>_xlfn.XLOOKUP(A81,門市主檔!A:A,門市主檔!B:B,"")</f>
        <v>泰山新民店</v>
      </c>
      <c r="C81" s="146" t="str">
        <f>IF(COUNTIFS(門市主檔!A:A,A81,門市主檔!I:I,"PMQ2",門市主檔!J:J,"&lt;"&amp;$M$2)&gt;0,"V","")</f>
        <v/>
      </c>
      <c r="D81" s="146" t="str">
        <f>IF(AND(C81&lt;&gt;"V", COUNTIFS(門市主檔!A:A,A81,門市主檔!I:I,"PMQ2",門市主檔!J:J,"&lt;"&amp;$M$3)&gt;0), "V", "")</f>
        <v>V</v>
      </c>
      <c r="E81" s="146" t="str">
        <f>IF(AND(C81&lt;&gt;"V",D81&lt;&gt;"V", COUNTIFS(門市主檔!A:A,A81,門市主檔!I:I,"PMQ2")), "V", "")</f>
        <v/>
      </c>
      <c r="F81" s="120" t="str">
        <f>_xlfn.LET(
 _xlpm.狀態, IFERROR(VLOOKUP(A81,門市狀態!A:D,4,FALSE),""),
 IF(
   _xlpm.狀態&lt;&gt;"",
   _xlpm.狀態,
   IF(COUNTBLANK(C81:E81)=3,"未保養","")
 )
)</f>
        <v/>
      </c>
      <c r="G81" s="120" t="str">
        <f>IF(COUNTIFS('0919門市清單主檔'!C:C,B81,'0919門市清單主檔'!AH:AH,$H$6)=1,
    IF(COUNTIFS(IM!F:F,A81,IM!AC:AC,"*"&amp;$H$6&amp;"*") + COUNTIFS('0919門市清單主檔'!C:C,B81,'0919門市清單主檔'!AH:AH,$H$6) &gt; 1,
       "V","未完工"),"-")</f>
        <v>-</v>
      </c>
      <c r="H81" s="261" t="str">
        <f>IF(COUNTIFS('0919門市清單主檔'!C:C,B81,'0919門市清單主檔'!AG:AG,$H$5)=1,
    IF(COUNTIFS(IM!F:F,A81,IM!AC:AC,"*"&amp;$H$5&amp;"*") + COUNTIFS('0919門市清單主檔'!C:C,B81,'0919門市清單主檔'!AG:AG,$H$5) &gt; 1,
       "V","未完工"),"-")</f>
        <v>-</v>
      </c>
      <c r="I81" s="261" t="str">
        <f>IF(COUNTIFS('0919門市清單主檔'!C:C,B81,'0919門市清單主檔'!AF:AF,$H$4)=1,
    IF(COUNTIFS(IM!F:F,A81,IM!AC:AC,"*"&amp;$H$4&amp;"*") + COUNTIFS('0919門市清單主檔'!C:C,B81,'0919門市清單主檔'!AF:AF,$H$4) &gt; 1,
       "V","未完工"),"-")</f>
        <v>-</v>
      </c>
      <c r="J81" s="261" t="str">
        <f>IF(
    COUNTIFS('0919門市清單主檔'!C:C,B81,'0919門市清單主檔'!AC:AC,$H$2)=1,
    IF(
        COUNTIFS(
            IM!F:F,A81,
            IM!AC:AC,"*"&amp;$H$2&amp;"*",
            IM!X:X,"&gt;="&amp;$M$1,
            IM!X:X,"&lt;="&amp;$M$3
        )
        + COUNTIFS('0919門市清單主檔'!C:C,B81,'0919門市清單主檔'!AC:AC,$H$2)
        &gt;1,
        "V",
        "未完工"
    ),
    "-"
)</f>
        <v>-</v>
      </c>
      <c r="K81" s="126" t="str">
        <f>IF(
    COUNTIFS('0919門市清單主檔'!C:C,B81,'0919門市清單主檔'!AD:AD,$H$3)=1,
    IF(
        COUNTIFS(
            IM!F:F,A81,
            IM!AC:AC,"*"&amp;$H$3&amp;"*",
            IM!X:X,"&gt;="&amp;$M$1,
            IM!X:X,"&lt;="&amp;$N$3
        )
        + COUNTIFS('0919門市清單主檔'!C:C,B81,'0919門市清單主檔'!AD:AD,$H$3)
        &gt;1,
        "V",
        "未完工"
    ),
    "-"
)</f>
        <v>V</v>
      </c>
      <c r="L81" s="120" t="str">
        <f>_xlfn.XLOOKUP(A81,'0919門市清單主檔'!B:B,'0919門市清單主檔'!V:V,"")</f>
        <v>泰山區</v>
      </c>
      <c r="M81" t="str">
        <f>VLOOKUP(A81,門市主檔!A:B,2,FALSE)</f>
        <v>泰山新民店</v>
      </c>
      <c r="N81" s="482" t="str">
        <f>IF(F81="閉店不保養",VLOOKUP(A81,門市狀態!A:C,3,FALSE),"")</f>
        <v/>
      </c>
      <c r="Q81" s="119" t="s">
        <v>9211</v>
      </c>
      <c r="R81" s="124" t="s">
        <v>9212</v>
      </c>
      <c r="S81" s="153" t="str">
        <f>_xlfn.XLOOKUP(A81,'0919門市清單主檔'!B:B,'0919門市清單主檔'!J:J,"")</f>
        <v>新北市泰山區新民路10、12號一樓</v>
      </c>
    </row>
    <row r="82" spans="1:19" ht="21.6" customHeight="1">
      <c r="A82" s="120">
        <v>3137</v>
      </c>
      <c r="B82" s="120" t="str">
        <f>_xlfn.XLOOKUP(A82,門市主檔!A:A,門市主檔!B:B,"")</f>
        <v>北縣黎明店</v>
      </c>
      <c r="C82" s="146" t="str">
        <f>IF(COUNTIFS(門市主檔!A:A,A82,門市主檔!I:I,"PMQ2",門市主檔!J:J,"&lt;"&amp;$M$2)&gt;0,"V","")</f>
        <v>V</v>
      </c>
      <c r="D82" s="146" t="str">
        <f>IF(AND(C82&lt;&gt;"V", COUNTIFS(門市主檔!A:A,A82,門市主檔!I:I,"PMQ2",門市主檔!J:J,"&lt;"&amp;$M$3)&gt;0), "V", "")</f>
        <v/>
      </c>
      <c r="E82" s="146" t="str">
        <f>IF(AND(C82&lt;&gt;"V",D82&lt;&gt;"V", COUNTIFS(門市主檔!A:A,A82,門市主檔!I:I,"PMQ2")), "V", "")</f>
        <v/>
      </c>
      <c r="F82" s="120" t="str">
        <f>_xlfn.LET(
 _xlpm.狀態, IFERROR(VLOOKUP(A82,門市狀態!A:D,4,FALSE),""),
 IF(
   _xlpm.狀態&lt;&gt;"",
   _xlpm.狀態,
   IF(COUNTBLANK(C82:E82)=3,"未保養","")
 )
)</f>
        <v/>
      </c>
      <c r="G82" s="120" t="str">
        <f>IF(COUNTIFS('0919門市清單主檔'!C:C,B82,'0919門市清單主檔'!AH:AH,$H$6)=1,
    IF(COUNTIFS(IM!F:F,A82,IM!AC:AC,"*"&amp;$H$6&amp;"*") + COUNTIFS('0919門市清單主檔'!C:C,B82,'0919門市清單主檔'!AH:AH,$H$6) &gt; 1,
       "V","未完工"),"-")</f>
        <v>-</v>
      </c>
      <c r="H82" s="261" t="str">
        <f>IF(COUNTIFS('0919門市清單主檔'!C:C,B82,'0919門市清單主檔'!AG:AG,$H$5)=1,
    IF(COUNTIFS(IM!F:F,A82,IM!AC:AC,"*"&amp;$H$5&amp;"*") + COUNTIFS('0919門市清單主檔'!C:C,B82,'0919門市清單主檔'!AG:AG,$H$5) &gt; 1,
       "V","未完工"),"-")</f>
        <v>-</v>
      </c>
      <c r="I82" s="261" t="str">
        <f>IF(COUNTIFS('0919門市清單主檔'!C:C,B82,'0919門市清單主檔'!AF:AF,$H$4)=1,
    IF(COUNTIFS(IM!F:F,A82,IM!AC:AC,"*"&amp;$H$4&amp;"*") + COUNTIFS('0919門市清單主檔'!C:C,B82,'0919門市清單主檔'!AF:AF,$H$4) &gt; 1,
       "V","未完工"),"-")</f>
        <v>-</v>
      </c>
      <c r="J82" s="261" t="str">
        <f>IF(
    COUNTIFS('0919門市清單主檔'!C:C,B82,'0919門市清單主檔'!AC:AC,$H$2)=1,
    IF(
        COUNTIFS(
            IM!F:F,A82,
            IM!AC:AC,"*"&amp;$H$2&amp;"*",
            IM!X:X,"&gt;="&amp;$M$1,
            IM!X:X,"&lt;="&amp;$M$3
        )
        + COUNTIFS('0919門市清單主檔'!C:C,B82,'0919門市清單主檔'!AC:AC,$H$2)
        &gt;1,
        "V",
        "未完工"
    ),
    "-"
)</f>
        <v>-</v>
      </c>
      <c r="K82" s="126" t="str">
        <f>IF(
    COUNTIFS('0919門市清單主檔'!C:C,B82,'0919門市清單主檔'!AD:AD,$H$3)=1,
    IF(
        COUNTIFS(
            IM!F:F,A82,
            IM!AC:AC,"*"&amp;$H$3&amp;"*",
            IM!X:X,"&gt;="&amp;$M$1,
            IM!X:X,"&lt;="&amp;$N$3
        )
        + COUNTIFS('0919門市清單主檔'!C:C,B82,'0919門市清單主檔'!AD:AD,$H$3)
        &gt;1,
        "V",
        "未完工"
    ),
    "-"
)</f>
        <v>V</v>
      </c>
      <c r="L82" s="120" t="str">
        <f>_xlfn.XLOOKUP(A82,'0919門市清單主檔'!B:B,'0919門市清單主檔'!V:V,"")</f>
        <v>泰山區</v>
      </c>
      <c r="M82" t="str">
        <f>VLOOKUP(A82,門市主檔!A:B,2,FALSE)</f>
        <v>北縣黎明店</v>
      </c>
      <c r="N82" s="482" t="str">
        <f>IF(F82="閉店不保養",VLOOKUP(A82,門市狀態!A:C,3,FALSE),"")</f>
        <v/>
      </c>
      <c r="Q82" s="119"/>
      <c r="R82" s="124" t="s">
        <v>9212</v>
      </c>
      <c r="S82" s="153" t="str">
        <f>_xlfn.XLOOKUP(A82,'0919門市清單主檔'!B:B,'0919門市清單主檔'!J:J,"")</f>
        <v>新北市泰山區泰林路三段22號</v>
      </c>
    </row>
    <row r="83" spans="1:19" ht="21.6" customHeight="1">
      <c r="A83" s="120">
        <v>3606</v>
      </c>
      <c r="B83" s="120" t="str">
        <f>_xlfn.XLOOKUP(A83,門市主檔!A:A,門市主檔!B:B,"")</f>
        <v>北縣泰富店</v>
      </c>
      <c r="C83" s="146" t="str">
        <f>IF(COUNTIFS(門市主檔!A:A,A83,門市主檔!I:I,"PMQ2",門市主檔!J:J,"&lt;"&amp;$M$2)&gt;0,"V","")</f>
        <v/>
      </c>
      <c r="D83" s="146" t="str">
        <f>IF(AND(C83&lt;&gt;"V", COUNTIFS(門市主檔!A:A,A83,門市主檔!I:I,"PMQ2",門市主檔!J:J,"&lt;"&amp;$M$3)&gt;0), "V", "")</f>
        <v>V</v>
      </c>
      <c r="E83" s="146" t="str">
        <f>IF(AND(C83&lt;&gt;"V",D83&lt;&gt;"V", COUNTIFS(門市主檔!A:A,A83,門市主檔!I:I,"PMQ2")), "V", "")</f>
        <v/>
      </c>
      <c r="F83" s="120" t="str">
        <f>_xlfn.LET(
 _xlpm.狀態, IFERROR(VLOOKUP(A83,門市狀態!A:D,4,FALSE),""),
 IF(
   _xlpm.狀態&lt;&gt;"",
   _xlpm.狀態,
   IF(COUNTBLANK(C83:E83)=3,"未保養","")
 )
)</f>
        <v/>
      </c>
      <c r="G83" s="120" t="str">
        <f>IF(COUNTIFS('0919門市清單主檔'!C:C,B83,'0919門市清單主檔'!AH:AH,$H$6)=1,
    IF(COUNTIFS(IM!F:F,A83,IM!AC:AC,"*"&amp;$H$6&amp;"*") + COUNTIFS('0919門市清單主檔'!C:C,B83,'0919門市清單主檔'!AH:AH,$H$6) &gt; 1,
       "V","未完工"),"-")</f>
        <v>-</v>
      </c>
      <c r="H83" s="261" t="str">
        <f>IF(COUNTIFS('0919門市清單主檔'!C:C,B83,'0919門市清單主檔'!AG:AG,$H$5)=1,
    IF(COUNTIFS(IM!F:F,A83,IM!AC:AC,"*"&amp;$H$5&amp;"*") + COUNTIFS('0919門市清單主檔'!C:C,B83,'0919門市清單主檔'!AG:AG,$H$5) &gt; 1,
       "V","未完工"),"-")</f>
        <v>-</v>
      </c>
      <c r="I83" s="261" t="str">
        <f>IF(COUNTIFS('0919門市清單主檔'!C:C,B83,'0919門市清單主檔'!AF:AF,$H$4)=1,
    IF(COUNTIFS(IM!F:F,A83,IM!AC:AC,"*"&amp;$H$4&amp;"*") + COUNTIFS('0919門市清單主檔'!C:C,B83,'0919門市清單主檔'!AF:AF,$H$4) &gt; 1,
       "V","未完工"),"-")</f>
        <v>-</v>
      </c>
      <c r="J83" s="261" t="str">
        <f>IF(
    COUNTIFS('0919門市清單主檔'!C:C,B83,'0919門市清單主檔'!AC:AC,$H$2)=1,
    IF(
        COUNTIFS(
            IM!F:F,A83,
            IM!AC:AC,"*"&amp;$H$2&amp;"*",
            IM!X:X,"&gt;="&amp;$M$1,
            IM!X:X,"&lt;="&amp;$M$3
        )
        + COUNTIFS('0919門市清單主檔'!C:C,B83,'0919門市清單主檔'!AC:AC,$H$2)
        &gt;1,
        "V",
        "未完工"
    ),
    "-"
)</f>
        <v>-</v>
      </c>
      <c r="K83" s="126" t="str">
        <f>IF(
    COUNTIFS('0919門市清單主檔'!C:C,B83,'0919門市清單主檔'!AD:AD,$H$3)=1,
    IF(
        COUNTIFS(
            IM!F:F,A83,
            IM!AC:AC,"*"&amp;$H$3&amp;"*",
            IM!X:X,"&gt;="&amp;$M$1,
            IM!X:X,"&lt;="&amp;$N$3
        )
        + COUNTIFS('0919門市清單主檔'!C:C,B83,'0919門市清單主檔'!AD:AD,$H$3)
        &gt;1,
        "V",
        "未完工"
    ),
    "-"
)</f>
        <v>V</v>
      </c>
      <c r="L83" s="120" t="str">
        <f>_xlfn.XLOOKUP(A83,'0919門市清單主檔'!B:B,'0919門市清單主檔'!V:V,"")</f>
        <v>泰山區</v>
      </c>
      <c r="M83" t="str">
        <f>VLOOKUP(A83,門市主檔!A:B,2,FALSE)</f>
        <v>北縣泰富店</v>
      </c>
      <c r="N83" s="482" t="str">
        <f>IF(F83="閉店不保養",VLOOKUP(A83,門市狀態!A:C,3,FALSE),"")</f>
        <v/>
      </c>
      <c r="Q83" s="119" t="s">
        <v>9211</v>
      </c>
      <c r="R83" s="124" t="s">
        <v>9212</v>
      </c>
      <c r="S83" s="153" t="str">
        <f>_xlfn.XLOOKUP(A83,'0919門市清單主檔'!B:B,'0919門市清單主檔'!J:J,"")</f>
        <v>新北市泰山區明志路二段324、326號一樓</v>
      </c>
    </row>
    <row r="84" spans="1:19" ht="21.6" customHeight="1">
      <c r="A84" s="120">
        <v>4906</v>
      </c>
      <c r="B84" s="120" t="str">
        <f>_xlfn.XLOOKUP(A84,門市主檔!A:A,門市主檔!B:B,"")</f>
        <v>金山銀山店</v>
      </c>
      <c r="C84" s="146" t="str">
        <f>IF(COUNTIFS(門市主檔!A:A,A84,門市主檔!I:I,"PMQ2",門市主檔!J:J,"&lt;"&amp;$M$2)&gt;0,"V","")</f>
        <v/>
      </c>
      <c r="D84" s="146" t="str">
        <f>IF(AND(C84&lt;&gt;"V", COUNTIFS(門市主檔!A:A,A84,門市主檔!I:I,"PMQ2",門市主檔!J:J,"&lt;"&amp;$M$3)&gt;0), "V", "")</f>
        <v>V</v>
      </c>
      <c r="E84" s="146" t="str">
        <f>IF(AND(C84&lt;&gt;"V",D84&lt;&gt;"V", COUNTIFS(門市主檔!A:A,A84,門市主檔!I:I,"PMQ2")), "V", "")</f>
        <v/>
      </c>
      <c r="F84" s="120" t="str">
        <f>_xlfn.LET(
 _xlpm.狀態, IFERROR(VLOOKUP(A84,門市狀態!A:D,4,FALSE),""),
 IF(
   _xlpm.狀態&lt;&gt;"",
   _xlpm.狀態,
   IF(COUNTBLANK(C84:E84)=3,"未保養","")
 )
)</f>
        <v/>
      </c>
      <c r="G84" s="120" t="str">
        <f>IF(COUNTIFS('0919門市清單主檔'!C:C,B84,'0919門市清單主檔'!AH:AH,$H$6)=1,
    IF(COUNTIFS(IM!F:F,A84,IM!AC:AC,"*"&amp;$H$6&amp;"*") + COUNTIFS('0919門市清單主檔'!C:C,B84,'0919門市清單主檔'!AH:AH,$H$6) &gt; 1,
       "V","未完工"),"-")</f>
        <v>-</v>
      </c>
      <c r="H84" s="261" t="str">
        <f>IF(COUNTIFS('0919門市清單主檔'!C:C,B84,'0919門市清單主檔'!AG:AG,$H$5)=1,
    IF(COUNTIFS(IM!F:F,A84,IM!AC:AC,"*"&amp;$H$5&amp;"*") + COUNTIFS('0919門市清單主檔'!C:C,B84,'0919門市清單主檔'!AG:AG,$H$5) &gt; 1,
       "V","未完工"),"-")</f>
        <v>-</v>
      </c>
      <c r="I84" s="261" t="str">
        <f>IF(COUNTIFS('0919門市清單主檔'!C:C,B84,'0919門市清單主檔'!AF:AF,$H$4)=1,
    IF(COUNTIFS(IM!F:F,A84,IM!AC:AC,"*"&amp;$H$4&amp;"*") + COUNTIFS('0919門市清單主檔'!C:C,B84,'0919門市清單主檔'!AF:AF,$H$4) &gt; 1,
       "V","未完工"),"-")</f>
        <v>-</v>
      </c>
      <c r="J84" s="261" t="str">
        <f>IF(
    COUNTIFS('0919門市清單主檔'!C:C,B84,'0919門市清單主檔'!AC:AC,$H$2)=1,
    IF(
        COUNTIFS(
            IM!F:F,A84,
            IM!AC:AC,"*"&amp;$H$2&amp;"*",
            IM!X:X,"&gt;="&amp;$M$1,
            IM!X:X,"&lt;="&amp;$M$3
        )
        + COUNTIFS('0919門市清單主檔'!C:C,B84,'0919門市清單主檔'!AC:AC,$H$2)
        &gt;1,
        "V",
        "未完工"
    ),
    "-"
)</f>
        <v>-</v>
      </c>
      <c r="K84" s="126" t="str">
        <f>IF(
    COUNTIFS('0919門市清單主檔'!C:C,B84,'0919門市清單主檔'!AD:AD,$H$3)=1,
    IF(
        COUNTIFS(
            IM!F:F,A84,
            IM!AC:AC,"*"&amp;$H$3&amp;"*",
            IM!X:X,"&gt;="&amp;$M$1,
            IM!X:X,"&lt;="&amp;$N$3
        )
        + COUNTIFS('0919門市清單主檔'!C:C,B84,'0919門市清單主檔'!AD:AD,$H$3)
        &gt;1,
        "V",
        "未完工"
    ),
    "-"
)</f>
        <v>V</v>
      </c>
      <c r="L84" s="120" t="str">
        <f>_xlfn.XLOOKUP(A84,'0919門市清單主檔'!B:B,'0919門市清單主檔'!V:V,"")</f>
        <v>金山區</v>
      </c>
      <c r="M84" t="str">
        <f>VLOOKUP(A84,門市主檔!A:B,2,FALSE)</f>
        <v>金山銀山店</v>
      </c>
      <c r="N84" s="482" t="str">
        <f>IF(F84="閉店不保養",VLOOKUP(A84,門市狀態!A:C,3,FALSE),"")</f>
        <v/>
      </c>
      <c r="Q84" s="119"/>
      <c r="R84" s="124" t="s">
        <v>9212</v>
      </c>
      <c r="S84" s="153" t="str">
        <f>_xlfn.XLOOKUP(A84,'0919門市清單主檔'!B:B,'0919門市清單主檔'!J:J,"")</f>
        <v xml:space="preserve">新北市金山區仁愛路66、68號 </v>
      </c>
    </row>
    <row r="85" spans="1:19" ht="21.6" customHeight="1">
      <c r="A85" s="120">
        <v>2267</v>
      </c>
      <c r="B85" s="120" t="str">
        <f>_xlfn.XLOOKUP(A85,門市主檔!A:A,門市主檔!B:B,"")</f>
        <v>北縣金陽店</v>
      </c>
      <c r="C85" s="146" t="str">
        <f>IF(COUNTIFS(門市主檔!A:A,A85,門市主檔!I:I,"PMQ2",門市主檔!J:J,"&lt;"&amp;$M$2)&gt;0,"V","")</f>
        <v/>
      </c>
      <c r="D85" s="146" t="str">
        <f>IF(AND(C85&lt;&gt;"V", COUNTIFS(門市主檔!A:A,A85,門市主檔!I:I,"PMQ2",門市主檔!J:J,"&lt;"&amp;$M$3)&gt;0), "V", "")</f>
        <v>V</v>
      </c>
      <c r="E85" s="146" t="str">
        <f>IF(AND(C85&lt;&gt;"V",D85&lt;&gt;"V", COUNTIFS(門市主檔!A:A,A85,門市主檔!I:I,"PMQ2")), "V", "")</f>
        <v/>
      </c>
      <c r="F85" s="120" t="str">
        <f>_xlfn.LET(
 _xlpm.狀態, IFERROR(VLOOKUP(A85,門市狀態!A:D,4,FALSE),""),
 IF(
   _xlpm.狀態&lt;&gt;"",
   _xlpm.狀態,
   IF(COUNTBLANK(C85:E85)=3,"未保養","")
 )
)</f>
        <v/>
      </c>
      <c r="G85" s="120" t="str">
        <f>IF(COUNTIFS('0919門市清單主檔'!C:C,B85,'0919門市清單主檔'!AH:AH,$H$6)=1,
    IF(COUNTIFS(IM!F:F,A85,IM!AC:AC,"*"&amp;$H$6&amp;"*") + COUNTIFS('0919門市清單主檔'!C:C,B85,'0919門市清單主檔'!AH:AH,$H$6) &gt; 1,
       "V","未完工"),"-")</f>
        <v>-</v>
      </c>
      <c r="H85" s="261" t="str">
        <f>IF(COUNTIFS('0919門市清單主檔'!C:C,B85,'0919門市清單主檔'!AG:AG,$H$5)=1,
    IF(COUNTIFS(IM!F:F,A85,IM!AC:AC,"*"&amp;$H$5&amp;"*") + COUNTIFS('0919門市清單主檔'!C:C,B85,'0919門市清單主檔'!AG:AG,$H$5) &gt; 1,
       "V","未完工"),"-")</f>
        <v>-</v>
      </c>
      <c r="I85" s="261" t="str">
        <f>IF(COUNTIFS('0919門市清單主檔'!C:C,B85,'0919門市清單主檔'!AF:AF,$H$4)=1,
    IF(COUNTIFS(IM!F:F,A85,IM!AC:AC,"*"&amp;$H$4&amp;"*") + COUNTIFS('0919門市清單主檔'!C:C,B85,'0919門市清單主檔'!AF:AF,$H$4) &gt; 1,
       "V","未完工"),"-")</f>
        <v>-</v>
      </c>
      <c r="J85" s="261" t="str">
        <f>IF(
    COUNTIFS('0919門市清單主檔'!C:C,B85,'0919門市清單主檔'!AC:AC,$H$2)=1,
    IF(
        COUNTIFS(
            IM!F:F,A85,
            IM!AC:AC,"*"&amp;$H$2&amp;"*",
            IM!X:X,"&gt;="&amp;$M$1,
            IM!X:X,"&lt;="&amp;$M$3
        )
        + COUNTIFS('0919門市清單主檔'!C:C,B85,'0919門市清單主檔'!AC:AC,$H$2)
        &gt;1,
        "V",
        "未完工"
    ),
    "-"
)</f>
        <v>-</v>
      </c>
      <c r="K85" s="126" t="str">
        <f>IF(
    COUNTIFS('0919門市清單主檔'!C:C,B85,'0919門市清單主檔'!AD:AD,$H$3)=1,
    IF(
        COUNTIFS(
            IM!F:F,A85,
            IM!AC:AC,"*"&amp;$H$3&amp;"*",
            IM!X:X,"&gt;="&amp;$M$1,
            IM!X:X,"&lt;="&amp;$N$3
        )
        + COUNTIFS('0919門市清單主檔'!C:C,B85,'0919門市清單主檔'!AD:AD,$H$3)
        &gt;1,
        "V",
        "未完工"
    ),
    "-"
)</f>
        <v>V</v>
      </c>
      <c r="L85" s="120" t="str">
        <f>_xlfn.XLOOKUP(A85,'0919門市清單主檔'!B:B,'0919門市清單主檔'!V:V,"")</f>
        <v>金山區</v>
      </c>
      <c r="M85" t="str">
        <f>VLOOKUP(A85,門市主檔!A:B,2,FALSE)</f>
        <v>北縣金陽店</v>
      </c>
      <c r="N85" s="482" t="str">
        <f>IF(F85="閉店不保養",VLOOKUP(A85,門市狀態!A:C,3,FALSE),"")</f>
        <v/>
      </c>
      <c r="Q85" s="119" t="s">
        <v>9211</v>
      </c>
      <c r="R85" s="124" t="s">
        <v>9212</v>
      </c>
      <c r="S85" s="153" t="str">
        <f>_xlfn.XLOOKUP(A85,'0919門市清單主檔'!B:B,'0919門市清單主檔'!J:J,"")</f>
        <v>新北市金山區中正路26號</v>
      </c>
    </row>
    <row r="86" spans="1:19" ht="21.6" customHeight="1">
      <c r="A86" s="120">
        <v>3878</v>
      </c>
      <c r="B86" s="120" t="str">
        <f>_xlfn.XLOOKUP(A86,門市主檔!A:A,門市主檔!B:B,"")</f>
        <v>林口清梅店</v>
      </c>
      <c r="C86" s="146" t="str">
        <f>IF(COUNTIFS(門市主檔!A:A,A86,門市主檔!I:I,"PMQ2",門市主檔!J:J,"&lt;"&amp;$M$2)&gt;0,"V","")</f>
        <v>V</v>
      </c>
      <c r="D86" s="146" t="str">
        <f>IF(AND(C86&lt;&gt;"V", COUNTIFS(門市主檔!A:A,A86,門市主檔!I:I,"PMQ2",門市主檔!J:J,"&lt;"&amp;$M$3)&gt;0), "V", "")</f>
        <v/>
      </c>
      <c r="E86" s="146" t="str">
        <f>IF(AND(C86&lt;&gt;"V",D86&lt;&gt;"V", COUNTIFS(門市主檔!A:A,A86,門市主檔!I:I,"PMQ2")), "V", "")</f>
        <v/>
      </c>
      <c r="F86" s="120" t="str">
        <f>_xlfn.LET(
 _xlpm.狀態, IFERROR(VLOOKUP(A86,門市狀態!A:D,4,FALSE),""),
 IF(
   _xlpm.狀態&lt;&gt;"",
   _xlpm.狀態,
   IF(COUNTBLANK(C86:E86)=3,"未保養","")
 )
)</f>
        <v/>
      </c>
      <c r="G86" s="120" t="str">
        <f>IF(COUNTIFS('0919門市清單主檔'!C:C,B86,'0919門市清單主檔'!AH:AH,$H$6)=1,
    IF(COUNTIFS(IM!F:F,A86,IM!AC:AC,"*"&amp;$H$6&amp;"*") + COUNTIFS('0919門市清單主檔'!C:C,B86,'0919門市清單主檔'!AH:AH,$H$6) &gt; 1,
       "V","未完工"),"-")</f>
        <v>-</v>
      </c>
      <c r="H86" s="261" t="str">
        <f>IF(COUNTIFS('0919門市清單主檔'!C:C,B86,'0919門市清單主檔'!AG:AG,$H$5)=1,
    IF(COUNTIFS(IM!F:F,A86,IM!AC:AC,"*"&amp;$H$5&amp;"*") + COUNTIFS('0919門市清單主檔'!C:C,B86,'0919門市清單主檔'!AG:AG,$H$5) &gt; 1,
       "V","未完工"),"-")</f>
        <v>-</v>
      </c>
      <c r="I86" s="261" t="str">
        <f>IF(COUNTIFS('0919門市清單主檔'!C:C,B86,'0919門市清單主檔'!AF:AF,$H$4)=1,
    IF(COUNTIFS(IM!F:F,A86,IM!AC:AC,"*"&amp;$H$4&amp;"*") + COUNTIFS('0919門市清單主檔'!C:C,B86,'0919門市清單主檔'!AF:AF,$H$4) &gt; 1,
       "V","未完工"),"-")</f>
        <v>-</v>
      </c>
      <c r="J86" s="261" t="str">
        <f>IF(
    COUNTIFS('0919門市清單主檔'!C:C,B86,'0919門市清單主檔'!AC:AC,$H$2)=1,
    IF(
        COUNTIFS(
            IM!F:F,A86,
            IM!AC:AC,"*"&amp;$H$2&amp;"*",
            IM!X:X,"&gt;="&amp;$M$1,
            IM!X:X,"&lt;="&amp;$M$3
        )
        + COUNTIFS('0919門市清單主檔'!C:C,B86,'0919門市清單主檔'!AC:AC,$H$2)
        &gt;1,
        "V",
        "未完工"
    ),
    "-"
)</f>
        <v>-</v>
      </c>
      <c r="K86" s="126" t="str">
        <f>IF(
    COUNTIFS('0919門市清單主檔'!C:C,B86,'0919門市清單主檔'!AD:AD,$H$3)=1,
    IF(
        COUNTIFS(
            IM!F:F,A86,
            IM!AC:AC,"*"&amp;$H$3&amp;"*",
            IM!X:X,"&gt;="&amp;$M$1,
            IM!X:X,"&lt;="&amp;$N$3
        )
        + COUNTIFS('0919門市清單主檔'!C:C,B86,'0919門市清單主檔'!AD:AD,$H$3)
        &gt;1,
        "V",
        "未完工"
    ),
    "-"
)</f>
        <v>V</v>
      </c>
      <c r="L86" s="120" t="str">
        <f>_xlfn.XLOOKUP(A86,'0919門市清單主檔'!B:B,'0919門市清單主檔'!V:V,"")</f>
        <v>林口區</v>
      </c>
      <c r="M86" t="str">
        <f>VLOOKUP(A86,門市主檔!A:B,2,FALSE)</f>
        <v>林口清梅店</v>
      </c>
      <c r="N86" s="482" t="str">
        <f>IF(F86="閉店不保養",VLOOKUP(A86,門市狀態!A:C,3,FALSE),"")</f>
        <v/>
      </c>
      <c r="Q86" s="119" t="s">
        <v>9211</v>
      </c>
      <c r="R86" s="124" t="s">
        <v>9212</v>
      </c>
      <c r="S86" s="153" t="str">
        <f>_xlfn.XLOOKUP(A86,'0919門市清單主檔'!B:B,'0919門市清單主檔'!J:J,"")</f>
        <v>新北市林口區湖北里湖子48號之1壹樓部份</v>
      </c>
    </row>
    <row r="87" spans="1:19" ht="21.6" customHeight="1">
      <c r="A87" s="120">
        <v>4326</v>
      </c>
      <c r="B87" s="120" t="str">
        <f>_xlfn.XLOOKUP(A87,門市主檔!A:A,門市主檔!B:B,"")</f>
        <v>林口建安店</v>
      </c>
      <c r="C87" s="146" t="str">
        <f>IF(COUNTIFS(門市主檔!A:A,A87,門市主檔!I:I,"PMQ2",門市主檔!J:J,"&lt;"&amp;$M$2)&gt;0,"V","")</f>
        <v/>
      </c>
      <c r="D87" s="146" t="str">
        <f>IF(AND(C87&lt;&gt;"V", COUNTIFS(門市主檔!A:A,A87,門市主檔!I:I,"PMQ2",門市主檔!J:J,"&lt;"&amp;$M$3)&gt;0), "V", "")</f>
        <v>V</v>
      </c>
      <c r="E87" s="146" t="str">
        <f>IF(AND(C87&lt;&gt;"V",D87&lt;&gt;"V", COUNTIFS(門市主檔!A:A,A87,門市主檔!I:I,"PMQ2")), "V", "")</f>
        <v/>
      </c>
      <c r="F87" s="120" t="str">
        <f>_xlfn.LET(
 _xlpm.狀態, IFERROR(VLOOKUP(A87,門市狀態!A:D,4,FALSE),""),
 IF(
   _xlpm.狀態&lt;&gt;"",
   _xlpm.狀態,
   IF(COUNTBLANK(C87:E87)=3,"未保養","")
 )
)</f>
        <v/>
      </c>
      <c r="G87" s="120" t="str">
        <f>IF(COUNTIFS('0919門市清單主檔'!C:C,B87,'0919門市清單主檔'!AH:AH,$H$6)=1,
    IF(COUNTIFS(IM!F:F,A87,IM!AC:AC,"*"&amp;$H$6&amp;"*") + COUNTIFS('0919門市清單主檔'!C:C,B87,'0919門市清單主檔'!AH:AH,$H$6) &gt; 1,
       "V","未完工"),"-")</f>
        <v>-</v>
      </c>
      <c r="H87" s="261" t="str">
        <f>IF(COUNTIFS('0919門市清單主檔'!C:C,B87,'0919門市清單主檔'!AG:AG,$H$5)=1,
    IF(COUNTIFS(IM!F:F,A87,IM!AC:AC,"*"&amp;$H$5&amp;"*") + COUNTIFS('0919門市清單主檔'!C:C,B87,'0919門市清單主檔'!AG:AG,$H$5) &gt; 1,
       "V","未完工"),"-")</f>
        <v>-</v>
      </c>
      <c r="I87" s="261" t="str">
        <f>IF(COUNTIFS('0919門市清單主檔'!C:C,B87,'0919門市清單主檔'!AF:AF,$H$4)=1,
    IF(COUNTIFS(IM!F:F,A87,IM!AC:AC,"*"&amp;$H$4&amp;"*") + COUNTIFS('0919門市清單主檔'!C:C,B87,'0919門市清單主檔'!AF:AF,$H$4) &gt; 1,
       "V","未完工"),"-")</f>
        <v>-</v>
      </c>
      <c r="J87" s="261" t="str">
        <f>IF(
    COUNTIFS('0919門市清單主檔'!C:C,B87,'0919門市清單主檔'!AC:AC,$H$2)=1,
    IF(
        COUNTIFS(
            IM!F:F,A87,
            IM!AC:AC,"*"&amp;$H$2&amp;"*",
            IM!X:X,"&gt;="&amp;$M$1,
            IM!X:X,"&lt;="&amp;$M$3
        )
        + COUNTIFS('0919門市清單主檔'!C:C,B87,'0919門市清單主檔'!AC:AC,$H$2)
        &gt;1,
        "V",
        "未完工"
    ),
    "-"
)</f>
        <v>-</v>
      </c>
      <c r="K87" s="126" t="str">
        <f>IF(
    COUNTIFS('0919門市清單主檔'!C:C,B87,'0919門市清單主檔'!AD:AD,$H$3)=1,
    IF(
        COUNTIFS(
            IM!F:F,A87,
            IM!AC:AC,"*"&amp;$H$3&amp;"*",
            IM!X:X,"&gt;="&amp;$M$1,
            IM!X:X,"&lt;="&amp;$N$3
        )
        + COUNTIFS('0919門市清單主檔'!C:C,B87,'0919門市清單主檔'!AD:AD,$H$3)
        &gt;1,
        "V",
        "未完工"
    ),
    "-"
)</f>
        <v>V</v>
      </c>
      <c r="L87" s="120" t="str">
        <f>_xlfn.XLOOKUP(A87,'0919門市清單主檔'!B:B,'0919門市清單主檔'!V:V,"")</f>
        <v>林口區</v>
      </c>
      <c r="M87" t="str">
        <f>VLOOKUP(A87,門市主檔!A:B,2,FALSE)</f>
        <v>林口建安店</v>
      </c>
      <c r="N87" s="482" t="str">
        <f>IF(F87="閉店不保養",VLOOKUP(A87,門市狀態!A:C,3,FALSE),"")</f>
        <v/>
      </c>
      <c r="Q87" s="119"/>
      <c r="R87" s="124" t="s">
        <v>9212</v>
      </c>
      <c r="S87" s="153" t="str">
        <f>_xlfn.XLOOKUP(A87,'0919門市清單主檔'!B:B,'0919門市清單主檔'!J:J,"")</f>
        <v>新北市林口區忠孝路1號1樓</v>
      </c>
    </row>
    <row r="88" spans="1:19" ht="21.6" customHeight="1">
      <c r="A88" s="120">
        <v>4514</v>
      </c>
      <c r="B88" s="120" t="str">
        <f>_xlfn.XLOOKUP(A88,門市主檔!A:A,門市主檔!B:B,"")</f>
        <v>林口老師店</v>
      </c>
      <c r="C88" s="146" t="str">
        <f>IF(COUNTIFS(門市主檔!A:A,A88,門市主檔!I:I,"PMQ2",門市主檔!J:J,"&lt;"&amp;$M$2)&gt;0,"V","")</f>
        <v>V</v>
      </c>
      <c r="D88" s="146" t="str">
        <f>IF(AND(C88&lt;&gt;"V", COUNTIFS(門市主檔!A:A,A88,門市主檔!I:I,"PMQ2",門市主檔!J:J,"&lt;"&amp;$M$3)&gt;0), "V", "")</f>
        <v/>
      </c>
      <c r="E88" s="146" t="str">
        <f>IF(AND(C88&lt;&gt;"V",D88&lt;&gt;"V", COUNTIFS(門市主檔!A:A,A88,門市主檔!I:I,"PMQ2")), "V", "")</f>
        <v/>
      </c>
      <c r="F88" s="120" t="str">
        <f>_xlfn.LET(
 _xlpm.狀態, IFERROR(VLOOKUP(A88,門市狀態!A:D,4,FALSE),""),
 IF(
   _xlpm.狀態&lt;&gt;"",
   _xlpm.狀態,
   IF(COUNTBLANK(C88:E88)=3,"未保養","")
 )
)</f>
        <v/>
      </c>
      <c r="G88" s="120" t="str">
        <f>IF(COUNTIFS('0919門市清單主檔'!C:C,B88,'0919門市清單主檔'!AH:AH,$H$6)=1,
    IF(COUNTIFS(IM!F:F,A88,IM!AC:AC,"*"&amp;$H$6&amp;"*") + COUNTIFS('0919門市清單主檔'!C:C,B88,'0919門市清單主檔'!AH:AH,$H$6) &gt; 1,
       "V","未完工"),"-")</f>
        <v>-</v>
      </c>
      <c r="H88" s="261" t="str">
        <f>IF(COUNTIFS('0919門市清單主檔'!C:C,B88,'0919門市清單主檔'!AG:AG,$H$5)=1,
    IF(COUNTIFS(IM!F:F,A88,IM!AC:AC,"*"&amp;$H$5&amp;"*") + COUNTIFS('0919門市清單主檔'!C:C,B88,'0919門市清單主檔'!AG:AG,$H$5) &gt; 1,
       "V","未完工"),"-")</f>
        <v>-</v>
      </c>
      <c r="I88" s="261" t="str">
        <f>IF(COUNTIFS('0919門市清單主檔'!C:C,B88,'0919門市清單主檔'!AF:AF,$H$4)=1,
    IF(COUNTIFS(IM!F:F,A88,IM!AC:AC,"*"&amp;$H$4&amp;"*") + COUNTIFS('0919門市清單主檔'!C:C,B88,'0919門市清單主檔'!AF:AF,$H$4) &gt; 1,
       "V","未完工"),"-")</f>
        <v>-</v>
      </c>
      <c r="J88" s="261" t="str">
        <f>IF(
    COUNTIFS('0919門市清單主檔'!C:C,B88,'0919門市清單主檔'!AC:AC,$H$2)=1,
    IF(
        COUNTIFS(
            IM!F:F,A88,
            IM!AC:AC,"*"&amp;$H$2&amp;"*",
            IM!X:X,"&gt;="&amp;$M$1,
            IM!X:X,"&lt;="&amp;$M$3
        )
        + COUNTIFS('0919門市清單主檔'!C:C,B88,'0919門市清單主檔'!AC:AC,$H$2)
        &gt;1,
        "V",
        "未完工"
    ),
    "-"
)</f>
        <v>-</v>
      </c>
      <c r="K88" s="126" t="str">
        <f>IF(
    COUNTIFS('0919門市清單主檔'!C:C,B88,'0919門市清單主檔'!AD:AD,$H$3)=1,
    IF(
        COUNTIFS(
            IM!F:F,A88,
            IM!AC:AC,"*"&amp;$H$3&amp;"*",
            IM!X:X,"&gt;="&amp;$M$1,
            IM!X:X,"&lt;="&amp;$N$3
        )
        + COUNTIFS('0919門市清單主檔'!C:C,B88,'0919門市清單主檔'!AD:AD,$H$3)
        &gt;1,
        "V",
        "未完工"
    ),
    "-"
)</f>
        <v>V</v>
      </c>
      <c r="L88" s="120" t="str">
        <f>_xlfn.XLOOKUP(A88,'0919門市清單主檔'!B:B,'0919門市清單主檔'!V:V,"")</f>
        <v>林口區</v>
      </c>
      <c r="M88" t="str">
        <f>VLOOKUP(A88,門市主檔!A:B,2,FALSE)</f>
        <v>林口老師店</v>
      </c>
      <c r="N88" s="482" t="str">
        <f>IF(F88="閉店不保養",VLOOKUP(A88,門市狀態!A:C,3,FALSE),"")</f>
        <v/>
      </c>
      <c r="Q88" s="119"/>
      <c r="R88" s="124" t="s">
        <v>9212</v>
      </c>
      <c r="S88" s="153" t="str">
        <f>_xlfn.XLOOKUP(A88,'0919門市清單主檔'!B:B,'0919門市清單主檔'!J:J,"")</f>
        <v>新北市林口區自強二街8、10號</v>
      </c>
    </row>
    <row r="89" spans="1:19" ht="21.6" customHeight="1">
      <c r="A89" s="120">
        <v>4282</v>
      </c>
      <c r="B89" s="120" t="str">
        <f>_xlfn.XLOOKUP(A89,門市主檔!A:A,門市主檔!B:B,"")</f>
        <v>林口建林店</v>
      </c>
      <c r="C89" s="146" t="str">
        <f>IF(COUNTIFS(門市主檔!A:A,A89,門市主檔!I:I,"PMQ2",門市主檔!J:J,"&lt;"&amp;$M$2)&gt;0,"V","")</f>
        <v/>
      </c>
      <c r="D89" s="146" t="str">
        <f>IF(AND(C89&lt;&gt;"V", COUNTIFS(門市主檔!A:A,A89,門市主檔!I:I,"PMQ2",門市主檔!J:J,"&lt;"&amp;$M$3)&gt;0), "V", "")</f>
        <v>V</v>
      </c>
      <c r="E89" s="146" t="str">
        <f>IF(AND(C89&lt;&gt;"V",D89&lt;&gt;"V", COUNTIFS(門市主檔!A:A,A89,門市主檔!I:I,"PMQ2")), "V", "")</f>
        <v/>
      </c>
      <c r="F89" s="120" t="str">
        <f>_xlfn.LET(
 _xlpm.狀態, IFERROR(VLOOKUP(A89,門市狀態!A:D,4,FALSE),""),
 IF(
   _xlpm.狀態&lt;&gt;"",
   _xlpm.狀態,
   IF(COUNTBLANK(C89:E89)=3,"未保養","")
 )
)</f>
        <v/>
      </c>
      <c r="G89" s="120" t="str">
        <f>IF(COUNTIFS('0919門市清單主檔'!C:C,B89,'0919門市清單主檔'!AH:AH,$H$6)=1,
    IF(COUNTIFS(IM!F:F,A89,IM!AC:AC,"*"&amp;$H$6&amp;"*") + COUNTIFS('0919門市清單主檔'!C:C,B89,'0919門市清單主檔'!AH:AH,$H$6) &gt; 1,
       "V","未完工"),"-")</f>
        <v>-</v>
      </c>
      <c r="H89" s="261" t="str">
        <f>IF(COUNTIFS('0919門市清單主檔'!C:C,B89,'0919門市清單主檔'!AG:AG,$H$5)=1,
    IF(COUNTIFS(IM!F:F,A89,IM!AC:AC,"*"&amp;$H$5&amp;"*") + COUNTIFS('0919門市清單主檔'!C:C,B89,'0919門市清單主檔'!AG:AG,$H$5) &gt; 1,
       "V","未完工"),"-")</f>
        <v>-</v>
      </c>
      <c r="I89" s="261" t="str">
        <f>IF(COUNTIFS('0919門市清單主檔'!C:C,B89,'0919門市清單主檔'!AF:AF,$H$4)=1,
    IF(COUNTIFS(IM!F:F,A89,IM!AC:AC,"*"&amp;$H$4&amp;"*") + COUNTIFS('0919門市清單主檔'!C:C,B89,'0919門市清單主檔'!AF:AF,$H$4) &gt; 1,
       "V","未完工"),"-")</f>
        <v>-</v>
      </c>
      <c r="J89" s="261" t="str">
        <f>IF(
    COUNTIFS('0919門市清單主檔'!C:C,B89,'0919門市清單主檔'!AC:AC,$H$2)=1,
    IF(
        COUNTIFS(
            IM!F:F,A89,
            IM!AC:AC,"*"&amp;$H$2&amp;"*",
            IM!X:X,"&gt;="&amp;$M$1,
            IM!X:X,"&lt;="&amp;$M$3
        )
        + COUNTIFS('0919門市清單主檔'!C:C,B89,'0919門市清單主檔'!AC:AC,$H$2)
        &gt;1,
        "V",
        "未完工"
    ),
    "-"
)</f>
        <v>-</v>
      </c>
      <c r="K89" s="126" t="str">
        <f>IF(
    COUNTIFS('0919門市清單主檔'!C:C,B89,'0919門市清單主檔'!AD:AD,$H$3)=1,
    IF(
        COUNTIFS(
            IM!F:F,A89,
            IM!AC:AC,"*"&amp;$H$3&amp;"*",
            IM!X:X,"&gt;="&amp;$M$1,
            IM!X:X,"&lt;="&amp;$N$3
        )
        + COUNTIFS('0919門市清單主檔'!C:C,B89,'0919門市清單主檔'!AD:AD,$H$3)
        &gt;1,
        "V",
        "未完工"
    ),
    "-"
)</f>
        <v>V</v>
      </c>
      <c r="L89" s="120" t="str">
        <f>_xlfn.XLOOKUP(A89,'0919門市清單主檔'!B:B,'0919門市清單主檔'!V:V,"")</f>
        <v>林口區</v>
      </c>
      <c r="M89" t="str">
        <f>VLOOKUP(A89,門市主檔!A:B,2,FALSE)</f>
        <v>林口建林店</v>
      </c>
      <c r="N89" s="482" t="str">
        <f>IF(F89="閉店不保養",VLOOKUP(A89,門市狀態!A:C,3,FALSE),"")</f>
        <v/>
      </c>
      <c r="Q89" s="119" t="s">
        <v>9211</v>
      </c>
      <c r="R89" s="124" t="s">
        <v>9212</v>
      </c>
      <c r="S89" s="153" t="str">
        <f>_xlfn.XLOOKUP(A89,'0919門市清單主檔'!B:B,'0919門市清單主檔'!J:J,"")</f>
        <v>新北市林口區文化北路一段258號一樓</v>
      </c>
    </row>
    <row r="90" spans="1:19" ht="21.6" customHeight="1">
      <c r="A90" s="120">
        <v>4715</v>
      </c>
      <c r="B90" s="120" t="str">
        <f>_xlfn.XLOOKUP(A90,門市主檔!A:A,門市主檔!B:B,"")</f>
        <v>林口捷韻店</v>
      </c>
      <c r="C90" s="146" t="str">
        <f>IF(COUNTIFS(門市主檔!A:A,A90,門市主檔!I:I,"PMQ2",門市主檔!J:J,"&lt;"&amp;$M$2)&gt;0,"V","")</f>
        <v>V</v>
      </c>
      <c r="D90" s="146" t="str">
        <f>IF(AND(C90&lt;&gt;"V", COUNTIFS(門市主檔!A:A,A90,門市主檔!I:I,"PMQ2",門市主檔!J:J,"&lt;"&amp;$M$3)&gt;0), "V", "")</f>
        <v/>
      </c>
      <c r="E90" s="146" t="str">
        <f>IF(AND(C90&lt;&gt;"V",D90&lt;&gt;"V", COUNTIFS(門市主檔!A:A,A90,門市主檔!I:I,"PMQ2")), "V", "")</f>
        <v/>
      </c>
      <c r="F90" s="120" t="str">
        <f>_xlfn.LET(
 _xlpm.狀態, IFERROR(VLOOKUP(A90,門市狀態!A:D,4,FALSE),""),
 IF(
   _xlpm.狀態&lt;&gt;"",
   _xlpm.狀態,
   IF(COUNTBLANK(C90:E90)=3,"未保養","")
 )
)</f>
        <v/>
      </c>
      <c r="G90" s="120" t="str">
        <f>IF(COUNTIFS('0919門市清單主檔'!C:C,B90,'0919門市清單主檔'!AH:AH,$H$6)=1,
    IF(COUNTIFS(IM!F:F,A90,IM!AC:AC,"*"&amp;$H$6&amp;"*") + COUNTIFS('0919門市清單主檔'!C:C,B90,'0919門市清單主檔'!AH:AH,$H$6) &gt; 1,
       "V","未完工"),"-")</f>
        <v>-</v>
      </c>
      <c r="H90" s="261" t="str">
        <f>IF(COUNTIFS('0919門市清單主檔'!C:C,B90,'0919門市清單主檔'!AG:AG,$H$5)=1,
    IF(COUNTIFS(IM!F:F,A90,IM!AC:AC,"*"&amp;$H$5&amp;"*") + COUNTIFS('0919門市清單主檔'!C:C,B90,'0919門市清單主檔'!AG:AG,$H$5) &gt; 1,
       "V","未完工"),"-")</f>
        <v>-</v>
      </c>
      <c r="I90" s="261" t="str">
        <f>IF(COUNTIFS('0919門市清單主檔'!C:C,B90,'0919門市清單主檔'!AF:AF,$H$4)=1,
    IF(COUNTIFS(IM!F:F,A90,IM!AC:AC,"*"&amp;$H$4&amp;"*") + COUNTIFS('0919門市清單主檔'!C:C,B90,'0919門市清單主檔'!AF:AF,$H$4) &gt; 1,
       "V","未完工"),"-")</f>
        <v>未完工</v>
      </c>
      <c r="J90" s="261" t="str">
        <f>IF(
    COUNTIFS('0919門市清單主檔'!C:C,B90,'0919門市清單主檔'!AC:AC,$H$2)=1,
    IF(
        COUNTIFS(
            IM!F:F,A90,
            IM!AC:AC,"*"&amp;$H$2&amp;"*",
            IM!X:X,"&gt;="&amp;$M$1,
            IM!X:X,"&lt;="&amp;$M$3
        )
        + COUNTIFS('0919門市清單主檔'!C:C,B90,'0919門市清單主檔'!AC:AC,$H$2)
        &gt;1,
        "V",
        "未完工"
    ),
    "-"
)</f>
        <v>-</v>
      </c>
      <c r="K90" s="126" t="str">
        <f>IF(
    COUNTIFS('0919門市清單主檔'!C:C,B90,'0919門市清單主檔'!AD:AD,$H$3)=1,
    IF(
        COUNTIFS(
            IM!F:F,A90,
            IM!AC:AC,"*"&amp;$H$3&amp;"*",
            IM!X:X,"&gt;="&amp;$M$1,
            IM!X:X,"&lt;="&amp;$N$3
        )
        + COUNTIFS('0919門市清單主檔'!C:C,B90,'0919門市清單主檔'!AD:AD,$H$3)
        &gt;1,
        "V",
        "未完工"
    ),
    "-"
)</f>
        <v>V</v>
      </c>
      <c r="L90" s="120" t="str">
        <f>_xlfn.XLOOKUP(A90,'0919門市清單主檔'!B:B,'0919門市清單主檔'!V:V,"")</f>
        <v>林口區</v>
      </c>
      <c r="M90" t="str">
        <f>VLOOKUP(A90,門市主檔!A:B,2,FALSE)</f>
        <v>林口捷韻店</v>
      </c>
      <c r="N90" s="482" t="str">
        <f>IF(F90="閉店不保養",VLOOKUP(A90,門市狀態!A:C,3,FALSE),"")</f>
        <v/>
      </c>
      <c r="Q90" s="119" t="s">
        <v>9211</v>
      </c>
      <c r="R90" s="124" t="s">
        <v>9212</v>
      </c>
      <c r="S90" s="153" t="str">
        <f>_xlfn.XLOOKUP(A90,'0919門市清單主檔'!B:B,'0919門市清單主檔'!J:J,"")</f>
        <v>新北市林口區文化北路一段123號一樓</v>
      </c>
    </row>
    <row r="91" spans="1:19" ht="21.6" customHeight="1">
      <c r="A91" s="120">
        <v>4057</v>
      </c>
      <c r="B91" s="120" t="str">
        <f>_xlfn.XLOOKUP(A91,門市主檔!A:A,門市主檔!B:B,"")</f>
        <v>林口香澄店</v>
      </c>
      <c r="C91" s="146" t="str">
        <f>IF(COUNTIFS(門市主檔!A:A,A91,門市主檔!I:I,"PMQ2",門市主檔!J:J,"&lt;"&amp;$M$2)&gt;0,"V","")</f>
        <v>V</v>
      </c>
      <c r="D91" s="146" t="str">
        <f>IF(AND(C91&lt;&gt;"V", COUNTIFS(門市主檔!A:A,A91,門市主檔!I:I,"PMQ2",門市主檔!J:J,"&lt;"&amp;$M$3)&gt;0), "V", "")</f>
        <v/>
      </c>
      <c r="E91" s="146" t="str">
        <f>IF(AND(C91&lt;&gt;"V",D91&lt;&gt;"V", COUNTIFS(門市主檔!A:A,A91,門市主檔!I:I,"PMQ2")), "V", "")</f>
        <v/>
      </c>
      <c r="F91" s="120" t="str">
        <f>_xlfn.LET(
 _xlpm.狀態, IFERROR(VLOOKUP(A91,門市狀態!A:D,4,FALSE),""),
 IF(
   _xlpm.狀態&lt;&gt;"",
   _xlpm.狀態,
   IF(COUNTBLANK(C91:E91)=3,"未保養","")
 )
)</f>
        <v/>
      </c>
      <c r="G91" s="120" t="str">
        <f>IF(COUNTIFS('0919門市清單主檔'!C:C,B91,'0919門市清單主檔'!AH:AH,$H$6)=1,
    IF(COUNTIFS(IM!F:F,A91,IM!AC:AC,"*"&amp;$H$6&amp;"*") + COUNTIFS('0919門市清單主檔'!C:C,B91,'0919門市清單主檔'!AH:AH,$H$6) &gt; 1,
       "V","未完工"),"-")</f>
        <v>-</v>
      </c>
      <c r="H91" s="261" t="str">
        <f>IF(COUNTIFS('0919門市清單主檔'!C:C,B91,'0919門市清單主檔'!AG:AG,$H$5)=1,
    IF(COUNTIFS(IM!F:F,A91,IM!AC:AC,"*"&amp;$H$5&amp;"*") + COUNTIFS('0919門市清單主檔'!C:C,B91,'0919門市清單主檔'!AG:AG,$H$5) &gt; 1,
       "V","未完工"),"-")</f>
        <v>-</v>
      </c>
      <c r="I91" s="261" t="str">
        <f>IF(COUNTIFS('0919門市清單主檔'!C:C,B91,'0919門市清單主檔'!AF:AF,$H$4)=1,
    IF(COUNTIFS(IM!F:F,A91,IM!AC:AC,"*"&amp;$H$4&amp;"*") + COUNTIFS('0919門市清單主檔'!C:C,B91,'0919門市清單主檔'!AF:AF,$H$4) &gt; 1,
       "V","未完工"),"-")</f>
        <v>-</v>
      </c>
      <c r="J91" s="261" t="str">
        <f>IF(
    COUNTIFS('0919門市清單主檔'!C:C,B91,'0919門市清單主檔'!AC:AC,$H$2)=1,
    IF(
        COUNTIFS(
            IM!F:F,A91,
            IM!AC:AC,"*"&amp;$H$2&amp;"*",
            IM!X:X,"&gt;="&amp;$M$1,
            IM!X:X,"&lt;="&amp;$M$3
        )
        + COUNTIFS('0919門市清單主檔'!C:C,B91,'0919門市清單主檔'!AC:AC,$H$2)
        &gt;1,
        "V",
        "未完工"
    ),
    "-"
)</f>
        <v>-</v>
      </c>
      <c r="K91" s="126" t="str">
        <f>IF(
    COUNTIFS('0919門市清單主檔'!C:C,B91,'0919門市清單主檔'!AD:AD,$H$3)=1,
    IF(
        COUNTIFS(
            IM!F:F,A91,
            IM!AC:AC,"*"&amp;$H$3&amp;"*",
            IM!X:X,"&gt;="&amp;$M$1,
            IM!X:X,"&lt;="&amp;$N$3
        )
        + COUNTIFS('0919門市清單主檔'!C:C,B91,'0919門市清單主檔'!AD:AD,$H$3)
        &gt;1,
        "V",
        "未完工"
    ),
    "-"
)</f>
        <v>V</v>
      </c>
      <c r="L91" s="120" t="str">
        <f>_xlfn.XLOOKUP(A91,'0919門市清單主檔'!B:B,'0919門市清單主檔'!V:V,"")</f>
        <v>林口區</v>
      </c>
      <c r="M91" t="str">
        <f>VLOOKUP(A91,門市主檔!A:B,2,FALSE)</f>
        <v>林口香澄店</v>
      </c>
      <c r="N91" s="482" t="str">
        <f>IF(F91="閉店不保養",VLOOKUP(A91,門市狀態!A:C,3,FALSE),"")</f>
        <v/>
      </c>
      <c r="Q91" s="119" t="s">
        <v>9211</v>
      </c>
      <c r="R91" s="124" t="s">
        <v>9212</v>
      </c>
      <c r="S91" s="153" t="str">
        <f>_xlfn.XLOOKUP(A91,'0919門市清單主檔'!B:B,'0919門市清單主檔'!J:J,"")</f>
        <v>新北市林口區文化三路一段613、615號1樓全部</v>
      </c>
    </row>
    <row r="92" spans="1:19" ht="21.6" customHeight="1">
      <c r="A92" s="120">
        <v>4834</v>
      </c>
      <c r="B92" s="120" t="str">
        <f>_xlfn.XLOOKUP(A92,門市主檔!A:A,門市主檔!B:B,"")</f>
        <v>林口大千苑店</v>
      </c>
      <c r="C92" s="146" t="str">
        <f>IF(COUNTIFS(門市主檔!A:A,A92,門市主檔!I:I,"PMQ2",門市主檔!J:J,"&lt;"&amp;$M$2)&gt;0,"V","")</f>
        <v/>
      </c>
      <c r="D92" s="146" t="str">
        <f>IF(AND(C92&lt;&gt;"V", COUNTIFS(門市主檔!A:A,A92,門市主檔!I:I,"PMQ2",門市主檔!J:J,"&lt;"&amp;$M$3)&gt;0), "V", "")</f>
        <v>V</v>
      </c>
      <c r="E92" s="146" t="str">
        <f>IF(AND(C92&lt;&gt;"V",D92&lt;&gt;"V", COUNTIFS(門市主檔!A:A,A92,門市主檔!I:I,"PMQ2")), "V", "")</f>
        <v/>
      </c>
      <c r="F92" s="120" t="str">
        <f>_xlfn.LET(
 _xlpm.狀態, IFERROR(VLOOKUP(A92,門市狀態!A:D,4,FALSE),""),
 IF(
   _xlpm.狀態&lt;&gt;"",
   _xlpm.狀態,
   IF(COUNTBLANK(C92:E92)=3,"未保養","")
 )
)</f>
        <v/>
      </c>
      <c r="G92" s="120" t="str">
        <f>IF(COUNTIFS('0919門市清單主檔'!C:C,B92,'0919門市清單主檔'!AH:AH,$H$6)=1,
    IF(COUNTIFS(IM!F:F,A92,IM!AC:AC,"*"&amp;$H$6&amp;"*") + COUNTIFS('0919門市清單主檔'!C:C,B92,'0919門市清單主檔'!AH:AH,$H$6) &gt; 1,
       "V","未完工"),"-")</f>
        <v>-</v>
      </c>
      <c r="H92" s="261" t="str">
        <f>IF(COUNTIFS('0919門市清單主檔'!C:C,B92,'0919門市清單主檔'!AG:AG,$H$5)=1,
    IF(COUNTIFS(IM!F:F,A92,IM!AC:AC,"*"&amp;$H$5&amp;"*") + COUNTIFS('0919門市清單主檔'!C:C,B92,'0919門市清單主檔'!AG:AG,$H$5) &gt; 1,
       "V","未完工"),"-")</f>
        <v>-</v>
      </c>
      <c r="I92" s="261" t="str">
        <f>IF(COUNTIFS('0919門市清單主檔'!C:C,B92,'0919門市清單主檔'!AF:AF,$H$4)=1,
    IF(COUNTIFS(IM!F:F,A92,IM!AC:AC,"*"&amp;$H$4&amp;"*") + COUNTIFS('0919門市清單主檔'!C:C,B92,'0919門市清單主檔'!AF:AF,$H$4) &gt; 1,
       "V","未完工"),"-")</f>
        <v>-</v>
      </c>
      <c r="J92" s="261" t="str">
        <f>IF(
    COUNTIFS('0919門市清單主檔'!C:C,B92,'0919門市清單主檔'!AC:AC,$H$2)=1,
    IF(
        COUNTIFS(
            IM!F:F,A92,
            IM!AC:AC,"*"&amp;$H$2&amp;"*",
            IM!X:X,"&gt;="&amp;$M$1,
            IM!X:X,"&lt;="&amp;$M$3
        )
        + COUNTIFS('0919門市清單主檔'!C:C,B92,'0919門市清單主檔'!AC:AC,$H$2)
        &gt;1,
        "V",
        "未完工"
    ),
    "-"
)</f>
        <v>-</v>
      </c>
      <c r="K92" s="126" t="str">
        <f>IF(
    COUNTIFS('0919門市清單主檔'!C:C,B92,'0919門市清單主檔'!AD:AD,$H$3)=1,
    IF(
        COUNTIFS(
            IM!F:F,A92,
            IM!AC:AC,"*"&amp;$H$3&amp;"*",
            IM!X:X,"&gt;="&amp;$M$1,
            IM!X:X,"&lt;="&amp;$N$3
        )
        + COUNTIFS('0919門市清單主檔'!C:C,B92,'0919門市清單主檔'!AD:AD,$H$3)
        &gt;1,
        "V",
        "未完工"
    ),
    "-"
)</f>
        <v>V</v>
      </c>
      <c r="L92" s="120" t="str">
        <f>_xlfn.XLOOKUP(A92,'0919門市清單主檔'!B:B,'0919門市清單主檔'!V:V,"")</f>
        <v>林口區</v>
      </c>
      <c r="M92" t="str">
        <f>VLOOKUP(A92,門市主檔!A:B,2,FALSE)</f>
        <v>林口大千苑店</v>
      </c>
      <c r="N92" s="482" t="str">
        <f>IF(F92="閉店不保養",VLOOKUP(A92,門市狀態!A:C,3,FALSE),"")</f>
        <v/>
      </c>
      <c r="Q92" s="119" t="s">
        <v>9211</v>
      </c>
      <c r="R92" s="124" t="s">
        <v>9212</v>
      </c>
      <c r="S92" s="153" t="str">
        <f>_xlfn.XLOOKUP(A92,'0919門市清單主檔'!B:B,'0919門市清單主檔'!J:J,"")</f>
        <v>新北市林口區文化三路一段39巷297號1、2樓</v>
      </c>
    </row>
    <row r="93" spans="1:19" ht="21.6" customHeight="1">
      <c r="A93" s="120" t="s">
        <v>60</v>
      </c>
      <c r="B93" s="120" t="str">
        <f>_xlfn.XLOOKUP(A93,門市主檔!A:A,門市主檔!B:B,"")</f>
        <v>車麗屋林口店</v>
      </c>
      <c r="C93" s="146" t="str">
        <f>IF(COUNTIFS(門市主檔!A:A,A93,門市主檔!I:I,"PMQ2",門市主檔!J:J,"&lt;"&amp;$M$2)&gt;0,"V","")</f>
        <v>V</v>
      </c>
      <c r="D93" s="146" t="str">
        <f>IF(AND(C93&lt;&gt;"V", COUNTIFS(門市主檔!A:A,A93,門市主檔!I:I,"PMQ2",門市主檔!J:J,"&lt;"&amp;$M$3)&gt;0), "V", "")</f>
        <v/>
      </c>
      <c r="E93" s="146" t="str">
        <f>IF(AND(C93&lt;&gt;"V",D93&lt;&gt;"V", COUNTIFS(門市主檔!A:A,A93,門市主檔!I:I,"PMQ2")), "V", "")</f>
        <v/>
      </c>
      <c r="F93" s="120" t="str">
        <f>_xlfn.LET(
 _xlpm.狀態, IFERROR(VLOOKUP(A93,門市狀態!A:D,4,FALSE),""),
 IF(
   _xlpm.狀態&lt;&gt;"",
   _xlpm.狀態,
   IF(COUNTBLANK(C93:E93)=3,"未保養","")
 )
)</f>
        <v/>
      </c>
      <c r="G93" s="120" t="str">
        <f>IF(COUNTIFS('0919門市清單主檔'!C:C,B93,'0919門市清單主檔'!AH:AH,$H$6)=1,
    IF(COUNTIFS(IM!F:F,A93,IM!AC:AC,"*"&amp;$H$6&amp;"*") + COUNTIFS('0919門市清單主檔'!C:C,B93,'0919門市清單主檔'!AH:AH,$H$6) &gt; 1,
       "V","未完工"),"-")</f>
        <v>-</v>
      </c>
      <c r="H93" s="261" t="str">
        <f>IF(COUNTIFS('0919門市清單主檔'!C:C,B93,'0919門市清單主檔'!AG:AG,$H$5)=1,
    IF(COUNTIFS(IM!F:F,A93,IM!AC:AC,"*"&amp;$H$5&amp;"*") + COUNTIFS('0919門市清單主檔'!C:C,B93,'0919門市清單主檔'!AG:AG,$H$5) &gt; 1,
       "V","未完工"),"-")</f>
        <v>-</v>
      </c>
      <c r="I93" s="261" t="str">
        <f>IF(COUNTIFS('0919門市清單主檔'!C:C,B93,'0919門市清單主檔'!AF:AF,$H$4)=1,
    IF(COUNTIFS(IM!F:F,A93,IM!AC:AC,"*"&amp;$H$4&amp;"*") + COUNTIFS('0919門市清單主檔'!C:C,B93,'0919門市清單主檔'!AF:AF,$H$4) &gt; 1,
       "V","未完工"),"-")</f>
        <v>-</v>
      </c>
      <c r="J93" s="261" t="str">
        <f>IF(
    COUNTIFS('0919門市清單主檔'!C:C,B93,'0919門市清單主檔'!AC:AC,$H$2)=1,
    IF(
        COUNTIFS(
            IM!F:F,A93,
            IM!AC:AC,"*"&amp;$H$2&amp;"*",
            IM!X:X,"&gt;="&amp;$M$1,
            IM!X:X,"&lt;="&amp;$M$3
        )
        + COUNTIFS('0919門市清單主檔'!C:C,B93,'0919門市清單主檔'!AC:AC,$H$2)
        &gt;1,
        "V",
        "未完工"
    ),
    "-"
)</f>
        <v>-</v>
      </c>
      <c r="K93" s="126" t="str">
        <f>IF(
    COUNTIFS('0919門市清單主檔'!C:C,B93,'0919門市清單主檔'!AD:AD,$H$3)=1,
    IF(
        COUNTIFS(
            IM!F:F,A93,
            IM!AC:AC,"*"&amp;$H$3&amp;"*",
            IM!X:X,"&gt;="&amp;$M$1,
            IM!X:X,"&lt;="&amp;$N$3
        )
        + COUNTIFS('0919門市清單主檔'!C:C,B93,'0919門市清單主檔'!AD:AD,$H$3)
        &gt;1,
        "V",
        "未完工"
    ),
    "-"
)</f>
        <v>-</v>
      </c>
      <c r="L93" s="120" t="str">
        <f>_xlfn.XLOOKUP(A93,'0919門市清單主檔'!B:B,'0919門市清單主檔'!V:V,"")</f>
        <v>林口區</v>
      </c>
      <c r="M93" t="str">
        <f>VLOOKUP(A93,門市主檔!A:B,2,FALSE)</f>
        <v>車麗屋林口店</v>
      </c>
      <c r="N93" s="482" t="str">
        <f>IF(F93="閉店不保養",VLOOKUP(A93,門市狀態!A:C,3,FALSE),"")</f>
        <v/>
      </c>
      <c r="Q93" s="119"/>
      <c r="R93" s="124" t="s">
        <v>9212</v>
      </c>
      <c r="S93" s="153" t="str">
        <f>_xlfn.XLOOKUP(A93,'0919門市清單主檔'!B:B,'0919門市清單主檔'!J:J,"")</f>
        <v>新北市林口區文化三路一段394巷12號</v>
      </c>
    </row>
    <row r="94" spans="1:19" ht="21.6" customHeight="1">
      <c r="A94" s="120">
        <v>4538</v>
      </c>
      <c r="B94" s="120" t="str">
        <f>_xlfn.XLOOKUP(A94,門市主檔!A:A,門市主檔!B:B,"")</f>
        <v>林口童樂店</v>
      </c>
      <c r="C94" s="146" t="str">
        <f>IF(COUNTIFS(門市主檔!A:A,A94,門市主檔!I:I,"PMQ2",門市主檔!J:J,"&lt;"&amp;$M$2)&gt;0,"V","")</f>
        <v>V</v>
      </c>
      <c r="D94" s="146" t="str">
        <f>IF(AND(C94&lt;&gt;"V", COUNTIFS(門市主檔!A:A,A94,門市主檔!I:I,"PMQ2",門市主檔!J:J,"&lt;"&amp;$M$3)&gt;0), "V", "")</f>
        <v/>
      </c>
      <c r="E94" s="146" t="str">
        <f>IF(AND(C94&lt;&gt;"V",D94&lt;&gt;"V", COUNTIFS(門市主檔!A:A,A94,門市主檔!I:I,"PMQ2")), "V", "")</f>
        <v/>
      </c>
      <c r="F94" s="120" t="str">
        <f>_xlfn.LET(
 _xlpm.狀態, IFERROR(VLOOKUP(A94,門市狀態!A:D,4,FALSE),""),
 IF(
   _xlpm.狀態&lt;&gt;"",
   _xlpm.狀態,
   IF(COUNTBLANK(C94:E94)=3,"未保養","")
 )
)</f>
        <v/>
      </c>
      <c r="G94" s="120" t="str">
        <f>IF(COUNTIFS('0919門市清單主檔'!C:C,B94,'0919門市清單主檔'!AH:AH,$H$6)=1,
    IF(COUNTIFS(IM!F:F,A94,IM!AC:AC,"*"&amp;$H$6&amp;"*") + COUNTIFS('0919門市清單主檔'!C:C,B94,'0919門市清單主檔'!AH:AH,$H$6) &gt; 1,
       "V","未完工"),"-")</f>
        <v>-</v>
      </c>
      <c r="H94" s="261" t="str">
        <f>IF(COUNTIFS('0919門市清單主檔'!C:C,B94,'0919門市清單主檔'!AG:AG,$H$5)=1,
    IF(COUNTIFS(IM!F:F,A94,IM!AC:AC,"*"&amp;$H$5&amp;"*") + COUNTIFS('0919門市清單主檔'!C:C,B94,'0919門市清單主檔'!AG:AG,$H$5) &gt; 1,
       "V","未完工"),"-")</f>
        <v>-</v>
      </c>
      <c r="I94" s="261" t="str">
        <f>IF(COUNTIFS('0919門市清單主檔'!C:C,B94,'0919門市清單主檔'!AF:AF,$H$4)=1,
    IF(COUNTIFS(IM!F:F,A94,IM!AC:AC,"*"&amp;$H$4&amp;"*") + COUNTIFS('0919門市清單主檔'!C:C,B94,'0919門市清單主檔'!AF:AF,$H$4) &gt; 1,
       "V","未完工"),"-")</f>
        <v>未完工</v>
      </c>
      <c r="J94" s="261" t="str">
        <f>IF(
    COUNTIFS('0919門市清單主檔'!C:C,B94,'0919門市清單主檔'!AC:AC,$H$2)=1,
    IF(
        COUNTIFS(
            IM!F:F,A94,
            IM!AC:AC,"*"&amp;$H$2&amp;"*",
            IM!X:X,"&gt;="&amp;$M$1,
            IM!X:X,"&lt;="&amp;$M$3
        )
        + COUNTIFS('0919門市清單主檔'!C:C,B94,'0919門市清單主檔'!AC:AC,$H$2)
        &gt;1,
        "V",
        "未完工"
    ),
    "-"
)</f>
        <v>-</v>
      </c>
      <c r="K94" s="126" t="str">
        <f>IF(
    COUNTIFS('0919門市清單主檔'!C:C,B94,'0919門市清單主檔'!AD:AD,$H$3)=1,
    IF(
        COUNTIFS(
            IM!F:F,A94,
            IM!AC:AC,"*"&amp;$H$3&amp;"*",
            IM!X:X,"&gt;="&amp;$M$1,
            IM!X:X,"&lt;="&amp;$N$3
        )
        + COUNTIFS('0919門市清單主檔'!C:C,B94,'0919門市清單主檔'!AD:AD,$H$3)
        &gt;1,
        "V",
        "未完工"
    ),
    "-"
)</f>
        <v>V</v>
      </c>
      <c r="L94" s="120" t="str">
        <f>_xlfn.XLOOKUP(A94,'0919門市清單主檔'!B:B,'0919門市清單主檔'!V:V,"")</f>
        <v>林口區</v>
      </c>
      <c r="M94" t="str">
        <f>VLOOKUP(A94,門市主檔!A:B,2,FALSE)</f>
        <v>林口童樂店</v>
      </c>
      <c r="N94" s="482" t="str">
        <f>IF(F94="閉店不保養",VLOOKUP(A94,門市狀態!A:C,3,FALSE),"")</f>
        <v/>
      </c>
      <c r="Q94" s="119" t="s">
        <v>9211</v>
      </c>
      <c r="R94" s="124" t="s">
        <v>9212</v>
      </c>
      <c r="S94" s="153" t="str">
        <f>_xlfn.XLOOKUP(A94,'0919門市清單主檔'!B:B,'0919門市清單主檔'!J:J,"")</f>
        <v>新北市林口區仁愛路二段492-1號、492-2號</v>
      </c>
    </row>
    <row r="95" spans="1:19" ht="21.6" customHeight="1">
      <c r="A95" s="120">
        <v>4483</v>
      </c>
      <c r="B95" s="120" t="str">
        <f>_xlfn.XLOOKUP(A95,門市主檔!A:A,門市主檔!B:B,"")</f>
        <v>林口築夢店</v>
      </c>
      <c r="C95" s="146" t="str">
        <f>IF(COUNTIFS(門市主檔!A:A,A95,門市主檔!I:I,"PMQ2",門市主檔!J:J,"&lt;"&amp;$M$2)&gt;0,"V","")</f>
        <v>V</v>
      </c>
      <c r="D95" s="146" t="str">
        <f>IF(AND(C95&lt;&gt;"V", COUNTIFS(門市主檔!A:A,A95,門市主檔!I:I,"PMQ2",門市主檔!J:J,"&lt;"&amp;$M$3)&gt;0), "V", "")</f>
        <v/>
      </c>
      <c r="E95" s="146" t="str">
        <f>IF(AND(C95&lt;&gt;"V",D95&lt;&gt;"V", COUNTIFS(門市主檔!A:A,A95,門市主檔!I:I,"PMQ2")), "V", "")</f>
        <v/>
      </c>
      <c r="F95" s="120" t="str">
        <f>_xlfn.LET(
 _xlpm.狀態, IFERROR(VLOOKUP(A95,門市狀態!A:D,4,FALSE),""),
 IF(
   _xlpm.狀態&lt;&gt;"",
   _xlpm.狀態,
   IF(COUNTBLANK(C95:E95)=3,"未保養","")
 )
)</f>
        <v/>
      </c>
      <c r="G95" s="120" t="str">
        <f>IF(COUNTIFS('0919門市清單主檔'!C:C,B95,'0919門市清單主檔'!AH:AH,$H$6)=1,
    IF(COUNTIFS(IM!F:F,A95,IM!AC:AC,"*"&amp;$H$6&amp;"*") + COUNTIFS('0919門市清單主檔'!C:C,B95,'0919門市清單主檔'!AH:AH,$H$6) &gt; 1,
       "V","未完工"),"-")</f>
        <v>-</v>
      </c>
      <c r="H95" s="261" t="str">
        <f>IF(COUNTIFS('0919門市清單主檔'!C:C,B95,'0919門市清單主檔'!AG:AG,$H$5)=1,
    IF(COUNTIFS(IM!F:F,A95,IM!AC:AC,"*"&amp;$H$5&amp;"*") + COUNTIFS('0919門市清單主檔'!C:C,B95,'0919門市清單主檔'!AG:AG,$H$5) &gt; 1,
       "V","未完工"),"-")</f>
        <v>-</v>
      </c>
      <c r="I95" s="261" t="str">
        <f>IF(COUNTIFS('0919門市清單主檔'!C:C,B95,'0919門市清單主檔'!AF:AF,$H$4)=1,
    IF(COUNTIFS(IM!F:F,A95,IM!AC:AC,"*"&amp;$H$4&amp;"*") + COUNTIFS('0919門市清單主檔'!C:C,B95,'0919門市清單主檔'!AF:AF,$H$4) &gt; 1,
       "V","未完工"),"-")</f>
        <v>-</v>
      </c>
      <c r="J95" s="261" t="str">
        <f>IF(
    COUNTIFS('0919門市清單主檔'!C:C,B95,'0919門市清單主檔'!AC:AC,$H$2)=1,
    IF(
        COUNTIFS(
            IM!F:F,A95,
            IM!AC:AC,"*"&amp;$H$2&amp;"*",
            IM!X:X,"&gt;="&amp;$M$1,
            IM!X:X,"&lt;="&amp;$M$3
        )
        + COUNTIFS('0919門市清單主檔'!C:C,B95,'0919門市清單主檔'!AC:AC,$H$2)
        &gt;1,
        "V",
        "未完工"
    ),
    "-"
)</f>
        <v>-</v>
      </c>
      <c r="K95" s="126" t="str">
        <f>IF(
    COUNTIFS('0919門市清單主檔'!C:C,B95,'0919門市清單主檔'!AD:AD,$H$3)=1,
    IF(
        COUNTIFS(
            IM!F:F,A95,
            IM!AC:AC,"*"&amp;$H$3&amp;"*",
            IM!X:X,"&gt;="&amp;$M$1,
            IM!X:X,"&lt;="&amp;$N$3
        )
        + COUNTIFS('0919門市清單主檔'!C:C,B95,'0919門市清單主檔'!AD:AD,$H$3)
        &gt;1,
        "V",
        "未完工"
    ),
    "-"
)</f>
        <v>V</v>
      </c>
      <c r="L95" s="120" t="str">
        <f>_xlfn.XLOOKUP(A95,'0919門市清單主檔'!B:B,'0919門市清單主檔'!V:V,"")</f>
        <v>林口區</v>
      </c>
      <c r="M95" t="str">
        <f>VLOOKUP(A95,門市主檔!A:B,2,FALSE)</f>
        <v>林口築夢店</v>
      </c>
      <c r="N95" s="482" t="str">
        <f>IF(F95="閉店不保養",VLOOKUP(A95,門市狀態!A:C,3,FALSE),"")</f>
        <v/>
      </c>
      <c r="Q95" s="119" t="s">
        <v>9211</v>
      </c>
      <c r="R95" s="119"/>
      <c r="S95" s="153" t="str">
        <f>_xlfn.XLOOKUP(A95,'0919門市清單主檔'!B:B,'0919門市清單主檔'!J:J,"")</f>
        <v>新北市林口區仁愛路一段619號</v>
      </c>
    </row>
    <row r="96" spans="1:19" ht="21.6" customHeight="1">
      <c r="A96" s="120">
        <v>5364</v>
      </c>
      <c r="B96" s="120" t="str">
        <f>_xlfn.XLOOKUP(A96,門市主檔!A:A,門市主檔!B:B,"")</f>
        <v>林口舊街店</v>
      </c>
      <c r="C96" s="146" t="str">
        <f>IF(COUNTIFS(門市主檔!A:A,A96,門市主檔!I:I,"PMQ2",門市主檔!J:J,"&lt;"&amp;$M$2)&gt;0,"V","")</f>
        <v>V</v>
      </c>
      <c r="D96" s="146" t="str">
        <f>IF(AND(C96&lt;&gt;"V", COUNTIFS(門市主檔!A:A,A96,門市主檔!I:I,"PMQ2",門市主檔!J:J,"&lt;"&amp;$M$3)&gt;0), "V", "")</f>
        <v/>
      </c>
      <c r="E96" s="146" t="str">
        <f>IF(AND(C96&lt;&gt;"V",D96&lt;&gt;"V", COUNTIFS(門市主檔!A:A,A96,門市主檔!I:I,"PMQ2")), "V", "")</f>
        <v/>
      </c>
      <c r="F96" s="120" t="str">
        <f>_xlfn.LET(
 _xlpm.狀態, IFERROR(VLOOKUP(A96,門市狀態!A:D,4,FALSE),""),
 IF(
   _xlpm.狀態&lt;&gt;"",
   _xlpm.狀態,
   IF(COUNTBLANK(C96:E96)=3,"未保養","")
 )
)</f>
        <v/>
      </c>
      <c r="G96" s="120" t="str">
        <f>IF(COUNTIFS('0919門市清單主檔'!C:C,B96,'0919門市清單主檔'!AH:AH,$H$6)=1,
    IF(COUNTIFS(IM!F:F,A96,IM!AC:AC,"*"&amp;$H$6&amp;"*") + COUNTIFS('0919門市清單主檔'!C:C,B96,'0919門市清單主檔'!AH:AH,$H$6) &gt; 1,
       "V","未完工"),"-")</f>
        <v>-</v>
      </c>
      <c r="H96" s="261" t="str">
        <f>IF(COUNTIFS('0919門市清單主檔'!C:C,B96,'0919門市清單主檔'!AG:AG,$H$5)=1,
    IF(COUNTIFS(IM!F:F,A96,IM!AC:AC,"*"&amp;$H$5&amp;"*") + COUNTIFS('0919門市清單主檔'!C:C,B96,'0919門市清單主檔'!AG:AG,$H$5) &gt; 1,
       "V","未完工"),"-")</f>
        <v>-</v>
      </c>
      <c r="I96" s="261" t="str">
        <f>IF(COUNTIFS('0919門市清單主檔'!C:C,B96,'0919門市清單主檔'!AF:AF,$H$4)=1,
    IF(COUNTIFS(IM!F:F,A96,IM!AC:AC,"*"&amp;$H$4&amp;"*") + COUNTIFS('0919門市清單主檔'!C:C,B96,'0919門市清單主檔'!AF:AF,$H$4) &gt; 1,
       "V","未完工"),"-")</f>
        <v>-</v>
      </c>
      <c r="J96" s="261" t="str">
        <f>IF(
    COUNTIFS('0919門市清單主檔'!C:C,B96,'0919門市清單主檔'!AC:AC,$H$2)=1,
    IF(
        COUNTIFS(
            IM!F:F,A96,
            IM!AC:AC,"*"&amp;$H$2&amp;"*",
            IM!X:X,"&gt;="&amp;$M$1,
            IM!X:X,"&lt;="&amp;$M$3
        )
        + COUNTIFS('0919門市清單主檔'!C:C,B96,'0919門市清單主檔'!AC:AC,$H$2)
        &gt;1,
        "V",
        "未完工"
    ),
    "-"
)</f>
        <v>-</v>
      </c>
      <c r="K96" s="126" t="str">
        <f>IF(
    COUNTIFS('0919門市清單主檔'!C:C,B96,'0919門市清單主檔'!AD:AD,$H$3)=1,
    IF(
        COUNTIFS(
            IM!F:F,A96,
            IM!AC:AC,"*"&amp;$H$3&amp;"*",
            IM!X:X,"&gt;="&amp;$M$1,
            IM!X:X,"&lt;="&amp;$N$3
        )
        + COUNTIFS('0919門市清單主檔'!C:C,B96,'0919門市清單主檔'!AD:AD,$H$3)
        &gt;1,
        "V",
        "未完工"
    ),
    "-"
)</f>
        <v>V</v>
      </c>
      <c r="L96" s="120" t="str">
        <f>_xlfn.XLOOKUP(A96,'0919門市清單主檔'!B:B,'0919門市清單主檔'!V:V,"")</f>
        <v>林口區</v>
      </c>
      <c r="M96" t="str">
        <f>VLOOKUP(A96,門市主檔!A:B,2,FALSE)</f>
        <v>林口舊街店</v>
      </c>
      <c r="N96" s="482" t="str">
        <f>IF(F96="閉店不保養",VLOOKUP(A96,門市狀態!A:C,3,FALSE),"")</f>
        <v/>
      </c>
      <c r="Q96" s="119" t="s">
        <v>9211</v>
      </c>
      <c r="R96" s="124" t="s">
        <v>9212</v>
      </c>
      <c r="S96" s="153" t="str">
        <f>_xlfn.XLOOKUP(A96,'0919門市清單主檔'!B:B,'0919門市清單主檔'!J:J,"")</f>
        <v>新北市林口區中正路100號一樓</v>
      </c>
    </row>
    <row r="97" spans="1:19" ht="21.6" customHeight="1">
      <c r="A97" s="120">
        <v>4845</v>
      </c>
      <c r="B97" s="120" t="str">
        <f>_xlfn.XLOOKUP(A97,門市主檔!A:A,門市主檔!B:B,"")</f>
        <v>石門海角店</v>
      </c>
      <c r="C97" s="146" t="str">
        <f>IF(COUNTIFS(門市主檔!A:A,A97,門市主檔!I:I,"PMQ2",門市主檔!J:J,"&lt;"&amp;$M$2)&gt;0,"V","")</f>
        <v/>
      </c>
      <c r="D97" s="146" t="str">
        <f>IF(AND(C97&lt;&gt;"V", COUNTIFS(門市主檔!A:A,A97,門市主檔!I:I,"PMQ2",門市主檔!J:J,"&lt;"&amp;$M$3)&gt;0), "V", "")</f>
        <v>V</v>
      </c>
      <c r="E97" s="146" t="str">
        <f>IF(AND(C97&lt;&gt;"V",D97&lt;&gt;"V", COUNTIFS(門市主檔!A:A,A97,門市主檔!I:I,"PMQ2")), "V", "")</f>
        <v/>
      </c>
      <c r="F97" s="120" t="str">
        <f>_xlfn.LET(
 _xlpm.狀態, IFERROR(VLOOKUP(A97,門市狀態!A:D,4,FALSE),""),
 IF(
   _xlpm.狀態&lt;&gt;"",
   _xlpm.狀態,
   IF(COUNTBLANK(C97:E97)=3,"未保養","")
 )
)</f>
        <v/>
      </c>
      <c r="G97" s="120" t="str">
        <f>IF(COUNTIFS('0919門市清單主檔'!C:C,B97,'0919門市清單主檔'!AH:AH,$H$6)=1,
    IF(COUNTIFS(IM!F:F,A97,IM!AC:AC,"*"&amp;$H$6&amp;"*") + COUNTIFS('0919門市清單主檔'!C:C,B97,'0919門市清單主檔'!AH:AH,$H$6) &gt; 1,
       "V","未完工"),"-")</f>
        <v>-</v>
      </c>
      <c r="H97" s="261" t="str">
        <f>IF(COUNTIFS('0919門市清單主檔'!C:C,B97,'0919門市清單主檔'!AG:AG,$H$5)=1,
    IF(COUNTIFS(IM!F:F,A97,IM!AC:AC,"*"&amp;$H$5&amp;"*") + COUNTIFS('0919門市清單主檔'!C:C,B97,'0919門市清單主檔'!AG:AG,$H$5) &gt; 1,
       "V","未完工"),"-")</f>
        <v>-</v>
      </c>
      <c r="I97" s="261" t="str">
        <f>IF(COUNTIFS('0919門市清單主檔'!C:C,B97,'0919門市清單主檔'!AF:AF,$H$4)=1,
    IF(COUNTIFS(IM!F:F,A97,IM!AC:AC,"*"&amp;$H$4&amp;"*") + COUNTIFS('0919門市清單主檔'!C:C,B97,'0919門市清單主檔'!AF:AF,$H$4) &gt; 1,
       "V","未完工"),"-")</f>
        <v>-</v>
      </c>
      <c r="J97" s="261" t="str">
        <f>IF(
    COUNTIFS('0919門市清單主檔'!C:C,B97,'0919門市清單主檔'!AC:AC,$H$2)=1,
    IF(
        COUNTIFS(
            IM!F:F,A97,
            IM!AC:AC,"*"&amp;$H$2&amp;"*",
            IM!X:X,"&gt;="&amp;$M$1,
            IM!X:X,"&lt;="&amp;$M$3
        )
        + COUNTIFS('0919門市清單主檔'!C:C,B97,'0919門市清單主檔'!AC:AC,$H$2)
        &gt;1,
        "V",
        "未完工"
    ),
    "-"
)</f>
        <v>-</v>
      </c>
      <c r="K97" s="126" t="str">
        <f>IF(
    COUNTIFS('0919門市清單主檔'!C:C,B97,'0919門市清單主檔'!AD:AD,$H$3)=1,
    IF(
        COUNTIFS(
            IM!F:F,A97,
            IM!AC:AC,"*"&amp;$H$3&amp;"*",
            IM!X:X,"&gt;="&amp;$M$1,
            IM!X:X,"&lt;="&amp;$N$3
        )
        + COUNTIFS('0919門市清單主檔'!C:C,B97,'0919門市清單主檔'!AD:AD,$H$3)
        &gt;1,
        "V",
        "未完工"
    ),
    "-"
)</f>
        <v>V</v>
      </c>
      <c r="L97" s="120" t="str">
        <f>_xlfn.XLOOKUP(A97,'0919門市清單主檔'!B:B,'0919門市清單主檔'!V:V,"")</f>
        <v>石門區</v>
      </c>
      <c r="M97" t="str">
        <f>VLOOKUP(A97,門市主檔!A:B,2,FALSE)</f>
        <v>石門海角店</v>
      </c>
      <c r="N97" s="482" t="str">
        <f>IF(F97="閉店不保養",VLOOKUP(A97,門市狀態!A:C,3,FALSE),"")</f>
        <v/>
      </c>
      <c r="Q97" s="119" t="s">
        <v>9211</v>
      </c>
      <c r="R97" s="124" t="s">
        <v>9212</v>
      </c>
      <c r="S97" s="153" t="str">
        <f>_xlfn.XLOOKUP(A97,'0919門市清單主檔'!B:B,'0919門市清單主檔'!J:J,"")</f>
        <v xml:space="preserve">新北市石門區草里里1鄰阿里荖6之2號 </v>
      </c>
    </row>
    <row r="98" spans="1:19" ht="21.6" customHeight="1">
      <c r="A98" s="120">
        <v>5080</v>
      </c>
      <c r="B98" s="120" t="str">
        <f>_xlfn.XLOOKUP(A98,門市主檔!A:A,門市主檔!B:B,"")</f>
        <v>三芝楓愛林</v>
      </c>
      <c r="C98" s="146" t="str">
        <f>IF(COUNTIFS(門市主檔!A:A,A98,門市主檔!I:I,"PMQ2",門市主檔!J:J,"&lt;"&amp;$M$2)&gt;0,"V","")</f>
        <v/>
      </c>
      <c r="D98" s="146" t="str">
        <f>IF(AND(C98&lt;&gt;"V", COUNTIFS(門市主檔!A:A,A98,門市主檔!I:I,"PMQ2",門市主檔!J:J,"&lt;"&amp;$M$3)&gt;0), "V", "")</f>
        <v>V</v>
      </c>
      <c r="E98" s="146" t="str">
        <f>IF(AND(C98&lt;&gt;"V",D98&lt;&gt;"V", COUNTIFS(門市主檔!A:A,A98,門市主檔!I:I,"PMQ2")), "V", "")</f>
        <v/>
      </c>
      <c r="F98" s="120" t="str">
        <f>_xlfn.LET(
 _xlpm.狀態, IFERROR(VLOOKUP(A98,門市狀態!A:D,4,FALSE),""),
 IF(
   _xlpm.狀態&lt;&gt;"",
   _xlpm.狀態,
   IF(COUNTBLANK(C98:E98)=3,"未保養","")
 )
)</f>
        <v/>
      </c>
      <c r="G98" s="120" t="str">
        <f>IF(COUNTIFS('0919門市清單主檔'!C:C,B98,'0919門市清單主檔'!AH:AH,$H$6)=1,
    IF(COUNTIFS(IM!F:F,A98,IM!AC:AC,"*"&amp;$H$6&amp;"*") + COUNTIFS('0919門市清單主檔'!C:C,B98,'0919門市清單主檔'!AH:AH,$H$6) &gt; 1,
       "V","未完工"),"-")</f>
        <v>-</v>
      </c>
      <c r="H98" s="261" t="str">
        <f>IF(COUNTIFS('0919門市清單主檔'!C:C,B98,'0919門市清單主檔'!AG:AG,$H$5)=1,
    IF(COUNTIFS(IM!F:F,A98,IM!AC:AC,"*"&amp;$H$5&amp;"*") + COUNTIFS('0919門市清單主檔'!C:C,B98,'0919門市清單主檔'!AG:AG,$H$5) &gt; 1,
       "V","未完工"),"-")</f>
        <v>-</v>
      </c>
      <c r="I98" s="261" t="str">
        <f>IF(COUNTIFS('0919門市清單主檔'!C:C,B98,'0919門市清單主檔'!AF:AF,$H$4)=1,
    IF(COUNTIFS(IM!F:F,A98,IM!AC:AC,"*"&amp;$H$4&amp;"*") + COUNTIFS('0919門市清單主檔'!C:C,B98,'0919門市清單主檔'!AF:AF,$H$4) &gt; 1,
       "V","未完工"),"-")</f>
        <v>-</v>
      </c>
      <c r="J98" s="261" t="str">
        <f>IF(
    COUNTIFS('0919門市清單主檔'!C:C,B98,'0919門市清單主檔'!AC:AC,$H$2)=1,
    IF(
        COUNTIFS(
            IM!F:F,A98,
            IM!AC:AC,"*"&amp;$H$2&amp;"*",
            IM!X:X,"&gt;="&amp;$M$1,
            IM!X:X,"&lt;="&amp;$M$3
        )
        + COUNTIFS('0919門市清單主檔'!C:C,B98,'0919門市清單主檔'!AC:AC,$H$2)
        &gt;1,
        "V",
        "未完工"
    ),
    "-"
)</f>
        <v>-</v>
      </c>
      <c r="K98" s="126" t="str">
        <f>IF(
    COUNTIFS('0919門市清單主檔'!C:C,B98,'0919門市清單主檔'!AD:AD,$H$3)=1,
    IF(
        COUNTIFS(
            IM!F:F,A98,
            IM!AC:AC,"*"&amp;$H$3&amp;"*",
            IM!X:X,"&gt;="&amp;$M$1,
            IM!X:X,"&lt;="&amp;$N$3
        )
        + COUNTIFS('0919門市清單主檔'!C:C,B98,'0919門市清單主檔'!AD:AD,$H$3)
        &gt;1,
        "V",
        "未完工"
    ),
    "-"
)</f>
        <v>V</v>
      </c>
      <c r="L98" s="120" t="str">
        <f>_xlfn.XLOOKUP(A98,'0919門市清單主檔'!B:B,'0919門市清單主檔'!V:V,"")</f>
        <v>三芝區</v>
      </c>
      <c r="M98" t="str">
        <f>VLOOKUP(A98,門市主檔!A:B,2,FALSE)</f>
        <v>三芝楓愛林</v>
      </c>
      <c r="N98" s="482" t="str">
        <f>IF(F98="閉店不保養",VLOOKUP(A98,門市狀態!A:C,3,FALSE),"")</f>
        <v/>
      </c>
      <c r="Q98" s="119"/>
      <c r="R98" s="124" t="s">
        <v>9212</v>
      </c>
      <c r="S98" s="153" t="str">
        <f>_xlfn.XLOOKUP(A98,'0919門市清單主檔'!B:B,'0919門市清單主檔'!J:J,"")</f>
        <v>新北市三芝區車埕69之6、7號</v>
      </c>
    </row>
    <row r="99" spans="1:19" ht="21.6" customHeight="1">
      <c r="A99" s="120">
        <v>4844</v>
      </c>
      <c r="B99" s="120" t="str">
        <f>_xlfn.XLOOKUP(A99,門市主檔!A:A,門市主檔!B:B,"")</f>
        <v>三芝天涯店</v>
      </c>
      <c r="C99" s="146" t="str">
        <f>IF(COUNTIFS(門市主檔!A:A,A99,門市主檔!I:I,"PMQ2",門市主檔!J:J,"&lt;"&amp;$M$2)&gt;0,"V","")</f>
        <v>V</v>
      </c>
      <c r="D99" s="146" t="str">
        <f>IF(AND(C99&lt;&gt;"V", COUNTIFS(門市主檔!A:A,A99,門市主檔!I:I,"PMQ2",門市主檔!J:J,"&lt;"&amp;$M$3)&gt;0), "V", "")</f>
        <v/>
      </c>
      <c r="E99" s="146" t="str">
        <f>IF(AND(C99&lt;&gt;"V",D99&lt;&gt;"V", COUNTIFS(門市主檔!A:A,A99,門市主檔!I:I,"PMQ2")), "V", "")</f>
        <v/>
      </c>
      <c r="F99" s="120" t="str">
        <f>_xlfn.LET(
 _xlpm.狀態, IFERROR(VLOOKUP(A99,門市狀態!A:D,4,FALSE),""),
 IF(
   _xlpm.狀態&lt;&gt;"",
   _xlpm.狀態,
   IF(COUNTBLANK(C99:E99)=3,"未保養","")
 )
)</f>
        <v/>
      </c>
      <c r="G99" s="120" t="str">
        <f>IF(COUNTIFS('0919門市清單主檔'!C:C,B99,'0919門市清單主檔'!AH:AH,$H$6)=1,
    IF(COUNTIFS(IM!F:F,A99,IM!AC:AC,"*"&amp;$H$6&amp;"*") + COUNTIFS('0919門市清單主檔'!C:C,B99,'0919門市清單主檔'!AH:AH,$H$6) &gt; 1,
       "V","未完工"),"-")</f>
        <v>-</v>
      </c>
      <c r="H99" s="261" t="str">
        <f>IF(COUNTIFS('0919門市清單主檔'!C:C,B99,'0919門市清單主檔'!AG:AG,$H$5)=1,
    IF(COUNTIFS(IM!F:F,A99,IM!AC:AC,"*"&amp;$H$5&amp;"*") + COUNTIFS('0919門市清單主檔'!C:C,B99,'0919門市清單主檔'!AG:AG,$H$5) &gt; 1,
       "V","未完工"),"-")</f>
        <v>-</v>
      </c>
      <c r="I99" s="261" t="str">
        <f>IF(COUNTIFS('0919門市清單主檔'!C:C,B99,'0919門市清單主檔'!AF:AF,$H$4)=1,
    IF(COUNTIFS(IM!F:F,A99,IM!AC:AC,"*"&amp;$H$4&amp;"*") + COUNTIFS('0919門市清單主檔'!C:C,B99,'0919門市清單主檔'!AF:AF,$H$4) &gt; 1,
       "V","未完工"),"-")</f>
        <v>-</v>
      </c>
      <c r="J99" s="261" t="str">
        <f>IF(
    COUNTIFS('0919門市清單主檔'!C:C,B99,'0919門市清單主檔'!AC:AC,$H$2)=1,
    IF(
        COUNTIFS(
            IM!F:F,A99,
            IM!AC:AC,"*"&amp;$H$2&amp;"*",
            IM!X:X,"&gt;="&amp;$M$1,
            IM!X:X,"&lt;="&amp;$M$3
        )
        + COUNTIFS('0919門市清單主檔'!C:C,B99,'0919門市清單主檔'!AC:AC,$H$2)
        &gt;1,
        "V",
        "未完工"
    ),
    "-"
)</f>
        <v>-</v>
      </c>
      <c r="K99" s="126" t="str">
        <f>IF(
    COUNTIFS('0919門市清單主檔'!C:C,B99,'0919門市清單主檔'!AD:AD,$H$3)=1,
    IF(
        COUNTIFS(
            IM!F:F,A99,
            IM!AC:AC,"*"&amp;$H$3&amp;"*",
            IM!X:X,"&gt;="&amp;$M$1,
            IM!X:X,"&lt;="&amp;$N$3
        )
        + COUNTIFS('0919門市清單主檔'!C:C,B99,'0919門市清單主檔'!AD:AD,$H$3)
        &gt;1,
        "V",
        "未完工"
    ),
    "-"
)</f>
        <v>V</v>
      </c>
      <c r="L99" s="120" t="str">
        <f>_xlfn.XLOOKUP(A99,'0919門市清單主檔'!B:B,'0919門市清單主檔'!V:V,"")</f>
        <v>三芝區</v>
      </c>
      <c r="M99" t="str">
        <f>VLOOKUP(A99,門市主檔!A:B,2,FALSE)</f>
        <v>三芝天涯店</v>
      </c>
      <c r="N99" s="482" t="str">
        <f>IF(F99="閉店不保養",VLOOKUP(A99,門市狀態!A:C,3,FALSE),"")</f>
        <v/>
      </c>
      <c r="Q99" s="119" t="s">
        <v>9211</v>
      </c>
      <c r="R99" s="124" t="s">
        <v>9212</v>
      </c>
      <c r="S99" s="153" t="str">
        <f>_xlfn.XLOOKUP(A99,'0919門市清單主檔'!B:B,'0919門市清單主檔'!J:J,"")</f>
        <v>新北市三芝區田心子2號</v>
      </c>
    </row>
    <row r="100" spans="1:19" ht="21.6" customHeight="1">
      <c r="A100" s="120">
        <v>4243</v>
      </c>
      <c r="B100" s="120" t="str">
        <f>_xlfn.XLOOKUP(A100,門市主檔!A:A,門市主檔!B:B,"")</f>
        <v>八里聖心店</v>
      </c>
      <c r="C100" s="146" t="str">
        <f>IF(COUNTIFS(門市主檔!A:A,A100,門市主檔!I:I,"PMQ2",門市主檔!J:J,"&lt;"&amp;$M$2)&gt;0,"V","")</f>
        <v/>
      </c>
      <c r="D100" s="146" t="str">
        <f>IF(AND(C100&lt;&gt;"V", COUNTIFS(門市主檔!A:A,A100,門市主檔!I:I,"PMQ2",門市主檔!J:J,"&lt;"&amp;$M$3)&gt;0), "V", "")</f>
        <v>V</v>
      </c>
      <c r="E100" s="146" t="str">
        <f>IF(AND(C100&lt;&gt;"V",D100&lt;&gt;"V", COUNTIFS(門市主檔!A:A,A100,門市主檔!I:I,"PMQ2")), "V", "")</f>
        <v/>
      </c>
      <c r="F100" s="120" t="str">
        <f>_xlfn.LET(
 _xlpm.狀態, IFERROR(VLOOKUP(A100,門市狀態!A:D,4,FALSE),""),
 IF(
   _xlpm.狀態&lt;&gt;"",
   _xlpm.狀態,
   IF(COUNTBLANK(C100:E100)=3,"未保養","")
 )
)</f>
        <v/>
      </c>
      <c r="G100" s="120" t="str">
        <f>IF(COUNTIFS('0919門市清單主檔'!C:C,B100,'0919門市清單主檔'!AH:AH,$H$6)=1,
    IF(COUNTIFS(IM!F:F,A100,IM!AC:AC,"*"&amp;$H$6&amp;"*") + COUNTIFS('0919門市清單主檔'!C:C,B100,'0919門市清單主檔'!AH:AH,$H$6) &gt; 1,
       "V","未完工"),"-")</f>
        <v>-</v>
      </c>
      <c r="H100" s="261" t="str">
        <f>IF(COUNTIFS('0919門市清單主檔'!C:C,B100,'0919門市清單主檔'!AG:AG,$H$5)=1,
    IF(COUNTIFS(IM!F:F,A100,IM!AC:AC,"*"&amp;$H$5&amp;"*") + COUNTIFS('0919門市清單主檔'!C:C,B100,'0919門市清單主檔'!AG:AG,$H$5) &gt; 1,
       "V","未完工"),"-")</f>
        <v>-</v>
      </c>
      <c r="I100" s="261" t="str">
        <f>IF(COUNTIFS('0919門市清單主檔'!C:C,B100,'0919門市清單主檔'!AF:AF,$H$4)=1,
    IF(COUNTIFS(IM!F:F,A100,IM!AC:AC,"*"&amp;$H$4&amp;"*") + COUNTIFS('0919門市清單主檔'!C:C,B100,'0919門市清單主檔'!AF:AF,$H$4) &gt; 1,
       "V","未完工"),"-")</f>
        <v>-</v>
      </c>
      <c r="J100" s="261" t="str">
        <f>IF(
    COUNTIFS('0919門市清單主檔'!C:C,B100,'0919門市清單主檔'!AC:AC,$H$2)=1,
    IF(
        COUNTIFS(
            IM!F:F,A100,
            IM!AC:AC,"*"&amp;$H$2&amp;"*",
            IM!X:X,"&gt;="&amp;$M$1,
            IM!X:X,"&lt;="&amp;$M$3
        )
        + COUNTIFS('0919門市清單主檔'!C:C,B100,'0919門市清單主檔'!AC:AC,$H$2)
        &gt;1,
        "V",
        "未完工"
    ),
    "-"
)</f>
        <v>-</v>
      </c>
      <c r="K100" s="126" t="str">
        <f>IF(
    COUNTIFS('0919門市清單主檔'!C:C,B100,'0919門市清單主檔'!AD:AD,$H$3)=1,
    IF(
        COUNTIFS(
            IM!F:F,A100,
            IM!AC:AC,"*"&amp;$H$3&amp;"*",
            IM!X:X,"&gt;="&amp;$M$1,
            IM!X:X,"&lt;="&amp;$N$3
        )
        + COUNTIFS('0919門市清單主檔'!C:C,B100,'0919門市清單主檔'!AD:AD,$H$3)
        &gt;1,
        "V",
        "未完工"
    ),
    "-"
)</f>
        <v>V</v>
      </c>
      <c r="L100" s="120" t="str">
        <f>_xlfn.XLOOKUP(A100,'0919門市清單主檔'!B:B,'0919門市清單主檔'!V:V,"")</f>
        <v>八里區</v>
      </c>
      <c r="M100" t="str">
        <f>VLOOKUP(A100,門市主檔!A:B,2,FALSE)</f>
        <v>八里聖心店</v>
      </c>
      <c r="N100" s="482" t="str">
        <f>IF(F100="閉店不保養",VLOOKUP(A100,門市狀態!A:C,3,FALSE),"")</f>
        <v/>
      </c>
      <c r="Q100" s="119" t="s">
        <v>9211</v>
      </c>
      <c r="R100" s="124" t="s">
        <v>9212</v>
      </c>
      <c r="S100" s="153" t="str">
        <f>_xlfn.XLOOKUP(A100,'0919門市清單主檔'!B:B,'0919門市清單主檔'!J:J,"")</f>
        <v>新北市八里區龍米路二段57、59號</v>
      </c>
    </row>
    <row r="101" spans="1:19" ht="21.6" customHeight="1">
      <c r="A101" s="120">
        <v>5466</v>
      </c>
      <c r="B101" s="120" t="str">
        <f>_xlfn.XLOOKUP(A101,門市主檔!A:A,門市主檔!B:B,"")</f>
        <v>八里艾菲爾</v>
      </c>
      <c r="C101" s="146" t="str">
        <f>IF(COUNTIFS(門市主檔!A:A,A101,門市主檔!I:I,"PMQ2",門市主檔!J:J,"&lt;"&amp;$M$2)&gt;0,"V","")</f>
        <v/>
      </c>
      <c r="D101" s="146" t="str">
        <f>IF(AND(C101&lt;&gt;"V", COUNTIFS(門市主檔!A:A,A101,門市主檔!I:I,"PMQ2",門市主檔!J:J,"&lt;"&amp;$M$3)&gt;0), "V", "")</f>
        <v>V</v>
      </c>
      <c r="E101" s="146" t="str">
        <f>IF(AND(C101&lt;&gt;"V",D101&lt;&gt;"V", COUNTIFS(門市主檔!A:A,A101,門市主檔!I:I,"PMQ2")), "V", "")</f>
        <v/>
      </c>
      <c r="F101" s="120" t="str">
        <f>_xlfn.LET(
 _xlpm.狀態, IFERROR(VLOOKUP(A101,門市狀態!A:D,4,FALSE),""),
 IF(
   _xlpm.狀態&lt;&gt;"",
   _xlpm.狀態,
   IF(COUNTBLANK(C101:E101)=3,"未保養","")
 )
)</f>
        <v/>
      </c>
      <c r="G101" s="120" t="str">
        <f>IF(COUNTIFS('0919門市清單主檔'!C:C,B101,'0919門市清單主檔'!AH:AH,$H$6)=1,
    IF(COUNTIFS(IM!F:F,A101,IM!AC:AC,"*"&amp;$H$6&amp;"*") + COUNTIFS('0919門市清單主檔'!C:C,B101,'0919門市清單主檔'!AH:AH,$H$6) &gt; 1,
       "V","未完工"),"-")</f>
        <v>-</v>
      </c>
      <c r="H101" s="261" t="str">
        <f>IF(COUNTIFS('0919門市清單主檔'!C:C,B101,'0919門市清單主檔'!AG:AG,$H$5)=1,
    IF(COUNTIFS(IM!F:F,A101,IM!AC:AC,"*"&amp;$H$5&amp;"*") + COUNTIFS('0919門市清單主檔'!C:C,B101,'0919門市清單主檔'!AG:AG,$H$5) &gt; 1,
       "V","未完工"),"-")</f>
        <v>-</v>
      </c>
      <c r="I101" s="261" t="str">
        <f>IF(COUNTIFS('0919門市清單主檔'!C:C,B101,'0919門市清單主檔'!AF:AF,$H$4)=1,
    IF(COUNTIFS(IM!F:F,A101,IM!AC:AC,"*"&amp;$H$4&amp;"*") + COUNTIFS('0919門市清單主檔'!C:C,B101,'0919門市清單主檔'!AF:AF,$H$4) &gt; 1,
       "V","未完工"),"-")</f>
        <v>-</v>
      </c>
      <c r="J101" s="261" t="str">
        <f>IF(
    COUNTIFS('0919門市清單主檔'!C:C,B101,'0919門市清單主檔'!AC:AC,$H$2)=1,
    IF(
        COUNTIFS(
            IM!F:F,A101,
            IM!AC:AC,"*"&amp;$H$2&amp;"*",
            IM!X:X,"&gt;="&amp;$M$1,
            IM!X:X,"&lt;="&amp;$M$3
        )
        + COUNTIFS('0919門市清單主檔'!C:C,B101,'0919門市清單主檔'!AC:AC,$H$2)
        &gt;1,
        "V",
        "未完工"
    ),
    "-"
)</f>
        <v>-</v>
      </c>
      <c r="K101" s="126" t="str">
        <f>IF(
    COUNTIFS('0919門市清單主檔'!C:C,B101,'0919門市清單主檔'!AD:AD,$H$3)=1,
    IF(
        COUNTIFS(
            IM!F:F,A101,
            IM!AC:AC,"*"&amp;$H$3&amp;"*",
            IM!X:X,"&gt;="&amp;$M$1,
            IM!X:X,"&lt;="&amp;$N$3
        )
        + COUNTIFS('0919門市清單主檔'!C:C,B101,'0919門市清單主檔'!AD:AD,$H$3)
        &gt;1,
        "V",
        "未完工"
    ),
    "-"
)</f>
        <v>V</v>
      </c>
      <c r="L101" s="120" t="str">
        <f>_xlfn.XLOOKUP(A101,'0919門市清單主檔'!B:B,'0919門市清單主檔'!V:V,"")</f>
        <v>八里區</v>
      </c>
      <c r="M101" t="str">
        <f>VLOOKUP(A101,門市主檔!A:B,2,FALSE)</f>
        <v>八里艾菲爾</v>
      </c>
      <c r="N101" s="482" t="str">
        <f>IF(F101="閉店不保養",VLOOKUP(A101,門市狀態!A:C,3,FALSE),"")</f>
        <v/>
      </c>
      <c r="Q101" s="119" t="s">
        <v>9211</v>
      </c>
      <c r="R101" s="119"/>
      <c r="S101" s="153" t="str">
        <f>_xlfn.XLOOKUP(A101,'0919門市清單主檔'!B:B,'0919門市清單主檔'!J:J,"")</f>
        <v>新北市八里區龍米路二段111、113、115號</v>
      </c>
    </row>
    <row r="102" spans="1:19" ht="21.6" customHeight="1">
      <c r="A102" s="120">
        <v>3458</v>
      </c>
      <c r="B102" s="120" t="str">
        <f>_xlfn.XLOOKUP(A102,門市主檔!A:A,門市主檔!B:B,"")</f>
        <v>八里龍米店</v>
      </c>
      <c r="C102" s="146" t="str">
        <f>IF(COUNTIFS(門市主檔!A:A,A102,門市主檔!I:I,"PMQ2",門市主檔!J:J,"&lt;"&amp;$M$2)&gt;0,"V","")</f>
        <v/>
      </c>
      <c r="D102" s="146" t="str">
        <f>IF(AND(C102&lt;&gt;"V", COUNTIFS(門市主檔!A:A,A102,門市主檔!I:I,"PMQ2",門市主檔!J:J,"&lt;"&amp;$M$3)&gt;0), "V", "")</f>
        <v>V</v>
      </c>
      <c r="E102" s="146" t="str">
        <f>IF(AND(C102&lt;&gt;"V",D102&lt;&gt;"V", COUNTIFS(門市主檔!A:A,A102,門市主檔!I:I,"PMQ2")), "V", "")</f>
        <v/>
      </c>
      <c r="F102" s="120" t="str">
        <f>_xlfn.LET(
 _xlpm.狀態, IFERROR(VLOOKUP(A102,門市狀態!A:D,4,FALSE),""),
 IF(
   _xlpm.狀態&lt;&gt;"",
   _xlpm.狀態,
   IF(COUNTBLANK(C102:E102)=3,"未保養","")
 )
)</f>
        <v/>
      </c>
      <c r="G102" s="120" t="str">
        <f>IF(COUNTIFS('0919門市清單主檔'!C:C,B102,'0919門市清單主檔'!AH:AH,$H$6)=1,
    IF(COUNTIFS(IM!F:F,A102,IM!AC:AC,"*"&amp;$H$6&amp;"*") + COUNTIFS('0919門市清單主檔'!C:C,B102,'0919門市清單主檔'!AH:AH,$H$6) &gt; 1,
       "V","未完工"),"-")</f>
        <v>-</v>
      </c>
      <c r="H102" s="261" t="str">
        <f>IF(COUNTIFS('0919門市清單主檔'!C:C,B102,'0919門市清單主檔'!AG:AG,$H$5)=1,
    IF(COUNTIFS(IM!F:F,A102,IM!AC:AC,"*"&amp;$H$5&amp;"*") + COUNTIFS('0919門市清單主檔'!C:C,B102,'0919門市清單主檔'!AG:AG,$H$5) &gt; 1,
       "V","未完工"),"-")</f>
        <v>-</v>
      </c>
      <c r="I102" s="261" t="str">
        <f>IF(COUNTIFS('0919門市清單主檔'!C:C,B102,'0919門市清單主檔'!AF:AF,$H$4)=1,
    IF(COUNTIFS(IM!F:F,A102,IM!AC:AC,"*"&amp;$H$4&amp;"*") + COUNTIFS('0919門市清單主檔'!C:C,B102,'0919門市清單主檔'!AF:AF,$H$4) &gt; 1,
       "V","未完工"),"-")</f>
        <v>-</v>
      </c>
      <c r="J102" s="261" t="str">
        <f>IF(
    COUNTIFS('0919門市清單主檔'!C:C,B102,'0919門市清單主檔'!AC:AC,$H$2)=1,
    IF(
        COUNTIFS(
            IM!F:F,A102,
            IM!AC:AC,"*"&amp;$H$2&amp;"*",
            IM!X:X,"&gt;="&amp;$M$1,
            IM!X:X,"&lt;="&amp;$M$3
        )
        + COUNTIFS('0919門市清單主檔'!C:C,B102,'0919門市清單主檔'!AC:AC,$H$2)
        &gt;1,
        "V",
        "未完工"
    ),
    "-"
)</f>
        <v>-</v>
      </c>
      <c r="K102" s="126" t="str">
        <f>IF(
    COUNTIFS('0919門市清單主檔'!C:C,B102,'0919門市清單主檔'!AD:AD,$H$3)=1,
    IF(
        COUNTIFS(
            IM!F:F,A102,
            IM!AC:AC,"*"&amp;$H$3&amp;"*",
            IM!X:X,"&gt;="&amp;$M$1,
            IM!X:X,"&lt;="&amp;$N$3
        )
        + COUNTIFS('0919門市清單主檔'!C:C,B102,'0919門市清單主檔'!AD:AD,$H$3)
        &gt;1,
        "V",
        "未完工"
    ),
    "-"
)</f>
        <v>V</v>
      </c>
      <c r="L102" s="120" t="str">
        <f>_xlfn.XLOOKUP(A102,'0919門市清單主檔'!B:B,'0919門市清單主檔'!V:V,"")</f>
        <v>八里區</v>
      </c>
      <c r="M102" t="str">
        <f>VLOOKUP(A102,門市主檔!A:B,2,FALSE)</f>
        <v>八里龍米店</v>
      </c>
      <c r="N102" s="482" t="str">
        <f>IF(F102="閉店不保養",VLOOKUP(A102,門市狀態!A:C,3,FALSE),"")</f>
        <v/>
      </c>
      <c r="Q102" s="119" t="s">
        <v>9211</v>
      </c>
      <c r="R102" s="124" t="s">
        <v>9212</v>
      </c>
      <c r="S102" s="153" t="str">
        <f>_xlfn.XLOOKUP(A102,'0919門市清單主檔'!B:B,'0919門市清單主檔'!J:J,"")</f>
        <v>新北市八里區龍米路一段215.217號</v>
      </c>
    </row>
    <row r="103" spans="1:19" ht="21.6" customHeight="1">
      <c r="A103" s="120">
        <v>5074</v>
      </c>
      <c r="B103" s="120" t="str">
        <f>_xlfn.XLOOKUP(A103,門市主檔!A:A,門市主檔!B:B,"")</f>
        <v>八里福德新村</v>
      </c>
      <c r="C103" s="146" t="str">
        <f>IF(COUNTIFS(門市主檔!A:A,A103,門市主檔!I:I,"PMQ2",門市主檔!J:J,"&lt;"&amp;$M$2)&gt;0,"V","")</f>
        <v>V</v>
      </c>
      <c r="D103" s="146" t="str">
        <f>IF(AND(C103&lt;&gt;"V", COUNTIFS(門市主檔!A:A,A103,門市主檔!I:I,"PMQ2",門市主檔!J:J,"&lt;"&amp;$M$3)&gt;0), "V", "")</f>
        <v/>
      </c>
      <c r="E103" s="146" t="str">
        <f>IF(AND(C103&lt;&gt;"V",D103&lt;&gt;"V", COUNTIFS(門市主檔!A:A,A103,門市主檔!I:I,"PMQ2")), "V", "")</f>
        <v/>
      </c>
      <c r="F103" s="120" t="str">
        <f>_xlfn.LET(
 _xlpm.狀態, IFERROR(VLOOKUP(A103,門市狀態!A:D,4,FALSE),""),
 IF(
   _xlpm.狀態&lt;&gt;"",
   _xlpm.狀態,
   IF(COUNTBLANK(C103:E103)=3,"未保養","")
 )
)</f>
        <v/>
      </c>
      <c r="G103" s="120" t="str">
        <f>IF(COUNTIFS('0919門市清單主檔'!C:C,B103,'0919門市清單主檔'!AH:AH,$H$6)=1,
    IF(COUNTIFS(IM!F:F,A103,IM!AC:AC,"*"&amp;$H$6&amp;"*") + COUNTIFS('0919門市清單主檔'!C:C,B103,'0919門市清單主檔'!AH:AH,$H$6) &gt; 1,
       "V","未完工"),"-")</f>
        <v>-</v>
      </c>
      <c r="H103" s="261" t="str">
        <f>IF(COUNTIFS('0919門市清單主檔'!C:C,B103,'0919門市清單主檔'!AG:AG,$H$5)=1,
    IF(COUNTIFS(IM!F:F,A103,IM!AC:AC,"*"&amp;$H$5&amp;"*") + COUNTIFS('0919門市清單主檔'!C:C,B103,'0919門市清單主檔'!AG:AG,$H$5) &gt; 1,
       "V","未完工"),"-")</f>
        <v>-</v>
      </c>
      <c r="I103" s="261" t="str">
        <f>IF(COUNTIFS('0919門市清單主檔'!C:C,B103,'0919門市清單主檔'!AF:AF,$H$4)=1,
    IF(COUNTIFS(IM!F:F,A103,IM!AC:AC,"*"&amp;$H$4&amp;"*") + COUNTIFS('0919門市清單主檔'!C:C,B103,'0919門市清單主檔'!AF:AF,$H$4) &gt; 1,
       "V","未完工"),"-")</f>
        <v>-</v>
      </c>
      <c r="J103" s="261" t="str">
        <f>IF(
    COUNTIFS('0919門市清單主檔'!C:C,B103,'0919門市清單主檔'!AC:AC,$H$2)=1,
    IF(
        COUNTIFS(
            IM!F:F,A103,
            IM!AC:AC,"*"&amp;$H$2&amp;"*",
            IM!X:X,"&gt;="&amp;$M$1,
            IM!X:X,"&lt;="&amp;$M$3
        )
        + COUNTIFS('0919門市清單主檔'!C:C,B103,'0919門市清單主檔'!AC:AC,$H$2)
        &gt;1,
        "V",
        "未完工"
    ),
    "-"
)</f>
        <v>-</v>
      </c>
      <c r="K103" s="126" t="str">
        <f>IF(
    COUNTIFS('0919門市清單主檔'!C:C,B103,'0919門市清單主檔'!AD:AD,$H$3)=1,
    IF(
        COUNTIFS(
            IM!F:F,A103,
            IM!AC:AC,"*"&amp;$H$3&amp;"*",
            IM!X:X,"&gt;="&amp;$M$1,
            IM!X:X,"&lt;="&amp;$N$3
        )
        + COUNTIFS('0919門市清單主檔'!C:C,B103,'0919門市清單主檔'!AD:AD,$H$3)
        &gt;1,
        "V",
        "未完工"
    ),
    "-"
)</f>
        <v>V</v>
      </c>
      <c r="L103" s="120" t="str">
        <f>_xlfn.XLOOKUP(A103,'0919門市清單主檔'!B:B,'0919門市清單主檔'!V:V,"")</f>
        <v>八里區</v>
      </c>
      <c r="M103" t="str">
        <f>VLOOKUP(A103,門市主檔!A:B,2,FALSE)</f>
        <v>八里福德新村</v>
      </c>
      <c r="N103" s="482" t="str">
        <f>IF(F103="閉店不保養",VLOOKUP(A103,門市狀態!A:C,3,FALSE),"")</f>
        <v/>
      </c>
      <c r="Q103" s="119" t="s">
        <v>9211</v>
      </c>
      <c r="R103" s="124" t="s">
        <v>9212</v>
      </c>
      <c r="S103" s="153" t="str">
        <f>_xlfn.XLOOKUP(A103,'0919門市清單主檔'!B:B,'0919門市清單主檔'!J:J,"")</f>
        <v>新北市八里區福德新村1號1樓</v>
      </c>
    </row>
    <row r="104" spans="1:19" ht="21.6" customHeight="1">
      <c r="A104" s="120">
        <v>4764</v>
      </c>
      <c r="B104" s="120" t="str">
        <f>_xlfn.XLOOKUP(A104,門市主檔!A:A,門市主檔!B:B,"")</f>
        <v>八里大船店</v>
      </c>
      <c r="C104" s="146" t="str">
        <f>IF(COUNTIFS(門市主檔!A:A,A104,門市主檔!I:I,"PMQ2",門市主檔!J:J,"&lt;"&amp;$M$2)&gt;0,"V","")</f>
        <v>V</v>
      </c>
      <c r="D104" s="146" t="str">
        <f>IF(AND(C104&lt;&gt;"V", COUNTIFS(門市主檔!A:A,A104,門市主檔!I:I,"PMQ2",門市主檔!J:J,"&lt;"&amp;$M$3)&gt;0), "V", "")</f>
        <v/>
      </c>
      <c r="E104" s="146" t="str">
        <f>IF(AND(C104&lt;&gt;"V",D104&lt;&gt;"V", COUNTIFS(門市主檔!A:A,A104,門市主檔!I:I,"PMQ2")), "V", "")</f>
        <v/>
      </c>
      <c r="F104" s="120" t="str">
        <f>_xlfn.LET(
 _xlpm.狀態, IFERROR(VLOOKUP(A104,門市狀態!A:D,4,FALSE),""),
 IF(
   _xlpm.狀態&lt;&gt;"",
   _xlpm.狀態,
   IF(COUNTBLANK(C104:E104)=3,"未保養","")
 )
)</f>
        <v/>
      </c>
      <c r="G104" s="120" t="str">
        <f>IF(COUNTIFS('0919門市清單主檔'!C:C,B104,'0919門市清單主檔'!AH:AH,$H$6)=1,
    IF(COUNTIFS(IM!F:F,A104,IM!AC:AC,"*"&amp;$H$6&amp;"*") + COUNTIFS('0919門市清單主檔'!C:C,B104,'0919門市清單主檔'!AH:AH,$H$6) &gt; 1,
       "V","未完工"),"-")</f>
        <v>-</v>
      </c>
      <c r="H104" s="261" t="str">
        <f>IF(COUNTIFS('0919門市清單主檔'!C:C,B104,'0919門市清單主檔'!AG:AG,$H$5)=1,
    IF(COUNTIFS(IM!F:F,A104,IM!AC:AC,"*"&amp;$H$5&amp;"*") + COUNTIFS('0919門市清單主檔'!C:C,B104,'0919門市清單主檔'!AG:AG,$H$5) &gt; 1,
       "V","未完工"),"-")</f>
        <v>-</v>
      </c>
      <c r="I104" s="261" t="str">
        <f>IF(COUNTIFS('0919門市清單主檔'!C:C,B104,'0919門市清單主檔'!AF:AF,$H$4)=1,
    IF(COUNTIFS(IM!F:F,A104,IM!AC:AC,"*"&amp;$H$4&amp;"*") + COUNTIFS('0919門市清單主檔'!C:C,B104,'0919門市清單主檔'!AF:AF,$H$4) &gt; 1,
       "V","未完工"),"-")</f>
        <v>-</v>
      </c>
      <c r="J104" s="261" t="str">
        <f>IF(
    COUNTIFS('0919門市清單主檔'!C:C,B104,'0919門市清單主檔'!AC:AC,$H$2)=1,
    IF(
        COUNTIFS(
            IM!F:F,A104,
            IM!AC:AC,"*"&amp;$H$2&amp;"*",
            IM!X:X,"&gt;="&amp;$M$1,
            IM!X:X,"&lt;="&amp;$M$3
        )
        + COUNTIFS('0919門市清單主檔'!C:C,B104,'0919門市清單主檔'!AC:AC,$H$2)
        &gt;1,
        "V",
        "未完工"
    ),
    "-"
)</f>
        <v>-</v>
      </c>
      <c r="K104" s="126" t="str">
        <f>IF(
    COUNTIFS('0919門市清單主檔'!C:C,B104,'0919門市清單主檔'!AD:AD,$H$3)=1,
    IF(
        COUNTIFS(
            IM!F:F,A104,
            IM!AC:AC,"*"&amp;$H$3&amp;"*",
            IM!X:X,"&gt;="&amp;$M$1,
            IM!X:X,"&lt;="&amp;$N$3
        )
        + COUNTIFS('0919門市清單主檔'!C:C,B104,'0919門市清單主檔'!AD:AD,$H$3)
        &gt;1,
        "V",
        "未完工"
    ),
    "-"
)</f>
        <v>V</v>
      </c>
      <c r="L104" s="120" t="str">
        <f>_xlfn.XLOOKUP(A104,'0919門市清單主檔'!B:B,'0919門市清單主檔'!V:V,"")</f>
        <v>八里區</v>
      </c>
      <c r="M104" t="str">
        <f>VLOOKUP(A104,門市主檔!A:B,2,FALSE)</f>
        <v>八里大船店</v>
      </c>
      <c r="N104" s="482" t="str">
        <f>IF(F104="閉店不保養",VLOOKUP(A104,門市狀態!A:C,3,FALSE),"")</f>
        <v/>
      </c>
      <c r="Q104" s="119"/>
      <c r="R104" s="124" t="s">
        <v>9212</v>
      </c>
      <c r="S104" s="153" t="str">
        <f>_xlfn.XLOOKUP(A104,'0919門市清單主檔'!B:B,'0919門市清單主檔'!J:J,"")</f>
        <v xml:space="preserve">新北市八里區商港路8、10號 </v>
      </c>
    </row>
    <row r="105" spans="1:19" ht="21.6" customHeight="1">
      <c r="A105" s="120">
        <v>4528</v>
      </c>
      <c r="B105" s="120" t="str">
        <f>_xlfn.XLOOKUP(A105,門市主檔!A:A,門市主檔!B:B,"")</f>
        <v>八里鐵塔店</v>
      </c>
      <c r="C105" s="146" t="str">
        <f>IF(COUNTIFS(門市主檔!A:A,A105,門市主檔!I:I,"PMQ2",門市主檔!J:J,"&lt;"&amp;$M$2)&gt;0,"V","")</f>
        <v/>
      </c>
      <c r="D105" s="146" t="str">
        <f>IF(AND(C105&lt;&gt;"V", COUNTIFS(門市主檔!A:A,A105,門市主檔!I:I,"PMQ2",門市主檔!J:J,"&lt;"&amp;$M$3)&gt;0), "V", "")</f>
        <v>V</v>
      </c>
      <c r="E105" s="146" t="str">
        <f>IF(AND(C105&lt;&gt;"V",D105&lt;&gt;"V", COUNTIFS(門市主檔!A:A,A105,門市主檔!I:I,"PMQ2")), "V", "")</f>
        <v/>
      </c>
      <c r="F105" s="120" t="str">
        <f>_xlfn.LET(
 _xlpm.狀態, IFERROR(VLOOKUP(A105,門市狀態!A:D,4,FALSE),""),
 IF(
   _xlpm.狀態&lt;&gt;"",
   _xlpm.狀態,
   IF(COUNTBLANK(C105:E105)=3,"未保養","")
 )
)</f>
        <v/>
      </c>
      <c r="G105" s="120" t="str">
        <f>IF(COUNTIFS('0919門市清單主檔'!C:C,B105,'0919門市清單主檔'!AH:AH,$H$6)=1,
    IF(COUNTIFS(IM!F:F,A105,IM!AC:AC,"*"&amp;$H$6&amp;"*") + COUNTIFS('0919門市清單主檔'!C:C,B105,'0919門市清單主檔'!AH:AH,$H$6) &gt; 1,
       "V","未完工"),"-")</f>
        <v>-</v>
      </c>
      <c r="H105" s="261" t="str">
        <f>IF(COUNTIFS('0919門市清單主檔'!C:C,B105,'0919門市清單主檔'!AG:AG,$H$5)=1,
    IF(COUNTIFS(IM!F:F,A105,IM!AC:AC,"*"&amp;$H$5&amp;"*") + COUNTIFS('0919門市清單主檔'!C:C,B105,'0919門市清單主檔'!AG:AG,$H$5) &gt; 1,
       "V","未完工"),"-")</f>
        <v>-</v>
      </c>
      <c r="I105" s="261" t="str">
        <f>IF(COUNTIFS('0919門市清單主檔'!C:C,B105,'0919門市清單主檔'!AF:AF,$H$4)=1,
    IF(COUNTIFS(IM!F:F,A105,IM!AC:AC,"*"&amp;$H$4&amp;"*") + COUNTIFS('0919門市清單主檔'!C:C,B105,'0919門市清單主檔'!AF:AF,$H$4) &gt; 1,
       "V","未完工"),"-")</f>
        <v>-</v>
      </c>
      <c r="J105" s="261" t="str">
        <f>IF(
    COUNTIFS('0919門市清單主檔'!C:C,B105,'0919門市清單主檔'!AC:AC,$H$2)=1,
    IF(
        COUNTIFS(
            IM!F:F,A105,
            IM!AC:AC,"*"&amp;$H$2&amp;"*",
            IM!X:X,"&gt;="&amp;$M$1,
            IM!X:X,"&lt;="&amp;$M$3
        )
        + COUNTIFS('0919門市清單主檔'!C:C,B105,'0919門市清單主檔'!AC:AC,$H$2)
        &gt;1,
        "V",
        "未完工"
    ),
    "-"
)</f>
        <v>-</v>
      </c>
      <c r="K105" s="126" t="str">
        <f>IF(
    COUNTIFS('0919門市清單主檔'!C:C,B105,'0919門市清單主檔'!AD:AD,$H$3)=1,
    IF(
        COUNTIFS(
            IM!F:F,A105,
            IM!AC:AC,"*"&amp;$H$3&amp;"*",
            IM!X:X,"&gt;="&amp;$M$1,
            IM!X:X,"&lt;="&amp;$N$3
        )
        + COUNTIFS('0919門市清單主檔'!C:C,B105,'0919門市清單主檔'!AD:AD,$H$3)
        &gt;1,
        "V",
        "未完工"
    ),
    "-"
)</f>
        <v>V</v>
      </c>
      <c r="L105" s="120" t="str">
        <f>_xlfn.XLOOKUP(A105,'0919門市清單主檔'!B:B,'0919門市清單主檔'!V:V,"")</f>
        <v>八里區</v>
      </c>
      <c r="M105" t="str">
        <f>VLOOKUP(A105,門市主檔!A:B,2,FALSE)</f>
        <v>八里鐵塔店</v>
      </c>
      <c r="N105" s="482" t="str">
        <f>IF(F105="閉店不保養",VLOOKUP(A105,門市狀態!A:C,3,FALSE),"")</f>
        <v/>
      </c>
      <c r="Q105" s="119"/>
      <c r="R105" s="124" t="s">
        <v>9212</v>
      </c>
      <c r="S105" s="153" t="str">
        <f>_xlfn.XLOOKUP(A105,'0919門市清單主檔'!B:B,'0919門市清單主檔'!J:J,"")</f>
        <v>新北市八里區中山路一段43、43-1號</v>
      </c>
    </row>
    <row r="106" spans="1:19" ht="21.6" customHeight="1">
      <c r="A106" s="120">
        <v>2306</v>
      </c>
      <c r="B106" s="120" t="str">
        <f>_xlfn.XLOOKUP(A106,門市主檔!A:A,門市主檔!B:B,"")</f>
        <v>八里凱旋門</v>
      </c>
      <c r="C106" s="146" t="str">
        <f>IF(COUNTIFS(門市主檔!A:A,A106,門市主檔!I:I,"PMQ2",門市主檔!J:J,"&lt;"&amp;$M$2)&gt;0,"V","")</f>
        <v>V</v>
      </c>
      <c r="D106" s="146" t="str">
        <f>IF(AND(C106&lt;&gt;"V", COUNTIFS(門市主檔!A:A,A106,門市主檔!I:I,"PMQ2",門市主檔!J:J,"&lt;"&amp;$M$3)&gt;0), "V", "")</f>
        <v/>
      </c>
      <c r="E106" s="146" t="str">
        <f>IF(AND(C106&lt;&gt;"V",D106&lt;&gt;"V", COUNTIFS(門市主檔!A:A,A106,門市主檔!I:I,"PMQ2")), "V", "")</f>
        <v/>
      </c>
      <c r="F106" s="120" t="str">
        <f>_xlfn.LET(
 _xlpm.狀態, IFERROR(VLOOKUP(A106,門市狀態!A:D,4,FALSE),""),
 IF(
   _xlpm.狀態&lt;&gt;"",
   _xlpm.狀態,
   IF(COUNTBLANK(C106:E106)=3,"未保養","")
 )
)</f>
        <v/>
      </c>
      <c r="G106" s="120" t="str">
        <f>IF(COUNTIFS('0919門市清單主檔'!C:C,B106,'0919門市清單主檔'!AH:AH,$H$6)=1,
    IF(COUNTIFS(IM!F:F,A106,IM!AC:AC,"*"&amp;$H$6&amp;"*") + COUNTIFS('0919門市清單主檔'!C:C,B106,'0919門市清單主檔'!AH:AH,$H$6) &gt; 1,
       "V","未完工"),"-")</f>
        <v>-</v>
      </c>
      <c r="H106" s="261" t="str">
        <f>IF(COUNTIFS('0919門市清單主檔'!C:C,B106,'0919門市清單主檔'!AG:AG,$H$5)=1,
    IF(COUNTIFS(IM!F:F,A106,IM!AC:AC,"*"&amp;$H$5&amp;"*") + COUNTIFS('0919門市清單主檔'!C:C,B106,'0919門市清單主檔'!AG:AG,$H$5) &gt; 1,
       "V","未完工"),"-")</f>
        <v>-</v>
      </c>
      <c r="I106" s="261" t="str">
        <f>IF(COUNTIFS('0919門市清單主檔'!C:C,B106,'0919門市清單主檔'!AF:AF,$H$4)=1,
    IF(COUNTIFS(IM!F:F,A106,IM!AC:AC,"*"&amp;$H$4&amp;"*") + COUNTIFS('0919門市清單主檔'!C:C,B106,'0919門市清單主檔'!AF:AF,$H$4) &gt; 1,
       "V","未完工"),"-")</f>
        <v>-</v>
      </c>
      <c r="J106" s="261" t="str">
        <f>IF(
    COUNTIFS('0919門市清單主檔'!C:C,B106,'0919門市清單主檔'!AC:AC,$H$2)=1,
    IF(
        COUNTIFS(
            IM!F:F,A106,
            IM!AC:AC,"*"&amp;$H$2&amp;"*",
            IM!X:X,"&gt;="&amp;$M$1,
            IM!X:X,"&lt;="&amp;$M$3
        )
        + COUNTIFS('0919門市清單主檔'!C:C,B106,'0919門市清單主檔'!AC:AC,$H$2)
        &gt;1,
        "V",
        "未完工"
    ),
    "-"
)</f>
        <v>-</v>
      </c>
      <c r="K106" s="126" t="str">
        <f>IF(
    COUNTIFS('0919門市清單主檔'!C:C,B106,'0919門市清單主檔'!AD:AD,$H$3)=1,
    IF(
        COUNTIFS(
            IM!F:F,A106,
            IM!AC:AC,"*"&amp;$H$3&amp;"*",
            IM!X:X,"&gt;="&amp;$M$1,
            IM!X:X,"&lt;="&amp;$N$3
        )
        + COUNTIFS('0919門市清單主檔'!C:C,B106,'0919門市清單主檔'!AD:AD,$H$3)
        &gt;1,
        "V",
        "未完工"
    ),
    "-"
)</f>
        <v>V</v>
      </c>
      <c r="L106" s="120" t="str">
        <f>_xlfn.XLOOKUP(A106,'0919門市清單主檔'!B:B,'0919門市清單主檔'!V:V,"")</f>
        <v>八里區</v>
      </c>
      <c r="M106" t="str">
        <f>VLOOKUP(A106,門市主檔!A:B,2,FALSE)</f>
        <v>八里凱旋門</v>
      </c>
      <c r="N106" s="482" t="str">
        <f>IF(F106="閉店不保養",VLOOKUP(A106,門市狀態!A:C,3,FALSE),"")</f>
        <v/>
      </c>
      <c r="Q106" s="119" t="s">
        <v>9211</v>
      </c>
      <c r="R106" s="119"/>
      <c r="S106" s="153" t="str">
        <f>_xlfn.XLOOKUP(A106,'0919門市清單主檔'!B:B,'0919門市清單主檔'!J:J,"")</f>
        <v>新北市八里區中山路一段177號</v>
      </c>
    </row>
    <row r="107" spans="1:19" ht="21.6" customHeight="1">
      <c r="A107" s="120">
        <v>4259</v>
      </c>
      <c r="B107" s="120" t="str">
        <f>_xlfn.XLOOKUP(A107,門市主檔!A:A,門市主檔!B:B,"")</f>
        <v>八里水灣店</v>
      </c>
      <c r="C107" s="146" t="str">
        <f>IF(COUNTIFS(門市主檔!A:A,A107,門市主檔!I:I,"PMQ2",門市主檔!J:J,"&lt;"&amp;$M$2)&gt;0,"V","")</f>
        <v>V</v>
      </c>
      <c r="D107" s="146" t="str">
        <f>IF(AND(C107&lt;&gt;"V", COUNTIFS(門市主檔!A:A,A107,門市主檔!I:I,"PMQ2",門市主檔!J:J,"&lt;"&amp;$M$3)&gt;0), "V", "")</f>
        <v/>
      </c>
      <c r="E107" s="146" t="str">
        <f>IF(AND(C107&lt;&gt;"V",D107&lt;&gt;"V", COUNTIFS(門市主檔!A:A,A107,門市主檔!I:I,"PMQ2")), "V", "")</f>
        <v/>
      </c>
      <c r="F107" s="120" t="str">
        <f>_xlfn.LET(
 _xlpm.狀態, IFERROR(VLOOKUP(A107,門市狀態!A:D,4,FALSE),""),
 IF(
   _xlpm.狀態&lt;&gt;"",
   _xlpm.狀態,
   IF(COUNTBLANK(C107:E107)=3,"未保養","")
 )
)</f>
        <v/>
      </c>
      <c r="G107" s="120" t="str">
        <f>IF(COUNTIFS('0919門市清單主檔'!C:C,B107,'0919門市清單主檔'!AH:AH,$H$6)=1,
    IF(COUNTIFS(IM!F:F,A107,IM!AC:AC,"*"&amp;$H$6&amp;"*") + COUNTIFS('0919門市清單主檔'!C:C,B107,'0919門市清單主檔'!AH:AH,$H$6) &gt; 1,
       "V","未完工"),"-")</f>
        <v>-</v>
      </c>
      <c r="H107" s="261" t="str">
        <f>IF(COUNTIFS('0919門市清單主檔'!C:C,B107,'0919門市清單主檔'!AG:AG,$H$5)=1,
    IF(COUNTIFS(IM!F:F,A107,IM!AC:AC,"*"&amp;$H$5&amp;"*") + COUNTIFS('0919門市清單主檔'!C:C,B107,'0919門市清單主檔'!AG:AG,$H$5) &gt; 1,
       "V","未完工"),"-")</f>
        <v>-</v>
      </c>
      <c r="I107" s="261" t="str">
        <f>IF(COUNTIFS('0919門市清單主檔'!C:C,B107,'0919門市清單主檔'!AF:AF,$H$4)=1,
    IF(COUNTIFS(IM!F:F,A107,IM!AC:AC,"*"&amp;$H$4&amp;"*") + COUNTIFS('0919門市清單主檔'!C:C,B107,'0919門市清單主檔'!AF:AF,$H$4) &gt; 1,
       "V","未完工"),"-")</f>
        <v>未完工</v>
      </c>
      <c r="J107" s="261" t="str">
        <f>IF(
    COUNTIFS('0919門市清單主檔'!C:C,B107,'0919門市清單主檔'!AC:AC,$H$2)=1,
    IF(
        COUNTIFS(
            IM!F:F,A107,
            IM!AC:AC,"*"&amp;$H$2&amp;"*",
            IM!X:X,"&gt;="&amp;$M$1,
            IM!X:X,"&lt;="&amp;$M$3
        )
        + COUNTIFS('0919門市清單主檔'!C:C,B107,'0919門市清單主檔'!AC:AC,$H$2)
        &gt;1,
        "V",
        "未完工"
    ),
    "-"
)</f>
        <v>-</v>
      </c>
      <c r="K107" s="126" t="str">
        <f>IF(
    COUNTIFS('0919門市清單主檔'!C:C,B107,'0919門市清單主檔'!AD:AD,$H$3)=1,
    IF(
        COUNTIFS(
            IM!F:F,A107,
            IM!AC:AC,"*"&amp;$H$3&amp;"*",
            IM!X:X,"&gt;="&amp;$M$1,
            IM!X:X,"&lt;="&amp;$N$3
        )
        + COUNTIFS('0919門市清單主檔'!C:C,B107,'0919門市清單主檔'!AD:AD,$H$3)
        &gt;1,
        "V",
        "未完工"
    ),
    "-"
)</f>
        <v>V</v>
      </c>
      <c r="L107" s="120" t="str">
        <f>_xlfn.XLOOKUP(A107,'0919門市清單主檔'!B:B,'0919門市清單主檔'!V:V,"")</f>
        <v>八里區</v>
      </c>
      <c r="M107" t="str">
        <f>VLOOKUP(A107,門市主檔!A:B,2,FALSE)</f>
        <v>八里水灣店</v>
      </c>
      <c r="N107" s="482" t="str">
        <f>IF(F107="閉店不保養",VLOOKUP(A107,門市狀態!A:C,3,FALSE),"")</f>
        <v/>
      </c>
      <c r="Q107" s="119"/>
      <c r="R107" s="124" t="s">
        <v>9212</v>
      </c>
      <c r="S107" s="153" t="str">
        <f>_xlfn.XLOOKUP(A107,'0919門市清單主檔'!B:B,'0919門市清單主檔'!J:J,"")</f>
        <v>新北市八里區中山路1段125、127號1樓</v>
      </c>
    </row>
  </sheetData>
  <autoFilter ref="A7:PR107" xr:uid="{00000000-0009-0000-0000-000008000000}"/>
  <sortState xmlns:xlrd2="http://schemas.microsoft.com/office/spreadsheetml/2017/richdata2" ref="A8:Z107">
    <sortCondition descending="1" ref="F8:F107"/>
    <sortCondition descending="1" ref="L8:L107"/>
    <sortCondition descending="1" ref="S8:S107"/>
  </sortState>
  <phoneticPr fontId="123" type="noConversion"/>
  <conditionalFormatting sqref="B7:B107">
    <cfRule type="expression" dxfId="428" priority="540">
      <formula>COUNTIF(#REF!, "Yes") = 1</formula>
    </cfRule>
  </conditionalFormatting>
  <conditionalFormatting sqref="F1 N5:N6">
    <cfRule type="expression" dxfId="427" priority="81">
      <formula>COUNTIF(#REF!, "Yes") = 1</formula>
    </cfRule>
  </conditionalFormatting>
  <conditionalFormatting sqref="G1">
    <cfRule type="expression" dxfId="426" priority="79">
      <formula>COUNTIF(#REF!, "Yes") = 1</formula>
    </cfRule>
  </conditionalFormatting>
  <conditionalFormatting sqref="G8:G107">
    <cfRule type="expression" dxfId="425" priority="46">
      <formula>G8="完工已補裝"</formula>
    </cfRule>
    <cfRule type="expression" dxfId="424" priority="47">
      <formula>G8="已PM未更換"</formula>
    </cfRule>
    <cfRule type="expression" dxfId="423" priority="48">
      <formula>G8="未更換"</formula>
    </cfRule>
    <cfRule type="expression" dxfId="422" priority="49">
      <formula>G8="已更換"</formula>
    </cfRule>
  </conditionalFormatting>
  <conditionalFormatting sqref="A3">
    <cfRule type="expression" dxfId="421" priority="21">
      <formula>COUNTIF($A7:$A7, "Yes") = 1</formula>
    </cfRule>
  </conditionalFormatting>
  <conditionalFormatting sqref="E1">
    <cfRule type="expression" dxfId="420" priority="551">
      <formula>COUNTIF(#REF!, "Yes") = 1</formula>
    </cfRule>
  </conditionalFormatting>
  <conditionalFormatting sqref="A1:B1">
    <cfRule type="expression" dxfId="419" priority="552">
      <formula>COUNTIF($A2:$A2, "Yes") = 1</formula>
    </cfRule>
  </conditionalFormatting>
  <conditionalFormatting sqref="A107">
    <cfRule type="duplicateValues" dxfId="418" priority="12"/>
  </conditionalFormatting>
  <conditionalFormatting sqref="F5">
    <cfRule type="expression" dxfId="417" priority="4">
      <formula>COUNTIF(#REF!, "Yes") = 1</formula>
    </cfRule>
  </conditionalFormatting>
  <conditionalFormatting sqref="G5">
    <cfRule type="expression" dxfId="416" priority="3">
      <formula>COUNTIF(#REF!, "Yes") = 1</formula>
    </cfRule>
  </conditionalFormatting>
  <conditionalFormatting sqref="E5">
    <cfRule type="expression" dxfId="415" priority="5">
      <formula>COUNTIF(#REF!, "Yes") = 1</formula>
    </cfRule>
  </conditionalFormatting>
  <conditionalFormatting sqref="A8:A106">
    <cfRule type="duplicateValues" dxfId="414" priority="767"/>
  </conditionalFormatting>
  <conditionalFormatting sqref="K8:K107">
    <cfRule type="expression" dxfId="413" priority="1">
      <formula>IF(K8="不保養","true","FALSE")</formula>
    </cfRule>
  </conditionalFormatting>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8">
    <tabColor rgb="FFFFFF00"/>
  </sheetPr>
  <dimension ref="A1:AE994"/>
  <sheetViews>
    <sheetView zoomScaleNormal="100" workbookViewId="0">
      <pane ySplit="7" topLeftCell="A8" activePane="bottomLeft" state="frozen"/>
      <selection activeCell="AB5" sqref="AB5"/>
      <selection pane="bottomLeft" activeCell="E2" sqref="E2:E4"/>
    </sheetView>
  </sheetViews>
  <sheetFormatPr defaultColWidth="11.19921875" defaultRowHeight="15" customHeight="1"/>
  <cols>
    <col min="1" max="2" width="13.69921875" style="153" bestFit="1" customWidth="1"/>
    <col min="3" max="4" width="11.5" style="147" bestFit="1" customWidth="1"/>
    <col min="5" max="5" width="10.796875" style="147" bestFit="1" customWidth="1"/>
    <col min="6" max="6" width="11.8984375" style="153" bestFit="1" customWidth="1"/>
    <col min="7" max="7" width="11.8984375" style="153" customWidth="1"/>
    <col min="8" max="8" width="11.69921875" style="183" bestFit="1" customWidth="1"/>
    <col min="9" max="9" width="11.69921875" style="185" customWidth="1"/>
    <col min="10" max="10" width="12.8984375" style="153" customWidth="1"/>
    <col min="11" max="11" width="12.3984375" style="153" bestFit="1" customWidth="1"/>
    <col min="12" max="12" width="12.3984375" style="99" bestFit="1" customWidth="1"/>
    <col min="13" max="13" width="13.69921875" style="153" bestFit="1" customWidth="1"/>
    <col min="14" max="14" width="10" style="153" bestFit="1" customWidth="1"/>
    <col min="15" max="16" width="3.3984375" style="153" bestFit="1" customWidth="1"/>
    <col min="17" max="17" width="4" style="153" customWidth="1"/>
    <col min="18" max="18" width="5.09765625" style="153" customWidth="1"/>
    <col min="19" max="551" width="11.19921875" style="153" customWidth="1"/>
    <col min="552" max="16384" width="11.19921875" style="153"/>
  </cols>
  <sheetData>
    <row r="1" spans="1:31" ht="20.25" customHeight="1">
      <c r="A1" s="439" t="s">
        <v>9194</v>
      </c>
      <c r="B1" s="439" t="s">
        <v>111</v>
      </c>
      <c r="C1" s="440" t="s">
        <v>9195</v>
      </c>
      <c r="D1" s="441" t="s">
        <v>9196</v>
      </c>
      <c r="E1" s="442" t="s">
        <v>9197</v>
      </c>
      <c r="F1" s="439" t="s">
        <v>9198</v>
      </c>
      <c r="G1" s="439" t="s">
        <v>9199</v>
      </c>
      <c r="H1" s="258" t="s">
        <v>132</v>
      </c>
      <c r="I1" s="258" t="s">
        <v>133</v>
      </c>
      <c r="J1" s="175" t="s">
        <v>134</v>
      </c>
      <c r="K1" s="156" t="s">
        <v>135</v>
      </c>
      <c r="L1" s="156" t="s">
        <v>136</v>
      </c>
      <c r="M1" s="152">
        <f>首頁!I4</f>
        <v>46113</v>
      </c>
      <c r="N1" s="153">
        <v>20</v>
      </c>
      <c r="O1" s="153">
        <v>20</v>
      </c>
      <c r="P1" s="153">
        <v>20</v>
      </c>
      <c r="Q1" s="119"/>
      <c r="R1" s="119"/>
      <c r="W1" s="293" t="s">
        <v>12</v>
      </c>
      <c r="X1" s="293" t="s">
        <v>13</v>
      </c>
      <c r="Y1" s="338" t="s">
        <v>8</v>
      </c>
      <c r="Z1" s="293" t="s">
        <v>15</v>
      </c>
      <c r="AA1" s="295" t="s">
        <v>20</v>
      </c>
      <c r="AB1" s="295" t="s">
        <v>20</v>
      </c>
      <c r="AC1" s="295" t="s">
        <v>20</v>
      </c>
      <c r="AD1" s="295" t="s">
        <v>20</v>
      </c>
      <c r="AE1" s="295" t="s">
        <v>20</v>
      </c>
    </row>
    <row r="2" spans="1:31" ht="21" customHeight="1">
      <c r="A2" s="405">
        <f ca="1">COUNTIFS(門市主檔!E:E,N5,門市主檔!F:F,"新開不保養")</f>
        <v>2</v>
      </c>
      <c r="B2" s="268">
        <f>首頁!I2</f>
        <v>4</v>
      </c>
      <c r="C2" s="405">
        <f>N1</f>
        <v>20</v>
      </c>
      <c r="D2" s="405">
        <f ca="1">N1-COUNTIFS(N10:N252,"&gt;="&amp;M1,N10:N252,"&lt;="&amp;M2)</f>
        <v>20</v>
      </c>
      <c r="E2" s="268">
        <f ca="1">COUNTIFS(C$8:C$252,"v",$F$8:$F$252,"")+COUNTIFS(C$8:C$252,"v",$F$8:$F$252,"裝潢中")+COUNTIFS(C$8:C$251,"v",$F$8:$F$251,"暫歇中")+COUNTIFS(C$8:C$252,"v",$F$8:$F$252,"即將裝潢")</f>
        <v>21</v>
      </c>
      <c r="F2" s="268">
        <f ca="1">MAX(0, D2 - E2)</f>
        <v>0</v>
      </c>
      <c r="G2" s="269" t="str">
        <f ca="1">IFERROR(ROUND(IF((E2/D2)&gt;1,1,(E2/D2))*100,2)&amp;"%",0)</f>
        <v>100%</v>
      </c>
      <c r="H2" s="363" t="s">
        <v>1</v>
      </c>
      <c r="I2" s="171">
        <f>IF(H2&lt;&gt;"",COUNTIFS('0919門市清單主檔'!$Y:$Y,$N$5,'0919門市清單主檔'!$AC:$AC,H2),"")</f>
        <v>0</v>
      </c>
      <c r="J2" s="172" t="str">
        <f>IF(H2&lt;&gt;"",IF(I2=0,"0%",ROUND(K2/I2,4)*100&amp;"%"),"")</f>
        <v>0%</v>
      </c>
      <c r="K2" s="171">
        <f>IF(H2&lt;&gt;"",COUNTIF(J:J,"v"),"")</f>
        <v>0</v>
      </c>
      <c r="L2" s="171">
        <f>IF(H2&lt;&gt;"",I2-K2,"")</f>
        <v>0</v>
      </c>
      <c r="M2" s="152">
        <f>首頁!J4</f>
        <v>46143</v>
      </c>
      <c r="Q2" s="119"/>
      <c r="R2" s="119"/>
      <c r="W2" s="168">
        <f>COUNTIFS('0919門市清單主檔'!$V:$V,W1)</f>
        <v>12</v>
      </c>
      <c r="X2" s="168">
        <f>COUNTIFS('0919門市清單主檔'!$V:$V,X1)</f>
        <v>32</v>
      </c>
      <c r="Y2" s="168">
        <f>COUNTIFS('0919門市清單主檔'!$V:$V,Y1)</f>
        <v>18</v>
      </c>
      <c r="Z2" s="168">
        <f>COUNTIFS('0919門市清單主檔'!$V:$V,Z1)</f>
        <v>12</v>
      </c>
      <c r="AA2" s="294" t="s">
        <v>20</v>
      </c>
      <c r="AB2" s="294" t="s">
        <v>20</v>
      </c>
      <c r="AC2" s="294" t="s">
        <v>20</v>
      </c>
      <c r="AD2" s="294" t="s">
        <v>20</v>
      </c>
      <c r="AE2" s="294" t="s">
        <v>20</v>
      </c>
    </row>
    <row r="3" spans="1:31" ht="21" customHeight="1">
      <c r="A3" s="439" t="s">
        <v>9200</v>
      </c>
      <c r="B3" s="268">
        <f>首頁!J2</f>
        <v>5</v>
      </c>
      <c r="C3" s="405">
        <f>O1</f>
        <v>20</v>
      </c>
      <c r="D3" s="405">
        <f ca="1">IF(TODAY()&gt;=M2,IF(D2-E2&lt;0,O1-(E2-D2),O1+(D2-E2)),"0")-IF(TODAY()&gt;=M2,COUNTIFS(N8:N250,"&gt;="&amp;M2,N8:N250,"&lt;="&amp;M3))</f>
        <v>19</v>
      </c>
      <c r="E3" s="268">
        <f ca="1">COUNTIFS(D$8:D$252,"v",$F$8:$F$252,"")+COUNTIFS(D$8:D$252,"v",$F$8:$F$252,"裝潢中")+COUNTIFS(D$8:D$251,"v",$F$8:$F$251,"暫歇中")+COUNTIFS(D$8:D$252,"v",$F$8:$F$252,"即將裝潢")</f>
        <v>21</v>
      </c>
      <c r="F3" s="268">
        <f ca="1">IF(TODAY()&gt;=M2,MAX(0,D3-E3),"0")</f>
        <v>0</v>
      </c>
      <c r="G3" s="269" t="str">
        <f ca="1">IFERROR(ROUND(IF((E3/D3)&gt;1,1,(E3/D3))*100,2)&amp;"%",0)</f>
        <v>100%</v>
      </c>
      <c r="H3" s="363" t="s">
        <v>2</v>
      </c>
      <c r="I3" s="171">
        <f>IF(H3&lt;&gt;"",COUNTIFS('0919門市清單主檔'!$Y:$Y,$N$5,'0919門市清單主檔'!$AD:$AD,H3),"")</f>
        <v>56</v>
      </c>
      <c r="J3" s="172" t="str">
        <f>IF(H3&lt;&gt;"",IF(I3=0,"0%",ROUND(K3/I3,4)*100&amp;"%"),"")</f>
        <v>100%</v>
      </c>
      <c r="K3" s="171">
        <f>IF(H3&lt;&gt;"",COUNTIF(K8:K252,"v"),"")</f>
        <v>56</v>
      </c>
      <c r="L3" s="171">
        <f>IF(H3&lt;&gt;"",I3-K3,"")</f>
        <v>0</v>
      </c>
      <c r="M3" s="152">
        <f>首頁!K4</f>
        <v>46174</v>
      </c>
      <c r="N3" s="152">
        <f>首頁!L4</f>
        <v>46204</v>
      </c>
      <c r="Q3" s="119"/>
      <c r="R3" s="119"/>
    </row>
    <row r="4" spans="1:31" ht="21" customHeight="1">
      <c r="A4" s="268">
        <f ca="1">COUNTIFS(門市主檔!E:E,N5,門市主檔!F:F,"閉店不保養")</f>
        <v>0</v>
      </c>
      <c r="B4" s="268">
        <f>首頁!K2</f>
        <v>6</v>
      </c>
      <c r="C4" s="405">
        <f>P1</f>
        <v>20</v>
      </c>
      <c r="D4" s="405">
        <f ca="1">IF(TODAY()&gt;=M3,IF(D3-E3&lt;0,P1-(E3-D3),P1+(D3-E3)),"0")-IF(TODAY()&gt;=M3,COUNTIFS(N8:N250,"&gt;="&amp;M3,N8:N250,"&lt;="&amp;N3))</f>
        <v>18</v>
      </c>
      <c r="E4" s="268">
        <f>COUNTIFS(E$8:E$251,"v",$F$8:$F$251,"")+COUNTIFS(E$8:E$251,"v",$F$8:$F$251,"裝潢中")+COUNTIFS(E$8:E$251,"v",$F$8:$F$251,"暫歇中")+COUNTIFS(E$8:E$251,"v",$F$8:$F$251,"即將裝潢")</f>
        <v>18</v>
      </c>
      <c r="F4" s="268">
        <f ca="1">IF(TODAY()&gt;=M3,MAX(0,D4-E4),"0")</f>
        <v>0</v>
      </c>
      <c r="G4" s="269" t="str">
        <f ca="1">IFERROR(ROUND(IF((E4/D4)&gt;1,1,(E4/D4))*100,2)&amp;"%",0)</f>
        <v>100%</v>
      </c>
      <c r="H4" s="259" t="str">
        <f>IF(首頁!B2=0,"",首頁!B2)</f>
        <v>+SC7</v>
      </c>
      <c r="I4" s="171">
        <f>IF(H4&lt;&gt;"",COUNTIFS('0919門市清單主檔'!$Y:$Y,$N$5,'0919門市清單主檔'!$AF:$AF,H4,
      '0919門市清單主檔'!$AA:$AA,"&lt;&gt;新開不保養",
      '0919門市清單主檔'!$AA:$AA,"&lt;&gt;閉店不保養"
   ),
   ""
)</f>
        <v>3</v>
      </c>
      <c r="J4" s="172" t="str">
        <f>IF(H4&lt;&gt;"",IF(I4=0,"0%",ROUND(K4/I4,4)*100&amp;"%"),"")</f>
        <v>100%</v>
      </c>
      <c r="K4" s="171">
        <f>IF(H4&lt;&gt;"",COUNTIFS(I:I,"V",F:F,"&lt;&gt;閉店不保養",F:F,"&lt;&gt;新開不保養"),"")</f>
        <v>3</v>
      </c>
      <c r="L4" s="171">
        <f>IF(H4&lt;&gt;"",I4-K4,"")</f>
        <v>0</v>
      </c>
      <c r="M4" s="152">
        <f>首頁!M4</f>
        <v>46113</v>
      </c>
      <c r="Q4" s="119"/>
      <c r="R4" s="119"/>
    </row>
    <row r="5" spans="1:31" ht="22.5" customHeight="1">
      <c r="A5" s="438" t="s">
        <v>9201</v>
      </c>
      <c r="B5" s="105" t="s">
        <v>9202</v>
      </c>
      <c r="C5" s="105" t="s">
        <v>9203</v>
      </c>
      <c r="D5" s="105" t="s">
        <v>9204</v>
      </c>
      <c r="E5" s="439" t="s">
        <v>9205</v>
      </c>
      <c r="F5" s="439" t="s">
        <v>9206</v>
      </c>
      <c r="G5" s="439" t="s">
        <v>9207</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125</v>
      </c>
      <c r="Q5" s="119"/>
      <c r="R5" s="119"/>
      <c r="S5" s="187"/>
      <c r="T5" s="162"/>
    </row>
    <row r="6" spans="1:31" s="432" customFormat="1" ht="22.5" customHeight="1">
      <c r="A6" s="405">
        <f ca="1">COUNTA(A8:A161)-COUNTIF(F8:F181,"非當季")-A4</f>
        <v>62</v>
      </c>
      <c r="B6" s="268">
        <f>COUNTIF(未完工清單!A:A,N5)</f>
        <v>0</v>
      </c>
      <c r="C6" s="268">
        <f t="array" ref="C6">SUMPRODUCT((未完工清單!A1:A18=N5)*(未完工清單!H1:L18="未完工"))</f>
        <v>0</v>
      </c>
      <c r="D6" s="268">
        <f ca="1">SUM(C2:C4)-A4</f>
        <v>60</v>
      </c>
      <c r="E6" s="436">
        <f ca="1">SUM(E2:E4)</f>
        <v>60</v>
      </c>
      <c r="F6" s="436">
        <f ca="1">D6-SUM(E2:E4)</f>
        <v>0</v>
      </c>
      <c r="G6" s="437" t="str">
        <f ca="1">ROUND(IF(((E6+A2)/A6)&gt;1,1,((E6+A2)/A6))*100,0)&amp;"%"</f>
        <v>100%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Q6" s="433"/>
      <c r="R6" s="433"/>
      <c r="S6" s="187"/>
      <c r="T6" s="434"/>
    </row>
    <row r="7" spans="1:31" ht="25.5" customHeight="1">
      <c r="A7" s="260" t="s">
        <v>27</v>
      </c>
      <c r="B7" s="260" t="s">
        <v>28</v>
      </c>
      <c r="C7" s="260" t="str">
        <f>首頁!I3</f>
        <v>4月</v>
      </c>
      <c r="D7" s="260" t="str">
        <f>首頁!J3</f>
        <v>5月</v>
      </c>
      <c r="E7" s="260" t="str">
        <f>首頁!K3</f>
        <v>6月</v>
      </c>
      <c r="F7" s="260" t="s">
        <v>32</v>
      </c>
      <c r="G7" s="260" t="str">
        <f>H6</f>
        <v>--</v>
      </c>
      <c r="H7" s="260" t="str">
        <f>H5</f>
        <v>--</v>
      </c>
      <c r="I7" s="260" t="str">
        <f>H4</f>
        <v>+SC7</v>
      </c>
      <c r="J7" s="260" t="s">
        <v>40</v>
      </c>
      <c r="K7" s="430" t="s">
        <v>2</v>
      </c>
      <c r="L7" s="260" t="s">
        <v>9208</v>
      </c>
      <c r="M7" s="154" t="s">
        <v>9213</v>
      </c>
      <c r="N7" s="155" t="str">
        <f t="array" aca="1" ref="N7" ca="1">IFERROR(HYPERLINK("#" &amp; ADDRESS(MIN(IF(ISNUMBER(SEARCH(M7, A7:J189)), ROW(A7:J189), 10000000000)), MIN(IF(ISNUMBER(SEARCH(M7, A7:J189)), COLUMN(A7:J189), 10000000000))), "搜索"), "未找到")</f>
        <v>搜索</v>
      </c>
      <c r="Q7" s="119"/>
      <c r="R7" s="119"/>
      <c r="S7" s="404" t="s">
        <v>9210</v>
      </c>
    </row>
    <row r="8" spans="1:31" ht="21.6" customHeight="1">
      <c r="A8" s="120">
        <v>3358</v>
      </c>
      <c r="B8" s="120" t="str">
        <f>_xlfn.XLOOKUP(A8,門市主檔!A:A,門市主檔!B:B,"")</f>
        <v>新莊棒球場</v>
      </c>
      <c r="C8" s="146" t="str">
        <f>IF(COUNTIFS(門市主檔!A:A,A8,門市主檔!I:I,"PMQ2",門市主檔!J:J,"&lt;"&amp;$M$2)&gt;0,"V","")</f>
        <v/>
      </c>
      <c r="D8" s="146" t="str">
        <f>IF(AND(C8&lt;&gt;"V", COUNTIFS(門市主檔!A:A,A8,門市主檔!I:I,"PMQ2",門市主檔!J:J,"&lt;"&amp;$M$3)&gt;0), "V", "")</f>
        <v>V</v>
      </c>
      <c r="E8" s="146" t="str">
        <f>IF(AND(C8&lt;&gt;"V",D8&lt;&gt;"V", COUNTIFS(門市主檔!A:A,A8,門市主檔!I:I,"PMQ2")), "V", "")</f>
        <v/>
      </c>
      <c r="F8" s="120" t="str">
        <f ca="1">_xlfn.LET(
 _xlpm.狀態, IFERROR(VLOOKUP(A8,門市狀態!A:D,4,FALSE),""),
 IF(
   _xlpm.狀態&lt;&gt;"",
   _xlpm.狀態,
   IF(COUNTBLANK(C8:E8)=3,"未保養","")
 )
)</f>
        <v>裝潢中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V</v>
      </c>
      <c r="L8" s="120" t="str">
        <f>_xlfn.XLOOKUP(A8,'0919門市清單主檔'!B:B,'0919門市清單主檔'!V:V,"")</f>
        <v>新莊區</v>
      </c>
      <c r="M8" s="153" t="str">
        <f>VLOOKUP(A8,門市主檔!A:B,2,FALSE)</f>
        <v>新莊棒球場</v>
      </c>
      <c r="N8" s="482" t="str">
        <f ca="1">IF(F8="閉店不保養",VLOOKUP(A8,門市狀態!A:C,3,FALSE),"")</f>
        <v/>
      </c>
      <c r="Q8" s="119"/>
      <c r="R8" s="119"/>
      <c r="S8" s="153" t="str">
        <f>_xlfn.XLOOKUP(A8,'0919門市清單主檔'!B:B,'0919門市清單主檔'!J:J,"")</f>
        <v>新北市新莊區中和街19號</v>
      </c>
    </row>
    <row r="9" spans="1:31" ht="21.6" customHeight="1">
      <c r="A9" s="120">
        <v>5595</v>
      </c>
      <c r="B9" s="120" t="str">
        <f>_xlfn.XLOOKUP(A9,門市主檔!A:A,門市主檔!B:B,"")</f>
        <v>新莊建福店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_xlfn.LET(
 _xlpm.狀態, IFERROR(VLOOKUP(A9,門市狀態!A:D,4,FALSE),""),
 IF(
   _xlpm.狀態&lt;&gt;"",
   _xlpm.狀態,
   IF(COUNTBLANK(C9:E9)=3,"未保養","")
 )
)</f>
        <v>新開不保養</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v>
      </c>
      <c r="L9" s="120" t="str">
        <f>_xlfn.XLOOKUP(A9,'0919門市清單主檔'!B:B,'0919門市清單主檔'!V:V,"")</f>
        <v>新莊區</v>
      </c>
      <c r="M9" s="153" t="str">
        <f>VLOOKUP(A9,門市主檔!A:B,2,FALSE)</f>
        <v>新莊建福店</v>
      </c>
      <c r="N9" s="482" t="str">
        <f>IF(F9="閉店不保養",VLOOKUP(A9,門市狀態!A:C,3,FALSE),"")</f>
        <v/>
      </c>
      <c r="Q9" s="119"/>
      <c r="R9" s="124" t="s">
        <v>9212</v>
      </c>
      <c r="S9" s="153" t="str">
        <f>_xlfn.XLOOKUP(A9,'0919門市清單主檔'!B:B,'0919門市清單主檔'!J:J,"")</f>
        <v>新北市新莊區建福路27號1樓</v>
      </c>
    </row>
    <row r="10" spans="1:31" ht="21.6" customHeight="1">
      <c r="A10" s="120">
        <v>5536</v>
      </c>
      <c r="B10" s="120" t="str">
        <f>_xlfn.XLOOKUP(A10,門市主檔!A:A,門市主檔!B:B,"")</f>
        <v>新莊青山店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
      </c>
      <c r="F10" s="120" t="str">
        <f>_xlfn.LET(
 _xlpm.狀態, IFERROR(VLOOKUP(A10,門市狀態!A:D,4,FALSE),""),
 IF(
   _xlpm.狀態&lt;&gt;"",
   _xlpm.狀態,
   IF(COUNTBLANK(C10:E10)=3,"未保養","")
 )
)</f>
        <v>新開不保養</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v>
      </c>
      <c r="L10" s="120" t="str">
        <f>_xlfn.XLOOKUP(A10,'0919門市清單主檔'!B:B,'0919門市清單主檔'!V:V,"")</f>
        <v>新莊區</v>
      </c>
      <c r="M10" s="153" t="str">
        <f>VLOOKUP(A10,門市主檔!A:B,2,FALSE)</f>
        <v>新莊青山店</v>
      </c>
      <c r="N10" s="482" t="str">
        <f>IF(F10="閉店不保養",VLOOKUP(A10,門市狀態!A:C,3,FALSE),"")</f>
        <v/>
      </c>
      <c r="Q10" s="119"/>
      <c r="R10" s="124" t="s">
        <v>9212</v>
      </c>
      <c r="S10" s="153" t="str">
        <f>_xlfn.XLOOKUP(A10,'0919門市清單主檔'!B:B,'0919門市清單主檔'!J:J,"")</f>
        <v>新北市新莊區青山路一段52、52之1號</v>
      </c>
    </row>
    <row r="11" spans="1:31" ht="21.6" customHeight="1">
      <c r="A11" s="120">
        <v>2890</v>
      </c>
      <c r="B11" s="120" t="str">
        <f>_xlfn.XLOOKUP(A11,門市主檔!A:A,門市主檔!B:B,"")</f>
        <v>蘆洲鷺江店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V</v>
      </c>
      <c r="F11" s="120" t="str">
        <f>_xlfn.LET(
 _xlpm.狀態, IFERROR(VLOOKUP(A11,門市狀態!A:D,4,FALSE),""),
 IF(
   _xlpm.狀態&lt;&gt;"",
   _xlpm.狀態,
   IF(COUNTBLANK(C11:E11)=3,"未保養","")
 )
)</f>
        <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V</v>
      </c>
      <c r="L11" s="120" t="str">
        <f>_xlfn.XLOOKUP(A11,'0919門市清單主檔'!B:B,'0919門市清單主檔'!V:V,"")</f>
        <v>蘆洲區</v>
      </c>
      <c r="M11" s="153" t="str">
        <f>VLOOKUP(A11,門市主檔!A:B,2,FALSE)</f>
        <v>蘆洲鷺江店</v>
      </c>
      <c r="N11" s="482" t="str">
        <f>IF(F11="閉店不保養",VLOOKUP(A11,門市狀態!A:C,3,FALSE),"")</f>
        <v/>
      </c>
      <c r="Q11" s="119" t="s">
        <v>9211</v>
      </c>
      <c r="R11" s="119"/>
      <c r="S11" s="153" t="str">
        <f>_xlfn.XLOOKUP(A11,'0919門市清單主檔'!B:B,'0919門市清單主檔'!J:J,"")</f>
        <v>新北市蘆洲區鷺江街69號一樓</v>
      </c>
    </row>
    <row r="12" spans="1:31" ht="21.6" customHeight="1">
      <c r="A12" s="120" t="s">
        <v>91</v>
      </c>
      <c r="B12" s="120" t="str">
        <f>_xlfn.XLOOKUP(A12,門市主檔!A:A,門市主檔!B:B,"")</f>
        <v>車麗屋蘆洲店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V</v>
      </c>
      <c r="F12" s="120" t="str">
        <f>_xlfn.LET(
 _xlpm.狀態, IFERROR(VLOOKUP(A12,門市狀態!A:D,4,FALSE),""),
 IF(
   _xlpm.狀態&lt;&gt;"",
   _xlpm.狀態,
   IF(COUNTBLANK(C12:E12)=3,"未保養","")
 )
)</f>
        <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v>
      </c>
      <c r="L12" s="120" t="str">
        <f>_xlfn.XLOOKUP(A12,'0919門市清單主檔'!B:B,'0919門市清單主檔'!V:V,"")</f>
        <v>蘆洲區</v>
      </c>
      <c r="M12" s="153" t="str">
        <f>VLOOKUP(A12,門市主檔!A:B,2,FALSE)</f>
        <v>車麗屋蘆洲店</v>
      </c>
      <c r="N12" s="482" t="str">
        <f>IF(F12="閉店不保養",VLOOKUP(A12,門市狀態!A:C,3,FALSE),"")</f>
        <v/>
      </c>
      <c r="Q12" s="119" t="s">
        <v>9211</v>
      </c>
      <c r="R12" s="119"/>
      <c r="S12" s="153" t="str">
        <f>_xlfn.XLOOKUP(A12,'0919門市清單主檔'!B:B,'0919門市清單主檔'!J:J,"")</f>
        <v>新北市蘆洲區集賢路407號</v>
      </c>
    </row>
    <row r="13" spans="1:31" ht="21.6" customHeight="1">
      <c r="A13" s="120">
        <v>4218</v>
      </c>
      <c r="B13" s="120" t="str">
        <f>_xlfn.XLOOKUP(A13,門市主檔!A:A,門市主檔!B:B,"")</f>
        <v>蘆洲湧蓮店</v>
      </c>
      <c r="C13" s="146" t="str">
        <f>IF(COUNTIFS(門市主檔!A:A,A13,門市主檔!I:I,"PMQ2",門市主檔!J:J,"&lt;"&amp;$M$2)&gt;0,"V","")</f>
        <v>V</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V</v>
      </c>
      <c r="L13" s="120" t="str">
        <f>_xlfn.XLOOKUP(A13,'0919門市清單主檔'!B:B,'0919門市清單主檔'!V:V,"")</f>
        <v>蘆洲區</v>
      </c>
      <c r="M13" s="153" t="str">
        <f>VLOOKUP(A13,門市主檔!A:B,2,FALSE)</f>
        <v>蘆洲湧蓮店</v>
      </c>
      <c r="N13" s="482" t="str">
        <f>IF(F13="閉店不保養",VLOOKUP(A13,門市狀態!A:C,3,FALSE),"")</f>
        <v/>
      </c>
      <c r="Q13" s="119"/>
      <c r="R13" s="119"/>
      <c r="S13" s="153" t="str">
        <f>_xlfn.XLOOKUP(A13,'0919門市清單主檔'!B:B,'0919門市清單主檔'!J:J,"")</f>
        <v>新北市蘆洲區得勝街108號一樓</v>
      </c>
    </row>
    <row r="14" spans="1:31" ht="21.6" customHeight="1">
      <c r="A14" s="120">
        <v>3452</v>
      </c>
      <c r="B14" s="120" t="str">
        <f>_xlfn.XLOOKUP(A14,門市主檔!A:A,門市主檔!B:B,"")</f>
        <v>蘆洲信義店</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V</v>
      </c>
      <c r="F14" s="120" t="str">
        <f>_xlfn.LET(
 _xlpm.狀態, IFERROR(VLOOKUP(A14,門市狀態!A:D,4,FALSE),""),
 IF(
   _xlpm.狀態&lt;&gt;"",
   _xlpm.狀態,
   IF(COUNTBLANK(C14:E14)=3,"未保養","")
 )
)</f>
        <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V</v>
      </c>
      <c r="L14" s="120" t="str">
        <f>_xlfn.XLOOKUP(A14,'0919門市清單主檔'!B:B,'0919門市清單主檔'!V:V,"")</f>
        <v>蘆洲區</v>
      </c>
      <c r="M14" s="153" t="str">
        <f>VLOOKUP(A14,門市主檔!A:B,2,FALSE)</f>
        <v>蘆洲信義店</v>
      </c>
      <c r="N14" s="482" t="str">
        <f>IF(F14="閉店不保養",VLOOKUP(A14,門市狀態!A:C,3,FALSE),"")</f>
        <v/>
      </c>
      <c r="Q14" s="119" t="s">
        <v>9211</v>
      </c>
      <c r="R14" s="119"/>
      <c r="S14" s="153" t="str">
        <f>_xlfn.XLOOKUP(A14,'0919門市清單主檔'!B:B,'0919門市清單主檔'!J:J,"")</f>
        <v>新北市蘆洲區信義路35號</v>
      </c>
    </row>
    <row r="15" spans="1:31" ht="21.6" customHeight="1">
      <c r="A15" s="120">
        <v>4125</v>
      </c>
      <c r="B15" s="120" t="str">
        <f>_xlfn.XLOOKUP(A15,門市主檔!A:A,門市主檔!B:B,"")</f>
        <v>蘆洲長樂店</v>
      </c>
      <c r="C15" s="146" t="str">
        <f>IF(COUNTIFS(門市主檔!A:A,A15,門市主檔!I:I,"PMQ2",門市主檔!J:J,"&lt;"&amp;$M$2)&gt;0,"V","")</f>
        <v>V</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V</v>
      </c>
      <c r="L15" s="120" t="str">
        <f>_xlfn.XLOOKUP(A15,'0919門市清單主檔'!B:B,'0919門市清單主檔'!V:V,"")</f>
        <v>蘆洲區</v>
      </c>
      <c r="M15" s="153" t="str">
        <f>VLOOKUP(A15,門市主檔!A:B,2,FALSE)</f>
        <v>蘆洲長樂店</v>
      </c>
      <c r="N15" s="482" t="str">
        <f>IF(F15="閉店不保養",VLOOKUP(A15,門市狀態!A:C,3,FALSE),"")</f>
        <v/>
      </c>
      <c r="Q15" s="119" t="s">
        <v>9211</v>
      </c>
      <c r="R15" s="119"/>
      <c r="S15" s="153" t="str">
        <f>_xlfn.XLOOKUP(A15,'0919門市清單主檔'!B:B,'0919門市清單主檔'!J:J,"")</f>
        <v>新北市蘆洲區長樂路22號</v>
      </c>
    </row>
    <row r="16" spans="1:31" ht="21.6" customHeight="1">
      <c r="A16" s="120">
        <v>3892</v>
      </c>
      <c r="B16" s="120" t="str">
        <f>_xlfn.XLOOKUP(A16,門市主檔!A:A,門市主檔!B:B,"")</f>
        <v>蘆洲光榮店</v>
      </c>
      <c r="C16" s="146" t="str">
        <f>IF(COUNTIFS(門市主檔!A:A,A16,門市主檔!I:I,"PMQ2",門市主檔!J:J,"&lt;"&amp;$M$2)&gt;0,"V","")</f>
        <v>V</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V</v>
      </c>
      <c r="L16" s="120" t="str">
        <f>_xlfn.XLOOKUP(A16,'0919門市清單主檔'!B:B,'0919門市清單主檔'!V:V,"")</f>
        <v>蘆洲區</v>
      </c>
      <c r="M16" s="153" t="str">
        <f>VLOOKUP(A16,門市主檔!A:B,2,FALSE)</f>
        <v>蘆洲光榮店</v>
      </c>
      <c r="N16" s="482" t="str">
        <f>IF(F16="閉店不保養",VLOOKUP(A16,門市狀態!A:C,3,FALSE),"")</f>
        <v/>
      </c>
      <c r="Q16" s="119" t="s">
        <v>9211</v>
      </c>
      <c r="R16" s="119"/>
      <c r="S16" s="153" t="str">
        <f>_xlfn.XLOOKUP(A16,'0919門市清單主檔'!B:B,'0919門市清單主檔'!J:J,"")</f>
        <v>新北市蘆洲區光榮路68、70號一樓全部</v>
      </c>
    </row>
    <row r="17" spans="1:19" ht="21.6" customHeight="1">
      <c r="A17" s="120">
        <v>4036</v>
      </c>
      <c r="B17" s="120" t="str">
        <f>_xlfn.XLOOKUP(A17,門市主檔!A:A,門市主檔!B:B,"")</f>
        <v>蘆洲永樂店</v>
      </c>
      <c r="C17" s="146" t="str">
        <f>IF(COUNTIFS(門市主檔!A:A,A17,門市主檔!I:I,"PMQ2",門市主檔!J:J,"&lt;"&amp;$M$2)&gt;0,"V","")</f>
        <v>V</v>
      </c>
      <c r="D17" s="146" t="str">
        <f>IF(AND(C17&lt;&gt;"V", COUNTIFS(門市主檔!A:A,A17,門市主檔!I:I,"PMQ2",門市主檔!J:J,"&lt;"&amp;$M$3)&gt;0), "V", "")</f>
        <v/>
      </c>
      <c r="E17" s="146" t="str">
        <f>IF(AND(C17&lt;&gt;"V",D17&lt;&gt;"V", COUNTIFS(門市主檔!A:A,A17,門市主檔!I:I,"PMQ2")), "V", "")</f>
        <v/>
      </c>
      <c r="F17" s="120" t="str">
        <f ca="1">_xlfn.LET(
 _xlpm.狀態, IFERROR(VLOOKUP(A17,門市狀態!A:D,4,FALSE),""),
 IF(
   _xlpm.狀態&lt;&gt;"",
   _xlpm.狀態,
   IF(COUNTBLANK(C17:E17)=3,"未保養","")
 )
)</f>
        <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V</v>
      </c>
      <c r="L17" s="120" t="str">
        <f>_xlfn.XLOOKUP(A17,'0919門市清單主檔'!B:B,'0919門市清單主檔'!V:V,"")</f>
        <v>蘆洲區</v>
      </c>
      <c r="M17" s="153" t="str">
        <f>VLOOKUP(A17,門市主檔!A:B,2,FALSE)</f>
        <v>蘆洲永樂店</v>
      </c>
      <c r="N17" s="482" t="str">
        <f ca="1">IF(F17="閉店不保養",VLOOKUP(A17,門市狀態!A:C,3,FALSE),"")</f>
        <v/>
      </c>
      <c r="Q17" s="119"/>
      <c r="R17" s="119"/>
      <c r="S17" s="153" t="str">
        <f>_xlfn.XLOOKUP(A17,'0919門市清單主檔'!B:B,'0919門市清單主檔'!J:J,"")</f>
        <v>新北市蘆洲區永樂街38巷32.34號</v>
      </c>
    </row>
    <row r="18" spans="1:19" ht="21.6" customHeight="1">
      <c r="A18" s="120">
        <v>5197</v>
      </c>
      <c r="B18" s="120" t="str">
        <f>_xlfn.XLOOKUP(A18,門市主檔!A:A,門市主檔!B:B,"")</f>
        <v>蘆洲鴻悅店</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V</v>
      </c>
      <c r="F18" s="120" t="str">
        <f>_xlfn.LET(
 _xlpm.狀態, IFERROR(VLOOKUP(A18,門市狀態!A:D,4,FALSE),""),
 IF(
   _xlpm.狀態&lt;&gt;"",
   _xlpm.狀態,
   IF(COUNTBLANK(C18:E18)=3,"未保養","")
 )
)</f>
        <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V</v>
      </c>
      <c r="L18" s="120" t="str">
        <f>_xlfn.XLOOKUP(A18,'0919門市清單主檔'!B:B,'0919門市清單主檔'!V:V,"")</f>
        <v>蘆洲區</v>
      </c>
      <c r="M18" s="153" t="str">
        <f>VLOOKUP(A18,門市主檔!A:B,2,FALSE)</f>
        <v>蘆洲鴻悅店</v>
      </c>
      <c r="N18" s="482" t="str">
        <f>IF(F18="閉店不保養",VLOOKUP(A18,門市狀態!A:C,3,FALSE),"")</f>
        <v/>
      </c>
      <c r="Q18" s="119" t="s">
        <v>9211</v>
      </c>
      <c r="R18" s="119"/>
      <c r="S18" s="153" t="str">
        <f>_xlfn.XLOOKUP(A18,'0919門市清單主檔'!B:B,'0919門市清單主檔'!J:J,"")</f>
        <v>新北市蘆洲區永安南路二段268之1、268之2</v>
      </c>
    </row>
    <row r="19" spans="1:19" ht="21.6" customHeight="1">
      <c r="A19" s="120">
        <v>4923</v>
      </c>
      <c r="B19" s="120" t="str">
        <f>_xlfn.XLOOKUP(A19,門市主檔!A:A,門市主檔!B:B,"")</f>
        <v>蘆洲永平店</v>
      </c>
      <c r="C19" s="146" t="str">
        <f>IF(COUNTIFS(門市主檔!A:A,A19,門市主檔!I:I,"PMQ2",門市主檔!J:J,"&lt;"&amp;$M$2)&gt;0,"V","")</f>
        <v>V</v>
      </c>
      <c r="D19" s="146" t="str">
        <f>IF(AND(C19&lt;&gt;"V", COUNTIFS(門市主檔!A:A,A19,門市主檔!I:I,"PMQ2",門市主檔!J:J,"&lt;"&amp;$M$3)&gt;0), "V", "")</f>
        <v/>
      </c>
      <c r="E19" s="146" t="str">
        <f>IF(AND(C19&lt;&gt;"V",D19&lt;&gt;"V", COUNTIFS(門市主檔!A:A,A19,門市主檔!I:I,"PMQ2")), "V", "")</f>
        <v/>
      </c>
      <c r="F19" s="120" t="str">
        <f>_xlfn.LET(
 _xlpm.狀態, IFERROR(VLOOKUP(A19,門市狀態!A:D,4,FALSE),""),
 IF(
   _xlpm.狀態&lt;&gt;"",
   _xlpm.狀態,
   IF(COUNTBLANK(C19:E19)=3,"未保養","")
 )
)</f>
        <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V</v>
      </c>
      <c r="L19" s="120" t="str">
        <f>_xlfn.XLOOKUP(A19,'0919門市清單主檔'!B:B,'0919門市清單主檔'!V:V,"")</f>
        <v>蘆洲區</v>
      </c>
      <c r="M19" s="153" t="str">
        <f>VLOOKUP(A19,門市主檔!A:B,2,FALSE)</f>
        <v>蘆洲永平店</v>
      </c>
      <c r="N19" s="482" t="str">
        <f>IF(F19="閉店不保養",VLOOKUP(A19,門市狀態!A:C,3,FALSE),"")</f>
        <v/>
      </c>
      <c r="Q19" s="119" t="s">
        <v>9211</v>
      </c>
      <c r="R19" s="119"/>
      <c r="S19" s="153" t="str">
        <f>_xlfn.XLOOKUP(A19,'0919門市清單主檔'!B:B,'0919門市清單主檔'!J:J,"")</f>
        <v>新北市蘆洲區永平街32巷22弄1號一樓全部與地下室倉儲空間</v>
      </c>
    </row>
    <row r="20" spans="1:19" ht="21.6" customHeight="1">
      <c r="A20" s="120">
        <v>2301</v>
      </c>
      <c r="B20" s="120" t="str">
        <f>_xlfn.XLOOKUP(A20,門市主檔!A:A,門市主檔!B:B,"")</f>
        <v>蘆洲樂平店</v>
      </c>
      <c r="C20" s="146" t="str">
        <f>IF(COUNTIFS(門市主檔!A:A,A20,門市主檔!I:I,"PMQ2",門市主檔!J:J,"&lt;"&amp;$M$2)&gt;0,"V","")</f>
        <v>V</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V</v>
      </c>
      <c r="L20" s="120" t="str">
        <f>_xlfn.XLOOKUP(A20,'0919門市清單主檔'!B:B,'0919門市清單主檔'!V:V,"")</f>
        <v>蘆洲區</v>
      </c>
      <c r="M20" s="153" t="str">
        <f>VLOOKUP(A20,門市主檔!A:B,2,FALSE)</f>
        <v>蘆洲樂平店</v>
      </c>
      <c r="N20" s="482" t="str">
        <f>IF(F20="閉店不保養",VLOOKUP(A20,門市狀態!A:C,3,FALSE),"")</f>
        <v/>
      </c>
      <c r="Q20" s="119" t="s">
        <v>9211</v>
      </c>
      <c r="R20" s="119"/>
      <c r="S20" s="153" t="str">
        <f>_xlfn.XLOOKUP(A20,'0919門市清單主檔'!B:B,'0919門市清單主檔'!J:J,"")</f>
        <v>新北市蘆洲區永平街30號</v>
      </c>
    </row>
    <row r="21" spans="1:19" ht="21.6" customHeight="1">
      <c r="A21" s="120" t="s">
        <v>53</v>
      </c>
      <c r="B21" s="120" t="str">
        <f>_xlfn.XLOOKUP(A21,門市主檔!A:A,門市主檔!B:B,"")</f>
        <v>蘆洲權義店</v>
      </c>
      <c r="C21" s="146" t="str">
        <f>IF(COUNTIFS(門市主檔!A:A,A21,門市主檔!I:I,"PMQ2",門市主檔!J:J,"&lt;"&amp;$M$2)&gt;0,"V","")</f>
        <v>V</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V</v>
      </c>
      <c r="L21" s="120" t="str">
        <f>_xlfn.XLOOKUP(A21,'0919門市清單主檔'!B:B,'0919門市清單主檔'!V:V,"")</f>
        <v>蘆洲區</v>
      </c>
      <c r="M21" s="153" t="str">
        <f>VLOOKUP(A21,門市主檔!A:B,2,FALSE)</f>
        <v>蘆洲權義店</v>
      </c>
      <c r="N21" s="482" t="str">
        <f>IF(F21="閉店不保養",VLOOKUP(A21,門市狀態!A:C,3,FALSE),"")</f>
        <v/>
      </c>
      <c r="Q21" s="119" t="s">
        <v>9211</v>
      </c>
      <c r="R21" s="119"/>
      <c r="S21" s="153" t="str">
        <f>_xlfn.XLOOKUP(A21,'0919門市清單主檔'!B:B,'0919門市清單主檔'!J:J,"")</f>
        <v>新北市蘆洲區民權路113號</v>
      </c>
    </row>
    <row r="22" spans="1:19" ht="21.6" customHeight="1">
      <c r="A22" s="120">
        <v>5430</v>
      </c>
      <c r="B22" s="120" t="str">
        <f>_xlfn.XLOOKUP(A22,門市主檔!A:A,門市主檔!B:B,"")</f>
        <v>蘆洲河上洲</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V</v>
      </c>
      <c r="F22" s="120" t="str">
        <f>_xlfn.LET(
 _xlpm.狀態, IFERROR(VLOOKUP(A22,門市狀態!A:D,4,FALSE),""),
 IF(
   _xlpm.狀態&lt;&gt;"",
   _xlpm.狀態,
   IF(COUNTBLANK(C22:E22)=3,"未保養","")
 )
)</f>
        <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V</v>
      </c>
      <c r="L22" s="120" t="str">
        <f>_xlfn.XLOOKUP(A22,'0919門市清單主檔'!B:B,'0919門市清單主檔'!V:V,"")</f>
        <v>蘆洲區</v>
      </c>
      <c r="M22" s="153" t="str">
        <f>VLOOKUP(A22,門市主檔!A:B,2,FALSE)</f>
        <v>蘆洲河上洲</v>
      </c>
      <c r="N22" s="482" t="str">
        <f>IF(F22="閉店不保養",VLOOKUP(A22,門市狀態!A:C,3,FALSE),"")</f>
        <v/>
      </c>
      <c r="Q22" s="119" t="s">
        <v>9211</v>
      </c>
      <c r="R22" s="119"/>
      <c r="S22" s="153" t="str">
        <f>_xlfn.XLOOKUP(A22,'0919門市清單主檔'!B:B,'0919門市清單主檔'!J:J,"")</f>
        <v>新北市蘆洲區民族路424號一樓、424-1號一、二樓</v>
      </c>
    </row>
    <row r="23" spans="1:19" ht="21.6" customHeight="1">
      <c r="A23" s="120">
        <v>2958</v>
      </c>
      <c r="B23" s="120" t="str">
        <f>_xlfn.XLOOKUP(A23,門市主檔!A:A,門市主檔!B:B,"")</f>
        <v>北縣蘆旺店</v>
      </c>
      <c r="C23" s="146" t="str">
        <f>IF(COUNTIFS(門市主檔!A:A,A23,門市主檔!I:I,"PMQ2",門市主檔!J:J,"&lt;"&amp;$M$2)&gt;0,"V","")</f>
        <v/>
      </c>
      <c r="D23" s="146" t="str">
        <f>IF(AND(C23&lt;&gt;"V", COUNTIFS(門市主檔!A:A,A23,門市主檔!I:I,"PMQ2",門市主檔!J:J,"&lt;"&amp;$M$3)&gt;0), "V", "")</f>
        <v/>
      </c>
      <c r="E23" s="146" t="str">
        <f>IF(AND(C23&lt;&gt;"V",D23&lt;&gt;"V", COUNTIFS(門市主檔!A:A,A23,門市主檔!I:I,"PMQ2")), "V", "")</f>
        <v>V</v>
      </c>
      <c r="F23" s="120" t="str">
        <f>_xlfn.LET(
 _xlpm.狀態, IFERROR(VLOOKUP(A23,門市狀態!A:D,4,FALSE),""),
 IF(
   _xlpm.狀態&lt;&gt;"",
   _xlpm.狀態,
   IF(COUNTBLANK(C23:E23)=3,"未保養","")
 )
)</f>
        <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V</v>
      </c>
      <c r="L23" s="120" t="str">
        <f>_xlfn.XLOOKUP(A23,'0919門市清單主檔'!B:B,'0919門市清單主檔'!V:V,"")</f>
        <v>蘆洲區</v>
      </c>
      <c r="M23" s="153" t="str">
        <f>VLOOKUP(A23,門市主檔!A:B,2,FALSE)</f>
        <v>北縣蘆旺店</v>
      </c>
      <c r="N23" s="482" t="str">
        <f>IF(F23="閉店不保養",VLOOKUP(A23,門市狀態!A:C,3,FALSE),"")</f>
        <v/>
      </c>
      <c r="Q23" s="119" t="s">
        <v>9211</v>
      </c>
      <c r="R23" s="119"/>
      <c r="S23" s="153" t="str">
        <f>_xlfn.XLOOKUP(A23,'0919門市清單主檔'!B:B,'0919門市清單主檔'!J:J,"")</f>
        <v>新北市蘆洲區正和街47號</v>
      </c>
    </row>
    <row r="24" spans="1:19" ht="21.6" customHeight="1">
      <c r="A24" s="120">
        <v>5082</v>
      </c>
      <c r="B24" s="120" t="str">
        <f>_xlfn.XLOOKUP(A24,門市主檔!A:A,門市主檔!B:B,"")</f>
        <v>蘆洲水湳店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V</v>
      </c>
      <c r="F24" s="120" t="str">
        <f>_xlfn.LET(
 _xlpm.狀態, IFERROR(VLOOKUP(A24,門市狀態!A:D,4,FALSE),""),
 IF(
   _xlpm.狀態&lt;&gt;"",
   _xlpm.狀態,
   IF(COUNTBLANK(C24:E24)=3,"未保養","")
 )
)</f>
        <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V</v>
      </c>
      <c r="L24" s="120" t="str">
        <f>_xlfn.XLOOKUP(A24,'0919門市清單主檔'!B:B,'0919門市清單主檔'!V:V,"")</f>
        <v>蘆洲區</v>
      </c>
      <c r="M24" s="153" t="str">
        <f>VLOOKUP(A24,門市主檔!A:B,2,FALSE)</f>
        <v>蘆洲水湳店</v>
      </c>
      <c r="N24" s="482" t="str">
        <f>IF(F24="閉店不保養",VLOOKUP(A24,門市狀態!A:C,3,FALSE),"")</f>
        <v/>
      </c>
      <c r="Q24" s="119" t="s">
        <v>9211</v>
      </c>
      <c r="R24" s="119"/>
      <c r="S24" s="153" t="str">
        <f>_xlfn.XLOOKUP(A24,'0919門市清單主檔'!B:B,'0919門市清單主檔'!J:J,"")</f>
        <v>新北市蘆洲區水湳街150號1樓</v>
      </c>
    </row>
    <row r="25" spans="1:19" ht="21.6" customHeight="1">
      <c r="A25" s="120">
        <v>4609</v>
      </c>
      <c r="B25" s="120" t="str">
        <f>_xlfn.XLOOKUP(A25,門市主檔!A:A,門市主檔!B:B,"")</f>
        <v>蘆洲洲正店</v>
      </c>
      <c r="C25" s="146" t="str">
        <f>IF(COUNTIFS(門市主檔!A:A,A25,門市主檔!I:I,"PMQ2",門市主檔!J:J,"&lt;"&amp;$M$2)&gt;0,"V","")</f>
        <v/>
      </c>
      <c r="D25" s="146" t="str">
        <f>IF(AND(C25&lt;&gt;"V", COUNTIFS(門市主檔!A:A,A25,門市主檔!I:I,"PMQ2",門市主檔!J:J,"&lt;"&amp;$M$3)&gt;0), "V", "")</f>
        <v>V</v>
      </c>
      <c r="E25" s="146" t="str">
        <f>IF(AND(C25&lt;&gt;"V",D25&lt;&gt;"V", COUNTIFS(門市主檔!A:A,A25,門市主檔!I:I,"PMQ2")), "V", "")</f>
        <v/>
      </c>
      <c r="F25" s="120" t="str">
        <f>_xlfn.LET(
 _xlpm.狀態, IFERROR(VLOOKUP(A25,門市狀態!A:D,4,FALSE),""),
 IF(
   _xlpm.狀態&lt;&gt;"",
   _xlpm.狀態,
   IF(COUNTBLANK(C25:E25)=3,"未保養","")
 )
)</f>
        <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V</v>
      </c>
      <c r="L25" s="120" t="str">
        <f>_xlfn.XLOOKUP(A25,'0919門市清單主檔'!B:B,'0919門市清單主檔'!V:V,"")</f>
        <v>蘆洲區</v>
      </c>
      <c r="M25" s="153" t="str">
        <f>VLOOKUP(A25,門市主檔!A:B,2,FALSE)</f>
        <v>蘆洲洲正店</v>
      </c>
      <c r="N25" s="482" t="str">
        <f>IF(F25="閉店不保養",VLOOKUP(A25,門市狀態!A:C,3,FALSE),"")</f>
        <v/>
      </c>
      <c r="Q25" s="119"/>
      <c r="R25" s="119"/>
      <c r="S25" s="153" t="str">
        <f>_xlfn.XLOOKUP(A25,'0919門市清單主檔'!B:B,'0919門市清單主檔'!J:J,"")</f>
        <v>新北市蘆洲區中正路185巷78弄1、3號</v>
      </c>
    </row>
    <row r="26" spans="1:19" ht="21.6" customHeight="1">
      <c r="A26" s="120">
        <v>5341</v>
      </c>
      <c r="B26" s="120" t="str">
        <f>_xlfn.XLOOKUP(A26,門市主檔!A:A,門市主檔!B:B,"")</f>
        <v>蘆洲切仔麵</v>
      </c>
      <c r="C26" s="146" t="str">
        <f>IF(COUNTIFS(門市主檔!A:A,A26,門市主檔!I:I,"PMQ2",門市主檔!J:J,"&lt;"&amp;$M$2)&gt;0,"V","")</f>
        <v/>
      </c>
      <c r="D26" s="146" t="str">
        <f>IF(AND(C26&lt;&gt;"V", COUNTIFS(門市主檔!A:A,A26,門市主檔!I:I,"PMQ2",門市主檔!J:J,"&lt;"&amp;$M$3)&gt;0), "V", "")</f>
        <v/>
      </c>
      <c r="E26" s="146" t="str">
        <f>IF(AND(C26&lt;&gt;"V",D26&lt;&gt;"V", COUNTIFS(門市主檔!A:A,A26,門市主檔!I:I,"PMQ2")), "V", "")</f>
        <v>V</v>
      </c>
      <c r="F26" s="120" t="str">
        <f>_xlfn.LET(
 _xlpm.狀態, IFERROR(VLOOKUP(A26,門市狀態!A:D,4,FALSE),""),
 IF(
   _xlpm.狀態&lt;&gt;"",
   _xlpm.狀態,
   IF(COUNTBLANK(C26:E26)=3,"未保養","")
 )
)</f>
        <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V</v>
      </c>
      <c r="L26" s="120" t="str">
        <f>_xlfn.XLOOKUP(A26,'0919門市清單主檔'!B:B,'0919門市清單主檔'!V:V,"")</f>
        <v>蘆洲區</v>
      </c>
      <c r="M26" s="153" t="str">
        <f>VLOOKUP(A26,門市主檔!A:B,2,FALSE)</f>
        <v>蘆洲切仔麵</v>
      </c>
      <c r="N26" s="482" t="str">
        <f>IF(F26="閉店不保養",VLOOKUP(A26,門市狀態!A:C,3,FALSE),"")</f>
        <v/>
      </c>
      <c r="Q26" s="119" t="s">
        <v>9211</v>
      </c>
      <c r="R26" s="119"/>
      <c r="S26" s="153" t="str">
        <f>_xlfn.XLOOKUP(A26,'0919門市清單主檔'!B:B,'0919門市清單主檔'!J:J,"")</f>
        <v>新北市蘆洲區中山二路77號</v>
      </c>
    </row>
    <row r="27" spans="1:19" ht="21.6" customHeight="1">
      <c r="A27" s="120">
        <v>3929</v>
      </c>
      <c r="B27" s="120" t="str">
        <f>_xlfn.XLOOKUP(A27,門市主檔!A:A,門市主檔!B:B,"")</f>
        <v>蘆洲中山一</v>
      </c>
      <c r="C27" s="146" t="str">
        <f>IF(COUNTIFS(門市主檔!A:A,A27,門市主檔!I:I,"PMQ2",門市主檔!J:J,"&lt;"&amp;$M$2)&gt;0,"V","")</f>
        <v>V</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V</v>
      </c>
      <c r="L27" s="120" t="str">
        <f>_xlfn.XLOOKUP(A27,'0919門市清單主檔'!B:B,'0919門市清單主檔'!V:V,"")</f>
        <v>蘆洲區</v>
      </c>
      <c r="M27" s="153" t="str">
        <f>VLOOKUP(A27,門市主檔!A:B,2,FALSE)</f>
        <v>蘆洲中山一</v>
      </c>
      <c r="N27" s="482" t="str">
        <f>IF(F27="閉店不保養",VLOOKUP(A27,門市狀態!A:C,3,FALSE),"")</f>
        <v/>
      </c>
      <c r="Q27" s="119"/>
      <c r="R27" s="119"/>
      <c r="S27" s="153" t="str">
        <f>_xlfn.XLOOKUP(A27,'0919門市清單主檔'!B:B,'0919門市清單主檔'!J:J,"")</f>
        <v>新北市蘆洲區中山一路293/293-1號全部</v>
      </c>
    </row>
    <row r="28" spans="1:19" ht="21.6" customHeight="1">
      <c r="A28" s="120">
        <v>5354</v>
      </c>
      <c r="B28" s="120" t="str">
        <f>_xlfn.XLOOKUP(A28,門市主檔!A:A,門市主檔!B:B,"")</f>
        <v>蘆洲希望店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V</v>
      </c>
      <c r="F28" s="120" t="str">
        <f>_xlfn.LET(
 _xlpm.狀態, IFERROR(VLOOKUP(A28,門市狀態!A:D,4,FALSE),""),
 IF(
   _xlpm.狀態&lt;&gt;"",
   _xlpm.狀態,
   IF(COUNTBLANK(C28:E28)=3,"未保養","")
 )
)</f>
        <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V</v>
      </c>
      <c r="L28" s="120" t="str">
        <f>_xlfn.XLOOKUP(A28,'0919門市清單主檔'!B:B,'0919門市清單主檔'!V:V,"")</f>
        <v>蘆洲區</v>
      </c>
      <c r="M28" s="153" t="str">
        <f>VLOOKUP(A28,門市主檔!A:B,2,FALSE)</f>
        <v>蘆洲希望店</v>
      </c>
      <c r="N28" s="482" t="str">
        <f>IF(F28="閉店不保養",VLOOKUP(A28,門市狀態!A:C,3,FALSE),"")</f>
        <v/>
      </c>
      <c r="Q28" s="119" t="s">
        <v>9211</v>
      </c>
      <c r="R28" s="119"/>
      <c r="S28" s="153" t="str">
        <f>_xlfn.XLOOKUP(A28,'0919門市清單主檔'!B:B,'0919門市清單主檔'!J:J,"")</f>
        <v>新北市蘆洲區三民路368號1樓之1</v>
      </c>
    </row>
    <row r="29" spans="1:19" ht="21.6" customHeight="1">
      <c r="A29" s="120">
        <v>4208</v>
      </c>
      <c r="B29" s="120" t="str">
        <f>_xlfn.XLOOKUP(A29,門市主檔!A:A,門市主檔!B:B,"")</f>
        <v>新莊瓊泰店</v>
      </c>
      <c r="C29" s="146" t="str">
        <f>IF(COUNTIFS(門市主檔!A:A,A29,門市主檔!I:I,"PMQ2",門市主檔!J:J,"&lt;"&amp;$M$2)&gt;0,"V","")</f>
        <v>V</v>
      </c>
      <c r="D29" s="146" t="str">
        <f>IF(AND(C29&lt;&gt;"V", COUNTIFS(門市主檔!A:A,A29,門市主檔!I:I,"PMQ2",門市主檔!J:J,"&lt;"&amp;$M$3)&gt;0), "V", "")</f>
        <v/>
      </c>
      <c r="E29" s="146" t="str">
        <f>IF(AND(C29&lt;&gt;"V",D29&lt;&gt;"V", COUNTIFS(門市主檔!A:A,A29,門市主檔!I:I,"PMQ2")), "V", "")</f>
        <v/>
      </c>
      <c r="F29" s="120" t="str">
        <f>_xlfn.LET(
 _xlpm.狀態, IFERROR(VLOOKUP(A29,門市狀態!A:D,4,FALSE),""),
 IF(
   _xlpm.狀態&lt;&gt;"",
   _xlpm.狀態,
   IF(COUNTBLANK(C29:E29)=3,"未保養","")
 )
)</f>
        <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V</v>
      </c>
      <c r="L29" s="120" t="str">
        <f>_xlfn.XLOOKUP(A29,'0919門市清單主檔'!B:B,'0919門市清單主檔'!V:V,"")</f>
        <v>新莊區</v>
      </c>
      <c r="M29" s="153" t="str">
        <f>VLOOKUP(A29,門市主檔!A:B,2,FALSE)</f>
        <v>新莊瓊泰店</v>
      </c>
      <c r="N29" s="482" t="str">
        <f>IF(F29="閉店不保養",VLOOKUP(A29,門市狀態!A:C,3,FALSE),"")</f>
        <v/>
      </c>
      <c r="Q29" s="119"/>
      <c r="R29" s="124" t="s">
        <v>9212</v>
      </c>
      <c r="S29" s="153" t="str">
        <f>_xlfn.XLOOKUP(A29,'0919門市清單主檔'!B:B,'0919門市清單主檔'!J:J,"")</f>
        <v>新北市新莊區瓊泰路59號及61號</v>
      </c>
    </row>
    <row r="30" spans="1:19" ht="21.6" customHeight="1">
      <c r="A30" s="120">
        <v>2109</v>
      </c>
      <c r="B30" s="120" t="str">
        <f>_xlfn.XLOOKUP(A30,門市主檔!A:A,門市主檔!B:B,"")</f>
        <v>新莊瓊林南</v>
      </c>
      <c r="C30" s="146" t="str">
        <f>IF(COUNTIFS(門市主檔!A:A,A30,門市主檔!I:I,"PMQ2",門市主檔!J:J,"&lt;"&amp;$M$2)&gt;0,"V","")</f>
        <v>V</v>
      </c>
      <c r="D30" s="146" t="str">
        <f>IF(AND(C30&lt;&gt;"V", COUNTIFS(門市主檔!A:A,A30,門市主檔!I:I,"PMQ2",門市主檔!J:J,"&lt;"&amp;$M$3)&gt;0), "V", "")</f>
        <v/>
      </c>
      <c r="E30" s="146" t="str">
        <f>IF(AND(C30&lt;&gt;"V",D30&lt;&gt;"V", COUNTIFS(門市主檔!A:A,A30,門市主檔!I:I,"PMQ2")), "V", "")</f>
        <v/>
      </c>
      <c r="F30" s="120" t="str">
        <f>_xlfn.LET(
 _xlpm.狀態, IFERROR(VLOOKUP(A30,門市狀態!A:D,4,FALSE),""),
 IF(
   _xlpm.狀態&lt;&gt;"",
   _xlpm.狀態,
   IF(COUNTBLANK(C30:E30)=3,"未保養","")
 )
)</f>
        <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V</v>
      </c>
      <c r="L30" s="120" t="str">
        <f>_xlfn.XLOOKUP(A30,'0919門市清單主檔'!B:B,'0919門市清單主檔'!V:V,"")</f>
        <v>新莊區</v>
      </c>
      <c r="M30" s="153" t="str">
        <f>VLOOKUP(A30,門市主檔!A:B,2,FALSE)</f>
        <v>新莊瓊林南</v>
      </c>
      <c r="N30" s="482" t="str">
        <f>IF(F30="閉店不保養",VLOOKUP(A30,門市狀態!A:C,3,FALSE),"")</f>
        <v/>
      </c>
      <c r="Q30" s="119" t="s">
        <v>9211</v>
      </c>
      <c r="R30" s="119"/>
      <c r="S30" s="153" t="str">
        <f>_xlfn.XLOOKUP(A30,'0919門市清單主檔'!B:B,'0919門市清單主檔'!J:J,"")</f>
        <v>新北市新莊區瓊林南路133號</v>
      </c>
    </row>
    <row r="31" spans="1:19" ht="21.6" customHeight="1">
      <c r="A31" s="120">
        <v>4005</v>
      </c>
      <c r="B31" s="120" t="str">
        <f>_xlfn.XLOOKUP(A31,門市主檔!A:A,門市主檔!B:B,"")</f>
        <v>新莊雙鳳店</v>
      </c>
      <c r="C31" s="146" t="str">
        <f>IF(COUNTIFS(門市主檔!A:A,A31,門市主檔!I:I,"PMQ2",門市主檔!J:J,"&lt;"&amp;$M$2)&gt;0,"V","")</f>
        <v>V</v>
      </c>
      <c r="D31" s="146" t="str">
        <f>IF(AND(C31&lt;&gt;"V", COUNTIFS(門市主檔!A:A,A31,門市主檔!I:I,"PMQ2",門市主檔!J:J,"&lt;"&amp;$M$3)&gt;0), "V", "")</f>
        <v/>
      </c>
      <c r="E31" s="146" t="str">
        <f>IF(AND(C31&lt;&gt;"V",D31&lt;&gt;"V", COUNTIFS(門市主檔!A:A,A31,門市主檔!I:I,"PMQ2")), "V", "")</f>
        <v/>
      </c>
      <c r="F31" s="120" t="str">
        <f>_xlfn.LET(
 _xlpm.狀態, IFERROR(VLOOKUP(A31,門市狀態!A:D,4,FALSE),""),
 IF(
   _xlpm.狀態&lt;&gt;"",
   _xlpm.狀態,
   IF(COUNTBLANK(C31:E31)=3,"未保養","")
 )
)</f>
        <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V</v>
      </c>
      <c r="L31" s="120" t="str">
        <f>_xlfn.XLOOKUP(A31,'0919門市清單主檔'!B:B,'0919門市清單主檔'!V:V,"")</f>
        <v>新莊區</v>
      </c>
      <c r="M31" s="153" t="str">
        <f>VLOOKUP(A31,門市主檔!A:B,2,FALSE)</f>
        <v>新莊雙鳳店</v>
      </c>
      <c r="N31" s="482" t="str">
        <f>IF(F31="閉店不保養",VLOOKUP(A31,門市狀態!A:C,3,FALSE),"")</f>
        <v/>
      </c>
      <c r="Q31" s="119"/>
      <c r="R31" s="119"/>
      <c r="S31" s="153" t="str">
        <f>_xlfn.XLOOKUP(A31,'0919門市清單主檔'!B:B,'0919門市清單主檔'!J:J,"")</f>
        <v>新北市新莊區雙鳳路53號一樓</v>
      </c>
    </row>
    <row r="32" spans="1:19" ht="21.6" customHeight="1">
      <c r="A32" s="120">
        <v>2743</v>
      </c>
      <c r="B32" s="120" t="str">
        <f>_xlfn.XLOOKUP(A32,門市主檔!A:A,門市主檔!B:B,"")</f>
        <v>新莊豐年店</v>
      </c>
      <c r="C32" s="146" t="str">
        <f>IF(COUNTIFS(門市主檔!A:A,A32,門市主檔!I:I,"PMQ2",門市主檔!J:J,"&lt;"&amp;$M$2)&gt;0,"V","")</f>
        <v>V</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V</v>
      </c>
      <c r="L32" s="120" t="str">
        <f>_xlfn.XLOOKUP(A32,'0919門市清單主檔'!B:B,'0919門市清單主檔'!V:V,"")</f>
        <v>新莊區</v>
      </c>
      <c r="M32" s="153" t="str">
        <f>VLOOKUP(A32,門市主檔!A:B,2,FALSE)</f>
        <v>新莊豐年店</v>
      </c>
      <c r="N32" s="482" t="str">
        <f>IF(F32="閉店不保養",VLOOKUP(A32,門市狀態!A:C,3,FALSE),"")</f>
        <v/>
      </c>
      <c r="Q32" s="119" t="s">
        <v>9211</v>
      </c>
      <c r="R32" s="119"/>
      <c r="S32" s="153" t="str">
        <f>_xlfn.XLOOKUP(A32,'0919門市清單主檔'!B:B,'0919門市清單主檔'!J:J,"")</f>
        <v>新北市新莊區豐年街118之1號</v>
      </c>
    </row>
    <row r="33" spans="1:19" ht="21.6" customHeight="1">
      <c r="A33" s="120" t="s">
        <v>97</v>
      </c>
      <c r="B33" s="120" t="str">
        <f>_xlfn.XLOOKUP(A33,門市主檔!A:A,門市主檔!B:B,"")</f>
        <v>車麗屋新莊店</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V</v>
      </c>
      <c r="F33" s="120" t="str">
        <f>_xlfn.LET(
 _xlpm.狀態, IFERROR(VLOOKUP(A33,門市狀態!A:D,4,FALSE),""),
 IF(
   _xlpm.狀態&lt;&gt;"",
   _xlpm.狀態,
   IF(COUNTBLANK(C33:E33)=3,"未保養","")
 )
)</f>
        <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v>
      </c>
      <c r="L33" s="120" t="str">
        <f>_xlfn.XLOOKUP(A33,'0919門市清單主檔'!B:B,'0919門市清單主檔'!V:V,"")</f>
        <v>新莊區</v>
      </c>
      <c r="M33" s="153" t="str">
        <f>VLOOKUP(A33,門市主檔!A:B,2,FALSE)</f>
        <v>車麗屋新莊店</v>
      </c>
      <c r="N33" s="482" t="str">
        <f>IF(F33="閉店不保養",VLOOKUP(A33,門市狀態!A:C,3,FALSE),"")</f>
        <v/>
      </c>
      <c r="Q33" s="119"/>
      <c r="R33" s="124" t="s">
        <v>9212</v>
      </c>
      <c r="S33" s="153" t="str">
        <f>_xlfn.XLOOKUP(A33,'0919門市清單主檔'!B:B,'0919門市清單主檔'!J:J,"")</f>
        <v>新北市新莊區頭前路1號及三重區興德路238號</v>
      </c>
    </row>
    <row r="34" spans="1:19" ht="21.6" customHeight="1">
      <c r="A34" s="120">
        <v>3999</v>
      </c>
      <c r="B34" s="120" t="str">
        <f>_xlfn.XLOOKUP(A34,門市主檔!A:A,門市主檔!B:B,"")</f>
        <v>新莊福祐店</v>
      </c>
      <c r="C34" s="146" t="str">
        <f>IF(COUNTIFS(門市主檔!A:A,A34,門市主檔!I:I,"PMQ2",門市主檔!J:J,"&lt;"&amp;$M$2)&gt;0,"V","")</f>
        <v/>
      </c>
      <c r="D34" s="146" t="str">
        <f>IF(AND(C34&lt;&gt;"V", COUNTIFS(門市主檔!A:A,A34,門市主檔!I:I,"PMQ2",門市主檔!J:J,"&lt;"&amp;$M$3)&gt;0), "V", "")</f>
        <v>V</v>
      </c>
      <c r="E34" s="146" t="str">
        <f>IF(AND(C34&lt;&gt;"V",D34&lt;&gt;"V", COUNTIFS(門市主檔!A:A,A34,門市主檔!I:I,"PMQ2")), "V", "")</f>
        <v/>
      </c>
      <c r="F34" s="120" t="str">
        <f>_xlfn.LET(
 _xlpm.狀態, IFERROR(VLOOKUP(A34,門市狀態!A:D,4,FALSE),""),
 IF(
   _xlpm.狀態&lt;&gt;"",
   _xlpm.狀態,
   IF(COUNTBLANK(C34:E34)=3,"未保養","")
 )
)</f>
        <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V</v>
      </c>
      <c r="L34" s="120" t="str">
        <f>_xlfn.XLOOKUP(A34,'0919門市清單主檔'!B:B,'0919門市清單主檔'!V:V,"")</f>
        <v>新莊區</v>
      </c>
      <c r="M34" s="153" t="str">
        <f>VLOOKUP(A34,門市主檔!A:B,2,FALSE)</f>
        <v>新莊福祐店</v>
      </c>
      <c r="N34" s="482" t="str">
        <f>IF(F34="閉店不保養",VLOOKUP(A34,門市狀態!A:C,3,FALSE),"")</f>
        <v/>
      </c>
      <c r="Q34" s="119"/>
      <c r="R34" s="119"/>
      <c r="S34" s="153" t="str">
        <f>_xlfn.XLOOKUP(A34,'0919門市清單主檔'!B:B,'0919門市清單主檔'!J:J,"")</f>
        <v>新北市新莊區福壽街188、190號一樓全部</v>
      </c>
    </row>
    <row r="35" spans="1:19" ht="21.6" customHeight="1">
      <c r="A35" s="120">
        <v>4194</v>
      </c>
      <c r="B35" s="120" t="str">
        <f>_xlfn.XLOOKUP(A35,門市主檔!A:A,門市主檔!B:B,"")</f>
        <v>新莊鼎苑店</v>
      </c>
      <c r="C35" s="146" t="str">
        <f>IF(COUNTIFS(門市主檔!A:A,A35,門市主檔!I:I,"PMQ2",門市主檔!J:J,"&lt;"&amp;$M$2)&gt;0,"V","")</f>
        <v/>
      </c>
      <c r="D35" s="146" t="str">
        <f>IF(AND(C35&lt;&gt;"V", COUNTIFS(門市主檔!A:A,A35,門市主檔!I:I,"PMQ2",門市主檔!J:J,"&lt;"&amp;$M$3)&gt;0), "V", "")</f>
        <v>V</v>
      </c>
      <c r="E35" s="146" t="str">
        <f>IF(AND(C35&lt;&gt;"V",D35&lt;&gt;"V", COUNTIFS(門市主檔!A:A,A35,門市主檔!I:I,"PMQ2")), "V", "")</f>
        <v/>
      </c>
      <c r="F35" s="120" t="str">
        <f>_xlfn.LET(
 _xlpm.狀態, IFERROR(VLOOKUP(A35,門市狀態!A:D,4,FALSE),""),
 IF(
   _xlpm.狀態&lt;&gt;"",
   _xlpm.狀態,
   IF(COUNTBLANK(C35:E35)=3,"未保養","")
 )
)</f>
        <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V</v>
      </c>
      <c r="L35" s="120" t="str">
        <f>_xlfn.XLOOKUP(A35,'0919門市清單主檔'!B:B,'0919門市清單主檔'!V:V,"")</f>
        <v>新莊區</v>
      </c>
      <c r="M35" s="153" t="str">
        <f>VLOOKUP(A35,門市主檔!A:B,2,FALSE)</f>
        <v>新莊鼎苑店</v>
      </c>
      <c r="N35" s="482" t="str">
        <f>IF(F35="閉店不保養",VLOOKUP(A35,門市狀態!A:C,3,FALSE),"")</f>
        <v/>
      </c>
      <c r="Q35" s="119" t="s">
        <v>9211</v>
      </c>
      <c r="R35" s="119"/>
      <c r="S35" s="153" t="str">
        <f>_xlfn.XLOOKUP(A35,'0919門市清單主檔'!B:B,'0919門市清單主檔'!J:J,"")</f>
        <v>新北市新莊區福美街98號及福德二街57號</v>
      </c>
    </row>
    <row r="36" spans="1:19" ht="21.6" customHeight="1">
      <c r="A36" s="120" t="s">
        <v>58</v>
      </c>
      <c r="B36" s="120" t="str">
        <f>_xlfn.XLOOKUP(A36,門市主檔!A:A,門市主檔!B:B,"")</f>
        <v>新莊裕民店</v>
      </c>
      <c r="C36" s="146" t="str">
        <f>IF(COUNTIFS(門市主檔!A:A,A36,門市主檔!I:I,"PMQ2",門市主檔!J:J,"&lt;"&amp;$M$2)&gt;0,"V","")</f>
        <v>V</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V</v>
      </c>
      <c r="L36" s="120" t="str">
        <f>_xlfn.XLOOKUP(A36,'0919門市清單主檔'!B:B,'0919門市清單主檔'!V:V,"")</f>
        <v>新莊區</v>
      </c>
      <c r="M36" s="153" t="str">
        <f>VLOOKUP(A36,門市主檔!A:B,2,FALSE)</f>
        <v>新莊裕民店</v>
      </c>
      <c r="N36" s="482" t="str">
        <f>IF(F36="閉店不保養",VLOOKUP(A36,門市狀態!A:C,3,FALSE),"")</f>
        <v/>
      </c>
      <c r="Q36" s="119" t="s">
        <v>9211</v>
      </c>
      <c r="R36" s="119"/>
      <c r="S36" s="153" t="str">
        <f>_xlfn.XLOOKUP(A36,'0919門市清單主檔'!B:B,'0919門市清單主檔'!J:J,"")</f>
        <v>新北市新莊區裕民街83之6號</v>
      </c>
    </row>
    <row r="37" spans="1:19" ht="21.6" customHeight="1">
      <c r="A37" s="120" t="s">
        <v>66</v>
      </c>
      <c r="B37" s="120" t="str">
        <f>_xlfn.XLOOKUP(A37,門市主檔!A:A,門市主檔!B:B,"")</f>
        <v>田倉新樹店</v>
      </c>
      <c r="C37" s="146" t="str">
        <f>IF(COUNTIFS(門市主檔!A:A,A37,門市主檔!I:I,"PMQ2",門市主檔!J:J,"&lt;"&amp;$M$2)&gt;0,"V","")</f>
        <v>V</v>
      </c>
      <c r="D37" s="146" t="str">
        <f>IF(AND(C37&lt;&gt;"V", COUNTIFS(門市主檔!A:A,A37,門市主檔!I:I,"PMQ2",門市主檔!J:J,"&lt;"&amp;$M$3)&gt;0), "V", "")</f>
        <v/>
      </c>
      <c r="E37" s="146" t="str">
        <f>IF(AND(C37&lt;&gt;"V",D37&lt;&gt;"V", COUNTIFS(門市主檔!A:A,A37,門市主檔!I:I,"PMQ2")), "V", "")</f>
        <v/>
      </c>
      <c r="F37" s="120" t="str">
        <f>_xlfn.LET(
 _xlpm.狀態, IFERROR(VLOOKUP(A37,門市狀態!A:D,4,FALSE),""),
 IF(
   _xlpm.狀態&lt;&gt;"",
   _xlpm.狀態,
   IF(COUNTBLANK(C37:E37)=3,"未保養","")
 )
)</f>
        <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v>
      </c>
      <c r="L37" s="120" t="str">
        <f>_xlfn.XLOOKUP(A37,'0919門市清單主檔'!B:B,'0919門市清單主檔'!V:V,"")</f>
        <v>新莊區</v>
      </c>
      <c r="M37" s="153" t="str">
        <f>VLOOKUP(A37,門市主檔!A:B,2,FALSE)</f>
        <v>田倉新樹店</v>
      </c>
      <c r="N37" s="482" t="str">
        <f>IF(F37="閉店不保養",VLOOKUP(A37,門市狀態!A:C,3,FALSE),"")</f>
        <v/>
      </c>
      <c r="Q37" s="119" t="s">
        <v>9211</v>
      </c>
      <c r="R37" s="119"/>
      <c r="S37" s="153" t="str">
        <f>_xlfn.XLOOKUP(A37,'0919門市清單主檔'!B:B,'0919門市清單主檔'!J:J,"")</f>
        <v>新北市新莊區新樹路204號</v>
      </c>
    </row>
    <row r="38" spans="1:19" ht="21.6" customHeight="1">
      <c r="A38" s="120">
        <v>3785</v>
      </c>
      <c r="B38" s="120" t="str">
        <f>_xlfn.XLOOKUP(A38,門市主檔!A:A,門市主檔!B:B,"")</f>
        <v>北縣莊榮店</v>
      </c>
      <c r="C38" s="146" t="str">
        <f>IF(COUNTIFS(門市主檔!A:A,A38,門市主檔!I:I,"PMQ2",門市主檔!J:J,"&lt;"&amp;$M$2)&gt;0,"V","")</f>
        <v/>
      </c>
      <c r="D38" s="146" t="str">
        <f>IF(AND(C38&lt;&gt;"V", COUNTIFS(門市主檔!A:A,A38,門市主檔!I:I,"PMQ2",門市主檔!J:J,"&lt;"&amp;$M$3)&gt;0), "V", "")</f>
        <v>V</v>
      </c>
      <c r="E38" s="146" t="str">
        <f>IF(AND(C38&lt;&gt;"V",D38&lt;&gt;"V", COUNTIFS(門市主檔!A:A,A38,門市主檔!I:I,"PMQ2")), "V", "")</f>
        <v/>
      </c>
      <c r="F38" s="120" t="str">
        <f>_xlfn.LET(
 _xlpm.狀態, IFERROR(VLOOKUP(A38,門市狀態!A:D,4,FALSE),""),
 IF(
   _xlpm.狀態&lt;&gt;"",
   _xlpm.狀態,
   IF(COUNTBLANK(C38:E38)=3,"未保養","")
 )
)</f>
        <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V</v>
      </c>
      <c r="L38" s="120" t="str">
        <f>_xlfn.XLOOKUP(A38,'0919門市清單主檔'!B:B,'0919門市清單主檔'!V:V,"")</f>
        <v>新莊區</v>
      </c>
      <c r="M38" s="153" t="str">
        <f>VLOOKUP(A38,門市主檔!A:B,2,FALSE)</f>
        <v>北縣莊榮店</v>
      </c>
      <c r="N38" s="482" t="str">
        <f>IF(F38="閉店不保養",VLOOKUP(A38,門市狀態!A:C,3,FALSE),"")</f>
        <v/>
      </c>
      <c r="Q38" s="119" t="s">
        <v>9211</v>
      </c>
      <c r="R38" s="119"/>
      <c r="S38" s="153" t="str">
        <f>_xlfn.XLOOKUP(A38,'0919門市清單主檔'!B:B,'0919門市清單主檔'!J:J,"")</f>
        <v>新北市新莊區新莊路307、309號一樓部份</v>
      </c>
    </row>
    <row r="39" spans="1:19" ht="21.6" customHeight="1">
      <c r="A39" s="120">
        <v>5389</v>
      </c>
      <c r="B39" s="120" t="str">
        <f>_xlfn.XLOOKUP(A39,門市主檔!A:A,門市主檔!B:B,"")</f>
        <v>新莊瓏山林</v>
      </c>
      <c r="C39" s="146" t="str">
        <f>IF(COUNTIFS(門市主檔!A:A,A39,門市主檔!I:I,"PMQ2",門市主檔!J:J,"&lt;"&amp;$M$2)&gt;0,"V","")</f>
        <v/>
      </c>
      <c r="D39" s="146" t="str">
        <f>IF(AND(C39&lt;&gt;"V", COUNTIFS(門市主檔!A:A,A39,門市主檔!I:I,"PMQ2",門市主檔!J:J,"&lt;"&amp;$M$3)&gt;0), "V", "")</f>
        <v>V</v>
      </c>
      <c r="E39" s="146" t="str">
        <f>IF(AND(C39&lt;&gt;"V",D39&lt;&gt;"V", COUNTIFS(門市主檔!A:A,A39,門市主檔!I:I,"PMQ2")), "V", "")</f>
        <v/>
      </c>
      <c r="F39" s="120" t="str">
        <f>_xlfn.LET(
 _xlpm.狀態, IFERROR(VLOOKUP(A39,門市狀態!A:D,4,FALSE),""),
 IF(
   _xlpm.狀態&lt;&gt;"",
   _xlpm.狀態,
   IF(COUNTBLANK(C39:E39)=3,"未保養","")
 )
)</f>
        <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V</v>
      </c>
      <c r="L39" s="120" t="str">
        <f>_xlfn.XLOOKUP(A39,'0919門市清單主檔'!B:B,'0919門市清單主檔'!V:V,"")</f>
        <v>新莊區</v>
      </c>
      <c r="M39" s="153" t="str">
        <f>VLOOKUP(A39,門市主檔!A:B,2,FALSE)</f>
        <v>新莊瓏山林</v>
      </c>
      <c r="N39" s="482" t="str">
        <f>IF(F39="閉店不保養",VLOOKUP(A39,門市狀態!A:C,3,FALSE),"")</f>
        <v/>
      </c>
      <c r="Q39" s="119"/>
      <c r="R39" s="124" t="s">
        <v>9212</v>
      </c>
      <c r="S39" s="153" t="str">
        <f>_xlfn.XLOOKUP(A39,'0919門市清單主檔'!B:B,'0919門市清單主檔'!J:J,"")</f>
        <v>新北市新莊區新北大道三段7號1樓</v>
      </c>
    </row>
    <row r="40" spans="1:19" ht="21.6" customHeight="1">
      <c r="A40" s="120">
        <v>4762</v>
      </c>
      <c r="B40" s="120" t="str">
        <f>_xlfn.XLOOKUP(A40,門市主檔!A:A,門市主檔!B:B,"")</f>
        <v>新莊巷口店</v>
      </c>
      <c r="C40" s="146" t="str">
        <f>IF(COUNTIFS(門市主檔!A:A,A40,門市主檔!I:I,"PMQ2",門市主檔!J:J,"&lt;"&amp;$M$2)&gt;0,"V","")</f>
        <v/>
      </c>
      <c r="D40" s="146" t="str">
        <f>IF(AND(C40&lt;&gt;"V", COUNTIFS(門市主檔!A:A,A40,門市主檔!I:I,"PMQ2",門市主檔!J:J,"&lt;"&amp;$M$3)&gt;0), "V", "")</f>
        <v>V</v>
      </c>
      <c r="E40" s="146" t="str">
        <f>IF(AND(C40&lt;&gt;"V",D40&lt;&gt;"V", COUNTIFS(門市主檔!A:A,A40,門市主檔!I:I,"PMQ2")), "V", "")</f>
        <v/>
      </c>
      <c r="F40" s="120" t="str">
        <f>_xlfn.LET(
 _xlpm.狀態, IFERROR(VLOOKUP(A40,門市狀態!A:D,4,FALSE),""),
 IF(
   _xlpm.狀態&lt;&gt;"",
   _xlpm.狀態,
   IF(COUNTBLANK(C40:E40)=3,"未保養","")
 )
)</f>
        <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V</v>
      </c>
      <c r="L40" s="120" t="str">
        <f>_xlfn.XLOOKUP(A40,'0919門市清單主檔'!B:B,'0919門市清單主檔'!V:V,"")</f>
        <v>新莊區</v>
      </c>
      <c r="M40" s="153" t="str">
        <f>VLOOKUP(A40,門市主檔!A:B,2,FALSE)</f>
        <v>新莊巷口店</v>
      </c>
      <c r="N40" s="482" t="str">
        <f>IF(F40="閉店不保養",VLOOKUP(A40,門市狀態!A:C,3,FALSE),"")</f>
        <v/>
      </c>
      <c r="Q40" s="119" t="s">
        <v>9211</v>
      </c>
      <c r="R40" s="119"/>
      <c r="S40" s="153" t="str">
        <f>_xlfn.XLOOKUP(A40,'0919門市清單主檔'!B:B,'0919門市清單主檔'!J:J,"")</f>
        <v>新北市新莊區思源路419巷1弄3、5號</v>
      </c>
    </row>
    <row r="41" spans="1:19" ht="21.6" customHeight="1">
      <c r="A41" s="120">
        <v>4701</v>
      </c>
      <c r="B41" s="120" t="str">
        <f>_xlfn.XLOOKUP(A41,門市主檔!A:A,門市主檔!B:B,"")</f>
        <v>新莊昌平店</v>
      </c>
      <c r="C41" s="146" t="str">
        <f>IF(COUNTIFS(門市主檔!A:A,A41,門市主檔!I:I,"PMQ2",門市主檔!J:J,"&lt;"&amp;$M$2)&gt;0,"V","")</f>
        <v/>
      </c>
      <c r="D41" s="146" t="str">
        <f>IF(AND(C41&lt;&gt;"V", COUNTIFS(門市主檔!A:A,A41,門市主檔!I:I,"PMQ2",門市主檔!J:J,"&lt;"&amp;$M$3)&gt;0), "V", "")</f>
        <v>V</v>
      </c>
      <c r="E41" s="146" t="str">
        <f>IF(AND(C41&lt;&gt;"V",D41&lt;&gt;"V", COUNTIFS(門市主檔!A:A,A41,門市主檔!I:I,"PMQ2")), "V", "")</f>
        <v/>
      </c>
      <c r="F41" s="120" t="str">
        <f>_xlfn.LET(
 _xlpm.狀態, IFERROR(VLOOKUP(A41,門市狀態!A:D,4,FALSE),""),
 IF(
   _xlpm.狀態&lt;&gt;"",
   _xlpm.狀態,
   IF(COUNTBLANK(C41:E41)=3,"未保養","")
 )
)</f>
        <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V</v>
      </c>
      <c r="L41" s="120" t="str">
        <f>_xlfn.XLOOKUP(A41,'0919門市清單主檔'!B:B,'0919門市清單主檔'!V:V,"")</f>
        <v>新莊區</v>
      </c>
      <c r="M41" s="153" t="str">
        <f>VLOOKUP(A41,門市主檔!A:B,2,FALSE)</f>
        <v>新莊昌平店</v>
      </c>
      <c r="N41" s="482" t="str">
        <f>IF(F41="閉店不保養",VLOOKUP(A41,門市狀態!A:C,3,FALSE),"")</f>
        <v/>
      </c>
      <c r="Q41" s="119" t="s">
        <v>9211</v>
      </c>
      <c r="R41" s="119"/>
      <c r="S41" s="153" t="str">
        <f>_xlfn.XLOOKUP(A41,'0919門市清單主檔'!B:B,'0919門市清單主檔'!J:J,"")</f>
        <v>新北市新莊區昌平街96、98號一樓</v>
      </c>
    </row>
    <row r="42" spans="1:19" ht="21.6" customHeight="1">
      <c r="A42" s="120">
        <v>3380</v>
      </c>
      <c r="B42" s="120" t="str">
        <f>_xlfn.XLOOKUP(A42,門市主檔!A:A,門市主檔!B:B,"")</f>
        <v>北縣莊勝店</v>
      </c>
      <c r="C42" s="146" t="str">
        <f>IF(COUNTIFS(門市主檔!A:A,A42,門市主檔!I:I,"PMQ2",門市主檔!J:J,"&lt;"&amp;$M$2)&gt;0,"V","")</f>
        <v/>
      </c>
      <c r="D42" s="146" t="str">
        <f>IF(AND(C42&lt;&gt;"V", COUNTIFS(門市主檔!A:A,A42,門市主檔!I:I,"PMQ2",門市主檔!J:J,"&lt;"&amp;$M$3)&gt;0), "V", "")</f>
        <v>V</v>
      </c>
      <c r="E42" s="146" t="str">
        <f>IF(AND(C42&lt;&gt;"V",D42&lt;&gt;"V", COUNTIFS(門市主檔!A:A,A42,門市主檔!I:I,"PMQ2")), "V", "")</f>
        <v/>
      </c>
      <c r="F42" s="120" t="str">
        <f>_xlfn.LET(
 _xlpm.狀態, IFERROR(VLOOKUP(A42,門市狀態!A:D,4,FALSE),""),
 IF(
   _xlpm.狀態&lt;&gt;"",
   _xlpm.狀態,
   IF(COUNTBLANK(C42:E42)=3,"未保養","")
 )
)</f>
        <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V</v>
      </c>
      <c r="L42" s="120" t="str">
        <f>_xlfn.XLOOKUP(A42,'0919門市清單主檔'!B:B,'0919門市清單主檔'!V:V,"")</f>
        <v>新莊區</v>
      </c>
      <c r="M42" s="153" t="str">
        <f>VLOOKUP(A42,門市主檔!A:B,2,FALSE)</f>
        <v>北縣莊勝店</v>
      </c>
      <c r="N42" s="482" t="str">
        <f>IF(F42="閉店不保養",VLOOKUP(A42,門市狀態!A:C,3,FALSE),"")</f>
        <v/>
      </c>
      <c r="Q42" s="119" t="s">
        <v>9211</v>
      </c>
      <c r="R42" s="124" t="s">
        <v>9212</v>
      </c>
      <c r="S42" s="153" t="str">
        <f>_xlfn.XLOOKUP(A42,'0919門市清單主檔'!B:B,'0919門市清單主檔'!J:J,"")</f>
        <v>新北市新莊區幸福路562號</v>
      </c>
    </row>
    <row r="43" spans="1:19" ht="21.6" customHeight="1">
      <c r="A43" s="120">
        <v>4679</v>
      </c>
      <c r="B43" s="120" t="str">
        <f>_xlfn.XLOOKUP(A43,門市主檔!A:A,門市主檔!B:B,"")</f>
        <v>新莊幸運店</v>
      </c>
      <c r="C43" s="146" t="str">
        <f>IF(COUNTIFS(門市主檔!A:A,A43,門市主檔!I:I,"PMQ2",門市主檔!J:J,"&lt;"&amp;$M$2)&gt;0,"V","")</f>
        <v/>
      </c>
      <c r="D43" s="146" t="str">
        <f>IF(AND(C43&lt;&gt;"V", COUNTIFS(門市主檔!A:A,A43,門市主檔!I:I,"PMQ2",門市主檔!J:J,"&lt;"&amp;$M$3)&gt;0), "V", "")</f>
        <v>V</v>
      </c>
      <c r="E43" s="146" t="str">
        <f>IF(AND(C43&lt;&gt;"V",D43&lt;&gt;"V", COUNTIFS(門市主檔!A:A,A43,門市主檔!I:I,"PMQ2")), "V", "")</f>
        <v/>
      </c>
      <c r="F43" s="120" t="str">
        <f>_xlfn.LET(
 _xlpm.狀態, IFERROR(VLOOKUP(A43,門市狀態!A:D,4,FALSE),""),
 IF(
   _xlpm.狀態&lt;&gt;"",
   _xlpm.狀態,
   IF(COUNTBLANK(C43:E43)=3,"未保養","")
 )
)</f>
        <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V</v>
      </c>
      <c r="L43" s="120" t="str">
        <f>_xlfn.XLOOKUP(A43,'0919門市清單主檔'!B:B,'0919門市清單主檔'!V:V,"")</f>
        <v>新莊區</v>
      </c>
      <c r="M43" s="153" t="str">
        <f>VLOOKUP(A43,門市主檔!A:B,2,FALSE)</f>
        <v>新莊幸運店</v>
      </c>
      <c r="N43" s="482" t="str">
        <f>IF(F43="閉店不保養",VLOOKUP(A43,門市狀態!A:C,3,FALSE),"")</f>
        <v/>
      </c>
      <c r="Q43" s="119" t="s">
        <v>9211</v>
      </c>
      <c r="R43" s="119"/>
      <c r="S43" s="153" t="str">
        <f>_xlfn.XLOOKUP(A43,'0919門市清單主檔'!B:B,'0919門市清單主檔'!J:J,"")</f>
        <v>新北市新莊區幸福東路149、151號一樓</v>
      </c>
    </row>
    <row r="44" spans="1:19" ht="21.6" customHeight="1">
      <c r="A44" s="120">
        <v>3052</v>
      </c>
      <c r="B44" s="120" t="str">
        <f>_xlfn.XLOOKUP(A44,門市主檔!A:A,門市主檔!B:B,"")</f>
        <v>北縣莊玲店</v>
      </c>
      <c r="C44" s="146" t="str">
        <f>IF(COUNTIFS(門市主檔!A:A,A44,門市主檔!I:I,"PMQ2",門市主檔!J:J,"&lt;"&amp;$M$2)&gt;0,"V","")</f>
        <v/>
      </c>
      <c r="D44" s="146" t="str">
        <f>IF(AND(C44&lt;&gt;"V", COUNTIFS(門市主檔!A:A,A44,門市主檔!I:I,"PMQ2",門市主檔!J:J,"&lt;"&amp;$M$3)&gt;0), "V", "")</f>
        <v>V</v>
      </c>
      <c r="E44" s="146" t="str">
        <f>IF(AND(C44&lt;&gt;"V",D44&lt;&gt;"V", COUNTIFS(門市主檔!A:A,A44,門市主檔!I:I,"PMQ2")), "V", "")</f>
        <v/>
      </c>
      <c r="F44" s="120" t="str">
        <f>_xlfn.LET(
 _xlpm.狀態, IFERROR(VLOOKUP(A44,門市狀態!A:D,4,FALSE),""),
 IF(
   _xlpm.狀態&lt;&gt;"",
   _xlpm.狀態,
   IF(COUNTBLANK(C44:E44)=3,"未保養","")
 )
)</f>
        <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V</v>
      </c>
      <c r="L44" s="120" t="str">
        <f>_xlfn.XLOOKUP(A44,'0919門市清單主檔'!B:B,'0919門市清單主檔'!V:V,"")</f>
        <v>新莊區</v>
      </c>
      <c r="M44" s="153" t="str">
        <f>VLOOKUP(A44,門市主檔!A:B,2,FALSE)</f>
        <v>北縣莊玲店</v>
      </c>
      <c r="N44" s="482" t="str">
        <f>IF(F44="閉店不保養",VLOOKUP(A44,門市狀態!A:C,3,FALSE),"")</f>
        <v/>
      </c>
      <c r="Q44" s="119" t="s">
        <v>9211</v>
      </c>
      <c r="R44" s="119"/>
      <c r="S44" s="153" t="str">
        <f>_xlfn.XLOOKUP(A44,'0919門市清單主檔'!B:B,'0919門市清單主檔'!J:J,"")</f>
        <v>新北市新莊區自信街77號+75巷2號</v>
      </c>
    </row>
    <row r="45" spans="1:19" ht="21.6" customHeight="1">
      <c r="A45" s="120">
        <v>3652</v>
      </c>
      <c r="B45" s="120" t="str">
        <f>_xlfn.XLOOKUP(A45,門市主檔!A:A,門市主檔!B:B,"")</f>
        <v>新莊莊民店</v>
      </c>
      <c r="C45" s="146" t="str">
        <f>IF(COUNTIFS(門市主檔!A:A,A45,門市主檔!I:I,"PMQ2",門市主檔!J:J,"&lt;"&amp;$M$2)&gt;0,"V","")</f>
        <v>V</v>
      </c>
      <c r="D45" s="146" t="str">
        <f>IF(AND(C45&lt;&gt;"V", COUNTIFS(門市主檔!A:A,A45,門市主檔!I:I,"PMQ2",門市主檔!J:J,"&lt;"&amp;$M$3)&gt;0), "V", "")</f>
        <v/>
      </c>
      <c r="E45" s="146" t="str">
        <f>IF(AND(C45&lt;&gt;"V",D45&lt;&gt;"V", COUNTIFS(門市主檔!A:A,A45,門市主檔!I:I,"PMQ2")), "V", "")</f>
        <v/>
      </c>
      <c r="F45" s="120" t="str">
        <f>_xlfn.LET(
 _xlpm.狀態, IFERROR(VLOOKUP(A45,門市狀態!A:D,4,FALSE),""),
 IF(
   _xlpm.狀態&lt;&gt;"",
   _xlpm.狀態,
   IF(COUNTBLANK(C45:E45)=3,"未保養","")
 )
)</f>
        <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V</v>
      </c>
      <c r="L45" s="120" t="str">
        <f>_xlfn.XLOOKUP(A45,'0919門市清單主檔'!B:B,'0919門市清單主檔'!V:V,"")</f>
        <v>新莊區</v>
      </c>
      <c r="M45" s="153" t="str">
        <f>VLOOKUP(A45,門市主檔!A:B,2,FALSE)</f>
        <v>新莊莊民店</v>
      </c>
      <c r="N45" s="482" t="str">
        <f>IF(F45="閉店不保養",VLOOKUP(A45,門市狀態!A:C,3,FALSE),"")</f>
        <v/>
      </c>
      <c r="Q45" s="119" t="s">
        <v>9211</v>
      </c>
      <c r="R45" s="119"/>
      <c r="S45" s="153" t="str">
        <f>_xlfn.XLOOKUP(A45,'0919門市清單主檔'!B:B,'0919門市清單主檔'!J:J,"")</f>
        <v>新北市新莊區民樂街80、82號一樓</v>
      </c>
    </row>
    <row r="46" spans="1:19" ht="21.6" customHeight="1">
      <c r="A46" s="120" t="s">
        <v>65</v>
      </c>
      <c r="B46" s="120" t="str">
        <f>_xlfn.XLOOKUP(A46,門市主檔!A:A,門市主檔!B:B,"")</f>
        <v>田倉民安店</v>
      </c>
      <c r="C46" s="146" t="str">
        <f>IF(COUNTIFS(門市主檔!A:A,A46,門市主檔!I:I,"PMQ2",門市主檔!J:J,"&lt;"&amp;$M$2)&gt;0,"V","")</f>
        <v>V</v>
      </c>
      <c r="D46" s="146" t="str">
        <f>IF(AND(C46&lt;&gt;"V", COUNTIFS(門市主檔!A:A,A46,門市主檔!I:I,"PMQ2",門市主檔!J:J,"&lt;"&amp;$M$3)&gt;0), "V", "")</f>
        <v/>
      </c>
      <c r="E46" s="146" t="str">
        <f>IF(AND(C46&lt;&gt;"V",D46&lt;&gt;"V", COUNTIFS(門市主檔!A:A,A46,門市主檔!I:I,"PMQ2")), "V", "")</f>
        <v/>
      </c>
      <c r="F46" s="120" t="str">
        <f>_xlfn.LET(
 _xlpm.狀態, IFERROR(VLOOKUP(A46,門市狀態!A:D,4,FALSE),""),
 IF(
   _xlpm.狀態&lt;&gt;"",
   _xlpm.狀態,
   IF(COUNTBLANK(C46:E46)=3,"未保養","")
 )
)</f>
        <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v>
      </c>
      <c r="L46" s="120" t="str">
        <f>_xlfn.XLOOKUP(A46,'0919門市清單主檔'!B:B,'0919門市清單主檔'!V:V,"")</f>
        <v>新莊區</v>
      </c>
      <c r="M46" s="153" t="str">
        <f>VLOOKUP(A46,門市主檔!A:B,2,FALSE)</f>
        <v>田倉民安店</v>
      </c>
      <c r="N46" s="482" t="str">
        <f>IF(F46="閉店不保養",VLOOKUP(A46,門市狀態!A:C,3,FALSE),"")</f>
        <v/>
      </c>
      <c r="Q46" s="119"/>
      <c r="R46" s="124" t="s">
        <v>9212</v>
      </c>
      <c r="S46" s="153" t="str">
        <f>_xlfn.XLOOKUP(A46,'0919門市清單主檔'!B:B,'0919門市清單主檔'!J:J,"")</f>
        <v>新北市新莊區民安路56-2號</v>
      </c>
    </row>
    <row r="47" spans="1:19" ht="21.6" customHeight="1">
      <c r="A47" s="120">
        <v>2362</v>
      </c>
      <c r="B47" s="120" t="str">
        <f>_xlfn.XLOOKUP(A47,門市主檔!A:A,門市主檔!B:B,"")</f>
        <v>新莊化成店</v>
      </c>
      <c r="C47" s="146" t="str">
        <f>IF(COUNTIFS(門市主檔!A:A,A47,門市主檔!I:I,"PMQ2",門市主檔!J:J,"&lt;"&amp;$M$2)&gt;0,"V","")</f>
        <v/>
      </c>
      <c r="D47" s="146" t="str">
        <f>IF(AND(C47&lt;&gt;"V", COUNTIFS(門市主檔!A:A,A47,門市主檔!I:I,"PMQ2",門市主檔!J:J,"&lt;"&amp;$M$3)&gt;0), "V", "")</f>
        <v>V</v>
      </c>
      <c r="E47" s="146" t="str">
        <f>IF(AND(C47&lt;&gt;"V",D47&lt;&gt;"V", COUNTIFS(門市主檔!A:A,A47,門市主檔!I:I,"PMQ2")), "V", "")</f>
        <v/>
      </c>
      <c r="F47" s="120" t="str">
        <f>_xlfn.LET(
 _xlpm.狀態, IFERROR(VLOOKUP(A47,門市狀態!A:D,4,FALSE),""),
 IF(
   _xlpm.狀態&lt;&gt;"",
   _xlpm.狀態,
   IF(COUNTBLANK(C47:E47)=3,"未保養","")
 )
)</f>
        <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V</v>
      </c>
      <c r="L47" s="120" t="str">
        <f>_xlfn.XLOOKUP(A47,'0919門市清單主檔'!B:B,'0919門市清單主檔'!V:V,"")</f>
        <v>新莊區</v>
      </c>
      <c r="M47" s="153" t="str">
        <f>VLOOKUP(A47,門市主檔!A:B,2,FALSE)</f>
        <v>新莊化成店</v>
      </c>
      <c r="N47" s="482" t="str">
        <f>IF(F47="閉店不保養",VLOOKUP(A47,門市狀態!A:C,3,FALSE),"")</f>
        <v/>
      </c>
      <c r="Q47" s="119" t="s">
        <v>9211</v>
      </c>
      <c r="R47" s="124" t="s">
        <v>9212</v>
      </c>
      <c r="S47" s="153" t="str">
        <f>_xlfn.XLOOKUP(A47,'0919門市清單主檔'!B:B,'0919門市清單主檔'!J:J,"")</f>
        <v>新北市新莊區化成路85號</v>
      </c>
    </row>
    <row r="48" spans="1:19" ht="21.6" customHeight="1">
      <c r="A48" s="120">
        <v>4552</v>
      </c>
      <c r="B48" s="120" t="str">
        <f>_xlfn.XLOOKUP(A48,門市主檔!A:A,門市主檔!B:B,"")</f>
        <v>新莊福慧店</v>
      </c>
      <c r="C48" s="146" t="str">
        <f>IF(COUNTIFS(門市主檔!A:A,A48,門市主檔!I:I,"PMQ2",門市主檔!J:J,"&lt;"&amp;$M$2)&gt;0,"V","")</f>
        <v/>
      </c>
      <c r="D48" s="146" t="str">
        <f>IF(AND(C48&lt;&gt;"V", COUNTIFS(門市主檔!A:A,A48,門市主檔!I:I,"PMQ2",門市主檔!J:J,"&lt;"&amp;$M$3)&gt;0), "V", "")</f>
        <v>V</v>
      </c>
      <c r="E48" s="146" t="str">
        <f>IF(AND(C48&lt;&gt;"V",D48&lt;&gt;"V", COUNTIFS(門市主檔!A:A,A48,門市主檔!I:I,"PMQ2")), "V", "")</f>
        <v/>
      </c>
      <c r="F48" s="120" t="str">
        <f>_xlfn.LET(
 _xlpm.狀態, IFERROR(VLOOKUP(A48,門市狀態!A:D,4,FALSE),""),
 IF(
   _xlpm.狀態&lt;&gt;"",
   _xlpm.狀態,
   IF(COUNTBLANK(C48:E48)=3,"未保養","")
 )
)</f>
        <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V</v>
      </c>
      <c r="L48" s="120" t="str">
        <f>_xlfn.XLOOKUP(A48,'0919門市清單主檔'!B:B,'0919門市清單主檔'!V:V,"")</f>
        <v>新莊區</v>
      </c>
      <c r="M48" s="153" t="str">
        <f>VLOOKUP(A48,門市主檔!A:B,2,FALSE)</f>
        <v>新莊福慧店</v>
      </c>
      <c r="N48" s="482" t="str">
        <f>IF(F48="閉店不保養",VLOOKUP(A48,門市狀態!A:C,3,FALSE),"")</f>
        <v/>
      </c>
      <c r="Q48" s="119" t="s">
        <v>9211</v>
      </c>
      <c r="R48" s="124" t="s">
        <v>9212</v>
      </c>
      <c r="S48" s="153" t="str">
        <f>_xlfn.XLOOKUP(A48,'0919門市清單主檔'!B:B,'0919門市清單主檔'!J:J,"")</f>
        <v>新北市新莊區化成路519號一樓</v>
      </c>
    </row>
    <row r="49" spans="1:19" ht="21.6" customHeight="1">
      <c r="A49" s="120">
        <v>4144</v>
      </c>
      <c r="B49" s="120" t="str">
        <f>_xlfn.XLOOKUP(A49,門市主檔!A:A,門市主檔!B:B,"")</f>
        <v>新莊頭前店</v>
      </c>
      <c r="C49" s="146" t="str">
        <f>IF(COUNTIFS(門市主檔!A:A,A49,門市主檔!I:I,"PMQ2",門市主檔!J:J,"&lt;"&amp;$M$2)&gt;0,"V","")</f>
        <v/>
      </c>
      <c r="D49" s="146" t="str">
        <f>IF(AND(C49&lt;&gt;"V", COUNTIFS(門市主檔!A:A,A49,門市主檔!I:I,"PMQ2",門市主檔!J:J,"&lt;"&amp;$M$3)&gt;0), "V", "")</f>
        <v>V</v>
      </c>
      <c r="E49" s="146" t="str">
        <f>IF(AND(C49&lt;&gt;"V",D49&lt;&gt;"V", COUNTIFS(門市主檔!A:A,A49,門市主檔!I:I,"PMQ2")), "V", "")</f>
        <v/>
      </c>
      <c r="F49" s="120" t="str">
        <f>_xlfn.LET(
 _xlpm.狀態, IFERROR(VLOOKUP(A49,門市狀態!A:D,4,FALSE),""),
 IF(
   _xlpm.狀態&lt;&gt;"",
   _xlpm.狀態,
   IF(COUNTBLANK(C49:E49)=3,"未保養","")
 )
)</f>
        <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V</v>
      </c>
      <c r="L49" s="120" t="str">
        <f>_xlfn.XLOOKUP(A49,'0919門市清單主檔'!B:B,'0919門市清單主檔'!V:V,"")</f>
        <v>新莊區</v>
      </c>
      <c r="M49" s="153" t="str">
        <f>VLOOKUP(A49,門市主檔!A:B,2,FALSE)</f>
        <v>新莊頭前店</v>
      </c>
      <c r="N49" s="482" t="str">
        <f>IF(F49="閉店不保養",VLOOKUP(A49,門市狀態!A:C,3,FALSE),"")</f>
        <v/>
      </c>
      <c r="Q49" s="119" t="s">
        <v>9211</v>
      </c>
      <c r="R49" s="119"/>
      <c r="S49" s="153" t="str">
        <f>_xlfn.XLOOKUP(A49,'0919門市清單主檔'!B:B,'0919門市清單主檔'!J:J,"")</f>
        <v>新北市新莊區化成路414號及416號一樓全部</v>
      </c>
    </row>
    <row r="50" spans="1:19" ht="21.6" customHeight="1">
      <c r="A50" s="120">
        <v>5513</v>
      </c>
      <c r="B50" s="120" t="str">
        <f>_xlfn.XLOOKUP(A50,門市主檔!A:A,門市主檔!B:B,"")</f>
        <v>新莊A3站</v>
      </c>
      <c r="C50" s="146" t="str">
        <f>IF(COUNTIFS(門市主檔!A:A,A50,門市主檔!I:I,"PMQ2",門市主檔!J:J,"&lt;"&amp;$M$2)&gt;0,"V","")</f>
        <v>V</v>
      </c>
      <c r="D50" s="146" t="str">
        <f>IF(AND(C50&lt;&gt;"V", COUNTIFS(門市主檔!A:A,A50,門市主檔!I:I,"PMQ2",門市主檔!J:J,"&lt;"&amp;$M$3)&gt;0), "V", "")</f>
        <v/>
      </c>
      <c r="E50" s="146" t="str">
        <f>IF(AND(C50&lt;&gt;"V",D50&lt;&gt;"V", COUNTIFS(門市主檔!A:A,A50,門市主檔!I:I,"PMQ2")), "V", "")</f>
        <v/>
      </c>
      <c r="F50" s="120" t="str">
        <f>_xlfn.LET(
 _xlpm.狀態, IFERROR(VLOOKUP(A50,門市狀態!A:D,4,FALSE),""),
 IF(
   _xlpm.狀態&lt;&gt;"",
   _xlpm.狀態,
   IF(COUNTBLANK(C50:E50)=3,"未保養","")
 )
)</f>
        <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V</v>
      </c>
      <c r="L50" s="120" t="str">
        <f>_xlfn.XLOOKUP(A50,'0919門市清單主檔'!B:B,'0919門市清單主檔'!V:V,"")</f>
        <v>新莊區</v>
      </c>
      <c r="M50" s="153" t="str">
        <f>VLOOKUP(A50,門市主檔!A:B,2,FALSE)</f>
        <v>新莊A3站</v>
      </c>
      <c r="N50" s="482" t="str">
        <f>IF(F50="閉店不保養",VLOOKUP(A50,門市狀態!A:C,3,FALSE),"")</f>
        <v/>
      </c>
      <c r="Q50" s="119" t="s">
        <v>9211</v>
      </c>
      <c r="R50" s="119"/>
      <c r="S50" s="153" t="str">
        <f>_xlfn.XLOOKUP(A50,'0919門市清單主檔'!B:B,'0919門市清單主檔'!J:J,"")</f>
        <v>新北市新莊區五工路37號(A3新北產業園區站1F穿堂層)</v>
      </c>
    </row>
    <row r="51" spans="1:19" ht="21.6" customHeight="1">
      <c r="A51" s="120">
        <v>4341</v>
      </c>
      <c r="B51" s="120" t="str">
        <f>_xlfn.XLOOKUP(A51,門市主檔!A:A,門市主檔!B:B,"")</f>
        <v>新莊莊美店</v>
      </c>
      <c r="C51" s="146" t="str">
        <f>IF(COUNTIFS(門市主檔!A:A,A51,門市主檔!I:I,"PMQ2",門市主檔!J:J,"&lt;"&amp;$M$2)&gt;0,"V","")</f>
        <v/>
      </c>
      <c r="D51" s="146" t="str">
        <f>IF(AND(C51&lt;&gt;"V", COUNTIFS(門市主檔!A:A,A51,門市主檔!I:I,"PMQ2",門市主檔!J:J,"&lt;"&amp;$M$3)&gt;0), "V", "")</f>
        <v>V</v>
      </c>
      <c r="E51" s="146" t="str">
        <f>IF(AND(C51&lt;&gt;"V",D51&lt;&gt;"V", COUNTIFS(門市主檔!A:A,A51,門市主檔!I:I,"PMQ2")), "V", "")</f>
        <v/>
      </c>
      <c r="F51" s="120" t="str">
        <f>_xlfn.LET(
 _xlpm.狀態, IFERROR(VLOOKUP(A51,門市狀態!A:D,4,FALSE),""),
 IF(
   _xlpm.狀態&lt;&gt;"",
   _xlpm.狀態,
   IF(COUNTBLANK(C51:E51)=3,"未保養","")
 )
)</f>
        <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V</v>
      </c>
      <c r="L51" s="120" t="str">
        <f>_xlfn.XLOOKUP(A51,'0919門市清單主檔'!B:B,'0919門市清單主檔'!V:V,"")</f>
        <v>新莊區</v>
      </c>
      <c r="M51" s="153" t="str">
        <f>VLOOKUP(A51,門市主檔!A:B,2,FALSE)</f>
        <v>新莊莊美店</v>
      </c>
      <c r="N51" s="482" t="str">
        <f>IF(F51="閉店不保養",VLOOKUP(A51,門市狀態!A:C,3,FALSE),"")</f>
        <v/>
      </c>
      <c r="Q51" s="119"/>
      <c r="R51" s="124" t="s">
        <v>9212</v>
      </c>
      <c r="S51" s="153" t="str">
        <f>_xlfn.XLOOKUP(A51,'0919門市清單主檔'!B:B,'0919門市清單主檔'!J:J,"")</f>
        <v>新北市新莊區中誠街55號1樓、53巷2號1樓</v>
      </c>
    </row>
    <row r="52" spans="1:19" ht="21.6" customHeight="1">
      <c r="A52" s="120">
        <v>4163</v>
      </c>
      <c r="B52" s="120" t="str">
        <f>_xlfn.XLOOKUP(A52,門市主檔!A:A,門市主檔!B:B,"")</f>
        <v>新莊中泉店</v>
      </c>
      <c r="C52" s="146" t="str">
        <f>IF(COUNTIFS(門市主檔!A:A,A52,門市主檔!I:I,"PMQ2",門市主檔!J:J,"&lt;"&amp;$M$2)&gt;0,"V","")</f>
        <v/>
      </c>
      <c r="D52" s="146" t="str">
        <f>IF(AND(C52&lt;&gt;"V", COUNTIFS(門市主檔!A:A,A52,門市主檔!I:I,"PMQ2",門市主檔!J:J,"&lt;"&amp;$M$3)&gt;0), "V", "")</f>
        <v>V</v>
      </c>
      <c r="E52" s="146" t="str">
        <f>IF(AND(C52&lt;&gt;"V",D52&lt;&gt;"V", COUNTIFS(門市主檔!A:A,A52,門市主檔!I:I,"PMQ2")), "V", "")</f>
        <v/>
      </c>
      <c r="F52" s="120" t="str">
        <f>_xlfn.LET(
 _xlpm.狀態, IFERROR(VLOOKUP(A52,門市狀態!A:D,4,FALSE),""),
 IF(
   _xlpm.狀態&lt;&gt;"",
   _xlpm.狀態,
   IF(COUNTBLANK(C52:E52)=3,"未保養","")
 )
)</f>
        <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V</v>
      </c>
      <c r="L52" s="120" t="str">
        <f>_xlfn.XLOOKUP(A52,'0919門市清單主檔'!B:B,'0919門市清單主檔'!V:V,"")</f>
        <v>新莊區</v>
      </c>
      <c r="M52" s="153" t="str">
        <f>VLOOKUP(A52,門市主檔!A:B,2,FALSE)</f>
        <v>新莊中泉店</v>
      </c>
      <c r="N52" s="482" t="str">
        <f>IF(F52="閉店不保養",VLOOKUP(A52,門市狀態!A:C,3,FALSE),"")</f>
        <v/>
      </c>
      <c r="Q52" s="119"/>
      <c r="R52" s="119"/>
      <c r="S52" s="153" t="str">
        <f>_xlfn.XLOOKUP(A52,'0919門市清單主檔'!B:B,'0919門市清單主檔'!J:J,"")</f>
        <v>新北市新莊區中誠街161號及163號一樓全部</v>
      </c>
    </row>
    <row r="53" spans="1:19" ht="21.6" customHeight="1">
      <c r="A53" s="120">
        <v>5057</v>
      </c>
      <c r="B53" s="120" t="str">
        <f>_xlfn.XLOOKUP(A53,門市主檔!A:A,門市主檔!B:B,"")</f>
        <v>新莊中港店</v>
      </c>
      <c r="C53" s="146" t="str">
        <f>IF(COUNTIFS(門市主檔!A:A,A53,門市主檔!I:I,"PMQ2",門市主檔!J:J,"&lt;"&amp;$M$2)&gt;0,"V","")</f>
        <v/>
      </c>
      <c r="D53" s="146" t="str">
        <f>IF(AND(C53&lt;&gt;"V", COUNTIFS(門市主檔!A:A,A53,門市主檔!I:I,"PMQ2",門市主檔!J:J,"&lt;"&amp;$M$3)&gt;0), "V", "")</f>
        <v>V</v>
      </c>
      <c r="E53" s="146" t="str">
        <f>IF(AND(C53&lt;&gt;"V",D53&lt;&gt;"V", COUNTIFS(門市主檔!A:A,A53,門市主檔!I:I,"PMQ2")), "V", "")</f>
        <v/>
      </c>
      <c r="F53" s="120" t="str">
        <f>_xlfn.LET(
 _xlpm.狀態, IFERROR(VLOOKUP(A53,門市狀態!A:D,4,FALSE),""),
 IF(
   _xlpm.狀態&lt;&gt;"",
   _xlpm.狀態,
   IF(COUNTBLANK(C53:E53)=3,"未保養","")
 )
)</f>
        <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V</v>
      </c>
      <c r="L53" s="120" t="str">
        <f>_xlfn.XLOOKUP(A53,'0919門市清單主檔'!B:B,'0919門市清單主檔'!V:V,"")</f>
        <v>新莊區</v>
      </c>
      <c r="M53" s="153" t="str">
        <f>VLOOKUP(A53,門市主檔!A:B,2,FALSE)</f>
        <v>新莊中港店</v>
      </c>
      <c r="N53" s="482" t="str">
        <f>IF(F53="閉店不保養",VLOOKUP(A53,門市狀態!A:C,3,FALSE),"")</f>
        <v/>
      </c>
      <c r="Q53" s="119" t="s">
        <v>9211</v>
      </c>
      <c r="R53" s="119"/>
      <c r="S53" s="153" t="str">
        <f>_xlfn.XLOOKUP(A53,'0919門市清單主檔'!B:B,'0919門市清單主檔'!J:J,"")</f>
        <v>新北市新莊區中港路84號1樓</v>
      </c>
    </row>
    <row r="54" spans="1:19" ht="21.6" customHeight="1">
      <c r="A54" s="120">
        <v>4856</v>
      </c>
      <c r="B54" s="120" t="str">
        <f>_xlfn.XLOOKUP(A54,門市主檔!A:A,門市主檔!B:B,"")</f>
        <v>新莊小胖店</v>
      </c>
      <c r="C54" s="146" t="str">
        <f>IF(COUNTIFS(門市主檔!A:A,A54,門市主檔!I:I,"PMQ2",門市主檔!J:J,"&lt;"&amp;$M$2)&gt;0,"V","")</f>
        <v/>
      </c>
      <c r="D54" s="146" t="str">
        <f>IF(AND(C54&lt;&gt;"V", COUNTIFS(門市主檔!A:A,A54,門市主檔!I:I,"PMQ2",門市主檔!J:J,"&lt;"&amp;$M$3)&gt;0), "V", "")</f>
        <v>V</v>
      </c>
      <c r="E54" s="146" t="str">
        <f>IF(AND(C54&lt;&gt;"V",D54&lt;&gt;"V", COUNTIFS(門市主檔!A:A,A54,門市主檔!I:I,"PMQ2")), "V", "")</f>
        <v/>
      </c>
      <c r="F54" s="120" t="str">
        <f>_xlfn.LET(
 _xlpm.狀態, IFERROR(VLOOKUP(A54,門市狀態!A:D,4,FALSE),""),
 IF(
   _xlpm.狀態&lt;&gt;"",
   _xlpm.狀態,
   IF(COUNTBLANK(C54:E54)=3,"未保養","")
 )
)</f>
        <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V</v>
      </c>
      <c r="L54" s="120" t="str">
        <f>_xlfn.XLOOKUP(A54,'0919門市清單主檔'!B:B,'0919門市清單主檔'!V:V,"")</f>
        <v>新莊區</v>
      </c>
      <c r="M54" s="153" t="str">
        <f>VLOOKUP(A54,門市主檔!A:B,2,FALSE)</f>
        <v>新莊小胖店</v>
      </c>
      <c r="N54" s="482" t="str">
        <f>IF(F54="閉店不保養",VLOOKUP(A54,門市狀態!A:C,3,FALSE),"")</f>
        <v/>
      </c>
      <c r="Q54" s="119" t="s">
        <v>9211</v>
      </c>
      <c r="R54" s="124" t="s">
        <v>9212</v>
      </c>
      <c r="S54" s="153" t="str">
        <f>_xlfn.XLOOKUP(A54,'0919門市清單主檔'!B:B,'0919門市清單主檔'!J:J,"")</f>
        <v xml:space="preserve">新北市新莊區中港三街5及7號 </v>
      </c>
    </row>
    <row r="55" spans="1:19" ht="21.6" customHeight="1">
      <c r="A55" s="120">
        <v>4025</v>
      </c>
      <c r="B55" s="120" t="str">
        <f>_xlfn.XLOOKUP(A55,門市主檔!A:A,門市主檔!B:B,"")</f>
        <v>新莊祐信店</v>
      </c>
      <c r="C55" s="146" t="str">
        <f>IF(COUNTIFS(門市主檔!A:A,A55,門市主檔!I:I,"PMQ2",門市主檔!J:J,"&lt;"&amp;$M$2)&gt;0,"V","")</f>
        <v/>
      </c>
      <c r="D55" s="146" t="str">
        <f>IF(AND(C55&lt;&gt;"V", COUNTIFS(門市主檔!A:A,A55,門市主檔!I:I,"PMQ2",門市主檔!J:J,"&lt;"&amp;$M$3)&gt;0), "V", "")</f>
        <v>V</v>
      </c>
      <c r="E55" s="146" t="str">
        <f>IF(AND(C55&lt;&gt;"V",D55&lt;&gt;"V", COUNTIFS(門市主檔!A:A,A55,門市主檔!I:I,"PMQ2")), "V", "")</f>
        <v/>
      </c>
      <c r="F55" s="120" t="str">
        <f>_xlfn.LET(
 _xlpm.狀態, IFERROR(VLOOKUP(A55,門市狀態!A:D,4,FALSE),""),
 IF(
   _xlpm.狀態&lt;&gt;"",
   _xlpm.狀態,
   IF(COUNTBLANK(C55:E55)=3,"未保養","")
 )
)</f>
        <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V</v>
      </c>
      <c r="L55" s="120" t="str">
        <f>_xlfn.XLOOKUP(A55,'0919門市清單主檔'!B:B,'0919門市清單主檔'!V:V,"")</f>
        <v>新莊區</v>
      </c>
      <c r="M55" s="153" t="str">
        <f>VLOOKUP(A55,門市主檔!A:B,2,FALSE)</f>
        <v>新莊祐信店</v>
      </c>
      <c r="N55" s="482" t="str">
        <f>IF(F55="閉店不保養",VLOOKUP(A55,門市狀態!A:C,3,FALSE),"")</f>
        <v/>
      </c>
      <c r="Q55" s="119"/>
      <c r="R55" s="124" t="s">
        <v>9212</v>
      </c>
      <c r="S55" s="153" t="str">
        <f>_xlfn.XLOOKUP(A55,'0919門市清單主檔'!B:B,'0919門市清單主檔'!J:J,"")</f>
        <v>新北市新莊區中信街20號一樓全部、22號一樓部份</v>
      </c>
    </row>
    <row r="56" spans="1:19" ht="21.6" customHeight="1">
      <c r="A56" s="120">
        <v>3851</v>
      </c>
      <c r="B56" s="120" t="str">
        <f>_xlfn.XLOOKUP(A56,門市主檔!A:A,門市主檔!B:B,"")</f>
        <v>新莊輔園店</v>
      </c>
      <c r="C56" s="146" t="str">
        <f>IF(COUNTIFS(門市主檔!A:A,A56,門市主檔!I:I,"PMQ2",門市主檔!J:J,"&lt;"&amp;$M$2)&gt;0,"V","")</f>
        <v/>
      </c>
      <c r="D56" s="146" t="str">
        <f>IF(AND(C56&lt;&gt;"V", COUNTIFS(門市主檔!A:A,A56,門市主檔!I:I,"PMQ2",門市主檔!J:J,"&lt;"&amp;$M$3)&gt;0), "V", "")</f>
        <v>V</v>
      </c>
      <c r="E56" s="146" t="str">
        <f>IF(AND(C56&lt;&gt;"V",D56&lt;&gt;"V", COUNTIFS(門市主檔!A:A,A56,門市主檔!I:I,"PMQ2")), "V", "")</f>
        <v/>
      </c>
      <c r="F56" s="120" t="str">
        <f>_xlfn.LET(
 _xlpm.狀態, IFERROR(VLOOKUP(A56,門市狀態!A:D,4,FALSE),""),
 IF(
   _xlpm.狀態&lt;&gt;"",
   _xlpm.狀態,
   IF(COUNTBLANK(C56:E56)=3,"未保養","")
 )
)</f>
        <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V</v>
      </c>
      <c r="L56" s="120" t="str">
        <f>_xlfn.XLOOKUP(A56,'0919門市清單主檔'!B:B,'0919門市清單主檔'!V:V,"")</f>
        <v>新莊區</v>
      </c>
      <c r="M56" s="153" t="str">
        <f>VLOOKUP(A56,門市主檔!A:B,2,FALSE)</f>
        <v>新莊輔園店</v>
      </c>
      <c r="N56" s="482" t="str">
        <f>IF(F56="閉店不保養",VLOOKUP(A56,門市狀態!A:C,3,FALSE),"")</f>
        <v/>
      </c>
      <c r="Q56" s="119" t="s">
        <v>9211</v>
      </c>
      <c r="R56" s="119"/>
      <c r="S56" s="153" t="str">
        <f>_xlfn.XLOOKUP(A56,'0919門市清單主檔'!B:B,'0919門市清單主檔'!J:J,"")</f>
        <v>新北市新莊區中正路510號</v>
      </c>
    </row>
    <row r="57" spans="1:19" ht="21.6" customHeight="1">
      <c r="A57" s="120">
        <v>5291</v>
      </c>
      <c r="B57" s="120" t="str">
        <f>_xlfn.XLOOKUP(A57,門市主檔!A:A,門市主檔!B:B,"")</f>
        <v>新莊國家置地</v>
      </c>
      <c r="C57" s="146" t="str">
        <f>IF(COUNTIFS(門市主檔!A:A,A57,門市主檔!I:I,"PMQ2",門市主檔!J:J,"&lt;"&amp;$M$2)&gt;0,"V","")</f>
        <v>V</v>
      </c>
      <c r="D57" s="146" t="str">
        <f>IF(AND(C57&lt;&gt;"V", COUNTIFS(門市主檔!A:A,A57,門市主檔!I:I,"PMQ2",門市主檔!J:J,"&lt;"&amp;$M$3)&gt;0), "V", "")</f>
        <v/>
      </c>
      <c r="E57" s="146" t="str">
        <f>IF(AND(C57&lt;&gt;"V",D57&lt;&gt;"V", COUNTIFS(門市主檔!A:A,A57,門市主檔!I:I,"PMQ2")), "V", "")</f>
        <v/>
      </c>
      <c r="F57" s="120" t="str">
        <f>_xlfn.LET(
 _xlpm.狀態, IFERROR(VLOOKUP(A57,門市狀態!A:D,4,FALSE),""),
 IF(
   _xlpm.狀態&lt;&gt;"",
   _xlpm.狀態,
   IF(COUNTBLANK(C57:E57)=3,"未保養","")
 )
)</f>
        <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V</v>
      </c>
      <c r="L57" s="120" t="str">
        <f>_xlfn.XLOOKUP(A57,'0919門市清單主檔'!B:B,'0919門市清單主檔'!V:V,"")</f>
        <v>新莊區</v>
      </c>
      <c r="M57" s="153" t="str">
        <f>VLOOKUP(A57,門市主檔!A:B,2,FALSE)</f>
        <v>新莊國家置地</v>
      </c>
      <c r="N57" s="482" t="str">
        <f>IF(F57="閉店不保養",VLOOKUP(A57,門市狀態!A:C,3,FALSE),"")</f>
        <v/>
      </c>
      <c r="Q57" s="119" t="s">
        <v>9211</v>
      </c>
      <c r="R57" s="119"/>
      <c r="S57" s="153" t="str">
        <f>_xlfn.XLOOKUP(A57,'0919門市清單主檔'!B:B,'0919門市清單主檔'!J:J,"")</f>
        <v>新北市新莊區 建國二路10號一樓 </v>
      </c>
    </row>
    <row r="58" spans="1:19" ht="21.6" customHeight="1">
      <c r="A58" s="120">
        <v>4819</v>
      </c>
      <c r="B58" s="120" t="str">
        <f>_xlfn.XLOOKUP(A58,門市主檔!A:A,門市主檔!B:B,"")</f>
        <v>五股凌雲店</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V</v>
      </c>
      <c r="F58" s="120" t="str">
        <f>_xlfn.LET(
 _xlpm.狀態, IFERROR(VLOOKUP(A58,門市狀態!A:D,4,FALSE),""),
 IF(
   _xlpm.狀態&lt;&gt;"",
   _xlpm.狀態,
   IF(COUNTBLANK(C58:E58)=3,"未保養","")
 )
)</f>
        <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V</v>
      </c>
      <c r="L58" s="120" t="str">
        <f>_xlfn.XLOOKUP(A58,'0919門市清單主檔'!B:B,'0919門市清單主檔'!V:V,"")</f>
        <v>五股區</v>
      </c>
      <c r="M58" s="153" t="str">
        <f>VLOOKUP(A58,門市主檔!A:B,2,FALSE)</f>
        <v>五股凌雲店</v>
      </c>
      <c r="N58" s="482" t="str">
        <f>IF(F58="閉店不保養",VLOOKUP(A58,門市狀態!A:C,3,FALSE),"")</f>
        <v/>
      </c>
      <c r="Q58" s="119" t="s">
        <v>9211</v>
      </c>
      <c r="R58" s="119"/>
      <c r="S58" s="153" t="str">
        <f>_xlfn.XLOOKUP(A58,'0919門市清單主檔'!B:B,'0919門市清單主檔'!J:J,"")</f>
        <v>新北市五股區凌雲路三段46號</v>
      </c>
    </row>
    <row r="59" spans="1:19" ht="21.6" customHeight="1">
      <c r="A59" s="120">
        <v>4801</v>
      </c>
      <c r="B59" s="120" t="str">
        <f>_xlfn.XLOOKUP(A59,門市主檔!A:A,門市主檔!B:B,"")</f>
        <v>五股成州店</v>
      </c>
      <c r="C59" s="146" t="str">
        <f>IF(COUNTIFS(門市主檔!A:A,A59,門市主檔!I:I,"PMQ2",門市主檔!J:J,"&lt;"&amp;$M$2)&gt;0,"V","")</f>
        <v/>
      </c>
      <c r="D59" s="146" t="str">
        <f>IF(AND(C59&lt;&gt;"V", COUNTIFS(門市主檔!A:A,A59,門市主檔!I:I,"PMQ2",門市主檔!J:J,"&lt;"&amp;$M$3)&gt;0), "V", "")</f>
        <v/>
      </c>
      <c r="E59" s="146" t="str">
        <f>IF(AND(C59&lt;&gt;"V",D59&lt;&gt;"V", COUNTIFS(門市主檔!A:A,A59,門市主檔!I:I,"PMQ2")), "V", "")</f>
        <v>V</v>
      </c>
      <c r="F59" s="120" t="str">
        <f>_xlfn.LET(
 _xlpm.狀態, IFERROR(VLOOKUP(A59,門市狀態!A:D,4,FALSE),""),
 IF(
   _xlpm.狀態&lt;&gt;"",
   _xlpm.狀態,
   IF(COUNTBLANK(C59:E59)=3,"未保養","")
 )
)</f>
        <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V</v>
      </c>
      <c r="L59" s="120" t="str">
        <f>_xlfn.XLOOKUP(A59,'0919門市清單主檔'!B:B,'0919門市清單主檔'!V:V,"")</f>
        <v>五股區</v>
      </c>
      <c r="M59" s="153" t="str">
        <f>VLOOKUP(A59,門市主檔!A:B,2,FALSE)</f>
        <v>五股成州店</v>
      </c>
      <c r="N59" s="482" t="str">
        <f>IF(F59="閉店不保養",VLOOKUP(A59,門市狀態!A:C,3,FALSE),"")</f>
        <v/>
      </c>
      <c r="Q59" s="119"/>
      <c r="R59" s="124" t="s">
        <v>9212</v>
      </c>
      <c r="S59" s="153" t="str">
        <f>_xlfn.XLOOKUP(A59,'0919門市清單主檔'!B:B,'0919門市清單主檔'!J:J,"")</f>
        <v xml:space="preserve">新北市五股區西雲路211及213號 </v>
      </c>
    </row>
    <row r="60" spans="1:19" ht="21.6" customHeight="1">
      <c r="A60" s="120">
        <v>2325</v>
      </c>
      <c r="B60" s="120" t="str">
        <f>_xlfn.XLOOKUP(A60,門市主檔!A:A,門市主檔!B:B,"")</f>
        <v>北縣五泰店</v>
      </c>
      <c r="C60" s="146" t="str">
        <f>IF(COUNTIFS(門市主檔!A:A,A60,門市主檔!I:I,"PMQ2",門市主檔!J:J,"&lt;"&amp;$M$2)&gt;0,"V","")</f>
        <v/>
      </c>
      <c r="D60" s="146" t="str">
        <f>IF(AND(C60&lt;&gt;"V", COUNTIFS(門市主檔!A:A,A60,門市主檔!I:I,"PMQ2",門市主檔!J:J,"&lt;"&amp;$M$3)&gt;0), "V", "")</f>
        <v/>
      </c>
      <c r="E60" s="146" t="str">
        <f>IF(AND(C60&lt;&gt;"V",D60&lt;&gt;"V", COUNTIFS(門市主檔!A:A,A60,門市主檔!I:I,"PMQ2")), "V", "")</f>
        <v>V</v>
      </c>
      <c r="F60" s="120" t="str">
        <f>_xlfn.LET(
 _xlpm.狀態, IFERROR(VLOOKUP(A60,門市狀態!A:D,4,FALSE),""),
 IF(
   _xlpm.狀態&lt;&gt;"",
   _xlpm.狀態,
   IF(COUNTBLANK(C60:E60)=3,"未保養","")
 )
)</f>
        <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V</v>
      </c>
      <c r="L60" s="120" t="str">
        <f>_xlfn.XLOOKUP(A60,'0919門市清單主檔'!B:B,'0919門市清單主檔'!V:V,"")</f>
        <v>五股區</v>
      </c>
      <c r="M60" s="153" t="str">
        <f>VLOOKUP(A60,門市主檔!A:B,2,FALSE)</f>
        <v>北縣五泰店</v>
      </c>
      <c r="N60" s="482" t="str">
        <f>IF(F60="閉店不保養",VLOOKUP(A60,門市狀態!A:C,3,FALSE),"")</f>
        <v/>
      </c>
      <c r="Q60" s="119" t="s">
        <v>9211</v>
      </c>
      <c r="R60" s="119"/>
      <c r="S60" s="153" t="str">
        <f>_xlfn.XLOOKUP(A60,'0919門市清單主檔'!B:B,'0919門市清單主檔'!J:J,"")</f>
        <v>新北市五股區西雲路1號</v>
      </c>
    </row>
    <row r="61" spans="1:19" ht="21.6" customHeight="1">
      <c r="A61" s="120">
        <v>3770</v>
      </c>
      <c r="B61" s="120" t="str">
        <f>_xlfn.XLOOKUP(A61,門市主檔!A:A,門市主檔!B:B,"")</f>
        <v>北縣西雲店</v>
      </c>
      <c r="C61" s="146" t="str">
        <f>IF(COUNTIFS(門市主檔!A:A,A61,門市主檔!I:I,"PMQ2",門市主檔!J:J,"&lt;"&amp;$M$2)&gt;0,"V","")</f>
        <v/>
      </c>
      <c r="D61" s="146" t="str">
        <f>IF(AND(C61&lt;&gt;"V", COUNTIFS(門市主檔!A:A,A61,門市主檔!I:I,"PMQ2",門市主檔!J:J,"&lt;"&amp;$M$3)&gt;0), "V", "")</f>
        <v>V</v>
      </c>
      <c r="E61" s="146" t="str">
        <f>IF(AND(C61&lt;&gt;"V",D61&lt;&gt;"V", COUNTIFS(門市主檔!A:A,A61,門市主檔!I:I,"PMQ2")), "V", "")</f>
        <v/>
      </c>
      <c r="F61" s="120" t="str">
        <f>_xlfn.LET(
 _xlpm.狀態, IFERROR(VLOOKUP(A61,門市狀態!A:D,4,FALSE),""),
 IF(
   _xlpm.狀態&lt;&gt;"",
   _xlpm.狀態,
   IF(COUNTBLANK(C61:E61)=3,"未保養","")
 )
)</f>
        <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V</v>
      </c>
      <c r="L61" s="120" t="str">
        <f>_xlfn.XLOOKUP(A61,'0919門市清單主檔'!B:B,'0919門市清單主檔'!V:V,"")</f>
        <v>五股區</v>
      </c>
      <c r="M61" s="153" t="str">
        <f>VLOOKUP(A61,門市主檔!A:B,2,FALSE)</f>
        <v>北縣西雲店</v>
      </c>
      <c r="N61" s="482" t="str">
        <f>IF(F61="閉店不保養",VLOOKUP(A61,門市狀態!A:C,3,FALSE),"")</f>
        <v/>
      </c>
      <c r="Q61" s="119" t="s">
        <v>9211</v>
      </c>
      <c r="R61" s="119"/>
      <c r="S61" s="153" t="str">
        <f>_xlfn.XLOOKUP(A61,'0919門市清單主檔'!B:B,'0919門市清單主檔'!J:J,"")</f>
        <v>新北市五股區西雲路134、134之1號一樓</v>
      </c>
    </row>
    <row r="62" spans="1:19" ht="21.6" customHeight="1">
      <c r="A62" s="120">
        <v>4316</v>
      </c>
      <c r="B62" s="120" t="str">
        <f>_xlfn.XLOOKUP(A62,門市主檔!A:A,門市主檔!B:B,"")</f>
        <v>五股工商店</v>
      </c>
      <c r="C62" s="146" t="str">
        <f>IF(COUNTIFS(門市主檔!A:A,A62,門市主檔!I:I,"PMQ2",門市主檔!J:J,"&lt;"&amp;$M$2)&gt;0,"V","")</f>
        <v>V</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V</v>
      </c>
      <c r="L62" s="120" t="str">
        <f>_xlfn.XLOOKUP(A62,'0919門市清單主檔'!B:B,'0919門市清單主檔'!V:V,"")</f>
        <v>五股區</v>
      </c>
      <c r="M62" s="153" t="str">
        <f>VLOOKUP(A62,門市主檔!A:B,2,FALSE)</f>
        <v>五股工商店</v>
      </c>
      <c r="N62" s="482" t="str">
        <f>IF(F62="閉店不保養",VLOOKUP(A62,門市狀態!A:C,3,FALSE),"")</f>
        <v/>
      </c>
      <c r="Q62" s="119" t="s">
        <v>9211</v>
      </c>
      <c r="R62" s="124" t="s">
        <v>9212</v>
      </c>
      <c r="S62" s="153" t="str">
        <f>_xlfn.XLOOKUP(A62,'0919門市清單主檔'!B:B,'0919門市清單主檔'!J:J,"")</f>
        <v>新北市五股區成泰路二段91巷9號1樓部份</v>
      </c>
    </row>
    <row r="63" spans="1:19" ht="21.6" customHeight="1">
      <c r="A63" s="120">
        <v>3227</v>
      </c>
      <c r="B63" s="120" t="str">
        <f>_xlfn.XLOOKUP(A63,門市主檔!A:A,門市主檔!B:B,"")</f>
        <v>五股四維店</v>
      </c>
      <c r="C63" s="146" t="str">
        <f>IF(COUNTIFS(門市主檔!A:A,A63,門市主檔!I:I,"PMQ2",門市主檔!J:J,"&lt;"&amp;$M$2)&gt;0,"V","")</f>
        <v/>
      </c>
      <c r="D63" s="146" t="str">
        <f>IF(AND(C63&lt;&gt;"V", COUNTIFS(門市主檔!A:A,A63,門市主檔!I:I,"PMQ2",門市主檔!J:J,"&lt;"&amp;$M$3)&gt;0), "V", "")</f>
        <v/>
      </c>
      <c r="E63" s="146" t="str">
        <f>IF(AND(C63&lt;&gt;"V",D63&lt;&gt;"V", COUNTIFS(門市主檔!A:A,A63,門市主檔!I:I,"PMQ2")), "V", "")</f>
        <v>V</v>
      </c>
      <c r="F63" s="120" t="str">
        <f>_xlfn.LET(
 _xlpm.狀態, IFERROR(VLOOKUP(A63,門市狀態!A:D,4,FALSE),""),
 IF(
   _xlpm.狀態&lt;&gt;"",
   _xlpm.狀態,
   IF(COUNTBLANK(C63:E63)=3,"未保養","")
 )
)</f>
        <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V</v>
      </c>
      <c r="L63" s="120" t="str">
        <f>_xlfn.XLOOKUP(A63,'0919門市清單主檔'!B:B,'0919門市清單主檔'!V:V,"")</f>
        <v>五股區</v>
      </c>
      <c r="M63" s="153" t="str">
        <f>VLOOKUP(A63,門市主檔!A:B,2,FALSE)</f>
        <v>五股四維店</v>
      </c>
      <c r="N63" s="482" t="str">
        <f>IF(F63="閉店不保養",VLOOKUP(A63,門市狀態!A:C,3,FALSE),"")</f>
        <v/>
      </c>
      <c r="Q63" s="119" t="s">
        <v>9211</v>
      </c>
      <c r="R63" s="119"/>
      <c r="S63" s="153" t="str">
        <f>_xlfn.XLOOKUP(A63,'0919門市清單主檔'!B:B,'0919門市清單主檔'!J:J,"")</f>
        <v>新北市五股區四維路153號</v>
      </c>
    </row>
    <row r="64" spans="1:19" ht="21.6" customHeight="1">
      <c r="A64" s="120">
        <v>2390</v>
      </c>
      <c r="B64" s="120" t="str">
        <f>_xlfn.XLOOKUP(A64,門市主檔!A:A,門市主檔!B:B,"")</f>
        <v>五股產業園區</v>
      </c>
      <c r="C64" s="146" t="str">
        <f>IF(COUNTIFS(門市主檔!A:A,A64,門市主檔!I:I,"PMQ2",門市主檔!J:J,"&lt;"&amp;$M$2)&gt;0,"V","")</f>
        <v>V</v>
      </c>
      <c r="D64" s="146" t="str">
        <f>IF(AND(C64&lt;&gt;"V", COUNTIFS(門市主檔!A:A,A64,門市主檔!I:I,"PMQ2",門市主檔!J:J,"&lt;"&amp;$M$3)&gt;0), "V", "")</f>
        <v/>
      </c>
      <c r="E64" s="146" t="str">
        <f>IF(AND(C64&lt;&gt;"V",D64&lt;&gt;"V", COUNTIFS(門市主檔!A:A,A64,門市主檔!I:I,"PMQ2")), "V", "")</f>
        <v/>
      </c>
      <c r="F64" s="120" t="str">
        <f>_xlfn.LET(
 _xlpm.狀態, IFERROR(VLOOKUP(A64,門市狀態!A:D,4,FALSE),""),
 IF(
   _xlpm.狀態&lt;&gt;"",
   _xlpm.狀態,
   IF(COUNTBLANK(C64:E64)=3,"未保養","")
 )
)</f>
        <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V</v>
      </c>
      <c r="L64" s="120" t="str">
        <f>_xlfn.XLOOKUP(A64,'0919門市清單主檔'!B:B,'0919門市清單主檔'!V:V,"")</f>
        <v>五股區</v>
      </c>
      <c r="M64" s="153" t="str">
        <f>VLOOKUP(A64,門市主檔!A:B,2,FALSE)</f>
        <v>五股產業園區</v>
      </c>
      <c r="N64" s="482" t="str">
        <f>IF(F64="閉店不保養",VLOOKUP(A64,門市狀態!A:C,3,FALSE),"")</f>
        <v/>
      </c>
      <c r="Q64" s="119"/>
      <c r="R64" s="124" t="s">
        <v>9212</v>
      </c>
      <c r="S64" s="153" t="str">
        <f>_xlfn.XLOOKUP(A64,'0919門市清單主檔'!B:B,'0919門市清單主檔'!J:J,"")</f>
        <v>新北市五股區五權路42之1號</v>
      </c>
    </row>
    <row r="65" spans="1:19" ht="21.6" customHeight="1">
      <c r="A65" s="120">
        <v>3921</v>
      </c>
      <c r="B65" s="120" t="str">
        <f>_xlfn.XLOOKUP(A65,門市主檔!A:A,門市主檔!B:B,"")</f>
        <v>五股福鑫店</v>
      </c>
      <c r="C65" s="146" t="str">
        <f>IF(COUNTIFS(門市主檔!A:A,A65,門市主檔!I:I,"PMQ2",門市主檔!J:J,"&lt;"&amp;$M$2)&gt;0,"V","")</f>
        <v>V</v>
      </c>
      <c r="D65" s="146" t="str">
        <f>IF(AND(C65&lt;&gt;"V", COUNTIFS(門市主檔!A:A,A65,門市主檔!I:I,"PMQ2",門市主檔!J:J,"&lt;"&amp;$M$3)&gt;0), "V", "")</f>
        <v/>
      </c>
      <c r="E65" s="146" t="str">
        <f>IF(AND(C65&lt;&gt;"V",D65&lt;&gt;"V", COUNTIFS(門市主檔!A:A,A65,門市主檔!I:I,"PMQ2")), "V", "")</f>
        <v/>
      </c>
      <c r="F65" s="120" t="str">
        <f>_xlfn.LET(
 _xlpm.狀態, IFERROR(VLOOKUP(A65,門市狀態!A:D,4,FALSE),""),
 IF(
   _xlpm.狀態&lt;&gt;"",
   _xlpm.狀態,
   IF(COUNTBLANK(C65:E65)=3,"未保養","")
 )
)</f>
        <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V</v>
      </c>
      <c r="L65" s="120" t="str">
        <f>_xlfn.XLOOKUP(A65,'0919門市清單主檔'!B:B,'0919門市清單主檔'!V:V,"")</f>
        <v>五股區</v>
      </c>
      <c r="M65" s="153" t="str">
        <f>VLOOKUP(A65,門市主檔!A:B,2,FALSE)</f>
        <v>五股福鑫店</v>
      </c>
      <c r="N65" s="482" t="str">
        <f>IF(F65="閉店不保養",VLOOKUP(A65,門市狀態!A:C,3,FALSE),"")</f>
        <v/>
      </c>
      <c r="Q65" s="119" t="s">
        <v>9211</v>
      </c>
      <c r="R65" s="119"/>
      <c r="S65" s="153" t="str">
        <f>_xlfn.XLOOKUP(A65,'0919門市清單主檔'!B:B,'0919門市清單主檔'!J:J,"")</f>
        <v>新北市五股區五福路8、10號一樓全部</v>
      </c>
    </row>
    <row r="66" spans="1:19" ht="21.6" customHeight="1">
      <c r="A66" s="120">
        <v>2535</v>
      </c>
      <c r="B66" s="120" t="str">
        <f>_xlfn.XLOOKUP(A66,門市主檔!A:A,門市主檔!B:B,"")</f>
        <v>五股五工店</v>
      </c>
      <c r="C66" s="146" t="str">
        <f>IF(COUNTIFS(門市主檔!A:A,A66,門市主檔!I:I,"PMQ2",門市主檔!J:J,"&lt;"&amp;$M$2)&gt;0,"V","")</f>
        <v/>
      </c>
      <c r="D66" s="146" t="str">
        <f>IF(AND(C66&lt;&gt;"V", COUNTIFS(門市主檔!A:A,A66,門市主檔!I:I,"PMQ2",門市主檔!J:J,"&lt;"&amp;$M$3)&gt;0), "V", "")</f>
        <v/>
      </c>
      <c r="E66" s="146" t="str">
        <f>IF(AND(C66&lt;&gt;"V",D66&lt;&gt;"V", COUNTIFS(門市主檔!A:A,A66,門市主檔!I:I,"PMQ2")), "V", "")</f>
        <v>V</v>
      </c>
      <c r="F66" s="120" t="str">
        <f>_xlfn.LET(
 _xlpm.狀態, IFERROR(VLOOKUP(A66,門市狀態!A:D,4,FALSE),""),
 IF(
   _xlpm.狀態&lt;&gt;"",
   _xlpm.狀態,
   IF(COUNTBLANK(C66:E66)=3,"未保養","")
 )
)</f>
        <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V</v>
      </c>
      <c r="L66" s="120" t="str">
        <f>_xlfn.XLOOKUP(A66,'0919門市清單主檔'!B:B,'0919門市清單主檔'!V:V,"")</f>
        <v>五股區</v>
      </c>
      <c r="M66" s="153" t="str">
        <f>VLOOKUP(A66,門市主檔!A:B,2,FALSE)</f>
        <v>五股五工店</v>
      </c>
      <c r="N66" s="482" t="str">
        <f>IF(F66="閉店不保養",VLOOKUP(A66,門市狀態!A:C,3,FALSE),"")</f>
        <v/>
      </c>
      <c r="Q66" s="119" t="s">
        <v>9211</v>
      </c>
      <c r="R66" s="119"/>
      <c r="S66" s="153" t="str">
        <f>_xlfn.XLOOKUP(A66,'0919門市清單主檔'!B:B,'0919門市清單主檔'!J:J,"")</f>
        <v>新北市五股區五工六路28號</v>
      </c>
    </row>
    <row r="67" spans="1:19" ht="21.6" customHeight="1">
      <c r="A67" s="120" t="s">
        <v>92</v>
      </c>
      <c r="B67" s="120" t="str">
        <f>_xlfn.XLOOKUP(A67,門市主檔!A:A,門市主檔!B:B,"")</f>
        <v>五股訓練教室</v>
      </c>
      <c r="C67" s="146" t="str">
        <f>IF(COUNTIFS(門市主檔!A:A,A67,門市主檔!I:I,"PMQ2",門市主檔!J:J,"&lt;"&amp;$M$2)&gt;0,"V","")</f>
        <v/>
      </c>
      <c r="D67" s="146" t="str">
        <f>IF(AND(C67&lt;&gt;"V", COUNTIFS(門市主檔!A:A,A67,門市主檔!I:I,"PMQ2",門市主檔!J:J,"&lt;"&amp;$M$3)&gt;0), "V", "")</f>
        <v/>
      </c>
      <c r="E67" s="146" t="str">
        <f>IF(AND(C67&lt;&gt;"V",D67&lt;&gt;"V", COUNTIFS(門市主檔!A:A,A67,門市主檔!I:I,"PMQ2")), "V", "")</f>
        <v>V</v>
      </c>
      <c r="F67" s="120" t="str">
        <f>_xlfn.LET(
 _xlpm.狀態, IFERROR(VLOOKUP(A67,門市狀態!A:D,4,FALSE),""),
 IF(
   _xlpm.狀態&lt;&gt;"",
   _xlpm.狀態,
   IF(COUNTBLANK(C67:E67)=3,"未保養","")
 )
)</f>
        <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V</v>
      </c>
      <c r="L67" s="120" t="str">
        <f>_xlfn.XLOOKUP(A67,'0919門市清單主檔'!B:B,'0919門市清單主檔'!V:V,"")</f>
        <v>五股區</v>
      </c>
      <c r="M67" s="153" t="str">
        <f>VLOOKUP(A67,門市主檔!A:B,2,FALSE)</f>
        <v>五股訓練教室</v>
      </c>
      <c r="N67" s="482" t="str">
        <f>IF(F67="閉店不保養",VLOOKUP(A67,門市狀態!A:C,3,FALSE),"")</f>
        <v/>
      </c>
      <c r="Q67" s="119" t="s">
        <v>9211</v>
      </c>
      <c r="R67" s="119"/>
      <c r="S67" s="153" t="str">
        <f>_xlfn.XLOOKUP(A67,'0919門市清單主檔'!B:B,'0919門市清單主檔'!J:J,"")</f>
        <v>新北市五股區五工六路28號</v>
      </c>
    </row>
    <row r="68" spans="1:19" ht="21.6" customHeight="1">
      <c r="A68" s="120">
        <v>2691</v>
      </c>
      <c r="B68" s="120" t="str">
        <f>_xlfn.XLOOKUP(A68,門市主檔!A:A,門市主檔!B:B,"")</f>
        <v>五股興珍店</v>
      </c>
      <c r="C68" s="146" t="str">
        <f>IF(COUNTIFS(門市主檔!A:A,A68,門市主檔!I:I,"PMQ2",門市主檔!J:J,"&lt;"&amp;$M$2)&gt;0,"V","")</f>
        <v/>
      </c>
      <c r="D68" s="146" t="str">
        <f>IF(AND(C68&lt;&gt;"V", COUNTIFS(門市主檔!A:A,A68,門市主檔!I:I,"PMQ2",門市主檔!J:J,"&lt;"&amp;$M$3)&gt;0), "V", "")</f>
        <v/>
      </c>
      <c r="E68" s="146" t="str">
        <f>IF(AND(C68&lt;&gt;"V",D68&lt;&gt;"V", COUNTIFS(門市主檔!A:A,A68,門市主檔!I:I,"PMQ2")), "V", "")</f>
        <v>V</v>
      </c>
      <c r="F68" s="120" t="str">
        <f>_xlfn.LET(
 _xlpm.狀態, IFERROR(VLOOKUP(A68,門市狀態!A:D,4,FALSE),""),
 IF(
   _xlpm.狀態&lt;&gt;"",
   _xlpm.狀態,
   IF(COUNTBLANK(C68:E68)=3,"未保養","")
 )
)</f>
        <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V</v>
      </c>
      <c r="L68" s="120" t="str">
        <f>_xlfn.XLOOKUP(A68,'0919門市清單主檔'!B:B,'0919門市清單主檔'!V:V,"")</f>
        <v>五股區</v>
      </c>
      <c r="M68" s="153" t="str">
        <f>VLOOKUP(A68,門市主檔!A:B,2,FALSE)</f>
        <v>五股興珍店</v>
      </c>
      <c r="N68" s="482" t="str">
        <f>IF(F68="閉店不保養",VLOOKUP(A68,門市狀態!A:C,3,FALSE),"")</f>
        <v/>
      </c>
      <c r="Q68" s="119" t="s">
        <v>9211</v>
      </c>
      <c r="R68" s="119"/>
      <c r="S68" s="153" t="str">
        <f>_xlfn.XLOOKUP(A68,'0919門市清單主檔'!B:B,'0919門市清單主檔'!J:J,"")</f>
        <v>新北市五股區五工五路18號</v>
      </c>
    </row>
    <row r="69" spans="1:19" ht="21.6" customHeight="1">
      <c r="A69" s="120">
        <v>5003</v>
      </c>
      <c r="B69" s="120" t="str">
        <f>_xlfn.XLOOKUP(A69,門市主檔!A:A,門市主檔!B:B,"")</f>
        <v>五股更寮店</v>
      </c>
      <c r="C69" s="146" t="str">
        <f>IF(COUNTIFS(門市主檔!A:A,A69,門市主檔!I:I,"PMQ2",門市主檔!J:J,"&lt;"&amp;$M$2)&gt;0,"V","")</f>
        <v/>
      </c>
      <c r="D69" s="146" t="str">
        <f>IF(AND(C69&lt;&gt;"V", COUNTIFS(門市主檔!A:A,A69,門市主檔!I:I,"PMQ2",門市主檔!J:J,"&lt;"&amp;$M$3)&gt;0), "V", "")</f>
        <v/>
      </c>
      <c r="E69" s="146" t="str">
        <f>IF(AND(C69&lt;&gt;"V",D69&lt;&gt;"V", COUNTIFS(門市主檔!A:A,A69,門市主檔!I:I,"PMQ2")), "V", "")</f>
        <v>V</v>
      </c>
      <c r="F69" s="120" t="str">
        <f>_xlfn.LET(
 _xlpm.狀態, IFERROR(VLOOKUP(A69,門市狀態!A:D,4,FALSE),""),
 IF(
   _xlpm.狀態&lt;&gt;"",
   _xlpm.狀態,
   IF(COUNTBLANK(C69:E69)=3,"未保養","")
 )
)</f>
        <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V</v>
      </c>
      <c r="L69" s="120" t="str">
        <f>_xlfn.XLOOKUP(A69,'0919門市清單主檔'!B:B,'0919門市清單主檔'!V:V,"")</f>
        <v>五股區</v>
      </c>
      <c r="M69" s="153" t="str">
        <f>VLOOKUP(A69,門市主檔!A:B,2,FALSE)</f>
        <v>五股更寮店</v>
      </c>
      <c r="N69" s="482" t="str">
        <f>IF(F69="閉店不保養",VLOOKUP(A69,門市狀態!A:C,3,FALSE),"")</f>
        <v/>
      </c>
      <c r="Q69" s="119"/>
      <c r="R69" s="124" t="s">
        <v>9212</v>
      </c>
      <c r="S69" s="153" t="str">
        <f>_xlfn.XLOOKUP(A69,'0919門市清單主檔'!B:B,'0919門市清單主檔'!J:J,"")</f>
        <v>新北市五股區中興路二段1號一樓全部</v>
      </c>
    </row>
    <row r="70" spans="1:19" ht="15.75" customHeight="1">
      <c r="A70" s="119"/>
      <c r="B70" s="119"/>
      <c r="C70" s="148"/>
      <c r="D70" s="148"/>
      <c r="E70" s="148"/>
      <c r="F70" s="119"/>
      <c r="G70" s="119"/>
      <c r="H70" s="182"/>
      <c r="I70" s="184"/>
      <c r="J70" s="119"/>
      <c r="Q70" s="119"/>
      <c r="R70" s="119"/>
    </row>
    <row r="71" spans="1:19" ht="15.75" customHeight="1">
      <c r="A71" s="119"/>
      <c r="B71" s="119"/>
      <c r="C71" s="148"/>
      <c r="D71" s="148"/>
      <c r="E71" s="148"/>
      <c r="F71" s="119"/>
      <c r="G71" s="119"/>
      <c r="H71" s="182"/>
      <c r="I71" s="184"/>
      <c r="J71" s="119"/>
      <c r="Q71" s="119"/>
      <c r="R71" s="119"/>
    </row>
    <row r="72" spans="1:19" ht="15.75" customHeight="1">
      <c r="A72" s="119"/>
      <c r="B72" s="119"/>
      <c r="C72" s="148"/>
      <c r="D72" s="148"/>
      <c r="E72" s="148"/>
      <c r="F72" s="119"/>
      <c r="G72" s="119"/>
      <c r="H72" s="182"/>
      <c r="I72" s="184"/>
      <c r="J72" s="119"/>
      <c r="Q72" s="119"/>
      <c r="R72" s="119"/>
    </row>
    <row r="73" spans="1:19" ht="15.75" customHeight="1">
      <c r="A73" s="119"/>
      <c r="B73" s="119"/>
      <c r="C73" s="148"/>
      <c r="D73" s="148"/>
      <c r="E73" s="148"/>
      <c r="F73" s="119"/>
      <c r="G73" s="119"/>
      <c r="H73" s="182"/>
      <c r="I73" s="184"/>
      <c r="J73" s="119"/>
      <c r="Q73" s="119"/>
      <c r="R73" s="119"/>
    </row>
    <row r="74" spans="1:19" ht="15.75" customHeight="1">
      <c r="A74" s="119"/>
      <c r="B74" s="119"/>
      <c r="C74" s="148"/>
      <c r="D74" s="148"/>
      <c r="E74" s="148"/>
      <c r="F74" s="119"/>
      <c r="G74" s="119"/>
      <c r="H74" s="182"/>
      <c r="I74" s="184"/>
      <c r="J74" s="119"/>
      <c r="Q74" s="119"/>
      <c r="R74" s="119"/>
    </row>
    <row r="75" spans="1:19" ht="15.75" customHeight="1">
      <c r="A75" s="119"/>
      <c r="B75" s="119"/>
      <c r="C75" s="148"/>
      <c r="D75" s="148"/>
      <c r="E75" s="148"/>
      <c r="F75" s="119"/>
      <c r="G75" s="119"/>
      <c r="H75" s="182"/>
      <c r="I75" s="184"/>
      <c r="J75" s="119"/>
      <c r="Q75" s="119"/>
      <c r="R75" s="119"/>
    </row>
    <row r="76" spans="1:19" ht="15.75" customHeight="1">
      <c r="A76" s="119"/>
      <c r="B76" s="119"/>
      <c r="C76" s="148"/>
      <c r="D76" s="148"/>
      <c r="E76" s="148"/>
      <c r="F76" s="119"/>
      <c r="G76" s="119"/>
      <c r="H76" s="182"/>
      <c r="I76" s="184"/>
      <c r="J76" s="119"/>
      <c r="Q76" s="119"/>
      <c r="R76" s="119"/>
    </row>
    <row r="77" spans="1:19" ht="15.75" customHeight="1">
      <c r="A77" s="119"/>
      <c r="B77" s="119"/>
      <c r="C77" s="148"/>
      <c r="D77" s="148"/>
      <c r="E77" s="148"/>
      <c r="F77" s="119"/>
      <c r="G77" s="119"/>
      <c r="H77" s="182"/>
      <c r="I77" s="184"/>
      <c r="J77" s="119"/>
      <c r="Q77" s="119"/>
      <c r="R77" s="119"/>
    </row>
    <row r="78" spans="1:19" ht="15.75" customHeight="1">
      <c r="A78" s="119"/>
      <c r="B78" s="119"/>
      <c r="C78" s="148"/>
      <c r="D78" s="148"/>
      <c r="E78" s="148"/>
      <c r="F78" s="119"/>
      <c r="G78" s="119"/>
      <c r="H78" s="182"/>
      <c r="I78" s="184"/>
      <c r="J78" s="119"/>
      <c r="Q78" s="119"/>
      <c r="R78" s="119"/>
    </row>
    <row r="79" spans="1:19" ht="15.75" customHeight="1">
      <c r="A79" s="119"/>
      <c r="B79" s="119"/>
      <c r="C79" s="148"/>
      <c r="D79" s="148"/>
      <c r="E79" s="148"/>
      <c r="F79" s="119"/>
      <c r="G79" s="119"/>
      <c r="H79" s="182"/>
      <c r="I79" s="184"/>
      <c r="J79" s="119"/>
      <c r="Q79" s="119"/>
      <c r="R79" s="119"/>
    </row>
    <row r="80" spans="1:19" ht="15.75" customHeight="1">
      <c r="A80" s="119"/>
      <c r="B80" s="119"/>
      <c r="C80" s="148"/>
      <c r="D80" s="148"/>
      <c r="E80" s="148"/>
      <c r="F80" s="119"/>
      <c r="G80" s="119"/>
      <c r="H80" s="182"/>
      <c r="I80" s="184"/>
      <c r="J80" s="119"/>
      <c r="Q80" s="119"/>
      <c r="R80" s="119"/>
    </row>
    <row r="81" spans="1:18" ht="15.75" customHeight="1">
      <c r="A81" s="119"/>
      <c r="B81" s="119"/>
      <c r="C81" s="148"/>
      <c r="D81" s="148"/>
      <c r="E81" s="148"/>
      <c r="F81" s="119"/>
      <c r="G81" s="119"/>
      <c r="H81" s="182"/>
      <c r="I81" s="184"/>
      <c r="J81" s="119"/>
      <c r="Q81" s="119"/>
      <c r="R81" s="119"/>
    </row>
    <row r="82" spans="1:18" ht="15.75" customHeight="1">
      <c r="A82" s="119"/>
      <c r="B82" s="119"/>
      <c r="C82" s="148"/>
      <c r="D82" s="148"/>
      <c r="E82" s="148"/>
      <c r="F82" s="119"/>
      <c r="G82" s="119"/>
      <c r="H82" s="182"/>
      <c r="I82" s="184"/>
      <c r="J82" s="119"/>
      <c r="Q82" s="119"/>
      <c r="R82" s="119"/>
    </row>
    <row r="83" spans="1:18" ht="15.75" customHeight="1">
      <c r="A83" s="119"/>
      <c r="B83" s="119"/>
      <c r="C83" s="148"/>
      <c r="D83" s="148"/>
      <c r="E83" s="148"/>
      <c r="F83" s="119"/>
      <c r="G83" s="119"/>
      <c r="H83" s="182"/>
      <c r="I83" s="184"/>
      <c r="J83" s="119"/>
      <c r="Q83" s="119"/>
      <c r="R83" s="119"/>
    </row>
    <row r="84" spans="1:18" ht="15.75" customHeight="1">
      <c r="A84" s="119"/>
      <c r="B84" s="119"/>
      <c r="C84" s="148"/>
      <c r="D84" s="148"/>
      <c r="E84" s="148"/>
      <c r="F84" s="119"/>
      <c r="G84" s="119"/>
      <c r="H84" s="182"/>
      <c r="I84" s="184"/>
      <c r="J84" s="119"/>
      <c r="Q84" s="119"/>
      <c r="R84" s="119"/>
    </row>
    <row r="85" spans="1:18" ht="15.75" customHeight="1">
      <c r="A85" s="119"/>
      <c r="B85" s="119"/>
      <c r="C85" s="148"/>
      <c r="D85" s="148"/>
      <c r="E85" s="148"/>
      <c r="F85" s="119"/>
      <c r="G85" s="119"/>
      <c r="H85" s="182"/>
      <c r="I85" s="184"/>
      <c r="J85" s="119"/>
      <c r="Q85" s="119"/>
      <c r="R85" s="119"/>
    </row>
    <row r="86" spans="1:18" ht="15.75" customHeight="1">
      <c r="A86" s="119"/>
      <c r="B86" s="119"/>
      <c r="C86" s="148"/>
      <c r="D86" s="148"/>
      <c r="E86" s="148"/>
      <c r="F86" s="119"/>
      <c r="G86" s="119"/>
      <c r="H86" s="182"/>
      <c r="I86" s="184"/>
      <c r="J86" s="119"/>
      <c r="Q86" s="119"/>
      <c r="R86" s="119"/>
    </row>
    <row r="87" spans="1:18" ht="15.75" customHeight="1">
      <c r="A87" s="119"/>
      <c r="B87" s="119"/>
      <c r="C87" s="148"/>
      <c r="D87" s="148"/>
      <c r="E87" s="148"/>
      <c r="F87" s="119"/>
      <c r="G87" s="119"/>
      <c r="H87" s="182"/>
      <c r="I87" s="184"/>
      <c r="J87" s="119"/>
      <c r="Q87" s="119"/>
      <c r="R87" s="119"/>
    </row>
    <row r="88" spans="1:18" ht="15.75" customHeight="1">
      <c r="A88" s="119"/>
      <c r="B88" s="119"/>
      <c r="C88" s="148"/>
      <c r="D88" s="148"/>
      <c r="E88" s="148"/>
      <c r="F88" s="119"/>
      <c r="G88" s="119"/>
      <c r="H88" s="182"/>
      <c r="I88" s="184"/>
      <c r="J88" s="119"/>
      <c r="Q88" s="119"/>
      <c r="R88" s="119"/>
    </row>
    <row r="89" spans="1:18" ht="15.75" customHeight="1">
      <c r="A89" s="119"/>
      <c r="B89" s="119"/>
      <c r="C89" s="148"/>
      <c r="D89" s="148"/>
      <c r="E89" s="148"/>
      <c r="F89" s="119"/>
      <c r="G89" s="119"/>
      <c r="H89" s="182"/>
      <c r="I89" s="184"/>
      <c r="J89" s="119"/>
      <c r="Q89" s="119"/>
      <c r="R89" s="119"/>
    </row>
    <row r="90" spans="1:18" ht="15.75" customHeight="1">
      <c r="A90" s="119"/>
      <c r="B90" s="119"/>
      <c r="C90" s="148"/>
      <c r="D90" s="148"/>
      <c r="E90" s="148"/>
      <c r="F90" s="119"/>
      <c r="G90" s="119"/>
      <c r="H90" s="182"/>
      <c r="I90" s="184"/>
      <c r="J90" s="119"/>
      <c r="Q90" s="119"/>
      <c r="R90" s="119"/>
    </row>
    <row r="91" spans="1:18" ht="15.75" customHeight="1">
      <c r="A91" s="119"/>
      <c r="B91" s="119"/>
      <c r="C91" s="148"/>
      <c r="D91" s="148"/>
      <c r="E91" s="148"/>
      <c r="F91" s="119"/>
      <c r="G91" s="119"/>
      <c r="H91" s="182"/>
      <c r="I91" s="184"/>
      <c r="J91" s="119"/>
      <c r="Q91" s="119"/>
      <c r="R91" s="119"/>
    </row>
    <row r="92" spans="1:18" ht="15.75" customHeight="1">
      <c r="A92" s="119"/>
      <c r="B92" s="119"/>
      <c r="C92" s="148"/>
      <c r="D92" s="148"/>
      <c r="E92" s="148"/>
      <c r="F92" s="119"/>
      <c r="G92" s="119"/>
      <c r="H92" s="182"/>
      <c r="I92" s="184"/>
      <c r="J92" s="119"/>
      <c r="Q92" s="119"/>
      <c r="R92" s="119"/>
    </row>
    <row r="93" spans="1:18" ht="15.75" customHeight="1">
      <c r="A93" s="119"/>
      <c r="B93" s="119"/>
      <c r="C93" s="148"/>
      <c r="D93" s="148"/>
      <c r="E93" s="148"/>
      <c r="F93" s="119"/>
      <c r="G93" s="119"/>
      <c r="H93" s="182"/>
      <c r="I93" s="184"/>
      <c r="J93" s="119"/>
      <c r="Q93" s="119"/>
      <c r="R93" s="119"/>
    </row>
    <row r="94" spans="1:18" ht="15.75" customHeight="1">
      <c r="A94" s="119"/>
      <c r="B94" s="119"/>
      <c r="C94" s="148"/>
      <c r="D94" s="148"/>
      <c r="E94" s="148"/>
      <c r="F94" s="119"/>
      <c r="G94" s="119"/>
      <c r="H94" s="182"/>
      <c r="I94" s="184"/>
      <c r="J94" s="119"/>
      <c r="Q94" s="119"/>
      <c r="R94" s="119"/>
    </row>
    <row r="95" spans="1:18" ht="15.75" customHeight="1">
      <c r="A95" s="119"/>
      <c r="B95" s="119"/>
      <c r="C95" s="148"/>
      <c r="D95" s="148"/>
      <c r="E95" s="148"/>
      <c r="F95" s="119"/>
      <c r="G95" s="119"/>
      <c r="H95" s="182"/>
      <c r="I95" s="184"/>
      <c r="J95" s="119"/>
      <c r="Q95" s="119"/>
      <c r="R95" s="119"/>
    </row>
    <row r="96" spans="1:18" ht="15.75" customHeight="1">
      <c r="A96" s="119"/>
      <c r="B96" s="119"/>
      <c r="C96" s="148"/>
      <c r="D96" s="148"/>
      <c r="E96" s="148"/>
      <c r="F96" s="119"/>
      <c r="G96" s="119"/>
      <c r="H96" s="182"/>
      <c r="I96" s="184"/>
      <c r="J96" s="119"/>
      <c r="Q96" s="119"/>
      <c r="R96" s="119"/>
    </row>
    <row r="97" spans="1:18" ht="15.75" customHeight="1">
      <c r="A97" s="119"/>
      <c r="B97" s="119"/>
      <c r="C97" s="148"/>
      <c r="D97" s="148"/>
      <c r="E97" s="148"/>
      <c r="F97" s="119"/>
      <c r="G97" s="119"/>
      <c r="H97" s="182"/>
      <c r="I97" s="184"/>
      <c r="J97" s="119"/>
      <c r="Q97" s="119"/>
      <c r="R97" s="119"/>
    </row>
    <row r="98" spans="1:18" ht="15.75" customHeight="1">
      <c r="A98" s="119"/>
      <c r="B98" s="119"/>
      <c r="C98" s="148"/>
      <c r="D98" s="148"/>
      <c r="E98" s="148"/>
      <c r="F98" s="119"/>
      <c r="G98" s="119"/>
      <c r="H98" s="182"/>
      <c r="I98" s="184"/>
      <c r="J98" s="119"/>
      <c r="Q98" s="119"/>
      <c r="R98" s="119"/>
    </row>
    <row r="99" spans="1:18" ht="15.75" customHeight="1">
      <c r="A99" s="119"/>
      <c r="B99" s="119"/>
      <c r="C99" s="148"/>
      <c r="D99" s="148"/>
      <c r="E99" s="148"/>
      <c r="F99" s="119"/>
      <c r="G99" s="119"/>
      <c r="H99" s="182"/>
      <c r="I99" s="184"/>
      <c r="J99" s="119"/>
      <c r="Q99" s="119"/>
      <c r="R99" s="119"/>
    </row>
    <row r="100" spans="1:18" ht="15.75" customHeight="1">
      <c r="A100" s="119"/>
      <c r="B100" s="119"/>
      <c r="C100" s="148"/>
      <c r="D100" s="148"/>
      <c r="E100" s="148"/>
      <c r="F100" s="119"/>
      <c r="G100" s="119"/>
      <c r="H100" s="182"/>
      <c r="I100" s="184"/>
      <c r="J100" s="119"/>
      <c r="Q100" s="119"/>
      <c r="R100" s="119"/>
    </row>
    <row r="101" spans="1:18" ht="15.75" customHeight="1">
      <c r="A101" s="119"/>
      <c r="B101" s="119"/>
      <c r="C101" s="148"/>
      <c r="D101" s="148"/>
      <c r="E101" s="148"/>
      <c r="F101" s="119"/>
      <c r="G101" s="119"/>
      <c r="H101" s="182"/>
      <c r="I101" s="184"/>
      <c r="J101" s="119"/>
      <c r="Q101" s="119"/>
      <c r="R101" s="119"/>
    </row>
    <row r="102" spans="1:18" ht="15.75" customHeight="1">
      <c r="A102" s="119"/>
      <c r="B102" s="119"/>
      <c r="C102" s="148"/>
      <c r="D102" s="148"/>
      <c r="E102" s="148"/>
      <c r="F102" s="119"/>
      <c r="G102" s="119"/>
      <c r="H102" s="182"/>
      <c r="I102" s="184"/>
      <c r="J102" s="119"/>
      <c r="Q102" s="119"/>
      <c r="R102" s="119"/>
    </row>
    <row r="103" spans="1:18" ht="15.75" customHeight="1">
      <c r="A103" s="119"/>
      <c r="B103" s="119"/>
      <c r="C103" s="148"/>
      <c r="D103" s="148"/>
      <c r="E103" s="148"/>
      <c r="F103" s="119"/>
      <c r="G103" s="119"/>
      <c r="H103" s="182"/>
      <c r="I103" s="184"/>
      <c r="J103" s="119"/>
      <c r="Q103" s="119"/>
      <c r="R103" s="119"/>
    </row>
    <row r="104" spans="1:18" ht="15.75" customHeight="1">
      <c r="A104" s="119"/>
      <c r="B104" s="119"/>
      <c r="C104" s="148"/>
      <c r="D104" s="148"/>
      <c r="E104" s="148"/>
      <c r="F104" s="119"/>
      <c r="G104" s="119"/>
      <c r="H104" s="182"/>
      <c r="I104" s="184"/>
      <c r="J104" s="119"/>
      <c r="Q104" s="119"/>
      <c r="R104" s="119"/>
    </row>
    <row r="105" spans="1:18" ht="15.75" customHeight="1">
      <c r="A105" s="119"/>
      <c r="B105" s="119"/>
      <c r="C105" s="148"/>
      <c r="D105" s="148"/>
      <c r="E105" s="148"/>
      <c r="F105" s="119"/>
      <c r="G105" s="119"/>
      <c r="H105" s="182"/>
      <c r="I105" s="184"/>
      <c r="J105" s="119"/>
      <c r="Q105" s="119"/>
      <c r="R105" s="119"/>
    </row>
    <row r="106" spans="1:18" ht="15.75" customHeight="1">
      <c r="A106" s="119"/>
      <c r="B106" s="119"/>
      <c r="C106" s="148"/>
      <c r="D106" s="148"/>
      <c r="E106" s="148"/>
      <c r="F106" s="119"/>
      <c r="G106" s="119"/>
      <c r="H106" s="182"/>
      <c r="I106" s="184"/>
      <c r="J106" s="119"/>
      <c r="Q106" s="119"/>
      <c r="R106" s="119"/>
    </row>
    <row r="107" spans="1:18" ht="15.75" customHeight="1">
      <c r="A107" s="119"/>
      <c r="B107" s="119"/>
      <c r="C107" s="148"/>
      <c r="D107" s="148"/>
      <c r="E107" s="148"/>
      <c r="F107" s="119"/>
      <c r="G107" s="119"/>
      <c r="H107" s="182"/>
      <c r="I107" s="184"/>
      <c r="J107" s="119"/>
      <c r="Q107" s="119"/>
      <c r="R107" s="119"/>
    </row>
    <row r="108" spans="1:18" ht="15.75" customHeight="1">
      <c r="A108" s="119"/>
      <c r="B108" s="119"/>
      <c r="C108" s="148"/>
      <c r="D108" s="148"/>
      <c r="E108" s="148"/>
      <c r="F108" s="119"/>
      <c r="G108" s="119"/>
      <c r="H108" s="182"/>
      <c r="I108" s="184"/>
      <c r="J108" s="119"/>
      <c r="Q108" s="119"/>
      <c r="R108" s="119"/>
    </row>
    <row r="109" spans="1:18" ht="15.75" customHeight="1">
      <c r="A109" s="119"/>
      <c r="B109" s="119"/>
      <c r="C109" s="148"/>
      <c r="D109" s="148"/>
      <c r="E109" s="148"/>
      <c r="F109" s="119"/>
      <c r="G109" s="119"/>
      <c r="H109" s="182"/>
      <c r="I109" s="184"/>
      <c r="J109" s="119"/>
      <c r="Q109" s="119"/>
      <c r="R109" s="119"/>
    </row>
    <row r="110" spans="1:18" ht="15.75" customHeight="1">
      <c r="A110" s="119"/>
      <c r="B110" s="119"/>
      <c r="C110" s="148"/>
      <c r="D110" s="148"/>
      <c r="E110" s="148"/>
      <c r="F110" s="119"/>
      <c r="G110" s="119"/>
      <c r="H110" s="182"/>
      <c r="I110" s="184"/>
      <c r="J110" s="119"/>
      <c r="Q110" s="119"/>
      <c r="R110" s="119"/>
    </row>
    <row r="111" spans="1:18" ht="15.75" customHeight="1">
      <c r="A111" s="119"/>
      <c r="B111" s="119"/>
      <c r="C111" s="148"/>
      <c r="D111" s="148"/>
      <c r="E111" s="148"/>
      <c r="F111" s="119"/>
      <c r="G111" s="119"/>
      <c r="H111" s="182"/>
      <c r="I111" s="184"/>
      <c r="J111" s="119"/>
      <c r="Q111" s="119"/>
      <c r="R111" s="119"/>
    </row>
    <row r="112" spans="1:18" ht="15.75" customHeight="1">
      <c r="A112" s="119"/>
      <c r="B112" s="119"/>
      <c r="C112" s="148"/>
      <c r="D112" s="148"/>
      <c r="E112" s="148"/>
      <c r="F112" s="119"/>
      <c r="G112" s="119"/>
      <c r="H112" s="182"/>
      <c r="I112" s="184"/>
      <c r="J112" s="119"/>
      <c r="Q112" s="119"/>
      <c r="R112" s="119"/>
    </row>
    <row r="113" spans="1:18" ht="15.75" customHeight="1">
      <c r="A113" s="119"/>
      <c r="B113" s="119"/>
      <c r="C113" s="148"/>
      <c r="D113" s="148"/>
      <c r="E113" s="148"/>
      <c r="F113" s="119"/>
      <c r="G113" s="119"/>
      <c r="H113" s="182"/>
      <c r="I113" s="184"/>
      <c r="J113" s="119"/>
      <c r="Q113" s="119"/>
      <c r="R113" s="119"/>
    </row>
    <row r="114" spans="1:18" ht="15.75" customHeight="1">
      <c r="A114" s="119"/>
      <c r="B114" s="119"/>
      <c r="C114" s="148"/>
      <c r="D114" s="148"/>
      <c r="E114" s="148"/>
      <c r="F114" s="119"/>
      <c r="G114" s="119"/>
      <c r="H114" s="182"/>
      <c r="I114" s="184"/>
      <c r="J114" s="119"/>
      <c r="Q114" s="119"/>
      <c r="R114" s="119"/>
    </row>
    <row r="115" spans="1:18" ht="15.75" customHeight="1">
      <c r="A115" s="119"/>
      <c r="B115" s="119"/>
      <c r="C115" s="148"/>
      <c r="D115" s="148"/>
      <c r="E115" s="148"/>
      <c r="F115" s="119"/>
      <c r="G115" s="119"/>
      <c r="H115" s="182"/>
      <c r="I115" s="184"/>
      <c r="J115" s="119"/>
      <c r="Q115" s="119"/>
      <c r="R115" s="119"/>
    </row>
    <row r="116" spans="1:18" ht="15.75" customHeight="1">
      <c r="A116" s="119"/>
      <c r="B116" s="119"/>
      <c r="C116" s="148"/>
      <c r="D116" s="148"/>
      <c r="E116" s="148"/>
      <c r="F116" s="119"/>
      <c r="G116" s="119"/>
      <c r="H116" s="182"/>
      <c r="I116" s="184"/>
      <c r="J116" s="119"/>
      <c r="Q116" s="119"/>
      <c r="R116" s="119"/>
    </row>
    <row r="117" spans="1:18" ht="15.75" customHeight="1">
      <c r="A117" s="119"/>
      <c r="B117" s="119"/>
      <c r="C117" s="148"/>
      <c r="D117" s="148"/>
      <c r="E117" s="148"/>
      <c r="F117" s="119"/>
      <c r="G117" s="119"/>
      <c r="H117" s="182"/>
      <c r="I117" s="184"/>
      <c r="J117" s="119"/>
      <c r="Q117" s="119"/>
      <c r="R117" s="119"/>
    </row>
    <row r="118" spans="1:18" ht="15.75" customHeight="1">
      <c r="A118" s="119"/>
      <c r="B118" s="119"/>
      <c r="C118" s="148"/>
      <c r="D118" s="148"/>
      <c r="E118" s="148"/>
      <c r="F118" s="119"/>
      <c r="G118" s="119"/>
      <c r="H118" s="182"/>
      <c r="I118" s="184"/>
      <c r="J118" s="119"/>
      <c r="Q118" s="119"/>
      <c r="R118" s="119"/>
    </row>
    <row r="119" spans="1:18" ht="15.75" customHeight="1">
      <c r="A119" s="119"/>
      <c r="B119" s="119"/>
      <c r="C119" s="148"/>
      <c r="D119" s="148"/>
      <c r="E119" s="148"/>
      <c r="F119" s="119"/>
      <c r="G119" s="119"/>
      <c r="H119" s="182"/>
      <c r="I119" s="184"/>
      <c r="J119" s="119"/>
      <c r="Q119" s="119"/>
      <c r="R119" s="119"/>
    </row>
    <row r="120" spans="1:18" ht="15.75" customHeight="1">
      <c r="A120" s="119"/>
      <c r="B120" s="119"/>
      <c r="C120" s="148"/>
      <c r="D120" s="148"/>
      <c r="E120" s="148"/>
      <c r="F120" s="119"/>
      <c r="G120" s="119"/>
      <c r="H120" s="182"/>
      <c r="I120" s="184"/>
      <c r="J120" s="119"/>
      <c r="Q120" s="119"/>
      <c r="R120" s="119"/>
    </row>
    <row r="121" spans="1:18" ht="15.75" customHeight="1">
      <c r="A121" s="119"/>
      <c r="B121" s="119"/>
      <c r="C121" s="148"/>
      <c r="D121" s="148"/>
      <c r="E121" s="148"/>
      <c r="F121" s="119"/>
      <c r="G121" s="119"/>
      <c r="H121" s="182"/>
      <c r="I121" s="184"/>
      <c r="J121" s="119"/>
      <c r="Q121" s="119"/>
      <c r="R121" s="119"/>
    </row>
    <row r="122" spans="1:18" ht="15.75" customHeight="1">
      <c r="A122" s="119"/>
      <c r="B122" s="119"/>
      <c r="C122" s="148"/>
      <c r="D122" s="148"/>
      <c r="E122" s="148"/>
      <c r="F122" s="119"/>
      <c r="G122" s="119"/>
      <c r="H122" s="182"/>
      <c r="I122" s="184"/>
      <c r="J122" s="119"/>
      <c r="Q122" s="119"/>
      <c r="R122" s="119"/>
    </row>
    <row r="123" spans="1:18" ht="15.75" customHeight="1">
      <c r="A123" s="119"/>
      <c r="B123" s="119"/>
      <c r="C123" s="148"/>
      <c r="D123" s="148"/>
      <c r="E123" s="148"/>
      <c r="F123" s="119"/>
      <c r="G123" s="119"/>
      <c r="H123" s="182"/>
      <c r="I123" s="184"/>
      <c r="J123" s="119"/>
      <c r="Q123" s="119"/>
      <c r="R123" s="119"/>
    </row>
    <row r="124" spans="1:18" ht="15.75" customHeight="1">
      <c r="A124" s="119"/>
      <c r="B124" s="119"/>
      <c r="C124" s="148"/>
      <c r="D124" s="148"/>
      <c r="E124" s="148"/>
      <c r="F124" s="119"/>
      <c r="G124" s="119"/>
      <c r="H124" s="182"/>
      <c r="I124" s="184"/>
      <c r="J124" s="119"/>
      <c r="Q124" s="119"/>
      <c r="R124" s="119"/>
    </row>
    <row r="125" spans="1:18" ht="15.75" customHeight="1">
      <c r="A125" s="119"/>
      <c r="B125" s="119"/>
      <c r="C125" s="148"/>
      <c r="D125" s="148"/>
      <c r="E125" s="148"/>
      <c r="F125" s="119"/>
      <c r="G125" s="119"/>
      <c r="H125" s="182"/>
      <c r="I125" s="184"/>
      <c r="J125" s="119"/>
      <c r="Q125" s="119"/>
      <c r="R125" s="119"/>
    </row>
    <row r="126" spans="1:18" ht="15.75" customHeight="1">
      <c r="A126" s="119"/>
      <c r="B126" s="119"/>
      <c r="C126" s="148"/>
      <c r="D126" s="148"/>
      <c r="E126" s="148"/>
      <c r="F126" s="119"/>
      <c r="G126" s="119"/>
      <c r="H126" s="182"/>
      <c r="I126" s="184"/>
      <c r="J126" s="119"/>
      <c r="Q126" s="119"/>
      <c r="R126" s="119"/>
    </row>
    <row r="127" spans="1:18" ht="15.75" customHeight="1">
      <c r="A127" s="119"/>
      <c r="B127" s="119"/>
      <c r="C127" s="148"/>
      <c r="D127" s="148"/>
      <c r="E127" s="148"/>
      <c r="F127" s="119"/>
      <c r="G127" s="119"/>
      <c r="H127" s="182"/>
      <c r="I127" s="184"/>
      <c r="J127" s="119"/>
      <c r="Q127" s="119"/>
      <c r="R127" s="119"/>
    </row>
    <row r="128" spans="1:18" ht="15.75" customHeight="1">
      <c r="A128" s="119"/>
      <c r="B128" s="119"/>
      <c r="C128" s="148"/>
      <c r="D128" s="148"/>
      <c r="E128" s="148"/>
      <c r="F128" s="119"/>
      <c r="G128" s="119"/>
      <c r="H128" s="182"/>
      <c r="I128" s="184"/>
      <c r="J128" s="119"/>
      <c r="Q128" s="119"/>
      <c r="R128" s="119"/>
    </row>
    <row r="129" spans="1:18" ht="15.75" customHeight="1">
      <c r="A129" s="119"/>
      <c r="B129" s="119"/>
      <c r="C129" s="148"/>
      <c r="D129" s="148"/>
      <c r="E129" s="148"/>
      <c r="F129" s="119"/>
      <c r="G129" s="119"/>
      <c r="H129" s="182"/>
      <c r="I129" s="184"/>
      <c r="J129" s="119"/>
      <c r="Q129" s="119"/>
      <c r="R129" s="119"/>
    </row>
    <row r="130" spans="1:18" ht="15.75" customHeight="1">
      <c r="A130" s="119"/>
      <c r="B130" s="119"/>
      <c r="C130" s="148"/>
      <c r="D130" s="148"/>
      <c r="E130" s="148"/>
      <c r="F130" s="119"/>
      <c r="G130" s="119"/>
      <c r="H130" s="182"/>
      <c r="I130" s="184"/>
      <c r="J130" s="119"/>
      <c r="Q130" s="119"/>
      <c r="R130" s="119"/>
    </row>
    <row r="131" spans="1:18" ht="15.75" customHeight="1">
      <c r="A131" s="119"/>
      <c r="B131" s="119"/>
      <c r="C131" s="148"/>
      <c r="D131" s="148"/>
      <c r="E131" s="148"/>
      <c r="F131" s="119"/>
      <c r="G131" s="119"/>
      <c r="H131" s="182"/>
      <c r="I131" s="184"/>
      <c r="J131" s="119"/>
      <c r="Q131" s="119"/>
      <c r="R131" s="119"/>
    </row>
    <row r="132" spans="1:18" ht="15.75" customHeight="1">
      <c r="A132" s="119"/>
      <c r="B132" s="119"/>
      <c r="C132" s="148"/>
      <c r="D132" s="148"/>
      <c r="E132" s="148"/>
      <c r="F132" s="119"/>
      <c r="G132" s="119"/>
      <c r="H132" s="182"/>
      <c r="I132" s="184"/>
      <c r="J132" s="119"/>
      <c r="Q132" s="119"/>
      <c r="R132" s="119"/>
    </row>
    <row r="133" spans="1:18" ht="15.75" customHeight="1">
      <c r="A133" s="119"/>
      <c r="B133" s="119"/>
      <c r="C133" s="148"/>
      <c r="D133" s="148"/>
      <c r="E133" s="148"/>
      <c r="F133" s="119"/>
      <c r="G133" s="119"/>
      <c r="H133" s="182"/>
      <c r="I133" s="184"/>
      <c r="J133" s="119"/>
      <c r="Q133" s="119"/>
      <c r="R133" s="119"/>
    </row>
    <row r="134" spans="1:18" ht="15.75" customHeight="1">
      <c r="A134" s="119"/>
      <c r="B134" s="119"/>
      <c r="C134" s="148"/>
      <c r="D134" s="148"/>
      <c r="E134" s="148"/>
      <c r="F134" s="119"/>
      <c r="G134" s="119"/>
      <c r="H134" s="182"/>
      <c r="I134" s="184"/>
      <c r="J134" s="119"/>
      <c r="Q134" s="119"/>
      <c r="R134" s="119"/>
    </row>
    <row r="135" spans="1:18" ht="15.75" customHeight="1">
      <c r="A135" s="119"/>
      <c r="B135" s="119"/>
      <c r="C135" s="148"/>
      <c r="D135" s="148"/>
      <c r="E135" s="148"/>
      <c r="F135" s="119"/>
      <c r="G135" s="119"/>
      <c r="H135" s="182"/>
      <c r="I135" s="184"/>
      <c r="J135" s="119"/>
      <c r="Q135" s="119"/>
      <c r="R135" s="119"/>
    </row>
    <row r="136" spans="1:18" ht="15.75" customHeight="1">
      <c r="A136" s="119"/>
      <c r="B136" s="119"/>
      <c r="C136" s="148"/>
      <c r="D136" s="148"/>
      <c r="E136" s="148"/>
      <c r="F136" s="119"/>
      <c r="G136" s="119"/>
      <c r="H136" s="182"/>
      <c r="I136" s="184"/>
      <c r="J136" s="119"/>
      <c r="Q136" s="119"/>
      <c r="R136" s="119"/>
    </row>
    <row r="137" spans="1:18" ht="15.75" customHeight="1">
      <c r="A137" s="119"/>
      <c r="B137" s="119"/>
      <c r="C137" s="148"/>
      <c r="D137" s="148"/>
      <c r="E137" s="148"/>
      <c r="F137" s="119"/>
      <c r="G137" s="119"/>
      <c r="H137" s="182"/>
      <c r="I137" s="184"/>
      <c r="J137" s="119"/>
      <c r="Q137" s="119"/>
      <c r="R137" s="119"/>
    </row>
    <row r="138" spans="1:18" ht="15.75" customHeight="1">
      <c r="A138" s="119"/>
      <c r="B138" s="119"/>
      <c r="C138" s="148"/>
      <c r="D138" s="148"/>
      <c r="E138" s="148"/>
      <c r="F138" s="119"/>
      <c r="G138" s="119"/>
      <c r="H138" s="182"/>
      <c r="I138" s="184"/>
      <c r="J138" s="119"/>
      <c r="Q138" s="119"/>
      <c r="R138" s="119"/>
    </row>
    <row r="139" spans="1:18" ht="15.75" customHeight="1">
      <c r="A139" s="119"/>
      <c r="B139" s="119"/>
      <c r="C139" s="148"/>
      <c r="D139" s="148"/>
      <c r="E139" s="148"/>
      <c r="F139" s="119"/>
      <c r="G139" s="119"/>
      <c r="H139" s="182"/>
      <c r="I139" s="184"/>
      <c r="J139" s="119"/>
      <c r="Q139" s="119"/>
      <c r="R139" s="119"/>
    </row>
    <row r="140" spans="1:18" ht="15.75" customHeight="1">
      <c r="A140" s="119"/>
      <c r="B140" s="119"/>
      <c r="C140" s="148"/>
      <c r="D140" s="148"/>
      <c r="E140" s="148"/>
      <c r="F140" s="119"/>
      <c r="G140" s="119"/>
      <c r="H140" s="182"/>
      <c r="I140" s="184"/>
      <c r="J140" s="119"/>
      <c r="Q140" s="119"/>
      <c r="R140" s="119"/>
    </row>
    <row r="141" spans="1:18" ht="15.75" customHeight="1">
      <c r="A141" s="119"/>
      <c r="B141" s="119"/>
      <c r="C141" s="148"/>
      <c r="D141" s="148"/>
      <c r="E141" s="148"/>
      <c r="F141" s="119"/>
      <c r="G141" s="119"/>
      <c r="H141" s="182"/>
      <c r="I141" s="184"/>
      <c r="J141" s="119"/>
      <c r="Q141" s="119"/>
      <c r="R141" s="119"/>
    </row>
    <row r="142" spans="1:18" ht="15.75" customHeight="1">
      <c r="A142" s="119"/>
      <c r="B142" s="119"/>
      <c r="C142" s="148"/>
      <c r="D142" s="148"/>
      <c r="E142" s="148"/>
      <c r="F142" s="119"/>
      <c r="G142" s="119"/>
      <c r="H142" s="182"/>
      <c r="I142" s="184"/>
      <c r="J142" s="119"/>
      <c r="Q142" s="119"/>
      <c r="R142" s="119"/>
    </row>
    <row r="143" spans="1:18" ht="15.75" customHeight="1">
      <c r="A143" s="119"/>
      <c r="B143" s="119"/>
      <c r="C143" s="148"/>
      <c r="D143" s="148"/>
      <c r="E143" s="148"/>
      <c r="F143" s="119"/>
      <c r="G143" s="119"/>
      <c r="H143" s="182"/>
      <c r="I143" s="184"/>
      <c r="J143" s="119"/>
      <c r="Q143" s="119"/>
      <c r="R143" s="119"/>
    </row>
    <row r="144" spans="1:18" ht="15.75" customHeight="1">
      <c r="A144" s="119"/>
      <c r="B144" s="119"/>
      <c r="C144" s="148"/>
      <c r="D144" s="148"/>
      <c r="E144" s="148"/>
      <c r="F144" s="119"/>
      <c r="G144" s="119"/>
      <c r="H144" s="182"/>
      <c r="I144" s="184"/>
      <c r="J144" s="119"/>
      <c r="Q144" s="119"/>
      <c r="R144" s="119"/>
    </row>
    <row r="145" spans="1:18" ht="15.75" customHeight="1">
      <c r="A145" s="119"/>
      <c r="B145" s="119"/>
      <c r="C145" s="148"/>
      <c r="D145" s="148"/>
      <c r="E145" s="148"/>
      <c r="F145" s="119"/>
      <c r="G145" s="119"/>
      <c r="H145" s="182"/>
      <c r="I145" s="184"/>
      <c r="J145" s="119"/>
      <c r="Q145" s="119"/>
      <c r="R145" s="119"/>
    </row>
    <row r="146" spans="1:18" ht="15.75" customHeight="1">
      <c r="A146" s="119"/>
      <c r="B146" s="119"/>
      <c r="C146" s="148"/>
      <c r="D146" s="148"/>
      <c r="E146" s="148"/>
      <c r="F146" s="119"/>
      <c r="G146" s="119"/>
      <c r="H146" s="182"/>
      <c r="I146" s="184"/>
      <c r="J146" s="119"/>
      <c r="Q146" s="119"/>
      <c r="R146" s="119"/>
    </row>
    <row r="147" spans="1:18" ht="15.75" customHeight="1">
      <c r="A147" s="119"/>
      <c r="B147" s="119"/>
      <c r="C147" s="148"/>
      <c r="D147" s="148"/>
      <c r="E147" s="148"/>
      <c r="F147" s="119"/>
      <c r="G147" s="119"/>
      <c r="H147" s="182"/>
      <c r="I147" s="184"/>
      <c r="J147" s="119"/>
      <c r="Q147" s="119"/>
      <c r="R147" s="119"/>
    </row>
    <row r="148" spans="1:18" ht="15.75" customHeight="1">
      <c r="A148" s="119"/>
      <c r="B148" s="119"/>
      <c r="C148" s="148"/>
      <c r="D148" s="148"/>
      <c r="E148" s="148"/>
      <c r="F148" s="119"/>
      <c r="G148" s="119"/>
      <c r="H148" s="182"/>
      <c r="I148" s="184"/>
      <c r="J148" s="119"/>
      <c r="Q148" s="119"/>
      <c r="R148" s="119"/>
    </row>
    <row r="149" spans="1:18" ht="15.75" customHeight="1">
      <c r="A149" s="119"/>
      <c r="B149" s="119"/>
      <c r="C149" s="148"/>
      <c r="D149" s="148"/>
      <c r="E149" s="148"/>
      <c r="F149" s="119"/>
      <c r="G149" s="119"/>
      <c r="H149" s="182"/>
      <c r="I149" s="184"/>
      <c r="J149" s="119"/>
      <c r="Q149" s="119"/>
      <c r="R149" s="119"/>
    </row>
    <row r="150" spans="1:18" ht="15.75" customHeight="1">
      <c r="A150" s="119"/>
      <c r="B150" s="119"/>
      <c r="C150" s="148"/>
      <c r="D150" s="148"/>
      <c r="E150" s="148"/>
      <c r="F150" s="119"/>
      <c r="G150" s="119"/>
      <c r="H150" s="182"/>
      <c r="I150" s="184"/>
      <c r="J150" s="119"/>
      <c r="Q150" s="119"/>
      <c r="R150" s="119"/>
    </row>
    <row r="151" spans="1:18" ht="15.75" customHeight="1">
      <c r="A151" s="119"/>
      <c r="B151" s="119"/>
      <c r="C151" s="148"/>
      <c r="D151" s="148"/>
      <c r="E151" s="148"/>
      <c r="F151" s="119"/>
      <c r="G151" s="119"/>
      <c r="H151" s="182"/>
      <c r="I151" s="184"/>
      <c r="J151" s="119"/>
      <c r="Q151" s="119"/>
      <c r="R151" s="119"/>
    </row>
    <row r="152" spans="1:18" ht="15.75" customHeight="1">
      <c r="A152" s="119"/>
      <c r="B152" s="119"/>
      <c r="C152" s="148"/>
      <c r="D152" s="148"/>
      <c r="E152" s="148"/>
      <c r="F152" s="119"/>
      <c r="G152" s="119"/>
      <c r="H152" s="182"/>
      <c r="I152" s="184"/>
      <c r="J152" s="119"/>
      <c r="Q152" s="119"/>
      <c r="R152" s="119"/>
    </row>
    <row r="153" spans="1:18" ht="15.75" customHeight="1">
      <c r="A153" s="119"/>
      <c r="B153" s="119"/>
      <c r="C153" s="148"/>
      <c r="D153" s="148"/>
      <c r="E153" s="148"/>
      <c r="F153" s="119"/>
      <c r="G153" s="119"/>
      <c r="H153" s="182"/>
      <c r="I153" s="184"/>
      <c r="J153" s="119"/>
      <c r="Q153" s="119"/>
      <c r="R153" s="119"/>
    </row>
    <row r="154" spans="1:18" ht="15.75" customHeight="1">
      <c r="A154" s="119"/>
      <c r="B154" s="119"/>
      <c r="C154" s="148"/>
      <c r="D154" s="148"/>
      <c r="E154" s="148"/>
      <c r="F154" s="119"/>
      <c r="G154" s="119"/>
      <c r="H154" s="182"/>
      <c r="I154" s="184"/>
      <c r="J154" s="119"/>
      <c r="Q154" s="119"/>
      <c r="R154" s="119"/>
    </row>
    <row r="155" spans="1:18" ht="15.75" customHeight="1">
      <c r="A155" s="119"/>
      <c r="B155" s="119"/>
      <c r="C155" s="148"/>
      <c r="D155" s="148"/>
      <c r="E155" s="148"/>
      <c r="F155" s="119"/>
      <c r="G155" s="119"/>
      <c r="H155" s="182"/>
      <c r="I155" s="184"/>
      <c r="J155" s="119"/>
      <c r="Q155" s="119"/>
      <c r="R155" s="119"/>
    </row>
    <row r="156" spans="1:18" ht="15.75" customHeight="1">
      <c r="A156" s="119"/>
      <c r="B156" s="119"/>
      <c r="C156" s="148"/>
      <c r="D156" s="148"/>
      <c r="E156" s="148"/>
      <c r="F156" s="119"/>
      <c r="G156" s="119"/>
      <c r="H156" s="182"/>
      <c r="I156" s="184"/>
      <c r="J156" s="119"/>
      <c r="Q156" s="119"/>
      <c r="R156" s="119"/>
    </row>
    <row r="157" spans="1:18" ht="15.75" customHeight="1">
      <c r="A157" s="119"/>
      <c r="B157" s="119"/>
      <c r="C157" s="148"/>
      <c r="D157" s="148"/>
      <c r="E157" s="148"/>
      <c r="F157" s="119"/>
      <c r="G157" s="119"/>
      <c r="H157" s="182"/>
      <c r="I157" s="184"/>
      <c r="J157" s="119"/>
      <c r="Q157" s="119"/>
      <c r="R157" s="119"/>
    </row>
    <row r="158" spans="1:18" ht="15.75" customHeight="1">
      <c r="A158" s="119"/>
      <c r="B158" s="119"/>
      <c r="C158" s="148"/>
      <c r="D158" s="148"/>
      <c r="E158" s="148"/>
      <c r="F158" s="119"/>
      <c r="G158" s="119"/>
      <c r="H158" s="182"/>
      <c r="I158" s="184"/>
      <c r="J158" s="119"/>
      <c r="Q158" s="119"/>
      <c r="R158" s="119"/>
    </row>
    <row r="159" spans="1:18" ht="15.75" customHeight="1">
      <c r="A159" s="119"/>
      <c r="B159" s="119"/>
      <c r="C159" s="148"/>
      <c r="D159" s="148"/>
      <c r="E159" s="148"/>
      <c r="F159" s="119"/>
      <c r="G159" s="119"/>
      <c r="H159" s="182"/>
      <c r="I159" s="184"/>
      <c r="J159" s="119"/>
      <c r="Q159" s="119"/>
      <c r="R159" s="119"/>
    </row>
    <row r="160" spans="1:18" ht="15.75" customHeight="1">
      <c r="A160" s="119"/>
      <c r="B160" s="119"/>
      <c r="C160" s="148"/>
      <c r="D160" s="148"/>
      <c r="E160" s="148"/>
      <c r="F160" s="119"/>
      <c r="G160" s="119"/>
      <c r="H160" s="182"/>
      <c r="I160" s="184"/>
      <c r="J160" s="119"/>
      <c r="Q160" s="119"/>
      <c r="R160" s="119"/>
    </row>
    <row r="161" spans="1:18" ht="15.75" customHeight="1">
      <c r="A161" s="119"/>
      <c r="B161" s="119"/>
      <c r="C161" s="148"/>
      <c r="D161" s="148"/>
      <c r="E161" s="148"/>
      <c r="F161" s="119"/>
      <c r="G161" s="119"/>
      <c r="H161" s="182"/>
      <c r="I161" s="184"/>
      <c r="J161" s="119"/>
      <c r="Q161" s="119"/>
      <c r="R161" s="119"/>
    </row>
    <row r="162" spans="1:18" ht="15.75" customHeight="1">
      <c r="A162" s="119"/>
      <c r="B162" s="119"/>
      <c r="C162" s="148"/>
      <c r="D162" s="148"/>
      <c r="E162" s="148"/>
      <c r="F162" s="119"/>
      <c r="G162" s="119"/>
      <c r="H162" s="182"/>
      <c r="I162" s="184"/>
      <c r="J162" s="119"/>
      <c r="Q162" s="119"/>
      <c r="R162" s="119"/>
    </row>
    <row r="163" spans="1:18" ht="15.75" customHeight="1">
      <c r="A163" s="119"/>
      <c r="B163" s="119"/>
      <c r="C163" s="148"/>
      <c r="D163" s="148"/>
      <c r="E163" s="148"/>
      <c r="F163" s="119"/>
      <c r="G163" s="119"/>
      <c r="H163" s="182"/>
      <c r="I163" s="184"/>
      <c r="J163" s="119"/>
      <c r="Q163" s="119"/>
      <c r="R163" s="119"/>
    </row>
    <row r="164" spans="1:18" ht="15.75" customHeight="1">
      <c r="A164" s="119"/>
      <c r="B164" s="119"/>
      <c r="C164" s="148"/>
      <c r="D164" s="148"/>
      <c r="E164" s="148"/>
      <c r="F164" s="119"/>
      <c r="G164" s="119"/>
      <c r="H164" s="182"/>
      <c r="I164" s="184"/>
      <c r="J164" s="119"/>
      <c r="Q164" s="119"/>
      <c r="R164" s="119"/>
    </row>
    <row r="165" spans="1:18" ht="15.75" customHeight="1">
      <c r="A165" s="119"/>
      <c r="B165" s="119"/>
      <c r="C165" s="148"/>
      <c r="D165" s="148"/>
      <c r="E165" s="148"/>
      <c r="F165" s="119"/>
      <c r="G165" s="119"/>
      <c r="H165" s="182"/>
      <c r="I165" s="184"/>
      <c r="J165" s="119"/>
      <c r="Q165" s="119"/>
      <c r="R165" s="119"/>
    </row>
    <row r="166" spans="1:18" ht="15.75" customHeight="1">
      <c r="A166" s="119"/>
      <c r="B166" s="119"/>
      <c r="C166" s="148"/>
      <c r="D166" s="148"/>
      <c r="E166" s="148"/>
      <c r="F166" s="119"/>
      <c r="G166" s="119"/>
      <c r="H166" s="182"/>
      <c r="I166" s="184"/>
      <c r="J166" s="119"/>
      <c r="Q166" s="119"/>
      <c r="R166" s="119"/>
    </row>
    <row r="167" spans="1:18" ht="15.75" customHeight="1">
      <c r="A167" s="119"/>
      <c r="B167" s="119"/>
      <c r="C167" s="148"/>
      <c r="D167" s="148"/>
      <c r="E167" s="148"/>
      <c r="F167" s="119"/>
      <c r="G167" s="119"/>
      <c r="H167" s="182"/>
      <c r="I167" s="184"/>
      <c r="J167" s="119"/>
      <c r="Q167" s="119"/>
      <c r="R167" s="119"/>
    </row>
    <row r="168" spans="1:18" ht="15.75" customHeight="1">
      <c r="A168" s="119"/>
      <c r="B168" s="119"/>
      <c r="C168" s="148"/>
      <c r="D168" s="148"/>
      <c r="E168" s="148"/>
      <c r="F168" s="119"/>
      <c r="G168" s="119"/>
      <c r="H168" s="182"/>
      <c r="I168" s="184"/>
      <c r="J168" s="119"/>
      <c r="Q168" s="119"/>
      <c r="R168" s="119"/>
    </row>
    <row r="169" spans="1:18" ht="15.75" customHeight="1">
      <c r="A169" s="119"/>
      <c r="B169" s="119"/>
      <c r="C169" s="148"/>
      <c r="D169" s="148"/>
      <c r="E169" s="148"/>
      <c r="F169" s="119"/>
      <c r="G169" s="119"/>
      <c r="H169" s="182"/>
      <c r="I169" s="184"/>
      <c r="J169" s="119"/>
      <c r="Q169" s="119"/>
      <c r="R169" s="119"/>
    </row>
    <row r="170" spans="1:18" ht="15.75" customHeight="1">
      <c r="A170" s="119"/>
      <c r="B170" s="119"/>
      <c r="C170" s="148"/>
      <c r="D170" s="148"/>
      <c r="E170" s="148"/>
      <c r="F170" s="119"/>
      <c r="G170" s="119"/>
      <c r="H170" s="182"/>
      <c r="I170" s="184"/>
      <c r="J170" s="119"/>
      <c r="Q170" s="119"/>
      <c r="R170" s="119"/>
    </row>
    <row r="171" spans="1:18" ht="15.75" customHeight="1">
      <c r="A171" s="119"/>
      <c r="B171" s="119"/>
      <c r="C171" s="148"/>
      <c r="D171" s="148"/>
      <c r="E171" s="148"/>
      <c r="F171" s="119"/>
      <c r="G171" s="119"/>
      <c r="H171" s="182"/>
      <c r="I171" s="184"/>
      <c r="J171" s="119"/>
      <c r="Q171" s="119"/>
      <c r="R171" s="119"/>
    </row>
    <row r="172" spans="1:18" ht="15.75" customHeight="1">
      <c r="A172" s="119"/>
      <c r="B172" s="119"/>
      <c r="C172" s="148"/>
      <c r="D172" s="148"/>
      <c r="E172" s="148"/>
      <c r="F172" s="119"/>
      <c r="G172" s="119"/>
      <c r="H172" s="182"/>
      <c r="I172" s="184"/>
      <c r="J172" s="119"/>
      <c r="Q172" s="119"/>
      <c r="R172" s="119"/>
    </row>
    <row r="173" spans="1:18" ht="15.75" customHeight="1">
      <c r="A173" s="119"/>
      <c r="B173" s="119"/>
      <c r="C173" s="148"/>
      <c r="D173" s="148"/>
      <c r="E173" s="148"/>
      <c r="F173" s="119"/>
      <c r="G173" s="119"/>
      <c r="H173" s="182"/>
      <c r="I173" s="184"/>
      <c r="J173" s="119"/>
      <c r="Q173" s="119"/>
      <c r="R173" s="119"/>
    </row>
    <row r="174" spans="1:18" ht="15.75" customHeight="1">
      <c r="A174" s="119"/>
      <c r="B174" s="119"/>
      <c r="C174" s="148"/>
      <c r="D174" s="148"/>
      <c r="E174" s="148"/>
      <c r="F174" s="119"/>
      <c r="G174" s="119"/>
      <c r="H174" s="182"/>
      <c r="I174" s="184"/>
      <c r="J174" s="119"/>
      <c r="Q174" s="119"/>
      <c r="R174" s="119"/>
    </row>
    <row r="175" spans="1:18" ht="15.75" customHeight="1">
      <c r="A175" s="119"/>
      <c r="B175" s="119"/>
      <c r="C175" s="148"/>
      <c r="D175" s="148"/>
      <c r="E175" s="148"/>
      <c r="F175" s="119"/>
      <c r="G175" s="119"/>
      <c r="H175" s="182"/>
      <c r="I175" s="184"/>
      <c r="J175" s="119"/>
      <c r="Q175" s="119"/>
      <c r="R175" s="119"/>
    </row>
    <row r="176" spans="1:18" ht="15.75" customHeight="1">
      <c r="A176" s="119"/>
      <c r="B176" s="119"/>
      <c r="C176" s="148"/>
      <c r="D176" s="148"/>
      <c r="E176" s="148"/>
      <c r="F176" s="119"/>
      <c r="G176" s="119"/>
      <c r="H176" s="182"/>
      <c r="I176" s="184"/>
      <c r="J176" s="119"/>
      <c r="Q176" s="119"/>
      <c r="R176" s="119"/>
    </row>
    <row r="177" spans="1:18" ht="15.75" customHeight="1">
      <c r="A177" s="119"/>
      <c r="B177" s="119"/>
      <c r="C177" s="148"/>
      <c r="D177" s="148"/>
      <c r="E177" s="148"/>
      <c r="F177" s="119"/>
      <c r="G177" s="119"/>
      <c r="H177" s="182"/>
      <c r="I177" s="184"/>
      <c r="J177" s="119"/>
      <c r="Q177" s="119"/>
      <c r="R177" s="119"/>
    </row>
    <row r="178" spans="1:18" ht="15.75" customHeight="1">
      <c r="A178" s="119"/>
      <c r="B178" s="119"/>
      <c r="C178" s="148"/>
      <c r="D178" s="148"/>
      <c r="E178" s="148"/>
      <c r="F178" s="119"/>
      <c r="G178" s="119"/>
      <c r="H178" s="182"/>
      <c r="I178" s="184"/>
      <c r="J178" s="119"/>
      <c r="Q178" s="119"/>
      <c r="R178" s="119"/>
    </row>
    <row r="179" spans="1:18" ht="15.75" customHeight="1">
      <c r="A179" s="119"/>
      <c r="B179" s="119"/>
      <c r="C179" s="148"/>
      <c r="D179" s="148"/>
      <c r="E179" s="148"/>
      <c r="F179" s="119"/>
      <c r="G179" s="119"/>
      <c r="H179" s="182"/>
      <c r="I179" s="184"/>
      <c r="J179" s="119"/>
      <c r="Q179" s="119"/>
      <c r="R179" s="119"/>
    </row>
    <row r="180" spans="1:18" ht="15.75" customHeight="1">
      <c r="A180" s="119"/>
      <c r="B180" s="119"/>
      <c r="C180" s="148"/>
      <c r="D180" s="148"/>
      <c r="E180" s="148"/>
      <c r="F180" s="119"/>
      <c r="G180" s="119"/>
      <c r="H180" s="182"/>
      <c r="I180" s="184"/>
      <c r="J180" s="119"/>
      <c r="Q180" s="119"/>
      <c r="R180" s="119"/>
    </row>
    <row r="181" spans="1:18" ht="15.75" customHeight="1">
      <c r="A181" s="119"/>
      <c r="B181" s="119"/>
      <c r="C181" s="148"/>
      <c r="D181" s="148"/>
      <c r="E181" s="148"/>
      <c r="F181" s="119"/>
      <c r="G181" s="119"/>
      <c r="H181" s="182"/>
      <c r="I181" s="184"/>
      <c r="J181" s="119"/>
      <c r="Q181" s="119"/>
      <c r="R181" s="119"/>
    </row>
    <row r="182" spans="1:18" ht="15.75" customHeight="1">
      <c r="A182" s="119"/>
      <c r="B182" s="119"/>
      <c r="C182" s="148"/>
      <c r="D182" s="148"/>
      <c r="E182" s="148"/>
      <c r="F182" s="119"/>
      <c r="G182" s="119"/>
      <c r="H182" s="182"/>
      <c r="I182" s="184"/>
      <c r="J182" s="119"/>
      <c r="Q182" s="119"/>
      <c r="R182" s="119"/>
    </row>
    <row r="183" spans="1:18" ht="15.75" customHeight="1">
      <c r="A183" s="119"/>
      <c r="B183" s="119"/>
      <c r="C183" s="148"/>
      <c r="D183" s="148"/>
      <c r="E183" s="148"/>
      <c r="F183" s="119"/>
      <c r="G183" s="119"/>
      <c r="H183" s="182"/>
      <c r="I183" s="184"/>
      <c r="J183" s="119"/>
      <c r="Q183" s="119"/>
      <c r="R183" s="119"/>
    </row>
    <row r="184" spans="1:18" ht="15.75" customHeight="1">
      <c r="A184" s="119"/>
      <c r="B184" s="119"/>
      <c r="C184" s="148"/>
      <c r="D184" s="148"/>
      <c r="E184" s="148"/>
      <c r="F184" s="119"/>
      <c r="G184" s="119"/>
      <c r="H184" s="182"/>
      <c r="I184" s="184"/>
      <c r="J184" s="119"/>
      <c r="Q184" s="119"/>
      <c r="R184" s="119"/>
    </row>
    <row r="185" spans="1:18" ht="15.75" customHeight="1">
      <c r="A185" s="119"/>
      <c r="B185" s="119"/>
      <c r="C185" s="148"/>
      <c r="D185" s="148"/>
      <c r="E185" s="148"/>
      <c r="F185" s="119"/>
      <c r="G185" s="119"/>
      <c r="H185" s="182"/>
      <c r="I185" s="184"/>
      <c r="J185" s="119"/>
      <c r="Q185" s="119"/>
      <c r="R185" s="119"/>
    </row>
    <row r="186" spans="1:18" ht="15.75" customHeight="1">
      <c r="A186" s="119"/>
      <c r="B186" s="119"/>
      <c r="C186" s="148"/>
      <c r="D186" s="148"/>
      <c r="E186" s="148"/>
      <c r="F186" s="119"/>
      <c r="G186" s="119"/>
      <c r="H186" s="182"/>
      <c r="I186" s="184"/>
      <c r="J186" s="119"/>
      <c r="Q186" s="119"/>
      <c r="R186" s="119"/>
    </row>
    <row r="187" spans="1:18" ht="15.75" customHeight="1">
      <c r="A187" s="119"/>
      <c r="B187" s="119"/>
      <c r="C187" s="148"/>
      <c r="D187" s="148"/>
      <c r="E187" s="148"/>
      <c r="F187" s="119"/>
      <c r="G187" s="119"/>
      <c r="H187" s="182"/>
      <c r="I187" s="184"/>
      <c r="J187" s="119"/>
      <c r="Q187" s="119"/>
      <c r="R187" s="119"/>
    </row>
    <row r="188" spans="1:18" ht="15.75" customHeight="1">
      <c r="A188" s="119"/>
      <c r="B188" s="119"/>
      <c r="C188" s="148"/>
      <c r="D188" s="148"/>
      <c r="E188" s="148"/>
      <c r="F188" s="119"/>
      <c r="G188" s="119"/>
      <c r="H188" s="182"/>
      <c r="I188" s="184"/>
      <c r="J188" s="119"/>
      <c r="Q188" s="119"/>
      <c r="R188" s="119"/>
    </row>
    <row r="189" spans="1:18" ht="15.75" customHeight="1">
      <c r="A189" s="119"/>
      <c r="B189" s="119"/>
      <c r="C189" s="148"/>
      <c r="D189" s="148"/>
      <c r="E189" s="148"/>
      <c r="F189" s="119"/>
      <c r="G189" s="119"/>
      <c r="H189" s="182"/>
      <c r="I189" s="184"/>
      <c r="J189" s="119"/>
      <c r="Q189" s="119"/>
      <c r="R189" s="119"/>
    </row>
    <row r="190" spans="1:18" ht="15.75" customHeight="1">
      <c r="A190" s="119"/>
      <c r="B190" s="119"/>
      <c r="C190" s="148"/>
      <c r="D190" s="148"/>
      <c r="E190" s="148"/>
      <c r="F190" s="119"/>
      <c r="G190" s="119"/>
      <c r="H190" s="182"/>
      <c r="I190" s="184"/>
      <c r="J190" s="119"/>
      <c r="Q190" s="119"/>
      <c r="R190" s="119"/>
    </row>
    <row r="191" spans="1:18" ht="15.75" customHeight="1">
      <c r="A191" s="119"/>
      <c r="B191" s="119"/>
      <c r="C191" s="148"/>
      <c r="D191" s="148"/>
      <c r="E191" s="148"/>
      <c r="F191" s="119"/>
      <c r="G191" s="119"/>
      <c r="H191" s="182"/>
      <c r="I191" s="184"/>
      <c r="J191" s="119"/>
      <c r="Q191" s="119"/>
      <c r="R191" s="119"/>
    </row>
    <row r="192" spans="1:18" ht="15.75" customHeight="1">
      <c r="A192" s="119"/>
      <c r="B192" s="119"/>
      <c r="C192" s="148"/>
      <c r="D192" s="148"/>
      <c r="E192" s="148"/>
      <c r="F192" s="119"/>
      <c r="G192" s="119"/>
      <c r="H192" s="182"/>
      <c r="I192" s="184"/>
      <c r="J192" s="119"/>
      <c r="Q192" s="119"/>
      <c r="R192" s="119"/>
    </row>
    <row r="193" spans="1:18" ht="15.75" customHeight="1">
      <c r="A193" s="119"/>
      <c r="B193" s="119"/>
      <c r="C193" s="148"/>
      <c r="D193" s="148"/>
      <c r="E193" s="148"/>
      <c r="F193" s="119"/>
      <c r="G193" s="119"/>
      <c r="H193" s="182"/>
      <c r="I193" s="184"/>
      <c r="J193" s="119"/>
      <c r="Q193" s="119"/>
      <c r="R193" s="119"/>
    </row>
    <row r="194" spans="1:18" ht="15.75" customHeight="1">
      <c r="A194" s="119"/>
      <c r="B194" s="119"/>
      <c r="C194" s="148"/>
      <c r="D194" s="148"/>
      <c r="E194" s="148"/>
      <c r="F194" s="119"/>
      <c r="G194" s="119"/>
      <c r="H194" s="182"/>
      <c r="I194" s="184"/>
      <c r="J194" s="119"/>
      <c r="Q194" s="119"/>
      <c r="R194" s="119"/>
    </row>
    <row r="195" spans="1:18" ht="15.75" customHeight="1">
      <c r="A195" s="119"/>
      <c r="B195" s="119"/>
      <c r="C195" s="148"/>
      <c r="D195" s="148"/>
      <c r="E195" s="148"/>
      <c r="F195" s="119"/>
      <c r="G195" s="119"/>
      <c r="H195" s="182"/>
      <c r="I195" s="184"/>
      <c r="J195" s="119"/>
      <c r="Q195" s="119"/>
      <c r="R195" s="119"/>
    </row>
    <row r="196" spans="1:18" ht="15.75" customHeight="1">
      <c r="A196" s="119"/>
      <c r="B196" s="119"/>
      <c r="C196" s="148"/>
      <c r="D196" s="148"/>
      <c r="E196" s="148"/>
      <c r="F196" s="119"/>
      <c r="G196" s="119"/>
      <c r="H196" s="182"/>
      <c r="I196" s="184"/>
      <c r="J196" s="119"/>
      <c r="Q196" s="119"/>
      <c r="R196" s="119"/>
    </row>
    <row r="197" spans="1:18" ht="15.75" customHeight="1">
      <c r="A197" s="119"/>
      <c r="B197" s="119"/>
      <c r="C197" s="148"/>
      <c r="D197" s="148"/>
      <c r="E197" s="148"/>
      <c r="F197" s="119"/>
      <c r="G197" s="119"/>
      <c r="H197" s="182"/>
      <c r="I197" s="184"/>
      <c r="J197" s="119"/>
      <c r="Q197" s="119"/>
      <c r="R197" s="119"/>
    </row>
    <row r="198" spans="1:18" ht="15.75" customHeight="1">
      <c r="A198" s="119"/>
      <c r="B198" s="119"/>
      <c r="C198" s="148"/>
      <c r="D198" s="148"/>
      <c r="E198" s="148"/>
      <c r="F198" s="119"/>
      <c r="G198" s="119"/>
      <c r="H198" s="182"/>
      <c r="I198" s="184"/>
      <c r="J198" s="119"/>
      <c r="Q198" s="119"/>
      <c r="R198" s="119"/>
    </row>
    <row r="199" spans="1:18" ht="15.75" customHeight="1">
      <c r="A199" s="119"/>
      <c r="B199" s="119"/>
      <c r="C199" s="148"/>
      <c r="D199" s="148"/>
      <c r="E199" s="148"/>
      <c r="F199" s="119"/>
      <c r="G199" s="119"/>
      <c r="H199" s="182"/>
      <c r="I199" s="184"/>
      <c r="J199" s="119"/>
      <c r="Q199" s="119"/>
      <c r="R199" s="119"/>
    </row>
    <row r="200" spans="1:18" ht="15.75" customHeight="1">
      <c r="A200" s="119"/>
      <c r="B200" s="119"/>
      <c r="C200" s="148"/>
      <c r="D200" s="148"/>
      <c r="E200" s="148"/>
      <c r="F200" s="119"/>
      <c r="G200" s="119"/>
      <c r="H200" s="182"/>
      <c r="I200" s="184"/>
      <c r="J200" s="119"/>
      <c r="Q200" s="119"/>
      <c r="R200" s="119"/>
    </row>
    <row r="201" spans="1:18" ht="15.75" customHeight="1">
      <c r="A201" s="119"/>
      <c r="B201" s="119"/>
      <c r="C201" s="148"/>
      <c r="D201" s="148"/>
      <c r="E201" s="148"/>
      <c r="F201" s="119"/>
      <c r="G201" s="119"/>
      <c r="H201" s="182"/>
      <c r="I201" s="184"/>
      <c r="J201" s="119"/>
      <c r="Q201" s="119"/>
      <c r="R201" s="119"/>
    </row>
    <row r="202" spans="1:18" ht="15.75" customHeight="1">
      <c r="A202" s="119"/>
      <c r="B202" s="119"/>
      <c r="C202" s="148"/>
      <c r="D202" s="148"/>
      <c r="E202" s="148"/>
      <c r="F202" s="119"/>
      <c r="G202" s="119"/>
      <c r="H202" s="182"/>
      <c r="I202" s="184"/>
      <c r="J202" s="119"/>
      <c r="Q202" s="119"/>
      <c r="R202" s="119"/>
    </row>
    <row r="203" spans="1:18" ht="15.75" customHeight="1">
      <c r="A203" s="119"/>
      <c r="B203" s="119"/>
      <c r="C203" s="148"/>
      <c r="D203" s="148"/>
      <c r="E203" s="148"/>
      <c r="F203" s="119"/>
      <c r="G203" s="119"/>
      <c r="H203" s="182"/>
      <c r="I203" s="184"/>
      <c r="J203" s="119"/>
      <c r="Q203" s="119"/>
      <c r="R203" s="119"/>
    </row>
    <row r="204" spans="1:18" ht="15.75" customHeight="1">
      <c r="A204" s="119"/>
      <c r="B204" s="119"/>
      <c r="C204" s="148"/>
      <c r="D204" s="148"/>
      <c r="E204" s="148"/>
      <c r="F204" s="119"/>
      <c r="G204" s="119"/>
      <c r="H204" s="182"/>
      <c r="I204" s="184"/>
      <c r="J204" s="119"/>
      <c r="Q204" s="119"/>
      <c r="R204" s="119"/>
    </row>
    <row r="205" spans="1:18" ht="15.75" customHeight="1">
      <c r="A205" s="119"/>
      <c r="B205" s="119"/>
      <c r="C205" s="148"/>
      <c r="D205" s="148"/>
      <c r="E205" s="148"/>
      <c r="F205" s="119"/>
      <c r="G205" s="119"/>
      <c r="H205" s="182"/>
      <c r="I205" s="184"/>
      <c r="J205" s="119"/>
      <c r="Q205" s="119"/>
      <c r="R205" s="119"/>
    </row>
    <row r="206" spans="1:18" ht="15.75" customHeight="1">
      <c r="A206" s="119"/>
      <c r="B206" s="119"/>
      <c r="C206" s="148"/>
      <c r="D206" s="148"/>
      <c r="E206" s="148"/>
      <c r="F206" s="119"/>
      <c r="G206" s="119"/>
      <c r="H206" s="182"/>
      <c r="I206" s="184"/>
      <c r="J206" s="119"/>
      <c r="Q206" s="119"/>
      <c r="R206" s="119"/>
    </row>
    <row r="207" spans="1:18" ht="15.75" customHeight="1">
      <c r="A207" s="119"/>
      <c r="B207" s="119"/>
      <c r="C207" s="148"/>
      <c r="D207" s="148"/>
      <c r="E207" s="148"/>
      <c r="F207" s="119"/>
      <c r="G207" s="119"/>
      <c r="H207" s="182"/>
      <c r="I207" s="184"/>
      <c r="J207" s="119"/>
      <c r="Q207" s="119"/>
      <c r="R207" s="119"/>
    </row>
    <row r="208" spans="1:18" ht="15.75" customHeight="1">
      <c r="A208" s="119"/>
      <c r="B208" s="119"/>
      <c r="C208" s="148"/>
      <c r="D208" s="148"/>
      <c r="E208" s="148"/>
      <c r="F208" s="119"/>
      <c r="G208" s="119"/>
      <c r="H208" s="182"/>
      <c r="I208" s="184"/>
      <c r="J208" s="119"/>
      <c r="Q208" s="119"/>
      <c r="R208" s="119"/>
    </row>
    <row r="209" spans="1:18" ht="15.75" customHeight="1">
      <c r="A209" s="119"/>
      <c r="B209" s="119"/>
      <c r="C209" s="148"/>
      <c r="D209" s="148"/>
      <c r="E209" s="148"/>
      <c r="F209" s="119"/>
      <c r="G209" s="119"/>
      <c r="H209" s="182"/>
      <c r="I209" s="184"/>
      <c r="J209" s="119"/>
      <c r="Q209" s="119"/>
      <c r="R209" s="119"/>
    </row>
    <row r="210" spans="1:18" ht="15.75" customHeight="1">
      <c r="A210" s="119"/>
      <c r="B210" s="119"/>
      <c r="C210" s="148"/>
      <c r="D210" s="148"/>
      <c r="E210" s="148"/>
      <c r="F210" s="119"/>
      <c r="G210" s="119"/>
      <c r="H210" s="182"/>
      <c r="I210" s="184"/>
      <c r="J210" s="119"/>
      <c r="Q210" s="119"/>
      <c r="R210" s="119"/>
    </row>
    <row r="211" spans="1:18" ht="15.75" customHeight="1">
      <c r="A211" s="119"/>
      <c r="B211" s="119"/>
      <c r="C211" s="148"/>
      <c r="D211" s="148"/>
      <c r="E211" s="148"/>
      <c r="F211" s="119"/>
      <c r="G211" s="119"/>
      <c r="H211" s="182"/>
      <c r="I211" s="184"/>
      <c r="J211" s="119"/>
      <c r="Q211" s="119"/>
      <c r="R211" s="119"/>
    </row>
    <row r="212" spans="1:18" ht="15.75" customHeight="1">
      <c r="A212" s="119"/>
      <c r="B212" s="119"/>
      <c r="C212" s="148"/>
      <c r="D212" s="148"/>
      <c r="E212" s="148"/>
      <c r="F212" s="119"/>
      <c r="G212" s="119"/>
      <c r="H212" s="182"/>
      <c r="I212" s="184"/>
      <c r="J212" s="119"/>
      <c r="Q212" s="119"/>
      <c r="R212" s="119"/>
    </row>
    <row r="213" spans="1:18" ht="15.75" customHeight="1">
      <c r="A213" s="119"/>
      <c r="B213" s="119"/>
      <c r="C213" s="148"/>
      <c r="D213" s="148"/>
      <c r="E213" s="148"/>
      <c r="F213" s="119"/>
      <c r="G213" s="119"/>
      <c r="H213" s="182"/>
      <c r="I213" s="184"/>
      <c r="J213" s="119"/>
      <c r="Q213" s="119"/>
      <c r="R213" s="119"/>
    </row>
    <row r="214" spans="1:18" ht="15.75" customHeight="1">
      <c r="A214" s="119"/>
      <c r="B214" s="119"/>
      <c r="C214" s="148"/>
      <c r="D214" s="148"/>
      <c r="E214" s="148"/>
      <c r="F214" s="119"/>
      <c r="G214" s="119"/>
      <c r="H214" s="182"/>
      <c r="I214" s="184"/>
      <c r="J214" s="119"/>
      <c r="Q214" s="119"/>
      <c r="R214" s="119"/>
    </row>
    <row r="215" spans="1:18" ht="15.75" customHeight="1">
      <c r="A215" s="119"/>
      <c r="B215" s="119"/>
      <c r="C215" s="148"/>
      <c r="D215" s="148"/>
      <c r="E215" s="148"/>
      <c r="F215" s="119"/>
      <c r="G215" s="119"/>
      <c r="H215" s="182"/>
      <c r="I215" s="184"/>
      <c r="J215" s="119"/>
      <c r="Q215" s="119"/>
      <c r="R215" s="119"/>
    </row>
    <row r="216" spans="1:18" ht="15.75" customHeight="1">
      <c r="A216" s="119"/>
      <c r="B216" s="119"/>
      <c r="C216" s="148"/>
      <c r="D216" s="148"/>
      <c r="E216" s="148"/>
      <c r="F216" s="119"/>
      <c r="G216" s="119"/>
      <c r="H216" s="182"/>
      <c r="I216" s="184"/>
      <c r="J216" s="119"/>
      <c r="Q216" s="119"/>
      <c r="R216" s="119"/>
    </row>
    <row r="217" spans="1:18" ht="15.75" customHeight="1">
      <c r="A217" s="119"/>
      <c r="B217" s="119"/>
      <c r="C217" s="148"/>
      <c r="D217" s="148"/>
      <c r="E217" s="148"/>
      <c r="F217" s="119"/>
      <c r="G217" s="119"/>
      <c r="H217" s="182"/>
      <c r="I217" s="184"/>
      <c r="J217" s="119"/>
      <c r="Q217" s="119"/>
      <c r="R217" s="119"/>
    </row>
    <row r="218" spans="1:18" ht="15.75" customHeight="1">
      <c r="A218" s="119"/>
      <c r="B218" s="119"/>
      <c r="C218" s="148"/>
      <c r="D218" s="148"/>
      <c r="E218" s="148"/>
      <c r="F218" s="119"/>
      <c r="G218" s="119"/>
      <c r="H218" s="182"/>
      <c r="I218" s="184"/>
      <c r="J218" s="119"/>
      <c r="Q218" s="119"/>
      <c r="R218" s="119"/>
    </row>
    <row r="219" spans="1:18" ht="15.75" customHeight="1">
      <c r="A219" s="119"/>
      <c r="B219" s="119"/>
      <c r="C219" s="148"/>
      <c r="D219" s="148"/>
      <c r="E219" s="148"/>
      <c r="F219" s="119"/>
      <c r="G219" s="119"/>
      <c r="H219" s="182"/>
      <c r="I219" s="184"/>
      <c r="J219" s="119"/>
      <c r="Q219" s="119"/>
      <c r="R219" s="119"/>
    </row>
    <row r="220" spans="1:18" ht="15.75" customHeight="1">
      <c r="A220" s="119"/>
      <c r="B220" s="119"/>
      <c r="C220" s="148"/>
      <c r="D220" s="148"/>
      <c r="E220" s="148"/>
      <c r="F220" s="119"/>
      <c r="G220" s="119"/>
      <c r="H220" s="182"/>
      <c r="I220" s="184"/>
      <c r="J220" s="119"/>
      <c r="Q220" s="119"/>
      <c r="R220" s="119"/>
    </row>
    <row r="221" spans="1:18" ht="15.75" customHeight="1">
      <c r="A221" s="119"/>
      <c r="B221" s="119"/>
      <c r="C221" s="148"/>
      <c r="D221" s="148"/>
      <c r="E221" s="148"/>
      <c r="F221" s="119"/>
      <c r="G221" s="119"/>
      <c r="H221" s="182"/>
      <c r="I221" s="184"/>
      <c r="J221" s="119"/>
      <c r="Q221" s="119"/>
      <c r="R221" s="119"/>
    </row>
    <row r="222" spans="1:18" ht="15.75" customHeight="1">
      <c r="A222" s="119"/>
      <c r="B222" s="119"/>
      <c r="C222" s="148"/>
      <c r="D222" s="148"/>
      <c r="E222" s="148"/>
      <c r="F222" s="119"/>
      <c r="G222" s="119"/>
      <c r="H222" s="182"/>
      <c r="I222" s="184"/>
      <c r="J222" s="119"/>
      <c r="Q222" s="119"/>
      <c r="R222" s="119"/>
    </row>
    <row r="223" spans="1:18" ht="15.75" customHeight="1">
      <c r="A223" s="119"/>
      <c r="B223" s="119"/>
      <c r="C223" s="148"/>
      <c r="D223" s="148"/>
      <c r="E223" s="148"/>
      <c r="F223" s="119"/>
      <c r="G223" s="119"/>
      <c r="H223" s="182"/>
      <c r="I223" s="184"/>
      <c r="J223" s="119"/>
      <c r="Q223" s="119"/>
      <c r="R223" s="119"/>
    </row>
    <row r="224" spans="1:18" ht="15.75" customHeight="1">
      <c r="A224" s="119"/>
      <c r="B224" s="119"/>
      <c r="C224" s="148"/>
      <c r="D224" s="148"/>
      <c r="E224" s="148"/>
      <c r="F224" s="119"/>
      <c r="G224" s="119"/>
      <c r="H224" s="182"/>
      <c r="I224" s="184"/>
      <c r="J224" s="119"/>
      <c r="Q224" s="119"/>
      <c r="R224" s="119"/>
    </row>
    <row r="225" spans="1:18" ht="15.75" customHeight="1">
      <c r="A225" s="119"/>
      <c r="B225" s="119"/>
      <c r="C225" s="148"/>
      <c r="D225" s="148"/>
      <c r="E225" s="148"/>
      <c r="F225" s="119"/>
      <c r="G225" s="119"/>
      <c r="H225" s="182"/>
      <c r="I225" s="184"/>
      <c r="J225" s="119"/>
      <c r="Q225" s="119"/>
      <c r="R225" s="119"/>
    </row>
    <row r="226" spans="1:18" ht="15.75" customHeight="1">
      <c r="A226" s="119"/>
      <c r="B226" s="119"/>
      <c r="C226" s="148"/>
      <c r="D226" s="148"/>
      <c r="E226" s="148"/>
      <c r="F226" s="119"/>
      <c r="G226" s="119"/>
      <c r="H226" s="182"/>
      <c r="I226" s="184"/>
      <c r="J226" s="119"/>
      <c r="Q226" s="119"/>
      <c r="R226" s="119"/>
    </row>
    <row r="227" spans="1:18" ht="15.75" customHeight="1">
      <c r="A227" s="119"/>
      <c r="B227" s="119"/>
      <c r="C227" s="148"/>
      <c r="D227" s="148"/>
      <c r="E227" s="148"/>
      <c r="F227" s="119"/>
      <c r="G227" s="119"/>
      <c r="H227" s="182"/>
      <c r="I227" s="184"/>
      <c r="J227" s="119"/>
      <c r="Q227" s="119"/>
      <c r="R227" s="119"/>
    </row>
    <row r="228" spans="1:18" ht="15.75" customHeight="1">
      <c r="A228" s="119"/>
      <c r="B228" s="119"/>
      <c r="C228" s="148"/>
      <c r="D228" s="148"/>
      <c r="E228" s="148"/>
      <c r="F228" s="119"/>
      <c r="G228" s="119"/>
      <c r="H228" s="182"/>
      <c r="I228" s="184"/>
      <c r="J228" s="119"/>
      <c r="Q228" s="119"/>
      <c r="R228" s="119"/>
    </row>
    <row r="229" spans="1:18" ht="15.75" customHeight="1">
      <c r="A229" s="119"/>
      <c r="B229" s="119"/>
      <c r="C229" s="148"/>
      <c r="D229" s="148"/>
      <c r="E229" s="148"/>
      <c r="F229" s="119"/>
      <c r="G229" s="119"/>
      <c r="H229" s="182"/>
      <c r="I229" s="184"/>
      <c r="J229" s="119"/>
      <c r="Q229" s="119"/>
      <c r="R229" s="119"/>
    </row>
    <row r="230" spans="1:18" ht="15.75" customHeight="1">
      <c r="A230" s="119"/>
      <c r="B230" s="119"/>
      <c r="C230" s="148"/>
      <c r="D230" s="148"/>
      <c r="E230" s="148"/>
      <c r="F230" s="119"/>
      <c r="G230" s="119"/>
      <c r="H230" s="182"/>
      <c r="I230" s="184"/>
      <c r="J230" s="119"/>
      <c r="Q230" s="119"/>
      <c r="R230" s="119"/>
    </row>
    <row r="231" spans="1:18" ht="15.75" customHeight="1">
      <c r="A231" s="119"/>
      <c r="B231" s="119"/>
      <c r="C231" s="148"/>
      <c r="D231" s="148"/>
      <c r="E231" s="148"/>
      <c r="F231" s="119"/>
      <c r="G231" s="119"/>
      <c r="H231" s="182"/>
      <c r="I231" s="184"/>
      <c r="J231" s="119"/>
      <c r="Q231" s="119"/>
      <c r="R231" s="119"/>
    </row>
    <row r="232" spans="1:18" ht="15.75" customHeight="1">
      <c r="A232" s="119"/>
      <c r="B232" s="119"/>
      <c r="C232" s="148"/>
      <c r="D232" s="148"/>
      <c r="E232" s="148"/>
      <c r="F232" s="119"/>
      <c r="G232" s="119"/>
      <c r="H232" s="182"/>
      <c r="I232" s="184"/>
      <c r="J232" s="119"/>
      <c r="Q232" s="119"/>
      <c r="R232" s="119"/>
    </row>
    <row r="233" spans="1:18" ht="15.75" customHeight="1">
      <c r="A233" s="119"/>
      <c r="B233" s="119"/>
      <c r="C233" s="148"/>
      <c r="D233" s="148"/>
      <c r="E233" s="148"/>
      <c r="F233" s="119"/>
      <c r="G233" s="119"/>
      <c r="H233" s="182"/>
      <c r="I233" s="184"/>
      <c r="J233" s="119"/>
      <c r="Q233" s="119"/>
      <c r="R233" s="119"/>
    </row>
    <row r="234" spans="1:18" ht="15.75" customHeight="1">
      <c r="A234" s="119"/>
      <c r="B234" s="119"/>
      <c r="C234" s="148"/>
      <c r="D234" s="148"/>
      <c r="E234" s="148"/>
      <c r="F234" s="119"/>
      <c r="G234" s="119"/>
      <c r="H234" s="182"/>
      <c r="I234" s="184"/>
      <c r="J234" s="119"/>
      <c r="Q234" s="119"/>
      <c r="R234" s="119"/>
    </row>
    <row r="235" spans="1:18" ht="15.75" customHeight="1">
      <c r="A235" s="119"/>
      <c r="B235" s="119"/>
      <c r="C235" s="148"/>
      <c r="D235" s="148"/>
      <c r="E235" s="148"/>
      <c r="F235" s="119"/>
      <c r="G235" s="119"/>
      <c r="H235" s="182"/>
      <c r="I235" s="184"/>
      <c r="J235" s="119"/>
      <c r="Q235" s="119"/>
      <c r="R235" s="119"/>
    </row>
    <row r="236" spans="1:18" ht="15.75" customHeight="1">
      <c r="A236" s="119"/>
      <c r="B236" s="119"/>
      <c r="C236" s="148"/>
      <c r="D236" s="148"/>
      <c r="E236" s="148"/>
      <c r="F236" s="119"/>
      <c r="G236" s="119"/>
      <c r="H236" s="182"/>
      <c r="I236" s="184"/>
      <c r="J236" s="119"/>
      <c r="Q236" s="119"/>
      <c r="R236" s="119"/>
    </row>
    <row r="237" spans="1:18" ht="15.75" customHeight="1">
      <c r="A237" s="119"/>
      <c r="B237" s="119"/>
      <c r="C237" s="148"/>
      <c r="D237" s="148"/>
      <c r="E237" s="148"/>
      <c r="F237" s="119"/>
      <c r="G237" s="119"/>
      <c r="H237" s="182"/>
      <c r="I237" s="184"/>
      <c r="J237" s="119"/>
      <c r="Q237" s="119"/>
      <c r="R237" s="119"/>
    </row>
    <row r="238" spans="1:18" ht="15.75" customHeight="1">
      <c r="A238" s="119"/>
      <c r="B238" s="119"/>
      <c r="C238" s="148"/>
      <c r="D238" s="148"/>
      <c r="E238" s="148"/>
      <c r="F238" s="119"/>
      <c r="G238" s="119"/>
      <c r="H238" s="182"/>
      <c r="I238" s="184"/>
      <c r="J238" s="119"/>
      <c r="Q238" s="119"/>
      <c r="R238" s="119"/>
    </row>
    <row r="239" spans="1:18" ht="15.75" customHeight="1">
      <c r="A239" s="119"/>
      <c r="B239" s="119"/>
      <c r="C239" s="148"/>
      <c r="D239" s="148"/>
      <c r="E239" s="148"/>
      <c r="F239" s="119"/>
      <c r="G239" s="119"/>
      <c r="H239" s="182"/>
      <c r="I239" s="184"/>
      <c r="J239" s="119"/>
      <c r="Q239" s="119"/>
      <c r="R239" s="119"/>
    </row>
    <row r="240" spans="1:18" ht="15.75" customHeight="1">
      <c r="A240" s="119"/>
      <c r="B240" s="119"/>
      <c r="C240" s="148"/>
      <c r="D240" s="148"/>
      <c r="E240" s="148"/>
      <c r="F240" s="119"/>
      <c r="G240" s="119"/>
      <c r="H240" s="182"/>
      <c r="I240" s="184"/>
      <c r="J240" s="119"/>
      <c r="Q240" s="119"/>
      <c r="R240" s="119"/>
    </row>
    <row r="241" spans="1:18" ht="15.75" customHeight="1">
      <c r="A241" s="119"/>
      <c r="B241" s="119"/>
      <c r="C241" s="148"/>
      <c r="D241" s="148"/>
      <c r="E241" s="148"/>
      <c r="F241" s="119"/>
      <c r="G241" s="119"/>
      <c r="H241" s="182"/>
      <c r="I241" s="184"/>
      <c r="J241" s="119"/>
      <c r="Q241" s="119"/>
      <c r="R241" s="119"/>
    </row>
    <row r="242" spans="1:18" ht="15.75" customHeight="1">
      <c r="A242" s="119"/>
      <c r="B242" s="119"/>
      <c r="C242" s="148"/>
      <c r="D242" s="148"/>
      <c r="E242" s="148"/>
      <c r="F242" s="119"/>
      <c r="G242" s="119"/>
      <c r="H242" s="182"/>
      <c r="I242" s="184"/>
      <c r="J242" s="119"/>
      <c r="Q242" s="119"/>
      <c r="R242" s="119"/>
    </row>
    <row r="243" spans="1:18" ht="15.75" customHeight="1">
      <c r="A243" s="119"/>
      <c r="B243" s="119"/>
      <c r="C243" s="148"/>
      <c r="D243" s="148"/>
      <c r="E243" s="148"/>
      <c r="F243" s="119"/>
      <c r="G243" s="119"/>
      <c r="H243" s="182"/>
      <c r="I243" s="184"/>
      <c r="J243" s="119"/>
      <c r="Q243" s="119"/>
      <c r="R243" s="119"/>
    </row>
    <row r="244" spans="1:18" ht="15.75" customHeight="1">
      <c r="A244" s="119"/>
      <c r="B244" s="119"/>
      <c r="C244" s="148"/>
      <c r="D244" s="148"/>
      <c r="E244" s="148"/>
      <c r="F244" s="119"/>
      <c r="G244" s="119"/>
      <c r="H244" s="182"/>
      <c r="I244" s="184"/>
      <c r="J244" s="119"/>
      <c r="Q244" s="119"/>
      <c r="R244" s="119"/>
    </row>
    <row r="245" spans="1:18" ht="15.75" customHeight="1">
      <c r="A245" s="119"/>
      <c r="B245" s="119"/>
      <c r="C245" s="148"/>
      <c r="D245" s="148"/>
      <c r="E245" s="148"/>
      <c r="F245" s="119"/>
      <c r="G245" s="119"/>
      <c r="H245" s="182"/>
      <c r="I245" s="184"/>
      <c r="J245" s="119"/>
      <c r="Q245" s="119"/>
      <c r="R245" s="119"/>
    </row>
    <row r="246" spans="1:18" ht="15.75" customHeight="1">
      <c r="A246" s="119"/>
      <c r="B246" s="119"/>
      <c r="C246" s="122"/>
      <c r="D246" s="122"/>
      <c r="E246" s="122"/>
      <c r="F246" s="119"/>
      <c r="G246" s="119"/>
      <c r="H246" s="182"/>
      <c r="I246" s="184"/>
      <c r="J246" s="119"/>
      <c r="Q246" s="119"/>
      <c r="R246" s="119"/>
    </row>
    <row r="247" spans="1:18" ht="15.75" customHeight="1">
      <c r="A247" s="119"/>
      <c r="B247" s="119"/>
      <c r="C247" s="122"/>
      <c r="D247" s="122"/>
      <c r="E247" s="122"/>
      <c r="F247" s="119"/>
      <c r="G247" s="119"/>
      <c r="H247" s="182"/>
      <c r="I247" s="184"/>
      <c r="J247" s="119"/>
      <c r="Q247" s="119"/>
      <c r="R247" s="119"/>
    </row>
    <row r="248" spans="1:18" ht="15.75" customHeight="1">
      <c r="A248" s="119"/>
      <c r="B248" s="119"/>
      <c r="C248" s="122"/>
      <c r="D248" s="122"/>
      <c r="E248" s="122"/>
      <c r="F248" s="119"/>
      <c r="G248" s="119"/>
      <c r="H248" s="182"/>
      <c r="I248" s="184"/>
      <c r="J248" s="119"/>
      <c r="Q248" s="119"/>
      <c r="R248" s="119"/>
    </row>
    <row r="249" spans="1:18" ht="15.75" customHeight="1">
      <c r="A249" s="119"/>
      <c r="B249" s="119"/>
      <c r="C249" s="122"/>
      <c r="D249" s="122"/>
      <c r="E249" s="122"/>
      <c r="F249" s="119"/>
      <c r="G249" s="119"/>
      <c r="H249" s="182"/>
      <c r="I249" s="184"/>
      <c r="J249" s="119"/>
      <c r="Q249" s="119"/>
      <c r="R249" s="119"/>
    </row>
    <row r="250" spans="1:18" ht="15.75" customHeight="1">
      <c r="A250" s="119"/>
      <c r="B250" s="119"/>
      <c r="C250" s="122"/>
      <c r="D250" s="122"/>
      <c r="E250" s="122"/>
      <c r="F250" s="119"/>
      <c r="G250" s="119"/>
      <c r="H250" s="182"/>
      <c r="I250" s="184"/>
      <c r="J250" s="119"/>
      <c r="Q250" s="119"/>
      <c r="R250" s="119"/>
    </row>
    <row r="251" spans="1:18" ht="15.75" customHeight="1">
      <c r="A251" s="119"/>
      <c r="B251" s="119"/>
      <c r="C251" s="122"/>
      <c r="D251" s="122"/>
      <c r="E251" s="122"/>
      <c r="F251" s="119"/>
      <c r="G251" s="119"/>
      <c r="H251" s="182"/>
      <c r="I251" s="184"/>
      <c r="J251" s="119"/>
      <c r="Q251" s="119"/>
      <c r="R251" s="119"/>
    </row>
    <row r="252" spans="1:18" ht="15.75" customHeight="1">
      <c r="A252" s="119"/>
      <c r="B252" s="119"/>
      <c r="C252" s="122"/>
      <c r="D252" s="122"/>
      <c r="E252" s="122"/>
      <c r="F252" s="119"/>
      <c r="G252" s="119"/>
      <c r="H252" s="182"/>
      <c r="I252" s="184"/>
      <c r="J252" s="119"/>
      <c r="Q252" s="119"/>
      <c r="R252" s="119"/>
    </row>
    <row r="253" spans="1:18" ht="15.75" customHeight="1">
      <c r="A253" s="119"/>
      <c r="B253" s="119"/>
      <c r="C253" s="122"/>
      <c r="D253" s="122"/>
      <c r="E253" s="122"/>
      <c r="F253" s="119"/>
      <c r="G253" s="119"/>
      <c r="H253" s="182"/>
      <c r="I253" s="184"/>
      <c r="J253" s="119"/>
      <c r="Q253" s="119"/>
      <c r="R253" s="119"/>
    </row>
    <row r="254" spans="1:18" ht="15.75" customHeight="1">
      <c r="A254" s="119"/>
      <c r="B254" s="119"/>
      <c r="C254" s="122"/>
      <c r="D254" s="122"/>
      <c r="E254" s="122"/>
      <c r="F254" s="119"/>
      <c r="G254" s="119"/>
      <c r="H254" s="182"/>
      <c r="I254" s="184"/>
      <c r="J254" s="119"/>
      <c r="Q254" s="119"/>
      <c r="R254" s="119"/>
    </row>
    <row r="255" spans="1:18" ht="15.75" customHeight="1">
      <c r="A255" s="119"/>
      <c r="B255" s="119"/>
      <c r="C255" s="122"/>
      <c r="D255" s="122"/>
      <c r="E255" s="122"/>
      <c r="F255" s="119"/>
      <c r="G255" s="119"/>
      <c r="H255" s="182"/>
      <c r="I255" s="184"/>
      <c r="J255" s="119"/>
      <c r="Q255" s="119"/>
      <c r="R255" s="119"/>
    </row>
    <row r="256" spans="1:18" ht="15.75" customHeight="1">
      <c r="A256" s="119"/>
      <c r="B256" s="119"/>
      <c r="C256" s="122"/>
      <c r="D256" s="122"/>
      <c r="E256" s="122"/>
      <c r="F256" s="119"/>
      <c r="G256" s="119"/>
      <c r="H256" s="182"/>
      <c r="I256" s="184"/>
      <c r="J256" s="119"/>
      <c r="Q256" s="119"/>
      <c r="R256" s="119"/>
    </row>
    <row r="257" spans="1:18" ht="15.75" customHeight="1">
      <c r="A257" s="119"/>
      <c r="B257" s="119"/>
      <c r="C257" s="122"/>
      <c r="D257" s="122"/>
      <c r="E257" s="122"/>
      <c r="F257" s="119"/>
      <c r="G257" s="119"/>
      <c r="H257" s="182"/>
      <c r="I257" s="184"/>
      <c r="J257" s="119"/>
      <c r="Q257" s="119"/>
      <c r="R257" s="119"/>
    </row>
    <row r="258" spans="1:18" ht="15.75" customHeight="1">
      <c r="A258" s="119"/>
      <c r="B258" s="119"/>
      <c r="C258" s="122"/>
      <c r="D258" s="122"/>
      <c r="E258" s="122"/>
      <c r="F258" s="119"/>
      <c r="G258" s="119"/>
      <c r="H258" s="182"/>
      <c r="I258" s="184"/>
      <c r="J258" s="119"/>
      <c r="Q258" s="119"/>
      <c r="R258" s="119"/>
    </row>
    <row r="259" spans="1:18" ht="15.75" customHeight="1">
      <c r="A259" s="119"/>
      <c r="B259" s="119"/>
      <c r="C259" s="122"/>
      <c r="D259" s="122"/>
      <c r="E259" s="122"/>
      <c r="F259" s="119"/>
      <c r="G259" s="119"/>
      <c r="H259" s="182"/>
      <c r="I259" s="184"/>
      <c r="J259" s="119"/>
      <c r="Q259" s="119"/>
      <c r="R259" s="119"/>
    </row>
    <row r="260" spans="1:18" ht="15.75" customHeight="1">
      <c r="A260" s="119"/>
      <c r="B260" s="119"/>
      <c r="C260" s="122"/>
      <c r="D260" s="122"/>
      <c r="E260" s="122"/>
      <c r="F260" s="119"/>
      <c r="G260" s="119"/>
      <c r="H260" s="182"/>
      <c r="I260" s="184"/>
      <c r="J260" s="119"/>
      <c r="Q260" s="119"/>
      <c r="R260" s="119"/>
    </row>
    <row r="261" spans="1:18" ht="15.75" customHeight="1">
      <c r="A261" s="119"/>
      <c r="B261" s="119"/>
      <c r="C261" s="122"/>
      <c r="D261" s="122"/>
      <c r="E261" s="122"/>
      <c r="F261" s="119"/>
      <c r="G261" s="119"/>
      <c r="H261" s="182"/>
      <c r="I261" s="184"/>
      <c r="J261" s="119"/>
      <c r="Q261" s="119"/>
      <c r="R261" s="119"/>
    </row>
    <row r="262" spans="1:18" ht="15.75" customHeight="1">
      <c r="A262" s="119"/>
      <c r="B262" s="119"/>
      <c r="C262" s="122"/>
      <c r="D262" s="122"/>
      <c r="E262" s="122"/>
      <c r="F262" s="119"/>
      <c r="G262" s="119"/>
      <c r="H262" s="182"/>
      <c r="I262" s="184"/>
      <c r="J262" s="119"/>
      <c r="Q262" s="119"/>
      <c r="R262" s="119"/>
    </row>
    <row r="263" spans="1:18" ht="15.75" customHeight="1">
      <c r="A263" s="119"/>
      <c r="B263" s="119"/>
      <c r="C263" s="122"/>
      <c r="D263" s="122"/>
      <c r="E263" s="122"/>
      <c r="F263" s="119"/>
      <c r="G263" s="119"/>
      <c r="H263" s="182"/>
      <c r="I263" s="184"/>
      <c r="J263" s="119"/>
      <c r="Q263" s="119"/>
      <c r="R263" s="119"/>
    </row>
    <row r="264" spans="1:18" ht="15.75" customHeight="1">
      <c r="A264" s="119"/>
      <c r="B264" s="119"/>
      <c r="C264" s="122"/>
      <c r="D264" s="122"/>
      <c r="E264" s="122"/>
      <c r="F264" s="119"/>
      <c r="G264" s="119"/>
      <c r="H264" s="182"/>
      <c r="I264" s="184"/>
      <c r="J264" s="119"/>
      <c r="Q264" s="119"/>
      <c r="R264" s="119"/>
    </row>
    <row r="265" spans="1:18" ht="15.75" customHeight="1">
      <c r="A265" s="119"/>
      <c r="B265" s="119"/>
      <c r="C265" s="122"/>
      <c r="D265" s="122"/>
      <c r="E265" s="122"/>
      <c r="F265" s="119"/>
      <c r="G265" s="119"/>
      <c r="H265" s="182"/>
      <c r="I265" s="184"/>
      <c r="J265" s="119"/>
      <c r="Q265" s="119"/>
      <c r="R265" s="119"/>
    </row>
    <row r="266" spans="1:18" ht="15.75" customHeight="1">
      <c r="A266" s="119"/>
      <c r="B266" s="119"/>
      <c r="C266" s="122"/>
      <c r="D266" s="122"/>
      <c r="E266" s="122"/>
      <c r="F266" s="119"/>
      <c r="G266" s="119"/>
      <c r="H266" s="182"/>
      <c r="I266" s="184"/>
      <c r="J266" s="119"/>
      <c r="Q266" s="119"/>
      <c r="R266" s="119"/>
    </row>
    <row r="267" spans="1:18" ht="15.75" customHeight="1">
      <c r="A267" s="119"/>
      <c r="B267" s="119"/>
      <c r="C267" s="122"/>
      <c r="D267" s="122"/>
      <c r="E267" s="122"/>
      <c r="F267" s="119"/>
      <c r="G267" s="119"/>
      <c r="H267" s="182"/>
      <c r="I267" s="184"/>
      <c r="J267" s="119"/>
      <c r="Q267" s="119"/>
      <c r="R267" s="119"/>
    </row>
    <row r="268" spans="1:18" ht="15.75" customHeight="1">
      <c r="A268" s="119"/>
      <c r="B268" s="119"/>
      <c r="C268" s="122"/>
      <c r="D268" s="122"/>
      <c r="E268" s="122"/>
      <c r="F268" s="119"/>
      <c r="G268" s="119"/>
      <c r="H268" s="182"/>
      <c r="I268" s="184"/>
      <c r="J268" s="119"/>
      <c r="Q268" s="119"/>
      <c r="R268" s="119"/>
    </row>
    <row r="269" spans="1:18" ht="15.75" customHeight="1">
      <c r="A269" s="119"/>
      <c r="B269" s="119"/>
      <c r="C269" s="122"/>
      <c r="D269" s="122"/>
      <c r="E269" s="122"/>
      <c r="F269" s="119"/>
      <c r="G269" s="119"/>
      <c r="H269" s="182"/>
      <c r="I269" s="184"/>
      <c r="J269" s="119"/>
      <c r="Q269" s="119"/>
      <c r="R269" s="119"/>
    </row>
    <row r="270" spans="1:18" ht="15.75" customHeight="1">
      <c r="A270" s="119"/>
      <c r="B270" s="119"/>
      <c r="C270" s="122"/>
      <c r="D270" s="122"/>
      <c r="E270" s="122"/>
      <c r="F270" s="119"/>
      <c r="G270" s="119"/>
      <c r="H270" s="182"/>
      <c r="I270" s="184"/>
      <c r="J270" s="119"/>
      <c r="Q270" s="119"/>
      <c r="R270" s="119"/>
    </row>
    <row r="271" spans="1:18" ht="15.75" customHeight="1">
      <c r="A271" s="119"/>
      <c r="B271" s="119"/>
      <c r="C271" s="122"/>
      <c r="D271" s="122"/>
      <c r="E271" s="122"/>
      <c r="F271" s="119"/>
      <c r="G271" s="119"/>
      <c r="H271" s="182"/>
      <c r="I271" s="184"/>
      <c r="J271" s="119"/>
      <c r="Q271" s="119"/>
      <c r="R271" s="119"/>
    </row>
    <row r="272" spans="1:18" ht="15.75" customHeight="1">
      <c r="A272" s="119"/>
      <c r="B272" s="119"/>
      <c r="C272" s="122"/>
      <c r="D272" s="122"/>
      <c r="E272" s="122"/>
      <c r="F272" s="119"/>
      <c r="G272" s="119"/>
      <c r="H272" s="182"/>
      <c r="I272" s="184"/>
      <c r="J272" s="119"/>
      <c r="Q272" s="119"/>
      <c r="R272" s="119"/>
    </row>
    <row r="273" spans="1:18" ht="15.75" customHeight="1">
      <c r="A273" s="119"/>
      <c r="B273" s="119"/>
      <c r="C273" s="122"/>
      <c r="D273" s="122"/>
      <c r="E273" s="122"/>
      <c r="F273" s="119"/>
      <c r="G273" s="119"/>
      <c r="H273" s="182"/>
      <c r="I273" s="184"/>
      <c r="J273" s="119"/>
      <c r="Q273" s="119"/>
      <c r="R273" s="119"/>
    </row>
    <row r="274" spans="1:18" ht="15.75" customHeight="1">
      <c r="A274" s="119"/>
      <c r="B274" s="119"/>
      <c r="C274" s="122"/>
      <c r="D274" s="122"/>
      <c r="E274" s="122"/>
      <c r="F274" s="119"/>
      <c r="G274" s="119"/>
      <c r="H274" s="182"/>
      <c r="I274" s="184"/>
      <c r="J274" s="119"/>
      <c r="Q274" s="119"/>
      <c r="R274" s="119"/>
    </row>
    <row r="275" spans="1:18" ht="15.75" customHeight="1">
      <c r="A275" s="119"/>
      <c r="B275" s="119"/>
      <c r="C275" s="122"/>
      <c r="D275" s="122"/>
      <c r="E275" s="122"/>
      <c r="F275" s="119"/>
      <c r="G275" s="119"/>
      <c r="H275" s="182"/>
      <c r="I275" s="184"/>
      <c r="J275" s="119"/>
      <c r="Q275" s="119"/>
      <c r="R275" s="119"/>
    </row>
    <row r="276" spans="1:18" ht="15.75" customHeight="1">
      <c r="A276" s="119"/>
      <c r="B276" s="119"/>
      <c r="C276" s="122"/>
      <c r="D276" s="122"/>
      <c r="E276" s="122"/>
      <c r="F276" s="119"/>
      <c r="G276" s="119"/>
      <c r="H276" s="182"/>
      <c r="I276" s="184"/>
      <c r="J276" s="119"/>
      <c r="Q276" s="119"/>
      <c r="R276" s="119"/>
    </row>
    <row r="277" spans="1:18" ht="15.75" customHeight="1">
      <c r="A277" s="119"/>
      <c r="B277" s="119"/>
      <c r="C277" s="122"/>
      <c r="D277" s="122"/>
      <c r="E277" s="122"/>
      <c r="F277" s="119"/>
      <c r="G277" s="119"/>
      <c r="H277" s="182"/>
      <c r="I277" s="184"/>
      <c r="J277" s="119"/>
      <c r="Q277" s="119"/>
      <c r="R277" s="119"/>
    </row>
    <row r="278" spans="1:18" ht="15.75" customHeight="1">
      <c r="A278" s="119"/>
      <c r="B278" s="119"/>
      <c r="C278" s="122"/>
      <c r="D278" s="122"/>
      <c r="E278" s="122"/>
      <c r="F278" s="119"/>
      <c r="G278" s="119"/>
      <c r="H278" s="182"/>
      <c r="I278" s="184"/>
      <c r="J278" s="119"/>
      <c r="Q278" s="119"/>
      <c r="R278" s="119"/>
    </row>
    <row r="279" spans="1:18" ht="15.75" customHeight="1">
      <c r="A279" s="119"/>
      <c r="B279" s="119"/>
      <c r="C279" s="122"/>
      <c r="D279" s="122"/>
      <c r="E279" s="122"/>
      <c r="F279" s="119"/>
      <c r="G279" s="119"/>
      <c r="H279" s="182"/>
      <c r="I279" s="184"/>
      <c r="J279" s="119"/>
      <c r="Q279" s="119"/>
      <c r="R279" s="119"/>
    </row>
    <row r="280" spans="1:18" ht="15.75" customHeight="1">
      <c r="A280" s="119"/>
      <c r="B280" s="119"/>
      <c r="C280" s="122"/>
      <c r="D280" s="122"/>
      <c r="E280" s="122"/>
      <c r="F280" s="119"/>
      <c r="G280" s="119"/>
      <c r="H280" s="182"/>
      <c r="I280" s="184"/>
      <c r="J280" s="119"/>
      <c r="Q280" s="119"/>
      <c r="R280" s="119"/>
    </row>
    <row r="281" spans="1:18" ht="15.75" customHeight="1">
      <c r="A281" s="119"/>
      <c r="B281" s="119"/>
      <c r="C281" s="122"/>
      <c r="D281" s="122"/>
      <c r="E281" s="122"/>
      <c r="F281" s="119"/>
      <c r="G281" s="119"/>
      <c r="H281" s="182"/>
      <c r="I281" s="184"/>
      <c r="J281" s="119"/>
      <c r="Q281" s="119"/>
      <c r="R281" s="119"/>
    </row>
    <row r="282" spans="1:18" ht="15.75" customHeight="1">
      <c r="A282" s="119"/>
      <c r="B282" s="119"/>
      <c r="C282" s="122"/>
      <c r="D282" s="122"/>
      <c r="E282" s="122"/>
      <c r="F282" s="119"/>
      <c r="G282" s="119"/>
      <c r="H282" s="182"/>
      <c r="I282" s="184"/>
      <c r="J282" s="119"/>
      <c r="Q282" s="119"/>
      <c r="R282" s="119"/>
    </row>
    <row r="283" spans="1:18" ht="15.75" customHeight="1">
      <c r="A283" s="119"/>
      <c r="B283" s="119"/>
      <c r="C283" s="122"/>
      <c r="D283" s="122"/>
      <c r="E283" s="122"/>
      <c r="F283" s="119"/>
      <c r="G283" s="119"/>
      <c r="H283" s="182"/>
      <c r="I283" s="184"/>
      <c r="J283" s="119"/>
      <c r="Q283" s="119"/>
      <c r="R283" s="119"/>
    </row>
    <row r="284" spans="1:18" ht="15.75" customHeight="1">
      <c r="A284" s="119"/>
      <c r="B284" s="119"/>
      <c r="C284" s="122"/>
      <c r="D284" s="122"/>
      <c r="E284" s="122"/>
      <c r="F284" s="119"/>
      <c r="G284" s="119"/>
      <c r="H284" s="182"/>
      <c r="I284" s="184"/>
      <c r="J284" s="119"/>
      <c r="Q284" s="119"/>
      <c r="R284" s="119"/>
    </row>
    <row r="285" spans="1:18" ht="15.75" customHeight="1">
      <c r="A285" s="119"/>
      <c r="B285" s="119"/>
      <c r="C285" s="122"/>
      <c r="D285" s="122"/>
      <c r="E285" s="122"/>
      <c r="F285" s="119"/>
      <c r="G285" s="119"/>
      <c r="H285" s="182"/>
      <c r="I285" s="184"/>
      <c r="J285" s="119"/>
      <c r="Q285" s="119"/>
      <c r="R285" s="119"/>
    </row>
    <row r="286" spans="1:18" ht="15.75" customHeight="1">
      <c r="A286" s="119"/>
      <c r="B286" s="119"/>
      <c r="C286" s="122"/>
      <c r="D286" s="122"/>
      <c r="E286" s="122"/>
      <c r="F286" s="119"/>
      <c r="G286" s="119"/>
      <c r="H286" s="182"/>
      <c r="I286" s="184"/>
      <c r="J286" s="119"/>
      <c r="Q286" s="119"/>
      <c r="R286" s="119"/>
    </row>
    <row r="287" spans="1:18" ht="15.75" customHeight="1">
      <c r="A287" s="119"/>
      <c r="B287" s="119"/>
      <c r="C287" s="122"/>
      <c r="D287" s="122"/>
      <c r="E287" s="122"/>
      <c r="F287" s="119"/>
      <c r="G287" s="119"/>
      <c r="H287" s="182"/>
      <c r="I287" s="184"/>
      <c r="J287" s="119"/>
      <c r="Q287" s="119"/>
      <c r="R287" s="119"/>
    </row>
    <row r="288" spans="1:18" ht="15.75" customHeight="1">
      <c r="A288" s="119"/>
      <c r="B288" s="119"/>
      <c r="C288" s="122"/>
      <c r="D288" s="122"/>
      <c r="E288" s="122"/>
      <c r="F288" s="119"/>
      <c r="G288" s="119"/>
      <c r="H288" s="182"/>
      <c r="I288" s="184"/>
      <c r="J288" s="119"/>
      <c r="Q288" s="119"/>
      <c r="R288" s="119"/>
    </row>
    <row r="289" spans="1:18" ht="15.75" customHeight="1">
      <c r="A289" s="119"/>
      <c r="B289" s="119"/>
      <c r="C289" s="122"/>
      <c r="D289" s="122"/>
      <c r="E289" s="122"/>
      <c r="F289" s="119"/>
      <c r="G289" s="119"/>
      <c r="H289" s="182"/>
      <c r="I289" s="184"/>
      <c r="J289" s="119"/>
      <c r="Q289" s="119"/>
      <c r="R289" s="119"/>
    </row>
    <row r="290" spans="1:18" ht="15.75" customHeight="1">
      <c r="A290" s="119"/>
      <c r="B290" s="119"/>
      <c r="C290" s="122"/>
      <c r="D290" s="122"/>
      <c r="E290" s="122"/>
      <c r="F290" s="119"/>
      <c r="G290" s="119"/>
      <c r="H290" s="182"/>
      <c r="I290" s="184"/>
      <c r="J290" s="119"/>
      <c r="Q290" s="119"/>
      <c r="R290" s="119"/>
    </row>
    <row r="291" spans="1:18" ht="15.75" customHeight="1">
      <c r="A291" s="119"/>
      <c r="B291" s="119"/>
      <c r="C291" s="122"/>
      <c r="D291" s="122"/>
      <c r="E291" s="122"/>
      <c r="F291" s="119"/>
      <c r="G291" s="119"/>
      <c r="H291" s="182"/>
      <c r="I291" s="184"/>
      <c r="J291" s="119"/>
      <c r="Q291" s="119"/>
      <c r="R291" s="119"/>
    </row>
    <row r="292" spans="1:18" ht="15.75" customHeight="1">
      <c r="A292" s="119"/>
      <c r="B292" s="119"/>
      <c r="C292" s="122"/>
      <c r="D292" s="122"/>
      <c r="E292" s="122"/>
      <c r="F292" s="119"/>
      <c r="G292" s="119"/>
      <c r="H292" s="182"/>
      <c r="I292" s="184"/>
      <c r="J292" s="119"/>
      <c r="Q292" s="119"/>
      <c r="R292" s="119"/>
    </row>
    <row r="293" spans="1:18" ht="15.75" customHeight="1">
      <c r="A293" s="119"/>
      <c r="B293" s="119"/>
      <c r="C293" s="122"/>
      <c r="D293" s="122"/>
      <c r="E293" s="122"/>
      <c r="F293" s="119"/>
      <c r="G293" s="119"/>
      <c r="H293" s="182"/>
      <c r="I293" s="184"/>
      <c r="J293" s="119"/>
      <c r="Q293" s="119"/>
      <c r="R293" s="119"/>
    </row>
    <row r="294" spans="1:18" ht="15.75" customHeight="1">
      <c r="A294" s="119"/>
      <c r="B294" s="119"/>
      <c r="C294" s="122"/>
      <c r="D294" s="122"/>
      <c r="E294" s="122"/>
      <c r="F294" s="119"/>
      <c r="G294" s="119"/>
      <c r="H294" s="182"/>
      <c r="I294" s="184"/>
      <c r="J294" s="119"/>
      <c r="Q294" s="119"/>
      <c r="R294" s="119"/>
    </row>
    <row r="295" spans="1:18" ht="15.75" customHeight="1">
      <c r="A295" s="119"/>
      <c r="B295" s="119"/>
      <c r="C295" s="122"/>
      <c r="D295" s="122"/>
      <c r="E295" s="122"/>
      <c r="F295" s="119"/>
      <c r="G295" s="119"/>
      <c r="H295" s="182"/>
      <c r="I295" s="184"/>
      <c r="J295" s="119"/>
      <c r="Q295" s="119"/>
      <c r="R295" s="119"/>
    </row>
    <row r="296" spans="1:18" ht="15.75" customHeight="1">
      <c r="A296" s="119"/>
      <c r="B296" s="119"/>
      <c r="C296" s="122"/>
      <c r="D296" s="122"/>
      <c r="E296" s="122"/>
      <c r="F296" s="119"/>
      <c r="G296" s="119"/>
      <c r="H296" s="182"/>
      <c r="I296" s="184"/>
      <c r="J296" s="119"/>
      <c r="Q296" s="119"/>
      <c r="R296" s="119"/>
    </row>
    <row r="297" spans="1:18" ht="15.75" customHeight="1">
      <c r="A297" s="119"/>
      <c r="B297" s="119"/>
      <c r="C297" s="122"/>
      <c r="D297" s="122"/>
      <c r="E297" s="122"/>
      <c r="F297" s="119"/>
      <c r="G297" s="119"/>
      <c r="H297" s="182"/>
      <c r="I297" s="184"/>
      <c r="J297" s="119"/>
      <c r="Q297" s="119"/>
      <c r="R297" s="119"/>
    </row>
    <row r="298" spans="1:18" ht="15.75" customHeight="1">
      <c r="A298" s="119"/>
      <c r="B298" s="119"/>
      <c r="C298" s="122"/>
      <c r="D298" s="122"/>
      <c r="E298" s="122"/>
      <c r="F298" s="119"/>
      <c r="G298" s="119"/>
      <c r="H298" s="182"/>
      <c r="I298" s="184"/>
      <c r="J298" s="119"/>
      <c r="Q298" s="119"/>
      <c r="R298" s="119"/>
    </row>
    <row r="299" spans="1:18" ht="15.75" customHeight="1">
      <c r="A299" s="119"/>
      <c r="B299" s="119"/>
      <c r="C299" s="122"/>
      <c r="D299" s="122"/>
      <c r="E299" s="122"/>
      <c r="F299" s="119"/>
      <c r="G299" s="119"/>
      <c r="H299" s="182"/>
      <c r="I299" s="184"/>
      <c r="J299" s="119"/>
      <c r="Q299" s="119"/>
      <c r="R299" s="119"/>
    </row>
    <row r="300" spans="1:18" ht="15.75" customHeight="1">
      <c r="A300" s="119"/>
      <c r="B300" s="119"/>
      <c r="C300" s="122"/>
      <c r="D300" s="122"/>
      <c r="E300" s="122"/>
      <c r="F300" s="119"/>
      <c r="G300" s="119"/>
      <c r="H300" s="182"/>
      <c r="I300" s="184"/>
      <c r="J300" s="119"/>
      <c r="Q300" s="119"/>
      <c r="R300" s="119"/>
    </row>
    <row r="301" spans="1:18" ht="15.75" customHeight="1">
      <c r="A301" s="119"/>
      <c r="B301" s="119"/>
      <c r="C301" s="122"/>
      <c r="D301" s="122"/>
      <c r="E301" s="122"/>
      <c r="F301" s="119"/>
      <c r="G301" s="119"/>
      <c r="H301" s="182"/>
      <c r="I301" s="184"/>
      <c r="J301" s="119"/>
      <c r="Q301" s="119"/>
      <c r="R301" s="119"/>
    </row>
    <row r="302" spans="1:18" ht="15.75" customHeight="1">
      <c r="A302" s="119"/>
      <c r="B302" s="119"/>
      <c r="C302" s="122"/>
      <c r="D302" s="122"/>
      <c r="E302" s="122"/>
      <c r="F302" s="119"/>
      <c r="G302" s="119"/>
      <c r="H302" s="182"/>
      <c r="I302" s="184"/>
      <c r="J302" s="119"/>
      <c r="Q302" s="119"/>
      <c r="R302" s="119"/>
    </row>
    <row r="303" spans="1:18" ht="15.75" customHeight="1">
      <c r="A303" s="119"/>
      <c r="B303" s="119"/>
      <c r="C303" s="122"/>
      <c r="D303" s="122"/>
      <c r="E303" s="122"/>
      <c r="F303" s="119"/>
      <c r="G303" s="119"/>
      <c r="H303" s="182"/>
      <c r="I303" s="184"/>
      <c r="J303" s="119"/>
      <c r="Q303" s="119"/>
      <c r="R303" s="119"/>
    </row>
    <row r="304" spans="1:18" ht="15.75" customHeight="1">
      <c r="A304" s="119"/>
      <c r="B304" s="119"/>
      <c r="C304" s="122"/>
      <c r="D304" s="122"/>
      <c r="E304" s="122"/>
      <c r="F304" s="119"/>
      <c r="G304" s="119"/>
      <c r="H304" s="182"/>
      <c r="I304" s="184"/>
      <c r="J304" s="119"/>
      <c r="Q304" s="119"/>
      <c r="R304" s="119"/>
    </row>
    <row r="305" spans="1:18" ht="15.75" customHeight="1">
      <c r="A305" s="119"/>
      <c r="B305" s="119"/>
      <c r="C305" s="122"/>
      <c r="D305" s="122"/>
      <c r="E305" s="122"/>
      <c r="F305" s="119"/>
      <c r="G305" s="119"/>
      <c r="H305" s="182"/>
      <c r="I305" s="184"/>
      <c r="J305" s="119"/>
      <c r="Q305" s="119"/>
      <c r="R305" s="119"/>
    </row>
    <row r="306" spans="1:18" ht="15.75" customHeight="1">
      <c r="A306" s="119"/>
      <c r="B306" s="119"/>
      <c r="C306" s="122"/>
      <c r="D306" s="122"/>
      <c r="E306" s="122"/>
      <c r="F306" s="119"/>
      <c r="G306" s="119"/>
      <c r="H306" s="182"/>
      <c r="I306" s="184"/>
      <c r="J306" s="119"/>
      <c r="Q306" s="119"/>
      <c r="R306" s="119"/>
    </row>
    <row r="307" spans="1:18" ht="15.75" customHeight="1">
      <c r="A307" s="119"/>
      <c r="B307" s="119"/>
      <c r="C307" s="122"/>
      <c r="D307" s="122"/>
      <c r="E307" s="122"/>
      <c r="F307" s="119"/>
      <c r="G307" s="119"/>
      <c r="H307" s="182"/>
      <c r="I307" s="184"/>
      <c r="J307" s="119"/>
      <c r="Q307" s="119"/>
      <c r="R307" s="119"/>
    </row>
    <row r="308" spans="1:18" ht="15.75" customHeight="1">
      <c r="A308" s="119"/>
      <c r="B308" s="119"/>
      <c r="C308" s="122"/>
      <c r="D308" s="122"/>
      <c r="E308" s="122"/>
      <c r="F308" s="119"/>
      <c r="G308" s="119"/>
      <c r="H308" s="182"/>
      <c r="I308" s="184"/>
      <c r="J308" s="119"/>
      <c r="Q308" s="119"/>
      <c r="R308" s="119"/>
    </row>
    <row r="309" spans="1:18" ht="15.75" customHeight="1">
      <c r="A309" s="119"/>
      <c r="B309" s="119"/>
      <c r="C309" s="122"/>
      <c r="D309" s="122"/>
      <c r="E309" s="122"/>
      <c r="F309" s="119"/>
      <c r="G309" s="119"/>
      <c r="H309" s="182"/>
      <c r="I309" s="184"/>
      <c r="J309" s="119"/>
      <c r="Q309" s="119"/>
      <c r="R309" s="119"/>
    </row>
    <row r="310" spans="1:18" ht="15.75" customHeight="1">
      <c r="A310" s="119"/>
      <c r="B310" s="119"/>
      <c r="C310" s="122"/>
      <c r="D310" s="122"/>
      <c r="E310" s="122"/>
      <c r="F310" s="119"/>
      <c r="G310" s="119"/>
      <c r="H310" s="182"/>
      <c r="I310" s="184"/>
      <c r="J310" s="119"/>
      <c r="Q310" s="119"/>
      <c r="R310" s="119"/>
    </row>
    <row r="311" spans="1:18" ht="15.75" customHeight="1">
      <c r="A311" s="119"/>
      <c r="B311" s="119"/>
      <c r="C311" s="122"/>
      <c r="D311" s="122"/>
      <c r="E311" s="122"/>
      <c r="F311" s="119"/>
      <c r="G311" s="119"/>
      <c r="H311" s="182"/>
      <c r="I311" s="184"/>
      <c r="J311" s="119"/>
      <c r="Q311" s="119"/>
      <c r="R311" s="119"/>
    </row>
    <row r="312" spans="1:18" ht="15.75" customHeight="1">
      <c r="A312" s="119"/>
      <c r="B312" s="119"/>
      <c r="C312" s="122"/>
      <c r="D312" s="122"/>
      <c r="E312" s="122"/>
      <c r="F312" s="119"/>
      <c r="G312" s="119"/>
      <c r="H312" s="182"/>
      <c r="I312" s="184"/>
      <c r="J312" s="119"/>
      <c r="Q312" s="119"/>
      <c r="R312" s="119"/>
    </row>
    <row r="313" spans="1:18" ht="15.75" customHeight="1">
      <c r="A313" s="119"/>
      <c r="B313" s="119"/>
      <c r="C313" s="122"/>
      <c r="D313" s="122"/>
      <c r="E313" s="122"/>
      <c r="F313" s="119"/>
      <c r="G313" s="119"/>
      <c r="H313" s="182"/>
      <c r="I313" s="184"/>
      <c r="J313" s="119"/>
      <c r="Q313" s="119"/>
      <c r="R313" s="119"/>
    </row>
    <row r="314" spans="1:18" ht="15.75" customHeight="1">
      <c r="A314" s="119"/>
      <c r="B314" s="119"/>
      <c r="C314" s="122"/>
      <c r="D314" s="122"/>
      <c r="E314" s="122"/>
      <c r="F314" s="119"/>
      <c r="G314" s="119"/>
      <c r="H314" s="182"/>
      <c r="I314" s="184"/>
      <c r="J314" s="119"/>
      <c r="Q314" s="119"/>
      <c r="R314" s="119"/>
    </row>
    <row r="315" spans="1:18" ht="15.75" customHeight="1">
      <c r="A315" s="119"/>
      <c r="B315" s="119"/>
      <c r="C315" s="122"/>
      <c r="D315" s="122"/>
      <c r="E315" s="122"/>
      <c r="F315" s="119"/>
      <c r="G315" s="119"/>
      <c r="H315" s="182"/>
      <c r="I315" s="184"/>
      <c r="J315" s="119"/>
      <c r="Q315" s="119"/>
      <c r="R315" s="119"/>
    </row>
    <row r="316" spans="1:18" ht="15.75" customHeight="1">
      <c r="A316" s="119"/>
      <c r="B316" s="119"/>
      <c r="C316" s="122"/>
      <c r="D316" s="122"/>
      <c r="E316" s="122"/>
      <c r="F316" s="119"/>
      <c r="G316" s="119"/>
      <c r="H316" s="182"/>
      <c r="I316" s="184"/>
      <c r="J316" s="119"/>
      <c r="Q316" s="119"/>
      <c r="R316" s="119"/>
    </row>
    <row r="317" spans="1:18" ht="15.75" customHeight="1">
      <c r="A317" s="119"/>
      <c r="B317" s="119"/>
      <c r="C317" s="122"/>
      <c r="D317" s="122"/>
      <c r="E317" s="122"/>
      <c r="F317" s="119"/>
      <c r="G317" s="119"/>
      <c r="H317" s="182"/>
      <c r="I317" s="184"/>
      <c r="J317" s="119"/>
      <c r="Q317" s="119"/>
      <c r="R317" s="119"/>
    </row>
    <row r="318" spans="1:18" ht="15.75" customHeight="1">
      <c r="A318" s="119"/>
      <c r="B318" s="119"/>
      <c r="C318" s="122"/>
      <c r="D318" s="122"/>
      <c r="E318" s="122"/>
      <c r="F318" s="119"/>
      <c r="G318" s="119"/>
      <c r="H318" s="182"/>
      <c r="I318" s="184"/>
      <c r="J318" s="119"/>
      <c r="Q318" s="119"/>
      <c r="R318" s="119"/>
    </row>
    <row r="319" spans="1:18" ht="15.75" customHeight="1">
      <c r="A319" s="119"/>
      <c r="B319" s="119"/>
      <c r="C319" s="122"/>
      <c r="D319" s="122"/>
      <c r="E319" s="122"/>
      <c r="F319" s="119"/>
      <c r="G319" s="119"/>
      <c r="H319" s="182"/>
      <c r="I319" s="184"/>
      <c r="J319" s="119"/>
      <c r="Q319" s="119"/>
      <c r="R319" s="119"/>
    </row>
    <row r="320" spans="1:18" ht="15.75" customHeight="1">
      <c r="A320" s="119"/>
      <c r="B320" s="119"/>
      <c r="C320" s="122"/>
      <c r="D320" s="122"/>
      <c r="E320" s="122"/>
      <c r="F320" s="119"/>
      <c r="G320" s="119"/>
      <c r="H320" s="182"/>
      <c r="I320" s="184"/>
      <c r="J320" s="119"/>
      <c r="Q320" s="119"/>
      <c r="R320" s="119"/>
    </row>
    <row r="321" spans="1:18" ht="15.75" customHeight="1">
      <c r="A321" s="119"/>
      <c r="B321" s="119"/>
      <c r="C321" s="122"/>
      <c r="D321" s="122"/>
      <c r="E321" s="122"/>
      <c r="F321" s="119"/>
      <c r="G321" s="119"/>
      <c r="H321" s="182"/>
      <c r="I321" s="184"/>
      <c r="J321" s="119"/>
      <c r="Q321" s="119"/>
      <c r="R321" s="119"/>
    </row>
    <row r="322" spans="1:18" ht="15.75" customHeight="1">
      <c r="A322" s="119"/>
      <c r="B322" s="119"/>
      <c r="C322" s="122"/>
      <c r="D322" s="122"/>
      <c r="E322" s="122"/>
      <c r="F322" s="119"/>
      <c r="G322" s="119"/>
      <c r="H322" s="182"/>
      <c r="I322" s="184"/>
      <c r="J322" s="119"/>
      <c r="Q322" s="119"/>
      <c r="R322" s="119"/>
    </row>
    <row r="323" spans="1:18" ht="15.75" customHeight="1">
      <c r="A323" s="119"/>
      <c r="B323" s="119"/>
      <c r="C323" s="122"/>
      <c r="D323" s="122"/>
      <c r="E323" s="122"/>
      <c r="F323" s="119"/>
      <c r="G323" s="119"/>
      <c r="H323" s="182"/>
      <c r="I323" s="184"/>
      <c r="J323" s="119"/>
      <c r="Q323" s="119"/>
      <c r="R323" s="119"/>
    </row>
    <row r="324" spans="1:18" ht="15.75" customHeight="1">
      <c r="A324" s="119"/>
      <c r="B324" s="119"/>
      <c r="C324" s="122"/>
      <c r="D324" s="122"/>
      <c r="E324" s="122"/>
      <c r="F324" s="119"/>
      <c r="G324" s="119"/>
      <c r="H324" s="182"/>
      <c r="I324" s="184"/>
      <c r="J324" s="119"/>
      <c r="Q324" s="119"/>
      <c r="R324" s="119"/>
    </row>
    <row r="325" spans="1:18" ht="15.75" customHeight="1">
      <c r="A325" s="119"/>
      <c r="B325" s="119"/>
      <c r="C325" s="122"/>
      <c r="D325" s="122"/>
      <c r="E325" s="122"/>
      <c r="F325" s="119"/>
      <c r="G325" s="119"/>
      <c r="H325" s="182"/>
      <c r="I325" s="184"/>
      <c r="J325" s="119"/>
      <c r="Q325" s="119"/>
      <c r="R325" s="119"/>
    </row>
    <row r="326" spans="1:18" ht="15.75" customHeight="1">
      <c r="A326" s="119"/>
      <c r="B326" s="119"/>
      <c r="C326" s="122"/>
      <c r="D326" s="122"/>
      <c r="E326" s="122"/>
      <c r="F326" s="119"/>
      <c r="G326" s="119"/>
      <c r="H326" s="182"/>
      <c r="I326" s="184"/>
      <c r="J326" s="119"/>
      <c r="Q326" s="119"/>
      <c r="R326" s="119"/>
    </row>
    <row r="327" spans="1:18" ht="15.75" customHeight="1">
      <c r="A327" s="119"/>
      <c r="B327" s="119"/>
      <c r="C327" s="122"/>
      <c r="D327" s="122"/>
      <c r="E327" s="122"/>
      <c r="F327" s="119"/>
      <c r="G327" s="119"/>
      <c r="H327" s="182"/>
      <c r="I327" s="184"/>
      <c r="J327" s="119"/>
      <c r="Q327" s="119"/>
      <c r="R327" s="119"/>
    </row>
    <row r="328" spans="1:18" ht="15.75" customHeight="1">
      <c r="A328" s="119"/>
      <c r="B328" s="119"/>
      <c r="C328" s="122"/>
      <c r="D328" s="122"/>
      <c r="E328" s="122"/>
      <c r="F328" s="119"/>
      <c r="G328" s="119"/>
      <c r="H328" s="182"/>
      <c r="I328" s="184"/>
      <c r="J328" s="119"/>
      <c r="Q328" s="119"/>
      <c r="R328" s="119"/>
    </row>
    <row r="329" spans="1:18" ht="15.75" customHeight="1">
      <c r="A329" s="119"/>
      <c r="B329" s="119"/>
      <c r="C329" s="122"/>
      <c r="D329" s="122"/>
      <c r="E329" s="122"/>
      <c r="F329" s="119"/>
      <c r="G329" s="119"/>
      <c r="H329" s="182"/>
      <c r="I329" s="184"/>
      <c r="J329" s="119"/>
      <c r="Q329" s="119"/>
      <c r="R329" s="119"/>
    </row>
    <row r="330" spans="1:18" ht="15.75" customHeight="1">
      <c r="A330" s="119"/>
      <c r="B330" s="119"/>
      <c r="C330" s="122"/>
      <c r="D330" s="122"/>
      <c r="E330" s="122"/>
      <c r="F330" s="119"/>
      <c r="G330" s="119"/>
      <c r="H330" s="182"/>
      <c r="I330" s="184"/>
      <c r="J330" s="119"/>
      <c r="Q330" s="119"/>
      <c r="R330" s="119"/>
    </row>
    <row r="331" spans="1:18" ht="15.75" customHeight="1">
      <c r="A331" s="119"/>
      <c r="B331" s="119"/>
      <c r="C331" s="122"/>
      <c r="D331" s="122"/>
      <c r="E331" s="122"/>
      <c r="F331" s="119"/>
      <c r="G331" s="119"/>
      <c r="H331" s="182"/>
      <c r="I331" s="184"/>
      <c r="J331" s="119"/>
      <c r="Q331" s="119"/>
      <c r="R331" s="119"/>
    </row>
    <row r="332" spans="1:18" ht="15.75" customHeight="1">
      <c r="A332" s="119"/>
      <c r="B332" s="119"/>
      <c r="C332" s="122"/>
      <c r="D332" s="122"/>
      <c r="E332" s="122"/>
      <c r="F332" s="119"/>
      <c r="G332" s="119"/>
      <c r="H332" s="182"/>
      <c r="I332" s="184"/>
      <c r="J332" s="119"/>
      <c r="Q332" s="119"/>
      <c r="R332" s="119"/>
    </row>
    <row r="333" spans="1:18" ht="15.75" customHeight="1">
      <c r="A333" s="119"/>
      <c r="B333" s="119"/>
      <c r="C333" s="122"/>
      <c r="D333" s="122"/>
      <c r="E333" s="122"/>
      <c r="F333" s="119"/>
      <c r="G333" s="119"/>
      <c r="H333" s="182"/>
      <c r="I333" s="184"/>
      <c r="J333" s="119"/>
      <c r="Q333" s="119"/>
      <c r="R333" s="119"/>
    </row>
    <row r="334" spans="1:18" ht="15.75" customHeight="1">
      <c r="A334" s="119"/>
      <c r="B334" s="119"/>
      <c r="C334" s="122"/>
      <c r="D334" s="122"/>
      <c r="E334" s="122"/>
      <c r="F334" s="119"/>
      <c r="G334" s="119"/>
      <c r="H334" s="182"/>
      <c r="I334" s="184"/>
      <c r="J334" s="119"/>
      <c r="Q334" s="119"/>
      <c r="R334" s="119"/>
    </row>
    <row r="335" spans="1:18" ht="15.75" customHeight="1">
      <c r="A335" s="119"/>
      <c r="B335" s="119"/>
      <c r="C335" s="122"/>
      <c r="D335" s="122"/>
      <c r="E335" s="122"/>
      <c r="F335" s="119"/>
      <c r="G335" s="119"/>
      <c r="H335" s="182"/>
      <c r="I335" s="184"/>
      <c r="J335" s="119"/>
      <c r="Q335" s="119"/>
      <c r="R335" s="119"/>
    </row>
    <row r="336" spans="1:18" ht="15.75" customHeight="1">
      <c r="A336" s="119"/>
      <c r="B336" s="119"/>
      <c r="C336" s="122"/>
      <c r="D336" s="122"/>
      <c r="E336" s="122"/>
      <c r="F336" s="119"/>
      <c r="G336" s="119"/>
      <c r="H336" s="182"/>
      <c r="I336" s="184"/>
      <c r="J336" s="119"/>
      <c r="Q336" s="119"/>
      <c r="R336" s="119"/>
    </row>
    <row r="337" spans="1:18" ht="15.75" customHeight="1">
      <c r="A337" s="119"/>
      <c r="B337" s="119"/>
      <c r="C337" s="122"/>
      <c r="D337" s="122"/>
      <c r="E337" s="122"/>
      <c r="F337" s="119"/>
      <c r="G337" s="119"/>
      <c r="H337" s="182"/>
      <c r="I337" s="184"/>
      <c r="J337" s="119"/>
      <c r="Q337" s="119"/>
      <c r="R337" s="119"/>
    </row>
    <row r="338" spans="1:18" ht="15.75" customHeight="1">
      <c r="A338" s="119"/>
      <c r="B338" s="119"/>
      <c r="C338" s="122"/>
      <c r="D338" s="122"/>
      <c r="E338" s="122"/>
      <c r="F338" s="119"/>
      <c r="G338" s="119"/>
      <c r="H338" s="182"/>
      <c r="I338" s="184"/>
      <c r="J338" s="119"/>
      <c r="Q338" s="119"/>
      <c r="R338" s="119"/>
    </row>
    <row r="339" spans="1:18" ht="15.75" customHeight="1">
      <c r="A339" s="119"/>
      <c r="B339" s="119"/>
      <c r="C339" s="122"/>
      <c r="D339" s="122"/>
      <c r="E339" s="122"/>
      <c r="F339" s="119"/>
      <c r="G339" s="119"/>
      <c r="H339" s="182"/>
      <c r="I339" s="184"/>
      <c r="J339" s="119"/>
      <c r="Q339" s="119"/>
      <c r="R339" s="119"/>
    </row>
    <row r="340" spans="1:18" ht="15.75" customHeight="1">
      <c r="A340" s="119"/>
      <c r="B340" s="119"/>
      <c r="C340" s="122"/>
      <c r="D340" s="122"/>
      <c r="E340" s="122"/>
      <c r="F340" s="119"/>
      <c r="G340" s="119"/>
      <c r="H340" s="182"/>
      <c r="I340" s="184"/>
      <c r="J340" s="119"/>
      <c r="Q340" s="119"/>
      <c r="R340" s="119"/>
    </row>
    <row r="341" spans="1:18" ht="15.75" customHeight="1">
      <c r="A341" s="119"/>
      <c r="B341" s="119"/>
      <c r="C341" s="122"/>
      <c r="D341" s="122"/>
      <c r="E341" s="122"/>
      <c r="F341" s="119"/>
      <c r="G341" s="119"/>
      <c r="H341" s="182"/>
      <c r="I341" s="184"/>
      <c r="J341" s="119"/>
      <c r="Q341" s="119"/>
      <c r="R341" s="119"/>
    </row>
    <row r="342" spans="1:18" ht="15.75" customHeight="1">
      <c r="A342" s="119"/>
      <c r="B342" s="119"/>
      <c r="C342" s="122"/>
      <c r="D342" s="122"/>
      <c r="E342" s="122"/>
      <c r="F342" s="119"/>
      <c r="G342" s="119"/>
      <c r="H342" s="182"/>
      <c r="I342" s="184"/>
      <c r="J342" s="119"/>
      <c r="Q342" s="119"/>
      <c r="R342" s="119"/>
    </row>
    <row r="343" spans="1:18" ht="15.75" customHeight="1">
      <c r="A343" s="119"/>
      <c r="B343" s="119"/>
      <c r="C343" s="122"/>
      <c r="D343" s="122"/>
      <c r="E343" s="122"/>
      <c r="F343" s="119"/>
      <c r="G343" s="119"/>
      <c r="H343" s="182"/>
      <c r="I343" s="184"/>
      <c r="J343" s="119"/>
      <c r="Q343" s="119"/>
      <c r="R343" s="119"/>
    </row>
    <row r="344" spans="1:18" ht="15.75" customHeight="1">
      <c r="A344" s="119"/>
      <c r="B344" s="119"/>
      <c r="C344" s="122"/>
      <c r="D344" s="122"/>
      <c r="E344" s="122"/>
      <c r="F344" s="119"/>
      <c r="G344" s="119"/>
      <c r="H344" s="182"/>
      <c r="I344" s="184"/>
      <c r="J344" s="119"/>
      <c r="Q344" s="119"/>
      <c r="R344" s="119"/>
    </row>
    <row r="345" spans="1:18" ht="15.75" customHeight="1">
      <c r="A345" s="119"/>
      <c r="B345" s="119"/>
      <c r="C345" s="122"/>
      <c r="D345" s="122"/>
      <c r="E345" s="122"/>
      <c r="F345" s="119"/>
      <c r="G345" s="119"/>
      <c r="H345" s="182"/>
      <c r="I345" s="184"/>
      <c r="J345" s="119"/>
      <c r="Q345" s="119"/>
      <c r="R345" s="119"/>
    </row>
    <row r="346" spans="1:18" ht="15.75" customHeight="1">
      <c r="A346" s="119"/>
      <c r="B346" s="119"/>
      <c r="C346" s="122"/>
      <c r="D346" s="122"/>
      <c r="E346" s="122"/>
      <c r="F346" s="119"/>
      <c r="G346" s="119"/>
      <c r="H346" s="182"/>
      <c r="I346" s="184"/>
      <c r="J346" s="119"/>
      <c r="Q346" s="119"/>
      <c r="R346" s="119"/>
    </row>
    <row r="347" spans="1:18" ht="15.75" customHeight="1">
      <c r="A347" s="119"/>
      <c r="B347" s="119"/>
      <c r="C347" s="122"/>
      <c r="D347" s="122"/>
      <c r="E347" s="122"/>
      <c r="F347" s="119"/>
      <c r="G347" s="119"/>
      <c r="H347" s="182"/>
      <c r="I347" s="184"/>
      <c r="J347" s="119"/>
      <c r="Q347" s="119"/>
      <c r="R347" s="119"/>
    </row>
    <row r="348" spans="1:18" ht="15.75" customHeight="1">
      <c r="A348" s="119"/>
      <c r="B348" s="119"/>
      <c r="C348" s="122"/>
      <c r="D348" s="122"/>
      <c r="E348" s="122"/>
      <c r="F348" s="119"/>
      <c r="G348" s="119"/>
      <c r="H348" s="182"/>
      <c r="I348" s="184"/>
      <c r="J348" s="119"/>
      <c r="Q348" s="119"/>
      <c r="R348" s="119"/>
    </row>
    <row r="349" spans="1:18" ht="15.75" customHeight="1">
      <c r="A349" s="119"/>
      <c r="B349" s="119"/>
      <c r="C349" s="122"/>
      <c r="D349" s="122"/>
      <c r="E349" s="122"/>
      <c r="F349" s="119"/>
      <c r="G349" s="119"/>
      <c r="H349" s="182"/>
      <c r="I349" s="184"/>
      <c r="J349" s="119"/>
      <c r="Q349" s="119"/>
      <c r="R349" s="119"/>
    </row>
    <row r="350" spans="1:18" ht="15.75" customHeight="1">
      <c r="A350" s="119"/>
      <c r="B350" s="119"/>
      <c r="C350" s="122"/>
      <c r="D350" s="122"/>
      <c r="E350" s="122"/>
      <c r="F350" s="119"/>
      <c r="G350" s="119"/>
      <c r="H350" s="182"/>
      <c r="I350" s="184"/>
      <c r="J350" s="119"/>
      <c r="Q350" s="119"/>
      <c r="R350" s="119"/>
    </row>
    <row r="351" spans="1:18" ht="15.75" customHeight="1">
      <c r="A351" s="119"/>
      <c r="B351" s="119"/>
      <c r="C351" s="122"/>
      <c r="D351" s="122"/>
      <c r="E351" s="122"/>
      <c r="F351" s="119"/>
      <c r="G351" s="119"/>
      <c r="H351" s="182"/>
      <c r="I351" s="184"/>
      <c r="J351" s="119"/>
      <c r="Q351" s="119"/>
      <c r="R351" s="119"/>
    </row>
    <row r="352" spans="1:18" ht="15.75" customHeight="1">
      <c r="A352" s="119"/>
      <c r="B352" s="119"/>
      <c r="C352" s="122"/>
      <c r="D352" s="122"/>
      <c r="E352" s="122"/>
      <c r="F352" s="119"/>
      <c r="G352" s="119"/>
      <c r="H352" s="182"/>
      <c r="I352" s="184"/>
      <c r="J352" s="119"/>
      <c r="Q352" s="119"/>
      <c r="R352" s="119"/>
    </row>
    <row r="353" spans="1:18" ht="15.75" customHeight="1">
      <c r="A353" s="119"/>
      <c r="B353" s="119"/>
      <c r="C353" s="122"/>
      <c r="D353" s="122"/>
      <c r="E353" s="122"/>
      <c r="F353" s="119"/>
      <c r="G353" s="119"/>
      <c r="H353" s="182"/>
      <c r="I353" s="184"/>
      <c r="J353" s="119"/>
      <c r="Q353" s="119"/>
      <c r="R353" s="119"/>
    </row>
    <row r="354" spans="1:18" ht="15.75" customHeight="1">
      <c r="A354" s="119"/>
      <c r="B354" s="119"/>
      <c r="C354" s="122"/>
      <c r="D354" s="122"/>
      <c r="E354" s="122"/>
      <c r="F354" s="119"/>
      <c r="G354" s="119"/>
      <c r="H354" s="182"/>
      <c r="I354" s="184"/>
      <c r="J354" s="119"/>
      <c r="Q354" s="119"/>
      <c r="R354" s="119"/>
    </row>
    <row r="355" spans="1:18" ht="15.75" customHeight="1">
      <c r="A355" s="119"/>
      <c r="B355" s="119"/>
      <c r="C355" s="122"/>
      <c r="D355" s="122"/>
      <c r="E355" s="122"/>
      <c r="F355" s="119"/>
      <c r="G355" s="119"/>
      <c r="H355" s="182"/>
      <c r="I355" s="184"/>
      <c r="J355" s="119"/>
      <c r="Q355" s="119"/>
      <c r="R355" s="119"/>
    </row>
    <row r="356" spans="1:18" ht="15.75" customHeight="1">
      <c r="A356" s="119"/>
      <c r="B356" s="119"/>
      <c r="C356" s="122"/>
      <c r="D356" s="122"/>
      <c r="E356" s="122"/>
      <c r="F356" s="119"/>
      <c r="G356" s="119"/>
      <c r="H356" s="182"/>
      <c r="I356" s="184"/>
      <c r="J356" s="119"/>
      <c r="Q356" s="119"/>
      <c r="R356" s="119"/>
    </row>
    <row r="357" spans="1:18" ht="15.75" customHeight="1">
      <c r="A357" s="119"/>
      <c r="B357" s="119"/>
      <c r="C357" s="122"/>
      <c r="D357" s="122"/>
      <c r="E357" s="122"/>
      <c r="F357" s="119"/>
      <c r="G357" s="119"/>
      <c r="H357" s="182"/>
      <c r="I357" s="184"/>
      <c r="J357" s="119"/>
      <c r="Q357" s="119"/>
      <c r="R357" s="119"/>
    </row>
    <row r="358" spans="1:18" ht="15.75" customHeight="1">
      <c r="A358" s="119"/>
      <c r="B358" s="119"/>
      <c r="C358" s="122"/>
      <c r="D358" s="122"/>
      <c r="E358" s="122"/>
      <c r="F358" s="119"/>
      <c r="G358" s="119"/>
      <c r="H358" s="182"/>
      <c r="I358" s="184"/>
      <c r="J358" s="119"/>
      <c r="Q358" s="119"/>
      <c r="R358" s="119"/>
    </row>
    <row r="359" spans="1:18" ht="15.75" customHeight="1">
      <c r="A359" s="119"/>
      <c r="B359" s="119"/>
      <c r="C359" s="122"/>
      <c r="D359" s="122"/>
      <c r="E359" s="122"/>
      <c r="F359" s="119"/>
      <c r="G359" s="119"/>
      <c r="H359" s="182"/>
      <c r="I359" s="184"/>
      <c r="J359" s="119"/>
      <c r="Q359" s="119"/>
      <c r="R359" s="119"/>
    </row>
    <row r="360" spans="1:18" ht="15.75" customHeight="1">
      <c r="A360" s="119"/>
      <c r="B360" s="119"/>
      <c r="C360" s="122"/>
      <c r="D360" s="122"/>
      <c r="E360" s="122"/>
      <c r="F360" s="119"/>
      <c r="G360" s="119"/>
      <c r="H360" s="182"/>
      <c r="I360" s="184"/>
      <c r="J360" s="119"/>
      <c r="Q360" s="119"/>
      <c r="R360" s="119"/>
    </row>
    <row r="361" spans="1:18" ht="15.75" customHeight="1">
      <c r="A361" s="119"/>
      <c r="B361" s="119"/>
      <c r="C361" s="122"/>
      <c r="D361" s="122"/>
      <c r="E361" s="122"/>
      <c r="F361" s="119"/>
      <c r="G361" s="119"/>
      <c r="H361" s="182"/>
      <c r="I361" s="184"/>
      <c r="J361" s="119"/>
      <c r="Q361" s="119"/>
      <c r="R361" s="119"/>
    </row>
    <row r="362" spans="1:18" ht="15.75" customHeight="1">
      <c r="A362" s="119"/>
      <c r="B362" s="119"/>
      <c r="C362" s="122"/>
      <c r="D362" s="122"/>
      <c r="E362" s="122"/>
      <c r="F362" s="119"/>
      <c r="G362" s="119"/>
      <c r="H362" s="182"/>
      <c r="I362" s="184"/>
      <c r="J362" s="119"/>
      <c r="Q362" s="119"/>
      <c r="R362" s="119"/>
    </row>
    <row r="363" spans="1:18" ht="15.75" customHeight="1">
      <c r="A363" s="119"/>
      <c r="B363" s="119"/>
      <c r="C363" s="122"/>
      <c r="D363" s="122"/>
      <c r="E363" s="122"/>
      <c r="F363" s="119"/>
      <c r="G363" s="119"/>
      <c r="H363" s="182"/>
      <c r="I363" s="184"/>
      <c r="J363" s="119"/>
      <c r="Q363" s="119"/>
      <c r="R363" s="119"/>
    </row>
    <row r="364" spans="1:18" ht="15.75" customHeight="1">
      <c r="A364" s="119"/>
      <c r="B364" s="119"/>
      <c r="C364" s="122"/>
      <c r="D364" s="122"/>
      <c r="E364" s="122"/>
      <c r="F364" s="119"/>
      <c r="G364" s="119"/>
      <c r="H364" s="182"/>
      <c r="I364" s="184"/>
      <c r="J364" s="119"/>
      <c r="Q364" s="119"/>
      <c r="R364" s="119"/>
    </row>
    <row r="365" spans="1:18" ht="15.75" customHeight="1">
      <c r="A365" s="119"/>
      <c r="B365" s="119"/>
      <c r="C365" s="122"/>
      <c r="D365" s="122"/>
      <c r="E365" s="122"/>
      <c r="F365" s="119"/>
      <c r="G365" s="119"/>
      <c r="H365" s="182"/>
      <c r="I365" s="184"/>
      <c r="J365" s="119"/>
      <c r="Q365" s="119"/>
      <c r="R365" s="119"/>
    </row>
    <row r="366" spans="1:18" ht="15.75" customHeight="1">
      <c r="A366" s="119"/>
      <c r="B366" s="119"/>
      <c r="C366" s="122"/>
      <c r="D366" s="122"/>
      <c r="E366" s="122"/>
      <c r="F366" s="119"/>
      <c r="G366" s="119"/>
      <c r="H366" s="182"/>
      <c r="I366" s="184"/>
      <c r="J366" s="119"/>
      <c r="Q366" s="119"/>
      <c r="R366" s="119"/>
    </row>
    <row r="367" spans="1:18" ht="15.75" customHeight="1">
      <c r="A367" s="119"/>
      <c r="B367" s="119"/>
      <c r="C367" s="122"/>
      <c r="D367" s="122"/>
      <c r="E367" s="122"/>
      <c r="F367" s="119"/>
      <c r="G367" s="119"/>
      <c r="H367" s="182"/>
      <c r="I367" s="184"/>
      <c r="J367" s="119"/>
      <c r="Q367" s="119"/>
      <c r="R367" s="119"/>
    </row>
    <row r="368" spans="1:18" ht="15.75" customHeight="1">
      <c r="A368" s="119"/>
      <c r="B368" s="119"/>
      <c r="C368" s="122"/>
      <c r="D368" s="122"/>
      <c r="E368" s="122"/>
      <c r="F368" s="119"/>
      <c r="G368" s="119"/>
      <c r="H368" s="182"/>
      <c r="I368" s="184"/>
      <c r="J368" s="119"/>
      <c r="Q368" s="119"/>
      <c r="R368" s="119"/>
    </row>
    <row r="369" spans="1:18" ht="15.75" customHeight="1">
      <c r="A369" s="119"/>
      <c r="B369" s="119"/>
      <c r="C369" s="122"/>
      <c r="D369" s="122"/>
      <c r="E369" s="122"/>
      <c r="F369" s="119"/>
      <c r="G369" s="119"/>
      <c r="H369" s="182"/>
      <c r="I369" s="184"/>
      <c r="J369" s="119"/>
      <c r="Q369" s="119"/>
      <c r="R369" s="119"/>
    </row>
    <row r="370" spans="1:18" ht="15.75" customHeight="1">
      <c r="A370" s="119"/>
      <c r="B370" s="119"/>
      <c r="C370" s="122"/>
      <c r="D370" s="122"/>
      <c r="E370" s="122"/>
      <c r="F370" s="119"/>
      <c r="G370" s="119"/>
      <c r="H370" s="182"/>
      <c r="I370" s="184"/>
      <c r="J370" s="119"/>
      <c r="Q370" s="119"/>
      <c r="R370" s="119"/>
    </row>
    <row r="371" spans="1:18" ht="15.75" customHeight="1">
      <c r="A371" s="119"/>
      <c r="B371" s="119"/>
      <c r="C371" s="122"/>
      <c r="D371" s="122"/>
      <c r="E371" s="122"/>
      <c r="F371" s="119"/>
      <c r="G371" s="119"/>
      <c r="H371" s="182"/>
      <c r="I371" s="184"/>
      <c r="J371" s="119"/>
      <c r="Q371" s="119"/>
      <c r="R371" s="119"/>
    </row>
    <row r="372" spans="1:18" ht="15.75" customHeight="1">
      <c r="A372" s="119"/>
      <c r="B372" s="119"/>
      <c r="C372" s="122"/>
      <c r="D372" s="122"/>
      <c r="E372" s="122"/>
      <c r="F372" s="119"/>
      <c r="G372" s="119"/>
      <c r="H372" s="182"/>
      <c r="I372" s="184"/>
      <c r="J372" s="119"/>
      <c r="Q372" s="119"/>
      <c r="R372" s="119"/>
    </row>
    <row r="373" spans="1:18" ht="15.75" customHeight="1">
      <c r="A373" s="119"/>
      <c r="B373" s="119"/>
      <c r="C373" s="122"/>
      <c r="D373" s="122"/>
      <c r="E373" s="122"/>
      <c r="F373" s="119"/>
      <c r="G373" s="119"/>
      <c r="H373" s="182"/>
      <c r="I373" s="184"/>
      <c r="J373" s="119"/>
      <c r="Q373" s="119"/>
      <c r="R373" s="119"/>
    </row>
    <row r="374" spans="1:18" ht="15.75" customHeight="1">
      <c r="A374" s="119"/>
      <c r="B374" s="119"/>
      <c r="C374" s="122"/>
      <c r="D374" s="122"/>
      <c r="E374" s="122"/>
      <c r="F374" s="119"/>
      <c r="G374" s="119"/>
      <c r="H374" s="182"/>
      <c r="I374" s="184"/>
      <c r="J374" s="119"/>
      <c r="Q374" s="119"/>
      <c r="R374" s="119"/>
    </row>
    <row r="375" spans="1:18" ht="15.75" customHeight="1">
      <c r="A375" s="119"/>
      <c r="B375" s="119"/>
      <c r="C375" s="122"/>
      <c r="D375" s="122"/>
      <c r="E375" s="122"/>
      <c r="F375" s="119"/>
      <c r="G375" s="119"/>
      <c r="H375" s="182"/>
      <c r="I375" s="184"/>
      <c r="J375" s="119"/>
      <c r="Q375" s="119"/>
      <c r="R375" s="119"/>
    </row>
    <row r="376" spans="1:18" ht="15.75" customHeight="1">
      <c r="A376" s="119"/>
      <c r="B376" s="119"/>
      <c r="C376" s="122"/>
      <c r="D376" s="122"/>
      <c r="E376" s="122"/>
      <c r="F376" s="119"/>
      <c r="G376" s="119"/>
      <c r="H376" s="182"/>
      <c r="I376" s="184"/>
      <c r="J376" s="119"/>
      <c r="Q376" s="119"/>
      <c r="R376" s="119"/>
    </row>
    <row r="377" spans="1:18" ht="15.75" customHeight="1">
      <c r="A377" s="119"/>
      <c r="B377" s="119"/>
      <c r="C377" s="122"/>
      <c r="D377" s="122"/>
      <c r="E377" s="122"/>
      <c r="F377" s="119"/>
      <c r="G377" s="119"/>
      <c r="H377" s="182"/>
      <c r="I377" s="184"/>
      <c r="J377" s="119"/>
      <c r="Q377" s="119"/>
      <c r="R377" s="119"/>
    </row>
    <row r="378" spans="1:18" ht="15.75" customHeight="1">
      <c r="A378" s="119"/>
      <c r="B378" s="119"/>
      <c r="C378" s="122"/>
      <c r="D378" s="122"/>
      <c r="E378" s="122"/>
      <c r="F378" s="119"/>
      <c r="G378" s="119"/>
      <c r="H378" s="182"/>
      <c r="I378" s="184"/>
      <c r="J378" s="119"/>
      <c r="Q378" s="119"/>
      <c r="R378" s="119"/>
    </row>
    <row r="379" spans="1:18" ht="15.75" customHeight="1">
      <c r="A379" s="119"/>
      <c r="B379" s="119"/>
      <c r="C379" s="122"/>
      <c r="D379" s="122"/>
      <c r="E379" s="122"/>
      <c r="F379" s="119"/>
      <c r="G379" s="119"/>
      <c r="H379" s="182"/>
      <c r="I379" s="184"/>
      <c r="J379" s="119"/>
      <c r="Q379" s="119"/>
      <c r="R379" s="119"/>
    </row>
    <row r="380" spans="1:18" ht="15.75" customHeight="1">
      <c r="A380" s="119"/>
      <c r="B380" s="119"/>
      <c r="C380" s="122"/>
      <c r="D380" s="122"/>
      <c r="E380" s="122"/>
      <c r="F380" s="119"/>
      <c r="G380" s="119"/>
      <c r="H380" s="182"/>
      <c r="I380" s="184"/>
      <c r="J380" s="119"/>
      <c r="Q380" s="119"/>
      <c r="R380" s="119"/>
    </row>
    <row r="381" spans="1:18" ht="15.75" customHeight="1">
      <c r="A381" s="119"/>
      <c r="B381" s="119"/>
      <c r="C381" s="122"/>
      <c r="D381" s="122"/>
      <c r="E381" s="122"/>
      <c r="F381" s="119"/>
      <c r="G381" s="119"/>
      <c r="H381" s="182"/>
      <c r="I381" s="184"/>
      <c r="J381" s="119"/>
      <c r="Q381" s="119"/>
      <c r="R381" s="119"/>
    </row>
    <row r="382" spans="1:18" ht="15.75" customHeight="1">
      <c r="A382" s="119"/>
      <c r="B382" s="119"/>
      <c r="C382" s="122"/>
      <c r="D382" s="122"/>
      <c r="E382" s="122"/>
      <c r="F382" s="119"/>
      <c r="G382" s="119"/>
      <c r="H382" s="182"/>
      <c r="I382" s="184"/>
      <c r="J382" s="119"/>
      <c r="Q382" s="119"/>
      <c r="R382" s="119"/>
    </row>
    <row r="383" spans="1:18" ht="15.75" customHeight="1">
      <c r="A383" s="119"/>
      <c r="B383" s="119"/>
      <c r="C383" s="122"/>
      <c r="D383" s="122"/>
      <c r="E383" s="122"/>
      <c r="F383" s="119"/>
      <c r="G383" s="119"/>
      <c r="H383" s="182"/>
      <c r="I383" s="184"/>
      <c r="J383" s="119"/>
      <c r="Q383" s="119"/>
      <c r="R383" s="119"/>
    </row>
    <row r="384" spans="1:18" ht="15.75" customHeight="1">
      <c r="A384" s="119"/>
      <c r="B384" s="119"/>
      <c r="C384" s="122"/>
      <c r="D384" s="122"/>
      <c r="E384" s="122"/>
      <c r="F384" s="119"/>
      <c r="G384" s="119"/>
      <c r="H384" s="182"/>
      <c r="I384" s="184"/>
      <c r="J384" s="119"/>
      <c r="Q384" s="119"/>
      <c r="R384" s="119"/>
    </row>
    <row r="385" spans="1:18" ht="15.75" customHeight="1">
      <c r="A385" s="119"/>
      <c r="B385" s="119"/>
      <c r="C385" s="122"/>
      <c r="D385" s="122"/>
      <c r="E385" s="122"/>
      <c r="F385" s="119"/>
      <c r="G385" s="119"/>
      <c r="H385" s="182"/>
      <c r="I385" s="184"/>
      <c r="J385" s="119"/>
      <c r="Q385" s="119"/>
      <c r="R385" s="119"/>
    </row>
    <row r="386" spans="1:18" ht="15.75" customHeight="1">
      <c r="A386" s="119"/>
      <c r="B386" s="119"/>
      <c r="C386" s="122"/>
      <c r="D386" s="122"/>
      <c r="E386" s="122"/>
      <c r="F386" s="119"/>
      <c r="G386" s="119"/>
      <c r="H386" s="182"/>
      <c r="I386" s="184"/>
      <c r="J386" s="119"/>
      <c r="Q386" s="119"/>
      <c r="R386" s="119"/>
    </row>
    <row r="387" spans="1:18" ht="15.75" customHeight="1">
      <c r="A387" s="119"/>
      <c r="B387" s="119"/>
      <c r="C387" s="122"/>
      <c r="D387" s="122"/>
      <c r="E387" s="122"/>
      <c r="F387" s="119"/>
      <c r="G387" s="119"/>
      <c r="H387" s="182"/>
      <c r="I387" s="184"/>
      <c r="J387" s="119"/>
      <c r="Q387" s="119"/>
      <c r="R387" s="119"/>
    </row>
    <row r="388" spans="1:18" ht="15.75" customHeight="1">
      <c r="A388" s="119"/>
      <c r="B388" s="119"/>
      <c r="C388" s="122"/>
      <c r="D388" s="122"/>
      <c r="E388" s="122"/>
      <c r="F388" s="119"/>
      <c r="G388" s="119"/>
      <c r="H388" s="182"/>
      <c r="I388" s="184"/>
      <c r="J388" s="119"/>
      <c r="Q388" s="119"/>
      <c r="R388" s="119"/>
    </row>
    <row r="389" spans="1:18" ht="15.75" customHeight="1">
      <c r="A389" s="119"/>
      <c r="B389" s="119"/>
      <c r="C389" s="122"/>
      <c r="D389" s="122"/>
      <c r="E389" s="122"/>
      <c r="F389" s="119"/>
      <c r="G389" s="119"/>
      <c r="H389" s="182"/>
      <c r="I389" s="184"/>
      <c r="J389" s="119"/>
      <c r="Q389" s="119"/>
      <c r="R389" s="119"/>
    </row>
    <row r="390" spans="1:18" ht="15.75" customHeight="1">
      <c r="A390" s="119"/>
      <c r="B390" s="119"/>
      <c r="C390" s="122"/>
      <c r="D390" s="122"/>
      <c r="E390" s="122"/>
      <c r="F390" s="119"/>
      <c r="G390" s="119"/>
      <c r="H390" s="182"/>
      <c r="I390" s="184"/>
      <c r="J390" s="119"/>
      <c r="Q390" s="119"/>
      <c r="R390" s="119"/>
    </row>
    <row r="391" spans="1:18" ht="15.75" customHeight="1">
      <c r="A391" s="119"/>
      <c r="B391" s="119"/>
      <c r="C391" s="122"/>
      <c r="D391" s="122"/>
      <c r="E391" s="122"/>
      <c r="F391" s="119"/>
      <c r="G391" s="119"/>
      <c r="H391" s="182"/>
      <c r="I391" s="184"/>
      <c r="J391" s="119"/>
      <c r="Q391" s="119"/>
      <c r="R391" s="119"/>
    </row>
    <row r="392" spans="1:18" ht="15.75" customHeight="1">
      <c r="A392" s="119"/>
      <c r="B392" s="119"/>
      <c r="C392" s="122"/>
      <c r="D392" s="122"/>
      <c r="E392" s="122"/>
      <c r="F392" s="119"/>
      <c r="G392" s="119"/>
      <c r="H392" s="182"/>
      <c r="I392" s="184"/>
      <c r="J392" s="119"/>
      <c r="Q392" s="119"/>
      <c r="R392" s="119"/>
    </row>
    <row r="393" spans="1:18" ht="15.75" customHeight="1">
      <c r="A393" s="119"/>
      <c r="B393" s="119"/>
      <c r="C393" s="122"/>
      <c r="D393" s="122"/>
      <c r="E393" s="122"/>
      <c r="F393" s="119"/>
      <c r="G393" s="119"/>
      <c r="H393" s="182"/>
      <c r="I393" s="184"/>
      <c r="J393" s="119"/>
      <c r="Q393" s="119"/>
      <c r="R393" s="119"/>
    </row>
    <row r="394" spans="1:18" ht="15.75" customHeight="1">
      <c r="A394" s="119"/>
      <c r="B394" s="119"/>
      <c r="C394" s="122"/>
      <c r="D394" s="122"/>
      <c r="E394" s="122"/>
      <c r="F394" s="119"/>
      <c r="G394" s="119"/>
      <c r="H394" s="182"/>
      <c r="I394" s="184"/>
      <c r="J394" s="119"/>
      <c r="Q394" s="119"/>
      <c r="R394" s="119"/>
    </row>
    <row r="395" spans="1:18" ht="15.75" customHeight="1">
      <c r="A395" s="119"/>
      <c r="B395" s="119"/>
      <c r="C395" s="122"/>
      <c r="D395" s="122"/>
      <c r="E395" s="122"/>
      <c r="F395" s="119"/>
      <c r="G395" s="119"/>
      <c r="H395" s="182"/>
      <c r="I395" s="184"/>
      <c r="J395" s="119"/>
      <c r="Q395" s="119"/>
      <c r="R395" s="119"/>
    </row>
    <row r="396" spans="1:18" ht="15.75" customHeight="1">
      <c r="A396" s="119"/>
      <c r="B396" s="119"/>
      <c r="C396" s="122"/>
      <c r="D396" s="122"/>
      <c r="E396" s="122"/>
      <c r="F396" s="119"/>
      <c r="G396" s="119"/>
      <c r="H396" s="182"/>
      <c r="I396" s="184"/>
      <c r="J396" s="119"/>
      <c r="Q396" s="119"/>
      <c r="R396" s="119"/>
    </row>
    <row r="397" spans="1:18" ht="15.75" customHeight="1">
      <c r="A397" s="119"/>
      <c r="B397" s="119"/>
      <c r="C397" s="122"/>
      <c r="D397" s="122"/>
      <c r="E397" s="122"/>
      <c r="F397" s="119"/>
      <c r="G397" s="119"/>
      <c r="H397" s="182"/>
      <c r="I397" s="184"/>
      <c r="J397" s="119"/>
      <c r="Q397" s="119"/>
      <c r="R397" s="119"/>
    </row>
    <row r="398" spans="1:18" ht="15.75" customHeight="1">
      <c r="A398" s="119"/>
      <c r="B398" s="119"/>
      <c r="C398" s="122"/>
      <c r="D398" s="122"/>
      <c r="E398" s="122"/>
      <c r="F398" s="119"/>
      <c r="G398" s="119"/>
      <c r="H398" s="182"/>
      <c r="I398" s="184"/>
      <c r="J398" s="119"/>
      <c r="Q398" s="119"/>
      <c r="R398" s="119"/>
    </row>
    <row r="399" spans="1:18" ht="15.75" customHeight="1">
      <c r="A399" s="119"/>
      <c r="B399" s="119"/>
      <c r="C399" s="122"/>
      <c r="D399" s="122"/>
      <c r="E399" s="122"/>
      <c r="F399" s="119"/>
      <c r="G399" s="119"/>
      <c r="H399" s="182"/>
      <c r="I399" s="184"/>
      <c r="J399" s="119"/>
      <c r="Q399" s="119"/>
      <c r="R399" s="119"/>
    </row>
    <row r="400" spans="1:18" ht="15.75" customHeight="1">
      <c r="A400" s="119"/>
      <c r="B400" s="119"/>
      <c r="C400" s="122"/>
      <c r="D400" s="122"/>
      <c r="E400" s="122"/>
      <c r="F400" s="119"/>
      <c r="G400" s="119"/>
      <c r="H400" s="182"/>
      <c r="I400" s="184"/>
      <c r="J400" s="119"/>
      <c r="Q400" s="119"/>
      <c r="R400" s="119"/>
    </row>
    <row r="401" spans="1:18" ht="15.75" customHeight="1">
      <c r="A401" s="119"/>
      <c r="B401" s="119"/>
      <c r="C401" s="122"/>
      <c r="D401" s="122"/>
      <c r="E401" s="122"/>
      <c r="F401" s="119"/>
      <c r="G401" s="119"/>
      <c r="H401" s="182"/>
      <c r="I401" s="184"/>
      <c r="J401" s="119"/>
      <c r="Q401" s="119"/>
      <c r="R401" s="119"/>
    </row>
    <row r="402" spans="1:18" ht="15.75" customHeight="1">
      <c r="A402" s="119"/>
      <c r="B402" s="119"/>
      <c r="C402" s="122"/>
      <c r="D402" s="122"/>
      <c r="E402" s="122"/>
      <c r="F402" s="119"/>
      <c r="G402" s="119"/>
      <c r="H402" s="182"/>
      <c r="I402" s="184"/>
      <c r="J402" s="119"/>
      <c r="Q402" s="119"/>
      <c r="R402" s="119"/>
    </row>
    <row r="403" spans="1:18" ht="15.75" customHeight="1">
      <c r="A403" s="119"/>
      <c r="B403" s="119"/>
      <c r="C403" s="122"/>
      <c r="D403" s="122"/>
      <c r="E403" s="122"/>
      <c r="F403" s="119"/>
      <c r="G403" s="119"/>
      <c r="H403" s="182"/>
      <c r="I403" s="184"/>
      <c r="J403" s="119"/>
      <c r="Q403" s="119"/>
      <c r="R403" s="119"/>
    </row>
    <row r="404" spans="1:18" ht="15.75" customHeight="1">
      <c r="A404" s="119"/>
      <c r="B404" s="119"/>
      <c r="C404" s="122"/>
      <c r="D404" s="122"/>
      <c r="E404" s="122"/>
      <c r="F404" s="119"/>
      <c r="G404" s="119"/>
      <c r="H404" s="182"/>
      <c r="I404" s="184"/>
      <c r="J404" s="119"/>
      <c r="Q404" s="119"/>
      <c r="R404" s="119"/>
    </row>
    <row r="405" spans="1:18" ht="15.75" customHeight="1">
      <c r="A405" s="119"/>
      <c r="B405" s="119"/>
      <c r="C405" s="122"/>
      <c r="D405" s="122"/>
      <c r="E405" s="122"/>
      <c r="F405" s="119"/>
      <c r="G405" s="119"/>
      <c r="H405" s="182"/>
      <c r="I405" s="184"/>
      <c r="J405" s="119"/>
      <c r="Q405" s="119"/>
      <c r="R405" s="119"/>
    </row>
    <row r="406" spans="1:18" ht="15.75" customHeight="1">
      <c r="A406" s="119"/>
      <c r="B406" s="119"/>
      <c r="C406" s="122"/>
      <c r="D406" s="122"/>
      <c r="E406" s="122"/>
      <c r="F406" s="119"/>
      <c r="G406" s="119"/>
      <c r="H406" s="182"/>
      <c r="I406" s="184"/>
      <c r="J406" s="119"/>
      <c r="Q406" s="119"/>
      <c r="R406" s="119"/>
    </row>
    <row r="407" spans="1:18" ht="15.75" customHeight="1">
      <c r="A407" s="119"/>
      <c r="B407" s="119"/>
      <c r="C407" s="122"/>
      <c r="D407" s="122"/>
      <c r="E407" s="122"/>
      <c r="F407" s="119"/>
      <c r="G407" s="119"/>
      <c r="H407" s="182"/>
      <c r="I407" s="184"/>
      <c r="J407" s="119"/>
      <c r="Q407" s="119"/>
      <c r="R407" s="119"/>
    </row>
    <row r="408" spans="1:18" ht="15.75" customHeight="1">
      <c r="A408" s="119"/>
      <c r="B408" s="119"/>
      <c r="C408" s="122"/>
      <c r="D408" s="122"/>
      <c r="E408" s="122"/>
      <c r="F408" s="119"/>
      <c r="G408" s="119"/>
      <c r="H408" s="182"/>
      <c r="I408" s="184"/>
      <c r="J408" s="119"/>
      <c r="Q408" s="119"/>
      <c r="R408" s="119"/>
    </row>
    <row r="409" spans="1:18" ht="15.75" customHeight="1">
      <c r="A409" s="119"/>
      <c r="B409" s="119"/>
      <c r="C409" s="122"/>
      <c r="D409" s="122"/>
      <c r="E409" s="122"/>
      <c r="F409" s="119"/>
      <c r="G409" s="119"/>
      <c r="H409" s="182"/>
      <c r="I409" s="184"/>
      <c r="J409" s="119"/>
      <c r="Q409" s="119"/>
      <c r="R409" s="119"/>
    </row>
    <row r="410" spans="1:18" ht="15.75" customHeight="1">
      <c r="A410" s="119"/>
      <c r="B410" s="119"/>
      <c r="C410" s="122"/>
      <c r="D410" s="122"/>
      <c r="E410" s="122"/>
      <c r="F410" s="119"/>
      <c r="G410" s="119"/>
      <c r="H410" s="182"/>
      <c r="I410" s="184"/>
      <c r="J410" s="119"/>
      <c r="Q410" s="119"/>
      <c r="R410" s="119"/>
    </row>
    <row r="411" spans="1:18" ht="15.75" customHeight="1">
      <c r="A411" s="119"/>
      <c r="B411" s="119"/>
      <c r="C411" s="122"/>
      <c r="D411" s="122"/>
      <c r="E411" s="122"/>
      <c r="F411" s="119"/>
      <c r="G411" s="119"/>
      <c r="H411" s="182"/>
      <c r="I411" s="184"/>
      <c r="J411" s="119"/>
      <c r="Q411" s="119"/>
      <c r="R411" s="119"/>
    </row>
    <row r="412" spans="1:18" ht="15.75" customHeight="1">
      <c r="A412" s="119"/>
      <c r="B412" s="119"/>
      <c r="C412" s="122"/>
      <c r="D412" s="122"/>
      <c r="E412" s="122"/>
      <c r="F412" s="119"/>
      <c r="G412" s="119"/>
      <c r="H412" s="182"/>
      <c r="I412" s="184"/>
      <c r="J412" s="119"/>
      <c r="Q412" s="119"/>
      <c r="R412" s="119"/>
    </row>
    <row r="413" spans="1:18" ht="15.75" customHeight="1">
      <c r="A413" s="119"/>
      <c r="B413" s="119"/>
      <c r="C413" s="122"/>
      <c r="D413" s="122"/>
      <c r="E413" s="122"/>
      <c r="F413" s="119"/>
      <c r="G413" s="119"/>
      <c r="H413" s="182"/>
      <c r="I413" s="184"/>
      <c r="J413" s="119"/>
      <c r="Q413" s="119"/>
      <c r="R413" s="119"/>
    </row>
    <row r="414" spans="1:18" ht="15.75" customHeight="1">
      <c r="A414" s="119"/>
      <c r="B414" s="119"/>
      <c r="C414" s="122"/>
      <c r="D414" s="122"/>
      <c r="E414" s="122"/>
      <c r="F414" s="119"/>
      <c r="G414" s="119"/>
      <c r="H414" s="182"/>
      <c r="I414" s="184"/>
      <c r="J414" s="119"/>
      <c r="Q414" s="119"/>
      <c r="R414" s="119"/>
    </row>
    <row r="415" spans="1:18" ht="15.75" customHeight="1">
      <c r="A415" s="119"/>
      <c r="B415" s="119"/>
      <c r="C415" s="122"/>
      <c r="D415" s="122"/>
      <c r="E415" s="122"/>
      <c r="F415" s="119"/>
      <c r="G415" s="119"/>
      <c r="H415" s="182"/>
      <c r="I415" s="184"/>
      <c r="J415" s="119"/>
      <c r="Q415" s="119"/>
      <c r="R415" s="119"/>
    </row>
    <row r="416" spans="1:18" ht="15.75" customHeight="1">
      <c r="A416" s="119"/>
      <c r="B416" s="119"/>
      <c r="C416" s="122"/>
      <c r="D416" s="122"/>
      <c r="E416" s="122"/>
      <c r="F416" s="119"/>
      <c r="G416" s="119"/>
      <c r="H416" s="182"/>
      <c r="I416" s="184"/>
      <c r="J416" s="119"/>
      <c r="Q416" s="119"/>
      <c r="R416" s="119"/>
    </row>
    <row r="417" spans="1:18" ht="15.75" customHeight="1">
      <c r="A417" s="119"/>
      <c r="B417" s="119"/>
      <c r="C417" s="122"/>
      <c r="D417" s="122"/>
      <c r="E417" s="122"/>
      <c r="F417" s="119"/>
      <c r="G417" s="119"/>
      <c r="H417" s="182"/>
      <c r="I417" s="184"/>
      <c r="J417" s="119"/>
      <c r="Q417" s="119"/>
      <c r="R417" s="119"/>
    </row>
    <row r="418" spans="1:18" ht="15.75" customHeight="1">
      <c r="A418" s="119"/>
      <c r="B418" s="119"/>
      <c r="C418" s="122"/>
      <c r="D418" s="122"/>
      <c r="E418" s="122"/>
      <c r="F418" s="119"/>
      <c r="G418" s="119"/>
      <c r="H418" s="182"/>
      <c r="I418" s="184"/>
      <c r="J418" s="119"/>
      <c r="Q418" s="119"/>
      <c r="R418" s="119"/>
    </row>
    <row r="419" spans="1:18" ht="15.75" customHeight="1">
      <c r="A419" s="119"/>
      <c r="B419" s="119"/>
      <c r="C419" s="122"/>
      <c r="D419" s="122"/>
      <c r="E419" s="122"/>
      <c r="F419" s="119"/>
      <c r="G419" s="119"/>
      <c r="H419" s="182"/>
      <c r="I419" s="184"/>
      <c r="J419" s="119"/>
      <c r="Q419" s="119"/>
      <c r="R419" s="119"/>
    </row>
    <row r="420" spans="1:18" ht="15.75" customHeight="1">
      <c r="A420" s="119"/>
      <c r="B420" s="119"/>
      <c r="C420" s="122"/>
      <c r="D420" s="122"/>
      <c r="E420" s="122"/>
      <c r="F420" s="119"/>
      <c r="G420" s="119"/>
      <c r="H420" s="182"/>
      <c r="I420" s="184"/>
      <c r="J420" s="119"/>
      <c r="Q420" s="119"/>
      <c r="R420" s="119"/>
    </row>
    <row r="421" spans="1:18" ht="15.75" customHeight="1">
      <c r="A421" s="119"/>
      <c r="B421" s="119"/>
      <c r="C421" s="122"/>
      <c r="D421" s="122"/>
      <c r="E421" s="122"/>
      <c r="F421" s="119"/>
      <c r="G421" s="119"/>
      <c r="H421" s="182"/>
      <c r="I421" s="184"/>
      <c r="J421" s="119"/>
      <c r="Q421" s="119"/>
      <c r="R421" s="119"/>
    </row>
    <row r="422" spans="1:18" ht="15.75" customHeight="1">
      <c r="A422" s="119"/>
      <c r="B422" s="119"/>
      <c r="C422" s="122"/>
      <c r="D422" s="122"/>
      <c r="E422" s="122"/>
      <c r="F422" s="119"/>
      <c r="G422" s="119"/>
      <c r="H422" s="182"/>
      <c r="I422" s="184"/>
      <c r="J422" s="119"/>
      <c r="Q422" s="119"/>
      <c r="R422" s="119"/>
    </row>
    <row r="423" spans="1:18" ht="15.75" customHeight="1">
      <c r="A423" s="119"/>
      <c r="B423" s="119"/>
      <c r="C423" s="122"/>
      <c r="D423" s="122"/>
      <c r="E423" s="122"/>
      <c r="F423" s="119"/>
      <c r="G423" s="119"/>
      <c r="H423" s="182"/>
      <c r="I423" s="184"/>
      <c r="J423" s="119"/>
      <c r="Q423" s="119"/>
      <c r="R423" s="119"/>
    </row>
    <row r="424" spans="1:18" ht="15.75" customHeight="1">
      <c r="A424" s="119"/>
      <c r="B424" s="119"/>
      <c r="C424" s="122"/>
      <c r="D424" s="122"/>
      <c r="E424" s="122"/>
      <c r="F424" s="119"/>
      <c r="G424" s="119"/>
      <c r="H424" s="182"/>
      <c r="I424" s="184"/>
      <c r="J424" s="119"/>
      <c r="Q424" s="119"/>
      <c r="R424" s="119"/>
    </row>
    <row r="425" spans="1:18" ht="15.75" customHeight="1">
      <c r="A425" s="119"/>
      <c r="B425" s="119"/>
      <c r="C425" s="122"/>
      <c r="D425" s="122"/>
      <c r="E425" s="122"/>
      <c r="F425" s="119"/>
      <c r="G425" s="119"/>
      <c r="H425" s="182"/>
      <c r="I425" s="184"/>
      <c r="J425" s="119"/>
      <c r="Q425" s="119"/>
      <c r="R425" s="119"/>
    </row>
    <row r="426" spans="1:18" ht="15.75" customHeight="1">
      <c r="A426" s="119"/>
      <c r="B426" s="119"/>
      <c r="C426" s="122"/>
      <c r="D426" s="122"/>
      <c r="E426" s="122"/>
      <c r="F426" s="119"/>
      <c r="G426" s="119"/>
      <c r="H426" s="182"/>
      <c r="I426" s="184"/>
      <c r="J426" s="119"/>
      <c r="Q426" s="119"/>
      <c r="R426" s="119"/>
    </row>
    <row r="427" spans="1:18" ht="15.75" customHeight="1">
      <c r="A427" s="119"/>
      <c r="B427" s="119"/>
      <c r="C427" s="122"/>
      <c r="D427" s="122"/>
      <c r="E427" s="122"/>
      <c r="F427" s="119"/>
      <c r="G427" s="119"/>
      <c r="H427" s="182"/>
      <c r="I427" s="184"/>
      <c r="J427" s="119"/>
      <c r="Q427" s="119"/>
      <c r="R427" s="119"/>
    </row>
    <row r="428" spans="1:18" ht="15.75" customHeight="1">
      <c r="A428" s="119"/>
      <c r="B428" s="119"/>
      <c r="C428" s="122"/>
      <c r="D428" s="122"/>
      <c r="E428" s="122"/>
      <c r="F428" s="119"/>
      <c r="G428" s="119"/>
      <c r="H428" s="182"/>
      <c r="I428" s="184"/>
      <c r="J428" s="119"/>
      <c r="Q428" s="119"/>
      <c r="R428" s="119"/>
    </row>
    <row r="429" spans="1:18" ht="15.75" customHeight="1">
      <c r="A429" s="119"/>
      <c r="B429" s="119"/>
      <c r="C429" s="122"/>
      <c r="D429" s="122"/>
      <c r="E429" s="122"/>
      <c r="F429" s="119"/>
      <c r="G429" s="119"/>
      <c r="H429" s="182"/>
      <c r="I429" s="184"/>
      <c r="J429" s="119"/>
      <c r="Q429" s="119"/>
      <c r="R429" s="119"/>
    </row>
    <row r="430" spans="1:18" ht="15.75" customHeight="1">
      <c r="A430" s="119"/>
      <c r="B430" s="119"/>
      <c r="C430" s="122"/>
      <c r="D430" s="122"/>
      <c r="E430" s="122"/>
      <c r="F430" s="119"/>
      <c r="G430" s="119"/>
      <c r="H430" s="182"/>
      <c r="I430" s="184"/>
      <c r="J430" s="119"/>
      <c r="Q430" s="119"/>
      <c r="R430" s="119"/>
    </row>
    <row r="431" spans="1:18" ht="15.75" customHeight="1">
      <c r="A431" s="119"/>
      <c r="B431" s="119"/>
      <c r="C431" s="122"/>
      <c r="D431" s="122"/>
      <c r="E431" s="122"/>
      <c r="F431" s="119"/>
      <c r="G431" s="119"/>
      <c r="H431" s="182"/>
      <c r="I431" s="184"/>
      <c r="J431" s="119"/>
      <c r="Q431" s="119"/>
      <c r="R431" s="119"/>
    </row>
    <row r="432" spans="1:18" ht="15.75" customHeight="1">
      <c r="A432" s="119"/>
      <c r="B432" s="119"/>
      <c r="C432" s="122"/>
      <c r="D432" s="122"/>
      <c r="E432" s="122"/>
      <c r="F432" s="119"/>
      <c r="G432" s="119"/>
      <c r="H432" s="182"/>
      <c r="I432" s="184"/>
      <c r="J432" s="119"/>
      <c r="Q432" s="119"/>
      <c r="R432" s="119"/>
    </row>
    <row r="433" spans="1:18" ht="15.75" customHeight="1">
      <c r="A433" s="119"/>
      <c r="B433" s="119"/>
      <c r="C433" s="122"/>
      <c r="D433" s="122"/>
      <c r="E433" s="122"/>
      <c r="F433" s="119"/>
      <c r="G433" s="119"/>
      <c r="H433" s="182"/>
      <c r="I433" s="184"/>
      <c r="J433" s="119"/>
      <c r="Q433" s="119"/>
      <c r="R433" s="119"/>
    </row>
    <row r="434" spans="1:18" ht="15.75" customHeight="1">
      <c r="A434" s="119"/>
      <c r="B434" s="119"/>
      <c r="C434" s="122"/>
      <c r="D434" s="122"/>
      <c r="E434" s="122"/>
      <c r="F434" s="119"/>
      <c r="G434" s="119"/>
      <c r="H434" s="182"/>
      <c r="I434" s="184"/>
      <c r="J434" s="119"/>
      <c r="Q434" s="119"/>
      <c r="R434" s="119"/>
    </row>
    <row r="435" spans="1:18" ht="15.75" customHeight="1">
      <c r="A435" s="119"/>
      <c r="B435" s="119"/>
      <c r="C435" s="122"/>
      <c r="D435" s="122"/>
      <c r="E435" s="122"/>
      <c r="F435" s="119"/>
      <c r="G435" s="119"/>
      <c r="H435" s="182"/>
      <c r="I435" s="184"/>
      <c r="J435" s="119"/>
      <c r="Q435" s="119"/>
      <c r="R435" s="119"/>
    </row>
    <row r="436" spans="1:18" ht="15.75" customHeight="1">
      <c r="A436" s="119"/>
      <c r="B436" s="119"/>
      <c r="C436" s="122"/>
      <c r="D436" s="122"/>
      <c r="E436" s="122"/>
      <c r="F436" s="119"/>
      <c r="G436" s="119"/>
      <c r="H436" s="182"/>
      <c r="I436" s="184"/>
      <c r="J436" s="119"/>
      <c r="Q436" s="119"/>
      <c r="R436" s="119"/>
    </row>
    <row r="437" spans="1:18" ht="15.75" customHeight="1">
      <c r="A437" s="119"/>
      <c r="B437" s="119"/>
      <c r="C437" s="122"/>
      <c r="D437" s="122"/>
      <c r="E437" s="122"/>
      <c r="F437" s="119"/>
      <c r="G437" s="119"/>
      <c r="H437" s="182"/>
      <c r="I437" s="184"/>
      <c r="J437" s="119"/>
      <c r="Q437" s="119"/>
      <c r="R437" s="119"/>
    </row>
    <row r="438" spans="1:18" ht="15.75" customHeight="1">
      <c r="A438" s="119"/>
      <c r="B438" s="119"/>
      <c r="C438" s="122"/>
      <c r="D438" s="122"/>
      <c r="E438" s="122"/>
      <c r="F438" s="119"/>
      <c r="G438" s="119"/>
      <c r="H438" s="182"/>
      <c r="I438" s="184"/>
      <c r="J438" s="119"/>
      <c r="Q438" s="119"/>
      <c r="R438" s="119"/>
    </row>
    <row r="439" spans="1:18" ht="15.75" customHeight="1">
      <c r="A439" s="119"/>
      <c r="B439" s="119"/>
      <c r="C439" s="122"/>
      <c r="D439" s="122"/>
      <c r="E439" s="122"/>
      <c r="F439" s="119"/>
      <c r="G439" s="119"/>
      <c r="H439" s="182"/>
      <c r="I439" s="184"/>
      <c r="J439" s="119"/>
      <c r="Q439" s="119"/>
      <c r="R439" s="119"/>
    </row>
    <row r="440" spans="1:18" ht="15.75" customHeight="1">
      <c r="A440" s="119"/>
      <c r="B440" s="119"/>
      <c r="C440" s="122"/>
      <c r="D440" s="122"/>
      <c r="E440" s="122"/>
      <c r="F440" s="119"/>
      <c r="G440" s="119"/>
      <c r="H440" s="182"/>
      <c r="I440" s="184"/>
      <c r="J440" s="119"/>
      <c r="Q440" s="119"/>
      <c r="R440" s="119"/>
    </row>
    <row r="441" spans="1:18" ht="15.75" customHeight="1">
      <c r="A441" s="119"/>
      <c r="B441" s="119"/>
      <c r="C441" s="122"/>
      <c r="D441" s="122"/>
      <c r="E441" s="122"/>
      <c r="F441" s="119"/>
      <c r="G441" s="119"/>
      <c r="H441" s="182"/>
      <c r="I441" s="184"/>
      <c r="J441" s="119"/>
      <c r="Q441" s="119"/>
      <c r="R441" s="119"/>
    </row>
    <row r="442" spans="1:18" ht="15.75" customHeight="1">
      <c r="A442" s="119"/>
      <c r="B442" s="119"/>
      <c r="C442" s="122"/>
      <c r="D442" s="122"/>
      <c r="E442" s="122"/>
      <c r="F442" s="119"/>
      <c r="G442" s="119"/>
      <c r="H442" s="182"/>
      <c r="I442" s="184"/>
      <c r="J442" s="119"/>
      <c r="Q442" s="119"/>
      <c r="R442" s="119"/>
    </row>
    <row r="443" spans="1:18" ht="15.75" customHeight="1">
      <c r="A443" s="119"/>
      <c r="B443" s="119"/>
      <c r="C443" s="122"/>
      <c r="D443" s="122"/>
      <c r="E443" s="122"/>
      <c r="F443" s="119"/>
      <c r="G443" s="119"/>
      <c r="H443" s="182"/>
      <c r="I443" s="184"/>
      <c r="J443" s="119"/>
      <c r="Q443" s="119"/>
      <c r="R443" s="119"/>
    </row>
    <row r="444" spans="1:18" ht="15.75" customHeight="1">
      <c r="A444" s="119"/>
      <c r="B444" s="119"/>
      <c r="C444" s="122"/>
      <c r="D444" s="122"/>
      <c r="E444" s="122"/>
      <c r="F444" s="119"/>
      <c r="G444" s="119"/>
      <c r="H444" s="182"/>
      <c r="I444" s="184"/>
      <c r="J444" s="119"/>
      <c r="Q444" s="119"/>
      <c r="R444" s="119"/>
    </row>
    <row r="445" spans="1:18" ht="15.75" customHeight="1">
      <c r="A445" s="119"/>
      <c r="B445" s="119"/>
      <c r="C445" s="122"/>
      <c r="D445" s="122"/>
      <c r="E445" s="122"/>
      <c r="F445" s="119"/>
      <c r="G445" s="119"/>
      <c r="H445" s="182"/>
      <c r="I445" s="184"/>
      <c r="J445" s="119"/>
      <c r="Q445" s="119"/>
      <c r="R445" s="119"/>
    </row>
    <row r="446" spans="1:18" ht="15.75" customHeight="1">
      <c r="A446" s="119"/>
      <c r="B446" s="119"/>
      <c r="C446" s="122"/>
      <c r="D446" s="122"/>
      <c r="E446" s="122"/>
      <c r="F446" s="119"/>
      <c r="G446" s="119"/>
      <c r="H446" s="182"/>
      <c r="I446" s="184"/>
      <c r="J446" s="119"/>
      <c r="Q446" s="119"/>
      <c r="R446" s="119"/>
    </row>
    <row r="447" spans="1:18" ht="15.75" customHeight="1">
      <c r="A447" s="119"/>
      <c r="B447" s="119"/>
      <c r="C447" s="122"/>
      <c r="D447" s="122"/>
      <c r="E447" s="122"/>
      <c r="F447" s="119"/>
      <c r="G447" s="119"/>
      <c r="H447" s="182"/>
      <c r="I447" s="184"/>
      <c r="J447" s="119"/>
      <c r="Q447" s="119"/>
      <c r="R447" s="119"/>
    </row>
    <row r="448" spans="1:18" ht="15.75" customHeight="1">
      <c r="A448" s="119"/>
      <c r="B448" s="119"/>
      <c r="C448" s="122"/>
      <c r="D448" s="122"/>
      <c r="E448" s="122"/>
      <c r="F448" s="119"/>
      <c r="G448" s="119"/>
      <c r="H448" s="182"/>
      <c r="I448" s="184"/>
      <c r="J448" s="119"/>
      <c r="Q448" s="119"/>
      <c r="R448" s="119"/>
    </row>
    <row r="449" spans="1:18" ht="15.75" customHeight="1">
      <c r="A449" s="119"/>
      <c r="B449" s="119"/>
      <c r="C449" s="122"/>
      <c r="D449" s="122"/>
      <c r="E449" s="122"/>
      <c r="F449" s="119"/>
      <c r="G449" s="119"/>
      <c r="H449" s="182"/>
      <c r="I449" s="184"/>
      <c r="J449" s="119"/>
      <c r="Q449" s="119"/>
      <c r="R449" s="119"/>
    </row>
    <row r="450" spans="1:18" ht="15.75" customHeight="1">
      <c r="A450" s="119"/>
      <c r="B450" s="119"/>
      <c r="C450" s="122"/>
      <c r="D450" s="122"/>
      <c r="E450" s="122"/>
      <c r="F450" s="119"/>
      <c r="G450" s="119"/>
      <c r="H450" s="182"/>
      <c r="I450" s="184"/>
      <c r="J450" s="119"/>
      <c r="Q450" s="119"/>
      <c r="R450" s="119"/>
    </row>
    <row r="451" spans="1:18" ht="15.75" customHeight="1">
      <c r="A451" s="119"/>
      <c r="B451" s="119"/>
      <c r="C451" s="122"/>
      <c r="D451" s="122"/>
      <c r="E451" s="122"/>
      <c r="F451" s="119"/>
      <c r="G451" s="119"/>
      <c r="H451" s="182"/>
      <c r="I451" s="184"/>
      <c r="J451" s="119"/>
      <c r="Q451" s="119"/>
      <c r="R451" s="119"/>
    </row>
    <row r="452" spans="1:18" ht="15.75" customHeight="1">
      <c r="A452" s="119"/>
      <c r="B452" s="119"/>
      <c r="C452" s="122"/>
      <c r="D452" s="122"/>
      <c r="E452" s="122"/>
      <c r="F452" s="119"/>
      <c r="G452" s="119"/>
      <c r="H452" s="182"/>
      <c r="I452" s="184"/>
      <c r="J452" s="119"/>
      <c r="Q452" s="119"/>
      <c r="R452" s="119"/>
    </row>
    <row r="453" spans="1:18" ht="15.75" customHeight="1">
      <c r="A453" s="119"/>
      <c r="B453" s="119"/>
      <c r="C453" s="122"/>
      <c r="D453" s="122"/>
      <c r="E453" s="122"/>
      <c r="F453" s="119"/>
      <c r="G453" s="119"/>
      <c r="H453" s="182"/>
      <c r="I453" s="184"/>
      <c r="J453" s="119"/>
      <c r="Q453" s="119"/>
      <c r="R453" s="119"/>
    </row>
    <row r="454" spans="1:18" ht="15.75" customHeight="1">
      <c r="A454" s="119"/>
      <c r="B454" s="119"/>
      <c r="C454" s="122"/>
      <c r="D454" s="122"/>
      <c r="E454" s="122"/>
      <c r="F454" s="119"/>
      <c r="G454" s="119"/>
      <c r="H454" s="182"/>
      <c r="I454" s="184"/>
      <c r="J454" s="119"/>
      <c r="Q454" s="119"/>
      <c r="R454" s="119"/>
    </row>
    <row r="455" spans="1:18" ht="15.75" customHeight="1">
      <c r="A455" s="119"/>
      <c r="B455" s="119"/>
      <c r="C455" s="122"/>
      <c r="D455" s="122"/>
      <c r="E455" s="122"/>
      <c r="F455" s="119"/>
      <c r="G455" s="119"/>
      <c r="H455" s="182"/>
      <c r="I455" s="184"/>
      <c r="J455" s="119"/>
      <c r="Q455" s="119"/>
      <c r="R455" s="119"/>
    </row>
    <row r="456" spans="1:18" ht="15.75" customHeight="1">
      <c r="A456" s="119"/>
      <c r="B456" s="119"/>
      <c r="C456" s="122"/>
      <c r="D456" s="122"/>
      <c r="E456" s="122"/>
      <c r="F456" s="119"/>
      <c r="G456" s="119"/>
      <c r="H456" s="182"/>
      <c r="I456" s="184"/>
      <c r="J456" s="119"/>
      <c r="Q456" s="119"/>
      <c r="R456" s="119"/>
    </row>
    <row r="457" spans="1:18" ht="15.75" customHeight="1">
      <c r="A457" s="119"/>
      <c r="B457" s="119"/>
      <c r="C457" s="122"/>
      <c r="D457" s="122"/>
      <c r="E457" s="122"/>
      <c r="F457" s="119"/>
      <c r="G457" s="119"/>
      <c r="H457" s="182"/>
      <c r="I457" s="184"/>
      <c r="J457" s="119"/>
      <c r="Q457" s="119"/>
      <c r="R457" s="119"/>
    </row>
    <row r="458" spans="1:18" ht="15.75" customHeight="1">
      <c r="A458" s="119"/>
      <c r="B458" s="119"/>
      <c r="C458" s="122"/>
      <c r="D458" s="122"/>
      <c r="E458" s="122"/>
      <c r="F458" s="119"/>
      <c r="G458" s="119"/>
      <c r="H458" s="182"/>
      <c r="I458" s="184"/>
      <c r="J458" s="119"/>
      <c r="Q458" s="119"/>
      <c r="R458" s="119"/>
    </row>
    <row r="459" spans="1:18" ht="15.75" customHeight="1">
      <c r="A459" s="119"/>
      <c r="B459" s="119"/>
      <c r="C459" s="122"/>
      <c r="D459" s="122"/>
      <c r="E459" s="122"/>
      <c r="F459" s="119"/>
      <c r="G459" s="119"/>
      <c r="H459" s="182"/>
      <c r="I459" s="184"/>
      <c r="J459" s="119"/>
      <c r="Q459" s="119"/>
      <c r="R459" s="119"/>
    </row>
    <row r="460" spans="1:18" ht="15.75" customHeight="1">
      <c r="A460" s="119"/>
      <c r="B460" s="119"/>
      <c r="C460" s="122"/>
      <c r="D460" s="122"/>
      <c r="E460" s="122"/>
      <c r="F460" s="119"/>
      <c r="G460" s="119"/>
      <c r="H460" s="182"/>
      <c r="I460" s="184"/>
      <c r="J460" s="119"/>
      <c r="Q460" s="119"/>
      <c r="R460" s="119"/>
    </row>
    <row r="461" spans="1:18" ht="15.75" customHeight="1">
      <c r="A461" s="119"/>
      <c r="B461" s="119"/>
      <c r="C461" s="122"/>
      <c r="D461" s="122"/>
      <c r="E461" s="122"/>
      <c r="F461" s="119"/>
      <c r="G461" s="119"/>
      <c r="H461" s="182"/>
      <c r="I461" s="184"/>
      <c r="J461" s="119"/>
      <c r="Q461" s="119"/>
      <c r="R461" s="119"/>
    </row>
    <row r="462" spans="1:18" ht="15.75" customHeight="1">
      <c r="A462" s="119"/>
      <c r="B462" s="119"/>
      <c r="C462" s="122"/>
      <c r="D462" s="122"/>
      <c r="E462" s="122"/>
      <c r="F462" s="119"/>
      <c r="G462" s="119"/>
      <c r="H462" s="182"/>
      <c r="I462" s="184"/>
      <c r="J462" s="119"/>
      <c r="Q462" s="119"/>
      <c r="R462" s="119"/>
    </row>
    <row r="463" spans="1:18" ht="15.75" customHeight="1">
      <c r="A463" s="119"/>
      <c r="B463" s="119"/>
      <c r="C463" s="122"/>
      <c r="D463" s="122"/>
      <c r="E463" s="122"/>
      <c r="F463" s="119"/>
      <c r="G463" s="119"/>
      <c r="H463" s="182"/>
      <c r="I463" s="184"/>
      <c r="J463" s="119"/>
      <c r="Q463" s="119"/>
      <c r="R463" s="119"/>
    </row>
    <row r="464" spans="1:18" ht="15.75" customHeight="1">
      <c r="A464" s="119"/>
      <c r="B464" s="119"/>
      <c r="C464" s="122"/>
      <c r="D464" s="122"/>
      <c r="E464" s="122"/>
      <c r="F464" s="119"/>
      <c r="G464" s="119"/>
      <c r="H464" s="182"/>
      <c r="I464" s="184"/>
      <c r="J464" s="119"/>
      <c r="Q464" s="119"/>
      <c r="R464" s="119"/>
    </row>
    <row r="465" spans="1:18" ht="15.75" customHeight="1">
      <c r="A465" s="119"/>
      <c r="B465" s="119"/>
      <c r="C465" s="122"/>
      <c r="D465" s="122"/>
      <c r="E465" s="122"/>
      <c r="F465" s="119"/>
      <c r="G465" s="119"/>
      <c r="H465" s="182"/>
      <c r="I465" s="184"/>
      <c r="J465" s="119"/>
      <c r="Q465" s="119"/>
      <c r="R465" s="119"/>
    </row>
    <row r="466" spans="1:18" ht="15.75" customHeight="1">
      <c r="A466" s="119"/>
      <c r="B466" s="119"/>
      <c r="C466" s="122"/>
      <c r="D466" s="122"/>
      <c r="E466" s="122"/>
      <c r="F466" s="119"/>
      <c r="G466" s="119"/>
      <c r="H466" s="182"/>
      <c r="I466" s="184"/>
      <c r="J466" s="119"/>
      <c r="Q466" s="119"/>
      <c r="R466" s="119"/>
    </row>
    <row r="467" spans="1:18" ht="15.75" customHeight="1">
      <c r="A467" s="119"/>
      <c r="B467" s="119"/>
      <c r="C467" s="122"/>
      <c r="D467" s="122"/>
      <c r="E467" s="122"/>
      <c r="F467" s="119"/>
      <c r="G467" s="119"/>
      <c r="H467" s="182"/>
      <c r="I467" s="184"/>
      <c r="J467" s="119"/>
      <c r="Q467" s="119"/>
      <c r="R467" s="119"/>
    </row>
    <row r="468" spans="1:18" ht="15.75" customHeight="1">
      <c r="A468" s="119"/>
      <c r="B468" s="119"/>
      <c r="C468" s="122"/>
      <c r="D468" s="122"/>
      <c r="E468" s="122"/>
      <c r="F468" s="119"/>
      <c r="G468" s="119"/>
      <c r="H468" s="182"/>
      <c r="I468" s="184"/>
      <c r="J468" s="119"/>
      <c r="Q468" s="119"/>
      <c r="R468" s="119"/>
    </row>
    <row r="469" spans="1:18" ht="15.75" customHeight="1">
      <c r="A469" s="119"/>
      <c r="B469" s="119"/>
      <c r="C469" s="122"/>
      <c r="D469" s="122"/>
      <c r="E469" s="122"/>
      <c r="F469" s="119"/>
      <c r="G469" s="119"/>
      <c r="H469" s="182"/>
      <c r="I469" s="184"/>
      <c r="J469" s="119"/>
      <c r="Q469" s="119"/>
      <c r="R469" s="119"/>
    </row>
    <row r="470" spans="1:18" ht="15.75" customHeight="1">
      <c r="A470" s="119"/>
      <c r="B470" s="119"/>
      <c r="C470" s="122"/>
      <c r="D470" s="122"/>
      <c r="E470" s="122"/>
      <c r="F470" s="119"/>
      <c r="G470" s="119"/>
      <c r="H470" s="182"/>
      <c r="I470" s="184"/>
      <c r="J470" s="119"/>
      <c r="Q470" s="119"/>
      <c r="R470" s="119"/>
    </row>
    <row r="471" spans="1:18" ht="15.75" customHeight="1">
      <c r="A471" s="119"/>
      <c r="B471" s="119"/>
      <c r="C471" s="122"/>
      <c r="D471" s="122"/>
      <c r="E471" s="122"/>
      <c r="F471" s="119"/>
      <c r="G471" s="119"/>
      <c r="H471" s="182"/>
      <c r="I471" s="184"/>
      <c r="J471" s="119"/>
      <c r="Q471" s="119"/>
      <c r="R471" s="119"/>
    </row>
    <row r="472" spans="1:18" ht="15.75" customHeight="1">
      <c r="A472" s="119"/>
      <c r="B472" s="119"/>
      <c r="C472" s="122"/>
      <c r="D472" s="122"/>
      <c r="E472" s="122"/>
      <c r="F472" s="119"/>
      <c r="G472" s="119"/>
      <c r="H472" s="182"/>
      <c r="I472" s="184"/>
      <c r="J472" s="119"/>
      <c r="Q472" s="119"/>
      <c r="R472" s="119"/>
    </row>
    <row r="473" spans="1:18" ht="15.75" customHeight="1">
      <c r="A473" s="119"/>
      <c r="B473" s="119"/>
      <c r="C473" s="122"/>
      <c r="D473" s="122"/>
      <c r="E473" s="122"/>
      <c r="F473" s="119"/>
      <c r="G473" s="119"/>
      <c r="H473" s="182"/>
      <c r="I473" s="184"/>
      <c r="J473" s="119"/>
      <c r="Q473" s="119"/>
      <c r="R473" s="119"/>
    </row>
    <row r="474" spans="1:18" ht="15.75" customHeight="1">
      <c r="A474" s="119"/>
      <c r="B474" s="119"/>
      <c r="C474" s="122"/>
      <c r="D474" s="122"/>
      <c r="E474" s="122"/>
      <c r="F474" s="119"/>
      <c r="G474" s="119"/>
      <c r="H474" s="182"/>
      <c r="I474" s="184"/>
      <c r="J474" s="119"/>
      <c r="Q474" s="119"/>
      <c r="R474" s="119"/>
    </row>
    <row r="475" spans="1:18" ht="15.75" customHeight="1">
      <c r="A475" s="119"/>
      <c r="B475" s="119"/>
      <c r="C475" s="122"/>
      <c r="D475" s="122"/>
      <c r="E475" s="122"/>
      <c r="F475" s="119"/>
      <c r="G475" s="119"/>
      <c r="H475" s="182"/>
      <c r="I475" s="184"/>
      <c r="J475" s="119"/>
      <c r="Q475" s="119"/>
      <c r="R475" s="119"/>
    </row>
    <row r="476" spans="1:18" ht="15.75" customHeight="1">
      <c r="A476" s="119"/>
      <c r="B476" s="119"/>
      <c r="C476" s="122"/>
      <c r="D476" s="122"/>
      <c r="E476" s="122"/>
      <c r="F476" s="119"/>
      <c r="G476" s="119"/>
      <c r="H476" s="182"/>
      <c r="I476" s="184"/>
      <c r="J476" s="119"/>
      <c r="Q476" s="119"/>
      <c r="R476" s="119"/>
    </row>
    <row r="477" spans="1:18" ht="15.75" customHeight="1">
      <c r="A477" s="119"/>
      <c r="B477" s="119"/>
      <c r="C477" s="122"/>
      <c r="D477" s="122"/>
      <c r="E477" s="122"/>
      <c r="F477" s="119"/>
      <c r="G477" s="119"/>
      <c r="H477" s="182"/>
      <c r="I477" s="184"/>
      <c r="J477" s="119"/>
      <c r="Q477" s="119"/>
      <c r="R477" s="119"/>
    </row>
    <row r="478" spans="1:18" ht="15.75" customHeight="1">
      <c r="A478" s="119"/>
      <c r="B478" s="119"/>
      <c r="C478" s="122"/>
      <c r="D478" s="122"/>
      <c r="E478" s="122"/>
      <c r="F478" s="119"/>
      <c r="G478" s="119"/>
      <c r="H478" s="182"/>
      <c r="I478" s="184"/>
      <c r="J478" s="119"/>
      <c r="Q478" s="119"/>
      <c r="R478" s="119"/>
    </row>
    <row r="479" spans="1:18" ht="15.75" customHeight="1">
      <c r="A479" s="119"/>
      <c r="B479" s="119"/>
      <c r="C479" s="122"/>
      <c r="D479" s="122"/>
      <c r="E479" s="122"/>
      <c r="F479" s="119"/>
      <c r="G479" s="119"/>
      <c r="H479" s="182"/>
      <c r="I479" s="184"/>
      <c r="J479" s="119"/>
      <c r="Q479" s="119"/>
      <c r="R479" s="119"/>
    </row>
    <row r="480" spans="1:18" ht="15.75" customHeight="1">
      <c r="A480" s="119"/>
      <c r="B480" s="119"/>
      <c r="C480" s="122"/>
      <c r="D480" s="122"/>
      <c r="E480" s="122"/>
      <c r="F480" s="119"/>
      <c r="G480" s="119"/>
      <c r="H480" s="182"/>
      <c r="I480" s="184"/>
      <c r="J480" s="119"/>
      <c r="Q480" s="119"/>
      <c r="R480" s="119"/>
    </row>
    <row r="481" spans="1:18" ht="15.75" customHeight="1">
      <c r="A481" s="119"/>
      <c r="B481" s="119"/>
      <c r="C481" s="122"/>
      <c r="D481" s="122"/>
      <c r="E481" s="122"/>
      <c r="F481" s="119"/>
      <c r="G481" s="119"/>
      <c r="H481" s="182"/>
      <c r="I481" s="184"/>
      <c r="J481" s="119"/>
      <c r="Q481" s="119"/>
      <c r="R481" s="119"/>
    </row>
    <row r="482" spans="1:18" ht="15.75" customHeight="1">
      <c r="A482" s="119"/>
      <c r="B482" s="119"/>
      <c r="C482" s="122"/>
      <c r="D482" s="122"/>
      <c r="E482" s="122"/>
      <c r="F482" s="119"/>
      <c r="G482" s="119"/>
      <c r="H482" s="182"/>
      <c r="I482" s="184"/>
      <c r="J482" s="119"/>
      <c r="Q482" s="119"/>
      <c r="R482" s="119"/>
    </row>
    <row r="483" spans="1:18" ht="15.75" customHeight="1">
      <c r="A483" s="119"/>
      <c r="B483" s="119"/>
      <c r="C483" s="122"/>
      <c r="D483" s="122"/>
      <c r="E483" s="122"/>
      <c r="F483" s="119"/>
      <c r="G483" s="119"/>
      <c r="H483" s="182"/>
      <c r="I483" s="184"/>
      <c r="J483" s="119"/>
      <c r="Q483" s="119"/>
      <c r="R483" s="119"/>
    </row>
    <row r="484" spans="1:18" ht="15.75" customHeight="1">
      <c r="A484" s="119"/>
      <c r="B484" s="119"/>
      <c r="C484" s="122"/>
      <c r="D484" s="122"/>
      <c r="E484" s="122"/>
      <c r="F484" s="119"/>
      <c r="G484" s="119"/>
      <c r="H484" s="182"/>
      <c r="I484" s="184"/>
      <c r="J484" s="119"/>
      <c r="Q484" s="119"/>
      <c r="R484" s="119"/>
    </row>
    <row r="485" spans="1:18" ht="15.75" customHeight="1">
      <c r="A485" s="119"/>
      <c r="B485" s="119"/>
      <c r="C485" s="122"/>
      <c r="D485" s="122"/>
      <c r="E485" s="122"/>
      <c r="F485" s="119"/>
      <c r="G485" s="119"/>
      <c r="H485" s="182"/>
      <c r="I485" s="184"/>
      <c r="J485" s="119"/>
      <c r="Q485" s="119"/>
      <c r="R485" s="119"/>
    </row>
    <row r="486" spans="1:18" ht="15.75" customHeight="1">
      <c r="A486" s="119"/>
      <c r="B486" s="119"/>
      <c r="C486" s="122"/>
      <c r="D486" s="122"/>
      <c r="E486" s="122"/>
      <c r="F486" s="119"/>
      <c r="G486" s="119"/>
      <c r="H486" s="182"/>
      <c r="I486" s="184"/>
      <c r="J486" s="119"/>
      <c r="Q486" s="119"/>
      <c r="R486" s="119"/>
    </row>
    <row r="487" spans="1:18" ht="15.75" customHeight="1">
      <c r="A487" s="119"/>
      <c r="B487" s="119"/>
      <c r="C487" s="122"/>
      <c r="D487" s="122"/>
      <c r="E487" s="122"/>
      <c r="F487" s="119"/>
      <c r="G487" s="119"/>
      <c r="H487" s="182"/>
      <c r="I487" s="184"/>
      <c r="J487" s="119"/>
      <c r="Q487" s="119"/>
      <c r="R487" s="119"/>
    </row>
    <row r="488" spans="1:18" ht="15.75" customHeight="1">
      <c r="A488" s="119"/>
      <c r="B488" s="119"/>
      <c r="C488" s="122"/>
      <c r="D488" s="122"/>
      <c r="E488" s="122"/>
      <c r="F488" s="119"/>
      <c r="G488" s="119"/>
      <c r="H488" s="182"/>
      <c r="I488" s="184"/>
      <c r="J488" s="119"/>
      <c r="Q488" s="119"/>
      <c r="R488" s="119"/>
    </row>
    <row r="489" spans="1:18" ht="15.75" customHeight="1">
      <c r="A489" s="119"/>
      <c r="B489" s="119"/>
      <c r="C489" s="122"/>
      <c r="D489" s="122"/>
      <c r="E489" s="122"/>
      <c r="F489" s="119"/>
      <c r="G489" s="119"/>
      <c r="H489" s="182"/>
      <c r="I489" s="184"/>
      <c r="J489" s="119"/>
      <c r="Q489" s="119"/>
      <c r="R489" s="119"/>
    </row>
    <row r="490" spans="1:18" ht="15.75" customHeight="1">
      <c r="A490" s="119"/>
      <c r="B490" s="119"/>
      <c r="C490" s="122"/>
      <c r="D490" s="122"/>
      <c r="E490" s="122"/>
      <c r="F490" s="119"/>
      <c r="G490" s="119"/>
      <c r="H490" s="182"/>
      <c r="I490" s="184"/>
      <c r="J490" s="119"/>
      <c r="Q490" s="119"/>
      <c r="R490" s="119"/>
    </row>
    <row r="491" spans="1:18" ht="15.75" customHeight="1">
      <c r="A491" s="119"/>
      <c r="B491" s="119"/>
      <c r="C491" s="122"/>
      <c r="D491" s="122"/>
      <c r="E491" s="122"/>
      <c r="F491" s="119"/>
      <c r="G491" s="119"/>
      <c r="H491" s="182"/>
      <c r="I491" s="184"/>
      <c r="J491" s="119"/>
      <c r="Q491" s="119"/>
      <c r="R491" s="119"/>
    </row>
    <row r="492" spans="1:18" ht="15.75" customHeight="1">
      <c r="A492" s="119"/>
      <c r="B492" s="119"/>
      <c r="C492" s="122"/>
      <c r="D492" s="122"/>
      <c r="E492" s="122"/>
      <c r="F492" s="119"/>
      <c r="G492" s="119"/>
      <c r="H492" s="182"/>
      <c r="I492" s="184"/>
      <c r="J492" s="119"/>
      <c r="Q492" s="119"/>
      <c r="R492" s="119"/>
    </row>
    <row r="493" spans="1:18" ht="15.75" customHeight="1">
      <c r="A493" s="119"/>
      <c r="B493" s="119"/>
      <c r="C493" s="122"/>
      <c r="D493" s="122"/>
      <c r="E493" s="122"/>
      <c r="F493" s="119"/>
      <c r="G493" s="119"/>
      <c r="H493" s="182"/>
      <c r="I493" s="184"/>
      <c r="J493" s="119"/>
      <c r="Q493" s="119"/>
      <c r="R493" s="119"/>
    </row>
    <row r="494" spans="1:18" ht="15.75" customHeight="1">
      <c r="A494" s="119"/>
      <c r="B494" s="119"/>
      <c r="C494" s="122"/>
      <c r="D494" s="122"/>
      <c r="E494" s="122"/>
      <c r="F494" s="119"/>
      <c r="G494" s="119"/>
      <c r="H494" s="182"/>
      <c r="I494" s="184"/>
      <c r="J494" s="119"/>
      <c r="Q494" s="119"/>
      <c r="R494" s="119"/>
    </row>
    <row r="495" spans="1:18" ht="15.75" customHeight="1">
      <c r="A495" s="119"/>
      <c r="B495" s="119"/>
      <c r="C495" s="122"/>
      <c r="D495" s="122"/>
      <c r="E495" s="122"/>
      <c r="F495" s="119"/>
      <c r="G495" s="119"/>
      <c r="H495" s="182"/>
      <c r="I495" s="184"/>
      <c r="J495" s="119"/>
      <c r="Q495" s="119"/>
      <c r="R495" s="119"/>
    </row>
    <row r="496" spans="1:18" ht="15.75" customHeight="1">
      <c r="A496" s="119"/>
      <c r="B496" s="119"/>
      <c r="C496" s="122"/>
      <c r="D496" s="122"/>
      <c r="E496" s="122"/>
      <c r="F496" s="119"/>
      <c r="G496" s="119"/>
      <c r="H496" s="182"/>
      <c r="I496" s="184"/>
      <c r="J496" s="119"/>
      <c r="Q496" s="119"/>
      <c r="R496" s="119"/>
    </row>
    <row r="497" spans="1:18" ht="15.75" customHeight="1">
      <c r="A497" s="119"/>
      <c r="B497" s="119"/>
      <c r="C497" s="122"/>
      <c r="D497" s="122"/>
      <c r="E497" s="122"/>
      <c r="F497" s="119"/>
      <c r="G497" s="119"/>
      <c r="H497" s="182"/>
      <c r="I497" s="184"/>
      <c r="J497" s="119"/>
      <c r="Q497" s="119"/>
      <c r="R497" s="119"/>
    </row>
    <row r="498" spans="1:18" ht="15.75" customHeight="1">
      <c r="A498" s="119"/>
      <c r="B498" s="119"/>
      <c r="C498" s="122"/>
      <c r="D498" s="122"/>
      <c r="E498" s="122"/>
      <c r="F498" s="119"/>
      <c r="G498" s="119"/>
      <c r="H498" s="182"/>
      <c r="I498" s="184"/>
      <c r="J498" s="119"/>
      <c r="Q498" s="119"/>
      <c r="R498" s="119"/>
    </row>
    <row r="499" spans="1:18" ht="15.75" customHeight="1">
      <c r="A499" s="119"/>
      <c r="B499" s="119"/>
      <c r="C499" s="122"/>
      <c r="D499" s="122"/>
      <c r="E499" s="122"/>
      <c r="F499" s="119"/>
      <c r="G499" s="119"/>
      <c r="H499" s="182"/>
      <c r="I499" s="184"/>
      <c r="J499" s="119"/>
      <c r="Q499" s="119"/>
      <c r="R499" s="119"/>
    </row>
    <row r="500" spans="1:18" ht="15.75" customHeight="1">
      <c r="A500" s="119"/>
      <c r="B500" s="119"/>
      <c r="C500" s="122"/>
      <c r="D500" s="122"/>
      <c r="E500" s="122"/>
      <c r="F500" s="119"/>
      <c r="G500" s="119"/>
      <c r="H500" s="182"/>
      <c r="I500" s="184"/>
      <c r="J500" s="119"/>
      <c r="Q500" s="119"/>
      <c r="R500" s="119"/>
    </row>
    <row r="501" spans="1:18" ht="15.75" customHeight="1">
      <c r="A501" s="119"/>
      <c r="B501" s="119"/>
      <c r="C501" s="122"/>
      <c r="D501" s="122"/>
      <c r="E501" s="122"/>
      <c r="F501" s="119"/>
      <c r="G501" s="119"/>
      <c r="H501" s="182"/>
      <c r="I501" s="184"/>
      <c r="J501" s="119"/>
      <c r="Q501" s="119"/>
      <c r="R501" s="119"/>
    </row>
    <row r="502" spans="1:18" ht="15.75" customHeight="1">
      <c r="A502" s="119"/>
      <c r="B502" s="119"/>
      <c r="C502" s="122"/>
      <c r="D502" s="122"/>
      <c r="E502" s="122"/>
      <c r="F502" s="119"/>
      <c r="G502" s="119"/>
      <c r="H502" s="182"/>
      <c r="I502" s="184"/>
      <c r="J502" s="119"/>
      <c r="Q502" s="119"/>
      <c r="R502" s="119"/>
    </row>
    <row r="503" spans="1:18" ht="15.75" customHeight="1">
      <c r="A503" s="119"/>
      <c r="B503" s="119"/>
      <c r="C503" s="122"/>
      <c r="D503" s="122"/>
      <c r="E503" s="122"/>
      <c r="F503" s="119"/>
      <c r="G503" s="119"/>
      <c r="H503" s="182"/>
      <c r="I503" s="184"/>
      <c r="J503" s="119"/>
      <c r="Q503" s="119"/>
      <c r="R503" s="119"/>
    </row>
    <row r="504" spans="1:18" ht="15.75" customHeight="1">
      <c r="A504" s="119"/>
      <c r="B504" s="119"/>
      <c r="C504" s="122"/>
      <c r="D504" s="122"/>
      <c r="E504" s="122"/>
      <c r="F504" s="119"/>
      <c r="G504" s="119"/>
      <c r="H504" s="182"/>
      <c r="I504" s="184"/>
      <c r="J504" s="119"/>
      <c r="Q504" s="119"/>
      <c r="R504" s="119"/>
    </row>
    <row r="505" spans="1:18" ht="15.75" customHeight="1">
      <c r="A505" s="119"/>
      <c r="B505" s="119"/>
      <c r="C505" s="122"/>
      <c r="D505" s="122"/>
      <c r="E505" s="122"/>
      <c r="F505" s="119"/>
      <c r="G505" s="119"/>
      <c r="H505" s="182"/>
      <c r="I505" s="184"/>
      <c r="J505" s="119"/>
      <c r="Q505" s="119"/>
      <c r="R505" s="119"/>
    </row>
    <row r="506" spans="1:18" ht="15.75" customHeight="1">
      <c r="A506" s="119"/>
      <c r="B506" s="119"/>
      <c r="C506" s="122"/>
      <c r="D506" s="122"/>
      <c r="E506" s="122"/>
      <c r="F506" s="119"/>
      <c r="G506" s="119"/>
      <c r="H506" s="182"/>
      <c r="I506" s="184"/>
      <c r="J506" s="119"/>
      <c r="Q506" s="119"/>
      <c r="R506" s="119"/>
    </row>
    <row r="507" spans="1:18" ht="15.75" customHeight="1">
      <c r="A507" s="119"/>
      <c r="B507" s="119"/>
      <c r="C507" s="122"/>
      <c r="D507" s="122"/>
      <c r="E507" s="122"/>
      <c r="F507" s="119"/>
      <c r="G507" s="119"/>
      <c r="H507" s="182"/>
      <c r="I507" s="184"/>
      <c r="J507" s="119"/>
      <c r="Q507" s="119"/>
      <c r="R507" s="119"/>
    </row>
    <row r="508" spans="1:18" ht="15.75" customHeight="1">
      <c r="A508" s="119"/>
      <c r="B508" s="119"/>
      <c r="C508" s="122"/>
      <c r="D508" s="122"/>
      <c r="E508" s="122"/>
      <c r="F508" s="119"/>
      <c r="G508" s="119"/>
      <c r="H508" s="182"/>
      <c r="I508" s="184"/>
      <c r="J508" s="119"/>
      <c r="Q508" s="119"/>
      <c r="R508" s="119"/>
    </row>
    <row r="509" spans="1:18" ht="15.75" customHeight="1">
      <c r="A509" s="119"/>
      <c r="B509" s="119"/>
      <c r="C509" s="122"/>
      <c r="D509" s="122"/>
      <c r="E509" s="122"/>
      <c r="F509" s="119"/>
      <c r="G509" s="119"/>
      <c r="H509" s="182"/>
      <c r="I509" s="184"/>
      <c r="J509" s="119"/>
      <c r="Q509" s="119"/>
      <c r="R509" s="119"/>
    </row>
    <row r="510" spans="1:18" ht="15.75" customHeight="1">
      <c r="A510" s="119"/>
      <c r="B510" s="119"/>
      <c r="C510" s="122"/>
      <c r="D510" s="122"/>
      <c r="E510" s="122"/>
      <c r="F510" s="119"/>
      <c r="G510" s="119"/>
      <c r="H510" s="182"/>
      <c r="I510" s="184"/>
      <c r="J510" s="119"/>
      <c r="Q510" s="119"/>
      <c r="R510" s="119"/>
    </row>
    <row r="511" spans="1:18" ht="15.75" customHeight="1">
      <c r="A511" s="119"/>
      <c r="B511" s="119"/>
      <c r="C511" s="122"/>
      <c r="D511" s="122"/>
      <c r="E511" s="122"/>
      <c r="F511" s="119"/>
      <c r="G511" s="119"/>
      <c r="H511" s="182"/>
      <c r="I511" s="184"/>
      <c r="J511" s="119"/>
      <c r="Q511" s="119"/>
      <c r="R511" s="119"/>
    </row>
    <row r="512" spans="1:18" ht="15.75" customHeight="1">
      <c r="A512" s="119"/>
      <c r="B512" s="119"/>
      <c r="C512" s="122"/>
      <c r="D512" s="122"/>
      <c r="E512" s="122"/>
      <c r="F512" s="119"/>
      <c r="G512" s="119"/>
      <c r="H512" s="182"/>
      <c r="I512" s="184"/>
      <c r="J512" s="119"/>
      <c r="Q512" s="119"/>
      <c r="R512" s="119"/>
    </row>
    <row r="513" spans="1:18" ht="15.75" customHeight="1">
      <c r="A513" s="119"/>
      <c r="B513" s="119"/>
      <c r="C513" s="122"/>
      <c r="D513" s="122"/>
      <c r="E513" s="122"/>
      <c r="F513" s="119"/>
      <c r="G513" s="119"/>
      <c r="H513" s="182"/>
      <c r="I513" s="184"/>
      <c r="J513" s="119"/>
      <c r="Q513" s="119"/>
      <c r="R513" s="119"/>
    </row>
    <row r="514" spans="1:18" ht="15.75" customHeight="1">
      <c r="A514" s="119"/>
      <c r="B514" s="119"/>
      <c r="C514" s="122"/>
      <c r="D514" s="122"/>
      <c r="E514" s="122"/>
      <c r="F514" s="119"/>
      <c r="G514" s="119"/>
      <c r="H514" s="182"/>
      <c r="I514" s="184"/>
      <c r="J514" s="119"/>
      <c r="Q514" s="119"/>
      <c r="R514" s="119"/>
    </row>
    <row r="515" spans="1:18" ht="15.75" customHeight="1">
      <c r="A515" s="119"/>
      <c r="B515" s="119"/>
      <c r="C515" s="122"/>
      <c r="D515" s="122"/>
      <c r="E515" s="122"/>
      <c r="F515" s="119"/>
      <c r="G515" s="119"/>
      <c r="H515" s="182"/>
      <c r="I515" s="184"/>
      <c r="J515" s="119"/>
      <c r="Q515" s="119"/>
      <c r="R515" s="119"/>
    </row>
    <row r="516" spans="1:18" ht="15.75" customHeight="1">
      <c r="A516" s="119"/>
      <c r="B516" s="119"/>
      <c r="C516" s="122"/>
      <c r="D516" s="122"/>
      <c r="E516" s="122"/>
      <c r="F516" s="119"/>
      <c r="G516" s="119"/>
      <c r="H516" s="182"/>
      <c r="I516" s="184"/>
      <c r="J516" s="119"/>
      <c r="Q516" s="119"/>
      <c r="R516" s="119"/>
    </row>
    <row r="517" spans="1:18" ht="15.75" customHeight="1">
      <c r="A517" s="119"/>
      <c r="B517" s="119"/>
      <c r="C517" s="122"/>
      <c r="D517" s="122"/>
      <c r="E517" s="122"/>
      <c r="F517" s="119"/>
      <c r="G517" s="119"/>
      <c r="H517" s="182"/>
      <c r="I517" s="184"/>
      <c r="J517" s="119"/>
      <c r="Q517" s="119"/>
      <c r="R517" s="119"/>
    </row>
    <row r="518" spans="1:18" ht="15.75" customHeight="1">
      <c r="A518" s="119"/>
      <c r="B518" s="119"/>
      <c r="C518" s="122"/>
      <c r="D518" s="122"/>
      <c r="E518" s="122"/>
      <c r="F518" s="119"/>
      <c r="G518" s="119"/>
      <c r="H518" s="182"/>
      <c r="I518" s="184"/>
      <c r="J518" s="119"/>
      <c r="Q518" s="119"/>
      <c r="R518" s="119"/>
    </row>
    <row r="519" spans="1:18" ht="15.75" customHeight="1">
      <c r="A519" s="119"/>
      <c r="B519" s="119"/>
      <c r="C519" s="122"/>
      <c r="D519" s="122"/>
      <c r="E519" s="122"/>
      <c r="F519" s="119"/>
      <c r="G519" s="119"/>
      <c r="H519" s="182"/>
      <c r="I519" s="184"/>
      <c r="J519" s="119"/>
      <c r="Q519" s="119"/>
      <c r="R519" s="119"/>
    </row>
    <row r="520" spans="1:18" ht="15.75" customHeight="1">
      <c r="A520" s="119"/>
      <c r="B520" s="119"/>
      <c r="C520" s="122"/>
      <c r="D520" s="122"/>
      <c r="E520" s="122"/>
      <c r="F520" s="119"/>
      <c r="G520" s="119"/>
      <c r="H520" s="182"/>
      <c r="I520" s="184"/>
      <c r="J520" s="119"/>
      <c r="Q520" s="119"/>
      <c r="R520" s="119"/>
    </row>
    <row r="521" spans="1:18" ht="15.75" customHeight="1">
      <c r="A521" s="119"/>
      <c r="B521" s="119"/>
      <c r="C521" s="122"/>
      <c r="D521" s="122"/>
      <c r="E521" s="122"/>
      <c r="F521" s="119"/>
      <c r="G521" s="119"/>
      <c r="H521" s="182"/>
      <c r="I521" s="184"/>
      <c r="J521" s="119"/>
      <c r="Q521" s="119"/>
      <c r="R521" s="119"/>
    </row>
    <row r="522" spans="1:18" ht="15.75" customHeight="1">
      <c r="A522" s="119"/>
      <c r="B522" s="119"/>
      <c r="C522" s="122"/>
      <c r="D522" s="122"/>
      <c r="E522" s="122"/>
      <c r="F522" s="119"/>
      <c r="G522" s="119"/>
      <c r="H522" s="182"/>
      <c r="I522" s="184"/>
      <c r="J522" s="119"/>
      <c r="Q522" s="119"/>
      <c r="R522" s="119"/>
    </row>
    <row r="523" spans="1:18" ht="15.75" customHeight="1">
      <c r="A523" s="119"/>
      <c r="B523" s="119"/>
      <c r="C523" s="122"/>
      <c r="D523" s="122"/>
      <c r="E523" s="122"/>
      <c r="F523" s="119"/>
      <c r="G523" s="119"/>
      <c r="H523" s="182"/>
      <c r="I523" s="184"/>
      <c r="J523" s="119"/>
      <c r="Q523" s="119"/>
      <c r="R523" s="119"/>
    </row>
    <row r="524" spans="1:18" ht="15.75" customHeight="1">
      <c r="A524" s="119"/>
      <c r="B524" s="119"/>
      <c r="C524" s="122"/>
      <c r="D524" s="122"/>
      <c r="E524" s="122"/>
      <c r="F524" s="119"/>
      <c r="G524" s="119"/>
      <c r="H524" s="182"/>
      <c r="I524" s="184"/>
      <c r="J524" s="119"/>
      <c r="Q524" s="119"/>
      <c r="R524" s="119"/>
    </row>
    <row r="525" spans="1:18" ht="15.75" customHeight="1">
      <c r="A525" s="119"/>
      <c r="B525" s="119"/>
      <c r="C525" s="122"/>
      <c r="D525" s="122"/>
      <c r="E525" s="122"/>
      <c r="F525" s="119"/>
      <c r="G525" s="119"/>
      <c r="H525" s="182"/>
      <c r="I525" s="184"/>
      <c r="J525" s="119"/>
      <c r="Q525" s="119"/>
      <c r="R525" s="119"/>
    </row>
    <row r="526" spans="1:18" ht="15.75" customHeight="1">
      <c r="A526" s="119"/>
      <c r="B526" s="119"/>
      <c r="C526" s="122"/>
      <c r="D526" s="122"/>
      <c r="E526" s="122"/>
      <c r="F526" s="119"/>
      <c r="G526" s="119"/>
      <c r="H526" s="182"/>
      <c r="I526" s="184"/>
      <c r="J526" s="119"/>
      <c r="Q526" s="119"/>
      <c r="R526" s="119"/>
    </row>
    <row r="527" spans="1:18" ht="15.75" customHeight="1">
      <c r="A527" s="119"/>
      <c r="B527" s="119"/>
      <c r="C527" s="122"/>
      <c r="D527" s="122"/>
      <c r="E527" s="122"/>
      <c r="F527" s="119"/>
      <c r="G527" s="119"/>
      <c r="H527" s="182"/>
      <c r="I527" s="184"/>
      <c r="J527" s="119"/>
      <c r="Q527" s="119"/>
      <c r="R527" s="119"/>
    </row>
    <row r="528" spans="1:18" ht="15.75" customHeight="1">
      <c r="A528" s="119"/>
      <c r="B528" s="119"/>
      <c r="C528" s="122"/>
      <c r="D528" s="122"/>
      <c r="E528" s="122"/>
      <c r="F528" s="119"/>
      <c r="G528" s="119"/>
      <c r="H528" s="182"/>
      <c r="I528" s="184"/>
      <c r="J528" s="119"/>
      <c r="Q528" s="119"/>
      <c r="R528" s="119"/>
    </row>
    <row r="529" spans="1:18" ht="15.75" customHeight="1">
      <c r="A529" s="119"/>
      <c r="B529" s="119"/>
      <c r="C529" s="122"/>
      <c r="D529" s="122"/>
      <c r="E529" s="122"/>
      <c r="F529" s="119"/>
      <c r="G529" s="119"/>
      <c r="H529" s="182"/>
      <c r="I529" s="184"/>
      <c r="J529" s="119"/>
      <c r="Q529" s="119"/>
      <c r="R529" s="119"/>
    </row>
    <row r="530" spans="1:18" ht="15.75" customHeight="1">
      <c r="A530" s="119"/>
      <c r="B530" s="119"/>
      <c r="C530" s="122"/>
      <c r="D530" s="122"/>
      <c r="E530" s="122"/>
      <c r="F530" s="119"/>
      <c r="G530" s="119"/>
      <c r="H530" s="182"/>
      <c r="I530" s="184"/>
      <c r="J530" s="119"/>
      <c r="Q530" s="119"/>
      <c r="R530" s="119"/>
    </row>
    <row r="531" spans="1:18" ht="15.75" customHeight="1">
      <c r="A531" s="119"/>
      <c r="B531" s="119"/>
      <c r="C531" s="122"/>
      <c r="D531" s="122"/>
      <c r="E531" s="122"/>
      <c r="F531" s="119"/>
      <c r="G531" s="119"/>
      <c r="H531" s="182"/>
      <c r="I531" s="184"/>
      <c r="J531" s="119"/>
      <c r="Q531" s="119"/>
      <c r="R531" s="119"/>
    </row>
    <row r="532" spans="1:18" ht="15.75" customHeight="1">
      <c r="A532" s="119"/>
      <c r="B532" s="119"/>
      <c r="C532" s="122"/>
      <c r="D532" s="122"/>
      <c r="E532" s="122"/>
      <c r="F532" s="119"/>
      <c r="G532" s="119"/>
      <c r="H532" s="182"/>
      <c r="I532" s="184"/>
      <c r="J532" s="119"/>
      <c r="Q532" s="119"/>
      <c r="R532" s="119"/>
    </row>
    <row r="533" spans="1:18" ht="15.75" customHeight="1">
      <c r="A533" s="119"/>
      <c r="B533" s="119"/>
      <c r="C533" s="122"/>
      <c r="D533" s="122"/>
      <c r="E533" s="122"/>
      <c r="F533" s="119"/>
      <c r="G533" s="119"/>
      <c r="H533" s="182"/>
      <c r="I533" s="184"/>
      <c r="J533" s="119"/>
      <c r="Q533" s="119"/>
      <c r="R533" s="119"/>
    </row>
    <row r="534" spans="1:18" ht="15.75" customHeight="1">
      <c r="A534" s="119"/>
      <c r="B534" s="119"/>
      <c r="C534" s="122"/>
      <c r="D534" s="122"/>
      <c r="E534" s="122"/>
      <c r="F534" s="119"/>
      <c r="G534" s="119"/>
      <c r="H534" s="182"/>
      <c r="I534" s="184"/>
      <c r="J534" s="119"/>
      <c r="Q534" s="119"/>
      <c r="R534" s="119"/>
    </row>
    <row r="535" spans="1:18" ht="15.75" customHeight="1">
      <c r="A535" s="119"/>
      <c r="B535" s="119"/>
      <c r="C535" s="122"/>
      <c r="D535" s="122"/>
      <c r="E535" s="122"/>
      <c r="F535" s="119"/>
      <c r="G535" s="119"/>
      <c r="H535" s="182"/>
      <c r="I535" s="184"/>
      <c r="J535" s="119"/>
      <c r="Q535" s="119"/>
      <c r="R535" s="119"/>
    </row>
    <row r="536" spans="1:18" ht="15.75" customHeight="1">
      <c r="A536" s="119"/>
      <c r="B536" s="119"/>
      <c r="C536" s="122"/>
      <c r="D536" s="122"/>
      <c r="E536" s="122"/>
      <c r="F536" s="119"/>
      <c r="G536" s="119"/>
      <c r="H536" s="182"/>
      <c r="I536" s="184"/>
      <c r="J536" s="119"/>
      <c r="Q536" s="119"/>
      <c r="R536" s="119"/>
    </row>
    <row r="537" spans="1:18" ht="15.75" customHeight="1">
      <c r="A537" s="119"/>
      <c r="B537" s="119"/>
      <c r="C537" s="122"/>
      <c r="D537" s="122"/>
      <c r="E537" s="122"/>
      <c r="F537" s="119"/>
      <c r="G537" s="119"/>
      <c r="H537" s="182"/>
      <c r="I537" s="184"/>
      <c r="J537" s="119"/>
      <c r="Q537" s="119"/>
      <c r="R537" s="119"/>
    </row>
    <row r="538" spans="1:18" ht="15.75" customHeight="1">
      <c r="A538" s="119"/>
      <c r="B538" s="119"/>
      <c r="C538" s="122"/>
      <c r="D538" s="122"/>
      <c r="E538" s="122"/>
      <c r="F538" s="119"/>
      <c r="G538" s="119"/>
      <c r="H538" s="182"/>
      <c r="I538" s="184"/>
      <c r="J538" s="119"/>
      <c r="Q538" s="119"/>
      <c r="R538" s="119"/>
    </row>
    <row r="539" spans="1:18" ht="15.75" customHeight="1">
      <c r="A539" s="119"/>
      <c r="B539" s="119"/>
      <c r="C539" s="122"/>
      <c r="D539" s="122"/>
      <c r="E539" s="122"/>
      <c r="F539" s="119"/>
      <c r="G539" s="119"/>
      <c r="H539" s="182"/>
      <c r="I539" s="184"/>
      <c r="J539" s="119"/>
      <c r="Q539" s="119"/>
      <c r="R539" s="119"/>
    </row>
    <row r="540" spans="1:18" ht="15.75" customHeight="1">
      <c r="A540" s="119"/>
      <c r="B540" s="119"/>
      <c r="C540" s="122"/>
      <c r="D540" s="122"/>
      <c r="E540" s="122"/>
      <c r="F540" s="119"/>
      <c r="G540" s="119"/>
      <c r="H540" s="182"/>
      <c r="I540" s="184"/>
      <c r="J540" s="119"/>
      <c r="Q540" s="119"/>
      <c r="R540" s="119"/>
    </row>
    <row r="541" spans="1:18" ht="15.75" customHeight="1">
      <c r="A541" s="119"/>
      <c r="B541" s="119"/>
      <c r="C541" s="122"/>
      <c r="D541" s="122"/>
      <c r="E541" s="122"/>
      <c r="F541" s="119"/>
      <c r="G541" s="119"/>
      <c r="H541" s="182"/>
      <c r="I541" s="184"/>
      <c r="J541" s="119"/>
      <c r="Q541" s="119"/>
      <c r="R541" s="119"/>
    </row>
    <row r="542" spans="1:18" ht="15.75" customHeight="1">
      <c r="A542" s="119"/>
      <c r="B542" s="119"/>
      <c r="C542" s="122"/>
      <c r="D542" s="122"/>
      <c r="E542" s="122"/>
      <c r="F542" s="119"/>
      <c r="G542" s="119"/>
      <c r="H542" s="182"/>
      <c r="I542" s="184"/>
      <c r="J542" s="119"/>
      <c r="Q542" s="119"/>
      <c r="R542" s="119"/>
    </row>
    <row r="543" spans="1:18" ht="15.75" customHeight="1">
      <c r="A543" s="119"/>
      <c r="B543" s="119"/>
      <c r="C543" s="122"/>
      <c r="D543" s="122"/>
      <c r="E543" s="122"/>
      <c r="F543" s="119"/>
      <c r="G543" s="119"/>
      <c r="H543" s="182"/>
      <c r="I543" s="184"/>
      <c r="J543" s="119"/>
      <c r="Q543" s="119"/>
      <c r="R543" s="119"/>
    </row>
    <row r="544" spans="1:18" ht="15.75" customHeight="1">
      <c r="A544" s="119"/>
      <c r="B544" s="119"/>
      <c r="C544" s="122"/>
      <c r="D544" s="122"/>
      <c r="E544" s="122"/>
      <c r="F544" s="119"/>
      <c r="G544" s="119"/>
      <c r="H544" s="182"/>
      <c r="I544" s="184"/>
      <c r="J544" s="119"/>
      <c r="Q544" s="119"/>
      <c r="R544" s="119"/>
    </row>
    <row r="545" spans="1:18" ht="15.75" customHeight="1">
      <c r="A545" s="119"/>
      <c r="B545" s="119"/>
      <c r="C545" s="122"/>
      <c r="D545" s="122"/>
      <c r="E545" s="122"/>
      <c r="F545" s="119"/>
      <c r="G545" s="119"/>
      <c r="H545" s="182"/>
      <c r="I545" s="184"/>
      <c r="J545" s="119"/>
      <c r="Q545" s="119"/>
      <c r="R545" s="119"/>
    </row>
    <row r="546" spans="1:18" ht="15.75" customHeight="1">
      <c r="A546" s="119"/>
      <c r="B546" s="119"/>
      <c r="C546" s="122"/>
      <c r="D546" s="122"/>
      <c r="E546" s="122"/>
      <c r="F546" s="119"/>
      <c r="G546" s="119"/>
      <c r="H546" s="182"/>
      <c r="I546" s="184"/>
      <c r="J546" s="119"/>
      <c r="Q546" s="119"/>
      <c r="R546" s="119"/>
    </row>
    <row r="547" spans="1:18" ht="15.75" customHeight="1">
      <c r="A547" s="119"/>
      <c r="B547" s="119"/>
      <c r="C547" s="122"/>
      <c r="D547" s="122"/>
      <c r="E547" s="122"/>
      <c r="F547" s="119"/>
      <c r="G547" s="119"/>
      <c r="H547" s="182"/>
      <c r="I547" s="184"/>
      <c r="J547" s="119"/>
      <c r="Q547" s="119"/>
      <c r="R547" s="119"/>
    </row>
    <row r="548" spans="1:18" ht="15.75" customHeight="1">
      <c r="A548" s="119"/>
      <c r="B548" s="119"/>
      <c r="C548" s="122"/>
      <c r="D548" s="122"/>
      <c r="E548" s="122"/>
      <c r="F548" s="119"/>
      <c r="G548" s="119"/>
      <c r="H548" s="182"/>
      <c r="I548" s="184"/>
      <c r="J548" s="119"/>
      <c r="Q548" s="119"/>
      <c r="R548" s="119"/>
    </row>
    <row r="549" spans="1:18" ht="15.75" customHeight="1">
      <c r="A549" s="119"/>
      <c r="B549" s="119"/>
      <c r="C549" s="122"/>
      <c r="D549" s="122"/>
      <c r="E549" s="122"/>
      <c r="F549" s="119"/>
      <c r="G549" s="119"/>
      <c r="H549" s="182"/>
      <c r="I549" s="184"/>
      <c r="J549" s="119"/>
      <c r="Q549" s="119"/>
      <c r="R549" s="119"/>
    </row>
    <row r="550" spans="1:18" ht="15.75" customHeight="1">
      <c r="A550" s="119"/>
      <c r="B550" s="119"/>
      <c r="C550" s="122"/>
      <c r="D550" s="122"/>
      <c r="E550" s="122"/>
      <c r="F550" s="119"/>
      <c r="G550" s="119"/>
      <c r="H550" s="182"/>
      <c r="I550" s="184"/>
      <c r="J550" s="119"/>
      <c r="Q550" s="119"/>
      <c r="R550" s="119"/>
    </row>
    <row r="551" spans="1:18" ht="15.75" customHeight="1">
      <c r="A551" s="119"/>
      <c r="B551" s="119"/>
      <c r="C551" s="122"/>
      <c r="D551" s="122"/>
      <c r="E551" s="122"/>
      <c r="F551" s="119"/>
      <c r="G551" s="119"/>
      <c r="H551" s="182"/>
      <c r="I551" s="184"/>
      <c r="J551" s="119"/>
      <c r="Q551" s="119"/>
      <c r="R551" s="119"/>
    </row>
    <row r="552" spans="1:18" ht="15.75" customHeight="1">
      <c r="A552" s="119"/>
      <c r="B552" s="119"/>
      <c r="C552" s="122"/>
      <c r="D552" s="122"/>
      <c r="E552" s="122"/>
      <c r="F552" s="119"/>
      <c r="G552" s="119"/>
      <c r="H552" s="182"/>
      <c r="I552" s="184"/>
      <c r="J552" s="119"/>
      <c r="Q552" s="119"/>
      <c r="R552" s="119"/>
    </row>
    <row r="553" spans="1:18" ht="15.75" customHeight="1">
      <c r="A553" s="119"/>
      <c r="B553" s="119"/>
      <c r="C553" s="122"/>
      <c r="D553" s="122"/>
      <c r="E553" s="122"/>
      <c r="F553" s="119"/>
      <c r="G553" s="119"/>
      <c r="H553" s="182"/>
      <c r="I553" s="184"/>
      <c r="J553" s="119"/>
      <c r="Q553" s="119"/>
      <c r="R553" s="119"/>
    </row>
    <row r="554" spans="1:18" ht="15.75" customHeight="1">
      <c r="A554" s="119"/>
      <c r="B554" s="119"/>
      <c r="C554" s="122"/>
      <c r="D554" s="122"/>
      <c r="E554" s="122"/>
      <c r="F554" s="119"/>
      <c r="G554" s="119"/>
      <c r="H554" s="182"/>
      <c r="I554" s="184"/>
      <c r="J554" s="119"/>
      <c r="Q554" s="119"/>
      <c r="R554" s="119"/>
    </row>
    <row r="555" spans="1:18" ht="15.75" customHeight="1">
      <c r="A555" s="119"/>
      <c r="B555" s="119"/>
      <c r="C555" s="122"/>
      <c r="D555" s="122"/>
      <c r="E555" s="122"/>
      <c r="F555" s="119"/>
      <c r="G555" s="119"/>
      <c r="H555" s="182"/>
      <c r="I555" s="184"/>
      <c r="J555" s="119"/>
      <c r="Q555" s="119"/>
      <c r="R555" s="119"/>
    </row>
    <row r="556" spans="1:18" ht="15.75" customHeight="1">
      <c r="A556" s="119"/>
      <c r="B556" s="119"/>
      <c r="C556" s="122"/>
      <c r="D556" s="122"/>
      <c r="E556" s="122"/>
      <c r="F556" s="119"/>
      <c r="G556" s="119"/>
      <c r="H556" s="182"/>
      <c r="I556" s="184"/>
      <c r="J556" s="119"/>
      <c r="Q556" s="119"/>
      <c r="R556" s="119"/>
    </row>
    <row r="557" spans="1:18" ht="15.75" customHeight="1">
      <c r="A557" s="119"/>
      <c r="B557" s="119"/>
      <c r="C557" s="122"/>
      <c r="D557" s="122"/>
      <c r="E557" s="122"/>
      <c r="F557" s="119"/>
      <c r="G557" s="119"/>
      <c r="H557" s="182"/>
      <c r="I557" s="184"/>
      <c r="J557" s="119"/>
      <c r="Q557" s="119"/>
      <c r="R557" s="119"/>
    </row>
    <row r="558" spans="1:18" ht="15.75" customHeight="1">
      <c r="A558" s="119"/>
      <c r="B558" s="119"/>
      <c r="C558" s="122"/>
      <c r="D558" s="122"/>
      <c r="E558" s="122"/>
      <c r="F558" s="119"/>
      <c r="G558" s="119"/>
      <c r="H558" s="182"/>
      <c r="I558" s="184"/>
      <c r="J558" s="119"/>
      <c r="Q558" s="119"/>
      <c r="R558" s="119"/>
    </row>
    <row r="559" spans="1:18" ht="15.75" customHeight="1">
      <c r="A559" s="119"/>
      <c r="B559" s="119"/>
      <c r="C559" s="122"/>
      <c r="D559" s="122"/>
      <c r="E559" s="122"/>
      <c r="F559" s="119"/>
      <c r="G559" s="119"/>
      <c r="H559" s="182"/>
      <c r="I559" s="184"/>
      <c r="J559" s="119"/>
      <c r="Q559" s="119"/>
      <c r="R559" s="119"/>
    </row>
    <row r="560" spans="1:18" ht="15.75" customHeight="1">
      <c r="A560" s="119"/>
      <c r="B560" s="119"/>
      <c r="C560" s="122"/>
      <c r="D560" s="122"/>
      <c r="E560" s="122"/>
      <c r="F560" s="119"/>
      <c r="G560" s="119"/>
      <c r="H560" s="182"/>
      <c r="I560" s="184"/>
      <c r="J560" s="119"/>
      <c r="Q560" s="119"/>
      <c r="R560" s="119"/>
    </row>
    <row r="561" spans="1:18" ht="15.75" customHeight="1">
      <c r="A561" s="119"/>
      <c r="B561" s="119"/>
      <c r="C561" s="122"/>
      <c r="D561" s="122"/>
      <c r="E561" s="122"/>
      <c r="F561" s="119"/>
      <c r="G561" s="119"/>
      <c r="H561" s="182"/>
      <c r="I561" s="184"/>
      <c r="J561" s="119"/>
      <c r="Q561" s="119"/>
      <c r="R561" s="119"/>
    </row>
    <row r="562" spans="1:18" ht="15.75" customHeight="1">
      <c r="A562" s="119"/>
      <c r="B562" s="119"/>
      <c r="C562" s="122"/>
      <c r="D562" s="122"/>
      <c r="E562" s="122"/>
      <c r="F562" s="119"/>
      <c r="G562" s="119"/>
      <c r="H562" s="182"/>
      <c r="I562" s="184"/>
      <c r="J562" s="119"/>
      <c r="Q562" s="119"/>
      <c r="R562" s="119"/>
    </row>
    <row r="563" spans="1:18" ht="15.75" customHeight="1">
      <c r="A563" s="119"/>
      <c r="B563" s="119"/>
      <c r="C563" s="122"/>
      <c r="D563" s="122"/>
      <c r="E563" s="122"/>
      <c r="F563" s="119"/>
      <c r="G563" s="119"/>
      <c r="H563" s="182"/>
      <c r="I563" s="184"/>
      <c r="J563" s="119"/>
      <c r="Q563" s="119"/>
      <c r="R563" s="119"/>
    </row>
    <row r="564" spans="1:18" ht="15.75" customHeight="1">
      <c r="A564" s="119"/>
      <c r="B564" s="119"/>
      <c r="C564" s="122"/>
      <c r="D564" s="122"/>
      <c r="E564" s="122"/>
      <c r="F564" s="119"/>
      <c r="G564" s="119"/>
      <c r="H564" s="182"/>
      <c r="I564" s="184"/>
      <c r="J564" s="119"/>
      <c r="Q564" s="119"/>
      <c r="R564" s="119"/>
    </row>
    <row r="565" spans="1:18" ht="15.75" customHeight="1">
      <c r="A565" s="119"/>
      <c r="B565" s="119"/>
      <c r="C565" s="122"/>
      <c r="D565" s="122"/>
      <c r="E565" s="122"/>
      <c r="F565" s="119"/>
      <c r="G565" s="119"/>
      <c r="H565" s="182"/>
      <c r="I565" s="184"/>
      <c r="J565" s="119"/>
      <c r="Q565" s="119"/>
      <c r="R565" s="119"/>
    </row>
    <row r="566" spans="1:18" ht="15.75" customHeight="1">
      <c r="A566" s="119"/>
      <c r="B566" s="119"/>
      <c r="C566" s="122"/>
      <c r="D566" s="122"/>
      <c r="E566" s="122"/>
      <c r="F566" s="119"/>
      <c r="G566" s="119"/>
      <c r="H566" s="182"/>
      <c r="I566" s="184"/>
      <c r="J566" s="119"/>
      <c r="Q566" s="119"/>
      <c r="R566" s="119"/>
    </row>
    <row r="567" spans="1:18" ht="15.75" customHeight="1">
      <c r="A567" s="119"/>
      <c r="B567" s="119"/>
      <c r="C567" s="122"/>
      <c r="D567" s="122"/>
      <c r="E567" s="122"/>
      <c r="F567" s="119"/>
      <c r="G567" s="119"/>
      <c r="H567" s="182"/>
      <c r="I567" s="184"/>
      <c r="J567" s="119"/>
      <c r="Q567" s="119"/>
      <c r="R567" s="119"/>
    </row>
    <row r="568" spans="1:18" ht="15.75" customHeight="1">
      <c r="A568" s="119"/>
      <c r="B568" s="119"/>
      <c r="C568" s="122"/>
      <c r="D568" s="122"/>
      <c r="E568" s="122"/>
      <c r="F568" s="119"/>
      <c r="G568" s="119"/>
      <c r="H568" s="182"/>
      <c r="I568" s="184"/>
      <c r="J568" s="119"/>
      <c r="Q568" s="119"/>
      <c r="R568" s="119"/>
    </row>
    <row r="569" spans="1:18" ht="15.75" customHeight="1">
      <c r="A569" s="119"/>
      <c r="B569" s="119"/>
      <c r="C569" s="122"/>
      <c r="D569" s="122"/>
      <c r="E569" s="122"/>
      <c r="F569" s="119"/>
      <c r="G569" s="119"/>
      <c r="H569" s="182"/>
      <c r="I569" s="184"/>
      <c r="J569" s="119"/>
      <c r="Q569" s="119"/>
      <c r="R569" s="119"/>
    </row>
    <row r="570" spans="1:18" ht="15.75" customHeight="1">
      <c r="A570" s="119"/>
      <c r="B570" s="119"/>
      <c r="C570" s="122"/>
      <c r="D570" s="122"/>
      <c r="E570" s="122"/>
      <c r="F570" s="119"/>
      <c r="G570" s="119"/>
      <c r="H570" s="182"/>
      <c r="I570" s="184"/>
      <c r="J570" s="119"/>
      <c r="Q570" s="119"/>
      <c r="R570" s="119"/>
    </row>
    <row r="571" spans="1:18" ht="15.75" customHeight="1">
      <c r="A571" s="119"/>
      <c r="B571" s="119"/>
      <c r="C571" s="122"/>
      <c r="D571" s="122"/>
      <c r="E571" s="122"/>
      <c r="F571" s="119"/>
      <c r="G571" s="119"/>
      <c r="H571" s="182"/>
      <c r="I571" s="184"/>
      <c r="J571" s="119"/>
      <c r="Q571" s="119"/>
      <c r="R571" s="119"/>
    </row>
    <row r="572" spans="1:18" ht="15.75" customHeight="1">
      <c r="A572" s="119"/>
      <c r="B572" s="119"/>
      <c r="C572" s="122"/>
      <c r="D572" s="122"/>
      <c r="E572" s="122"/>
      <c r="F572" s="119"/>
      <c r="G572" s="119"/>
      <c r="H572" s="182"/>
      <c r="I572" s="184"/>
      <c r="J572" s="119"/>
      <c r="Q572" s="119"/>
      <c r="R572" s="119"/>
    </row>
    <row r="573" spans="1:18" ht="15.75" customHeight="1">
      <c r="A573" s="119"/>
      <c r="B573" s="119"/>
      <c r="C573" s="122"/>
      <c r="D573" s="122"/>
      <c r="E573" s="122"/>
      <c r="F573" s="119"/>
      <c r="G573" s="119"/>
      <c r="H573" s="182"/>
      <c r="I573" s="184"/>
      <c r="J573" s="119"/>
      <c r="Q573" s="119"/>
      <c r="R573" s="119"/>
    </row>
    <row r="574" spans="1:18" ht="15.75" customHeight="1">
      <c r="A574" s="119"/>
      <c r="B574" s="119"/>
      <c r="C574" s="122"/>
      <c r="D574" s="122"/>
      <c r="E574" s="122"/>
      <c r="F574" s="119"/>
      <c r="G574" s="119"/>
      <c r="H574" s="182"/>
      <c r="I574" s="184"/>
      <c r="J574" s="119"/>
      <c r="Q574" s="119"/>
      <c r="R574" s="119"/>
    </row>
    <row r="575" spans="1:18" ht="15.75" customHeight="1">
      <c r="A575" s="119"/>
      <c r="B575" s="119"/>
      <c r="C575" s="122"/>
      <c r="D575" s="122"/>
      <c r="E575" s="122"/>
      <c r="F575" s="119"/>
      <c r="G575" s="119"/>
      <c r="H575" s="182"/>
      <c r="I575" s="184"/>
      <c r="J575" s="119"/>
      <c r="Q575" s="119"/>
      <c r="R575" s="119"/>
    </row>
    <row r="576" spans="1:18" ht="15.75" customHeight="1">
      <c r="A576" s="119"/>
      <c r="B576" s="119"/>
      <c r="C576" s="122"/>
      <c r="D576" s="122"/>
      <c r="E576" s="122"/>
      <c r="F576" s="119"/>
      <c r="G576" s="119"/>
      <c r="H576" s="182"/>
      <c r="I576" s="184"/>
      <c r="J576" s="119"/>
      <c r="Q576" s="119"/>
      <c r="R576" s="119"/>
    </row>
    <row r="577" spans="1:18" ht="15.75" customHeight="1">
      <c r="A577" s="119"/>
      <c r="B577" s="119"/>
      <c r="C577" s="122"/>
      <c r="D577" s="122"/>
      <c r="E577" s="122"/>
      <c r="F577" s="119"/>
      <c r="G577" s="119"/>
      <c r="H577" s="182"/>
      <c r="I577" s="184"/>
      <c r="J577" s="119"/>
      <c r="Q577" s="119"/>
      <c r="R577" s="119"/>
    </row>
    <row r="578" spans="1:18" ht="15.75" customHeight="1">
      <c r="A578" s="119"/>
      <c r="B578" s="119"/>
      <c r="C578" s="122"/>
      <c r="D578" s="122"/>
      <c r="E578" s="122"/>
      <c r="F578" s="119"/>
      <c r="G578" s="119"/>
      <c r="H578" s="182"/>
      <c r="I578" s="184"/>
      <c r="J578" s="119"/>
      <c r="Q578" s="119"/>
      <c r="R578" s="119"/>
    </row>
    <row r="579" spans="1:18" ht="15.75" customHeight="1">
      <c r="A579" s="119"/>
      <c r="B579" s="119"/>
      <c r="C579" s="122"/>
      <c r="D579" s="122"/>
      <c r="E579" s="122"/>
      <c r="F579" s="119"/>
      <c r="G579" s="119"/>
      <c r="H579" s="182"/>
      <c r="I579" s="184"/>
      <c r="J579" s="119"/>
      <c r="Q579" s="119"/>
      <c r="R579" s="119"/>
    </row>
    <row r="580" spans="1:18" ht="15.75" customHeight="1">
      <c r="A580" s="119"/>
      <c r="B580" s="119"/>
      <c r="C580" s="122"/>
      <c r="D580" s="122"/>
      <c r="E580" s="122"/>
      <c r="F580" s="119"/>
      <c r="G580" s="119"/>
      <c r="H580" s="182"/>
      <c r="I580" s="184"/>
      <c r="J580" s="119"/>
      <c r="Q580" s="119"/>
      <c r="R580" s="119"/>
    </row>
    <row r="581" spans="1:18" ht="15.75" customHeight="1">
      <c r="A581" s="119"/>
      <c r="B581" s="119"/>
      <c r="C581" s="122"/>
      <c r="D581" s="122"/>
      <c r="E581" s="122"/>
      <c r="F581" s="119"/>
      <c r="G581" s="119"/>
      <c r="H581" s="182"/>
      <c r="I581" s="184"/>
      <c r="J581" s="119"/>
      <c r="Q581" s="119"/>
      <c r="R581" s="119"/>
    </row>
    <row r="582" spans="1:18" ht="15.75" customHeight="1">
      <c r="A582" s="119"/>
      <c r="B582" s="119"/>
      <c r="C582" s="122"/>
      <c r="D582" s="122"/>
      <c r="E582" s="122"/>
      <c r="F582" s="119"/>
      <c r="G582" s="119"/>
      <c r="H582" s="182"/>
      <c r="I582" s="184"/>
      <c r="J582" s="119"/>
      <c r="Q582" s="119"/>
      <c r="R582" s="119"/>
    </row>
    <row r="583" spans="1:18" ht="15.75" customHeight="1">
      <c r="A583" s="119"/>
      <c r="B583" s="119"/>
      <c r="C583" s="122"/>
      <c r="D583" s="122"/>
      <c r="E583" s="122"/>
      <c r="F583" s="119"/>
      <c r="G583" s="119"/>
      <c r="H583" s="182"/>
      <c r="I583" s="184"/>
      <c r="J583" s="119"/>
      <c r="Q583" s="119"/>
      <c r="R583" s="119"/>
    </row>
    <row r="584" spans="1:18" ht="15.75" customHeight="1">
      <c r="A584" s="119"/>
      <c r="B584" s="119"/>
      <c r="C584" s="122"/>
      <c r="D584" s="122"/>
      <c r="E584" s="122"/>
      <c r="F584" s="119"/>
      <c r="G584" s="119"/>
      <c r="H584" s="182"/>
      <c r="I584" s="184"/>
      <c r="J584" s="119"/>
      <c r="Q584" s="119"/>
      <c r="R584" s="119"/>
    </row>
    <row r="585" spans="1:18" ht="15.75" customHeight="1">
      <c r="A585" s="119"/>
      <c r="B585" s="119"/>
      <c r="C585" s="122"/>
      <c r="D585" s="122"/>
      <c r="E585" s="122"/>
      <c r="F585" s="119"/>
      <c r="G585" s="119"/>
      <c r="H585" s="182"/>
      <c r="I585" s="184"/>
      <c r="J585" s="119"/>
      <c r="Q585" s="119"/>
      <c r="R585" s="119"/>
    </row>
    <row r="586" spans="1:18" ht="15.75" customHeight="1">
      <c r="A586" s="119"/>
      <c r="B586" s="119"/>
      <c r="C586" s="122"/>
      <c r="D586" s="122"/>
      <c r="E586" s="122"/>
      <c r="F586" s="119"/>
      <c r="G586" s="119"/>
      <c r="H586" s="182"/>
      <c r="I586" s="184"/>
      <c r="J586" s="119"/>
      <c r="Q586" s="119"/>
      <c r="R586" s="119"/>
    </row>
    <row r="587" spans="1:18" ht="15.75" customHeight="1">
      <c r="A587" s="119"/>
      <c r="B587" s="119"/>
      <c r="C587" s="122"/>
      <c r="D587" s="122"/>
      <c r="E587" s="122"/>
      <c r="F587" s="119"/>
      <c r="G587" s="119"/>
      <c r="H587" s="182"/>
      <c r="I587" s="184"/>
      <c r="J587" s="119"/>
      <c r="Q587" s="119"/>
      <c r="R587" s="119"/>
    </row>
    <row r="588" spans="1:18" ht="15.75" customHeight="1">
      <c r="A588" s="119"/>
      <c r="B588" s="119"/>
      <c r="C588" s="122"/>
      <c r="D588" s="122"/>
      <c r="E588" s="122"/>
      <c r="F588" s="119"/>
      <c r="G588" s="119"/>
      <c r="H588" s="182"/>
      <c r="I588" s="184"/>
      <c r="J588" s="119"/>
      <c r="Q588" s="119"/>
      <c r="R588" s="119"/>
    </row>
    <row r="589" spans="1:18" ht="15.75" customHeight="1">
      <c r="A589" s="119"/>
      <c r="B589" s="119"/>
      <c r="C589" s="122"/>
      <c r="D589" s="122"/>
      <c r="E589" s="122"/>
      <c r="F589" s="119"/>
      <c r="G589" s="119"/>
      <c r="H589" s="182"/>
      <c r="I589" s="184"/>
      <c r="J589" s="119"/>
      <c r="Q589" s="119"/>
      <c r="R589" s="119"/>
    </row>
    <row r="590" spans="1:18" ht="15.75" customHeight="1">
      <c r="A590" s="119"/>
      <c r="B590" s="119"/>
      <c r="C590" s="122"/>
      <c r="D590" s="122"/>
      <c r="E590" s="122"/>
      <c r="F590" s="119"/>
      <c r="G590" s="119"/>
      <c r="H590" s="182"/>
      <c r="I590" s="184"/>
      <c r="J590" s="119"/>
      <c r="Q590" s="119"/>
      <c r="R590" s="119"/>
    </row>
    <row r="591" spans="1:18" ht="15.75" customHeight="1">
      <c r="A591" s="119"/>
      <c r="B591" s="119"/>
      <c r="C591" s="122"/>
      <c r="D591" s="122"/>
      <c r="E591" s="122"/>
      <c r="F591" s="119"/>
      <c r="G591" s="119"/>
      <c r="H591" s="182"/>
      <c r="I591" s="184"/>
      <c r="J591" s="119"/>
      <c r="Q591" s="119"/>
      <c r="R591" s="119"/>
    </row>
    <row r="592" spans="1:18" ht="15.75" customHeight="1">
      <c r="A592" s="119"/>
      <c r="B592" s="119"/>
      <c r="C592" s="122"/>
      <c r="D592" s="122"/>
      <c r="E592" s="122"/>
      <c r="F592" s="119"/>
      <c r="G592" s="119"/>
      <c r="H592" s="182"/>
      <c r="I592" s="184"/>
      <c r="J592" s="119"/>
      <c r="Q592" s="119"/>
      <c r="R592" s="119"/>
    </row>
    <row r="593" spans="1:18" ht="15.75" customHeight="1">
      <c r="A593" s="119"/>
      <c r="B593" s="119"/>
      <c r="C593" s="122"/>
      <c r="D593" s="122"/>
      <c r="E593" s="122"/>
      <c r="F593" s="119"/>
      <c r="G593" s="119"/>
      <c r="H593" s="182"/>
      <c r="I593" s="184"/>
      <c r="J593" s="119"/>
      <c r="Q593" s="119"/>
      <c r="R593" s="119"/>
    </row>
    <row r="594" spans="1:18" ht="15.75" customHeight="1">
      <c r="A594" s="119"/>
      <c r="B594" s="119"/>
      <c r="C594" s="122"/>
      <c r="D594" s="122"/>
      <c r="E594" s="122"/>
      <c r="F594" s="119"/>
      <c r="G594" s="119"/>
      <c r="H594" s="182"/>
      <c r="I594" s="184"/>
      <c r="J594" s="119"/>
      <c r="Q594" s="119"/>
      <c r="R594" s="119"/>
    </row>
    <row r="595" spans="1:18" ht="15.75" customHeight="1">
      <c r="A595" s="119"/>
      <c r="B595" s="119"/>
      <c r="C595" s="122"/>
      <c r="D595" s="122"/>
      <c r="E595" s="122"/>
      <c r="F595" s="119"/>
      <c r="G595" s="119"/>
      <c r="H595" s="182"/>
      <c r="I595" s="184"/>
      <c r="J595" s="119"/>
      <c r="Q595" s="119"/>
      <c r="R595" s="119"/>
    </row>
    <row r="596" spans="1:18" ht="15.75" customHeight="1">
      <c r="A596" s="119"/>
      <c r="B596" s="119"/>
      <c r="C596" s="122"/>
      <c r="D596" s="122"/>
      <c r="E596" s="122"/>
      <c r="F596" s="119"/>
      <c r="G596" s="119"/>
      <c r="H596" s="182"/>
      <c r="I596" s="184"/>
      <c r="J596" s="119"/>
      <c r="Q596" s="119"/>
      <c r="R596" s="119"/>
    </row>
    <row r="597" spans="1:18" ht="15.75" customHeight="1">
      <c r="A597" s="119"/>
      <c r="B597" s="119"/>
      <c r="C597" s="122"/>
      <c r="D597" s="122"/>
      <c r="E597" s="122"/>
      <c r="F597" s="119"/>
      <c r="G597" s="119"/>
      <c r="H597" s="182"/>
      <c r="I597" s="184"/>
      <c r="J597" s="119"/>
      <c r="Q597" s="119"/>
      <c r="R597" s="119"/>
    </row>
    <row r="598" spans="1:18" ht="15.75" customHeight="1">
      <c r="A598" s="119"/>
      <c r="B598" s="119"/>
      <c r="C598" s="122"/>
      <c r="D598" s="122"/>
      <c r="E598" s="122"/>
      <c r="F598" s="119"/>
      <c r="G598" s="119"/>
      <c r="H598" s="182"/>
      <c r="I598" s="184"/>
      <c r="J598" s="119"/>
      <c r="Q598" s="119"/>
      <c r="R598" s="119"/>
    </row>
    <row r="599" spans="1:18" ht="15.75" customHeight="1">
      <c r="A599" s="119"/>
      <c r="B599" s="119"/>
      <c r="C599" s="122"/>
      <c r="D599" s="122"/>
      <c r="E599" s="122"/>
      <c r="F599" s="119"/>
      <c r="G599" s="119"/>
      <c r="H599" s="182"/>
      <c r="I599" s="184"/>
      <c r="J599" s="119"/>
      <c r="Q599" s="119"/>
      <c r="R599" s="119"/>
    </row>
    <row r="600" spans="1:18" ht="15.75" customHeight="1">
      <c r="A600" s="119"/>
      <c r="B600" s="119"/>
      <c r="C600" s="122"/>
      <c r="D600" s="122"/>
      <c r="E600" s="122"/>
      <c r="F600" s="119"/>
      <c r="G600" s="119"/>
      <c r="H600" s="182"/>
      <c r="I600" s="184"/>
      <c r="J600" s="119"/>
      <c r="Q600" s="119"/>
      <c r="R600" s="119"/>
    </row>
    <row r="601" spans="1:18" ht="15.75" customHeight="1">
      <c r="A601" s="119"/>
      <c r="B601" s="119"/>
      <c r="C601" s="122"/>
      <c r="D601" s="122"/>
      <c r="E601" s="122"/>
      <c r="F601" s="119"/>
      <c r="G601" s="119"/>
      <c r="H601" s="182"/>
      <c r="I601" s="184"/>
      <c r="J601" s="119"/>
      <c r="Q601" s="119"/>
      <c r="R601" s="119"/>
    </row>
    <row r="602" spans="1:18" ht="15.75" customHeight="1">
      <c r="A602" s="119"/>
      <c r="B602" s="119"/>
      <c r="C602" s="122"/>
      <c r="D602" s="122"/>
      <c r="E602" s="122"/>
      <c r="F602" s="119"/>
      <c r="G602" s="119"/>
      <c r="H602" s="182"/>
      <c r="I602" s="184"/>
      <c r="J602" s="119"/>
      <c r="Q602" s="119"/>
      <c r="R602" s="119"/>
    </row>
    <row r="603" spans="1:18" ht="15.75" customHeight="1">
      <c r="A603" s="119"/>
      <c r="B603" s="119"/>
      <c r="C603" s="122"/>
      <c r="D603" s="122"/>
      <c r="E603" s="122"/>
      <c r="F603" s="119"/>
      <c r="G603" s="119"/>
      <c r="H603" s="182"/>
      <c r="I603" s="184"/>
      <c r="J603" s="119"/>
      <c r="Q603" s="119"/>
      <c r="R603" s="119"/>
    </row>
    <row r="604" spans="1:18" ht="15.75" customHeight="1">
      <c r="A604" s="119"/>
      <c r="B604" s="119"/>
      <c r="C604" s="122"/>
      <c r="D604" s="122"/>
      <c r="E604" s="122"/>
      <c r="F604" s="119"/>
      <c r="G604" s="119"/>
      <c r="H604" s="182"/>
      <c r="I604" s="184"/>
      <c r="J604" s="119"/>
      <c r="Q604" s="119"/>
      <c r="R604" s="119"/>
    </row>
    <row r="605" spans="1:18" ht="15.75" customHeight="1">
      <c r="A605" s="119"/>
      <c r="B605" s="119"/>
      <c r="C605" s="122"/>
      <c r="D605" s="122"/>
      <c r="E605" s="122"/>
      <c r="F605" s="119"/>
      <c r="G605" s="119"/>
      <c r="H605" s="182"/>
      <c r="I605" s="184"/>
      <c r="J605" s="119"/>
      <c r="Q605" s="119"/>
      <c r="R605" s="119"/>
    </row>
    <row r="606" spans="1:18" ht="15.75" customHeight="1">
      <c r="A606" s="119"/>
      <c r="B606" s="119"/>
      <c r="C606" s="122"/>
      <c r="D606" s="122"/>
      <c r="E606" s="122"/>
      <c r="F606" s="119"/>
      <c r="G606" s="119"/>
      <c r="H606" s="182"/>
      <c r="I606" s="184"/>
      <c r="J606" s="119"/>
      <c r="Q606" s="119"/>
      <c r="R606" s="119"/>
    </row>
    <row r="607" spans="1:18" ht="15.75" customHeight="1">
      <c r="A607" s="119"/>
      <c r="B607" s="119"/>
      <c r="C607" s="122"/>
      <c r="D607" s="122"/>
      <c r="E607" s="122"/>
      <c r="F607" s="119"/>
      <c r="G607" s="119"/>
      <c r="H607" s="182"/>
      <c r="I607" s="184"/>
      <c r="J607" s="119"/>
      <c r="Q607" s="119"/>
      <c r="R607" s="119"/>
    </row>
    <row r="608" spans="1:18" ht="15.75" customHeight="1">
      <c r="A608" s="119"/>
      <c r="B608" s="119"/>
      <c r="C608" s="122"/>
      <c r="D608" s="122"/>
      <c r="E608" s="122"/>
      <c r="F608" s="119"/>
      <c r="G608" s="119"/>
      <c r="H608" s="182"/>
      <c r="I608" s="184"/>
      <c r="J608" s="119"/>
      <c r="Q608" s="119"/>
      <c r="R608" s="119"/>
    </row>
    <row r="609" spans="1:18" ht="15.75" customHeight="1">
      <c r="A609" s="119"/>
      <c r="B609" s="119"/>
      <c r="C609" s="122"/>
      <c r="D609" s="122"/>
      <c r="E609" s="122"/>
      <c r="F609" s="119"/>
      <c r="G609" s="119"/>
      <c r="H609" s="182"/>
      <c r="I609" s="184"/>
      <c r="J609" s="119"/>
      <c r="Q609" s="119"/>
      <c r="R609" s="119"/>
    </row>
    <row r="610" spans="1:18" ht="15.75" customHeight="1">
      <c r="A610" s="119"/>
      <c r="B610" s="119"/>
      <c r="C610" s="122"/>
      <c r="D610" s="122"/>
      <c r="E610" s="122"/>
      <c r="F610" s="119"/>
      <c r="G610" s="119"/>
      <c r="H610" s="182"/>
      <c r="I610" s="184"/>
      <c r="J610" s="119"/>
      <c r="Q610" s="119"/>
      <c r="R610" s="119"/>
    </row>
    <row r="611" spans="1:18" ht="15.75" customHeight="1">
      <c r="A611" s="119"/>
      <c r="B611" s="119"/>
      <c r="C611" s="122"/>
      <c r="D611" s="122"/>
      <c r="E611" s="122"/>
      <c r="F611" s="119"/>
      <c r="G611" s="119"/>
      <c r="H611" s="182"/>
      <c r="I611" s="184"/>
      <c r="J611" s="119"/>
      <c r="Q611" s="119"/>
      <c r="R611" s="119"/>
    </row>
    <row r="612" spans="1:18" ht="15.75" customHeight="1">
      <c r="A612" s="119"/>
      <c r="B612" s="119"/>
      <c r="C612" s="122"/>
      <c r="D612" s="122"/>
      <c r="E612" s="122"/>
      <c r="F612" s="119"/>
      <c r="G612" s="119"/>
      <c r="H612" s="182"/>
      <c r="I612" s="184"/>
      <c r="J612" s="119"/>
      <c r="Q612" s="119"/>
      <c r="R612" s="119"/>
    </row>
    <row r="613" spans="1:18" ht="15.75" customHeight="1">
      <c r="A613" s="119"/>
      <c r="B613" s="119"/>
      <c r="C613" s="122"/>
      <c r="D613" s="122"/>
      <c r="E613" s="122"/>
      <c r="F613" s="119"/>
      <c r="G613" s="119"/>
      <c r="H613" s="182"/>
      <c r="I613" s="184"/>
      <c r="J613" s="119"/>
      <c r="Q613" s="119"/>
      <c r="R613" s="119"/>
    </row>
    <row r="614" spans="1:18" ht="15.75" customHeight="1">
      <c r="A614" s="119"/>
      <c r="B614" s="119"/>
      <c r="C614" s="122"/>
      <c r="D614" s="122"/>
      <c r="E614" s="122"/>
      <c r="F614" s="119"/>
      <c r="G614" s="119"/>
      <c r="H614" s="182"/>
      <c r="I614" s="184"/>
      <c r="J614" s="119"/>
      <c r="Q614" s="119"/>
      <c r="R614" s="119"/>
    </row>
    <row r="615" spans="1:18" ht="15.75" customHeight="1">
      <c r="A615" s="119"/>
      <c r="B615" s="119"/>
      <c r="C615" s="122"/>
      <c r="D615" s="122"/>
      <c r="E615" s="122"/>
      <c r="F615" s="119"/>
      <c r="G615" s="119"/>
      <c r="H615" s="182"/>
      <c r="I615" s="184"/>
      <c r="J615" s="119"/>
      <c r="Q615" s="119"/>
      <c r="R615" s="119"/>
    </row>
    <row r="616" spans="1:18" ht="15.75" customHeight="1">
      <c r="A616" s="119"/>
      <c r="B616" s="119"/>
      <c r="C616" s="122"/>
      <c r="D616" s="122"/>
      <c r="E616" s="122"/>
      <c r="F616" s="119"/>
      <c r="G616" s="119"/>
      <c r="H616" s="182"/>
      <c r="I616" s="184"/>
      <c r="J616" s="119"/>
      <c r="Q616" s="119"/>
      <c r="R616" s="119"/>
    </row>
    <row r="617" spans="1:18" ht="15.75" customHeight="1">
      <c r="A617" s="119"/>
      <c r="B617" s="119"/>
      <c r="C617" s="122"/>
      <c r="D617" s="122"/>
      <c r="E617" s="122"/>
      <c r="F617" s="119"/>
      <c r="G617" s="119"/>
      <c r="H617" s="182"/>
      <c r="I617" s="184"/>
      <c r="J617" s="119"/>
      <c r="Q617" s="119"/>
      <c r="R617" s="119"/>
    </row>
    <row r="618" spans="1:18" ht="15.75" customHeight="1">
      <c r="A618" s="119"/>
      <c r="B618" s="119"/>
      <c r="C618" s="122"/>
      <c r="D618" s="122"/>
      <c r="E618" s="122"/>
      <c r="F618" s="119"/>
      <c r="G618" s="119"/>
      <c r="H618" s="182"/>
      <c r="I618" s="184"/>
      <c r="J618" s="119"/>
      <c r="Q618" s="119"/>
      <c r="R618" s="119"/>
    </row>
    <row r="619" spans="1:18" ht="15.75" customHeight="1">
      <c r="A619" s="119"/>
      <c r="B619" s="119"/>
      <c r="C619" s="122"/>
      <c r="D619" s="122"/>
      <c r="E619" s="122"/>
      <c r="F619" s="119"/>
      <c r="G619" s="119"/>
      <c r="H619" s="182"/>
      <c r="I619" s="184"/>
      <c r="J619" s="119"/>
      <c r="Q619" s="119"/>
      <c r="R619" s="119"/>
    </row>
    <row r="620" spans="1:18" ht="15.75" customHeight="1">
      <c r="A620" s="119"/>
      <c r="B620" s="119"/>
      <c r="C620" s="122"/>
      <c r="D620" s="122"/>
      <c r="E620" s="122"/>
      <c r="F620" s="119"/>
      <c r="G620" s="119"/>
      <c r="H620" s="182"/>
      <c r="I620" s="184"/>
      <c r="J620" s="119"/>
      <c r="Q620" s="119"/>
      <c r="R620" s="119"/>
    </row>
    <row r="621" spans="1:18" ht="15.75" customHeight="1">
      <c r="A621" s="119"/>
      <c r="B621" s="119"/>
      <c r="C621" s="122"/>
      <c r="D621" s="122"/>
      <c r="E621" s="122"/>
      <c r="F621" s="119"/>
      <c r="G621" s="119"/>
      <c r="H621" s="182"/>
      <c r="I621" s="184"/>
      <c r="J621" s="119"/>
      <c r="Q621" s="119"/>
      <c r="R621" s="119"/>
    </row>
    <row r="622" spans="1:18" ht="15.75" customHeight="1">
      <c r="A622" s="119"/>
      <c r="B622" s="119"/>
      <c r="C622" s="122"/>
      <c r="D622" s="122"/>
      <c r="E622" s="122"/>
      <c r="F622" s="119"/>
      <c r="G622" s="119"/>
      <c r="H622" s="182"/>
      <c r="I622" s="184"/>
      <c r="J622" s="119"/>
      <c r="Q622" s="119"/>
      <c r="R622" s="119"/>
    </row>
    <row r="623" spans="1:18" ht="15.75" customHeight="1">
      <c r="A623" s="119"/>
      <c r="B623" s="119"/>
      <c r="C623" s="122"/>
      <c r="D623" s="122"/>
      <c r="E623" s="122"/>
      <c r="F623" s="119"/>
      <c r="G623" s="119"/>
      <c r="H623" s="182"/>
      <c r="I623" s="184"/>
      <c r="J623" s="119"/>
      <c r="Q623" s="119"/>
      <c r="R623" s="119"/>
    </row>
    <row r="624" spans="1:18" ht="15.75" customHeight="1">
      <c r="A624" s="119"/>
      <c r="B624" s="119"/>
      <c r="C624" s="122"/>
      <c r="D624" s="122"/>
      <c r="E624" s="122"/>
      <c r="F624" s="119"/>
      <c r="G624" s="119"/>
      <c r="H624" s="182"/>
      <c r="I624" s="184"/>
      <c r="J624" s="119"/>
      <c r="Q624" s="119"/>
      <c r="R624" s="119"/>
    </row>
    <row r="625" spans="1:18" ht="15.75" customHeight="1">
      <c r="A625" s="119"/>
      <c r="B625" s="119"/>
      <c r="C625" s="122"/>
      <c r="D625" s="122"/>
      <c r="E625" s="122"/>
      <c r="F625" s="119"/>
      <c r="G625" s="119"/>
      <c r="H625" s="182"/>
      <c r="I625" s="184"/>
      <c r="J625" s="119"/>
      <c r="Q625" s="119"/>
      <c r="R625" s="119"/>
    </row>
    <row r="626" spans="1:18" ht="15.75" customHeight="1">
      <c r="A626" s="119"/>
      <c r="B626" s="119"/>
      <c r="C626" s="122"/>
      <c r="D626" s="122"/>
      <c r="E626" s="122"/>
      <c r="F626" s="119"/>
      <c r="G626" s="119"/>
      <c r="H626" s="182"/>
      <c r="I626" s="184"/>
      <c r="J626" s="119"/>
      <c r="Q626" s="119"/>
      <c r="R626" s="119"/>
    </row>
    <row r="627" spans="1:18" ht="15.75" customHeight="1">
      <c r="A627" s="119"/>
      <c r="B627" s="119"/>
      <c r="C627" s="122"/>
      <c r="D627" s="122"/>
      <c r="E627" s="122"/>
      <c r="F627" s="119"/>
      <c r="G627" s="119"/>
      <c r="H627" s="182"/>
      <c r="I627" s="184"/>
      <c r="J627" s="119"/>
      <c r="Q627" s="119"/>
      <c r="R627" s="119"/>
    </row>
    <row r="628" spans="1:18" ht="15.75" customHeight="1">
      <c r="A628" s="119"/>
      <c r="B628" s="119"/>
      <c r="C628" s="122"/>
      <c r="D628" s="122"/>
      <c r="E628" s="122"/>
      <c r="F628" s="119"/>
      <c r="G628" s="119"/>
      <c r="H628" s="182"/>
      <c r="I628" s="184"/>
      <c r="J628" s="119"/>
      <c r="Q628" s="119"/>
      <c r="R628" s="119"/>
    </row>
    <row r="629" spans="1:18" ht="15.75" customHeight="1">
      <c r="A629" s="119"/>
      <c r="B629" s="119"/>
      <c r="C629" s="122"/>
      <c r="D629" s="122"/>
      <c r="E629" s="122"/>
      <c r="F629" s="119"/>
      <c r="G629" s="119"/>
      <c r="H629" s="182"/>
      <c r="I629" s="184"/>
      <c r="J629" s="119"/>
      <c r="Q629" s="119"/>
      <c r="R629" s="119"/>
    </row>
    <row r="630" spans="1:18" ht="15.75" customHeight="1">
      <c r="A630" s="119"/>
      <c r="B630" s="119"/>
      <c r="C630" s="122"/>
      <c r="D630" s="122"/>
      <c r="E630" s="122"/>
      <c r="F630" s="119"/>
      <c r="G630" s="119"/>
      <c r="H630" s="182"/>
      <c r="I630" s="184"/>
      <c r="J630" s="119"/>
      <c r="Q630" s="119"/>
      <c r="R630" s="119"/>
    </row>
    <row r="631" spans="1:18" ht="15.75" customHeight="1">
      <c r="A631" s="119"/>
      <c r="B631" s="119"/>
      <c r="C631" s="122"/>
      <c r="D631" s="122"/>
      <c r="E631" s="122"/>
      <c r="F631" s="119"/>
      <c r="G631" s="119"/>
      <c r="H631" s="182"/>
      <c r="I631" s="184"/>
      <c r="J631" s="119"/>
      <c r="Q631" s="119"/>
      <c r="R631" s="119"/>
    </row>
    <row r="632" spans="1:18" ht="15.75" customHeight="1">
      <c r="A632" s="119"/>
      <c r="B632" s="119"/>
      <c r="C632" s="122"/>
      <c r="D632" s="122"/>
      <c r="E632" s="122"/>
      <c r="F632" s="119"/>
      <c r="G632" s="119"/>
      <c r="H632" s="182"/>
      <c r="I632" s="184"/>
      <c r="J632" s="119"/>
      <c r="Q632" s="119"/>
      <c r="R632" s="119"/>
    </row>
    <row r="633" spans="1:18" ht="15.75" customHeight="1">
      <c r="A633" s="119"/>
      <c r="B633" s="119"/>
      <c r="C633" s="122"/>
      <c r="D633" s="122"/>
      <c r="E633" s="122"/>
      <c r="F633" s="119"/>
      <c r="G633" s="119"/>
      <c r="H633" s="182"/>
      <c r="I633" s="184"/>
      <c r="J633" s="119"/>
      <c r="Q633" s="119"/>
      <c r="R633" s="119"/>
    </row>
    <row r="634" spans="1:18" ht="15.75" customHeight="1">
      <c r="A634" s="119"/>
      <c r="B634" s="119"/>
      <c r="C634" s="122"/>
      <c r="D634" s="122"/>
      <c r="E634" s="122"/>
      <c r="F634" s="119"/>
      <c r="G634" s="119"/>
      <c r="H634" s="182"/>
      <c r="I634" s="184"/>
      <c r="J634" s="119"/>
      <c r="Q634" s="119"/>
      <c r="R634" s="119"/>
    </row>
    <row r="635" spans="1:18" ht="15.75" customHeight="1">
      <c r="A635" s="119"/>
      <c r="B635" s="119"/>
      <c r="C635" s="122"/>
      <c r="D635" s="122"/>
      <c r="E635" s="122"/>
      <c r="F635" s="119"/>
      <c r="G635" s="119"/>
      <c r="H635" s="182"/>
      <c r="I635" s="184"/>
      <c r="J635" s="119"/>
      <c r="Q635" s="119"/>
      <c r="R635" s="119"/>
    </row>
    <row r="636" spans="1:18" ht="15.75" customHeight="1">
      <c r="A636" s="119"/>
      <c r="B636" s="119"/>
      <c r="C636" s="122"/>
      <c r="D636" s="122"/>
      <c r="E636" s="122"/>
      <c r="F636" s="119"/>
      <c r="G636" s="119"/>
      <c r="H636" s="182"/>
      <c r="I636" s="184"/>
      <c r="J636" s="119"/>
      <c r="Q636" s="119"/>
      <c r="R636" s="119"/>
    </row>
    <row r="637" spans="1:18" ht="15.75" customHeight="1">
      <c r="A637" s="119"/>
      <c r="B637" s="119"/>
      <c r="C637" s="122"/>
      <c r="D637" s="122"/>
      <c r="E637" s="122"/>
      <c r="F637" s="119"/>
      <c r="G637" s="119"/>
      <c r="H637" s="182"/>
      <c r="I637" s="184"/>
      <c r="J637" s="119"/>
      <c r="Q637" s="119"/>
      <c r="R637" s="119"/>
    </row>
    <row r="638" spans="1:18" ht="15.75" customHeight="1">
      <c r="A638" s="119"/>
      <c r="B638" s="119"/>
      <c r="C638" s="122"/>
      <c r="D638" s="122"/>
      <c r="E638" s="122"/>
      <c r="F638" s="119"/>
      <c r="G638" s="119"/>
      <c r="H638" s="182"/>
      <c r="I638" s="184"/>
      <c r="J638" s="119"/>
      <c r="Q638" s="119"/>
      <c r="R638" s="119"/>
    </row>
    <row r="639" spans="1:18" ht="15.75" customHeight="1">
      <c r="A639" s="119"/>
      <c r="B639" s="119"/>
      <c r="C639" s="122"/>
      <c r="D639" s="122"/>
      <c r="E639" s="122"/>
      <c r="F639" s="119"/>
      <c r="G639" s="119"/>
      <c r="H639" s="182"/>
      <c r="I639" s="184"/>
      <c r="J639" s="119"/>
      <c r="Q639" s="119"/>
      <c r="R639" s="119"/>
    </row>
    <row r="640" spans="1:18" ht="15.75" customHeight="1">
      <c r="A640" s="119"/>
      <c r="B640" s="119"/>
      <c r="C640" s="122"/>
      <c r="D640" s="122"/>
      <c r="E640" s="122"/>
      <c r="F640" s="119"/>
      <c r="G640" s="119"/>
      <c r="H640" s="182"/>
      <c r="I640" s="184"/>
      <c r="J640" s="119"/>
      <c r="Q640" s="119"/>
      <c r="R640" s="119"/>
    </row>
    <row r="641" spans="1:18" ht="15.75" customHeight="1">
      <c r="A641" s="119"/>
      <c r="B641" s="119"/>
      <c r="C641" s="122"/>
      <c r="D641" s="122"/>
      <c r="E641" s="122"/>
      <c r="F641" s="119"/>
      <c r="G641" s="119"/>
      <c r="H641" s="182"/>
      <c r="I641" s="184"/>
      <c r="J641" s="119"/>
      <c r="Q641" s="119"/>
      <c r="R641" s="119"/>
    </row>
    <row r="642" spans="1:18" ht="15.75" customHeight="1">
      <c r="A642" s="119"/>
      <c r="B642" s="119"/>
      <c r="C642" s="122"/>
      <c r="D642" s="122"/>
      <c r="E642" s="122"/>
      <c r="F642" s="119"/>
      <c r="G642" s="119"/>
      <c r="H642" s="182"/>
      <c r="I642" s="184"/>
      <c r="J642" s="119"/>
      <c r="Q642" s="119"/>
      <c r="R642" s="119"/>
    </row>
    <row r="643" spans="1:18" ht="15.75" customHeight="1">
      <c r="A643" s="119"/>
      <c r="B643" s="119"/>
      <c r="C643" s="122"/>
      <c r="D643" s="122"/>
      <c r="E643" s="122"/>
      <c r="F643" s="119"/>
      <c r="G643" s="119"/>
      <c r="H643" s="182"/>
      <c r="I643" s="184"/>
      <c r="J643" s="119"/>
      <c r="Q643" s="119"/>
      <c r="R643" s="119"/>
    </row>
    <row r="644" spans="1:18" ht="15.75" customHeight="1">
      <c r="A644" s="119"/>
      <c r="B644" s="119"/>
      <c r="C644" s="122"/>
      <c r="D644" s="122"/>
      <c r="E644" s="122"/>
      <c r="F644" s="119"/>
      <c r="G644" s="119"/>
      <c r="H644" s="182"/>
      <c r="I644" s="184"/>
      <c r="J644" s="119"/>
      <c r="Q644" s="119"/>
      <c r="R644" s="119"/>
    </row>
    <row r="645" spans="1:18" ht="15.75" customHeight="1">
      <c r="A645" s="119"/>
      <c r="B645" s="119"/>
      <c r="C645" s="122"/>
      <c r="D645" s="122"/>
      <c r="E645" s="122"/>
      <c r="F645" s="119"/>
      <c r="G645" s="119"/>
      <c r="H645" s="182"/>
      <c r="I645" s="184"/>
      <c r="J645" s="119"/>
      <c r="Q645" s="119"/>
      <c r="R645" s="119"/>
    </row>
    <row r="646" spans="1:18" ht="15.75" customHeight="1">
      <c r="A646" s="119"/>
      <c r="B646" s="119"/>
      <c r="C646" s="122"/>
      <c r="D646" s="122"/>
      <c r="E646" s="122"/>
      <c r="F646" s="119"/>
      <c r="G646" s="119"/>
      <c r="H646" s="182"/>
      <c r="I646" s="184"/>
      <c r="J646" s="119"/>
      <c r="Q646" s="119"/>
      <c r="R646" s="119"/>
    </row>
    <row r="647" spans="1:18" ht="15.75" customHeight="1">
      <c r="A647" s="119"/>
      <c r="B647" s="119"/>
      <c r="C647" s="122"/>
      <c r="D647" s="122"/>
      <c r="E647" s="122"/>
      <c r="F647" s="119"/>
      <c r="G647" s="119"/>
      <c r="H647" s="182"/>
      <c r="I647" s="184"/>
      <c r="J647" s="119"/>
      <c r="Q647" s="119"/>
      <c r="R647" s="119"/>
    </row>
    <row r="648" spans="1:18" ht="15.75" customHeight="1">
      <c r="A648" s="119"/>
      <c r="B648" s="119"/>
      <c r="C648" s="122"/>
      <c r="D648" s="122"/>
      <c r="E648" s="122"/>
      <c r="F648" s="119"/>
      <c r="G648" s="119"/>
      <c r="H648" s="182"/>
      <c r="I648" s="184"/>
      <c r="J648" s="119"/>
      <c r="Q648" s="119"/>
      <c r="R648" s="119"/>
    </row>
    <row r="649" spans="1:18" ht="15.75" customHeight="1">
      <c r="A649" s="119"/>
      <c r="B649" s="119"/>
      <c r="C649" s="122"/>
      <c r="D649" s="122"/>
      <c r="E649" s="122"/>
      <c r="F649" s="119"/>
      <c r="G649" s="119"/>
      <c r="H649" s="182"/>
      <c r="I649" s="184"/>
      <c r="J649" s="119"/>
      <c r="Q649" s="119"/>
      <c r="R649" s="119"/>
    </row>
    <row r="650" spans="1:18" ht="15.75" customHeight="1">
      <c r="A650" s="119"/>
      <c r="B650" s="119"/>
      <c r="C650" s="122"/>
      <c r="D650" s="122"/>
      <c r="E650" s="122"/>
      <c r="F650" s="119"/>
      <c r="G650" s="119"/>
      <c r="H650" s="182"/>
      <c r="I650" s="184"/>
      <c r="J650" s="119"/>
      <c r="Q650" s="119"/>
      <c r="R650" s="119"/>
    </row>
    <row r="651" spans="1:18" ht="15.75" customHeight="1">
      <c r="A651" s="119"/>
      <c r="B651" s="119"/>
      <c r="C651" s="122"/>
      <c r="D651" s="122"/>
      <c r="E651" s="122"/>
      <c r="F651" s="119"/>
      <c r="G651" s="119"/>
      <c r="H651" s="182"/>
      <c r="I651" s="184"/>
      <c r="J651" s="119"/>
      <c r="Q651" s="119"/>
      <c r="R651" s="119"/>
    </row>
    <row r="652" spans="1:18" ht="15.75" customHeight="1">
      <c r="A652" s="119"/>
      <c r="B652" s="119"/>
      <c r="C652" s="122"/>
      <c r="D652" s="122"/>
      <c r="E652" s="122"/>
      <c r="F652" s="119"/>
      <c r="G652" s="119"/>
      <c r="H652" s="182"/>
      <c r="I652" s="184"/>
      <c r="J652" s="119"/>
      <c r="Q652" s="119"/>
      <c r="R652" s="119"/>
    </row>
    <row r="653" spans="1:18" ht="15.75" customHeight="1">
      <c r="A653" s="119"/>
      <c r="B653" s="119"/>
      <c r="C653" s="122"/>
      <c r="D653" s="122"/>
      <c r="E653" s="122"/>
      <c r="F653" s="119"/>
      <c r="G653" s="119"/>
      <c r="H653" s="182"/>
      <c r="I653" s="184"/>
      <c r="J653" s="119"/>
      <c r="Q653" s="119"/>
      <c r="R653" s="119"/>
    </row>
    <row r="654" spans="1:18" ht="15.75" customHeight="1">
      <c r="A654" s="119"/>
      <c r="B654" s="119"/>
      <c r="C654" s="122"/>
      <c r="D654" s="122"/>
      <c r="E654" s="122"/>
      <c r="F654" s="119"/>
      <c r="G654" s="119"/>
      <c r="H654" s="182"/>
      <c r="I654" s="184"/>
      <c r="J654" s="119"/>
      <c r="Q654" s="119"/>
      <c r="R654" s="119"/>
    </row>
    <row r="655" spans="1:18" ht="15.75" customHeight="1">
      <c r="A655" s="119"/>
      <c r="B655" s="119"/>
      <c r="C655" s="122"/>
      <c r="D655" s="122"/>
      <c r="E655" s="122"/>
      <c r="F655" s="119"/>
      <c r="G655" s="119"/>
      <c r="H655" s="182"/>
      <c r="I655" s="184"/>
      <c r="J655" s="119"/>
      <c r="Q655" s="119"/>
      <c r="R655" s="119"/>
    </row>
    <row r="656" spans="1:18" ht="15.75" customHeight="1">
      <c r="A656" s="119"/>
      <c r="B656" s="119"/>
      <c r="C656" s="122"/>
      <c r="D656" s="122"/>
      <c r="E656" s="122"/>
      <c r="F656" s="119"/>
      <c r="G656" s="119"/>
      <c r="H656" s="182"/>
      <c r="I656" s="184"/>
      <c r="J656" s="119"/>
      <c r="Q656" s="119"/>
      <c r="R656" s="119"/>
    </row>
    <row r="657" spans="1:18" ht="15.75" customHeight="1">
      <c r="A657" s="119"/>
      <c r="B657" s="119"/>
      <c r="C657" s="122"/>
      <c r="D657" s="122"/>
      <c r="E657" s="122"/>
      <c r="F657" s="119"/>
      <c r="G657" s="119"/>
      <c r="H657" s="182"/>
      <c r="I657" s="184"/>
      <c r="J657" s="119"/>
      <c r="Q657" s="119"/>
      <c r="R657" s="119"/>
    </row>
    <row r="658" spans="1:18" ht="15.75" customHeight="1">
      <c r="A658" s="119"/>
      <c r="B658" s="119"/>
      <c r="C658" s="122"/>
      <c r="D658" s="122"/>
      <c r="E658" s="122"/>
      <c r="F658" s="119"/>
      <c r="G658" s="119"/>
      <c r="H658" s="182"/>
      <c r="I658" s="184"/>
      <c r="J658" s="119"/>
      <c r="Q658" s="119"/>
      <c r="R658" s="119"/>
    </row>
    <row r="659" spans="1:18" ht="15.75" customHeight="1">
      <c r="A659" s="119"/>
      <c r="B659" s="119"/>
      <c r="C659" s="122"/>
      <c r="D659" s="122"/>
      <c r="E659" s="122"/>
      <c r="F659" s="119"/>
      <c r="G659" s="119"/>
      <c r="H659" s="182"/>
      <c r="I659" s="184"/>
      <c r="J659" s="119"/>
      <c r="Q659" s="119"/>
      <c r="R659" s="119"/>
    </row>
    <row r="660" spans="1:18" ht="15.75" customHeight="1">
      <c r="A660" s="119"/>
      <c r="B660" s="119"/>
      <c r="C660" s="122"/>
      <c r="D660" s="122"/>
      <c r="E660" s="122"/>
      <c r="F660" s="119"/>
      <c r="G660" s="119"/>
      <c r="H660" s="182"/>
      <c r="I660" s="184"/>
      <c r="J660" s="119"/>
      <c r="Q660" s="119"/>
      <c r="R660" s="119"/>
    </row>
    <row r="661" spans="1:18" ht="15.75" customHeight="1">
      <c r="A661" s="119"/>
      <c r="B661" s="119"/>
      <c r="C661" s="122"/>
      <c r="D661" s="122"/>
      <c r="E661" s="122"/>
      <c r="F661" s="119"/>
      <c r="G661" s="119"/>
      <c r="H661" s="182"/>
      <c r="I661" s="184"/>
      <c r="J661" s="119"/>
      <c r="Q661" s="119"/>
      <c r="R661" s="119"/>
    </row>
    <row r="662" spans="1:18" ht="15.75" customHeight="1">
      <c r="A662" s="119"/>
      <c r="B662" s="119"/>
      <c r="C662" s="122"/>
      <c r="D662" s="122"/>
      <c r="E662" s="122"/>
      <c r="F662" s="119"/>
      <c r="G662" s="119"/>
      <c r="H662" s="182"/>
      <c r="I662" s="184"/>
      <c r="J662" s="119"/>
      <c r="Q662" s="119"/>
      <c r="R662" s="119"/>
    </row>
    <row r="663" spans="1:18" ht="15.75" customHeight="1">
      <c r="A663" s="119"/>
      <c r="B663" s="119"/>
      <c r="C663" s="122"/>
      <c r="D663" s="122"/>
      <c r="E663" s="122"/>
      <c r="F663" s="119"/>
      <c r="G663" s="119"/>
      <c r="H663" s="182"/>
      <c r="I663" s="184"/>
      <c r="J663" s="119"/>
      <c r="Q663" s="119"/>
      <c r="R663" s="119"/>
    </row>
    <row r="664" spans="1:18" ht="15.75" customHeight="1">
      <c r="A664" s="119"/>
      <c r="B664" s="119"/>
      <c r="C664" s="122"/>
      <c r="D664" s="122"/>
      <c r="E664" s="122"/>
      <c r="F664" s="119"/>
      <c r="G664" s="119"/>
      <c r="H664" s="182"/>
      <c r="I664" s="184"/>
      <c r="J664" s="119"/>
      <c r="Q664" s="119"/>
      <c r="R664" s="119"/>
    </row>
    <row r="665" spans="1:18" ht="15.75" customHeight="1">
      <c r="A665" s="119"/>
      <c r="B665" s="119"/>
      <c r="C665" s="122"/>
      <c r="D665" s="122"/>
      <c r="E665" s="122"/>
      <c r="F665" s="119"/>
      <c r="G665" s="119"/>
      <c r="H665" s="182"/>
      <c r="I665" s="184"/>
      <c r="J665" s="119"/>
      <c r="Q665" s="119"/>
      <c r="R665" s="119"/>
    </row>
    <row r="666" spans="1:18" ht="15.75" customHeight="1">
      <c r="A666" s="119"/>
      <c r="B666" s="119"/>
      <c r="C666" s="122"/>
      <c r="D666" s="122"/>
      <c r="E666" s="122"/>
      <c r="F666" s="119"/>
      <c r="G666" s="119"/>
      <c r="H666" s="182"/>
      <c r="I666" s="184"/>
      <c r="J666" s="119"/>
      <c r="Q666" s="119"/>
      <c r="R666" s="119"/>
    </row>
    <row r="667" spans="1:18" ht="15.75" customHeight="1">
      <c r="A667" s="119"/>
      <c r="B667" s="119"/>
      <c r="C667" s="122"/>
      <c r="D667" s="122"/>
      <c r="E667" s="122"/>
      <c r="F667" s="119"/>
      <c r="G667" s="119"/>
      <c r="H667" s="182"/>
      <c r="I667" s="184"/>
      <c r="J667" s="119"/>
      <c r="Q667" s="119"/>
      <c r="R667" s="119"/>
    </row>
    <row r="668" spans="1:18" ht="15.75" customHeight="1">
      <c r="A668" s="119"/>
      <c r="B668" s="119"/>
      <c r="C668" s="122"/>
      <c r="D668" s="122"/>
      <c r="E668" s="122"/>
      <c r="F668" s="119"/>
      <c r="G668" s="119"/>
      <c r="H668" s="182"/>
      <c r="I668" s="184"/>
      <c r="J668" s="119"/>
      <c r="Q668" s="119"/>
      <c r="R668" s="119"/>
    </row>
    <row r="669" spans="1:18" ht="15.75" customHeight="1">
      <c r="A669" s="119"/>
      <c r="B669" s="119"/>
      <c r="C669" s="122"/>
      <c r="D669" s="122"/>
      <c r="E669" s="122"/>
      <c r="F669" s="119"/>
      <c r="G669" s="119"/>
      <c r="H669" s="182"/>
      <c r="I669" s="184"/>
      <c r="J669" s="119"/>
      <c r="Q669" s="119"/>
      <c r="R669" s="119"/>
    </row>
    <row r="670" spans="1:18" ht="15.75" customHeight="1">
      <c r="A670" s="119"/>
      <c r="B670" s="119"/>
      <c r="C670" s="122"/>
      <c r="D670" s="122"/>
      <c r="E670" s="122"/>
      <c r="F670" s="119"/>
      <c r="G670" s="119"/>
      <c r="H670" s="182"/>
      <c r="I670" s="184"/>
      <c r="J670" s="119"/>
      <c r="Q670" s="119"/>
      <c r="R670" s="119"/>
    </row>
    <row r="671" spans="1:18" ht="15.75" customHeight="1">
      <c r="A671" s="119"/>
      <c r="B671" s="119"/>
      <c r="C671" s="122"/>
      <c r="D671" s="122"/>
      <c r="E671" s="122"/>
      <c r="F671" s="119"/>
      <c r="G671" s="119"/>
      <c r="H671" s="182"/>
      <c r="I671" s="184"/>
      <c r="J671" s="119"/>
      <c r="Q671" s="119"/>
      <c r="R671" s="119"/>
    </row>
    <row r="672" spans="1:18" ht="15.75" customHeight="1">
      <c r="A672" s="119"/>
      <c r="B672" s="119"/>
      <c r="C672" s="122"/>
      <c r="D672" s="122"/>
      <c r="E672" s="122"/>
      <c r="F672" s="119"/>
      <c r="G672" s="119"/>
      <c r="H672" s="182"/>
      <c r="I672" s="184"/>
      <c r="J672" s="119"/>
      <c r="Q672" s="119"/>
      <c r="R672" s="119"/>
    </row>
    <row r="673" spans="1:18" ht="15.75" customHeight="1">
      <c r="A673" s="119"/>
      <c r="B673" s="119"/>
      <c r="C673" s="122"/>
      <c r="D673" s="122"/>
      <c r="E673" s="122"/>
      <c r="F673" s="119"/>
      <c r="G673" s="119"/>
      <c r="H673" s="182"/>
      <c r="I673" s="184"/>
      <c r="J673" s="119"/>
      <c r="Q673" s="119"/>
      <c r="R673" s="119"/>
    </row>
    <row r="674" spans="1:18" ht="15.75" customHeight="1">
      <c r="A674" s="119"/>
      <c r="B674" s="119"/>
      <c r="C674" s="122"/>
      <c r="D674" s="122"/>
      <c r="E674" s="122"/>
      <c r="F674" s="119"/>
      <c r="G674" s="119"/>
      <c r="H674" s="182"/>
      <c r="I674" s="184"/>
      <c r="J674" s="119"/>
      <c r="Q674" s="119"/>
      <c r="R674" s="119"/>
    </row>
    <row r="675" spans="1:18" ht="15.75" customHeight="1">
      <c r="A675" s="119"/>
      <c r="B675" s="119"/>
      <c r="C675" s="122"/>
      <c r="D675" s="122"/>
      <c r="E675" s="122"/>
      <c r="F675" s="119"/>
      <c r="G675" s="119"/>
      <c r="H675" s="182"/>
      <c r="I675" s="184"/>
      <c r="J675" s="119"/>
      <c r="Q675" s="119"/>
      <c r="R675" s="119"/>
    </row>
    <row r="676" spans="1:18" ht="15.75" customHeight="1">
      <c r="A676" s="119"/>
      <c r="B676" s="119"/>
      <c r="C676" s="122"/>
      <c r="D676" s="122"/>
      <c r="E676" s="122"/>
      <c r="F676" s="119"/>
      <c r="G676" s="119"/>
      <c r="H676" s="182"/>
      <c r="I676" s="184"/>
      <c r="J676" s="119"/>
      <c r="Q676" s="119"/>
      <c r="R676" s="119"/>
    </row>
    <row r="677" spans="1:18" ht="15.75" customHeight="1">
      <c r="A677" s="119"/>
      <c r="B677" s="119"/>
      <c r="C677" s="122"/>
      <c r="D677" s="122"/>
      <c r="E677" s="122"/>
      <c r="F677" s="119"/>
      <c r="G677" s="119"/>
      <c r="H677" s="182"/>
      <c r="I677" s="184"/>
      <c r="J677" s="119"/>
      <c r="Q677" s="119"/>
      <c r="R677" s="119"/>
    </row>
    <row r="678" spans="1:18" ht="15.75" customHeight="1">
      <c r="A678" s="119"/>
      <c r="B678" s="119"/>
      <c r="C678" s="122"/>
      <c r="D678" s="122"/>
      <c r="E678" s="122"/>
      <c r="F678" s="119"/>
      <c r="G678" s="119"/>
      <c r="H678" s="182"/>
      <c r="I678" s="184"/>
      <c r="J678" s="119"/>
      <c r="Q678" s="119"/>
      <c r="R678" s="119"/>
    </row>
    <row r="679" spans="1:18" ht="15.75" customHeight="1">
      <c r="A679" s="119"/>
      <c r="B679" s="119"/>
      <c r="C679" s="122"/>
      <c r="D679" s="122"/>
      <c r="E679" s="122"/>
      <c r="F679" s="119"/>
      <c r="G679" s="119"/>
      <c r="H679" s="182"/>
      <c r="I679" s="184"/>
      <c r="J679" s="119"/>
      <c r="Q679" s="119"/>
      <c r="R679" s="119"/>
    </row>
    <row r="680" spans="1:18" ht="15.75" customHeight="1">
      <c r="A680" s="119"/>
      <c r="B680" s="119"/>
      <c r="C680" s="122"/>
      <c r="D680" s="122"/>
      <c r="E680" s="122"/>
      <c r="F680" s="119"/>
      <c r="G680" s="119"/>
      <c r="H680" s="182"/>
      <c r="I680" s="184"/>
      <c r="J680" s="119"/>
      <c r="Q680" s="119"/>
      <c r="R680" s="119"/>
    </row>
    <row r="681" spans="1:18" ht="15.75" customHeight="1">
      <c r="A681" s="119"/>
      <c r="B681" s="119"/>
      <c r="C681" s="122"/>
      <c r="D681" s="122"/>
      <c r="E681" s="122"/>
      <c r="F681" s="119"/>
      <c r="G681" s="119"/>
      <c r="H681" s="182"/>
      <c r="I681" s="184"/>
      <c r="J681" s="119"/>
      <c r="Q681" s="119"/>
      <c r="R681" s="119"/>
    </row>
    <row r="682" spans="1:18" ht="15.75" customHeight="1">
      <c r="A682" s="119"/>
      <c r="B682" s="119"/>
      <c r="C682" s="122"/>
      <c r="D682" s="122"/>
      <c r="E682" s="122"/>
      <c r="F682" s="119"/>
      <c r="G682" s="119"/>
      <c r="H682" s="182"/>
      <c r="I682" s="184"/>
      <c r="J682" s="119"/>
      <c r="Q682" s="119"/>
      <c r="R682" s="119"/>
    </row>
    <row r="683" spans="1:18" ht="15.75" customHeight="1">
      <c r="A683" s="119"/>
      <c r="B683" s="119"/>
      <c r="C683" s="122"/>
      <c r="D683" s="122"/>
      <c r="E683" s="122"/>
      <c r="F683" s="119"/>
      <c r="G683" s="119"/>
      <c r="H683" s="182"/>
      <c r="I683" s="184"/>
      <c r="J683" s="119"/>
      <c r="Q683" s="119"/>
      <c r="R683" s="119"/>
    </row>
    <row r="684" spans="1:18" ht="15.75" customHeight="1">
      <c r="A684" s="119"/>
      <c r="B684" s="119"/>
      <c r="C684" s="122"/>
      <c r="D684" s="122"/>
      <c r="E684" s="122"/>
      <c r="F684" s="119"/>
      <c r="G684" s="119"/>
      <c r="H684" s="182"/>
      <c r="I684" s="184"/>
      <c r="J684" s="119"/>
      <c r="Q684" s="119"/>
      <c r="R684" s="119"/>
    </row>
    <row r="685" spans="1:18" ht="15.75" customHeight="1">
      <c r="A685" s="119"/>
      <c r="B685" s="119"/>
      <c r="C685" s="122"/>
      <c r="D685" s="122"/>
      <c r="E685" s="122"/>
      <c r="F685" s="119"/>
      <c r="G685" s="119"/>
      <c r="H685" s="182"/>
      <c r="I685" s="184"/>
      <c r="J685" s="119"/>
      <c r="Q685" s="119"/>
      <c r="R685" s="119"/>
    </row>
    <row r="686" spans="1:18" ht="15.75" customHeight="1">
      <c r="A686" s="119"/>
      <c r="B686" s="119"/>
      <c r="C686" s="122"/>
      <c r="D686" s="122"/>
      <c r="E686" s="122"/>
      <c r="F686" s="119"/>
      <c r="G686" s="119"/>
      <c r="H686" s="182"/>
      <c r="I686" s="184"/>
      <c r="J686" s="119"/>
      <c r="Q686" s="119"/>
      <c r="R686" s="119"/>
    </row>
    <row r="687" spans="1:18" ht="15.75" customHeight="1">
      <c r="A687" s="119"/>
      <c r="B687" s="119"/>
      <c r="C687" s="122"/>
      <c r="D687" s="122"/>
      <c r="E687" s="122"/>
      <c r="F687" s="119"/>
      <c r="G687" s="119"/>
      <c r="H687" s="182"/>
      <c r="I687" s="184"/>
      <c r="J687" s="119"/>
      <c r="Q687" s="119"/>
      <c r="R687" s="119"/>
    </row>
    <row r="688" spans="1:18" ht="15.75" customHeight="1">
      <c r="A688" s="119"/>
      <c r="B688" s="119"/>
      <c r="C688" s="122"/>
      <c r="D688" s="122"/>
      <c r="E688" s="122"/>
      <c r="F688" s="119"/>
      <c r="G688" s="119"/>
      <c r="H688" s="182"/>
      <c r="I688" s="184"/>
      <c r="J688" s="119"/>
      <c r="Q688" s="119"/>
      <c r="R688" s="119"/>
    </row>
    <row r="689" spans="1:18" ht="15.75" customHeight="1">
      <c r="A689" s="119"/>
      <c r="B689" s="119"/>
      <c r="C689" s="122"/>
      <c r="D689" s="122"/>
      <c r="E689" s="122"/>
      <c r="F689" s="119"/>
      <c r="G689" s="119"/>
      <c r="H689" s="182"/>
      <c r="I689" s="184"/>
      <c r="J689" s="119"/>
      <c r="Q689" s="119"/>
      <c r="R689" s="119"/>
    </row>
    <row r="690" spans="1:18" ht="15.75" customHeight="1">
      <c r="A690" s="119"/>
      <c r="B690" s="119"/>
      <c r="C690" s="122"/>
      <c r="D690" s="122"/>
      <c r="E690" s="122"/>
      <c r="F690" s="119"/>
      <c r="G690" s="119"/>
      <c r="H690" s="182"/>
      <c r="I690" s="184"/>
      <c r="J690" s="119"/>
      <c r="Q690" s="119"/>
      <c r="R690" s="119"/>
    </row>
    <row r="691" spans="1:18" ht="15.75" customHeight="1">
      <c r="A691" s="119"/>
      <c r="B691" s="119"/>
      <c r="C691" s="122"/>
      <c r="D691" s="122"/>
      <c r="E691" s="122"/>
      <c r="F691" s="119"/>
      <c r="G691" s="119"/>
      <c r="H691" s="182"/>
      <c r="I691" s="184"/>
      <c r="J691" s="119"/>
      <c r="Q691" s="119"/>
      <c r="R691" s="119"/>
    </row>
    <row r="692" spans="1:18" ht="15.75" customHeight="1">
      <c r="A692" s="119"/>
      <c r="B692" s="119"/>
      <c r="C692" s="122"/>
      <c r="D692" s="122"/>
      <c r="E692" s="122"/>
      <c r="F692" s="119"/>
      <c r="G692" s="119"/>
      <c r="H692" s="182"/>
      <c r="I692" s="184"/>
      <c r="J692" s="119"/>
      <c r="Q692" s="119"/>
      <c r="R692" s="119"/>
    </row>
    <row r="693" spans="1:18" ht="15.75" customHeight="1">
      <c r="A693" s="119"/>
      <c r="B693" s="119"/>
      <c r="C693" s="122"/>
      <c r="D693" s="122"/>
      <c r="E693" s="122"/>
      <c r="F693" s="119"/>
      <c r="G693" s="119"/>
      <c r="H693" s="182"/>
      <c r="I693" s="184"/>
      <c r="J693" s="119"/>
      <c r="Q693" s="119"/>
      <c r="R693" s="119"/>
    </row>
    <row r="694" spans="1:18" ht="15.75" customHeight="1">
      <c r="A694" s="119"/>
      <c r="B694" s="119"/>
      <c r="C694" s="122"/>
      <c r="D694" s="122"/>
      <c r="E694" s="122"/>
      <c r="F694" s="119"/>
      <c r="G694" s="119"/>
      <c r="H694" s="182"/>
      <c r="I694" s="184"/>
      <c r="J694" s="119"/>
      <c r="Q694" s="119"/>
      <c r="R694" s="119"/>
    </row>
    <row r="695" spans="1:18" ht="15.75" customHeight="1">
      <c r="A695" s="119"/>
      <c r="B695" s="119"/>
      <c r="C695" s="122"/>
      <c r="D695" s="122"/>
      <c r="E695" s="122"/>
      <c r="F695" s="119"/>
      <c r="G695" s="119"/>
      <c r="H695" s="182"/>
      <c r="I695" s="184"/>
      <c r="J695" s="119"/>
      <c r="Q695" s="119"/>
      <c r="R695" s="119"/>
    </row>
    <row r="696" spans="1:18" ht="15.75" customHeight="1">
      <c r="A696" s="119"/>
      <c r="B696" s="119"/>
      <c r="C696" s="122"/>
      <c r="D696" s="122"/>
      <c r="E696" s="122"/>
      <c r="F696" s="119"/>
      <c r="G696" s="119"/>
      <c r="H696" s="182"/>
      <c r="I696" s="184"/>
      <c r="J696" s="119"/>
      <c r="Q696" s="119"/>
      <c r="R696" s="119"/>
    </row>
    <row r="697" spans="1:18" ht="15.75" customHeight="1">
      <c r="A697" s="119"/>
      <c r="B697" s="119"/>
      <c r="C697" s="122"/>
      <c r="D697" s="122"/>
      <c r="E697" s="122"/>
      <c r="F697" s="119"/>
      <c r="G697" s="119"/>
      <c r="H697" s="182"/>
      <c r="I697" s="184"/>
      <c r="J697" s="119"/>
      <c r="Q697" s="119"/>
      <c r="R697" s="119"/>
    </row>
    <row r="698" spans="1:18" ht="15.75" customHeight="1">
      <c r="A698" s="119"/>
      <c r="B698" s="119"/>
      <c r="C698" s="122"/>
      <c r="D698" s="122"/>
      <c r="E698" s="122"/>
      <c r="F698" s="119"/>
      <c r="G698" s="119"/>
      <c r="H698" s="182"/>
      <c r="I698" s="184"/>
      <c r="J698" s="119"/>
      <c r="Q698" s="119"/>
      <c r="R698" s="119"/>
    </row>
    <row r="699" spans="1:18" ht="15.75" customHeight="1">
      <c r="A699" s="119"/>
      <c r="B699" s="119"/>
      <c r="C699" s="122"/>
      <c r="D699" s="122"/>
      <c r="E699" s="122"/>
      <c r="F699" s="119"/>
      <c r="G699" s="119"/>
      <c r="H699" s="182"/>
      <c r="I699" s="184"/>
      <c r="J699" s="119"/>
      <c r="Q699" s="119"/>
      <c r="R699" s="119"/>
    </row>
    <row r="700" spans="1:18" ht="15.75" customHeight="1">
      <c r="A700" s="119"/>
      <c r="B700" s="119"/>
      <c r="C700" s="122"/>
      <c r="D700" s="122"/>
      <c r="E700" s="122"/>
      <c r="F700" s="119"/>
      <c r="G700" s="119"/>
      <c r="H700" s="182"/>
      <c r="I700" s="184"/>
      <c r="J700" s="119"/>
      <c r="Q700" s="119"/>
      <c r="R700" s="119"/>
    </row>
    <row r="701" spans="1:18" ht="15.75" customHeight="1">
      <c r="A701" s="119"/>
      <c r="B701" s="119"/>
      <c r="C701" s="122"/>
      <c r="D701" s="122"/>
      <c r="E701" s="122"/>
      <c r="F701" s="119"/>
      <c r="G701" s="119"/>
      <c r="H701" s="182"/>
      <c r="I701" s="184"/>
      <c r="J701" s="119"/>
      <c r="Q701" s="119"/>
      <c r="R701" s="119"/>
    </row>
    <row r="702" spans="1:18" ht="15.75" customHeight="1">
      <c r="A702" s="119"/>
      <c r="B702" s="119"/>
      <c r="C702" s="122"/>
      <c r="D702" s="122"/>
      <c r="E702" s="122"/>
      <c r="F702" s="119"/>
      <c r="G702" s="119"/>
      <c r="H702" s="182"/>
      <c r="I702" s="184"/>
      <c r="J702" s="119"/>
      <c r="Q702" s="119"/>
      <c r="R702" s="119"/>
    </row>
    <row r="703" spans="1:18" ht="15.75" customHeight="1">
      <c r="A703" s="119"/>
      <c r="B703" s="119"/>
      <c r="C703" s="122"/>
      <c r="D703" s="122"/>
      <c r="E703" s="122"/>
      <c r="F703" s="119"/>
      <c r="G703" s="119"/>
      <c r="H703" s="182"/>
      <c r="I703" s="184"/>
      <c r="J703" s="119"/>
      <c r="Q703" s="119"/>
      <c r="R703" s="119"/>
    </row>
    <row r="704" spans="1:18" ht="15.75" customHeight="1">
      <c r="A704" s="119"/>
      <c r="B704" s="119"/>
      <c r="C704" s="122"/>
      <c r="D704" s="122"/>
      <c r="E704" s="122"/>
      <c r="F704" s="119"/>
      <c r="G704" s="119"/>
      <c r="H704" s="182"/>
      <c r="I704" s="184"/>
      <c r="J704" s="119"/>
      <c r="Q704" s="119"/>
      <c r="R704" s="119"/>
    </row>
    <row r="705" spans="1:18" ht="15.75" customHeight="1">
      <c r="A705" s="119"/>
      <c r="B705" s="119"/>
      <c r="C705" s="122"/>
      <c r="D705" s="122"/>
      <c r="E705" s="122"/>
      <c r="F705" s="119"/>
      <c r="G705" s="119"/>
      <c r="H705" s="182"/>
      <c r="I705" s="184"/>
      <c r="J705" s="119"/>
      <c r="Q705" s="119"/>
      <c r="R705" s="119"/>
    </row>
    <row r="706" spans="1:18" ht="15.75" customHeight="1">
      <c r="A706" s="119"/>
      <c r="B706" s="119"/>
      <c r="C706" s="122"/>
      <c r="D706" s="122"/>
      <c r="E706" s="122"/>
      <c r="F706" s="119"/>
      <c r="G706" s="119"/>
      <c r="H706" s="182"/>
      <c r="I706" s="184"/>
      <c r="J706" s="119"/>
      <c r="Q706" s="119"/>
      <c r="R706" s="119"/>
    </row>
    <row r="707" spans="1:18" ht="15.75" customHeight="1">
      <c r="A707" s="119"/>
      <c r="B707" s="119"/>
      <c r="C707" s="122"/>
      <c r="D707" s="122"/>
      <c r="E707" s="122"/>
      <c r="F707" s="119"/>
      <c r="G707" s="119"/>
      <c r="H707" s="182"/>
      <c r="I707" s="184"/>
      <c r="J707" s="119"/>
      <c r="Q707" s="119"/>
      <c r="R707" s="119"/>
    </row>
    <row r="708" spans="1:18" ht="15.75" customHeight="1">
      <c r="A708" s="119"/>
      <c r="B708" s="119"/>
      <c r="C708" s="122"/>
      <c r="D708" s="122"/>
      <c r="E708" s="122"/>
      <c r="F708" s="119"/>
      <c r="G708" s="119"/>
      <c r="H708" s="182"/>
      <c r="I708" s="184"/>
      <c r="J708" s="119"/>
      <c r="Q708" s="119"/>
      <c r="R708" s="119"/>
    </row>
    <row r="709" spans="1:18" ht="15.75" customHeight="1">
      <c r="A709" s="119"/>
      <c r="B709" s="119"/>
      <c r="C709" s="122"/>
      <c r="D709" s="122"/>
      <c r="E709" s="122"/>
      <c r="F709" s="119"/>
      <c r="G709" s="119"/>
      <c r="H709" s="182"/>
      <c r="I709" s="184"/>
      <c r="J709" s="119"/>
      <c r="Q709" s="119"/>
      <c r="R709" s="119"/>
    </row>
    <row r="710" spans="1:18" ht="15.75" customHeight="1">
      <c r="A710" s="119"/>
      <c r="B710" s="119"/>
      <c r="C710" s="122"/>
      <c r="D710" s="122"/>
      <c r="E710" s="122"/>
      <c r="F710" s="119"/>
      <c r="G710" s="119"/>
      <c r="H710" s="182"/>
      <c r="I710" s="184"/>
      <c r="J710" s="119"/>
      <c r="Q710" s="119"/>
      <c r="R710" s="119"/>
    </row>
    <row r="711" spans="1:18" ht="15.75" customHeight="1">
      <c r="A711" s="119"/>
      <c r="B711" s="119"/>
      <c r="C711" s="122"/>
      <c r="D711" s="122"/>
      <c r="E711" s="122"/>
      <c r="F711" s="119"/>
      <c r="G711" s="119"/>
      <c r="H711" s="182"/>
      <c r="I711" s="184"/>
      <c r="J711" s="119"/>
      <c r="Q711" s="119"/>
      <c r="R711" s="119"/>
    </row>
    <row r="712" spans="1:18" ht="15.75" customHeight="1">
      <c r="A712" s="119"/>
      <c r="B712" s="119"/>
      <c r="C712" s="122"/>
      <c r="D712" s="122"/>
      <c r="E712" s="122"/>
      <c r="F712" s="119"/>
      <c r="G712" s="119"/>
      <c r="H712" s="182"/>
      <c r="I712" s="184"/>
      <c r="J712" s="119"/>
      <c r="Q712" s="119"/>
      <c r="R712" s="119"/>
    </row>
    <row r="713" spans="1:18" ht="15.75" customHeight="1">
      <c r="A713" s="119"/>
      <c r="B713" s="119"/>
      <c r="C713" s="122"/>
      <c r="D713" s="122"/>
      <c r="E713" s="122"/>
      <c r="F713" s="119"/>
      <c r="G713" s="119"/>
      <c r="H713" s="182"/>
      <c r="I713" s="184"/>
      <c r="J713" s="119"/>
      <c r="Q713" s="119"/>
      <c r="R713" s="119"/>
    </row>
    <row r="714" spans="1:18" ht="15.75" customHeight="1">
      <c r="A714" s="119"/>
      <c r="B714" s="119"/>
      <c r="C714" s="122"/>
      <c r="D714" s="122"/>
      <c r="E714" s="122"/>
      <c r="F714" s="119"/>
      <c r="G714" s="119"/>
      <c r="H714" s="182"/>
      <c r="I714" s="184"/>
      <c r="J714" s="119"/>
      <c r="Q714" s="119"/>
      <c r="R714" s="119"/>
    </row>
    <row r="715" spans="1:18" ht="15.75" customHeight="1">
      <c r="A715" s="119"/>
      <c r="B715" s="119"/>
      <c r="C715" s="122"/>
      <c r="D715" s="122"/>
      <c r="E715" s="122"/>
      <c r="F715" s="119"/>
      <c r="G715" s="119"/>
      <c r="H715" s="182"/>
      <c r="I715" s="184"/>
      <c r="J715" s="119"/>
      <c r="Q715" s="119"/>
      <c r="R715" s="119"/>
    </row>
    <row r="716" spans="1:18" ht="15.75" customHeight="1">
      <c r="A716" s="119"/>
      <c r="B716" s="119"/>
      <c r="C716" s="122"/>
      <c r="D716" s="122"/>
      <c r="E716" s="122"/>
      <c r="F716" s="119"/>
      <c r="G716" s="119"/>
      <c r="H716" s="182"/>
      <c r="I716" s="184"/>
      <c r="J716" s="119"/>
      <c r="Q716" s="119"/>
      <c r="R716" s="119"/>
    </row>
    <row r="717" spans="1:18" ht="15.75" customHeight="1">
      <c r="A717" s="119"/>
      <c r="B717" s="119"/>
      <c r="C717" s="122"/>
      <c r="D717" s="122"/>
      <c r="E717" s="122"/>
      <c r="F717" s="119"/>
      <c r="G717" s="119"/>
      <c r="H717" s="182"/>
      <c r="I717" s="184"/>
      <c r="J717" s="119"/>
      <c r="Q717" s="119"/>
      <c r="R717" s="119"/>
    </row>
    <row r="718" spans="1:18" ht="15.75" customHeight="1">
      <c r="A718" s="119"/>
      <c r="B718" s="119"/>
      <c r="C718" s="122"/>
      <c r="D718" s="122"/>
      <c r="E718" s="122"/>
      <c r="F718" s="119"/>
      <c r="G718" s="119"/>
      <c r="H718" s="182"/>
      <c r="I718" s="184"/>
      <c r="J718" s="119"/>
      <c r="Q718" s="119"/>
      <c r="R718" s="119"/>
    </row>
    <row r="719" spans="1:18" ht="15.75" customHeight="1">
      <c r="A719" s="119"/>
      <c r="B719" s="119"/>
      <c r="C719" s="122"/>
      <c r="D719" s="122"/>
      <c r="E719" s="122"/>
      <c r="F719" s="119"/>
      <c r="G719" s="119"/>
      <c r="H719" s="182"/>
      <c r="I719" s="184"/>
      <c r="J719" s="119"/>
      <c r="Q719" s="119"/>
      <c r="R719" s="119"/>
    </row>
    <row r="720" spans="1:18" ht="15.75" customHeight="1">
      <c r="A720" s="119"/>
      <c r="B720" s="119"/>
      <c r="C720" s="122"/>
      <c r="D720" s="122"/>
      <c r="E720" s="122"/>
      <c r="F720" s="119"/>
      <c r="G720" s="119"/>
      <c r="H720" s="182"/>
      <c r="I720" s="184"/>
      <c r="J720" s="119"/>
      <c r="Q720" s="119"/>
      <c r="R720" s="119"/>
    </row>
    <row r="721" spans="1:18" ht="15.75" customHeight="1">
      <c r="A721" s="119"/>
      <c r="B721" s="119"/>
      <c r="C721" s="122"/>
      <c r="D721" s="122"/>
      <c r="E721" s="122"/>
      <c r="F721" s="119"/>
      <c r="G721" s="119"/>
      <c r="H721" s="182"/>
      <c r="I721" s="184"/>
      <c r="J721" s="119"/>
      <c r="Q721" s="119"/>
      <c r="R721" s="119"/>
    </row>
    <row r="722" spans="1:18" ht="15.75" customHeight="1">
      <c r="A722" s="119"/>
      <c r="B722" s="119"/>
      <c r="C722" s="122"/>
      <c r="D722" s="122"/>
      <c r="E722" s="122"/>
      <c r="F722" s="119"/>
      <c r="G722" s="119"/>
      <c r="H722" s="182"/>
      <c r="I722" s="184"/>
      <c r="J722" s="119"/>
      <c r="Q722" s="119"/>
      <c r="R722" s="119"/>
    </row>
    <row r="723" spans="1:18" ht="15.75" customHeight="1">
      <c r="A723" s="119"/>
      <c r="B723" s="119"/>
      <c r="C723" s="122"/>
      <c r="D723" s="122"/>
      <c r="E723" s="122"/>
      <c r="F723" s="119"/>
      <c r="G723" s="119"/>
      <c r="H723" s="182"/>
      <c r="I723" s="184"/>
      <c r="J723" s="119"/>
      <c r="Q723" s="119"/>
      <c r="R723" s="119"/>
    </row>
    <row r="724" spans="1:18" ht="15.75" customHeight="1">
      <c r="A724" s="119"/>
      <c r="B724" s="119"/>
      <c r="C724" s="122"/>
      <c r="D724" s="122"/>
      <c r="E724" s="122"/>
      <c r="F724" s="119"/>
      <c r="G724" s="119"/>
      <c r="H724" s="182"/>
      <c r="I724" s="184"/>
      <c r="J724" s="119"/>
      <c r="Q724" s="119"/>
      <c r="R724" s="119"/>
    </row>
    <row r="725" spans="1:18" ht="15.75" customHeight="1">
      <c r="A725" s="119"/>
      <c r="B725" s="119"/>
      <c r="C725" s="122"/>
      <c r="D725" s="122"/>
      <c r="E725" s="122"/>
      <c r="F725" s="119"/>
      <c r="G725" s="119"/>
      <c r="H725" s="182"/>
      <c r="I725" s="184"/>
      <c r="J725" s="119"/>
      <c r="Q725" s="119"/>
      <c r="R725" s="119"/>
    </row>
    <row r="726" spans="1:18" ht="15.75" customHeight="1">
      <c r="A726" s="119"/>
      <c r="B726" s="119"/>
      <c r="C726" s="122"/>
      <c r="D726" s="122"/>
      <c r="E726" s="122"/>
      <c r="F726" s="119"/>
      <c r="G726" s="119"/>
      <c r="H726" s="182"/>
      <c r="I726" s="184"/>
      <c r="J726" s="119"/>
      <c r="Q726" s="119"/>
      <c r="R726" s="119"/>
    </row>
    <row r="727" spans="1:18" ht="15.75" customHeight="1">
      <c r="A727" s="119"/>
      <c r="B727" s="119"/>
      <c r="C727" s="122"/>
      <c r="D727" s="122"/>
      <c r="E727" s="122"/>
      <c r="F727" s="119"/>
      <c r="G727" s="119"/>
      <c r="H727" s="182"/>
      <c r="I727" s="184"/>
      <c r="J727" s="119"/>
      <c r="Q727" s="119"/>
      <c r="R727" s="119"/>
    </row>
    <row r="728" spans="1:18" ht="15.75" customHeight="1">
      <c r="A728" s="119"/>
      <c r="B728" s="119"/>
      <c r="C728" s="122"/>
      <c r="D728" s="122"/>
      <c r="E728" s="122"/>
      <c r="F728" s="119"/>
      <c r="G728" s="119"/>
      <c r="H728" s="182"/>
      <c r="I728" s="184"/>
      <c r="J728" s="119"/>
      <c r="Q728" s="119"/>
      <c r="R728" s="119"/>
    </row>
    <row r="729" spans="1:18" ht="15.75" customHeight="1">
      <c r="A729" s="119"/>
      <c r="B729" s="119"/>
      <c r="C729" s="122"/>
      <c r="D729" s="122"/>
      <c r="E729" s="122"/>
      <c r="F729" s="119"/>
      <c r="G729" s="119"/>
      <c r="H729" s="182"/>
      <c r="I729" s="184"/>
      <c r="J729" s="119"/>
      <c r="Q729" s="119"/>
      <c r="R729" s="119"/>
    </row>
    <row r="730" spans="1:18" ht="15.75" customHeight="1">
      <c r="A730" s="119"/>
      <c r="B730" s="119"/>
      <c r="C730" s="122"/>
      <c r="D730" s="122"/>
      <c r="E730" s="122"/>
      <c r="F730" s="119"/>
      <c r="G730" s="119"/>
      <c r="H730" s="182"/>
      <c r="I730" s="184"/>
      <c r="J730" s="119"/>
      <c r="Q730" s="119"/>
      <c r="R730" s="119"/>
    </row>
    <row r="731" spans="1:18" ht="15.75" customHeight="1">
      <c r="A731" s="119"/>
      <c r="B731" s="119"/>
      <c r="C731" s="122"/>
      <c r="D731" s="122"/>
      <c r="E731" s="122"/>
      <c r="F731" s="119"/>
      <c r="G731" s="119"/>
      <c r="H731" s="182"/>
      <c r="I731" s="184"/>
      <c r="J731" s="119"/>
      <c r="Q731" s="119"/>
      <c r="R731" s="119"/>
    </row>
    <row r="732" spans="1:18" ht="15.75" customHeight="1">
      <c r="A732" s="119"/>
      <c r="B732" s="119"/>
      <c r="C732" s="122"/>
      <c r="D732" s="122"/>
      <c r="E732" s="122"/>
      <c r="F732" s="119"/>
      <c r="G732" s="119"/>
      <c r="H732" s="182"/>
      <c r="I732" s="184"/>
      <c r="J732" s="119"/>
      <c r="Q732" s="119"/>
      <c r="R732" s="119"/>
    </row>
    <row r="733" spans="1:18" ht="15.75" customHeight="1">
      <c r="A733" s="119"/>
      <c r="B733" s="119"/>
      <c r="C733" s="122"/>
      <c r="D733" s="122"/>
      <c r="E733" s="122"/>
      <c r="F733" s="119"/>
      <c r="G733" s="119"/>
      <c r="H733" s="182"/>
      <c r="I733" s="184"/>
      <c r="J733" s="119"/>
      <c r="Q733" s="119"/>
      <c r="R733" s="119"/>
    </row>
    <row r="734" spans="1:18" ht="15.75" customHeight="1">
      <c r="A734" s="119"/>
      <c r="B734" s="119"/>
      <c r="C734" s="122"/>
      <c r="D734" s="122"/>
      <c r="E734" s="122"/>
      <c r="F734" s="119"/>
      <c r="G734" s="119"/>
      <c r="H734" s="182"/>
      <c r="I734" s="184"/>
      <c r="J734" s="119"/>
      <c r="Q734" s="119"/>
      <c r="R734" s="119"/>
    </row>
    <row r="735" spans="1:18" ht="15.75" customHeight="1">
      <c r="A735" s="119"/>
      <c r="B735" s="119"/>
      <c r="C735" s="122"/>
      <c r="D735" s="122"/>
      <c r="E735" s="122"/>
      <c r="F735" s="119"/>
      <c r="G735" s="119"/>
      <c r="H735" s="182"/>
      <c r="I735" s="184"/>
      <c r="J735" s="119"/>
      <c r="Q735" s="119"/>
      <c r="R735" s="119"/>
    </row>
    <row r="736" spans="1:18" ht="15.75" customHeight="1">
      <c r="A736" s="119"/>
      <c r="B736" s="119"/>
      <c r="C736" s="122"/>
      <c r="D736" s="122"/>
      <c r="E736" s="122"/>
      <c r="F736" s="119"/>
      <c r="G736" s="119"/>
      <c r="H736" s="182"/>
      <c r="I736" s="184"/>
      <c r="J736" s="119"/>
      <c r="Q736" s="119"/>
      <c r="R736" s="119"/>
    </row>
    <row r="737" spans="1:18" ht="15.75" customHeight="1">
      <c r="A737" s="119"/>
      <c r="B737" s="119"/>
      <c r="C737" s="122"/>
      <c r="D737" s="122"/>
      <c r="E737" s="122"/>
      <c r="F737" s="119"/>
      <c r="G737" s="119"/>
      <c r="H737" s="182"/>
      <c r="I737" s="184"/>
      <c r="J737" s="119"/>
      <c r="Q737" s="119"/>
      <c r="R737" s="119"/>
    </row>
    <row r="738" spans="1:18" ht="15.75" customHeight="1">
      <c r="A738" s="119"/>
      <c r="B738" s="119"/>
      <c r="C738" s="122"/>
      <c r="D738" s="122"/>
      <c r="E738" s="122"/>
      <c r="F738" s="119"/>
      <c r="G738" s="119"/>
      <c r="H738" s="182"/>
      <c r="I738" s="184"/>
      <c r="J738" s="119"/>
      <c r="Q738" s="119"/>
      <c r="R738" s="119"/>
    </row>
    <row r="739" spans="1:18" ht="15.75" customHeight="1">
      <c r="A739" s="119"/>
      <c r="B739" s="119"/>
      <c r="C739" s="122"/>
      <c r="D739" s="122"/>
      <c r="E739" s="122"/>
      <c r="F739" s="119"/>
      <c r="G739" s="119"/>
      <c r="H739" s="182"/>
      <c r="I739" s="184"/>
      <c r="J739" s="119"/>
      <c r="Q739" s="119"/>
      <c r="R739" s="119"/>
    </row>
    <row r="740" spans="1:18" ht="15.75" customHeight="1">
      <c r="A740" s="119"/>
      <c r="B740" s="119"/>
      <c r="C740" s="122"/>
      <c r="D740" s="122"/>
      <c r="E740" s="122"/>
      <c r="F740" s="119"/>
      <c r="G740" s="119"/>
      <c r="H740" s="182"/>
      <c r="I740" s="184"/>
      <c r="J740" s="119"/>
      <c r="Q740" s="119"/>
      <c r="R740" s="119"/>
    </row>
    <row r="741" spans="1:18" ht="15.75" customHeight="1">
      <c r="A741" s="119"/>
      <c r="B741" s="119"/>
      <c r="C741" s="122"/>
      <c r="D741" s="122"/>
      <c r="E741" s="122"/>
      <c r="F741" s="119"/>
      <c r="G741" s="119"/>
      <c r="H741" s="182"/>
      <c r="I741" s="184"/>
      <c r="J741" s="119"/>
      <c r="Q741" s="119"/>
      <c r="R741" s="119"/>
    </row>
    <row r="742" spans="1:18" ht="15.75" customHeight="1">
      <c r="A742" s="119"/>
      <c r="B742" s="119"/>
      <c r="C742" s="122"/>
      <c r="D742" s="122"/>
      <c r="E742" s="122"/>
      <c r="F742" s="119"/>
      <c r="G742" s="119"/>
      <c r="H742" s="182"/>
      <c r="I742" s="184"/>
      <c r="J742" s="119"/>
      <c r="Q742" s="119"/>
      <c r="R742" s="119"/>
    </row>
    <row r="743" spans="1:18" ht="15.75" customHeight="1">
      <c r="A743" s="119"/>
      <c r="B743" s="119"/>
      <c r="C743" s="122"/>
      <c r="D743" s="122"/>
      <c r="E743" s="122"/>
      <c r="F743" s="119"/>
      <c r="G743" s="119"/>
      <c r="H743" s="182"/>
      <c r="I743" s="184"/>
      <c r="J743" s="119"/>
      <c r="Q743" s="119"/>
      <c r="R743" s="119"/>
    </row>
    <row r="744" spans="1:18" ht="15.75" customHeight="1">
      <c r="A744" s="119"/>
      <c r="B744" s="119"/>
      <c r="C744" s="122"/>
      <c r="D744" s="122"/>
      <c r="E744" s="122"/>
      <c r="F744" s="119"/>
      <c r="G744" s="119"/>
      <c r="H744" s="182"/>
      <c r="I744" s="184"/>
      <c r="J744" s="119"/>
      <c r="Q744" s="119"/>
      <c r="R744" s="119"/>
    </row>
    <row r="745" spans="1:18" ht="15.75" customHeight="1">
      <c r="A745" s="119"/>
      <c r="B745" s="119"/>
      <c r="C745" s="122"/>
      <c r="D745" s="122"/>
      <c r="E745" s="122"/>
      <c r="F745" s="119"/>
      <c r="G745" s="119"/>
      <c r="H745" s="182"/>
      <c r="I745" s="184"/>
      <c r="J745" s="119"/>
      <c r="Q745" s="119"/>
      <c r="R745" s="119"/>
    </row>
    <row r="746" spans="1:18" ht="15.75" customHeight="1">
      <c r="A746" s="119"/>
      <c r="B746" s="119"/>
      <c r="C746" s="122"/>
      <c r="D746" s="122"/>
      <c r="E746" s="122"/>
      <c r="F746" s="119"/>
      <c r="G746" s="119"/>
      <c r="H746" s="182"/>
      <c r="I746" s="184"/>
      <c r="J746" s="119"/>
      <c r="Q746" s="119"/>
      <c r="R746" s="119"/>
    </row>
    <row r="747" spans="1:18" ht="15.75" customHeight="1">
      <c r="A747" s="119"/>
      <c r="B747" s="119"/>
      <c r="C747" s="122"/>
      <c r="D747" s="122"/>
      <c r="E747" s="122"/>
      <c r="F747" s="119"/>
      <c r="G747" s="119"/>
      <c r="H747" s="182"/>
      <c r="I747" s="184"/>
      <c r="J747" s="119"/>
      <c r="Q747" s="119"/>
      <c r="R747" s="119"/>
    </row>
    <row r="748" spans="1:18" ht="15.75" customHeight="1">
      <c r="A748" s="119"/>
      <c r="B748" s="119"/>
      <c r="C748" s="122"/>
      <c r="D748" s="122"/>
      <c r="E748" s="122"/>
      <c r="F748" s="119"/>
      <c r="G748" s="119"/>
      <c r="H748" s="182"/>
      <c r="I748" s="184"/>
      <c r="J748" s="119"/>
      <c r="Q748" s="119"/>
      <c r="R748" s="119"/>
    </row>
    <row r="749" spans="1:18" ht="15.75" customHeight="1">
      <c r="A749" s="119"/>
      <c r="B749" s="119"/>
      <c r="C749" s="122"/>
      <c r="D749" s="122"/>
      <c r="E749" s="122"/>
      <c r="F749" s="119"/>
      <c r="G749" s="119"/>
      <c r="H749" s="182"/>
      <c r="I749" s="184"/>
      <c r="J749" s="119"/>
      <c r="Q749" s="119"/>
      <c r="R749" s="119"/>
    </row>
    <row r="750" spans="1:18" ht="15.75" customHeight="1">
      <c r="A750" s="119"/>
      <c r="B750" s="119"/>
      <c r="C750" s="122"/>
      <c r="D750" s="122"/>
      <c r="E750" s="122"/>
      <c r="F750" s="119"/>
      <c r="G750" s="119"/>
      <c r="H750" s="182"/>
      <c r="I750" s="184"/>
      <c r="J750" s="119"/>
      <c r="Q750" s="119"/>
      <c r="R750" s="119"/>
    </row>
    <row r="751" spans="1:18" ht="15.75" customHeight="1">
      <c r="A751" s="119"/>
      <c r="B751" s="119"/>
      <c r="C751" s="122"/>
      <c r="D751" s="122"/>
      <c r="E751" s="122"/>
      <c r="F751" s="119"/>
      <c r="G751" s="119"/>
      <c r="H751" s="182"/>
      <c r="I751" s="184"/>
      <c r="J751" s="119"/>
      <c r="Q751" s="119"/>
      <c r="R751" s="119"/>
    </row>
    <row r="752" spans="1:18" ht="15.75" customHeight="1">
      <c r="A752" s="119"/>
      <c r="B752" s="119"/>
      <c r="C752" s="122"/>
      <c r="D752" s="122"/>
      <c r="E752" s="122"/>
      <c r="F752" s="119"/>
      <c r="G752" s="119"/>
      <c r="H752" s="182"/>
      <c r="I752" s="184"/>
      <c r="J752" s="119"/>
      <c r="Q752" s="119"/>
      <c r="R752" s="119"/>
    </row>
    <row r="753" spans="1:18" ht="15.75" customHeight="1">
      <c r="A753" s="119"/>
      <c r="B753" s="119"/>
      <c r="C753" s="122"/>
      <c r="D753" s="122"/>
      <c r="E753" s="122"/>
      <c r="F753" s="119"/>
      <c r="G753" s="119"/>
      <c r="H753" s="182"/>
      <c r="I753" s="184"/>
      <c r="J753" s="119"/>
      <c r="Q753" s="119"/>
      <c r="R753" s="119"/>
    </row>
    <row r="754" spans="1:18" ht="15.75" customHeight="1">
      <c r="A754" s="119"/>
      <c r="B754" s="119"/>
      <c r="C754" s="122"/>
      <c r="D754" s="122"/>
      <c r="E754" s="122"/>
      <c r="F754" s="119"/>
      <c r="G754" s="119"/>
      <c r="H754" s="182"/>
      <c r="I754" s="184"/>
      <c r="J754" s="119"/>
      <c r="Q754" s="119"/>
      <c r="R754" s="119"/>
    </row>
    <row r="755" spans="1:18" ht="15.75" customHeight="1">
      <c r="A755" s="119"/>
      <c r="B755" s="119"/>
      <c r="C755" s="122"/>
      <c r="D755" s="122"/>
      <c r="E755" s="122"/>
      <c r="F755" s="119"/>
      <c r="G755" s="119"/>
      <c r="H755" s="182"/>
      <c r="I755" s="184"/>
      <c r="J755" s="119"/>
      <c r="Q755" s="119"/>
      <c r="R755" s="119"/>
    </row>
    <row r="756" spans="1:18" ht="15.75" customHeight="1">
      <c r="A756" s="119"/>
      <c r="B756" s="119"/>
      <c r="C756" s="122"/>
      <c r="D756" s="122"/>
      <c r="E756" s="122"/>
      <c r="F756" s="119"/>
      <c r="G756" s="119"/>
      <c r="H756" s="182"/>
      <c r="I756" s="184"/>
      <c r="J756" s="119"/>
      <c r="Q756" s="119"/>
      <c r="R756" s="119"/>
    </row>
    <row r="757" spans="1:18" ht="15.75" customHeight="1">
      <c r="A757" s="119"/>
      <c r="B757" s="119"/>
      <c r="C757" s="122"/>
      <c r="D757" s="122"/>
      <c r="E757" s="122"/>
      <c r="F757" s="119"/>
      <c r="G757" s="119"/>
      <c r="H757" s="182"/>
      <c r="I757" s="184"/>
      <c r="J757" s="119"/>
      <c r="Q757" s="119"/>
      <c r="R757" s="119"/>
    </row>
    <row r="758" spans="1:18" ht="15.75" customHeight="1">
      <c r="A758" s="119"/>
      <c r="B758" s="119"/>
      <c r="C758" s="122"/>
      <c r="D758" s="122"/>
      <c r="E758" s="122"/>
      <c r="F758" s="119"/>
      <c r="G758" s="119"/>
      <c r="H758" s="182"/>
      <c r="I758" s="184"/>
      <c r="J758" s="119"/>
      <c r="Q758" s="119"/>
      <c r="R758" s="119"/>
    </row>
    <row r="759" spans="1:18" ht="15.75" customHeight="1">
      <c r="A759" s="119"/>
      <c r="B759" s="119"/>
      <c r="C759" s="122"/>
      <c r="D759" s="122"/>
      <c r="E759" s="122"/>
      <c r="F759" s="119"/>
      <c r="G759" s="119"/>
      <c r="H759" s="182"/>
      <c r="I759" s="184"/>
      <c r="J759" s="119"/>
      <c r="Q759" s="119"/>
      <c r="R759" s="119"/>
    </row>
    <row r="760" spans="1:18" ht="15.75" customHeight="1">
      <c r="A760" s="119"/>
      <c r="B760" s="119"/>
      <c r="C760" s="122"/>
      <c r="D760" s="122"/>
      <c r="E760" s="122"/>
      <c r="F760" s="119"/>
      <c r="G760" s="119"/>
      <c r="H760" s="182"/>
      <c r="I760" s="184"/>
      <c r="J760" s="119"/>
      <c r="Q760" s="119"/>
      <c r="R760" s="119"/>
    </row>
    <row r="761" spans="1:18" ht="15.75" customHeight="1">
      <c r="A761" s="119"/>
      <c r="B761" s="119"/>
      <c r="C761" s="122"/>
      <c r="D761" s="122"/>
      <c r="E761" s="122"/>
      <c r="F761" s="119"/>
      <c r="G761" s="119"/>
      <c r="H761" s="182"/>
      <c r="I761" s="184"/>
      <c r="J761" s="119"/>
      <c r="Q761" s="119"/>
      <c r="R761" s="119"/>
    </row>
    <row r="762" spans="1:18" ht="15.75" customHeight="1">
      <c r="A762" s="119"/>
      <c r="B762" s="119"/>
      <c r="C762" s="122"/>
      <c r="D762" s="122"/>
      <c r="E762" s="122"/>
      <c r="F762" s="119"/>
      <c r="G762" s="119"/>
      <c r="H762" s="182"/>
      <c r="I762" s="184"/>
      <c r="J762" s="119"/>
      <c r="Q762" s="119"/>
      <c r="R762" s="119"/>
    </row>
    <row r="763" spans="1:18" ht="15.75" customHeight="1">
      <c r="A763" s="119"/>
      <c r="B763" s="119"/>
      <c r="C763" s="122"/>
      <c r="D763" s="122"/>
      <c r="E763" s="122"/>
      <c r="F763" s="119"/>
      <c r="G763" s="119"/>
      <c r="H763" s="182"/>
      <c r="I763" s="184"/>
      <c r="J763" s="119"/>
      <c r="Q763" s="119"/>
      <c r="R763" s="119"/>
    </row>
    <row r="764" spans="1:18" ht="15.75" customHeight="1">
      <c r="A764" s="119"/>
      <c r="B764" s="119"/>
      <c r="C764" s="122"/>
      <c r="D764" s="122"/>
      <c r="E764" s="122"/>
      <c r="F764" s="119"/>
      <c r="G764" s="119"/>
      <c r="H764" s="182"/>
      <c r="I764" s="184"/>
      <c r="J764" s="119"/>
      <c r="Q764" s="119"/>
      <c r="R764" s="119"/>
    </row>
    <row r="765" spans="1:18" ht="15.75" customHeight="1">
      <c r="A765" s="119"/>
      <c r="B765" s="119"/>
      <c r="C765" s="122"/>
      <c r="D765" s="122"/>
      <c r="E765" s="122"/>
      <c r="F765" s="119"/>
      <c r="G765" s="119"/>
      <c r="H765" s="182"/>
      <c r="I765" s="184"/>
      <c r="J765" s="119"/>
      <c r="Q765" s="119"/>
      <c r="R765" s="119"/>
    </row>
    <row r="766" spans="1:18" ht="15.75" customHeight="1">
      <c r="A766" s="119"/>
      <c r="B766" s="119"/>
      <c r="C766" s="122"/>
      <c r="D766" s="122"/>
      <c r="E766" s="122"/>
      <c r="F766" s="119"/>
      <c r="G766" s="119"/>
      <c r="H766" s="182"/>
      <c r="I766" s="184"/>
      <c r="J766" s="119"/>
      <c r="Q766" s="119"/>
      <c r="R766" s="119"/>
    </row>
    <row r="767" spans="1:18" ht="15.75" customHeight="1">
      <c r="A767" s="119"/>
      <c r="B767" s="119"/>
      <c r="C767" s="122"/>
      <c r="D767" s="122"/>
      <c r="E767" s="122"/>
      <c r="F767" s="119"/>
      <c r="G767" s="119"/>
      <c r="H767" s="182"/>
      <c r="I767" s="184"/>
      <c r="J767" s="119"/>
      <c r="Q767" s="119"/>
      <c r="R767" s="119"/>
    </row>
    <row r="768" spans="1:18" ht="15.75" customHeight="1">
      <c r="A768" s="119"/>
      <c r="B768" s="119"/>
      <c r="C768" s="122"/>
      <c r="D768" s="122"/>
      <c r="E768" s="122"/>
      <c r="F768" s="119"/>
      <c r="G768" s="119"/>
      <c r="H768" s="182"/>
      <c r="I768" s="184"/>
      <c r="J768" s="119"/>
      <c r="Q768" s="119"/>
      <c r="R768" s="119"/>
    </row>
    <row r="769" spans="1:18" ht="15.75" customHeight="1">
      <c r="A769" s="119"/>
      <c r="B769" s="119"/>
      <c r="C769" s="122"/>
      <c r="D769" s="122"/>
      <c r="E769" s="122"/>
      <c r="F769" s="119"/>
      <c r="G769" s="119"/>
      <c r="H769" s="182"/>
      <c r="I769" s="184"/>
      <c r="J769" s="119"/>
      <c r="Q769" s="119"/>
      <c r="R769" s="119"/>
    </row>
    <row r="770" spans="1:18" ht="15.75" customHeight="1">
      <c r="A770" s="119"/>
      <c r="B770" s="119"/>
      <c r="C770" s="122"/>
      <c r="D770" s="122"/>
      <c r="E770" s="122"/>
      <c r="F770" s="119"/>
      <c r="G770" s="119"/>
      <c r="H770" s="182"/>
      <c r="I770" s="184"/>
      <c r="J770" s="119"/>
      <c r="Q770" s="119"/>
      <c r="R770" s="119"/>
    </row>
    <row r="771" spans="1:18" ht="15.75" customHeight="1">
      <c r="A771" s="119"/>
      <c r="B771" s="119"/>
      <c r="C771" s="122"/>
      <c r="D771" s="122"/>
      <c r="E771" s="122"/>
      <c r="F771" s="119"/>
      <c r="G771" s="119"/>
      <c r="H771" s="182"/>
      <c r="I771" s="184"/>
      <c r="J771" s="119"/>
      <c r="Q771" s="119"/>
      <c r="R771" s="119"/>
    </row>
    <row r="772" spans="1:18" ht="15.75" customHeight="1">
      <c r="A772" s="119"/>
      <c r="B772" s="119"/>
      <c r="C772" s="122"/>
      <c r="D772" s="122"/>
      <c r="E772" s="122"/>
      <c r="F772" s="119"/>
      <c r="G772" s="119"/>
      <c r="H772" s="182"/>
      <c r="I772" s="184"/>
      <c r="J772" s="119"/>
      <c r="Q772" s="119"/>
      <c r="R772" s="119"/>
    </row>
    <row r="773" spans="1:18" ht="15.75" customHeight="1">
      <c r="A773" s="119"/>
      <c r="B773" s="119"/>
      <c r="C773" s="122"/>
      <c r="D773" s="122"/>
      <c r="E773" s="122"/>
      <c r="F773" s="119"/>
      <c r="G773" s="119"/>
      <c r="H773" s="182"/>
      <c r="I773" s="184"/>
      <c r="J773" s="119"/>
      <c r="Q773" s="119"/>
      <c r="R773" s="119"/>
    </row>
    <row r="774" spans="1:18" ht="15.75" customHeight="1">
      <c r="A774" s="119"/>
      <c r="B774" s="119"/>
      <c r="C774" s="122"/>
      <c r="D774" s="122"/>
      <c r="E774" s="122"/>
      <c r="F774" s="119"/>
      <c r="G774" s="119"/>
      <c r="H774" s="182"/>
      <c r="I774" s="184"/>
      <c r="J774" s="119"/>
      <c r="Q774" s="119"/>
      <c r="R774" s="119"/>
    </row>
    <row r="775" spans="1:18" ht="15.75" customHeight="1">
      <c r="A775" s="119"/>
      <c r="B775" s="119"/>
      <c r="C775" s="122"/>
      <c r="D775" s="122"/>
      <c r="E775" s="122"/>
      <c r="F775" s="119"/>
      <c r="G775" s="119"/>
      <c r="H775" s="182"/>
      <c r="I775" s="184"/>
      <c r="J775" s="119"/>
      <c r="Q775" s="119"/>
      <c r="R775" s="119"/>
    </row>
    <row r="776" spans="1:18" ht="15.75" customHeight="1">
      <c r="A776" s="119"/>
      <c r="B776" s="119"/>
      <c r="C776" s="122"/>
      <c r="D776" s="122"/>
      <c r="E776" s="122"/>
      <c r="F776" s="119"/>
      <c r="G776" s="119"/>
      <c r="H776" s="182"/>
      <c r="I776" s="184"/>
      <c r="J776" s="119"/>
      <c r="Q776" s="119"/>
      <c r="R776" s="119"/>
    </row>
    <row r="777" spans="1:18" ht="15.75" customHeight="1">
      <c r="A777" s="119"/>
      <c r="B777" s="119"/>
      <c r="C777" s="122"/>
      <c r="D777" s="122"/>
      <c r="E777" s="122"/>
      <c r="F777" s="119"/>
      <c r="G777" s="119"/>
      <c r="H777" s="182"/>
      <c r="I777" s="184"/>
      <c r="J777" s="119"/>
      <c r="Q777" s="119"/>
      <c r="R777" s="119"/>
    </row>
    <row r="778" spans="1:18" ht="15.75" customHeight="1">
      <c r="A778" s="119"/>
      <c r="B778" s="119"/>
      <c r="C778" s="122"/>
      <c r="D778" s="122"/>
      <c r="E778" s="122"/>
      <c r="F778" s="119"/>
      <c r="G778" s="119"/>
      <c r="H778" s="182"/>
      <c r="I778" s="184"/>
      <c r="J778" s="119"/>
      <c r="Q778" s="119"/>
      <c r="R778" s="119"/>
    </row>
    <row r="779" spans="1:18" ht="15.75" customHeight="1">
      <c r="A779" s="119"/>
      <c r="B779" s="119"/>
      <c r="C779" s="122"/>
      <c r="D779" s="122"/>
      <c r="E779" s="122"/>
      <c r="F779" s="119"/>
      <c r="G779" s="119"/>
      <c r="H779" s="182"/>
      <c r="I779" s="184"/>
      <c r="J779" s="119"/>
      <c r="Q779" s="119"/>
      <c r="R779" s="119"/>
    </row>
    <row r="780" spans="1:18" ht="15.75" customHeight="1">
      <c r="A780" s="119"/>
      <c r="B780" s="119"/>
      <c r="C780" s="122"/>
      <c r="D780" s="122"/>
      <c r="E780" s="122"/>
      <c r="F780" s="119"/>
      <c r="G780" s="119"/>
      <c r="H780" s="182"/>
      <c r="I780" s="184"/>
      <c r="J780" s="119"/>
      <c r="Q780" s="119"/>
      <c r="R780" s="119"/>
    </row>
    <row r="781" spans="1:18" ht="15.75" customHeight="1">
      <c r="A781" s="119"/>
      <c r="B781" s="119"/>
      <c r="C781" s="122"/>
      <c r="D781" s="122"/>
      <c r="E781" s="122"/>
      <c r="F781" s="119"/>
      <c r="G781" s="119"/>
      <c r="H781" s="182"/>
      <c r="I781" s="184"/>
      <c r="J781" s="119"/>
      <c r="Q781" s="119"/>
      <c r="R781" s="119"/>
    </row>
    <row r="782" spans="1:18" ht="15.75" customHeight="1">
      <c r="A782" s="119"/>
      <c r="B782" s="119"/>
      <c r="C782" s="122"/>
      <c r="D782" s="122"/>
      <c r="E782" s="122"/>
      <c r="F782" s="119"/>
      <c r="G782" s="119"/>
      <c r="H782" s="182"/>
      <c r="I782" s="184"/>
      <c r="J782" s="119"/>
      <c r="Q782" s="119"/>
      <c r="R782" s="119"/>
    </row>
    <row r="783" spans="1:18" ht="15.75" customHeight="1">
      <c r="A783" s="119"/>
      <c r="B783" s="119"/>
      <c r="C783" s="122"/>
      <c r="D783" s="122"/>
      <c r="E783" s="122"/>
      <c r="F783" s="119"/>
      <c r="G783" s="119"/>
      <c r="H783" s="182"/>
      <c r="I783" s="184"/>
      <c r="J783" s="119"/>
      <c r="Q783" s="119"/>
      <c r="R783" s="119"/>
    </row>
    <row r="784" spans="1:18" ht="15.75" customHeight="1">
      <c r="A784" s="119"/>
      <c r="B784" s="119"/>
      <c r="C784" s="122"/>
      <c r="D784" s="122"/>
      <c r="E784" s="122"/>
      <c r="F784" s="119"/>
      <c r="G784" s="119"/>
      <c r="H784" s="182"/>
      <c r="I784" s="184"/>
      <c r="J784" s="119"/>
      <c r="Q784" s="119"/>
      <c r="R784" s="119"/>
    </row>
    <row r="785" spans="1:18" ht="15.75" customHeight="1">
      <c r="A785" s="119"/>
      <c r="B785" s="119"/>
      <c r="C785" s="122"/>
      <c r="D785" s="122"/>
      <c r="E785" s="122"/>
      <c r="F785" s="119"/>
      <c r="G785" s="119"/>
      <c r="H785" s="182"/>
      <c r="I785" s="184"/>
      <c r="J785" s="119"/>
      <c r="Q785" s="119"/>
      <c r="R785" s="119"/>
    </row>
    <row r="786" spans="1:18" ht="15.75" customHeight="1">
      <c r="A786" s="119"/>
      <c r="B786" s="119"/>
      <c r="C786" s="122"/>
      <c r="D786" s="122"/>
      <c r="E786" s="122"/>
      <c r="F786" s="119"/>
      <c r="G786" s="119"/>
      <c r="H786" s="182"/>
      <c r="I786" s="184"/>
      <c r="J786" s="119"/>
      <c r="Q786" s="119"/>
      <c r="R786" s="119"/>
    </row>
    <row r="787" spans="1:18" ht="15.75" customHeight="1">
      <c r="A787" s="119"/>
      <c r="B787" s="119"/>
      <c r="C787" s="122"/>
      <c r="D787" s="122"/>
      <c r="E787" s="122"/>
      <c r="F787" s="119"/>
      <c r="G787" s="119"/>
      <c r="H787" s="182"/>
      <c r="I787" s="184"/>
      <c r="J787" s="119"/>
      <c r="Q787" s="119"/>
      <c r="R787" s="119"/>
    </row>
    <row r="788" spans="1:18" ht="15.75" customHeight="1">
      <c r="A788" s="119"/>
      <c r="B788" s="119"/>
      <c r="C788" s="122"/>
      <c r="D788" s="122"/>
      <c r="E788" s="122"/>
      <c r="F788" s="119"/>
      <c r="G788" s="119"/>
      <c r="H788" s="182"/>
      <c r="I788" s="184"/>
      <c r="J788" s="119"/>
      <c r="Q788" s="119"/>
      <c r="R788" s="119"/>
    </row>
    <row r="789" spans="1:18" ht="15.75" customHeight="1">
      <c r="A789" s="119"/>
      <c r="B789" s="119"/>
      <c r="C789" s="122"/>
      <c r="D789" s="122"/>
      <c r="E789" s="122"/>
      <c r="F789" s="119"/>
      <c r="G789" s="119"/>
      <c r="H789" s="182"/>
      <c r="I789" s="184"/>
      <c r="J789" s="119"/>
      <c r="Q789" s="119"/>
      <c r="R789" s="119"/>
    </row>
    <row r="790" spans="1:18" ht="15.75" customHeight="1">
      <c r="A790" s="119"/>
      <c r="B790" s="119"/>
      <c r="C790" s="122"/>
      <c r="D790" s="122"/>
      <c r="E790" s="122"/>
      <c r="F790" s="119"/>
      <c r="G790" s="119"/>
      <c r="H790" s="182"/>
      <c r="I790" s="184"/>
      <c r="J790" s="119"/>
      <c r="Q790" s="119"/>
      <c r="R790" s="119"/>
    </row>
    <row r="791" spans="1:18" ht="15.75" customHeight="1">
      <c r="A791" s="119"/>
      <c r="B791" s="119"/>
      <c r="C791" s="122"/>
      <c r="D791" s="122"/>
      <c r="E791" s="122"/>
      <c r="F791" s="119"/>
      <c r="G791" s="119"/>
      <c r="H791" s="182"/>
      <c r="I791" s="184"/>
      <c r="J791" s="119"/>
      <c r="Q791" s="119"/>
      <c r="R791" s="119"/>
    </row>
    <row r="792" spans="1:18" ht="15.75" customHeight="1">
      <c r="A792" s="119"/>
      <c r="B792" s="119"/>
      <c r="C792" s="122"/>
      <c r="D792" s="122"/>
      <c r="E792" s="122"/>
      <c r="F792" s="119"/>
      <c r="G792" s="119"/>
      <c r="H792" s="182"/>
      <c r="I792" s="184"/>
      <c r="J792" s="119"/>
      <c r="Q792" s="119"/>
      <c r="R792" s="119"/>
    </row>
    <row r="793" spans="1:18" ht="15.75" customHeight="1">
      <c r="A793" s="119"/>
      <c r="B793" s="119"/>
      <c r="C793" s="122"/>
      <c r="D793" s="122"/>
      <c r="E793" s="122"/>
      <c r="F793" s="119"/>
      <c r="G793" s="119"/>
      <c r="H793" s="182"/>
      <c r="I793" s="184"/>
      <c r="J793" s="119"/>
      <c r="Q793" s="119"/>
      <c r="R793" s="119"/>
    </row>
    <row r="794" spans="1:18" ht="15.75" customHeight="1">
      <c r="A794" s="119"/>
      <c r="B794" s="119"/>
      <c r="C794" s="122"/>
      <c r="D794" s="122"/>
      <c r="E794" s="122"/>
      <c r="F794" s="119"/>
      <c r="G794" s="119"/>
      <c r="H794" s="182"/>
      <c r="I794" s="184"/>
      <c r="J794" s="119"/>
      <c r="Q794" s="119"/>
      <c r="R794" s="119"/>
    </row>
    <row r="795" spans="1:18" ht="15.75" customHeight="1">
      <c r="A795" s="119"/>
      <c r="B795" s="119"/>
      <c r="C795" s="122"/>
      <c r="D795" s="122"/>
      <c r="E795" s="122"/>
      <c r="F795" s="119"/>
      <c r="G795" s="119"/>
      <c r="H795" s="182"/>
      <c r="I795" s="184"/>
      <c r="J795" s="119"/>
      <c r="Q795" s="119"/>
      <c r="R795" s="119"/>
    </row>
    <row r="796" spans="1:18" ht="15.75" customHeight="1">
      <c r="A796" s="119"/>
      <c r="B796" s="119"/>
      <c r="C796" s="122"/>
      <c r="D796" s="122"/>
      <c r="E796" s="122"/>
      <c r="F796" s="119"/>
      <c r="G796" s="119"/>
      <c r="H796" s="182"/>
      <c r="I796" s="184"/>
      <c r="J796" s="119"/>
      <c r="Q796" s="119"/>
      <c r="R796" s="119"/>
    </row>
    <row r="797" spans="1:18" ht="15.75" customHeight="1">
      <c r="A797" s="119"/>
      <c r="B797" s="119"/>
      <c r="C797" s="122"/>
      <c r="D797" s="122"/>
      <c r="E797" s="122"/>
      <c r="F797" s="119"/>
      <c r="G797" s="119"/>
      <c r="H797" s="182"/>
      <c r="I797" s="184"/>
      <c r="J797" s="119"/>
      <c r="Q797" s="119"/>
      <c r="R797" s="119"/>
    </row>
    <row r="798" spans="1:18" ht="15.75" customHeight="1">
      <c r="A798" s="119"/>
      <c r="B798" s="119"/>
      <c r="C798" s="122"/>
      <c r="D798" s="122"/>
      <c r="E798" s="122"/>
      <c r="F798" s="119"/>
      <c r="G798" s="119"/>
      <c r="H798" s="182"/>
      <c r="I798" s="184"/>
      <c r="J798" s="119"/>
      <c r="Q798" s="119"/>
      <c r="R798" s="119"/>
    </row>
    <row r="799" spans="1:18" ht="15.75" customHeight="1">
      <c r="A799" s="119"/>
      <c r="B799" s="119"/>
      <c r="C799" s="122"/>
      <c r="D799" s="122"/>
      <c r="E799" s="122"/>
      <c r="F799" s="119"/>
      <c r="G799" s="119"/>
      <c r="H799" s="182"/>
      <c r="I799" s="184"/>
      <c r="J799" s="119"/>
      <c r="Q799" s="119"/>
      <c r="R799" s="119"/>
    </row>
    <row r="800" spans="1:18" ht="15.75" customHeight="1">
      <c r="A800" s="119"/>
      <c r="B800" s="119"/>
      <c r="C800" s="122"/>
      <c r="D800" s="122"/>
      <c r="E800" s="122"/>
      <c r="F800" s="119"/>
      <c r="G800" s="119"/>
      <c r="H800" s="182"/>
      <c r="I800" s="184"/>
      <c r="J800" s="119"/>
      <c r="Q800" s="119"/>
      <c r="R800" s="119"/>
    </row>
    <row r="801" spans="1:18" ht="15.75" customHeight="1">
      <c r="A801" s="119"/>
      <c r="B801" s="119"/>
      <c r="C801" s="122"/>
      <c r="D801" s="122"/>
      <c r="E801" s="122"/>
      <c r="F801" s="119"/>
      <c r="G801" s="119"/>
      <c r="H801" s="182"/>
      <c r="I801" s="184"/>
      <c r="J801" s="119"/>
      <c r="Q801" s="119"/>
      <c r="R801" s="119"/>
    </row>
    <row r="802" spans="1:18" ht="15.75" customHeight="1">
      <c r="A802" s="119"/>
      <c r="B802" s="119"/>
      <c r="C802" s="122"/>
      <c r="D802" s="122"/>
      <c r="E802" s="122"/>
      <c r="F802" s="119"/>
      <c r="G802" s="119"/>
      <c r="H802" s="182"/>
      <c r="I802" s="184"/>
      <c r="J802" s="119"/>
      <c r="Q802" s="119"/>
      <c r="R802" s="119"/>
    </row>
    <row r="803" spans="1:18" ht="15.75" customHeight="1">
      <c r="A803" s="119"/>
      <c r="B803" s="119"/>
      <c r="C803" s="122"/>
      <c r="D803" s="122"/>
      <c r="E803" s="122"/>
      <c r="F803" s="119"/>
      <c r="G803" s="119"/>
      <c r="H803" s="182"/>
      <c r="I803" s="184"/>
      <c r="J803" s="119"/>
      <c r="Q803" s="119"/>
      <c r="R803" s="119"/>
    </row>
    <row r="804" spans="1:18" ht="15.75" customHeight="1">
      <c r="A804" s="119"/>
      <c r="B804" s="119"/>
      <c r="C804" s="122"/>
      <c r="D804" s="122"/>
      <c r="E804" s="122"/>
      <c r="F804" s="119"/>
      <c r="G804" s="119"/>
      <c r="H804" s="182"/>
      <c r="I804" s="184"/>
      <c r="J804" s="119"/>
      <c r="Q804" s="119"/>
      <c r="R804" s="119"/>
    </row>
    <row r="805" spans="1:18" ht="15.75" customHeight="1">
      <c r="A805" s="119"/>
      <c r="B805" s="119"/>
      <c r="C805" s="122"/>
      <c r="D805" s="122"/>
      <c r="E805" s="122"/>
      <c r="F805" s="119"/>
      <c r="G805" s="119"/>
      <c r="H805" s="182"/>
      <c r="I805" s="184"/>
      <c r="J805" s="119"/>
      <c r="Q805" s="119"/>
      <c r="R805" s="119"/>
    </row>
    <row r="806" spans="1:18" ht="15.75" customHeight="1">
      <c r="A806" s="119"/>
      <c r="B806" s="119"/>
      <c r="C806" s="122"/>
      <c r="D806" s="122"/>
      <c r="E806" s="122"/>
      <c r="F806" s="119"/>
      <c r="G806" s="119"/>
      <c r="H806" s="182"/>
      <c r="I806" s="184"/>
      <c r="J806" s="119"/>
      <c r="Q806" s="119"/>
      <c r="R806" s="119"/>
    </row>
    <row r="807" spans="1:18" ht="15.75" customHeight="1">
      <c r="A807" s="119"/>
      <c r="B807" s="119"/>
      <c r="C807" s="122"/>
      <c r="D807" s="122"/>
      <c r="E807" s="122"/>
      <c r="F807" s="119"/>
      <c r="G807" s="119"/>
      <c r="H807" s="182"/>
      <c r="I807" s="184"/>
      <c r="J807" s="119"/>
      <c r="Q807" s="119"/>
      <c r="R807" s="119"/>
    </row>
    <row r="808" spans="1:18" ht="15.75" customHeight="1">
      <c r="A808" s="119"/>
      <c r="B808" s="119"/>
      <c r="C808" s="122"/>
      <c r="D808" s="122"/>
      <c r="E808" s="122"/>
      <c r="F808" s="119"/>
      <c r="G808" s="119"/>
      <c r="H808" s="182"/>
      <c r="I808" s="184"/>
      <c r="J808" s="119"/>
      <c r="Q808" s="119"/>
      <c r="R808" s="119"/>
    </row>
    <row r="809" spans="1:18" ht="15.75" customHeight="1">
      <c r="A809" s="119"/>
      <c r="B809" s="119"/>
      <c r="C809" s="122"/>
      <c r="D809" s="122"/>
      <c r="E809" s="122"/>
      <c r="F809" s="119"/>
      <c r="G809" s="119"/>
      <c r="H809" s="182"/>
      <c r="I809" s="184"/>
      <c r="J809" s="119"/>
      <c r="Q809" s="119"/>
      <c r="R809" s="119"/>
    </row>
    <row r="810" spans="1:18" ht="15.75" customHeight="1">
      <c r="A810" s="119"/>
      <c r="B810" s="119"/>
      <c r="C810" s="122"/>
      <c r="D810" s="122"/>
      <c r="E810" s="122"/>
      <c r="F810" s="119"/>
      <c r="G810" s="119"/>
      <c r="H810" s="182"/>
      <c r="I810" s="184"/>
      <c r="J810" s="119"/>
      <c r="Q810" s="119"/>
      <c r="R810" s="119"/>
    </row>
    <row r="811" spans="1:18" ht="15.75" customHeight="1">
      <c r="A811" s="119"/>
      <c r="B811" s="119"/>
      <c r="C811" s="122"/>
      <c r="D811" s="122"/>
      <c r="E811" s="122"/>
      <c r="F811" s="119"/>
      <c r="G811" s="119"/>
      <c r="H811" s="182"/>
      <c r="I811" s="184"/>
      <c r="J811" s="119"/>
      <c r="Q811" s="119"/>
      <c r="R811" s="119"/>
    </row>
    <row r="812" spans="1:18" ht="15.75" customHeight="1">
      <c r="A812" s="119"/>
      <c r="B812" s="119"/>
      <c r="C812" s="122"/>
      <c r="D812" s="122"/>
      <c r="E812" s="122"/>
      <c r="F812" s="119"/>
      <c r="G812" s="119"/>
      <c r="H812" s="182"/>
      <c r="I812" s="184"/>
      <c r="J812" s="119"/>
      <c r="Q812" s="119"/>
      <c r="R812" s="119"/>
    </row>
    <row r="813" spans="1:18" ht="15.75" customHeight="1">
      <c r="A813" s="119"/>
      <c r="B813" s="119"/>
      <c r="C813" s="122"/>
      <c r="D813" s="122"/>
      <c r="E813" s="122"/>
      <c r="F813" s="119"/>
      <c r="G813" s="119"/>
      <c r="H813" s="182"/>
      <c r="I813" s="184"/>
      <c r="J813" s="119"/>
      <c r="Q813" s="119"/>
      <c r="R813" s="119"/>
    </row>
    <row r="814" spans="1:18" ht="15.75" customHeight="1">
      <c r="A814" s="119"/>
      <c r="B814" s="119"/>
      <c r="C814" s="122"/>
      <c r="D814" s="122"/>
      <c r="E814" s="122"/>
      <c r="F814" s="119"/>
      <c r="G814" s="119"/>
      <c r="H814" s="182"/>
      <c r="I814" s="184"/>
      <c r="J814" s="119"/>
      <c r="Q814" s="119"/>
      <c r="R814" s="119"/>
    </row>
    <row r="815" spans="1:18" ht="15.75" customHeight="1">
      <c r="A815" s="119"/>
      <c r="B815" s="119"/>
      <c r="C815" s="122"/>
      <c r="D815" s="122"/>
      <c r="E815" s="122"/>
      <c r="F815" s="119"/>
      <c r="G815" s="119"/>
      <c r="H815" s="182"/>
      <c r="I815" s="184"/>
      <c r="J815" s="119"/>
      <c r="Q815" s="119"/>
      <c r="R815" s="119"/>
    </row>
    <row r="816" spans="1:18" ht="15.75" customHeight="1">
      <c r="A816" s="119"/>
      <c r="B816" s="119"/>
      <c r="C816" s="122"/>
      <c r="D816" s="122"/>
      <c r="E816" s="122"/>
      <c r="F816" s="119"/>
      <c r="G816" s="119"/>
      <c r="H816" s="182"/>
      <c r="I816" s="184"/>
      <c r="J816" s="119"/>
      <c r="Q816" s="119"/>
      <c r="R816" s="119"/>
    </row>
    <row r="817" spans="1:18" ht="15.75" customHeight="1">
      <c r="A817" s="119"/>
      <c r="B817" s="119"/>
      <c r="C817" s="122"/>
      <c r="D817" s="122"/>
      <c r="E817" s="122"/>
      <c r="F817" s="119"/>
      <c r="G817" s="119"/>
      <c r="H817" s="182"/>
      <c r="I817" s="184"/>
      <c r="J817" s="119"/>
      <c r="Q817" s="119"/>
      <c r="R817" s="119"/>
    </row>
    <row r="818" spans="1:18" ht="15.75" customHeight="1">
      <c r="A818" s="119"/>
      <c r="B818" s="119"/>
      <c r="C818" s="122"/>
      <c r="D818" s="122"/>
      <c r="E818" s="122"/>
      <c r="F818" s="119"/>
      <c r="G818" s="119"/>
      <c r="H818" s="182"/>
      <c r="I818" s="184"/>
      <c r="J818" s="119"/>
      <c r="Q818" s="119"/>
      <c r="R818" s="119"/>
    </row>
    <row r="819" spans="1:18" ht="15.75" customHeight="1">
      <c r="A819" s="119"/>
      <c r="B819" s="119"/>
      <c r="C819" s="122"/>
      <c r="D819" s="122"/>
      <c r="E819" s="122"/>
      <c r="F819" s="119"/>
      <c r="G819" s="119"/>
      <c r="H819" s="182"/>
      <c r="I819" s="184"/>
      <c r="J819" s="119"/>
      <c r="Q819" s="119"/>
      <c r="R819" s="119"/>
    </row>
    <row r="820" spans="1:18" ht="15.75" customHeight="1">
      <c r="A820" s="119"/>
      <c r="B820" s="119"/>
      <c r="C820" s="122"/>
      <c r="D820" s="122"/>
      <c r="E820" s="122"/>
      <c r="F820" s="119"/>
      <c r="G820" s="119"/>
      <c r="H820" s="182"/>
      <c r="I820" s="184"/>
      <c r="J820" s="119"/>
      <c r="Q820" s="119"/>
      <c r="R820" s="119"/>
    </row>
    <row r="821" spans="1:18" ht="15.75" customHeight="1">
      <c r="A821" s="119"/>
      <c r="B821" s="119"/>
      <c r="C821" s="122"/>
      <c r="D821" s="122"/>
      <c r="E821" s="122"/>
      <c r="F821" s="119"/>
      <c r="G821" s="119"/>
      <c r="H821" s="182"/>
      <c r="I821" s="184"/>
      <c r="J821" s="119"/>
      <c r="Q821" s="119"/>
      <c r="R821" s="119"/>
    </row>
    <row r="822" spans="1:18" ht="15.75" customHeight="1">
      <c r="A822" s="119"/>
      <c r="B822" s="119"/>
      <c r="C822" s="122"/>
      <c r="D822" s="122"/>
      <c r="E822" s="122"/>
      <c r="F822" s="119"/>
      <c r="G822" s="119"/>
      <c r="H822" s="182"/>
      <c r="I822" s="184"/>
      <c r="J822" s="119"/>
      <c r="Q822" s="119"/>
      <c r="R822" s="119"/>
    </row>
    <row r="823" spans="1:18" ht="15.75" customHeight="1">
      <c r="A823" s="119"/>
      <c r="B823" s="119"/>
      <c r="C823" s="122"/>
      <c r="D823" s="122"/>
      <c r="E823" s="122"/>
      <c r="F823" s="119"/>
      <c r="G823" s="119"/>
      <c r="H823" s="182"/>
      <c r="I823" s="184"/>
      <c r="J823" s="119"/>
      <c r="Q823" s="119"/>
      <c r="R823" s="119"/>
    </row>
    <row r="824" spans="1:18" ht="15.75" customHeight="1">
      <c r="A824" s="119"/>
      <c r="B824" s="119"/>
      <c r="C824" s="122"/>
      <c r="D824" s="122"/>
      <c r="E824" s="122"/>
      <c r="F824" s="119"/>
      <c r="G824" s="119"/>
      <c r="H824" s="182"/>
      <c r="I824" s="184"/>
      <c r="J824" s="119"/>
      <c r="Q824" s="119"/>
      <c r="R824" s="119"/>
    </row>
    <row r="825" spans="1:18" ht="15.75" customHeight="1">
      <c r="A825" s="119"/>
      <c r="B825" s="119"/>
      <c r="C825" s="122"/>
      <c r="D825" s="122"/>
      <c r="E825" s="122"/>
      <c r="F825" s="119"/>
      <c r="G825" s="119"/>
      <c r="H825" s="182"/>
      <c r="I825" s="184"/>
      <c r="J825" s="119"/>
      <c r="Q825" s="119"/>
      <c r="R825" s="119"/>
    </row>
    <row r="826" spans="1:18" ht="15.75" customHeight="1">
      <c r="A826" s="119"/>
      <c r="B826" s="119"/>
      <c r="C826" s="122"/>
      <c r="D826" s="122"/>
      <c r="E826" s="122"/>
      <c r="F826" s="119"/>
      <c r="G826" s="119"/>
      <c r="H826" s="182"/>
      <c r="I826" s="184"/>
      <c r="J826" s="119"/>
      <c r="Q826" s="119"/>
      <c r="R826" s="119"/>
    </row>
    <row r="827" spans="1:18" ht="15.75" customHeight="1">
      <c r="A827" s="119"/>
      <c r="B827" s="119"/>
      <c r="C827" s="122"/>
      <c r="D827" s="122"/>
      <c r="E827" s="122"/>
      <c r="F827" s="119"/>
      <c r="G827" s="119"/>
      <c r="H827" s="182"/>
      <c r="I827" s="184"/>
      <c r="J827" s="119"/>
      <c r="Q827" s="119"/>
      <c r="R827" s="119"/>
    </row>
    <row r="828" spans="1:18" ht="15.75" customHeight="1">
      <c r="A828" s="119"/>
      <c r="B828" s="119"/>
      <c r="C828" s="122"/>
      <c r="D828" s="122"/>
      <c r="E828" s="122"/>
      <c r="F828" s="119"/>
      <c r="G828" s="119"/>
      <c r="H828" s="182"/>
      <c r="I828" s="184"/>
      <c r="J828" s="119"/>
      <c r="Q828" s="119"/>
      <c r="R828" s="119"/>
    </row>
    <row r="829" spans="1:18" ht="15.75" customHeight="1">
      <c r="A829" s="119"/>
      <c r="B829" s="119"/>
      <c r="C829" s="122"/>
      <c r="D829" s="122"/>
      <c r="E829" s="122"/>
      <c r="F829" s="119"/>
      <c r="G829" s="119"/>
      <c r="H829" s="182"/>
      <c r="I829" s="184"/>
      <c r="J829" s="119"/>
      <c r="Q829" s="119"/>
      <c r="R829" s="119"/>
    </row>
    <row r="830" spans="1:18" ht="15.75" customHeight="1">
      <c r="A830" s="119"/>
      <c r="B830" s="119"/>
      <c r="C830" s="122"/>
      <c r="D830" s="122"/>
      <c r="E830" s="122"/>
      <c r="F830" s="119"/>
      <c r="G830" s="119"/>
      <c r="H830" s="182"/>
      <c r="I830" s="184"/>
      <c r="J830" s="119"/>
      <c r="Q830" s="119"/>
      <c r="R830" s="119"/>
    </row>
    <row r="831" spans="1:18" ht="15.75" customHeight="1">
      <c r="A831" s="119"/>
      <c r="B831" s="119"/>
      <c r="C831" s="122"/>
      <c r="D831" s="122"/>
      <c r="E831" s="122"/>
      <c r="F831" s="119"/>
      <c r="G831" s="119"/>
      <c r="H831" s="182"/>
      <c r="I831" s="184"/>
      <c r="J831" s="119"/>
      <c r="Q831" s="119"/>
      <c r="R831" s="119"/>
    </row>
    <row r="832" spans="1:18" ht="15.75" customHeight="1">
      <c r="A832" s="119"/>
      <c r="B832" s="119"/>
      <c r="C832" s="122"/>
      <c r="D832" s="122"/>
      <c r="E832" s="122"/>
      <c r="F832" s="119"/>
      <c r="G832" s="119"/>
      <c r="H832" s="182"/>
      <c r="I832" s="184"/>
      <c r="J832" s="119"/>
      <c r="Q832" s="119"/>
      <c r="R832" s="119"/>
    </row>
    <row r="833" spans="1:18" ht="15.75" customHeight="1">
      <c r="A833" s="119"/>
      <c r="B833" s="119"/>
      <c r="C833" s="122"/>
      <c r="D833" s="122"/>
      <c r="E833" s="122"/>
      <c r="F833" s="119"/>
      <c r="G833" s="119"/>
      <c r="H833" s="182"/>
      <c r="I833" s="184"/>
      <c r="J833" s="119"/>
      <c r="Q833" s="119"/>
      <c r="R833" s="119"/>
    </row>
    <row r="834" spans="1:18" ht="15.75" customHeight="1">
      <c r="A834" s="119"/>
      <c r="B834" s="119"/>
      <c r="C834" s="122"/>
      <c r="D834" s="122"/>
      <c r="E834" s="122"/>
      <c r="F834" s="119"/>
      <c r="G834" s="119"/>
      <c r="H834" s="182"/>
      <c r="I834" s="184"/>
      <c r="J834" s="119"/>
      <c r="Q834" s="119"/>
      <c r="R834" s="119"/>
    </row>
    <row r="835" spans="1:18" ht="15.75" customHeight="1">
      <c r="A835" s="119"/>
      <c r="B835" s="119"/>
      <c r="C835" s="122"/>
      <c r="D835" s="122"/>
      <c r="E835" s="122"/>
      <c r="F835" s="119"/>
      <c r="G835" s="119"/>
      <c r="H835" s="182"/>
      <c r="I835" s="184"/>
      <c r="J835" s="119"/>
      <c r="Q835" s="119"/>
      <c r="R835" s="119"/>
    </row>
    <row r="836" spans="1:18" ht="15.75" customHeight="1">
      <c r="A836" s="119"/>
      <c r="B836" s="119"/>
      <c r="C836" s="122"/>
      <c r="D836" s="122"/>
      <c r="E836" s="122"/>
      <c r="F836" s="119"/>
      <c r="G836" s="119"/>
      <c r="H836" s="182"/>
      <c r="I836" s="184"/>
      <c r="J836" s="119"/>
      <c r="Q836" s="119"/>
      <c r="R836" s="119"/>
    </row>
    <row r="837" spans="1:18" ht="15.75" customHeight="1">
      <c r="A837" s="119"/>
      <c r="B837" s="119"/>
      <c r="C837" s="122"/>
      <c r="D837" s="122"/>
      <c r="E837" s="122"/>
      <c r="F837" s="119"/>
      <c r="G837" s="119"/>
      <c r="H837" s="182"/>
      <c r="I837" s="184"/>
      <c r="J837" s="119"/>
      <c r="Q837" s="119"/>
      <c r="R837" s="119"/>
    </row>
    <row r="838" spans="1:18" ht="15.75" customHeight="1">
      <c r="A838" s="119"/>
      <c r="B838" s="119"/>
      <c r="C838" s="122"/>
      <c r="D838" s="122"/>
      <c r="E838" s="122"/>
      <c r="F838" s="119"/>
      <c r="G838" s="119"/>
      <c r="H838" s="182"/>
      <c r="I838" s="184"/>
      <c r="J838" s="119"/>
      <c r="Q838" s="119"/>
      <c r="R838" s="119"/>
    </row>
    <row r="839" spans="1:18" ht="15.75" customHeight="1">
      <c r="A839" s="119"/>
      <c r="B839" s="119"/>
      <c r="C839" s="122"/>
      <c r="D839" s="122"/>
      <c r="E839" s="122"/>
      <c r="F839" s="119"/>
      <c r="G839" s="119"/>
      <c r="H839" s="182"/>
      <c r="I839" s="184"/>
      <c r="J839" s="119"/>
      <c r="Q839" s="119"/>
      <c r="R839" s="119"/>
    </row>
    <row r="840" spans="1:18" ht="15.75" customHeight="1">
      <c r="A840" s="119"/>
      <c r="B840" s="119"/>
      <c r="C840" s="122"/>
      <c r="D840" s="122"/>
      <c r="E840" s="122"/>
      <c r="F840" s="119"/>
      <c r="G840" s="119"/>
      <c r="H840" s="182"/>
      <c r="I840" s="184"/>
      <c r="J840" s="119"/>
      <c r="Q840" s="119"/>
      <c r="R840" s="119"/>
    </row>
    <row r="841" spans="1:18" ht="15.75" customHeight="1">
      <c r="A841" s="119"/>
      <c r="B841" s="119"/>
      <c r="C841" s="122"/>
      <c r="D841" s="122"/>
      <c r="E841" s="122"/>
      <c r="F841" s="119"/>
      <c r="G841" s="119"/>
      <c r="H841" s="182"/>
      <c r="I841" s="184"/>
      <c r="J841" s="119"/>
      <c r="Q841" s="119"/>
      <c r="R841" s="119"/>
    </row>
    <row r="842" spans="1:18" ht="15.75" customHeight="1">
      <c r="A842" s="119"/>
      <c r="B842" s="119"/>
      <c r="C842" s="122"/>
      <c r="D842" s="122"/>
      <c r="E842" s="122"/>
      <c r="F842" s="119"/>
      <c r="G842" s="119"/>
      <c r="H842" s="182"/>
      <c r="I842" s="184"/>
      <c r="J842" s="119"/>
      <c r="Q842" s="119"/>
      <c r="R842" s="119"/>
    </row>
    <row r="843" spans="1:18" ht="15.75" customHeight="1">
      <c r="A843" s="119"/>
      <c r="B843" s="119"/>
      <c r="C843" s="122"/>
      <c r="D843" s="122"/>
      <c r="E843" s="122"/>
      <c r="F843" s="119"/>
      <c r="G843" s="119"/>
      <c r="H843" s="182"/>
      <c r="I843" s="184"/>
      <c r="J843" s="119"/>
      <c r="Q843" s="119"/>
      <c r="R843" s="119"/>
    </row>
    <row r="844" spans="1:18" ht="15.75" customHeight="1">
      <c r="A844" s="119"/>
      <c r="B844" s="119"/>
      <c r="C844" s="122"/>
      <c r="D844" s="122"/>
      <c r="E844" s="122"/>
      <c r="F844" s="119"/>
      <c r="G844" s="119"/>
      <c r="H844" s="182"/>
      <c r="I844" s="184"/>
      <c r="J844" s="119"/>
      <c r="Q844" s="119"/>
      <c r="R844" s="119"/>
    </row>
    <row r="845" spans="1:18" ht="15.75" customHeight="1">
      <c r="A845" s="119"/>
      <c r="B845" s="119"/>
      <c r="C845" s="122"/>
      <c r="D845" s="122"/>
      <c r="E845" s="122"/>
      <c r="F845" s="119"/>
      <c r="G845" s="119"/>
      <c r="H845" s="182"/>
      <c r="I845" s="184"/>
      <c r="J845" s="119"/>
      <c r="Q845" s="119"/>
      <c r="R845" s="119"/>
    </row>
    <row r="846" spans="1:18" ht="15.75" customHeight="1">
      <c r="A846" s="119"/>
      <c r="B846" s="119"/>
      <c r="C846" s="122"/>
      <c r="D846" s="122"/>
      <c r="E846" s="122"/>
      <c r="F846" s="119"/>
      <c r="G846" s="119"/>
      <c r="H846" s="182"/>
      <c r="I846" s="184"/>
      <c r="J846" s="119"/>
      <c r="Q846" s="119"/>
      <c r="R846" s="119"/>
    </row>
    <row r="847" spans="1:18" ht="15.75" customHeight="1">
      <c r="A847" s="119"/>
      <c r="B847" s="119"/>
      <c r="C847" s="122"/>
      <c r="D847" s="122"/>
      <c r="E847" s="122"/>
      <c r="F847" s="119"/>
      <c r="G847" s="119"/>
      <c r="H847" s="182"/>
      <c r="I847" s="184"/>
      <c r="J847" s="119"/>
      <c r="Q847" s="119"/>
      <c r="R847" s="119"/>
    </row>
    <row r="848" spans="1:18" ht="15.75" customHeight="1">
      <c r="A848" s="119"/>
      <c r="B848" s="119"/>
      <c r="C848" s="122"/>
      <c r="D848" s="122"/>
      <c r="E848" s="122"/>
      <c r="F848" s="119"/>
      <c r="G848" s="119"/>
      <c r="H848" s="182"/>
      <c r="I848" s="184"/>
      <c r="J848" s="119"/>
      <c r="Q848" s="119"/>
      <c r="R848" s="119"/>
    </row>
    <row r="849" spans="1:18" ht="15.75" customHeight="1">
      <c r="A849" s="119"/>
      <c r="B849" s="119"/>
      <c r="C849" s="122"/>
      <c r="D849" s="122"/>
      <c r="E849" s="122"/>
      <c r="F849" s="119"/>
      <c r="G849" s="119"/>
      <c r="H849" s="182"/>
      <c r="I849" s="184"/>
      <c r="J849" s="119"/>
      <c r="Q849" s="119"/>
      <c r="R849" s="119"/>
    </row>
    <row r="850" spans="1:18" ht="15.75" customHeight="1">
      <c r="A850" s="119"/>
      <c r="B850" s="119"/>
      <c r="C850" s="122"/>
      <c r="D850" s="122"/>
      <c r="E850" s="122"/>
      <c r="F850" s="119"/>
      <c r="G850" s="119"/>
      <c r="H850" s="182"/>
      <c r="I850" s="184"/>
      <c r="J850" s="119"/>
      <c r="Q850" s="119"/>
      <c r="R850" s="119"/>
    </row>
    <row r="851" spans="1:18" ht="15.75" customHeight="1">
      <c r="A851" s="119"/>
      <c r="B851" s="119"/>
      <c r="C851" s="122"/>
      <c r="D851" s="122"/>
      <c r="E851" s="122"/>
      <c r="F851" s="119"/>
      <c r="G851" s="119"/>
      <c r="H851" s="182"/>
      <c r="I851" s="184"/>
      <c r="J851" s="119"/>
      <c r="Q851" s="119"/>
      <c r="R851" s="119"/>
    </row>
    <row r="852" spans="1:18" ht="15.75" customHeight="1">
      <c r="A852" s="119"/>
      <c r="B852" s="119"/>
      <c r="C852" s="122"/>
      <c r="D852" s="122"/>
      <c r="E852" s="122"/>
      <c r="F852" s="119"/>
      <c r="G852" s="119"/>
      <c r="H852" s="182"/>
      <c r="I852" s="184"/>
      <c r="J852" s="119"/>
      <c r="Q852" s="119"/>
      <c r="R852" s="119"/>
    </row>
    <row r="853" spans="1:18" ht="15.75" customHeight="1">
      <c r="A853" s="119"/>
      <c r="B853" s="119"/>
      <c r="C853" s="122"/>
      <c r="D853" s="122"/>
      <c r="E853" s="122"/>
      <c r="F853" s="119"/>
      <c r="G853" s="119"/>
      <c r="H853" s="182"/>
      <c r="I853" s="184"/>
      <c r="J853" s="119"/>
      <c r="Q853" s="119"/>
      <c r="R853" s="119"/>
    </row>
    <row r="854" spans="1:18" ht="15.75" customHeight="1">
      <c r="A854" s="119"/>
      <c r="B854" s="119"/>
      <c r="C854" s="122"/>
      <c r="D854" s="122"/>
      <c r="E854" s="122"/>
      <c r="F854" s="119"/>
      <c r="G854" s="119"/>
      <c r="H854" s="182"/>
      <c r="I854" s="184"/>
      <c r="J854" s="119"/>
      <c r="Q854" s="119"/>
      <c r="R854" s="119"/>
    </row>
    <row r="855" spans="1:18" ht="15.75" customHeight="1">
      <c r="A855" s="119"/>
      <c r="B855" s="119"/>
      <c r="C855" s="122"/>
      <c r="D855" s="122"/>
      <c r="E855" s="122"/>
      <c r="F855" s="119"/>
      <c r="G855" s="119"/>
      <c r="H855" s="182"/>
      <c r="I855" s="184"/>
      <c r="J855" s="119"/>
      <c r="Q855" s="119"/>
      <c r="R855" s="119"/>
    </row>
    <row r="856" spans="1:18" ht="15.75" customHeight="1">
      <c r="A856" s="119"/>
      <c r="B856" s="119"/>
      <c r="C856" s="122"/>
      <c r="D856" s="122"/>
      <c r="E856" s="122"/>
      <c r="F856" s="119"/>
      <c r="G856" s="119"/>
      <c r="H856" s="182"/>
      <c r="I856" s="184"/>
      <c r="J856" s="119"/>
      <c r="Q856" s="119"/>
      <c r="R856" s="119"/>
    </row>
    <row r="857" spans="1:18" ht="15.75" customHeight="1">
      <c r="A857" s="119"/>
      <c r="B857" s="119"/>
      <c r="C857" s="122"/>
      <c r="D857" s="122"/>
      <c r="E857" s="122"/>
      <c r="F857" s="119"/>
      <c r="G857" s="119"/>
      <c r="H857" s="182"/>
      <c r="I857" s="184"/>
      <c r="J857" s="119"/>
      <c r="Q857" s="119"/>
      <c r="R857" s="119"/>
    </row>
    <row r="858" spans="1:18" ht="15.75" customHeight="1">
      <c r="A858" s="119"/>
      <c r="B858" s="119"/>
      <c r="C858" s="122"/>
      <c r="D858" s="122"/>
      <c r="E858" s="122"/>
      <c r="F858" s="119"/>
      <c r="G858" s="119"/>
      <c r="H858" s="182"/>
      <c r="I858" s="184"/>
      <c r="J858" s="119"/>
      <c r="Q858" s="119"/>
      <c r="R858" s="119"/>
    </row>
    <row r="859" spans="1:18" ht="15.75" customHeight="1">
      <c r="A859" s="119"/>
      <c r="B859" s="119"/>
      <c r="C859" s="122"/>
      <c r="D859" s="122"/>
      <c r="E859" s="122"/>
      <c r="F859" s="119"/>
      <c r="G859" s="119"/>
      <c r="H859" s="182"/>
      <c r="I859" s="184"/>
      <c r="J859" s="119"/>
      <c r="Q859" s="119"/>
      <c r="R859" s="119"/>
    </row>
    <row r="860" spans="1:18" ht="15.75" customHeight="1">
      <c r="A860" s="119"/>
      <c r="B860" s="119"/>
      <c r="C860" s="122"/>
      <c r="D860" s="122"/>
      <c r="E860" s="122"/>
      <c r="F860" s="119"/>
      <c r="G860" s="119"/>
      <c r="H860" s="182"/>
      <c r="I860" s="184"/>
      <c r="J860" s="119"/>
      <c r="Q860" s="119"/>
      <c r="R860" s="119"/>
    </row>
    <row r="861" spans="1:18" ht="15.75" customHeight="1">
      <c r="A861" s="119"/>
      <c r="B861" s="119"/>
      <c r="C861" s="122"/>
      <c r="D861" s="122"/>
      <c r="E861" s="122"/>
      <c r="F861" s="119"/>
      <c r="G861" s="119"/>
      <c r="H861" s="182"/>
      <c r="I861" s="184"/>
      <c r="J861" s="119"/>
      <c r="Q861" s="119"/>
      <c r="R861" s="119"/>
    </row>
    <row r="862" spans="1:18" ht="15.75" customHeight="1">
      <c r="A862" s="119"/>
      <c r="B862" s="119"/>
      <c r="C862" s="122"/>
      <c r="D862" s="122"/>
      <c r="E862" s="122"/>
      <c r="F862" s="119"/>
      <c r="G862" s="119"/>
      <c r="H862" s="182"/>
      <c r="I862" s="184"/>
      <c r="J862" s="119"/>
      <c r="Q862" s="119"/>
      <c r="R862" s="119"/>
    </row>
    <row r="863" spans="1:18" ht="15.75" customHeight="1">
      <c r="A863" s="119"/>
      <c r="B863" s="119"/>
      <c r="C863" s="122"/>
      <c r="D863" s="122"/>
      <c r="E863" s="122"/>
      <c r="F863" s="119"/>
      <c r="G863" s="119"/>
      <c r="H863" s="182"/>
      <c r="I863" s="184"/>
      <c r="J863" s="119"/>
      <c r="Q863" s="119"/>
      <c r="R863" s="119"/>
    </row>
    <row r="864" spans="1:18" ht="15.75" customHeight="1">
      <c r="A864" s="119"/>
      <c r="B864" s="119"/>
      <c r="C864" s="122"/>
      <c r="D864" s="122"/>
      <c r="E864" s="122"/>
      <c r="F864" s="119"/>
      <c r="G864" s="119"/>
      <c r="H864" s="182"/>
      <c r="I864" s="184"/>
      <c r="J864" s="119"/>
      <c r="Q864" s="119"/>
      <c r="R864" s="119"/>
    </row>
    <row r="865" spans="1:18" ht="15.75" customHeight="1">
      <c r="A865" s="119"/>
      <c r="B865" s="119"/>
      <c r="C865" s="122"/>
      <c r="D865" s="122"/>
      <c r="E865" s="122"/>
      <c r="F865" s="119"/>
      <c r="G865" s="119"/>
      <c r="H865" s="182"/>
      <c r="I865" s="184"/>
      <c r="J865" s="119"/>
      <c r="Q865" s="119"/>
      <c r="R865" s="119"/>
    </row>
    <row r="866" spans="1:18" ht="15.75" customHeight="1">
      <c r="A866" s="119"/>
      <c r="B866" s="119"/>
      <c r="C866" s="122"/>
      <c r="D866" s="122"/>
      <c r="E866" s="122"/>
      <c r="F866" s="119"/>
      <c r="G866" s="119"/>
      <c r="H866" s="182"/>
      <c r="I866" s="184"/>
      <c r="J866" s="119"/>
      <c r="Q866" s="119"/>
      <c r="R866" s="119"/>
    </row>
    <row r="867" spans="1:18" ht="15.75" customHeight="1">
      <c r="A867" s="119"/>
      <c r="B867" s="119"/>
      <c r="C867" s="122"/>
      <c r="D867" s="122"/>
      <c r="E867" s="122"/>
      <c r="F867" s="119"/>
      <c r="G867" s="119"/>
      <c r="H867" s="182"/>
      <c r="I867" s="184"/>
      <c r="J867" s="119"/>
      <c r="Q867" s="119"/>
      <c r="R867" s="119"/>
    </row>
    <row r="868" spans="1:18" ht="15.75" customHeight="1">
      <c r="A868" s="119"/>
      <c r="B868" s="119"/>
      <c r="C868" s="122"/>
      <c r="D868" s="122"/>
      <c r="E868" s="122"/>
      <c r="F868" s="119"/>
      <c r="G868" s="119"/>
      <c r="H868" s="182"/>
      <c r="I868" s="184"/>
      <c r="J868" s="119"/>
      <c r="Q868" s="119"/>
      <c r="R868" s="119"/>
    </row>
    <row r="869" spans="1:18" ht="15.75" customHeight="1">
      <c r="A869" s="119"/>
      <c r="B869" s="119"/>
      <c r="C869" s="122"/>
      <c r="D869" s="122"/>
      <c r="E869" s="122"/>
      <c r="F869" s="119"/>
      <c r="G869" s="119"/>
      <c r="H869" s="182"/>
      <c r="I869" s="184"/>
      <c r="J869" s="119"/>
      <c r="Q869" s="119"/>
      <c r="R869" s="119"/>
    </row>
    <row r="870" spans="1:18" ht="15.75" customHeight="1">
      <c r="A870" s="119"/>
      <c r="B870" s="119"/>
      <c r="C870" s="122"/>
      <c r="D870" s="122"/>
      <c r="E870" s="122"/>
      <c r="F870" s="119"/>
      <c r="G870" s="119"/>
      <c r="H870" s="182"/>
      <c r="I870" s="184"/>
      <c r="J870" s="119"/>
      <c r="Q870" s="119"/>
      <c r="R870" s="119"/>
    </row>
    <row r="871" spans="1:18" ht="15.75" customHeight="1">
      <c r="A871" s="119"/>
      <c r="B871" s="119"/>
      <c r="C871" s="122"/>
      <c r="D871" s="122"/>
      <c r="E871" s="122"/>
      <c r="F871" s="119"/>
      <c r="G871" s="119"/>
      <c r="H871" s="182"/>
      <c r="I871" s="184"/>
      <c r="J871" s="119"/>
      <c r="Q871" s="119"/>
      <c r="R871" s="119"/>
    </row>
    <row r="872" spans="1:18" ht="15.75" customHeight="1">
      <c r="A872" s="119"/>
      <c r="B872" s="119"/>
      <c r="C872" s="122"/>
      <c r="D872" s="122"/>
      <c r="E872" s="122"/>
      <c r="F872" s="119"/>
      <c r="G872" s="119"/>
      <c r="H872" s="182"/>
      <c r="I872" s="184"/>
      <c r="J872" s="119"/>
      <c r="Q872" s="119"/>
      <c r="R872" s="119"/>
    </row>
    <row r="873" spans="1:18" ht="15.75" customHeight="1">
      <c r="A873" s="119"/>
      <c r="B873" s="119"/>
      <c r="C873" s="122"/>
      <c r="D873" s="122"/>
      <c r="E873" s="122"/>
      <c r="F873" s="119"/>
      <c r="G873" s="119"/>
      <c r="H873" s="182"/>
      <c r="I873" s="184"/>
      <c r="J873" s="119"/>
      <c r="Q873" s="119"/>
      <c r="R873" s="119"/>
    </row>
    <row r="874" spans="1:18" ht="15.75" customHeight="1">
      <c r="A874" s="119"/>
      <c r="B874" s="119"/>
      <c r="C874" s="122"/>
      <c r="D874" s="122"/>
      <c r="E874" s="122"/>
      <c r="F874" s="119"/>
      <c r="G874" s="119"/>
      <c r="H874" s="182"/>
      <c r="I874" s="184"/>
      <c r="J874" s="119"/>
      <c r="Q874" s="119"/>
      <c r="R874" s="119"/>
    </row>
    <row r="875" spans="1:18" ht="15.75" customHeight="1">
      <c r="A875" s="119"/>
      <c r="B875" s="119"/>
      <c r="C875" s="122"/>
      <c r="D875" s="122"/>
      <c r="E875" s="122"/>
      <c r="F875" s="119"/>
      <c r="G875" s="119"/>
      <c r="H875" s="182"/>
      <c r="I875" s="184"/>
      <c r="J875" s="119"/>
      <c r="Q875" s="119"/>
      <c r="R875" s="119"/>
    </row>
    <row r="876" spans="1:18" ht="15.75" customHeight="1">
      <c r="A876" s="119"/>
      <c r="B876" s="119"/>
      <c r="C876" s="122"/>
      <c r="D876" s="122"/>
      <c r="E876" s="122"/>
      <c r="F876" s="119"/>
      <c r="G876" s="119"/>
      <c r="H876" s="182"/>
      <c r="I876" s="184"/>
      <c r="J876" s="119"/>
      <c r="Q876" s="119"/>
      <c r="R876" s="119"/>
    </row>
    <row r="877" spans="1:18" ht="15.75" customHeight="1">
      <c r="A877" s="119"/>
      <c r="B877" s="119"/>
      <c r="C877" s="122"/>
      <c r="D877" s="122"/>
      <c r="E877" s="122"/>
      <c r="F877" s="119"/>
      <c r="G877" s="119"/>
      <c r="H877" s="182"/>
      <c r="I877" s="184"/>
      <c r="J877" s="119"/>
      <c r="Q877" s="119"/>
      <c r="R877" s="119"/>
    </row>
    <row r="878" spans="1:18" ht="15.75" customHeight="1">
      <c r="A878" s="119"/>
      <c r="B878" s="119"/>
      <c r="C878" s="122"/>
      <c r="D878" s="122"/>
      <c r="E878" s="122"/>
      <c r="F878" s="119"/>
      <c r="G878" s="119"/>
      <c r="H878" s="182"/>
      <c r="I878" s="184"/>
      <c r="J878" s="119"/>
      <c r="Q878" s="119"/>
      <c r="R878" s="119"/>
    </row>
    <row r="879" spans="1:18" ht="15.75" customHeight="1">
      <c r="A879" s="119"/>
      <c r="B879" s="119"/>
      <c r="C879" s="122"/>
      <c r="D879" s="122"/>
      <c r="E879" s="122"/>
      <c r="F879" s="119"/>
      <c r="G879" s="119"/>
      <c r="H879" s="182"/>
      <c r="I879" s="184"/>
      <c r="J879" s="119"/>
      <c r="Q879" s="119"/>
      <c r="R879" s="119"/>
    </row>
    <row r="880" spans="1:18" ht="15.75" customHeight="1">
      <c r="A880" s="119"/>
      <c r="B880" s="119"/>
      <c r="C880" s="122"/>
      <c r="D880" s="122"/>
      <c r="E880" s="122"/>
      <c r="F880" s="119"/>
      <c r="G880" s="119"/>
      <c r="H880" s="182"/>
      <c r="I880" s="184"/>
      <c r="J880" s="119"/>
      <c r="Q880" s="119"/>
      <c r="R880" s="119"/>
    </row>
    <row r="881" spans="1:18" ht="15.75" customHeight="1">
      <c r="A881" s="119"/>
      <c r="B881" s="119"/>
      <c r="C881" s="122"/>
      <c r="D881" s="122"/>
      <c r="E881" s="122"/>
      <c r="F881" s="119"/>
      <c r="G881" s="119"/>
      <c r="H881" s="182"/>
      <c r="I881" s="184"/>
      <c r="J881" s="119"/>
      <c r="Q881" s="119"/>
      <c r="R881" s="119"/>
    </row>
    <row r="882" spans="1:18" ht="15.75" customHeight="1">
      <c r="A882" s="119"/>
      <c r="B882" s="119"/>
      <c r="C882" s="122"/>
      <c r="D882" s="122"/>
      <c r="E882" s="122"/>
      <c r="F882" s="119"/>
      <c r="G882" s="119"/>
      <c r="H882" s="182"/>
      <c r="I882" s="184"/>
      <c r="J882" s="119"/>
      <c r="Q882" s="119"/>
      <c r="R882" s="119"/>
    </row>
    <row r="883" spans="1:18" ht="15.75" customHeight="1">
      <c r="A883" s="119"/>
      <c r="B883" s="119"/>
      <c r="C883" s="122"/>
      <c r="D883" s="122"/>
      <c r="E883" s="122"/>
      <c r="F883" s="119"/>
      <c r="G883" s="119"/>
      <c r="H883" s="182"/>
      <c r="I883" s="184"/>
      <c r="J883" s="119"/>
      <c r="Q883" s="119"/>
      <c r="R883" s="119"/>
    </row>
    <row r="884" spans="1:18" ht="15.75" customHeight="1">
      <c r="A884" s="119"/>
      <c r="B884" s="119"/>
      <c r="C884" s="122"/>
      <c r="D884" s="122"/>
      <c r="E884" s="122"/>
      <c r="F884" s="119"/>
      <c r="G884" s="119"/>
      <c r="H884" s="182"/>
      <c r="I884" s="184"/>
      <c r="J884" s="119"/>
      <c r="Q884" s="119"/>
      <c r="R884" s="119"/>
    </row>
    <row r="885" spans="1:18" ht="15.75" customHeight="1">
      <c r="A885" s="119"/>
      <c r="B885" s="119"/>
      <c r="C885" s="122"/>
      <c r="D885" s="122"/>
      <c r="E885" s="122"/>
      <c r="F885" s="119"/>
      <c r="G885" s="119"/>
      <c r="H885" s="182"/>
      <c r="I885" s="184"/>
      <c r="J885" s="119"/>
      <c r="Q885" s="119"/>
      <c r="R885" s="119"/>
    </row>
    <row r="886" spans="1:18" ht="15.75" customHeight="1">
      <c r="A886" s="119"/>
      <c r="B886" s="119"/>
      <c r="C886" s="122"/>
      <c r="D886" s="122"/>
      <c r="E886" s="122"/>
      <c r="F886" s="119"/>
      <c r="G886" s="119"/>
      <c r="H886" s="182"/>
      <c r="I886" s="184"/>
      <c r="J886" s="119"/>
      <c r="Q886" s="119"/>
      <c r="R886" s="119"/>
    </row>
    <row r="887" spans="1:18" ht="15.75" customHeight="1">
      <c r="A887" s="119"/>
      <c r="B887" s="119"/>
      <c r="C887" s="122"/>
      <c r="D887" s="122"/>
      <c r="E887" s="122"/>
      <c r="F887" s="119"/>
      <c r="G887" s="119"/>
      <c r="H887" s="182"/>
      <c r="I887" s="184"/>
      <c r="J887" s="119"/>
      <c r="Q887" s="119"/>
      <c r="R887" s="119"/>
    </row>
    <row r="888" spans="1:18" ht="15.75" customHeight="1">
      <c r="A888" s="119"/>
      <c r="B888" s="119"/>
      <c r="C888" s="122"/>
      <c r="D888" s="122"/>
      <c r="E888" s="122"/>
      <c r="F888" s="119"/>
      <c r="G888" s="119"/>
      <c r="H888" s="182"/>
      <c r="I888" s="184"/>
      <c r="J888" s="119"/>
      <c r="Q888" s="119"/>
      <c r="R888" s="119"/>
    </row>
    <row r="889" spans="1:18" ht="15.75" customHeight="1">
      <c r="A889" s="119"/>
      <c r="B889" s="119"/>
      <c r="C889" s="122"/>
      <c r="D889" s="122"/>
      <c r="E889" s="122"/>
      <c r="F889" s="119"/>
      <c r="G889" s="119"/>
      <c r="H889" s="182"/>
      <c r="I889" s="184"/>
      <c r="J889" s="119"/>
      <c r="Q889" s="119"/>
      <c r="R889" s="119"/>
    </row>
    <row r="890" spans="1:18" ht="15.75" customHeight="1">
      <c r="A890" s="119"/>
      <c r="B890" s="119"/>
      <c r="C890" s="122"/>
      <c r="D890" s="122"/>
      <c r="E890" s="122"/>
      <c r="F890" s="119"/>
      <c r="G890" s="119"/>
      <c r="H890" s="182"/>
      <c r="I890" s="184"/>
      <c r="J890" s="119"/>
      <c r="Q890" s="119"/>
      <c r="R890" s="119"/>
    </row>
    <row r="891" spans="1:18" ht="15.75" customHeight="1">
      <c r="A891" s="119"/>
      <c r="B891" s="119"/>
      <c r="C891" s="122"/>
      <c r="D891" s="122"/>
      <c r="E891" s="122"/>
      <c r="F891" s="119"/>
      <c r="G891" s="119"/>
      <c r="H891" s="182"/>
      <c r="I891" s="184"/>
      <c r="J891" s="119"/>
      <c r="Q891" s="119"/>
      <c r="R891" s="119"/>
    </row>
    <row r="892" spans="1:18" ht="15.75" customHeight="1">
      <c r="A892" s="119"/>
      <c r="B892" s="119"/>
      <c r="C892" s="122"/>
      <c r="D892" s="122"/>
      <c r="E892" s="122"/>
      <c r="F892" s="119"/>
      <c r="G892" s="119"/>
      <c r="H892" s="182"/>
      <c r="I892" s="184"/>
      <c r="J892" s="119"/>
      <c r="Q892" s="119"/>
      <c r="R892" s="119"/>
    </row>
    <row r="893" spans="1:18" ht="15.75" customHeight="1">
      <c r="A893" s="119"/>
      <c r="B893" s="119"/>
      <c r="C893" s="122"/>
      <c r="D893" s="122"/>
      <c r="E893" s="122"/>
      <c r="F893" s="119"/>
      <c r="G893" s="119"/>
      <c r="H893" s="182"/>
      <c r="I893" s="184"/>
      <c r="J893" s="119"/>
      <c r="Q893" s="119"/>
      <c r="R893" s="119"/>
    </row>
    <row r="894" spans="1:18" ht="15.75" customHeight="1">
      <c r="A894" s="119"/>
      <c r="B894" s="119"/>
      <c r="C894" s="122"/>
      <c r="D894" s="122"/>
      <c r="E894" s="122"/>
      <c r="F894" s="119"/>
      <c r="G894" s="119"/>
      <c r="H894" s="182"/>
      <c r="I894" s="184"/>
      <c r="J894" s="119"/>
      <c r="Q894" s="119"/>
      <c r="R894" s="119"/>
    </row>
    <row r="895" spans="1:18" ht="15.75" customHeight="1">
      <c r="A895" s="119"/>
      <c r="B895" s="119"/>
      <c r="C895" s="122"/>
      <c r="D895" s="122"/>
      <c r="E895" s="122"/>
      <c r="F895" s="119"/>
      <c r="G895" s="119"/>
      <c r="H895" s="182"/>
      <c r="I895" s="184"/>
      <c r="J895" s="119"/>
      <c r="Q895" s="119"/>
      <c r="R895" s="119"/>
    </row>
    <row r="896" spans="1:18" ht="15.75" customHeight="1">
      <c r="A896" s="119"/>
      <c r="B896" s="119"/>
      <c r="C896" s="122"/>
      <c r="D896" s="122"/>
      <c r="E896" s="122"/>
      <c r="F896" s="119"/>
      <c r="G896" s="119"/>
      <c r="H896" s="182"/>
      <c r="I896" s="184"/>
      <c r="J896" s="119"/>
      <c r="Q896" s="119"/>
      <c r="R896" s="119"/>
    </row>
    <row r="897" spans="1:18" ht="15.75" customHeight="1">
      <c r="A897" s="119"/>
      <c r="B897" s="119"/>
      <c r="C897" s="122"/>
      <c r="D897" s="122"/>
      <c r="E897" s="122"/>
      <c r="F897" s="119"/>
      <c r="G897" s="119"/>
      <c r="H897" s="182"/>
      <c r="I897" s="184"/>
      <c r="J897" s="119"/>
      <c r="Q897" s="119"/>
      <c r="R897" s="119"/>
    </row>
    <row r="898" spans="1:18" ht="15.75" customHeight="1">
      <c r="A898" s="119"/>
      <c r="B898" s="119"/>
      <c r="C898" s="122"/>
      <c r="D898" s="122"/>
      <c r="E898" s="122"/>
      <c r="F898" s="119"/>
      <c r="G898" s="119"/>
      <c r="H898" s="182"/>
      <c r="I898" s="184"/>
      <c r="J898" s="119"/>
      <c r="Q898" s="119"/>
      <c r="R898" s="119"/>
    </row>
    <row r="899" spans="1:18" ht="15.75" customHeight="1">
      <c r="A899" s="119"/>
      <c r="B899" s="119"/>
      <c r="C899" s="122"/>
      <c r="D899" s="122"/>
      <c r="E899" s="122"/>
      <c r="F899" s="119"/>
      <c r="G899" s="119"/>
      <c r="H899" s="182"/>
      <c r="I899" s="184"/>
      <c r="J899" s="119"/>
      <c r="Q899" s="119"/>
      <c r="R899" s="119"/>
    </row>
    <row r="900" spans="1:18" ht="15.75" customHeight="1">
      <c r="A900" s="119"/>
      <c r="B900" s="119"/>
      <c r="C900" s="122"/>
      <c r="D900" s="122"/>
      <c r="E900" s="122"/>
      <c r="F900" s="119"/>
      <c r="G900" s="119"/>
      <c r="H900" s="182"/>
      <c r="I900" s="184"/>
      <c r="J900" s="119"/>
      <c r="Q900" s="119"/>
      <c r="R900" s="119"/>
    </row>
    <row r="901" spans="1:18" ht="15.75" customHeight="1">
      <c r="A901" s="119"/>
      <c r="B901" s="119"/>
      <c r="C901" s="122"/>
      <c r="D901" s="122"/>
      <c r="E901" s="122"/>
      <c r="F901" s="119"/>
      <c r="G901" s="119"/>
      <c r="H901" s="182"/>
      <c r="I901" s="184"/>
      <c r="J901" s="119"/>
      <c r="Q901" s="119"/>
      <c r="R901" s="119"/>
    </row>
    <row r="902" spans="1:18" ht="15.75" customHeight="1">
      <c r="A902" s="119"/>
      <c r="B902" s="119"/>
      <c r="C902" s="122"/>
      <c r="D902" s="122"/>
      <c r="E902" s="122"/>
      <c r="F902" s="119"/>
      <c r="G902" s="119"/>
      <c r="H902" s="182"/>
      <c r="I902" s="184"/>
      <c r="J902" s="119"/>
      <c r="Q902" s="119"/>
      <c r="R902" s="119"/>
    </row>
    <row r="903" spans="1:18" ht="15.75" customHeight="1">
      <c r="A903" s="119"/>
      <c r="B903" s="119"/>
      <c r="C903" s="122"/>
      <c r="D903" s="122"/>
      <c r="E903" s="122"/>
      <c r="F903" s="119"/>
      <c r="G903" s="119"/>
      <c r="H903" s="182"/>
      <c r="I903" s="184"/>
      <c r="J903" s="119"/>
      <c r="Q903" s="119"/>
      <c r="R903" s="119"/>
    </row>
    <row r="904" spans="1:18" ht="15.75" customHeight="1">
      <c r="A904" s="119"/>
      <c r="B904" s="119"/>
      <c r="C904" s="122"/>
      <c r="D904" s="122"/>
      <c r="E904" s="122"/>
      <c r="F904" s="119"/>
      <c r="G904" s="119"/>
      <c r="H904" s="182"/>
      <c r="I904" s="184"/>
      <c r="J904" s="119"/>
      <c r="Q904" s="119"/>
      <c r="R904" s="119"/>
    </row>
    <row r="905" spans="1:18" ht="15.75" customHeight="1">
      <c r="A905" s="119"/>
      <c r="B905" s="119"/>
      <c r="C905" s="122"/>
      <c r="D905" s="122"/>
      <c r="E905" s="122"/>
      <c r="F905" s="119"/>
      <c r="G905" s="119"/>
      <c r="H905" s="182"/>
      <c r="I905" s="184"/>
      <c r="J905" s="119"/>
      <c r="Q905" s="119"/>
      <c r="R905" s="119"/>
    </row>
    <row r="906" spans="1:18" ht="15.75" customHeight="1">
      <c r="A906" s="119"/>
      <c r="B906" s="119"/>
      <c r="C906" s="122"/>
      <c r="D906" s="122"/>
      <c r="E906" s="122"/>
      <c r="F906" s="119"/>
      <c r="G906" s="119"/>
      <c r="H906" s="182"/>
      <c r="I906" s="184"/>
      <c r="J906" s="119"/>
      <c r="Q906" s="119"/>
      <c r="R906" s="119"/>
    </row>
    <row r="907" spans="1:18" ht="15.75" customHeight="1">
      <c r="A907" s="119"/>
      <c r="B907" s="119"/>
      <c r="C907" s="122"/>
      <c r="D907" s="122"/>
      <c r="E907" s="122"/>
      <c r="F907" s="119"/>
      <c r="G907" s="119"/>
      <c r="H907" s="182"/>
      <c r="I907" s="184"/>
      <c r="J907" s="119"/>
      <c r="Q907" s="119"/>
      <c r="R907" s="119"/>
    </row>
    <row r="908" spans="1:18" ht="15.75" customHeight="1">
      <c r="A908" s="119"/>
      <c r="B908" s="119"/>
      <c r="C908" s="122"/>
      <c r="D908" s="122"/>
      <c r="E908" s="122"/>
      <c r="F908" s="119"/>
      <c r="G908" s="119"/>
      <c r="H908" s="182"/>
      <c r="I908" s="184"/>
      <c r="J908" s="119"/>
      <c r="Q908" s="119"/>
      <c r="R908" s="119"/>
    </row>
    <row r="909" spans="1:18" ht="15.75" customHeight="1">
      <c r="A909" s="119"/>
      <c r="B909" s="119"/>
      <c r="C909" s="122"/>
      <c r="D909" s="122"/>
      <c r="E909" s="122"/>
      <c r="F909" s="119"/>
      <c r="G909" s="119"/>
      <c r="H909" s="182"/>
      <c r="I909" s="184"/>
      <c r="J909" s="119"/>
      <c r="Q909" s="119"/>
      <c r="R909" s="119"/>
    </row>
    <row r="910" spans="1:18" ht="15.75" customHeight="1">
      <c r="A910" s="119"/>
      <c r="B910" s="119"/>
      <c r="C910" s="122"/>
      <c r="D910" s="122"/>
      <c r="E910" s="122"/>
      <c r="F910" s="119"/>
      <c r="G910" s="119"/>
      <c r="H910" s="182"/>
      <c r="I910" s="184"/>
      <c r="J910" s="119"/>
      <c r="Q910" s="119"/>
      <c r="R910" s="119"/>
    </row>
    <row r="911" spans="1:18" ht="15.75" customHeight="1">
      <c r="A911" s="119"/>
      <c r="B911" s="119"/>
      <c r="C911" s="122"/>
      <c r="D911" s="122"/>
      <c r="E911" s="122"/>
      <c r="F911" s="119"/>
      <c r="G911" s="119"/>
      <c r="H911" s="182"/>
      <c r="I911" s="184"/>
      <c r="J911" s="119"/>
      <c r="Q911" s="119"/>
      <c r="R911" s="119"/>
    </row>
    <row r="912" spans="1:18" ht="15.75" customHeight="1">
      <c r="A912" s="119"/>
      <c r="B912" s="119"/>
      <c r="C912" s="122"/>
      <c r="D912" s="122"/>
      <c r="E912" s="122"/>
      <c r="F912" s="119"/>
      <c r="G912" s="119"/>
      <c r="H912" s="182"/>
      <c r="I912" s="184"/>
      <c r="J912" s="119"/>
      <c r="Q912" s="119"/>
      <c r="R912" s="119"/>
    </row>
    <row r="913" spans="1:18" ht="15.75" customHeight="1">
      <c r="A913" s="119"/>
      <c r="B913" s="119"/>
      <c r="C913" s="122"/>
      <c r="D913" s="122"/>
      <c r="E913" s="122"/>
      <c r="F913" s="119"/>
      <c r="G913" s="119"/>
      <c r="H913" s="182"/>
      <c r="I913" s="184"/>
      <c r="J913" s="119"/>
      <c r="Q913" s="119"/>
      <c r="R913" s="119"/>
    </row>
    <row r="914" spans="1:18" ht="15.75" customHeight="1">
      <c r="A914" s="119"/>
      <c r="B914" s="119"/>
      <c r="C914" s="122"/>
      <c r="D914" s="122"/>
      <c r="E914" s="122"/>
      <c r="F914" s="119"/>
      <c r="G914" s="119"/>
      <c r="H914" s="182"/>
      <c r="I914" s="184"/>
      <c r="J914" s="119"/>
      <c r="Q914" s="119"/>
      <c r="R914" s="119"/>
    </row>
    <row r="915" spans="1:18" ht="15.75" customHeight="1">
      <c r="A915" s="119"/>
      <c r="B915" s="119"/>
      <c r="C915" s="122"/>
      <c r="D915" s="122"/>
      <c r="E915" s="122"/>
      <c r="F915" s="119"/>
      <c r="G915" s="119"/>
      <c r="H915" s="182"/>
      <c r="I915" s="184"/>
      <c r="J915" s="119"/>
      <c r="Q915" s="119"/>
      <c r="R915" s="119"/>
    </row>
    <row r="916" spans="1:18" ht="15.75" customHeight="1">
      <c r="A916" s="119"/>
      <c r="B916" s="119"/>
      <c r="C916" s="122"/>
      <c r="D916" s="122"/>
      <c r="E916" s="122"/>
      <c r="F916" s="119"/>
      <c r="G916" s="119"/>
      <c r="H916" s="182"/>
      <c r="I916" s="184"/>
      <c r="J916" s="119"/>
      <c r="Q916" s="119"/>
      <c r="R916" s="119"/>
    </row>
    <row r="917" spans="1:18" ht="15.75" customHeight="1">
      <c r="A917" s="119"/>
      <c r="B917" s="119"/>
      <c r="C917" s="122"/>
      <c r="D917" s="122"/>
      <c r="E917" s="122"/>
      <c r="F917" s="119"/>
      <c r="G917" s="119"/>
      <c r="H917" s="182"/>
      <c r="I917" s="184"/>
      <c r="J917" s="119"/>
      <c r="Q917" s="119"/>
      <c r="R917" s="119"/>
    </row>
    <row r="918" spans="1:18" ht="15.75" customHeight="1">
      <c r="A918" s="119"/>
      <c r="B918" s="119"/>
      <c r="C918" s="122"/>
      <c r="D918" s="122"/>
      <c r="E918" s="122"/>
      <c r="F918" s="119"/>
      <c r="G918" s="119"/>
      <c r="H918" s="182"/>
      <c r="I918" s="184"/>
      <c r="J918" s="119"/>
      <c r="Q918" s="119"/>
      <c r="R918" s="119"/>
    </row>
    <row r="919" spans="1:18" ht="15.75" customHeight="1">
      <c r="A919" s="119"/>
      <c r="B919" s="119"/>
      <c r="C919" s="122"/>
      <c r="D919" s="122"/>
      <c r="E919" s="122"/>
      <c r="F919" s="119"/>
      <c r="G919" s="119"/>
      <c r="H919" s="182"/>
      <c r="I919" s="184"/>
      <c r="J919" s="119"/>
      <c r="Q919" s="119"/>
      <c r="R919" s="119"/>
    </row>
    <row r="920" spans="1:18" ht="15.75" customHeight="1">
      <c r="A920" s="119"/>
      <c r="B920" s="119"/>
      <c r="C920" s="122"/>
      <c r="D920" s="122"/>
      <c r="E920" s="122"/>
      <c r="F920" s="119"/>
      <c r="G920" s="119"/>
      <c r="H920" s="182"/>
      <c r="I920" s="184"/>
      <c r="J920" s="119"/>
      <c r="Q920" s="119"/>
      <c r="R920" s="119"/>
    </row>
    <row r="921" spans="1:18" ht="15.75" customHeight="1">
      <c r="A921" s="119"/>
      <c r="B921" s="119"/>
      <c r="C921" s="122"/>
      <c r="D921" s="122"/>
      <c r="E921" s="122"/>
      <c r="F921" s="119"/>
      <c r="G921" s="119"/>
      <c r="H921" s="182"/>
      <c r="I921" s="184"/>
      <c r="J921" s="119"/>
      <c r="Q921" s="119"/>
      <c r="R921" s="119"/>
    </row>
    <row r="922" spans="1:18" ht="15.75" customHeight="1">
      <c r="A922" s="119"/>
      <c r="B922" s="119"/>
      <c r="C922" s="122"/>
      <c r="D922" s="122"/>
      <c r="E922" s="122"/>
      <c r="F922" s="119"/>
      <c r="G922" s="119"/>
      <c r="H922" s="182"/>
      <c r="I922" s="184"/>
      <c r="J922" s="119"/>
      <c r="Q922" s="119"/>
      <c r="R922" s="119"/>
    </row>
    <row r="923" spans="1:18" ht="15.75" customHeight="1">
      <c r="A923" s="119"/>
      <c r="B923" s="119"/>
      <c r="C923" s="122"/>
      <c r="D923" s="122"/>
      <c r="E923" s="122"/>
      <c r="F923" s="119"/>
      <c r="G923" s="119"/>
      <c r="H923" s="182"/>
      <c r="I923" s="184"/>
      <c r="J923" s="119"/>
      <c r="Q923" s="119"/>
      <c r="R923" s="119"/>
    </row>
    <row r="924" spans="1:18" ht="15.75" customHeight="1">
      <c r="A924" s="119"/>
      <c r="B924" s="119"/>
      <c r="C924" s="122"/>
      <c r="D924" s="122"/>
      <c r="E924" s="122"/>
      <c r="F924" s="119"/>
      <c r="G924" s="119"/>
      <c r="H924" s="182"/>
      <c r="I924" s="184"/>
      <c r="J924" s="119"/>
      <c r="Q924" s="119"/>
      <c r="R924" s="119"/>
    </row>
    <row r="925" spans="1:18" ht="15.75" customHeight="1">
      <c r="A925" s="119"/>
      <c r="B925" s="119"/>
      <c r="C925" s="122"/>
      <c r="D925" s="122"/>
      <c r="E925" s="122"/>
      <c r="F925" s="119"/>
      <c r="G925" s="119"/>
      <c r="H925" s="182"/>
      <c r="I925" s="184"/>
      <c r="J925" s="119"/>
      <c r="Q925" s="119"/>
      <c r="R925" s="119"/>
    </row>
    <row r="926" spans="1:18" ht="15.75" customHeight="1">
      <c r="A926" s="119"/>
      <c r="B926" s="119"/>
      <c r="C926" s="122"/>
      <c r="D926" s="122"/>
      <c r="E926" s="122"/>
      <c r="F926" s="119"/>
      <c r="G926" s="119"/>
      <c r="H926" s="182"/>
      <c r="I926" s="184"/>
      <c r="J926" s="119"/>
      <c r="Q926" s="119"/>
      <c r="R926" s="119"/>
    </row>
    <row r="927" spans="1:18" ht="15.75" customHeight="1">
      <c r="A927" s="119"/>
      <c r="B927" s="119"/>
      <c r="C927" s="122"/>
      <c r="D927" s="122"/>
      <c r="E927" s="122"/>
      <c r="F927" s="119"/>
      <c r="G927" s="119"/>
      <c r="H927" s="182"/>
      <c r="I927" s="184"/>
      <c r="J927" s="119"/>
      <c r="Q927" s="119"/>
      <c r="R927" s="119"/>
    </row>
    <row r="928" spans="1:18" ht="15.75" customHeight="1">
      <c r="A928" s="119"/>
      <c r="B928" s="119"/>
      <c r="C928" s="122"/>
      <c r="D928" s="122"/>
      <c r="E928" s="122"/>
      <c r="F928" s="119"/>
      <c r="G928" s="119"/>
      <c r="H928" s="182"/>
      <c r="I928" s="184"/>
      <c r="J928" s="119"/>
      <c r="Q928" s="119"/>
      <c r="R928" s="119"/>
    </row>
    <row r="929" spans="1:18" ht="15.75" customHeight="1">
      <c r="A929" s="119"/>
      <c r="B929" s="119"/>
      <c r="C929" s="122"/>
      <c r="D929" s="122"/>
      <c r="E929" s="122"/>
      <c r="F929" s="119"/>
      <c r="G929" s="119"/>
      <c r="H929" s="182"/>
      <c r="I929" s="184"/>
      <c r="J929" s="119"/>
      <c r="Q929" s="119"/>
      <c r="R929" s="119"/>
    </row>
    <row r="930" spans="1:18" ht="15.75" customHeight="1">
      <c r="A930" s="119"/>
      <c r="B930" s="119"/>
      <c r="C930" s="122"/>
      <c r="D930" s="122"/>
      <c r="E930" s="122"/>
      <c r="F930" s="119"/>
      <c r="G930" s="119"/>
      <c r="H930" s="182"/>
      <c r="I930" s="184"/>
      <c r="J930" s="119"/>
      <c r="Q930" s="119"/>
      <c r="R930" s="119"/>
    </row>
    <row r="931" spans="1:18" ht="15.75" customHeight="1">
      <c r="A931" s="119"/>
      <c r="B931" s="119"/>
      <c r="C931" s="122"/>
      <c r="D931" s="122"/>
      <c r="E931" s="122"/>
      <c r="F931" s="119"/>
      <c r="G931" s="119"/>
      <c r="H931" s="182"/>
      <c r="I931" s="184"/>
      <c r="J931" s="119"/>
      <c r="Q931" s="119"/>
      <c r="R931" s="119"/>
    </row>
    <row r="932" spans="1:18" ht="15.75" customHeight="1">
      <c r="A932" s="119"/>
      <c r="B932" s="119"/>
      <c r="C932" s="122"/>
      <c r="D932" s="122"/>
      <c r="E932" s="122"/>
      <c r="F932" s="119"/>
      <c r="G932" s="119"/>
      <c r="H932" s="182"/>
      <c r="I932" s="184"/>
      <c r="J932" s="119"/>
      <c r="Q932" s="119"/>
      <c r="R932" s="119"/>
    </row>
    <row r="933" spans="1:18" ht="15.75" customHeight="1">
      <c r="A933" s="119"/>
      <c r="B933" s="119"/>
      <c r="C933" s="122"/>
      <c r="D933" s="122"/>
      <c r="E933" s="122"/>
      <c r="F933" s="119"/>
      <c r="G933" s="119"/>
      <c r="H933" s="182"/>
      <c r="I933" s="184"/>
      <c r="J933" s="119"/>
      <c r="Q933" s="119"/>
      <c r="R933" s="119"/>
    </row>
    <row r="934" spans="1:18" ht="15.75" customHeight="1">
      <c r="A934" s="119"/>
      <c r="B934" s="119"/>
      <c r="C934" s="122"/>
      <c r="D934" s="122"/>
      <c r="E934" s="122"/>
      <c r="F934" s="119"/>
      <c r="G934" s="119"/>
      <c r="H934" s="182"/>
      <c r="I934" s="184"/>
      <c r="J934" s="119"/>
      <c r="Q934" s="119"/>
      <c r="R934" s="119"/>
    </row>
    <row r="935" spans="1:18" ht="15.75" customHeight="1">
      <c r="A935" s="119"/>
      <c r="B935" s="119"/>
      <c r="C935" s="122"/>
      <c r="D935" s="122"/>
      <c r="E935" s="122"/>
      <c r="F935" s="119"/>
      <c r="G935" s="119"/>
      <c r="H935" s="182"/>
      <c r="I935" s="184"/>
      <c r="J935" s="119"/>
      <c r="Q935" s="119"/>
      <c r="R935" s="119"/>
    </row>
    <row r="936" spans="1:18" ht="15.75" customHeight="1">
      <c r="A936" s="119"/>
      <c r="B936" s="119"/>
      <c r="C936" s="122"/>
      <c r="D936" s="122"/>
      <c r="E936" s="122"/>
      <c r="F936" s="119"/>
      <c r="G936" s="119"/>
      <c r="H936" s="182"/>
      <c r="I936" s="184"/>
      <c r="J936" s="119"/>
      <c r="Q936" s="119"/>
      <c r="R936" s="119"/>
    </row>
    <row r="937" spans="1:18" ht="15.75" customHeight="1">
      <c r="A937" s="119"/>
      <c r="B937" s="119"/>
      <c r="C937" s="122"/>
      <c r="D937" s="122"/>
      <c r="E937" s="122"/>
      <c r="F937" s="119"/>
      <c r="G937" s="119"/>
      <c r="H937" s="182"/>
      <c r="I937" s="184"/>
      <c r="J937" s="119"/>
      <c r="Q937" s="119"/>
      <c r="R937" s="119"/>
    </row>
    <row r="938" spans="1:18" ht="15.75" customHeight="1">
      <c r="A938" s="119"/>
      <c r="B938" s="119"/>
      <c r="C938" s="122"/>
      <c r="D938" s="122"/>
      <c r="E938" s="122"/>
      <c r="F938" s="119"/>
      <c r="G938" s="119"/>
      <c r="H938" s="182"/>
      <c r="I938" s="184"/>
      <c r="J938" s="119"/>
      <c r="Q938" s="119"/>
      <c r="R938" s="119"/>
    </row>
    <row r="939" spans="1:18" ht="15.75" customHeight="1">
      <c r="A939" s="119"/>
      <c r="B939" s="119"/>
      <c r="C939" s="122"/>
      <c r="D939" s="122"/>
      <c r="E939" s="122"/>
      <c r="F939" s="119"/>
      <c r="G939" s="119"/>
      <c r="H939" s="182"/>
      <c r="I939" s="184"/>
      <c r="J939" s="119"/>
      <c r="Q939" s="119"/>
      <c r="R939" s="119"/>
    </row>
    <row r="940" spans="1:18" ht="15.75" customHeight="1">
      <c r="A940" s="119"/>
      <c r="B940" s="119"/>
      <c r="C940" s="122"/>
      <c r="D940" s="122"/>
      <c r="E940" s="122"/>
      <c r="F940" s="119"/>
      <c r="G940" s="119"/>
      <c r="H940" s="182"/>
      <c r="I940" s="184"/>
      <c r="J940" s="119"/>
      <c r="Q940" s="119"/>
      <c r="R940" s="119"/>
    </row>
    <row r="941" spans="1:18" ht="15.75" customHeight="1">
      <c r="A941" s="119"/>
      <c r="B941" s="119"/>
      <c r="C941" s="122"/>
      <c r="D941" s="122"/>
      <c r="E941" s="122"/>
      <c r="F941" s="119"/>
      <c r="G941" s="119"/>
      <c r="H941" s="182"/>
      <c r="I941" s="184"/>
      <c r="J941" s="119"/>
      <c r="Q941" s="119"/>
      <c r="R941" s="119"/>
    </row>
    <row r="942" spans="1:18" ht="15.75" customHeight="1">
      <c r="A942" s="119"/>
      <c r="B942" s="119"/>
      <c r="C942" s="122"/>
      <c r="D942" s="122"/>
      <c r="E942" s="122"/>
      <c r="F942" s="119"/>
      <c r="G942" s="119"/>
      <c r="H942" s="182"/>
      <c r="I942" s="184"/>
      <c r="J942" s="119"/>
      <c r="Q942" s="119"/>
      <c r="R942" s="119"/>
    </row>
    <row r="943" spans="1:18" ht="15.75" customHeight="1">
      <c r="A943" s="119"/>
      <c r="B943" s="119"/>
      <c r="C943" s="122"/>
      <c r="D943" s="122"/>
      <c r="E943" s="122"/>
      <c r="F943" s="119"/>
      <c r="G943" s="119"/>
      <c r="H943" s="182"/>
      <c r="I943" s="184"/>
      <c r="J943" s="119"/>
      <c r="Q943" s="119"/>
      <c r="R943" s="119"/>
    </row>
    <row r="944" spans="1:18" ht="15.75" customHeight="1">
      <c r="A944" s="119"/>
      <c r="B944" s="119"/>
      <c r="C944" s="122"/>
      <c r="D944" s="122"/>
      <c r="E944" s="122"/>
      <c r="F944" s="119"/>
      <c r="G944" s="119"/>
      <c r="H944" s="182"/>
      <c r="I944" s="184"/>
      <c r="J944" s="119"/>
      <c r="Q944" s="119"/>
      <c r="R944" s="119"/>
    </row>
    <row r="945" spans="1:18" ht="15.75" customHeight="1">
      <c r="A945" s="119"/>
      <c r="B945" s="119"/>
      <c r="C945" s="122"/>
      <c r="D945" s="122"/>
      <c r="E945" s="122"/>
      <c r="F945" s="119"/>
      <c r="G945" s="119"/>
      <c r="H945" s="182"/>
      <c r="I945" s="184"/>
      <c r="J945" s="119"/>
      <c r="Q945" s="119"/>
      <c r="R945" s="119"/>
    </row>
    <row r="946" spans="1:18" ht="15.75" customHeight="1">
      <c r="A946" s="119"/>
      <c r="B946" s="119"/>
      <c r="C946" s="122"/>
      <c r="D946" s="122"/>
      <c r="E946" s="122"/>
      <c r="F946" s="119"/>
      <c r="G946" s="119"/>
      <c r="H946" s="182"/>
      <c r="I946" s="184"/>
      <c r="J946" s="119"/>
      <c r="Q946" s="119"/>
      <c r="R946" s="119"/>
    </row>
    <row r="947" spans="1:18" ht="15.75" customHeight="1">
      <c r="A947" s="119"/>
      <c r="B947" s="119"/>
      <c r="C947" s="122"/>
      <c r="D947" s="122"/>
      <c r="E947" s="122"/>
      <c r="F947" s="119"/>
      <c r="G947" s="119"/>
      <c r="H947" s="182"/>
      <c r="I947" s="184"/>
      <c r="J947" s="119"/>
      <c r="Q947" s="119"/>
      <c r="R947" s="119"/>
    </row>
    <row r="948" spans="1:18" ht="15.75" customHeight="1">
      <c r="A948" s="119"/>
      <c r="B948" s="119"/>
      <c r="C948" s="122"/>
      <c r="D948" s="122"/>
      <c r="E948" s="122"/>
      <c r="F948" s="119"/>
      <c r="G948" s="119"/>
      <c r="H948" s="182"/>
      <c r="I948" s="184"/>
      <c r="J948" s="119"/>
      <c r="Q948" s="119"/>
      <c r="R948" s="119"/>
    </row>
    <row r="949" spans="1:18" ht="15.75" customHeight="1">
      <c r="A949" s="119"/>
      <c r="B949" s="119"/>
      <c r="C949" s="122"/>
      <c r="D949" s="122"/>
      <c r="E949" s="122"/>
      <c r="F949" s="119"/>
      <c r="G949" s="119"/>
      <c r="H949" s="182"/>
      <c r="I949" s="184"/>
      <c r="J949" s="119"/>
      <c r="Q949" s="119"/>
      <c r="R949" s="119"/>
    </row>
    <row r="950" spans="1:18" ht="15.75" customHeight="1">
      <c r="A950" s="119"/>
      <c r="B950" s="119"/>
      <c r="C950" s="122"/>
      <c r="D950" s="122"/>
      <c r="E950" s="122"/>
      <c r="F950" s="119"/>
      <c r="G950" s="119"/>
      <c r="H950" s="182"/>
      <c r="I950" s="184"/>
      <c r="J950" s="119"/>
      <c r="Q950" s="119"/>
      <c r="R950" s="119"/>
    </row>
    <row r="951" spans="1:18" ht="15.75" customHeight="1">
      <c r="A951" s="119"/>
      <c r="B951" s="119"/>
      <c r="C951" s="122"/>
      <c r="D951" s="122"/>
      <c r="E951" s="122"/>
      <c r="F951" s="119"/>
      <c r="G951" s="119"/>
      <c r="H951" s="182"/>
      <c r="I951" s="184"/>
      <c r="J951" s="119"/>
      <c r="Q951" s="119"/>
      <c r="R951" s="119"/>
    </row>
    <row r="952" spans="1:18" ht="15.75" customHeight="1">
      <c r="A952" s="119"/>
      <c r="B952" s="119"/>
      <c r="C952" s="122"/>
      <c r="D952" s="122"/>
      <c r="E952" s="122"/>
      <c r="F952" s="119"/>
      <c r="G952" s="119"/>
      <c r="H952" s="182"/>
      <c r="I952" s="184"/>
      <c r="J952" s="119"/>
      <c r="Q952" s="119"/>
      <c r="R952" s="119"/>
    </row>
    <row r="953" spans="1:18" ht="15.75" customHeight="1">
      <c r="A953" s="119"/>
      <c r="B953" s="119"/>
      <c r="C953" s="122"/>
      <c r="D953" s="122"/>
      <c r="E953" s="122"/>
      <c r="F953" s="119"/>
      <c r="G953" s="119"/>
      <c r="H953" s="182"/>
      <c r="I953" s="184"/>
      <c r="J953" s="119"/>
      <c r="Q953" s="119"/>
      <c r="R953" s="119"/>
    </row>
    <row r="954" spans="1:18" ht="15.75" customHeight="1">
      <c r="A954" s="119"/>
      <c r="B954" s="119"/>
      <c r="C954" s="122"/>
      <c r="D954" s="122"/>
      <c r="E954" s="122"/>
      <c r="F954" s="119"/>
      <c r="G954" s="119"/>
      <c r="H954" s="182"/>
      <c r="I954" s="184"/>
      <c r="J954" s="119"/>
      <c r="Q954" s="119"/>
      <c r="R954" s="119"/>
    </row>
    <row r="955" spans="1:18" ht="15.75" customHeight="1">
      <c r="A955" s="119"/>
      <c r="B955" s="119"/>
      <c r="C955" s="122"/>
      <c r="D955" s="122"/>
      <c r="E955" s="122"/>
      <c r="F955" s="119"/>
      <c r="G955" s="119"/>
      <c r="H955" s="182"/>
      <c r="I955" s="184"/>
      <c r="J955" s="119"/>
      <c r="Q955" s="119"/>
      <c r="R955" s="119"/>
    </row>
    <row r="956" spans="1:18" ht="15.75" customHeight="1">
      <c r="A956" s="119"/>
      <c r="B956" s="119"/>
      <c r="C956" s="122"/>
      <c r="D956" s="122"/>
      <c r="E956" s="122"/>
      <c r="F956" s="119"/>
      <c r="G956" s="119"/>
      <c r="H956" s="182"/>
      <c r="I956" s="184"/>
      <c r="J956" s="119"/>
      <c r="Q956" s="119"/>
      <c r="R956" s="119"/>
    </row>
    <row r="957" spans="1:18" ht="15.75" customHeight="1">
      <c r="A957" s="119"/>
      <c r="B957" s="119"/>
      <c r="C957" s="122"/>
      <c r="D957" s="122"/>
      <c r="E957" s="122"/>
      <c r="F957" s="119"/>
      <c r="G957" s="119"/>
      <c r="H957" s="182"/>
      <c r="I957" s="184"/>
      <c r="J957" s="119"/>
      <c r="Q957" s="119"/>
      <c r="R957" s="119"/>
    </row>
    <row r="958" spans="1:18" ht="15.75" customHeight="1">
      <c r="A958" s="119"/>
      <c r="B958" s="119"/>
      <c r="C958" s="122"/>
      <c r="D958" s="122"/>
      <c r="E958" s="122"/>
      <c r="F958" s="119"/>
      <c r="G958" s="119"/>
      <c r="H958" s="182"/>
      <c r="I958" s="184"/>
      <c r="J958" s="119"/>
      <c r="Q958" s="119"/>
      <c r="R958" s="119"/>
    </row>
    <row r="959" spans="1:18" ht="15.75" customHeight="1">
      <c r="A959" s="119"/>
      <c r="B959" s="119"/>
      <c r="C959" s="122"/>
      <c r="D959" s="122"/>
      <c r="E959" s="122"/>
      <c r="F959" s="119"/>
      <c r="G959" s="119"/>
      <c r="H959" s="182"/>
      <c r="I959" s="184"/>
      <c r="J959" s="119"/>
      <c r="Q959" s="119"/>
      <c r="R959" s="119"/>
    </row>
    <row r="960" spans="1:18" ht="15.75" customHeight="1">
      <c r="A960" s="119"/>
      <c r="B960" s="119"/>
      <c r="C960" s="122"/>
      <c r="D960" s="122"/>
      <c r="E960" s="122"/>
      <c r="F960" s="119"/>
      <c r="G960" s="119"/>
      <c r="H960" s="182"/>
      <c r="I960" s="184"/>
      <c r="J960" s="119"/>
      <c r="Q960" s="119"/>
      <c r="R960" s="119"/>
    </row>
    <row r="961" spans="1:18" ht="15.75" customHeight="1">
      <c r="A961" s="119"/>
      <c r="B961" s="119"/>
      <c r="C961" s="122"/>
      <c r="D961" s="122"/>
      <c r="E961" s="122"/>
      <c r="F961" s="119"/>
      <c r="G961" s="119"/>
      <c r="H961" s="182"/>
      <c r="I961" s="184"/>
      <c r="J961" s="119"/>
      <c r="Q961" s="119"/>
      <c r="R961" s="119"/>
    </row>
    <row r="962" spans="1:18" ht="15.75" customHeight="1">
      <c r="A962" s="119"/>
      <c r="B962" s="119"/>
      <c r="C962" s="122"/>
      <c r="D962" s="122"/>
      <c r="E962" s="122"/>
      <c r="F962" s="119"/>
      <c r="G962" s="119"/>
      <c r="H962" s="182"/>
      <c r="I962" s="184"/>
      <c r="J962" s="119"/>
      <c r="Q962" s="119"/>
      <c r="R962" s="119"/>
    </row>
    <row r="963" spans="1:18" ht="15.75" customHeight="1">
      <c r="A963" s="119"/>
      <c r="B963" s="119"/>
      <c r="C963" s="122"/>
      <c r="D963" s="122"/>
      <c r="E963" s="122"/>
      <c r="F963" s="119"/>
      <c r="G963" s="119"/>
      <c r="H963" s="182"/>
      <c r="I963" s="184"/>
      <c r="J963" s="119"/>
      <c r="Q963" s="119"/>
      <c r="R963" s="119"/>
    </row>
    <row r="964" spans="1:18" ht="15.75" customHeight="1">
      <c r="A964" s="119"/>
      <c r="B964" s="119"/>
      <c r="C964" s="122"/>
      <c r="D964" s="122"/>
      <c r="E964" s="122"/>
      <c r="F964" s="119"/>
      <c r="G964" s="119"/>
      <c r="H964" s="182"/>
      <c r="I964" s="184"/>
      <c r="J964" s="119"/>
      <c r="Q964" s="119"/>
      <c r="R964" s="119"/>
    </row>
    <row r="965" spans="1:18" ht="15.75" customHeight="1">
      <c r="A965" s="119"/>
      <c r="B965" s="119"/>
      <c r="C965" s="122"/>
      <c r="D965" s="122"/>
      <c r="E965" s="122"/>
      <c r="F965" s="119"/>
      <c r="G965" s="119"/>
      <c r="H965" s="182"/>
      <c r="I965" s="184"/>
      <c r="J965" s="119"/>
      <c r="Q965" s="119"/>
      <c r="R965" s="119"/>
    </row>
    <row r="966" spans="1:18" ht="15.75" customHeight="1">
      <c r="A966" s="119"/>
      <c r="B966" s="119"/>
      <c r="C966" s="122"/>
      <c r="D966" s="122"/>
      <c r="E966" s="122"/>
      <c r="F966" s="119"/>
      <c r="G966" s="119"/>
      <c r="H966" s="182"/>
      <c r="I966" s="184"/>
      <c r="J966" s="119"/>
      <c r="Q966" s="119"/>
      <c r="R966" s="119"/>
    </row>
    <row r="967" spans="1:18" ht="15.75" customHeight="1">
      <c r="A967" s="119"/>
      <c r="B967" s="119"/>
      <c r="C967" s="122"/>
      <c r="D967" s="122"/>
      <c r="E967" s="122"/>
      <c r="F967" s="119"/>
      <c r="G967" s="119"/>
      <c r="H967" s="182"/>
      <c r="I967" s="184"/>
      <c r="J967" s="119"/>
      <c r="Q967" s="119"/>
      <c r="R967" s="119"/>
    </row>
    <row r="968" spans="1:18" ht="15.75" customHeight="1">
      <c r="A968" s="119"/>
      <c r="B968" s="119"/>
      <c r="C968" s="122"/>
      <c r="D968" s="122"/>
      <c r="E968" s="122"/>
      <c r="F968" s="119"/>
      <c r="G968" s="119"/>
      <c r="H968" s="182"/>
      <c r="I968" s="184"/>
      <c r="J968" s="119"/>
      <c r="Q968" s="119"/>
      <c r="R968" s="119"/>
    </row>
    <row r="969" spans="1:18" ht="15.75" customHeight="1">
      <c r="A969" s="119"/>
      <c r="B969" s="119"/>
      <c r="C969" s="122"/>
      <c r="D969" s="122"/>
      <c r="E969" s="122"/>
      <c r="F969" s="119"/>
      <c r="G969" s="119"/>
      <c r="H969" s="182"/>
      <c r="I969" s="184"/>
      <c r="J969" s="119"/>
      <c r="Q969" s="119"/>
      <c r="R969" s="119"/>
    </row>
    <row r="970" spans="1:18" ht="15.75" customHeight="1">
      <c r="A970" s="119"/>
      <c r="B970" s="119"/>
      <c r="C970" s="122"/>
      <c r="D970" s="122"/>
      <c r="E970" s="122"/>
      <c r="F970" s="119"/>
      <c r="G970" s="119"/>
      <c r="H970" s="182"/>
      <c r="I970" s="184"/>
      <c r="J970" s="119"/>
      <c r="Q970" s="119"/>
      <c r="R970" s="119"/>
    </row>
    <row r="971" spans="1:18" ht="15.75" customHeight="1">
      <c r="A971" s="119"/>
      <c r="B971" s="119"/>
      <c r="C971" s="122"/>
      <c r="D971" s="122"/>
      <c r="E971" s="122"/>
      <c r="F971" s="119"/>
      <c r="G971" s="119"/>
      <c r="H971" s="182"/>
      <c r="I971" s="184"/>
      <c r="J971" s="119"/>
      <c r="Q971" s="119"/>
      <c r="R971" s="119"/>
    </row>
    <row r="972" spans="1:18" ht="15.75" customHeight="1">
      <c r="A972" s="119"/>
      <c r="B972" s="119"/>
      <c r="C972" s="122"/>
      <c r="D972" s="122"/>
      <c r="E972" s="122"/>
      <c r="F972" s="119"/>
      <c r="G972" s="119"/>
      <c r="H972" s="182"/>
      <c r="I972" s="184"/>
      <c r="J972" s="119"/>
      <c r="Q972" s="119"/>
      <c r="R972" s="119"/>
    </row>
    <row r="973" spans="1:18" ht="15.75" customHeight="1">
      <c r="A973" s="119"/>
      <c r="B973" s="119"/>
      <c r="C973" s="122"/>
      <c r="D973" s="122"/>
      <c r="E973" s="122"/>
      <c r="F973" s="119"/>
      <c r="G973" s="119"/>
      <c r="H973" s="182"/>
      <c r="I973" s="184"/>
      <c r="J973" s="119"/>
      <c r="Q973" s="119"/>
      <c r="R973" s="119"/>
    </row>
    <row r="974" spans="1:18" ht="15.75" customHeight="1">
      <c r="A974" s="119"/>
      <c r="B974" s="119"/>
      <c r="C974" s="122"/>
      <c r="D974" s="122"/>
      <c r="E974" s="122"/>
      <c r="F974" s="119"/>
      <c r="G974" s="119"/>
      <c r="H974" s="182"/>
      <c r="I974" s="184"/>
      <c r="J974" s="119"/>
      <c r="Q974" s="119"/>
      <c r="R974" s="119"/>
    </row>
    <row r="975" spans="1:18" ht="15.75" customHeight="1">
      <c r="A975" s="119"/>
      <c r="B975" s="119"/>
      <c r="C975" s="122"/>
      <c r="D975" s="122"/>
      <c r="E975" s="122"/>
      <c r="F975" s="119"/>
      <c r="G975" s="119"/>
      <c r="H975" s="182"/>
      <c r="I975" s="184"/>
      <c r="J975" s="119"/>
      <c r="Q975" s="119"/>
      <c r="R975" s="119"/>
    </row>
    <row r="976" spans="1:18" ht="15.75" customHeight="1">
      <c r="A976" s="119"/>
      <c r="B976" s="119"/>
      <c r="C976" s="122"/>
      <c r="D976" s="122"/>
      <c r="E976" s="122"/>
      <c r="F976" s="119"/>
      <c r="G976" s="119"/>
      <c r="H976" s="182"/>
      <c r="I976" s="184"/>
      <c r="J976" s="119"/>
      <c r="Q976" s="119"/>
      <c r="R976" s="119"/>
    </row>
    <row r="977" spans="1:18" ht="15.75" customHeight="1">
      <c r="A977" s="119"/>
      <c r="B977" s="119"/>
      <c r="C977" s="122"/>
      <c r="D977" s="122"/>
      <c r="E977" s="122"/>
      <c r="F977" s="119"/>
      <c r="G977" s="119"/>
      <c r="H977" s="182"/>
      <c r="I977" s="184"/>
      <c r="J977" s="119"/>
      <c r="Q977" s="119"/>
      <c r="R977" s="119"/>
    </row>
    <row r="978" spans="1:18" ht="15.75" customHeight="1">
      <c r="A978" s="119"/>
      <c r="B978" s="119"/>
      <c r="C978" s="122"/>
      <c r="D978" s="122"/>
      <c r="E978" s="122"/>
      <c r="F978" s="119"/>
      <c r="G978" s="119"/>
      <c r="H978" s="182"/>
      <c r="I978" s="184"/>
      <c r="J978" s="119"/>
      <c r="Q978" s="119"/>
      <c r="R978" s="119"/>
    </row>
    <row r="979" spans="1:18" ht="15.75" customHeight="1">
      <c r="A979" s="119"/>
      <c r="B979" s="119"/>
      <c r="C979" s="122"/>
      <c r="D979" s="122"/>
      <c r="E979" s="122"/>
      <c r="F979" s="119"/>
      <c r="G979" s="119"/>
      <c r="H979" s="182"/>
      <c r="I979" s="184"/>
      <c r="J979" s="119"/>
      <c r="Q979" s="119"/>
      <c r="R979" s="119"/>
    </row>
    <row r="980" spans="1:18" ht="15.75" customHeight="1">
      <c r="A980" s="119"/>
      <c r="B980" s="119"/>
      <c r="C980" s="122"/>
      <c r="D980" s="122"/>
      <c r="E980" s="122"/>
      <c r="F980" s="119"/>
      <c r="G980" s="119"/>
      <c r="H980" s="182"/>
      <c r="I980" s="184"/>
      <c r="J980" s="119"/>
      <c r="Q980" s="119"/>
      <c r="R980" s="119"/>
    </row>
    <row r="981" spans="1:18" ht="15.75" customHeight="1">
      <c r="A981" s="119"/>
      <c r="B981" s="119"/>
      <c r="C981" s="122"/>
      <c r="D981" s="122"/>
      <c r="E981" s="122"/>
      <c r="F981" s="119"/>
      <c r="G981" s="119"/>
      <c r="H981" s="182"/>
      <c r="I981" s="184"/>
      <c r="J981" s="119"/>
      <c r="Q981" s="119"/>
      <c r="R981" s="119"/>
    </row>
    <row r="982" spans="1:18" ht="15.75" customHeight="1">
      <c r="A982" s="119"/>
      <c r="B982" s="119"/>
      <c r="C982" s="122"/>
      <c r="D982" s="122"/>
      <c r="E982" s="122"/>
      <c r="F982" s="119"/>
      <c r="G982" s="119"/>
      <c r="H982" s="182"/>
      <c r="I982" s="184"/>
      <c r="J982" s="119"/>
      <c r="Q982" s="119"/>
      <c r="R982" s="119"/>
    </row>
    <row r="983" spans="1:18" ht="15.75" customHeight="1">
      <c r="A983" s="119"/>
      <c r="B983" s="119"/>
      <c r="C983" s="122"/>
      <c r="D983" s="122"/>
      <c r="E983" s="122"/>
      <c r="F983" s="119"/>
      <c r="G983" s="119"/>
      <c r="H983" s="182"/>
      <c r="I983" s="184"/>
      <c r="J983" s="119"/>
      <c r="Q983" s="119"/>
      <c r="R983" s="119"/>
    </row>
    <row r="984" spans="1:18" ht="15.75" customHeight="1">
      <c r="A984" s="119"/>
      <c r="B984" s="119"/>
      <c r="C984" s="122"/>
      <c r="D984" s="122"/>
      <c r="E984" s="122"/>
      <c r="F984" s="119"/>
      <c r="G984" s="119"/>
      <c r="H984" s="182"/>
      <c r="I984" s="184"/>
      <c r="J984" s="119"/>
      <c r="Q984" s="119"/>
      <c r="R984" s="119"/>
    </row>
    <row r="985" spans="1:18" ht="15.75" customHeight="1">
      <c r="A985" s="119"/>
      <c r="B985" s="119"/>
      <c r="C985" s="122"/>
      <c r="D985" s="122"/>
      <c r="E985" s="122"/>
      <c r="F985" s="119"/>
      <c r="G985" s="119"/>
      <c r="H985" s="182"/>
      <c r="I985" s="184"/>
      <c r="J985" s="119"/>
      <c r="Q985" s="119"/>
      <c r="R985" s="119"/>
    </row>
    <row r="986" spans="1:18" ht="15.75" customHeight="1">
      <c r="A986" s="119"/>
      <c r="B986" s="119"/>
      <c r="C986" s="122"/>
      <c r="D986" s="122"/>
      <c r="E986" s="122"/>
      <c r="F986" s="119"/>
      <c r="G986" s="119"/>
      <c r="H986" s="182"/>
      <c r="I986" s="184"/>
      <c r="J986" s="119"/>
      <c r="Q986" s="119"/>
      <c r="R986" s="119"/>
    </row>
    <row r="987" spans="1:18" ht="15.75" customHeight="1">
      <c r="A987" s="119"/>
      <c r="B987" s="119"/>
      <c r="C987" s="122"/>
      <c r="D987" s="122"/>
      <c r="E987" s="122"/>
      <c r="F987" s="119"/>
      <c r="G987" s="119"/>
      <c r="H987" s="182"/>
      <c r="I987" s="184"/>
      <c r="J987" s="119"/>
      <c r="Q987" s="119"/>
      <c r="R987" s="119"/>
    </row>
    <row r="988" spans="1:18" ht="15.75" customHeight="1">
      <c r="A988" s="119"/>
      <c r="B988" s="119"/>
      <c r="C988" s="122"/>
      <c r="D988" s="122"/>
      <c r="E988" s="122"/>
      <c r="F988" s="119"/>
      <c r="G988" s="119"/>
      <c r="H988" s="182"/>
      <c r="I988" s="184"/>
      <c r="J988" s="119"/>
      <c r="Q988" s="119"/>
      <c r="R988" s="119"/>
    </row>
    <row r="989" spans="1:18" ht="15.6" customHeight="1"/>
    <row r="990" spans="1:18" ht="15.6" customHeight="1"/>
    <row r="991" spans="1:18" ht="15.6" customHeight="1"/>
    <row r="992" spans="1:18" ht="15.6" customHeight="1"/>
    <row r="993" ht="15.6" customHeight="1"/>
    <row r="994" ht="15.6" customHeight="1"/>
  </sheetData>
  <autoFilter ref="A7:AE69" xr:uid="{00000000-0009-0000-0000-000009000000}"/>
  <sortState xmlns:xlrd2="http://schemas.microsoft.com/office/spreadsheetml/2017/richdata2" ref="A8:Z69">
    <sortCondition descending="1" ref="F8:F69"/>
    <sortCondition descending="1" ref="L8:L69"/>
    <sortCondition descending="1" ref="S8:S69"/>
  </sortState>
  <phoneticPr fontId="123" type="noConversion"/>
  <conditionalFormatting sqref="J70:J84">
    <cfRule type="expression" dxfId="412" priority="165">
      <formula>OR($J70="不保養", $J70="代保養")</formula>
    </cfRule>
  </conditionalFormatting>
  <conditionalFormatting sqref="F70:G988">
    <cfRule type="expression" dxfId="411" priority="166">
      <formula>OR($F70="不保養", $F70="代保養")</formula>
    </cfRule>
  </conditionalFormatting>
  <conditionalFormatting sqref="B7 B70:B988">
    <cfRule type="expression" dxfId="410" priority="592">
      <formula>COUNTIF(#REF!, "Yes") = 1</formula>
    </cfRule>
  </conditionalFormatting>
  <conditionalFormatting sqref="G70:G1048576">
    <cfRule type="expression" dxfId="409" priority="128">
      <formula>G70="已PM未更換"</formula>
    </cfRule>
  </conditionalFormatting>
  <conditionalFormatting sqref="N5:N6">
    <cfRule type="expression" dxfId="408" priority="126">
      <formula>COUNTIF(#REF!, "Yes") = 1</formula>
    </cfRule>
  </conditionalFormatting>
  <conditionalFormatting sqref="F1">
    <cfRule type="expression" dxfId="407" priority="24">
      <formula>COUNTIF(#REF!, "Yes") = 1</formula>
    </cfRule>
  </conditionalFormatting>
  <conditionalFormatting sqref="G1">
    <cfRule type="expression" dxfId="406" priority="23">
      <formula>COUNTIF(#REF!, "Yes") = 1</formula>
    </cfRule>
  </conditionalFormatting>
  <conditionalFormatting sqref="A3">
    <cfRule type="expression" dxfId="405" priority="22">
      <formula>COUNTIF($A7:$A7, "Yes") = 1</formula>
    </cfRule>
  </conditionalFormatting>
  <conditionalFormatting sqref="E1">
    <cfRule type="expression" dxfId="404" priority="25">
      <formula>COUNTIF(#REF!, "Yes") = 1</formula>
    </cfRule>
  </conditionalFormatting>
  <conditionalFormatting sqref="A1:B1">
    <cfRule type="expression" dxfId="403" priority="26">
      <formula>COUNTIF($A2:$A2, "Yes") = 1</formula>
    </cfRule>
  </conditionalFormatting>
  <conditionalFormatting sqref="F5">
    <cfRule type="expression" dxfId="402" priority="20">
      <formula>COUNTIF(#REF!, "Yes") = 1</formula>
    </cfRule>
  </conditionalFormatting>
  <conditionalFormatting sqref="G5">
    <cfRule type="expression" dxfId="401" priority="19">
      <formula>COUNTIF(#REF!, "Yes") = 1</formula>
    </cfRule>
  </conditionalFormatting>
  <conditionalFormatting sqref="E5">
    <cfRule type="expression" dxfId="400" priority="21">
      <formula>COUNTIF(#REF!, "Yes") = 1</formula>
    </cfRule>
  </conditionalFormatting>
  <conditionalFormatting sqref="B8 B10:B69">
    <cfRule type="expression" dxfId="399" priority="12">
      <formula>COUNTIF(#REF!, "Yes") = 1</formula>
    </cfRule>
  </conditionalFormatting>
  <conditionalFormatting sqref="G8 G10:G69">
    <cfRule type="expression" dxfId="398" priority="8">
      <formula>G8="完工已補裝"</formula>
    </cfRule>
    <cfRule type="expression" dxfId="397" priority="9">
      <formula>G8="已PM未更換"</formula>
    </cfRule>
    <cfRule type="expression" dxfId="396" priority="10">
      <formula>G8="未更換"</formula>
    </cfRule>
    <cfRule type="expression" dxfId="395" priority="11">
      <formula>G8="已更換"</formula>
    </cfRule>
  </conditionalFormatting>
  <conditionalFormatting sqref="B9">
    <cfRule type="expression" dxfId="394" priority="6">
      <formula>COUNTIF(#REF!, "Yes") = 1</formula>
    </cfRule>
  </conditionalFormatting>
  <conditionalFormatting sqref="G9">
    <cfRule type="expression" dxfId="393" priority="2">
      <formula>G9="完工已補裝"</formula>
    </cfRule>
    <cfRule type="expression" dxfId="392" priority="3">
      <formula>G9="已PM未更換"</formula>
    </cfRule>
    <cfRule type="expression" dxfId="391" priority="4">
      <formula>G9="未更換"</formula>
    </cfRule>
    <cfRule type="expression" dxfId="390" priority="5">
      <formula>G9="已更換"</formula>
    </cfRule>
  </conditionalFormatting>
  <conditionalFormatting sqref="K8:K69">
    <cfRule type="expression" dxfId="389" priority="1">
      <formula>IF(K8="不保養","true","FALSE")</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E964"/>
  <sheetViews>
    <sheetView zoomScaleNormal="100" workbookViewId="0">
      <pane ySplit="7" topLeftCell="A8" activePane="bottomLeft" state="frozen"/>
      <selection activeCell="AB5" sqref="AB5"/>
      <selection pane="bottomLeft" activeCell="G12" sqref="G12"/>
    </sheetView>
  </sheetViews>
  <sheetFormatPr defaultColWidth="11.19921875" defaultRowHeight="15" customHeight="1"/>
  <cols>
    <col min="1" max="1" width="13.69921875" style="153" bestFit="1" customWidth="1"/>
    <col min="2" max="2" width="14.09765625" style="153" bestFit="1" customWidth="1"/>
    <col min="3" max="4" width="11.5" style="147" bestFit="1" customWidth="1"/>
    <col min="5" max="5" width="10.796875" style="147" bestFit="1" customWidth="1"/>
    <col min="6" max="6" width="11.8984375" style="426" bestFit="1" customWidth="1"/>
    <col min="7" max="7" width="11.8984375" style="123" customWidth="1"/>
    <col min="9" max="9" width="11.19921875" style="401" customWidth="1"/>
    <col min="10" max="10" width="11.19921875" style="153" customWidth="1"/>
    <col min="11" max="11" width="11.69921875" style="153" bestFit="1" customWidth="1"/>
    <col min="12" max="12" width="12.3984375" style="401" bestFit="1" customWidth="1"/>
    <col min="13" max="13" width="11.59765625" style="153" customWidth="1"/>
    <col min="14" max="14" width="10" style="153" bestFit="1" customWidth="1"/>
    <col min="15" max="15" width="9.3984375" style="406" bestFit="1" customWidth="1"/>
    <col min="16" max="16" width="3.3984375" style="153" bestFit="1" customWidth="1"/>
    <col min="17" max="17" width="7.5" style="153" bestFit="1" customWidth="1"/>
    <col min="18" max="18" width="5.09765625" style="153" customWidth="1"/>
    <col min="19" max="551" width="11.19921875" style="153" customWidth="1"/>
    <col min="552" max="16384" width="11.19921875" style="153"/>
  </cols>
  <sheetData>
    <row r="1" spans="1:31" ht="20.25" customHeight="1">
      <c r="A1" s="439" t="s">
        <v>9194</v>
      </c>
      <c r="B1" s="439" t="s">
        <v>111</v>
      </c>
      <c r="C1" s="440" t="s">
        <v>9195</v>
      </c>
      <c r="D1" s="441" t="s">
        <v>9196</v>
      </c>
      <c r="E1" s="442" t="s">
        <v>9197</v>
      </c>
      <c r="F1" s="439" t="s">
        <v>9198</v>
      </c>
      <c r="G1" s="439" t="s">
        <v>9199</v>
      </c>
      <c r="H1" s="258" t="s">
        <v>132</v>
      </c>
      <c r="I1" s="258" t="s">
        <v>133</v>
      </c>
      <c r="J1" s="175" t="s">
        <v>134</v>
      </c>
      <c r="K1" s="156" t="s">
        <v>135</v>
      </c>
      <c r="L1" s="156" t="s">
        <v>136</v>
      </c>
      <c r="M1" s="152">
        <f>首頁!I4</f>
        <v>46113</v>
      </c>
      <c r="N1" s="153">
        <v>36</v>
      </c>
      <c r="O1" s="407">
        <v>36</v>
      </c>
      <c r="P1" s="153">
        <v>35</v>
      </c>
      <c r="Q1" s="119"/>
      <c r="R1" s="119"/>
      <c r="W1" s="338" t="s">
        <v>17</v>
      </c>
      <c r="X1" s="338" t="s">
        <v>18</v>
      </c>
      <c r="Y1" s="338" t="s">
        <v>9</v>
      </c>
      <c r="Z1" s="295" t="s">
        <v>20</v>
      </c>
      <c r="AA1" s="295" t="s">
        <v>20</v>
      </c>
      <c r="AB1" s="295" t="s">
        <v>20</v>
      </c>
      <c r="AC1" s="295" t="s">
        <v>20</v>
      </c>
      <c r="AD1" s="295" t="s">
        <v>20</v>
      </c>
      <c r="AE1" s="295" t="s">
        <v>20</v>
      </c>
    </row>
    <row r="2" spans="1:31" ht="21" customHeight="1">
      <c r="A2" s="405">
        <f ca="1">COUNTIFS(門市主檔!E:E,N5,門市主檔!F:F,"新開不保養")</f>
        <v>0</v>
      </c>
      <c r="B2" s="268">
        <f>首頁!I2</f>
        <v>4</v>
      </c>
      <c r="C2" s="405">
        <f>N1</f>
        <v>36</v>
      </c>
      <c r="D2" s="405">
        <f ca="1">N1-COUNTIFS(N8:N250,"&gt;="&amp;M1,N8:N250,"&lt;="&amp;M2)</f>
        <v>36</v>
      </c>
      <c r="E2" s="268">
        <f ca="1">COUNTIFS(C$8:C$252,"v",$F$8:$F$252,"")+COUNTIFS(C$8:C$252,"v",$F$8:$F$252,"裝潢中")+COUNTIFS(C$8:C$251,"v",$F$8:$F$251,"暫歇中")+COUNTIFS(C$8:C$252,"v",$F$8:$F$252,"即將裝潢")</f>
        <v>39</v>
      </c>
      <c r="F2" s="268">
        <f ca="1">MAX(0, D2 - E2)</f>
        <v>0</v>
      </c>
      <c r="G2" s="269" t="str">
        <f ca="1">IFERROR(ROUND(IF((E2/D2)&gt;1,1,(E2/D2))*100,2)&amp;"%",0)</f>
        <v>100%</v>
      </c>
      <c r="H2" s="363" t="s">
        <v>1</v>
      </c>
      <c r="I2" s="171">
        <f>IF(H2&lt;&gt;"",COUNTIFS('0919門市清單主檔'!$Y:$Y,$N$5,'0919門市清單主檔'!$AC:$AC,H2),"")</f>
        <v>0</v>
      </c>
      <c r="J2" s="172" t="str">
        <f>IF(H2&lt;&gt;"",IF(I2=0,"0%",ROUND(K2/I2,4)*100&amp;"%"),"")</f>
        <v>0%</v>
      </c>
      <c r="K2" s="171">
        <f>IF(H2&lt;&gt;"",COUNTIF(J:J,"v"),"")</f>
        <v>0</v>
      </c>
      <c r="L2" s="171">
        <f>IF(H2&lt;&gt;"",I2-K2,"")</f>
        <v>0</v>
      </c>
      <c r="M2" s="152">
        <f>首頁!J4</f>
        <v>46143</v>
      </c>
      <c r="N2" s="152"/>
      <c r="Q2" s="119"/>
      <c r="R2" s="119"/>
      <c r="W2" s="168">
        <f>COUNTIFS('0919門市清單主檔'!$V:$V,W1)</f>
        <v>28</v>
      </c>
      <c r="X2" s="168">
        <f>COUNTIFS('0919門市清單主檔'!$V:$V,X1)</f>
        <v>6</v>
      </c>
      <c r="Y2" s="168">
        <f>COUNTIFS('0919門市清單主檔'!$V:$V,Y1)</f>
        <v>73</v>
      </c>
      <c r="Z2" s="294" t="s">
        <v>20</v>
      </c>
      <c r="AA2" s="294" t="s">
        <v>20</v>
      </c>
      <c r="AB2" s="294" t="s">
        <v>20</v>
      </c>
      <c r="AC2" s="294" t="s">
        <v>20</v>
      </c>
      <c r="AD2" s="294" t="s">
        <v>20</v>
      </c>
      <c r="AE2" s="294" t="s">
        <v>20</v>
      </c>
    </row>
    <row r="3" spans="1:31" ht="21" customHeight="1">
      <c r="A3" s="439" t="s">
        <v>9200</v>
      </c>
      <c r="B3" s="268">
        <f>首頁!J2</f>
        <v>5</v>
      </c>
      <c r="C3" s="405">
        <f>O1</f>
        <v>36</v>
      </c>
      <c r="D3" s="405">
        <f ca="1">IF(TODAY()&gt;=M2,IF(D2-E2&lt;0,O1-(E2-D2),O1+(D2-E2)),"0")-IF(TODAY()&gt;=M2,COUNTIFS(N8:N250,"&gt;="&amp;M2,N8:N250,"&lt;="&amp;M3))</f>
        <v>32</v>
      </c>
      <c r="E3" s="268">
        <f ca="1">COUNTIFS(D$8:D$252,"v",$F$8:$F$252,"")+COUNTIFS(D$8:D$252,"v",$F$8:$F$252,"裝潢中")+COUNTIFS(D$8:D$251,"v",$F$8:$F$251,"暫歇中")+COUNTIFS(D$8:D$252,"v",$F$8:$F$252,"即將裝潢")</f>
        <v>32</v>
      </c>
      <c r="F3" s="268">
        <f ca="1">IF(TODAY()&gt;=M2,MAX(0,D3-E3),"0")</f>
        <v>0</v>
      </c>
      <c r="G3" s="269" t="str">
        <f ca="1">IFERROR(ROUND(IF((E3/D3)&gt;1,1,(E3/D3))*100,2)&amp;"%",0)</f>
        <v>100%</v>
      </c>
      <c r="H3" s="363" t="s">
        <v>2</v>
      </c>
      <c r="I3" s="171">
        <f>IF(H3&lt;&gt;"",COUNTIFS('0919門市清單主檔'!$Y:$Y,$N$5,'0919門市清單主檔'!$AD:$AD,H3),"")</f>
        <v>107</v>
      </c>
      <c r="J3" s="172" t="str">
        <f>IF(H3&lt;&gt;"",IF(I3=0,"0%",ROUND(K3/I3,4)*100&amp;"%"),"")</f>
        <v>99.07%</v>
      </c>
      <c r="K3" s="171">
        <f>IF(H3&lt;&gt;"",COUNTIF(K8:K252,"v"),"")</f>
        <v>106</v>
      </c>
      <c r="L3" s="171">
        <f>IF(H3&lt;&gt;"",I3-K3,"")</f>
        <v>1</v>
      </c>
      <c r="M3" s="152">
        <f>首頁!K4</f>
        <v>46174</v>
      </c>
      <c r="N3" s="152">
        <f>首頁!L4</f>
        <v>46204</v>
      </c>
      <c r="Q3" s="119"/>
      <c r="R3" s="119"/>
    </row>
    <row r="4" spans="1:31" ht="21" customHeight="1">
      <c r="A4" s="268">
        <f ca="1">COUNTIFS(門市主檔!E:E,N5,門市主檔!F:F,"閉店不保養")</f>
        <v>1</v>
      </c>
      <c r="B4" s="268">
        <f>首頁!K2</f>
        <v>6</v>
      </c>
      <c r="C4" s="405">
        <f>P1</f>
        <v>35</v>
      </c>
      <c r="D4" s="405">
        <f ca="1">IF(TODAY()&gt;=M3,IF(D3-E3&lt;0,P1-(E3-D3),P1+(D3-E3)),"0")-IF(TODAY()&gt;=M3,COUNTIFS(N8:N250,"&gt;="&amp;M3,N8:N250,"&lt;="&amp;N3))</f>
        <v>35</v>
      </c>
      <c r="E4" s="268">
        <f ca="1">COUNTIFS(E$8:E$251,"v",$F$8:$F$251,"")+COUNTIFS(E$8:E$251,"v",$F$8:$F$251,"裝潢中")+COUNTIFS(E$8:E$251,"v",$F$8:$F$251,"暫歇中")+COUNTIFS(E$8:E$251,"v",$F$8:$F$251,"即將裝潢")</f>
        <v>34</v>
      </c>
      <c r="F4" s="268">
        <f ca="1">IF(TODAY()&gt;=M3,MAX(0,D4-E4),"0")</f>
        <v>1</v>
      </c>
      <c r="G4" s="269" t="str">
        <f ca="1">IFERROR(ROUND(IF((E4/D4)&gt;1,1,(E4/D4))*100,2)&amp;"%",0)</f>
        <v>97.14%</v>
      </c>
      <c r="H4" s="259" t="str">
        <f>IF(首頁!B2=0,"",首頁!B2)</f>
        <v>+SC7</v>
      </c>
      <c r="I4" s="171">
        <f>IF(H4&lt;&gt;"",COUNTIFS('0919門市清單主檔'!$Y:$Y,$N$5,'0919門市清單主檔'!$AF:$AF,H4,
      '0919門市清單主檔'!$AA:$AA,"&lt;&gt;新開不保養",
      '0919門市清單主檔'!$AA:$AA,"&lt;&gt;閉店不保養"
   ),
   ""
)</f>
        <v>8</v>
      </c>
      <c r="J4" s="172" t="str">
        <f>IF(H4&lt;&gt;"",IF(I4=0,"0%",ROUND(K4/I4,4)*100&amp;"%"),"")</f>
        <v>87.5%</v>
      </c>
      <c r="K4" s="171">
        <f>IF(H4&lt;&gt;"",COUNTIFS(I:I,"V",F:F,"&lt;&gt;閉店不保養",F:F,"&lt;&gt;新開不保養"),"")</f>
        <v>7</v>
      </c>
      <c r="L4" s="171">
        <f>IF(H4&lt;&gt;"",I4-K4,"")</f>
        <v>1</v>
      </c>
      <c r="M4" s="152">
        <f>首頁!M4</f>
        <v>46113</v>
      </c>
      <c r="Q4" s="119"/>
      <c r="R4" s="119"/>
    </row>
    <row r="5" spans="1:31" ht="22.5" customHeight="1">
      <c r="A5" s="438" t="s">
        <v>9201</v>
      </c>
      <c r="B5" s="105" t="s">
        <v>9202</v>
      </c>
      <c r="C5" s="105" t="s">
        <v>9203</v>
      </c>
      <c r="D5" s="105" t="s">
        <v>9204</v>
      </c>
      <c r="E5" s="439" t="s">
        <v>9205</v>
      </c>
      <c r="F5" s="439" t="s">
        <v>9206</v>
      </c>
      <c r="G5" s="439" t="s">
        <v>9207</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145</v>
      </c>
      <c r="Q5" s="119"/>
      <c r="R5" s="119"/>
      <c r="S5" s="187"/>
      <c r="T5" s="186"/>
      <c r="U5" s="154" t="s">
        <v>9214</v>
      </c>
      <c r="V5" s="155" t="str">
        <f t="array" aca="1" ref="V5" ca="1">IFERROR(HYPERLINK("#" &amp; ADDRESS(MIN(IF(ISNUMBER(SEARCH(U5, A7:J182)), ROW(A7:J182), 10000000000)), MIN(IF(ISNUMBER(SEARCH(U5, A7:J182)), COLUMN(A7:J182), 10000000000))), "搜索"), "未找到")</f>
        <v>搜索</v>
      </c>
      <c r="W5" s="401"/>
    </row>
    <row r="6" spans="1:31" s="432" customFormat="1" ht="22.5" customHeight="1">
      <c r="A6" s="405">
        <f ca="1">COUNTA(A8:A159)-COUNTIF(F8:F179,"非當季")-A4</f>
        <v>106</v>
      </c>
      <c r="B6" s="268">
        <f>COUNTIF(未完工清單!A:A,N5)</f>
        <v>2</v>
      </c>
      <c r="C6" s="268">
        <f t="array" ref="C6">SUMPRODUCT((未完工清單!A1:A18=N5)*(未完工清單!H1:L18="未完工"))</f>
        <v>3</v>
      </c>
      <c r="D6" s="268">
        <f ca="1">SUM(C2:C4)-A4</f>
        <v>106</v>
      </c>
      <c r="E6" s="436">
        <f ca="1">SUM(E2:E4)</f>
        <v>105</v>
      </c>
      <c r="F6" s="436">
        <f ca="1">D6-SUM(E2:E4)</f>
        <v>1</v>
      </c>
      <c r="G6" s="437" t="str">
        <f ca="1">ROUND(IF(((E6+A2)/A6)&gt;1,1,((E6+A2)/A6))*100,0)&amp;"%"</f>
        <v>99%</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O6" s="435"/>
      <c r="Q6" s="433"/>
      <c r="R6" s="433"/>
      <c r="S6" s="187"/>
      <c r="T6" s="186"/>
      <c r="U6" s="154"/>
      <c r="V6" s="155"/>
      <c r="W6" s="401"/>
    </row>
    <row r="7" spans="1:31" ht="25.5" customHeight="1">
      <c r="A7" s="260" t="s">
        <v>27</v>
      </c>
      <c r="B7" s="260" t="s">
        <v>28</v>
      </c>
      <c r="C7" s="260" t="str">
        <f>首頁!I3</f>
        <v>4月</v>
      </c>
      <c r="D7" s="260" t="str">
        <f>首頁!J3</f>
        <v>5月</v>
      </c>
      <c r="E7" s="260" t="str">
        <f>首頁!K3</f>
        <v>6月</v>
      </c>
      <c r="F7" s="260" t="s">
        <v>32</v>
      </c>
      <c r="G7" s="260" t="str">
        <f>H6</f>
        <v>--</v>
      </c>
      <c r="H7" s="260" t="str">
        <f>H5</f>
        <v>--</v>
      </c>
      <c r="I7" s="260" t="str">
        <f>H4</f>
        <v>+SC7</v>
      </c>
      <c r="J7" s="260" t="s">
        <v>40</v>
      </c>
      <c r="K7" s="430" t="s">
        <v>2</v>
      </c>
      <c r="L7" s="260" t="s">
        <v>9208</v>
      </c>
      <c r="M7" s="154" t="s">
        <v>9215</v>
      </c>
      <c r="N7" s="155" t="str">
        <f t="array" aca="1" ref="N7" ca="1">IFERROR(HYPERLINK("#" &amp; ADDRESS(MIN(IF(ISNUMBER(SEARCH(M7, A8:J188)), ROW(A8:J188), 10000000000)), MIN(IF(ISNUMBER(SEARCH(M7, A8:J188)), COLUMN(A8:J188), 10000000000))), "搜索"), "未找到")</f>
        <v>搜索</v>
      </c>
      <c r="Q7" s="119"/>
      <c r="R7" s="119"/>
      <c r="S7" s="404" t="s">
        <v>9210</v>
      </c>
    </row>
    <row r="8" spans="1:31" ht="21.6" customHeight="1">
      <c r="A8" s="120" t="s">
        <v>74</v>
      </c>
      <c r="B8" s="120" t="str">
        <f>_xlfn.XLOOKUP(A8,門市主檔!A:A,門市主檔!B:B,"")</f>
        <v>中和景安站</v>
      </c>
      <c r="C8" s="146" t="str">
        <f>IF(COUNTIFS(門市主檔!A:A,A8,門市主檔!I:I,"PMQ2",門市主檔!J:J,"&lt;"&amp;$M$2)&gt;0,"V","")</f>
        <v/>
      </c>
      <c r="D8" s="146" t="str">
        <f>IF(AND(C8&lt;&gt;"V", COUNTIFS(門市主檔!A:A,A8,門市主檔!I:I,"PMQ2",門市主檔!J:J,"&lt;"&amp;$M$3)&gt;0), "V", "")</f>
        <v>V</v>
      </c>
      <c r="E8" s="146" t="str">
        <f>IF(AND(C8&lt;&gt;"V",D8&lt;&gt;"V", COUNTIFS(門市主檔!A:A,A8,門市主檔!I:I,"PMQ2")), "V", "")</f>
        <v/>
      </c>
      <c r="F8" s="120" t="str">
        <f ca="1">_xlfn.LET(
 _xlpm.狀態, IFERROR(VLOOKUP(A8,門市狀態!A:D,4,FALSE),""),
 IF(
   _xlpm.狀態&lt;&gt;"",
   _xlpm.狀態,
   IF(COUNTBLANK(C8:E8)=3,"未保養","")
 )
)</f>
        <v>裝潢中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V</v>
      </c>
      <c r="L8" s="120" t="str">
        <f>_xlfn.XLOOKUP(A8,'0919門市清單主檔'!B:B,'0919門市清單主檔'!V:V,"")</f>
        <v>中和區</v>
      </c>
      <c r="M8" s="153" t="str">
        <f>VLOOKUP(A8,門市主檔!A:B,2,FALSE)</f>
        <v>中和景安站</v>
      </c>
      <c r="N8" s="482" t="str">
        <f ca="1">IF(F8="閉店不保養",VLOOKUP(A8,門市狀態!A:C,3,FALSE),"")</f>
        <v/>
      </c>
      <c r="O8" s="406" t="str">
        <f ca="1">IF(VLOOKUP(A8,門市主檔!A:F,6,FALSE)="跨季補單","跨季補單","")</f>
        <v/>
      </c>
      <c r="S8" s="153" t="str">
        <f>_xlfn.XLOOKUP(A8,'0919門市清單主檔'!B:B,'0919門市清單主檔'!J:J,"")</f>
        <v>新北市中和區景安路152號</v>
      </c>
    </row>
    <row r="9" spans="1:31" ht="21.6" customHeight="1">
      <c r="A9" s="120">
        <v>4573</v>
      </c>
      <c r="B9" s="120" t="str">
        <f>_xlfn.XLOOKUP(A9,門市主檔!A:A,門市主檔!B:B,"")</f>
        <v>中和浪漫店</v>
      </c>
      <c r="C9" s="146" t="str">
        <f>IF(COUNTIFS(門市主檔!A:A,A9,門市主檔!I:I,"PMQ2",門市主檔!J:J,"&lt;"&amp;$M$2)&gt;0,"V","")</f>
        <v>V</v>
      </c>
      <c r="D9" s="146" t="str">
        <f>IF(AND(C9&lt;&gt;"V", COUNTIFS(門市主檔!A:A,A9,門市主檔!I:I,"PMQ2",門市主檔!J:J,"&lt;"&amp;$M$3)&gt;0), "V", "")</f>
        <v/>
      </c>
      <c r="E9" s="146" t="str">
        <f>IF(AND(C9&lt;&gt;"V",D9&lt;&gt;"V", COUNTIFS(門市主檔!A:A,A9,門市主檔!I:I,"PMQ2")), "V", "")</f>
        <v/>
      </c>
      <c r="F9" s="120" t="str">
        <f ca="1">_xlfn.LET(
 _xlpm.狀態, IFERROR(VLOOKUP(A9,門市狀態!A:D,4,FALSE),""),
 IF(
   _xlpm.狀態&lt;&gt;"",
   _xlpm.狀態,
   IF(COUNTBLANK(C9:E9)=3,"未保養","")
 )
)</f>
        <v>裝潢中</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V</v>
      </c>
      <c r="L9" s="120" t="str">
        <f>_xlfn.XLOOKUP(A9,'0919門市清單主檔'!B:B,'0919門市清單主檔'!V:V,"")</f>
        <v>中和區</v>
      </c>
      <c r="M9" s="153" t="str">
        <f>VLOOKUP(A9,門市主檔!A:B,2,FALSE)</f>
        <v>中和浪漫店</v>
      </c>
      <c r="N9" s="482" t="str">
        <f ca="1">IF(F9="閉店不保養",VLOOKUP(A9,門市狀態!A:C,3,FALSE),"")</f>
        <v/>
      </c>
      <c r="O9" s="406" t="str">
        <f ca="1">IF(VLOOKUP(A9,門市主檔!A:F,6,FALSE)="跨季補單","跨季補單","")</f>
        <v/>
      </c>
      <c r="S9" s="153" t="str">
        <f>_xlfn.XLOOKUP(A9,'0919門市清單主檔'!B:B,'0919門市清單主檔'!J:J,"")</f>
        <v>新北市中和區工專路38號</v>
      </c>
    </row>
    <row r="10" spans="1:31" ht="21.6" customHeight="1">
      <c r="A10" s="120">
        <v>4098</v>
      </c>
      <c r="B10" s="120" t="str">
        <f>_xlfn.XLOOKUP(A10,門市主檔!A:A,門市主檔!B:B,"")</f>
        <v>三重仁美店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V</v>
      </c>
      <c r="F10" s="120" t="str">
        <f ca="1">_xlfn.LET(
 _xlpm.狀態, IFERROR(VLOOKUP(A10,門市狀態!A:D,4,FALSE),""),
 IF(
   _xlpm.狀態&lt;&gt;"",
   _xlpm.狀態,
   IF(COUNTBLANK(C10:E10)=3,"未保養","")
 )
)</f>
        <v>裝潢中</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V</v>
      </c>
      <c r="L10" s="120" t="str">
        <f>_xlfn.XLOOKUP(A10,'0919門市清單主檔'!B:B,'0919門市清單主檔'!V:V,"")</f>
        <v>三重區</v>
      </c>
      <c r="M10" s="153" t="str">
        <f>VLOOKUP(A10,門市主檔!A:B,2,FALSE)</f>
        <v>三重仁美店</v>
      </c>
      <c r="N10" s="482" t="str">
        <f ca="1">IF(F10="閉店不保養",VLOOKUP(A10,門市狀態!A:C,3,FALSE),"")</f>
        <v/>
      </c>
      <c r="O10" s="406" t="str">
        <f ca="1">IF(VLOOKUP(A10,門市主檔!A:F,6,FALSE)="跨季補單","跨季補單","")</f>
        <v/>
      </c>
      <c r="S10" s="153" t="str">
        <f>_xlfn.XLOOKUP(A10,'0919門市清單主檔'!B:B,'0919門市清單主檔'!J:J,"")</f>
        <v>新北市三重區仁美街96巷1號1樓全部</v>
      </c>
    </row>
    <row r="11" spans="1:31" ht="21.6" customHeight="1">
      <c r="A11" s="120" t="s">
        <v>67</v>
      </c>
      <c r="B11" s="120" t="str">
        <f>_xlfn.XLOOKUP(A11,門市主檔!A:A,門市主檔!B:B,"")</f>
        <v>三重興德店</v>
      </c>
      <c r="C11" s="146" t="str">
        <f>IF(COUNTIFS(門市主檔!A:A,A11,門市主檔!I:I,"PMQ2",門市主檔!J:J,"&lt;"&amp;$M$2)&gt;0,"V","")</f>
        <v>V</v>
      </c>
      <c r="D11" s="146" t="str">
        <f>IF(AND(C11&lt;&gt;"V", COUNTIFS(門市主檔!A:A,A11,門市主檔!I:I,"PMQ2",門市主檔!J:J,"&lt;"&amp;$M$3)&gt;0), "V", "")</f>
        <v/>
      </c>
      <c r="E11" s="146" t="str">
        <f>IF(AND(C11&lt;&gt;"V",D11&lt;&gt;"V", COUNTIFS(門市主檔!A:A,A11,門市主檔!I:I,"PMQ2")), "V", "")</f>
        <v/>
      </c>
      <c r="F11" s="120" t="str">
        <f>_xlfn.LET(
 _xlpm.狀態, IFERROR(VLOOKUP(A11,門市狀態!A:D,4,FALSE),""),
 IF(
   _xlpm.狀態&lt;&gt;"",
   _xlpm.狀態,
   IF(COUNTBLANK(C11:E11)=3,"未保養","")
 )
)</f>
        <v>閉店不保養</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V</v>
      </c>
      <c r="L11" s="120" t="str">
        <f>_xlfn.XLOOKUP(A11,'0919門市清單主檔'!B:B,'0919門市清單主檔'!V:V,"")</f>
        <v>三重區</v>
      </c>
      <c r="M11" s="153" t="str">
        <f>VLOOKUP(A11,門市主檔!A:B,2,FALSE)</f>
        <v>三重興德店</v>
      </c>
      <c r="N11" s="482">
        <f>IF(F11="閉店不保養",VLOOKUP(A11,門市狀態!A:C,3,FALSE),"")</f>
        <v>46149</v>
      </c>
      <c r="O11" s="406" t="str">
        <f>IF(VLOOKUP(A11,門市主檔!A:F,6,FALSE)="跨季補單","跨季補單","")</f>
        <v/>
      </c>
      <c r="S11" s="153" t="str">
        <f>_xlfn.XLOOKUP(A11,'0919門市清單主檔'!B:B,'0919門市清單主檔'!J:J,"")</f>
        <v>新北市三重區中興北街42號</v>
      </c>
    </row>
    <row r="12" spans="1:31" ht="21.6" customHeight="1">
      <c r="A12" s="120">
        <v>3601</v>
      </c>
      <c r="B12" s="120" t="str">
        <f>_xlfn.XLOOKUP(A12,門市主檔!A:A,門市主檔!B:B,"")</f>
        <v>三重重富店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
      </c>
      <c r="F12" s="120" t="str">
        <f>_xlfn.LET(
 _xlpm.狀態, IFERROR(VLOOKUP(A12,門市狀態!A:D,4,FALSE),""),
 IF(
   _xlpm.狀態&lt;&gt;"",
   _xlpm.狀態,
   IF(COUNTBLANK(C12:E12)=3,"未保養","")
 )
)</f>
        <v>未保養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未完工</v>
      </c>
      <c r="L12" s="120" t="str">
        <f>_xlfn.XLOOKUP(A12,'0919門市清單主檔'!B:B,'0919門市清單主檔'!V:V,"")</f>
        <v>三重區</v>
      </c>
      <c r="M12" s="153" t="str">
        <f>VLOOKUP(A12,門市主檔!A:B,2,FALSE)</f>
        <v>三重重富店</v>
      </c>
      <c r="N12" s="482" t="str">
        <f>IF(F12="閉店不保養",VLOOKUP(A12,門市狀態!A:C,3,FALSE),"")</f>
        <v/>
      </c>
      <c r="O12" s="406" t="str">
        <f>IF(VLOOKUP(A12,門市主檔!A:F,6,FALSE)="跨季補單","跨季補單","")</f>
        <v/>
      </c>
      <c r="S12" s="153" t="str">
        <f>_xlfn.XLOOKUP(A12,'0919門市清單主檔'!B:B,'0919門市清單主檔'!J:J,"")</f>
        <v>新北市三重區光復路一段85、85-2號</v>
      </c>
    </row>
    <row r="13" spans="1:31" ht="21.6" customHeight="1">
      <c r="A13" s="120">
        <v>3082</v>
      </c>
      <c r="B13" s="120" t="str">
        <f>_xlfn.XLOOKUP(A13,門市主檔!A:A,門市主檔!B:B,"")</f>
        <v>永和福和花園</v>
      </c>
      <c r="C13" s="146" t="str">
        <f>IF(COUNTIFS(門市主檔!A:A,A13,門市主檔!I:I,"PMQ2",門市主檔!J:J,"&lt;"&amp;$M$2)&gt;0,"V","")</f>
        <v>V</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V</v>
      </c>
      <c r="L13" s="120" t="str">
        <f>_xlfn.XLOOKUP(A13,'0919門市清單主檔'!B:B,'0919門市清單主檔'!V:V,"")</f>
        <v>永和區</v>
      </c>
      <c r="M13" s="153" t="str">
        <f>VLOOKUP(A13,門市主檔!A:B,2,FALSE)</f>
        <v>永和福和花園</v>
      </c>
      <c r="N13" s="482" t="str">
        <f>IF(F13="閉店不保養",VLOOKUP(A13,門市狀態!A:C,3,FALSE),"")</f>
        <v/>
      </c>
      <c r="O13" s="406" t="str">
        <f>IF(VLOOKUP(A13,門市主檔!A:F,6,FALSE)="跨季補單","跨季補單","")</f>
        <v/>
      </c>
      <c r="S13" s="153" t="str">
        <f>_xlfn.XLOOKUP(A13,'0919門市清單主檔'!B:B,'0919門市清單主檔'!J:J,"")</f>
        <v>新北市永和區福和路7巷11弄16號</v>
      </c>
    </row>
    <row r="14" spans="1:31" ht="21.6" customHeight="1">
      <c r="A14" s="120">
        <v>3941</v>
      </c>
      <c r="B14" s="120" t="str">
        <f>_xlfn.XLOOKUP(A14,門市主檔!A:A,門市主檔!B:B,"")</f>
        <v>永和興工店</v>
      </c>
      <c r="C14" s="146" t="str">
        <f>IF(COUNTIFS(門市主檔!A:A,A14,門市主檔!I:I,"PMQ2",門市主檔!J:J,"&lt;"&amp;$M$2)&gt;0,"V","")</f>
        <v>V</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V</v>
      </c>
      <c r="L14" s="120" t="str">
        <f>_xlfn.XLOOKUP(A14,'0919門市清單主檔'!B:B,'0919門市清單主檔'!V:V,"")</f>
        <v>永和區</v>
      </c>
      <c r="M14" s="153" t="str">
        <f>VLOOKUP(A14,門市主檔!A:B,2,FALSE)</f>
        <v>永和興工店</v>
      </c>
      <c r="N14" s="482" t="str">
        <f>IF(F14="閉店不保養",VLOOKUP(A14,門市狀態!A:C,3,FALSE),"")</f>
        <v/>
      </c>
      <c r="O14" s="406" t="str">
        <f>IF(VLOOKUP(A14,門市主檔!A:F,6,FALSE)="跨季補單","跨季補單","")</f>
        <v/>
      </c>
      <c r="S14" s="153" t="str">
        <f>_xlfn.XLOOKUP(A14,'0919門市清單主檔'!B:B,'0919門市清單主檔'!J:J,"")</f>
        <v>新北市永和區秀朗路1段201號</v>
      </c>
    </row>
    <row r="15" spans="1:31" ht="21.6" customHeight="1">
      <c r="A15" s="120">
        <v>4019</v>
      </c>
      <c r="B15" s="120" t="str">
        <f>_xlfn.XLOOKUP(A15,門市主檔!A:A,門市主檔!B:B,"")</f>
        <v>永和永霖店</v>
      </c>
      <c r="C15" s="146" t="str">
        <f>IF(COUNTIFS(門市主檔!A:A,A15,門市主檔!I:I,"PMQ2",門市主檔!J:J,"&lt;"&amp;$M$2)&gt;0,"V","")</f>
        <v>V</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V</v>
      </c>
      <c r="L15" s="120" t="str">
        <f>_xlfn.XLOOKUP(A15,'0919門市清單主檔'!B:B,'0919門市清單主檔'!V:V,"")</f>
        <v>永和區</v>
      </c>
      <c r="M15" s="153" t="str">
        <f>VLOOKUP(A15,門市主檔!A:B,2,FALSE)</f>
        <v>永和永霖店</v>
      </c>
      <c r="N15" s="482" t="str">
        <f>IF(F15="閉店不保養",VLOOKUP(A15,門市狀態!A:C,3,FALSE),"")</f>
        <v/>
      </c>
      <c r="O15" s="406" t="str">
        <f>IF(VLOOKUP(A15,門市主檔!A:F,6,FALSE)="跨季補單","跨季補單","")</f>
        <v/>
      </c>
      <c r="S15" s="153" t="str">
        <f>_xlfn.XLOOKUP(A15,'0919門市清單主檔'!B:B,'0919門市清單主檔'!J:J,"")</f>
        <v>新北市永和區竹林路65號</v>
      </c>
    </row>
    <row r="16" spans="1:31" ht="21.6" customHeight="1">
      <c r="A16" s="120">
        <v>3968</v>
      </c>
      <c r="B16" s="120" t="str">
        <f>_xlfn.XLOOKUP(A16,門市主檔!A:A,門市主檔!B:B,"")</f>
        <v>永和貞寧店</v>
      </c>
      <c r="C16" s="146" t="str">
        <f>IF(COUNTIFS(門市主檔!A:A,A16,門市主檔!I:I,"PMQ2",門市主檔!J:J,"&lt;"&amp;$M$2)&gt;0,"V","")</f>
        <v>V</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V</v>
      </c>
      <c r="L16" s="120" t="str">
        <f>_xlfn.XLOOKUP(A16,'0919門市清單主檔'!B:B,'0919門市清單主檔'!V:V,"")</f>
        <v>永和區</v>
      </c>
      <c r="M16" s="153" t="str">
        <f>VLOOKUP(A16,門市主檔!A:B,2,FALSE)</f>
        <v>永和貞寧店</v>
      </c>
      <c r="N16" s="482" t="str">
        <f>IF(F16="閉店不保養",VLOOKUP(A16,門市狀態!A:C,3,FALSE),"")</f>
        <v/>
      </c>
      <c r="O16" s="406" t="str">
        <f>IF(VLOOKUP(A16,門市主檔!A:F,6,FALSE)="跨季補單","跨季補單","")</f>
        <v/>
      </c>
      <c r="S16" s="153" t="str">
        <f>_xlfn.XLOOKUP(A16,'0919門市清單主檔'!B:B,'0919門市清單主檔'!J:J,"")</f>
        <v>新北市永和區永貞路158號及160號</v>
      </c>
    </row>
    <row r="17" spans="1:19" ht="21.6" customHeight="1">
      <c r="A17" s="120">
        <v>2941</v>
      </c>
      <c r="B17" s="120" t="str">
        <f>_xlfn.XLOOKUP(A17,門市主檔!A:A,門市主檔!B:B,"")</f>
        <v>永和頂溪店</v>
      </c>
      <c r="C17" s="146" t="str">
        <f>IF(COUNTIFS(門市主檔!A:A,A17,門市主檔!I:I,"PMQ2",門市主檔!J:J,"&lt;"&amp;$M$2)&gt;0,"V","")</f>
        <v>V</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V</v>
      </c>
      <c r="L17" s="120" t="str">
        <f>_xlfn.XLOOKUP(A17,'0919門市清單主檔'!B:B,'0919門市清單主檔'!V:V,"")</f>
        <v>永和區</v>
      </c>
      <c r="M17" s="153" t="str">
        <f>VLOOKUP(A17,門市主檔!A:B,2,FALSE)</f>
        <v>永和頂溪店</v>
      </c>
      <c r="N17" s="482" t="str">
        <f>IF(F17="閉店不保養",VLOOKUP(A17,門市狀態!A:C,3,FALSE),"")</f>
        <v/>
      </c>
      <c r="O17" s="406" t="str">
        <f>IF(VLOOKUP(A17,門市主檔!A:F,6,FALSE)="跨季補單","跨季補單","")</f>
        <v/>
      </c>
      <c r="S17" s="153" t="str">
        <f>_xlfn.XLOOKUP(A17,'0919門市清單主檔'!B:B,'0919門市清單主檔'!J:J,"")</f>
        <v>新北市永和區永和路二段217號</v>
      </c>
    </row>
    <row r="18" spans="1:19" ht="21.6" customHeight="1">
      <c r="A18" s="120">
        <v>2380</v>
      </c>
      <c r="B18" s="120" t="str">
        <f>_xlfn.XLOOKUP(A18,門市主檔!A:A,門市主檔!B:B,"")</f>
        <v>永和樂華夜市</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V</v>
      </c>
      <c r="F18" s="120" t="str">
        <f>_xlfn.LET(
 _xlpm.狀態, IFERROR(VLOOKUP(A18,門市狀態!A:D,4,FALSE),""),
 IF(
   _xlpm.狀態&lt;&gt;"",
   _xlpm.狀態,
   IF(COUNTBLANK(C18:E18)=3,"未保養","")
 )
)</f>
        <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V</v>
      </c>
      <c r="L18" s="120" t="str">
        <f>_xlfn.XLOOKUP(A18,'0919門市清單主檔'!B:B,'0919門市清單主檔'!V:V,"")</f>
        <v>永和區</v>
      </c>
      <c r="M18" s="153" t="str">
        <f>VLOOKUP(A18,門市主檔!A:B,2,FALSE)</f>
        <v>永和樂華夜市</v>
      </c>
      <c r="N18" s="482" t="str">
        <f>IF(F18="閉店不保養",VLOOKUP(A18,門市狀態!A:C,3,FALSE),"")</f>
        <v/>
      </c>
      <c r="O18" s="406" t="str">
        <f>IF(VLOOKUP(A18,門市主檔!A:F,6,FALSE)="跨季補單","跨季補單","")</f>
        <v/>
      </c>
      <c r="S18" s="153" t="str">
        <f>_xlfn.XLOOKUP(A18,'0919門市清單主檔'!B:B,'0919門市清單主檔'!J:J,"")</f>
        <v>新北市永和區永平路164號</v>
      </c>
    </row>
    <row r="19" spans="1:19" ht="21.6" customHeight="1">
      <c r="A19" s="120">
        <v>5240</v>
      </c>
      <c r="B19" s="120" t="str">
        <f>_xlfn.XLOOKUP(A19,門市主檔!A:A,門市主檔!B:B,"")</f>
        <v>中和運動中心</v>
      </c>
      <c r="C19" s="146" t="str">
        <f>IF(COUNTIFS(門市主檔!A:A,A19,門市主檔!I:I,"PMQ2",門市主檔!J:J,"&lt;"&amp;$M$2)&gt;0,"V","")</f>
        <v/>
      </c>
      <c r="D19" s="146" t="str">
        <f>IF(AND(C19&lt;&gt;"V", COUNTIFS(門市主檔!A:A,A19,門市主檔!I:I,"PMQ2",門市主檔!J:J,"&lt;"&amp;$M$3)&gt;0), "V", "")</f>
        <v>V</v>
      </c>
      <c r="E19" s="146" t="str">
        <f>IF(AND(C19&lt;&gt;"V",D19&lt;&gt;"V", COUNTIFS(門市主檔!A:A,A19,門市主檔!I:I,"PMQ2")), "V", "")</f>
        <v/>
      </c>
      <c r="F19" s="120" t="str">
        <f>_xlfn.LET(
 _xlpm.狀態, IFERROR(VLOOKUP(A19,門市狀態!A:D,4,FALSE),""),
 IF(
   _xlpm.狀態&lt;&gt;"",
   _xlpm.狀態,
   IF(COUNTBLANK(C19:E19)=3,"未保養","")
 )
)</f>
        <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V</v>
      </c>
      <c r="L19" s="120" t="str">
        <f>_xlfn.XLOOKUP(A19,'0919門市清單主檔'!B:B,'0919門市清單主檔'!V:V,"")</f>
        <v>中和區</v>
      </c>
      <c r="M19" s="153" t="str">
        <f>VLOOKUP(A19,門市主檔!A:B,2,FALSE)</f>
        <v>中和運動中心</v>
      </c>
      <c r="N19" s="482" t="str">
        <f>IF(F19="閉店不保養",VLOOKUP(A19,門市狀態!A:C,3,FALSE),"")</f>
        <v/>
      </c>
      <c r="O19" s="406" t="str">
        <f>IF(VLOOKUP(A19,門市主檔!A:F,6,FALSE)="跨季補單","跨季補單","")</f>
        <v/>
      </c>
      <c r="S19" s="153" t="str">
        <f>_xlfn.XLOOKUP(A19,'0919門市清單主檔'!B:B,'0919門市清單主檔'!J:J,"")</f>
        <v>新北市中和區錦和路350之2號</v>
      </c>
    </row>
    <row r="20" spans="1:19" ht="21.6" customHeight="1">
      <c r="A20" s="120" t="s">
        <v>59</v>
      </c>
      <c r="B20" s="120" t="str">
        <f>_xlfn.XLOOKUP(A20,門市主檔!A:A,門市主檔!B:B,"")</f>
        <v>北縣南勢店</v>
      </c>
      <c r="C20" s="146" t="str">
        <f>IF(COUNTIFS(門市主檔!A:A,A20,門市主檔!I:I,"PMQ2",門市主檔!J:J,"&lt;"&amp;$M$2)&gt;0,"V","")</f>
        <v>V</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V</v>
      </c>
      <c r="L20" s="120" t="str">
        <f>_xlfn.XLOOKUP(A20,'0919門市清單主檔'!B:B,'0919門市清單主檔'!V:V,"")</f>
        <v>中和區</v>
      </c>
      <c r="M20" s="153" t="str">
        <f>VLOOKUP(A20,門市主檔!A:B,2,FALSE)</f>
        <v>北縣南勢店</v>
      </c>
      <c r="N20" s="482" t="str">
        <f>IF(F20="閉店不保養",VLOOKUP(A20,門市狀態!A:C,3,FALSE),"")</f>
        <v/>
      </c>
      <c r="O20" s="406" t="str">
        <f>IF(VLOOKUP(A20,門市主檔!A:F,6,FALSE)="跨季補單","跨季補單","")</f>
        <v/>
      </c>
      <c r="S20" s="153" t="str">
        <f>_xlfn.XLOOKUP(A20,'0919門市清單主檔'!B:B,'0919門市清單主檔'!J:J,"")</f>
        <v>新北市中和區興南路二段116、118號</v>
      </c>
    </row>
    <row r="21" spans="1:19" ht="21.6" customHeight="1">
      <c r="A21" s="120">
        <v>4020</v>
      </c>
      <c r="B21" s="120" t="str">
        <f>_xlfn.XLOOKUP(A21,門市主檔!A:A,門市主檔!B:B,"")</f>
        <v>中和連勝店</v>
      </c>
      <c r="C21" s="146" t="str">
        <f>IF(COUNTIFS(門市主檔!A:A,A21,門市主檔!I:I,"PMQ2",門市主檔!J:J,"&lt;"&amp;$M$2)&gt;0,"V","")</f>
        <v>V</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V</v>
      </c>
      <c r="L21" s="120" t="str">
        <f>_xlfn.XLOOKUP(A21,'0919門市清單主檔'!B:B,'0919門市清單主檔'!V:V,"")</f>
        <v>中和區</v>
      </c>
      <c r="M21" s="153" t="str">
        <f>VLOOKUP(A21,門市主檔!A:B,2,FALSE)</f>
        <v>中和連勝店</v>
      </c>
      <c r="N21" s="482" t="str">
        <f>IF(F21="閉店不保養",VLOOKUP(A21,門市狀態!A:C,3,FALSE),"")</f>
        <v/>
      </c>
      <c r="O21" s="406" t="str">
        <f>IF(VLOOKUP(A21,門市主檔!A:F,6,FALSE)="跨季補單","跨季補單","")</f>
        <v/>
      </c>
      <c r="S21" s="153" t="str">
        <f>_xlfn.XLOOKUP(A21,'0919門市清單主檔'!B:B,'0919門市清單主檔'!J:J,"")</f>
        <v>新北市中和區新生街225號及227號</v>
      </c>
    </row>
    <row r="22" spans="1:19" ht="21.6" customHeight="1">
      <c r="A22" s="120">
        <v>2570</v>
      </c>
      <c r="B22" s="120" t="str">
        <f>_xlfn.XLOOKUP(A22,門市主檔!A:A,門市主檔!B:B,"")</f>
        <v>中和和圓店</v>
      </c>
      <c r="C22" s="146" t="str">
        <f>IF(COUNTIFS(門市主檔!A:A,A22,門市主檔!I:I,"PMQ2",門市主檔!J:J,"&lt;"&amp;$M$2)&gt;0,"V","")</f>
        <v/>
      </c>
      <c r="D22" s="146" t="str">
        <f>IF(AND(C22&lt;&gt;"V", COUNTIFS(門市主檔!A:A,A22,門市主檔!I:I,"PMQ2",門市主檔!J:J,"&lt;"&amp;$M$3)&gt;0), "V", "")</f>
        <v>V</v>
      </c>
      <c r="E22" s="146" t="str">
        <f>IF(AND(C22&lt;&gt;"V",D22&lt;&gt;"V", COUNTIFS(門市主檔!A:A,A22,門市主檔!I:I,"PMQ2")), "V", "")</f>
        <v/>
      </c>
      <c r="F22" s="120" t="str">
        <f>_xlfn.LET(
 _xlpm.狀態, IFERROR(VLOOKUP(A22,門市狀態!A:D,4,FALSE),""),
 IF(
   _xlpm.狀態&lt;&gt;"",
   _xlpm.狀態,
   IF(COUNTBLANK(C22:E22)=3,"未保養","")
 )
)</f>
        <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V</v>
      </c>
      <c r="L22" s="120" t="str">
        <f>_xlfn.XLOOKUP(A22,'0919門市清單主檔'!B:B,'0919門市清單主檔'!V:V,"")</f>
        <v>中和區</v>
      </c>
      <c r="M22" s="153" t="str">
        <f>VLOOKUP(A22,門市主檔!A:B,2,FALSE)</f>
        <v>中和和圓店</v>
      </c>
      <c r="N22" s="482" t="str">
        <f>IF(F22="閉店不保養",VLOOKUP(A22,門市狀態!A:C,3,FALSE),"")</f>
        <v/>
      </c>
      <c r="O22" s="406" t="str">
        <f>IF(VLOOKUP(A22,門市主檔!A:F,6,FALSE)="跨季補單","跨季補單","")</f>
        <v/>
      </c>
      <c r="S22" s="153" t="str">
        <f>_xlfn.XLOOKUP(A22,'0919門市清單主檔'!B:B,'0919門市清單主檔'!J:J,"")</f>
        <v>新北市中和區圓通路2.4.6.號</v>
      </c>
    </row>
    <row r="23" spans="1:19" ht="21.6" customHeight="1">
      <c r="A23" s="120">
        <v>3883</v>
      </c>
      <c r="B23" s="120" t="str">
        <f>_xlfn.XLOOKUP(A23,門市主檔!A:A,門市主檔!B:B,"")</f>
        <v>中和和竹店</v>
      </c>
      <c r="C23" s="146" t="str">
        <f>IF(COUNTIFS(門市主檔!A:A,A23,門市主檔!I:I,"PMQ2",門市主檔!J:J,"&lt;"&amp;$M$2)&gt;0,"V","")</f>
        <v/>
      </c>
      <c r="D23" s="146" t="str">
        <f>IF(AND(C23&lt;&gt;"V", COUNTIFS(門市主檔!A:A,A23,門市主檔!I:I,"PMQ2",門市主檔!J:J,"&lt;"&amp;$M$3)&gt;0), "V", "")</f>
        <v>V</v>
      </c>
      <c r="E23" s="146" t="str">
        <f>IF(AND(C23&lt;&gt;"V",D23&lt;&gt;"V", COUNTIFS(門市主檔!A:A,A23,門市主檔!I:I,"PMQ2")), "V", "")</f>
        <v/>
      </c>
      <c r="F23" s="120" t="str">
        <f>_xlfn.LET(
 _xlpm.狀態, IFERROR(VLOOKUP(A23,門市狀態!A:D,4,FALSE),""),
 IF(
   _xlpm.狀態&lt;&gt;"",
   _xlpm.狀態,
   IF(COUNTBLANK(C23:E23)=3,"未保養","")
 )
)</f>
        <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V</v>
      </c>
      <c r="L23" s="120" t="str">
        <f>_xlfn.XLOOKUP(A23,'0919門市清單主檔'!B:B,'0919門市清單主檔'!V:V,"")</f>
        <v>中和區</v>
      </c>
      <c r="M23" s="153" t="str">
        <f>VLOOKUP(A23,門市主檔!A:B,2,FALSE)</f>
        <v>中和和竹店</v>
      </c>
      <c r="N23" s="482" t="str">
        <f>IF(F23="閉店不保養",VLOOKUP(A23,門市狀態!A:C,3,FALSE),"")</f>
        <v/>
      </c>
      <c r="O23" s="406" t="str">
        <f>IF(VLOOKUP(A23,門市主檔!A:F,6,FALSE)="跨季補單","跨季補單","")</f>
        <v/>
      </c>
      <c r="S23" s="153" t="str">
        <f>_xlfn.XLOOKUP(A23,'0919門市清單主檔'!B:B,'0919門市清單主檔'!J:J,"")</f>
        <v>新北市中和區華新街143巷12號</v>
      </c>
    </row>
    <row r="24" spans="1:19" ht="21.6" customHeight="1">
      <c r="A24" s="120">
        <v>4536</v>
      </c>
      <c r="B24" s="120" t="str">
        <f>_xlfn.XLOOKUP(A24,門市主檔!A:A,門市主檔!B:B,"")</f>
        <v>中和景德店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V</v>
      </c>
      <c r="F24" s="120" t="str">
        <f>_xlfn.LET(
 _xlpm.狀態, IFERROR(VLOOKUP(A24,門市狀態!A:D,4,FALSE),""),
 IF(
   _xlpm.狀態&lt;&gt;"",
   _xlpm.狀態,
   IF(COUNTBLANK(C24:E24)=3,"未保養","")
 )
)</f>
        <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V</v>
      </c>
      <c r="L24" s="120" t="str">
        <f>_xlfn.XLOOKUP(A24,'0919門市清單主檔'!B:B,'0919門市清單主檔'!V:V,"")</f>
        <v>中和區</v>
      </c>
      <c r="M24" s="153" t="str">
        <f>VLOOKUP(A24,門市主檔!A:B,2,FALSE)</f>
        <v>中和景德店</v>
      </c>
      <c r="N24" s="482" t="str">
        <f>IF(F24="閉店不保養",VLOOKUP(A24,門市狀態!A:C,3,FALSE),"")</f>
        <v/>
      </c>
      <c r="O24" s="406" t="str">
        <f>IF(VLOOKUP(A24,門市主檔!A:F,6,FALSE)="跨季補單","跨季補單","")</f>
        <v/>
      </c>
      <c r="S24" s="153" t="str">
        <f>_xlfn.XLOOKUP(A24,'0919門市清單主檔'!B:B,'0919門市清單主檔'!J:J,"")</f>
        <v>新北市中和區景德街91號</v>
      </c>
    </row>
    <row r="25" spans="1:19" ht="21.6" customHeight="1">
      <c r="A25" s="120" t="s">
        <v>77</v>
      </c>
      <c r="B25" s="120" t="str">
        <f>_xlfn.XLOOKUP(A25,門市主檔!A:A,門市主檔!B:B,"")</f>
        <v>中和連城店</v>
      </c>
      <c r="C25" s="146" t="str">
        <f>IF(COUNTIFS(門市主檔!A:A,A25,門市主檔!I:I,"PMQ2",門市主檔!J:J,"&lt;"&amp;$M$2)&gt;0,"V","")</f>
        <v/>
      </c>
      <c r="D25" s="146" t="str">
        <f>IF(AND(C25&lt;&gt;"V", COUNTIFS(門市主檔!A:A,A25,門市主檔!I:I,"PMQ2",門市主檔!J:J,"&lt;"&amp;$M$3)&gt;0), "V", "")</f>
        <v>V</v>
      </c>
      <c r="E25" s="146" t="str">
        <f>IF(AND(C25&lt;&gt;"V",D25&lt;&gt;"V", COUNTIFS(門市主檔!A:A,A25,門市主檔!I:I,"PMQ2")), "V", "")</f>
        <v/>
      </c>
      <c r="F25" s="120" t="str">
        <f>_xlfn.LET(
 _xlpm.狀態, IFERROR(VLOOKUP(A25,門市狀態!A:D,4,FALSE),""),
 IF(
   _xlpm.狀態&lt;&gt;"",
   _xlpm.狀態,
   IF(COUNTBLANK(C25:E25)=3,"未保養","")
 )
)</f>
        <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V</v>
      </c>
      <c r="L25" s="120" t="str">
        <f>_xlfn.XLOOKUP(A25,'0919門市清單主檔'!B:B,'0919門市清單主檔'!V:V,"")</f>
        <v>中和區</v>
      </c>
      <c r="M25" s="153" t="str">
        <f>VLOOKUP(A25,門市主檔!A:B,2,FALSE)</f>
        <v>中和連城店</v>
      </c>
      <c r="N25" s="482" t="str">
        <f>IF(F25="閉店不保養",VLOOKUP(A25,門市狀態!A:C,3,FALSE),"")</f>
        <v/>
      </c>
      <c r="O25" s="406" t="str">
        <f>IF(VLOOKUP(A25,門市主檔!A:F,6,FALSE)="跨季補單","跨季補單","")</f>
        <v/>
      </c>
      <c r="S25" s="153" t="str">
        <f>_xlfn.XLOOKUP(A25,'0919門市清單主檔'!B:B,'0919門市清單主檔'!J:J,"")</f>
        <v>新北市中和區連城路47巷1號</v>
      </c>
    </row>
    <row r="26" spans="1:19" ht="21.6" customHeight="1">
      <c r="A26" s="120" t="s">
        <v>64</v>
      </c>
      <c r="B26" s="120" t="str">
        <f>_xlfn.XLOOKUP(A26,門市主檔!A:A,門市主檔!B:B,"")</f>
        <v>北縣福美店</v>
      </c>
      <c r="C26" s="146" t="str">
        <f>IF(COUNTIFS(門市主檔!A:A,A26,門市主檔!I:I,"PMQ2",門市主檔!J:J,"&lt;"&amp;$M$2)&gt;0,"V","")</f>
        <v>V</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V</v>
      </c>
      <c r="L26" s="120" t="str">
        <f>_xlfn.XLOOKUP(A26,'0919門市清單主檔'!B:B,'0919門市清單主檔'!V:V,"")</f>
        <v>中和區</v>
      </c>
      <c r="M26" s="153" t="str">
        <f>VLOOKUP(A26,門市主檔!A:B,2,FALSE)</f>
        <v>北縣福美店</v>
      </c>
      <c r="N26" s="482" t="str">
        <f>IF(F26="閉店不保養",VLOOKUP(A26,門市狀態!A:C,3,FALSE),"")</f>
        <v/>
      </c>
      <c r="O26" s="406" t="str">
        <f>IF(VLOOKUP(A26,門市主檔!A:F,6,FALSE)="跨季補單","跨季補單","")</f>
        <v/>
      </c>
      <c r="S26" s="153" t="str">
        <f>_xlfn.XLOOKUP(A26,'0919門市清單主檔'!B:B,'0919門市清單主檔'!J:J,"")</f>
        <v>新北市中和區莊敬路29號</v>
      </c>
    </row>
    <row r="27" spans="1:19" ht="21.6" customHeight="1">
      <c r="A27" s="120">
        <v>2398</v>
      </c>
      <c r="B27" s="120" t="str">
        <f>_xlfn.XLOOKUP(A27,門市主檔!A:A,門市主檔!B:B,"")</f>
        <v>中和泰和店</v>
      </c>
      <c r="C27" s="146" t="str">
        <f>IF(COUNTIFS(門市主檔!A:A,A27,門市主檔!I:I,"PMQ2",門市主檔!J:J,"&lt;"&amp;$M$2)&gt;0,"V","")</f>
        <v>V</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V</v>
      </c>
      <c r="L27" s="120" t="str">
        <f>_xlfn.XLOOKUP(A27,'0919門市清單主檔'!B:B,'0919門市清單主檔'!V:V,"")</f>
        <v>中和區</v>
      </c>
      <c r="M27" s="153" t="str">
        <f>VLOOKUP(A27,門市主檔!A:B,2,FALSE)</f>
        <v>中和泰和店</v>
      </c>
      <c r="N27" s="482" t="str">
        <f>IF(F27="閉店不保養",VLOOKUP(A27,門市狀態!A:C,3,FALSE),"")</f>
        <v/>
      </c>
      <c r="O27" s="406" t="str">
        <f>IF(VLOOKUP(A27,門市主檔!A:F,6,FALSE)="跨季補單","跨季補單","")</f>
        <v/>
      </c>
      <c r="S27" s="153" t="str">
        <f>_xlfn.XLOOKUP(A27,'0919門市清單主檔'!B:B,'0919門市清單主檔'!J:J,"")</f>
        <v>新北市中和區泰和街10號</v>
      </c>
    </row>
    <row r="28" spans="1:19" ht="21.6" customHeight="1">
      <c r="A28" s="120">
        <v>3913</v>
      </c>
      <c r="B28" s="120" t="str">
        <f>_xlfn.XLOOKUP(A28,門市主檔!A:A,門市主檔!B:B,"")</f>
        <v>中和和玉店</v>
      </c>
      <c r="C28" s="146" t="str">
        <f>IF(COUNTIFS(門市主檔!A:A,A28,門市主檔!I:I,"PMQ2",門市主檔!J:J,"&lt;"&amp;$M$2)&gt;0,"V","")</f>
        <v/>
      </c>
      <c r="D28" s="146" t="str">
        <f>IF(AND(C28&lt;&gt;"V", COUNTIFS(門市主檔!A:A,A28,門市主檔!I:I,"PMQ2",門市主檔!J:J,"&lt;"&amp;$M$3)&gt;0), "V", "")</f>
        <v>V</v>
      </c>
      <c r="E28" s="146" t="str">
        <f>IF(AND(C28&lt;&gt;"V",D28&lt;&gt;"V", COUNTIFS(門市主檔!A:A,A28,門市主檔!I:I,"PMQ2")), "V", "")</f>
        <v/>
      </c>
      <c r="F28" s="120" t="str">
        <f>_xlfn.LET(
 _xlpm.狀態, IFERROR(VLOOKUP(A28,門市狀態!A:D,4,FALSE),""),
 IF(
   _xlpm.狀態&lt;&gt;"",
   _xlpm.狀態,
   IF(COUNTBLANK(C28:E28)=3,"未保養","")
 )
)</f>
        <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V</v>
      </c>
      <c r="L28" s="120" t="str">
        <f>_xlfn.XLOOKUP(A28,'0919門市清單主檔'!B:B,'0919門市清單主檔'!V:V,"")</f>
        <v>中和區</v>
      </c>
      <c r="M28" s="153" t="str">
        <f>VLOOKUP(A28,門市主檔!A:B,2,FALSE)</f>
        <v>中和和玉店</v>
      </c>
      <c r="N28" s="482" t="str">
        <f>IF(F28="閉店不保養",VLOOKUP(A28,門市狀態!A:C,3,FALSE),"")</f>
        <v/>
      </c>
      <c r="O28" s="406" t="str">
        <f>IF(VLOOKUP(A28,門市主檔!A:F,6,FALSE)="跨季補單","跨季補單","")</f>
        <v/>
      </c>
      <c r="S28" s="153" t="str">
        <f>_xlfn.XLOOKUP(A28,'0919門市清單主檔'!B:B,'0919門市清單主檔'!J:J,"")</f>
        <v>新北市中和區員山路84、86、88號一樓</v>
      </c>
    </row>
    <row r="29" spans="1:19" ht="21.6" customHeight="1">
      <c r="A29" s="120">
        <v>2180</v>
      </c>
      <c r="B29" s="120" t="str">
        <f>_xlfn.XLOOKUP(A29,門市主檔!A:A,門市主檔!B:B,"")</f>
        <v>中和國際店</v>
      </c>
      <c r="C29" s="146" t="str">
        <f>IF(COUNTIFS(門市主檔!A:A,A29,門市主檔!I:I,"PMQ2",門市主檔!J:J,"&lt;"&amp;$M$2)&gt;0,"V","")</f>
        <v/>
      </c>
      <c r="D29" s="146" t="str">
        <f>IF(AND(C29&lt;&gt;"V", COUNTIFS(門市主檔!A:A,A29,門市主檔!I:I,"PMQ2",門市主檔!J:J,"&lt;"&amp;$M$3)&gt;0), "V", "")</f>
        <v>V</v>
      </c>
      <c r="E29" s="146" t="str">
        <f>IF(AND(C29&lt;&gt;"V",D29&lt;&gt;"V", COUNTIFS(門市主檔!A:A,A29,門市主檔!I:I,"PMQ2")), "V", "")</f>
        <v/>
      </c>
      <c r="F29" s="120" t="str">
        <f>_xlfn.LET(
 _xlpm.狀態, IFERROR(VLOOKUP(A29,門市狀態!A:D,4,FALSE),""),
 IF(
   _xlpm.狀態&lt;&gt;"",
   _xlpm.狀態,
   IF(COUNTBLANK(C29:E29)=3,"未保養","")
 )
)</f>
        <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V</v>
      </c>
      <c r="L29" s="120" t="str">
        <f>_xlfn.XLOOKUP(A29,'0919門市清單主檔'!B:B,'0919門市清單主檔'!V:V,"")</f>
        <v>中和區</v>
      </c>
      <c r="M29" s="153" t="str">
        <f>VLOOKUP(A29,門市主檔!A:B,2,FALSE)</f>
        <v>中和國際店</v>
      </c>
      <c r="N29" s="482" t="str">
        <f>IF(F29="閉店不保養",VLOOKUP(A29,門市狀態!A:C,3,FALSE),"")</f>
        <v/>
      </c>
      <c r="O29" s="406" t="str">
        <f>IF(VLOOKUP(A29,門市主檔!A:F,6,FALSE)="跨季補單","跨季補單","")</f>
        <v/>
      </c>
      <c r="S29" s="153" t="str">
        <f>_xlfn.XLOOKUP(A29,'0919門市清單主檔'!B:B,'0919門市清單主檔'!J:J,"")</f>
        <v>新北市中和區員山路581巷2號</v>
      </c>
    </row>
    <row r="30" spans="1:19" ht="21.6" customHeight="1">
      <c r="A30" s="120">
        <v>2062</v>
      </c>
      <c r="B30" s="120" t="str">
        <f>_xlfn.XLOOKUP(A30,門市主檔!A:A,門市主檔!B:B,"")</f>
        <v>中和員山店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V</v>
      </c>
      <c r="F30" s="120" t="str">
        <f>_xlfn.LET(
 _xlpm.狀態, IFERROR(VLOOKUP(A30,門市狀態!A:D,4,FALSE),""),
 IF(
   _xlpm.狀態&lt;&gt;"",
   _xlpm.狀態,
   IF(COUNTBLANK(C30:E30)=3,"未保養","")
 )
)</f>
        <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V</v>
      </c>
      <c r="L30" s="120" t="str">
        <f>_xlfn.XLOOKUP(A30,'0919門市清單主檔'!B:B,'0919門市清單主檔'!V:V,"")</f>
        <v>中和區</v>
      </c>
      <c r="M30" s="153" t="str">
        <f>VLOOKUP(A30,門市主檔!A:B,2,FALSE)</f>
        <v>中和員山店</v>
      </c>
      <c r="N30" s="482" t="str">
        <f>IF(F30="閉店不保養",VLOOKUP(A30,門市狀態!A:C,3,FALSE),"")</f>
        <v/>
      </c>
      <c r="O30" s="406" t="str">
        <f>IF(VLOOKUP(A30,門市主檔!A:F,6,FALSE)="跨季補單","跨季補單","")</f>
        <v/>
      </c>
      <c r="S30" s="153" t="str">
        <f>_xlfn.XLOOKUP(A30,'0919門市清單主檔'!B:B,'0919門市清單主檔'!J:J,"")</f>
        <v>新北市中和區員山路502-7號</v>
      </c>
    </row>
    <row r="31" spans="1:19" ht="21.6" customHeight="1">
      <c r="A31" s="120" t="s">
        <v>73</v>
      </c>
      <c r="B31" s="120" t="str">
        <f>_xlfn.XLOOKUP(A31,門市主檔!A:A,門市主檔!B:B,"")</f>
        <v>中和遠東店</v>
      </c>
      <c r="C31" s="146" t="str">
        <f>IF(COUNTIFS(門市主檔!A:A,A31,門市主檔!I:I,"PMQ2",門市主檔!J:J,"&lt;"&amp;$M$2)&gt;0,"V","")</f>
        <v/>
      </c>
      <c r="D31" s="146" t="str">
        <f>IF(AND(C31&lt;&gt;"V", COUNTIFS(門市主檔!A:A,A31,門市主檔!I:I,"PMQ2",門市主檔!J:J,"&lt;"&amp;$M$3)&gt;0), "V", "")</f>
        <v>V</v>
      </c>
      <c r="E31" s="146" t="str">
        <f>IF(AND(C31&lt;&gt;"V",D31&lt;&gt;"V", COUNTIFS(門市主檔!A:A,A31,門市主檔!I:I,"PMQ2")), "V", "")</f>
        <v/>
      </c>
      <c r="F31" s="120" t="str">
        <f>_xlfn.LET(
 _xlpm.狀態, IFERROR(VLOOKUP(A31,門市狀態!A:D,4,FALSE),""),
 IF(
   _xlpm.狀態&lt;&gt;"",
   _xlpm.狀態,
   IF(COUNTBLANK(C31:E31)=3,"未保養","")
 )
)</f>
        <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V</v>
      </c>
      <c r="L31" s="120" t="str">
        <f>_xlfn.XLOOKUP(A31,'0919門市清單主檔'!B:B,'0919門市清單主檔'!V:V,"")</f>
        <v>中和區</v>
      </c>
      <c r="M31" s="153" t="str">
        <f>VLOOKUP(A31,門市主檔!A:B,2,FALSE)</f>
        <v>中和遠東店</v>
      </c>
      <c r="N31" s="482" t="str">
        <f>IF(F31="閉店不保養",VLOOKUP(A31,門市狀態!A:C,3,FALSE),"")</f>
        <v/>
      </c>
      <c r="O31" s="406" t="str">
        <f>IF(VLOOKUP(A31,門市主檔!A:F,6,FALSE)="跨季補單","跨季補單","")</f>
        <v/>
      </c>
      <c r="S31" s="153" t="str">
        <f>_xlfn.XLOOKUP(A31,'0919門市清單主檔'!B:B,'0919門市清單主檔'!J:J,"")</f>
        <v>新北市中和區建八路116號</v>
      </c>
    </row>
    <row r="32" spans="1:19" ht="21.6" customHeight="1">
      <c r="A32" s="120">
        <v>5401</v>
      </c>
      <c r="B32" s="120" t="str">
        <f>_xlfn.XLOOKUP(A32,門市主檔!A:A,門市主檔!B:B,"")</f>
        <v>中和壽南店</v>
      </c>
      <c r="C32" s="146" t="str">
        <f>IF(COUNTIFS(門市主檔!A:A,A32,門市主檔!I:I,"PMQ2",門市主檔!J:J,"&lt;"&amp;$M$2)&gt;0,"V","")</f>
        <v>V</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V</v>
      </c>
      <c r="L32" s="120" t="str">
        <f>_xlfn.XLOOKUP(A32,'0919門市清單主檔'!B:B,'0919門市清單主檔'!V:V,"")</f>
        <v>中和區</v>
      </c>
      <c r="M32" s="153" t="str">
        <f>VLOOKUP(A32,門市主檔!A:B,2,FALSE)</f>
        <v>中和壽南店</v>
      </c>
      <c r="N32" s="482" t="str">
        <f>IF(F32="閉店不保養",VLOOKUP(A32,門市狀態!A:C,3,FALSE),"")</f>
        <v/>
      </c>
      <c r="O32" s="406" t="str">
        <f>IF(VLOOKUP(A32,門市主檔!A:F,6,FALSE)="跨季補單","跨季補單","")</f>
        <v/>
      </c>
      <c r="S32" s="153" t="str">
        <f>_xlfn.XLOOKUP(A32,'0919門市清單主檔'!B:B,'0919門市清單主檔'!J:J,"")</f>
        <v>新北市中和區南山路260號</v>
      </c>
    </row>
    <row r="33" spans="1:19" ht="21.6" customHeight="1">
      <c r="A33" s="120">
        <v>2171</v>
      </c>
      <c r="B33" s="120" t="str">
        <f>_xlfn.XLOOKUP(A33,門市主檔!A:A,門市主檔!B:B,"")</f>
        <v>北縣興南店</v>
      </c>
      <c r="C33" s="146" t="str">
        <f>IF(COUNTIFS(門市主檔!A:A,A33,門市主檔!I:I,"PMQ2",門市主檔!J:J,"&lt;"&amp;$M$2)&gt;0,"V","")</f>
        <v>V</v>
      </c>
      <c r="D33" s="146" t="str">
        <f>IF(AND(C33&lt;&gt;"V", COUNTIFS(門市主檔!A:A,A33,門市主檔!I:I,"PMQ2",門市主檔!J:J,"&lt;"&amp;$M$3)&gt;0), "V", "")</f>
        <v/>
      </c>
      <c r="E33" s="146" t="str">
        <f>IF(AND(C33&lt;&gt;"V",D33&lt;&gt;"V", COUNTIFS(門市主檔!A:A,A33,門市主檔!I:I,"PMQ2")), "V", "")</f>
        <v/>
      </c>
      <c r="F33" s="120" t="str">
        <f>_xlfn.LET(
 _xlpm.狀態, IFERROR(VLOOKUP(A33,門市狀態!A:D,4,FALSE),""),
 IF(
   _xlpm.狀態&lt;&gt;"",
   _xlpm.狀態,
   IF(COUNTBLANK(C33:E33)=3,"未保養","")
 )
)</f>
        <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V</v>
      </c>
      <c r="L33" s="120" t="str">
        <f>_xlfn.XLOOKUP(A33,'0919門市清單主檔'!B:B,'0919門市清單主檔'!V:V,"")</f>
        <v>中和區</v>
      </c>
      <c r="M33" s="153" t="str">
        <f>VLOOKUP(A33,門市主檔!A:B,2,FALSE)</f>
        <v>北縣興南店</v>
      </c>
      <c r="N33" s="482" t="str">
        <f>IF(F33="閉店不保養",VLOOKUP(A33,門市狀態!A:C,3,FALSE),"")</f>
        <v/>
      </c>
      <c r="O33" s="406" t="str">
        <f>IF(VLOOKUP(A33,門市主檔!A:F,6,FALSE)="跨季補單","跨季補單","")</f>
        <v/>
      </c>
      <c r="S33" s="153" t="str">
        <f>_xlfn.XLOOKUP(A33,'0919門市清單主檔'!B:B,'0919門市清單主檔'!J:J,"")</f>
        <v>新北市中和區信義街50號</v>
      </c>
    </row>
    <row r="34" spans="1:19" ht="21.6" customHeight="1">
      <c r="A34" s="120">
        <v>4970</v>
      </c>
      <c r="B34" s="120" t="str">
        <f>_xlfn.XLOOKUP(A34,門市主檔!A:A,門市主檔!B:B,"")</f>
        <v>中和一品苑</v>
      </c>
      <c r="C34" s="146" t="str">
        <f>IF(COUNTIFS(門市主檔!A:A,A34,門市主檔!I:I,"PMQ2",門市主檔!J:J,"&lt;"&amp;$M$2)&gt;0,"V","")</f>
        <v>V</v>
      </c>
      <c r="D34" s="146" t="str">
        <f>IF(AND(C34&lt;&gt;"V", COUNTIFS(門市主檔!A:A,A34,門市主檔!I:I,"PMQ2",門市主檔!J:J,"&lt;"&amp;$M$3)&gt;0), "V", "")</f>
        <v/>
      </c>
      <c r="E34" s="146" t="str">
        <f>IF(AND(C34&lt;&gt;"V",D34&lt;&gt;"V", COUNTIFS(門市主檔!A:A,A34,門市主檔!I:I,"PMQ2")), "V", "")</f>
        <v/>
      </c>
      <c r="F34" s="120" t="str">
        <f>_xlfn.LET(
 _xlpm.狀態, IFERROR(VLOOKUP(A34,門市狀態!A:D,4,FALSE),""),
 IF(
   _xlpm.狀態&lt;&gt;"",
   _xlpm.狀態,
   IF(COUNTBLANK(C34:E34)=3,"未保養","")
 )
)</f>
        <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V</v>
      </c>
      <c r="L34" s="120" t="str">
        <f>_xlfn.XLOOKUP(A34,'0919門市清單主檔'!B:B,'0919門市清單主檔'!V:V,"")</f>
        <v>中和區</v>
      </c>
      <c r="M34" s="153" t="str">
        <f>VLOOKUP(A34,門市主檔!A:B,2,FALSE)</f>
        <v>中和一品苑</v>
      </c>
      <c r="N34" s="482" t="str">
        <f>IF(F34="閉店不保養",VLOOKUP(A34,門市狀態!A:C,3,FALSE),"")</f>
        <v/>
      </c>
      <c r="O34" s="406" t="str">
        <f>IF(VLOOKUP(A34,門市主檔!A:F,6,FALSE)="跨季補單","跨季補單","")</f>
        <v/>
      </c>
      <c r="S34" s="153" t="str">
        <f>_xlfn.XLOOKUP(A34,'0919門市清單主檔'!B:B,'0919門市清單主檔'!J:J,"")</f>
        <v>新北市中和區宜安路36、38號</v>
      </c>
    </row>
    <row r="35" spans="1:19" ht="21.6" customHeight="1">
      <c r="A35" s="120">
        <v>3318</v>
      </c>
      <c r="B35" s="120" t="str">
        <f>_xlfn.XLOOKUP(A35,門市主檔!A:A,門市主檔!B:B,"")</f>
        <v>中和自治店</v>
      </c>
      <c r="C35" s="146" t="str">
        <f>IF(COUNTIFS(門市主檔!A:A,A35,門市主檔!I:I,"PMQ2",門市主檔!J:J,"&lt;"&amp;$M$2)&gt;0,"V","")</f>
        <v/>
      </c>
      <c r="D35" s="146" t="str">
        <f>IF(AND(C35&lt;&gt;"V", COUNTIFS(門市主檔!A:A,A35,門市主檔!I:I,"PMQ2",門市主檔!J:J,"&lt;"&amp;$M$3)&gt;0), "V", "")</f>
        <v>V</v>
      </c>
      <c r="E35" s="146" t="str">
        <f>IF(AND(C35&lt;&gt;"V",D35&lt;&gt;"V", COUNTIFS(門市主檔!A:A,A35,門市主檔!I:I,"PMQ2")), "V", "")</f>
        <v/>
      </c>
      <c r="F35" s="120" t="str">
        <f>_xlfn.LET(
 _xlpm.狀態, IFERROR(VLOOKUP(A35,門市狀態!A:D,4,FALSE),""),
 IF(
   _xlpm.狀態&lt;&gt;"",
   _xlpm.狀態,
   IF(COUNTBLANK(C35:E35)=3,"未保養","")
 )
)</f>
        <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V</v>
      </c>
      <c r="L35" s="120" t="str">
        <f>_xlfn.XLOOKUP(A35,'0919門市清單主檔'!B:B,'0919門市清單主檔'!V:V,"")</f>
        <v>中和區</v>
      </c>
      <c r="M35" s="153" t="str">
        <f>VLOOKUP(A35,門市主檔!A:B,2,FALSE)</f>
        <v>中和自治店</v>
      </c>
      <c r="N35" s="482" t="str">
        <f>IF(F35="閉店不保養",VLOOKUP(A35,門市狀態!A:C,3,FALSE),"")</f>
        <v/>
      </c>
      <c r="O35" s="406" t="str">
        <f>IF(VLOOKUP(A35,門市主檔!A:F,6,FALSE)="跨季補單","跨季補單","")</f>
        <v/>
      </c>
      <c r="S35" s="153" t="str">
        <f>_xlfn.XLOOKUP(A35,'0919門市清單主檔'!B:B,'0919門市清單主檔'!J:J,"")</f>
        <v>新北市中和區自治街38號及40號</v>
      </c>
    </row>
    <row r="36" spans="1:19" ht="21.6" customHeight="1">
      <c r="A36" s="120">
        <v>2911</v>
      </c>
      <c r="B36" s="120" t="str">
        <f>_xlfn.XLOOKUP(A36,門市主檔!A:A,門市主檔!B:B,"")</f>
        <v>中和和大店</v>
      </c>
      <c r="C36" s="146" t="str">
        <f>IF(COUNTIFS(門市主檔!A:A,A36,門市主檔!I:I,"PMQ2",門市主檔!J:J,"&lt;"&amp;$M$2)&gt;0,"V","")</f>
        <v>V</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V</v>
      </c>
      <c r="L36" s="120" t="str">
        <f>_xlfn.XLOOKUP(A36,'0919門市清單主檔'!B:B,'0919門市清單主檔'!V:V,"")</f>
        <v>中和區</v>
      </c>
      <c r="M36" s="153" t="str">
        <f>VLOOKUP(A36,門市主檔!A:B,2,FALSE)</f>
        <v>中和和大店</v>
      </c>
      <c r="N36" s="482" t="str">
        <f>IF(F36="閉店不保養",VLOOKUP(A36,門市狀態!A:C,3,FALSE),"")</f>
        <v/>
      </c>
      <c r="O36" s="406" t="str">
        <f>IF(VLOOKUP(A36,門市主檔!A:F,6,FALSE)="跨季補單","跨季補單","")</f>
        <v/>
      </c>
      <c r="S36" s="153" t="str">
        <f>_xlfn.XLOOKUP(A36,'0919門市清單主檔'!B:B,'0919門市清單主檔'!J:J,"")</f>
        <v>新北市中和區自立路20巷1號</v>
      </c>
    </row>
    <row r="37" spans="1:19" ht="21.6" customHeight="1">
      <c r="A37" s="120">
        <v>4770</v>
      </c>
      <c r="B37" s="120" t="str">
        <f>_xlfn.XLOOKUP(A37,門市主檔!A:A,門市主檔!B:B,"")</f>
        <v>中和嘉德店</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V</v>
      </c>
      <c r="F37" s="120" t="str">
        <f>_xlfn.LET(
 _xlpm.狀態, IFERROR(VLOOKUP(A37,門市狀態!A:D,4,FALSE),""),
 IF(
   _xlpm.狀態&lt;&gt;"",
   _xlpm.狀態,
   IF(COUNTBLANK(C37:E37)=3,"未保養","")
 )
)</f>
        <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V</v>
      </c>
      <c r="L37" s="120" t="str">
        <f>_xlfn.XLOOKUP(A37,'0919門市清單主檔'!B:B,'0919門市清單主檔'!V:V,"")</f>
        <v>中和區</v>
      </c>
      <c r="M37" s="153" t="str">
        <f>VLOOKUP(A37,門市主檔!A:B,2,FALSE)</f>
        <v>中和嘉德店</v>
      </c>
      <c r="N37" s="482" t="str">
        <f>IF(F37="閉店不保養",VLOOKUP(A37,門市狀態!A:C,3,FALSE),"")</f>
        <v/>
      </c>
      <c r="O37" s="406" t="str">
        <f>IF(VLOOKUP(A37,門市主檔!A:F,6,FALSE)="跨季補單","跨季補單","")</f>
        <v/>
      </c>
      <c r="S37" s="153" t="str">
        <f>_xlfn.XLOOKUP(A37,'0919門市清單主檔'!B:B,'0919門市清單主檔'!J:J,"")</f>
        <v>新北市中和區安平路89-2、89-3號</v>
      </c>
    </row>
    <row r="38" spans="1:19" ht="21.6" customHeight="1">
      <c r="A38" s="120">
        <v>4008</v>
      </c>
      <c r="B38" s="120" t="str">
        <f>_xlfn.XLOOKUP(A38,門市主檔!A:A,門市主檔!B:B,"")</f>
        <v>中和力德店</v>
      </c>
      <c r="C38" s="146" t="str">
        <f>IF(COUNTIFS(門市主檔!A:A,A38,門市主檔!I:I,"PMQ2",門市主檔!J:J,"&lt;"&amp;$M$2)&gt;0,"V","")</f>
        <v>V</v>
      </c>
      <c r="D38" s="146" t="str">
        <f>IF(AND(C38&lt;&gt;"V", COUNTIFS(門市主檔!A:A,A38,門市主檔!I:I,"PMQ2",門市主檔!J:J,"&lt;"&amp;$M$3)&gt;0), "V", "")</f>
        <v/>
      </c>
      <c r="E38" s="146" t="str">
        <f>IF(AND(C38&lt;&gt;"V",D38&lt;&gt;"V", COUNTIFS(門市主檔!A:A,A38,門市主檔!I:I,"PMQ2")), "V", "")</f>
        <v/>
      </c>
      <c r="F38" s="120" t="str">
        <f>_xlfn.LET(
 _xlpm.狀態, IFERROR(VLOOKUP(A38,門市狀態!A:D,4,FALSE),""),
 IF(
   _xlpm.狀態&lt;&gt;"",
   _xlpm.狀態,
   IF(COUNTBLANK(C38:E38)=3,"未保養","")
 )
)</f>
        <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V</v>
      </c>
      <c r="L38" s="120" t="str">
        <f>_xlfn.XLOOKUP(A38,'0919門市清單主檔'!B:B,'0919門市清單主檔'!V:V,"")</f>
        <v>中和區</v>
      </c>
      <c r="M38" s="153" t="str">
        <f>VLOOKUP(A38,門市主檔!A:B,2,FALSE)</f>
        <v>中和力德店</v>
      </c>
      <c r="N38" s="482" t="str">
        <f>IF(F38="閉店不保養",VLOOKUP(A38,門市狀態!A:C,3,FALSE),"")</f>
        <v/>
      </c>
      <c r="O38" s="406" t="str">
        <f>IF(VLOOKUP(A38,門市主檔!A:F,6,FALSE)="跨季補單","跨季補單","")</f>
        <v/>
      </c>
      <c r="S38" s="153" t="str">
        <f>_xlfn.XLOOKUP(A38,'0919門市清單主檔'!B:B,'0919門市清單主檔'!J:J,"")</f>
        <v>新北市中和區立德街26巷1號及28號</v>
      </c>
    </row>
    <row r="39" spans="1:19" ht="21.6" customHeight="1">
      <c r="A39" s="120">
        <v>4748</v>
      </c>
      <c r="B39" s="120" t="str">
        <f>_xlfn.XLOOKUP(A39,門市主檔!A:A,門市主檔!B:B,"")</f>
        <v>中和霸氣店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V</v>
      </c>
      <c r="F39" s="120" t="str">
        <f>_xlfn.LET(
 _xlpm.狀態, IFERROR(VLOOKUP(A39,門市狀態!A:D,4,FALSE),""),
 IF(
   _xlpm.狀態&lt;&gt;"",
   _xlpm.狀態,
   IF(COUNTBLANK(C39:E39)=3,"未保養","")
 )
)</f>
        <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V</v>
      </c>
      <c r="L39" s="120" t="str">
        <f>_xlfn.XLOOKUP(A39,'0919門市清單主檔'!B:B,'0919門市清單主檔'!V:V,"")</f>
        <v>中和區</v>
      </c>
      <c r="M39" s="153" t="str">
        <f>VLOOKUP(A39,門市主檔!A:B,2,FALSE)</f>
        <v>中和霸氣店</v>
      </c>
      <c r="N39" s="482" t="str">
        <f>IF(F39="閉店不保養",VLOOKUP(A39,門市狀態!A:C,3,FALSE),"")</f>
        <v/>
      </c>
      <c r="O39" s="406" t="str">
        <f>IF(VLOOKUP(A39,門市主檔!A:F,6,FALSE)="跨季補單","跨季補單","")</f>
        <v/>
      </c>
      <c r="S39" s="153" t="str">
        <f>_xlfn.XLOOKUP(A39,'0919門市清單主檔'!B:B,'0919門市清單主檔'!J:J,"")</f>
        <v>新北市中和區民德路163、165、167、169號</v>
      </c>
    </row>
    <row r="40" spans="1:19" ht="21.6" customHeight="1">
      <c r="A40" s="120" t="s">
        <v>78</v>
      </c>
      <c r="B40" s="120" t="str">
        <f>_xlfn.XLOOKUP(A40,門市主檔!A:A,門市主檔!B:B,"")</f>
        <v>中和水源店</v>
      </c>
      <c r="C40" s="146" t="str">
        <f>IF(COUNTIFS(門市主檔!A:A,A40,門市主檔!I:I,"PMQ2",門市主檔!J:J,"&lt;"&amp;$M$2)&gt;0,"V","")</f>
        <v/>
      </c>
      <c r="D40" s="146" t="str">
        <f>IF(AND(C40&lt;&gt;"V", COUNTIFS(門市主檔!A:A,A40,門市主檔!I:I,"PMQ2",門市主檔!J:J,"&lt;"&amp;$M$3)&gt;0), "V", "")</f>
        <v>V</v>
      </c>
      <c r="E40" s="146" t="str">
        <f>IF(AND(C40&lt;&gt;"V",D40&lt;&gt;"V", COUNTIFS(門市主檔!A:A,A40,門市主檔!I:I,"PMQ2")), "V", "")</f>
        <v/>
      </c>
      <c r="F40" s="120" t="str">
        <f>_xlfn.LET(
 _xlpm.狀態, IFERROR(VLOOKUP(A40,門市狀態!A:D,4,FALSE),""),
 IF(
   _xlpm.狀態&lt;&gt;"",
   _xlpm.狀態,
   IF(COUNTBLANK(C40:E40)=3,"未保養","")
 )
)</f>
        <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V</v>
      </c>
      <c r="L40" s="120" t="str">
        <f>_xlfn.XLOOKUP(A40,'0919門市清單主檔'!B:B,'0919門市清單主檔'!V:V,"")</f>
        <v>中和區</v>
      </c>
      <c r="M40" s="153" t="str">
        <f>VLOOKUP(A40,門市主檔!A:B,2,FALSE)</f>
        <v>中和水源店</v>
      </c>
      <c r="N40" s="482" t="str">
        <f>IF(F40="閉店不保養",VLOOKUP(A40,門市狀態!A:C,3,FALSE),"")</f>
        <v/>
      </c>
      <c r="O40" s="406" t="str">
        <f>IF(VLOOKUP(A40,門市主檔!A:F,6,FALSE)="跨季補單","跨季補單","")</f>
        <v/>
      </c>
      <c r="Q40" s="119" t="s">
        <v>9211</v>
      </c>
      <c r="R40" s="119"/>
      <c r="S40" s="153" t="str">
        <f>_xlfn.XLOOKUP(A40,'0919門市清單主檔'!B:B,'0919門市清單主檔'!J:J,"")</f>
        <v>新北市中和區水源路73號</v>
      </c>
    </row>
    <row r="41" spans="1:19" ht="21.6" customHeight="1">
      <c r="A41" s="120">
        <v>3569</v>
      </c>
      <c r="B41" s="120" t="str">
        <f>_xlfn.XLOOKUP(A41,門市主檔!A:A,門市主檔!B:B,"")</f>
        <v>中和中板店</v>
      </c>
      <c r="C41" s="146" t="str">
        <f>IF(COUNTIFS(門市主檔!A:A,A41,門市主檔!I:I,"PMQ2",門市主檔!J:J,"&lt;"&amp;$M$2)&gt;0,"V","")</f>
        <v>V</v>
      </c>
      <c r="D41" s="146" t="str">
        <f>IF(AND(C41&lt;&gt;"V", COUNTIFS(門市主檔!A:A,A41,門市主檔!I:I,"PMQ2",門市主檔!J:J,"&lt;"&amp;$M$3)&gt;0), "V", "")</f>
        <v/>
      </c>
      <c r="E41" s="146" t="str">
        <f>IF(AND(C41&lt;&gt;"V",D41&lt;&gt;"V", COUNTIFS(門市主檔!A:A,A41,門市主檔!I:I,"PMQ2")), "V", "")</f>
        <v/>
      </c>
      <c r="F41" s="120" t="str">
        <f>_xlfn.LET(
 _xlpm.狀態, IFERROR(VLOOKUP(A41,門市狀態!A:D,4,FALSE),""),
 IF(
   _xlpm.狀態&lt;&gt;"",
   _xlpm.狀態,
   IF(COUNTBLANK(C41:E41)=3,"未保養","")
 )
)</f>
        <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V</v>
      </c>
      <c r="L41" s="120" t="str">
        <f>_xlfn.XLOOKUP(A41,'0919門市清單主檔'!B:B,'0919門市清單主檔'!V:V,"")</f>
        <v>中和區</v>
      </c>
      <c r="M41" s="153" t="str">
        <f>VLOOKUP(A41,門市主檔!A:B,2,FALSE)</f>
        <v>中和中板店</v>
      </c>
      <c r="N41" s="482" t="str">
        <f>IF(F41="閉店不保養",VLOOKUP(A41,門市狀態!A:C,3,FALSE),"")</f>
        <v/>
      </c>
      <c r="O41" s="406" t="str">
        <f>IF(VLOOKUP(A41,門市主檔!A:F,6,FALSE)="跨季補單","跨季補單","")</f>
        <v/>
      </c>
      <c r="S41" s="153" t="str">
        <f>_xlfn.XLOOKUP(A41,'0919門市清單主檔'!B:B,'0919門市清單主檔'!J:J,"")</f>
        <v>新北市中和區中板路27號</v>
      </c>
    </row>
    <row r="42" spans="1:19" ht="21.6" customHeight="1">
      <c r="A42" s="120" t="s">
        <v>51</v>
      </c>
      <c r="B42" s="120" t="str">
        <f>_xlfn.XLOOKUP(A42,門市主檔!A:A,門市主檔!B:B,"")</f>
        <v>中和永安市場</v>
      </c>
      <c r="C42" s="146" t="str">
        <f>IF(COUNTIFS(門市主檔!A:A,A42,門市主檔!I:I,"PMQ2",門市主檔!J:J,"&lt;"&amp;$M$2)&gt;0,"V","")</f>
        <v>V</v>
      </c>
      <c r="D42" s="146" t="str">
        <f>IF(AND(C42&lt;&gt;"V", COUNTIFS(門市主檔!A:A,A42,門市主檔!I:I,"PMQ2",門市主檔!J:J,"&lt;"&amp;$M$3)&gt;0), "V", "")</f>
        <v/>
      </c>
      <c r="E42" s="146" t="str">
        <f>IF(AND(C42&lt;&gt;"V",D42&lt;&gt;"V", COUNTIFS(門市主檔!A:A,A42,門市主檔!I:I,"PMQ2")), "V", "")</f>
        <v/>
      </c>
      <c r="F42" s="120" t="str">
        <f>_xlfn.LET(
 _xlpm.狀態, IFERROR(VLOOKUP(A42,門市狀態!A:D,4,FALSE),""),
 IF(
   _xlpm.狀態&lt;&gt;"",
   _xlpm.狀態,
   IF(COUNTBLANK(C42:E42)=3,"未保養","")
 )
)</f>
        <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V</v>
      </c>
      <c r="L42" s="120" t="str">
        <f>_xlfn.XLOOKUP(A42,'0919門市清單主檔'!B:B,'0919門市清單主檔'!V:V,"")</f>
        <v>中和區</v>
      </c>
      <c r="M42" s="153" t="str">
        <f>VLOOKUP(A42,門市主檔!A:B,2,FALSE)</f>
        <v>中和永安市場</v>
      </c>
      <c r="N42" s="482" t="str">
        <f>IF(F42="閉店不保養",VLOOKUP(A42,門市狀態!A:C,3,FALSE),"")</f>
        <v/>
      </c>
      <c r="O42" s="406" t="str">
        <f>IF(VLOOKUP(A42,門市主檔!A:F,6,FALSE)="跨季補單","跨季補單","")</f>
        <v/>
      </c>
      <c r="S42" s="153" t="str">
        <f>_xlfn.XLOOKUP(A42,'0919門市清單主檔'!B:B,'0919門市清單主檔'!J:J,"")</f>
        <v>新北市中和區中和路414號</v>
      </c>
    </row>
    <row r="43" spans="1:19" ht="21.6" customHeight="1">
      <c r="A43" s="120">
        <v>5399</v>
      </c>
      <c r="B43" s="120" t="str">
        <f>_xlfn.XLOOKUP(A43,門市主檔!A:A,門市主檔!B:B,"")</f>
        <v>中和世紀店</v>
      </c>
      <c r="C43" s="146" t="str">
        <f>IF(COUNTIFS(門市主檔!A:A,A43,門市主檔!I:I,"PMQ2",門市主檔!J:J,"&lt;"&amp;$M$2)&gt;0,"V","")</f>
        <v/>
      </c>
      <c r="D43" s="146" t="str">
        <f>IF(AND(C43&lt;&gt;"V", COUNTIFS(門市主檔!A:A,A43,門市主檔!I:I,"PMQ2",門市主檔!J:J,"&lt;"&amp;$M$3)&gt;0), "V", "")</f>
        <v/>
      </c>
      <c r="E43" s="146" t="str">
        <f>IF(AND(C43&lt;&gt;"V",D43&lt;&gt;"V", COUNTIFS(門市主檔!A:A,A43,門市主檔!I:I,"PMQ2")), "V", "")</f>
        <v>V</v>
      </c>
      <c r="F43" s="120" t="str">
        <f>_xlfn.LET(
 _xlpm.狀態, IFERROR(VLOOKUP(A43,門市狀態!A:D,4,FALSE),""),
 IF(
   _xlpm.狀態&lt;&gt;"",
   _xlpm.狀態,
   IF(COUNTBLANK(C43:E43)=3,"未保養","")
 )
)</f>
        <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V</v>
      </c>
      <c r="L43" s="120" t="str">
        <f>_xlfn.XLOOKUP(A43,'0919門市清單主檔'!B:B,'0919門市清單主檔'!V:V,"")</f>
        <v>中和區</v>
      </c>
      <c r="M43" s="153" t="str">
        <f>VLOOKUP(A43,門市主檔!A:B,2,FALSE)</f>
        <v>中和世紀店</v>
      </c>
      <c r="N43" s="482" t="str">
        <f>IF(F43="閉店不保養",VLOOKUP(A43,門市狀態!A:C,3,FALSE),"")</f>
        <v/>
      </c>
      <c r="O43" s="406" t="str">
        <f>IF(VLOOKUP(A43,門市主檔!A:F,6,FALSE)="跨季補單","跨季補單","")</f>
        <v/>
      </c>
      <c r="S43" s="153" t="str">
        <f>_xlfn.XLOOKUP(A43,'0919門市清單主檔'!B:B,'0919門市清單主檔'!J:J,"")</f>
        <v>新北市中和區中正路728號1樓</v>
      </c>
    </row>
    <row r="44" spans="1:19" ht="21.6" customHeight="1">
      <c r="A44" s="120" t="s">
        <v>63</v>
      </c>
      <c r="B44" s="120" t="str">
        <f>_xlfn.XLOOKUP(A44,門市主檔!A:A,門市主檔!B:B,"")</f>
        <v>中和橋安店</v>
      </c>
      <c r="C44" s="146" t="str">
        <f>IF(COUNTIFS(門市主檔!A:A,A44,門市主檔!I:I,"PMQ2",門市主檔!J:J,"&lt;"&amp;$M$2)&gt;0,"V","")</f>
        <v>V</v>
      </c>
      <c r="D44" s="146" t="str">
        <f>IF(AND(C44&lt;&gt;"V", COUNTIFS(門市主檔!A:A,A44,門市主檔!I:I,"PMQ2",門市主檔!J:J,"&lt;"&amp;$M$3)&gt;0), "V", "")</f>
        <v/>
      </c>
      <c r="E44" s="146" t="str">
        <f>IF(AND(C44&lt;&gt;"V",D44&lt;&gt;"V", COUNTIFS(門市主檔!A:A,A44,門市主檔!I:I,"PMQ2")), "V", "")</f>
        <v/>
      </c>
      <c r="F44" s="120" t="str">
        <f>_xlfn.LET(
 _xlpm.狀態, IFERROR(VLOOKUP(A44,門市狀態!A:D,4,FALSE),""),
 IF(
   _xlpm.狀態&lt;&gt;"",
   _xlpm.狀態,
   IF(COUNTBLANK(C44:E44)=3,"未保養","")
 )
)</f>
        <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V</v>
      </c>
      <c r="L44" s="120" t="str">
        <f>_xlfn.XLOOKUP(A44,'0919門市清單主檔'!B:B,'0919門市清單主檔'!V:V,"")</f>
        <v>中和區</v>
      </c>
      <c r="M44" s="153" t="str">
        <f>VLOOKUP(A44,門市主檔!A:B,2,FALSE)</f>
        <v>中和橋安店</v>
      </c>
      <c r="N44" s="482" t="str">
        <f>IF(F44="閉店不保養",VLOOKUP(A44,門市狀態!A:C,3,FALSE),"")</f>
        <v/>
      </c>
      <c r="O44" s="406" t="str">
        <f>IF(VLOOKUP(A44,門市主檔!A:F,6,FALSE)="跨季補單","跨季補單","")</f>
        <v/>
      </c>
      <c r="S44" s="153" t="str">
        <f>_xlfn.XLOOKUP(A44,'0919門市清單主檔'!B:B,'0919門市清單主檔'!J:J,"")</f>
        <v>新北市中和區中山路2段352號</v>
      </c>
    </row>
    <row r="45" spans="1:19" ht="21.6" customHeight="1">
      <c r="A45" s="120">
        <v>4084</v>
      </c>
      <c r="B45" s="120" t="str">
        <f>_xlfn.XLOOKUP(A45,門市主檔!A:A,門市主檔!B:B,"")</f>
        <v>三重昌隆店</v>
      </c>
      <c r="C45" s="146" t="str">
        <f>IF(COUNTIFS(門市主檔!A:A,A45,門市主檔!I:I,"PMQ2",門市主檔!J:J,"&lt;"&amp;$M$2)&gt;0,"V","")</f>
        <v>V</v>
      </c>
      <c r="D45" s="146" t="str">
        <f>IF(AND(C45&lt;&gt;"V", COUNTIFS(門市主檔!A:A,A45,門市主檔!I:I,"PMQ2",門市主檔!J:J,"&lt;"&amp;$M$3)&gt;0), "V", "")</f>
        <v/>
      </c>
      <c r="E45" s="146" t="str">
        <f>IF(AND(C45&lt;&gt;"V",D45&lt;&gt;"V", COUNTIFS(門市主檔!A:A,A45,門市主檔!I:I,"PMQ2")), "V", "")</f>
        <v/>
      </c>
      <c r="F45" s="120" t="str">
        <f>_xlfn.LET(
 _xlpm.狀態, IFERROR(VLOOKUP(A45,門市狀態!A:D,4,FALSE),""),
 IF(
   _xlpm.狀態&lt;&gt;"",
   _xlpm.狀態,
   IF(COUNTBLANK(C45:E45)=3,"未保養","")
 )
)</f>
        <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V</v>
      </c>
      <c r="L45" s="120" t="str">
        <f>_xlfn.XLOOKUP(A45,'0919門市清單主檔'!B:B,'0919門市清單主檔'!V:V,"")</f>
        <v>三重區</v>
      </c>
      <c r="M45" s="153" t="str">
        <f>VLOOKUP(A45,門市主檔!A:B,2,FALSE)</f>
        <v>三重昌隆店</v>
      </c>
      <c r="N45" s="482" t="str">
        <f>IF(F45="閉店不保養",VLOOKUP(A45,門市狀態!A:C,3,FALSE),"")</f>
        <v/>
      </c>
      <c r="O45" s="406" t="str">
        <f>IF(VLOOKUP(A45,門市主檔!A:F,6,FALSE)="跨季補單","跨季補單","")</f>
        <v/>
      </c>
      <c r="Q45" s="119" t="s">
        <v>9211</v>
      </c>
      <c r="R45" s="119"/>
      <c r="S45" s="153" t="str">
        <f>_xlfn.XLOOKUP(A45,'0919門市清單主檔'!B:B,'0919門市清單主檔'!J:J,"")</f>
        <v>新北市三重區環河南路221巷14號及16號1樓全部</v>
      </c>
    </row>
    <row r="46" spans="1:19" ht="21.6" customHeight="1">
      <c r="A46" s="120">
        <v>4029</v>
      </c>
      <c r="B46" s="120" t="str">
        <f>_xlfn.XLOOKUP(A46,門市主檔!A:A,門市主檔!B:B,"")</f>
        <v>三重龍濱店</v>
      </c>
      <c r="C46" s="146" t="str">
        <f>IF(COUNTIFS(門市主檔!A:A,A46,門市主檔!I:I,"PMQ2",門市主檔!J:J,"&lt;"&amp;$M$2)&gt;0,"V","")</f>
        <v>V</v>
      </c>
      <c r="D46" s="146" t="str">
        <f>IF(AND(C46&lt;&gt;"V", COUNTIFS(門市主檔!A:A,A46,門市主檔!I:I,"PMQ2",門市主檔!J:J,"&lt;"&amp;$M$3)&gt;0), "V", "")</f>
        <v/>
      </c>
      <c r="E46" s="146" t="str">
        <f>IF(AND(C46&lt;&gt;"V",D46&lt;&gt;"V", COUNTIFS(門市主檔!A:A,A46,門市主檔!I:I,"PMQ2")), "V", "")</f>
        <v/>
      </c>
      <c r="F46" s="120" t="str">
        <f>_xlfn.LET(
 _xlpm.狀態, IFERROR(VLOOKUP(A46,門市狀態!A:D,4,FALSE),""),
 IF(
   _xlpm.狀態&lt;&gt;"",
   _xlpm.狀態,
   IF(COUNTBLANK(C46:E46)=3,"未保養","")
 )
)</f>
        <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V</v>
      </c>
      <c r="L46" s="120" t="str">
        <f>_xlfn.XLOOKUP(A46,'0919門市清單主檔'!B:B,'0919門市清單主檔'!V:V,"")</f>
        <v>三重區</v>
      </c>
      <c r="M46" s="153" t="str">
        <f>VLOOKUP(A46,門市主檔!A:B,2,FALSE)</f>
        <v>三重龍濱店</v>
      </c>
      <c r="N46" s="482" t="str">
        <f>IF(F46="閉店不保養",VLOOKUP(A46,門市狀態!A:C,3,FALSE),"")</f>
        <v/>
      </c>
      <c r="O46" s="406" t="str">
        <f>IF(VLOOKUP(A46,門市主檔!A:F,6,FALSE)="跨季補單","跨季補單","")</f>
        <v/>
      </c>
      <c r="S46" s="153" t="str">
        <f>_xlfn.XLOOKUP(A46,'0919門市清單主檔'!B:B,'0919門市清單主檔'!J:J,"")</f>
        <v>新北市三重區龍濱路21號及23號</v>
      </c>
    </row>
    <row r="47" spans="1:19" ht="21.6" customHeight="1">
      <c r="A47" s="120">
        <v>3840</v>
      </c>
      <c r="B47" s="120" t="str">
        <f>_xlfn.XLOOKUP(A47,門市主檔!A:A,門市主檔!B:B,"")</f>
        <v>北縣天龍店</v>
      </c>
      <c r="C47" s="146" t="str">
        <f>IF(COUNTIFS(門市主檔!A:A,A47,門市主檔!I:I,"PMQ2",門市主檔!J:J,"&lt;"&amp;$M$2)&gt;0,"V","")</f>
        <v>V</v>
      </c>
      <c r="D47" s="146" t="str">
        <f>IF(AND(C47&lt;&gt;"V", COUNTIFS(門市主檔!A:A,A47,門市主檔!I:I,"PMQ2",門市主檔!J:J,"&lt;"&amp;$M$3)&gt;0), "V", "")</f>
        <v/>
      </c>
      <c r="E47" s="146" t="str">
        <f>IF(AND(C47&lt;&gt;"V",D47&lt;&gt;"V", COUNTIFS(門市主檔!A:A,A47,門市主檔!I:I,"PMQ2")), "V", "")</f>
        <v/>
      </c>
      <c r="F47" s="120" t="str">
        <f>_xlfn.LET(
 _xlpm.狀態, IFERROR(VLOOKUP(A47,門市狀態!A:D,4,FALSE),""),
 IF(
   _xlpm.狀態&lt;&gt;"",
   _xlpm.狀態,
   IF(COUNTBLANK(C47:E47)=3,"未保養","")
 )
)</f>
        <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V</v>
      </c>
      <c r="L47" s="120" t="str">
        <f>_xlfn.XLOOKUP(A47,'0919門市清單主檔'!B:B,'0919門市清單主檔'!V:V,"")</f>
        <v>三重區</v>
      </c>
      <c r="M47" s="153" t="str">
        <f>VLOOKUP(A47,門市主檔!A:B,2,FALSE)</f>
        <v>北縣天龍店</v>
      </c>
      <c r="N47" s="482" t="str">
        <f>IF(F47="閉店不保養",VLOOKUP(A47,門市狀態!A:C,3,FALSE),"")</f>
        <v/>
      </c>
      <c r="O47" s="406" t="str">
        <f>IF(VLOOKUP(A47,門市主檔!A:F,6,FALSE)="跨季補單","跨季補單","")</f>
        <v/>
      </c>
      <c r="Q47" s="119" t="s">
        <v>9211</v>
      </c>
      <c r="R47" s="119"/>
      <c r="S47" s="153" t="str">
        <f>_xlfn.XLOOKUP(A47,'0919門市清單主檔'!B:B,'0919門市清單主檔'!J:J,"")</f>
        <v>新北市三重區龍門路176號</v>
      </c>
    </row>
    <row r="48" spans="1:19" ht="21.6" customHeight="1">
      <c r="A48" s="120">
        <v>5428</v>
      </c>
      <c r="B48" s="120" t="str">
        <f>_xlfn.XLOOKUP(A48,門市主檔!A:A,門市主檔!B:B,"")</f>
        <v>三重野球魂</v>
      </c>
      <c r="C48" s="146" t="str">
        <f>IF(COUNTIFS(門市主檔!A:A,A48,門市主檔!I:I,"PMQ2",門市主檔!J:J,"&lt;"&amp;$M$2)&gt;0,"V","")</f>
        <v>V</v>
      </c>
      <c r="D48" s="146" t="str">
        <f>IF(AND(C48&lt;&gt;"V", COUNTIFS(門市主檔!A:A,A48,門市主檔!I:I,"PMQ2",門市主檔!J:J,"&lt;"&amp;$M$3)&gt;0), "V", "")</f>
        <v/>
      </c>
      <c r="E48" s="146" t="str">
        <f>IF(AND(C48&lt;&gt;"V",D48&lt;&gt;"V", COUNTIFS(門市主檔!A:A,A48,門市主檔!I:I,"PMQ2")), "V", "")</f>
        <v/>
      </c>
      <c r="F48" s="120" t="str">
        <f>_xlfn.LET(
 _xlpm.狀態, IFERROR(VLOOKUP(A48,門市狀態!A:D,4,FALSE),""),
 IF(
   _xlpm.狀態&lt;&gt;"",
   _xlpm.狀態,
   IF(COUNTBLANK(C48:E48)=3,"未保養","")
 )
)</f>
        <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V</v>
      </c>
      <c r="L48" s="120" t="str">
        <f>_xlfn.XLOOKUP(A48,'0919門市清單主檔'!B:B,'0919門市清單主檔'!V:V,"")</f>
        <v>三重區</v>
      </c>
      <c r="M48" s="153" t="str">
        <f>VLOOKUP(A48,門市主檔!A:B,2,FALSE)</f>
        <v>三重野球魂</v>
      </c>
      <c r="N48" s="482" t="str">
        <f>IF(F48="閉店不保養",VLOOKUP(A48,門市狀態!A:C,3,FALSE),"")</f>
        <v/>
      </c>
      <c r="O48" s="406" t="str">
        <f>IF(VLOOKUP(A48,門市主檔!A:F,6,FALSE)="跨季補單","跨季補單","")</f>
        <v/>
      </c>
      <c r="S48" s="153" t="str">
        <f>_xlfn.XLOOKUP(A48,'0919門市清單主檔'!B:B,'0919門市清單主檔'!J:J,"")</f>
        <v>新北市三重區榖保街83號1樓</v>
      </c>
    </row>
    <row r="49" spans="1:19" ht="21.6" customHeight="1">
      <c r="A49" s="120">
        <v>4101</v>
      </c>
      <c r="B49" s="120" t="str">
        <f>_xlfn.XLOOKUP(A49,門市主檔!A:A,門市主檔!B:B,"")</f>
        <v>三重溪華店</v>
      </c>
      <c r="C49" s="146" t="str">
        <f>IF(COUNTIFS(門市主檔!A:A,A49,門市主檔!I:I,"PMQ2",門市主檔!J:J,"&lt;"&amp;$M$2)&gt;0,"V","")</f>
        <v/>
      </c>
      <c r="D49" s="146" t="str">
        <f>IF(AND(C49&lt;&gt;"V", COUNTIFS(門市主檔!A:A,A49,門市主檔!I:I,"PMQ2",門市主檔!J:J,"&lt;"&amp;$M$3)&gt;0), "V", "")</f>
        <v>V</v>
      </c>
      <c r="E49" s="146" t="str">
        <f>IF(AND(C49&lt;&gt;"V",D49&lt;&gt;"V", COUNTIFS(門市主檔!A:A,A49,門市主檔!I:I,"PMQ2")), "V", "")</f>
        <v/>
      </c>
      <c r="F49" s="120" t="str">
        <f>_xlfn.LET(
 _xlpm.狀態, IFERROR(VLOOKUP(A49,門市狀態!A:D,4,FALSE),""),
 IF(
   _xlpm.狀態&lt;&gt;"",
   _xlpm.狀態,
   IF(COUNTBLANK(C49:E49)=3,"未保養","")
 )
)</f>
        <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V</v>
      </c>
      <c r="L49" s="120" t="str">
        <f>_xlfn.XLOOKUP(A49,'0919門市清單主檔'!B:B,'0919門市清單主檔'!V:V,"")</f>
        <v>三重區</v>
      </c>
      <c r="M49" s="153" t="str">
        <f>VLOOKUP(A49,門市主檔!A:B,2,FALSE)</f>
        <v>三重溪華店</v>
      </c>
      <c r="N49" s="482" t="str">
        <f>IF(F49="閉店不保養",VLOOKUP(A49,門市狀態!A:C,3,FALSE),"")</f>
        <v/>
      </c>
      <c r="O49" s="406" t="str">
        <f>IF(VLOOKUP(A49,門市主檔!A:F,6,FALSE)="跨季補單","跨季補單","")</f>
        <v/>
      </c>
      <c r="Q49" s="119" t="s">
        <v>9211</v>
      </c>
      <c r="R49" s="119"/>
      <c r="S49" s="153" t="str">
        <f>_xlfn.XLOOKUP(A49,'0919門市清單主檔'!B:B,'0919門市清單主檔'!J:J,"")</f>
        <v>新北市三重區溪尾街293號及295號</v>
      </c>
    </row>
    <row r="50" spans="1:19" ht="21.6" customHeight="1">
      <c r="A50" s="120" t="s">
        <v>85</v>
      </c>
      <c r="B50" s="120" t="str">
        <f>_xlfn.XLOOKUP(A50,門市主檔!A:A,門市主檔!B:B,"")</f>
        <v>三重溪尾店</v>
      </c>
      <c r="C50" s="146" t="str">
        <f>IF(COUNTIFS(門市主檔!A:A,A50,門市主檔!I:I,"PMQ2",門市主檔!J:J,"&lt;"&amp;$M$2)&gt;0,"V","")</f>
        <v/>
      </c>
      <c r="D50" s="146" t="str">
        <f>IF(AND(C50&lt;&gt;"V", COUNTIFS(門市主檔!A:A,A50,門市主檔!I:I,"PMQ2",門市主檔!J:J,"&lt;"&amp;$M$3)&gt;0), "V", "")</f>
        <v/>
      </c>
      <c r="E50" s="146" t="str">
        <f>IF(AND(C50&lt;&gt;"V",D50&lt;&gt;"V", COUNTIFS(門市主檔!A:A,A50,門市主檔!I:I,"PMQ2")), "V", "")</f>
        <v>V</v>
      </c>
      <c r="F50" s="120" t="str">
        <f>_xlfn.LET(
 _xlpm.狀態, IFERROR(VLOOKUP(A50,門市狀態!A:D,4,FALSE),""),
 IF(
   _xlpm.狀態&lt;&gt;"",
   _xlpm.狀態,
   IF(COUNTBLANK(C50:E50)=3,"未保養","")
 )
)</f>
        <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V</v>
      </c>
      <c r="L50" s="120" t="str">
        <f>_xlfn.XLOOKUP(A50,'0919門市清單主檔'!B:B,'0919門市清單主檔'!V:V,"")</f>
        <v>三重區</v>
      </c>
      <c r="M50" s="153" t="str">
        <f>VLOOKUP(A50,門市主檔!A:B,2,FALSE)</f>
        <v>三重溪尾店</v>
      </c>
      <c r="N50" s="482" t="str">
        <f>IF(F50="閉店不保養",VLOOKUP(A50,門市狀態!A:C,3,FALSE),"")</f>
        <v/>
      </c>
      <c r="O50" s="406" t="str">
        <f>IF(VLOOKUP(A50,門市主檔!A:F,6,FALSE)="跨季補單","跨季補單","")</f>
        <v/>
      </c>
      <c r="S50" s="153" t="str">
        <f>_xlfn.XLOOKUP(A50,'0919門市清單主檔'!B:B,'0919門市清單主檔'!J:J,"")</f>
        <v>新北市三重區溪尾街192號</v>
      </c>
    </row>
    <row r="51" spans="1:19" ht="21.6" customHeight="1">
      <c r="A51" s="120" t="s">
        <v>83</v>
      </c>
      <c r="B51" s="120" t="str">
        <f>_xlfn.XLOOKUP(A51,門市主檔!A:A,門市主檔!B:B,"")</f>
        <v>北縣溪尾二店</v>
      </c>
      <c r="C51" s="146" t="str">
        <f>IF(COUNTIFS(門市主檔!A:A,A51,門市主檔!I:I,"PMQ2",門市主檔!J:J,"&lt;"&amp;$M$2)&gt;0,"V","")</f>
        <v/>
      </c>
      <c r="D51" s="146" t="str">
        <f>IF(AND(C51&lt;&gt;"V", COUNTIFS(門市主檔!A:A,A51,門市主檔!I:I,"PMQ2",門市主檔!J:J,"&lt;"&amp;$M$3)&gt;0), "V", "")</f>
        <v/>
      </c>
      <c r="E51" s="146" t="str">
        <f>IF(AND(C51&lt;&gt;"V",D51&lt;&gt;"V", COUNTIFS(門市主檔!A:A,A51,門市主檔!I:I,"PMQ2")), "V", "")</f>
        <v>V</v>
      </c>
      <c r="F51" s="120" t="str">
        <f>_xlfn.LET(
 _xlpm.狀態, IFERROR(VLOOKUP(A51,門市狀態!A:D,4,FALSE),""),
 IF(
   _xlpm.狀態&lt;&gt;"",
   _xlpm.狀態,
   IF(COUNTBLANK(C51:E51)=3,"未保養","")
 )
)</f>
        <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V</v>
      </c>
      <c r="L51" s="120" t="str">
        <f>_xlfn.XLOOKUP(A51,'0919門市清單主檔'!B:B,'0919門市清單主檔'!V:V,"")</f>
        <v>三重區</v>
      </c>
      <c r="M51" s="153" t="str">
        <f>VLOOKUP(A51,門市主檔!A:B,2,FALSE)</f>
        <v>北縣溪尾二店</v>
      </c>
      <c r="N51" s="482" t="str">
        <f>IF(F51="閉店不保養",VLOOKUP(A51,門市狀態!A:C,3,FALSE),"")</f>
        <v/>
      </c>
      <c r="O51" s="406" t="str">
        <f>IF(VLOOKUP(A51,門市主檔!A:F,6,FALSE)="跨季補單","跨季補單","")</f>
        <v/>
      </c>
      <c r="S51" s="153" t="str">
        <f>_xlfn.XLOOKUP(A51,'0919門市清單主檔'!B:B,'0919門市清單主檔'!J:J,"")</f>
        <v>新北市三重區溪尾街122號</v>
      </c>
    </row>
    <row r="52" spans="1:19" ht="21.6" customHeight="1">
      <c r="A52" s="120">
        <v>3772</v>
      </c>
      <c r="B52" s="120" t="str">
        <f>_xlfn.XLOOKUP(A52,門市主檔!A:A,門市主檔!B:B,"")</f>
        <v>三重美溪店</v>
      </c>
      <c r="C52" s="146" t="str">
        <f>IF(COUNTIFS(門市主檔!A:A,A52,門市主檔!I:I,"PMQ2",門市主檔!J:J,"&lt;"&amp;$M$2)&gt;0,"V","")</f>
        <v/>
      </c>
      <c r="D52" s="146" t="str">
        <f>IF(AND(C52&lt;&gt;"V", COUNTIFS(門市主檔!A:A,A52,門市主檔!I:I,"PMQ2",門市主檔!J:J,"&lt;"&amp;$M$3)&gt;0), "V", "")</f>
        <v/>
      </c>
      <c r="E52" s="146" t="str">
        <f>IF(AND(C52&lt;&gt;"V",D52&lt;&gt;"V", COUNTIFS(門市主檔!A:A,A52,門市主檔!I:I,"PMQ2")), "V", "")</f>
        <v>V</v>
      </c>
      <c r="F52" s="120" t="str">
        <f>_xlfn.LET(
 _xlpm.狀態, IFERROR(VLOOKUP(A52,門市狀態!A:D,4,FALSE),""),
 IF(
   _xlpm.狀態&lt;&gt;"",
   _xlpm.狀態,
   IF(COUNTBLANK(C52:E52)=3,"未保養","")
 )
)</f>
        <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V</v>
      </c>
      <c r="L52" s="120" t="str">
        <f>_xlfn.XLOOKUP(A52,'0919門市清單主檔'!B:B,'0919門市清單主檔'!V:V,"")</f>
        <v>三重區</v>
      </c>
      <c r="M52" s="153" t="str">
        <f>VLOOKUP(A52,門市主檔!A:B,2,FALSE)</f>
        <v>三重美溪店</v>
      </c>
      <c r="N52" s="482" t="str">
        <f>IF(F52="閉店不保養",VLOOKUP(A52,門市狀態!A:C,3,FALSE),"")</f>
        <v/>
      </c>
      <c r="O52" s="406" t="str">
        <f>IF(VLOOKUP(A52,門市主檔!A:F,6,FALSE)="跨季補單","跨季補單","")</f>
        <v/>
      </c>
      <c r="S52" s="153" t="str">
        <f>_xlfn.XLOOKUP(A52,'0919門市清單主檔'!B:B,'0919門市清單主檔'!J:J,"")</f>
        <v>新北市三重區溪尾街１０８巷５８號</v>
      </c>
    </row>
    <row r="53" spans="1:19" ht="21.6" customHeight="1">
      <c r="A53" s="120">
        <v>4260</v>
      </c>
      <c r="B53" s="120" t="str">
        <f>_xlfn.XLOOKUP(A53,門市主檔!A:A,門市主檔!B:B,"")</f>
        <v>三重高中店</v>
      </c>
      <c r="C53" s="146" t="str">
        <f>IF(COUNTIFS(門市主檔!A:A,A53,門市主檔!I:I,"PMQ2",門市主檔!J:J,"&lt;"&amp;$M$2)&gt;0,"V","")</f>
        <v/>
      </c>
      <c r="D53" s="146" t="str">
        <f>IF(AND(C53&lt;&gt;"V", COUNTIFS(門市主檔!A:A,A53,門市主檔!I:I,"PMQ2",門市主檔!J:J,"&lt;"&amp;$M$3)&gt;0), "V", "")</f>
        <v>V</v>
      </c>
      <c r="E53" s="146" t="str">
        <f>IF(AND(C53&lt;&gt;"V",D53&lt;&gt;"V", COUNTIFS(門市主檔!A:A,A53,門市主檔!I:I,"PMQ2")), "V", "")</f>
        <v/>
      </c>
      <c r="F53" s="120" t="str">
        <f>_xlfn.LET(
 _xlpm.狀態, IFERROR(VLOOKUP(A53,門市狀態!A:D,4,FALSE),""),
 IF(
   _xlpm.狀態&lt;&gt;"",
   _xlpm.狀態,
   IF(COUNTBLANK(C53:E53)=3,"未保養","")
 )
)</f>
        <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V</v>
      </c>
      <c r="L53" s="120" t="str">
        <f>_xlfn.XLOOKUP(A53,'0919門市清單主檔'!B:B,'0919門市清單主檔'!V:V,"")</f>
        <v>三重區</v>
      </c>
      <c r="M53" s="153" t="str">
        <f>VLOOKUP(A53,門市主檔!A:B,2,FALSE)</f>
        <v>三重高中店</v>
      </c>
      <c r="N53" s="482" t="str">
        <f>IF(F53="閉店不保養",VLOOKUP(A53,門市狀態!A:C,3,FALSE),"")</f>
        <v/>
      </c>
      <c r="O53" s="406" t="str">
        <f>IF(VLOOKUP(A53,門市主檔!A:F,6,FALSE)="跨季補單","跨季補單","")</f>
        <v/>
      </c>
      <c r="Q53" s="119" t="s">
        <v>9211</v>
      </c>
      <c r="R53" s="119"/>
      <c r="S53" s="153" t="str">
        <f>_xlfn.XLOOKUP(A53,'0919門市清單主檔'!B:B,'0919門市清單主檔'!J:J,"")</f>
        <v>新北市三重區集美街211、213號一樓全部</v>
      </c>
    </row>
    <row r="54" spans="1:19" ht="21.6" customHeight="1">
      <c r="A54" s="120">
        <v>3796</v>
      </c>
      <c r="B54" s="120" t="str">
        <f>_xlfn.XLOOKUP(A54,門市主檔!A:A,門市主檔!B:B,"")</f>
        <v>三重進安店</v>
      </c>
      <c r="C54" s="146" t="str">
        <f>IF(COUNTIFS(門市主檔!A:A,A54,門市主檔!I:I,"PMQ2",門市主檔!J:J,"&lt;"&amp;$M$2)&gt;0,"V","")</f>
        <v/>
      </c>
      <c r="D54" s="146" t="str">
        <f>IF(AND(C54&lt;&gt;"V", COUNTIFS(門市主檔!A:A,A54,門市主檔!I:I,"PMQ2",門市主檔!J:J,"&lt;"&amp;$M$3)&gt;0), "V", "")</f>
        <v/>
      </c>
      <c r="E54" s="146" t="str">
        <f>IF(AND(C54&lt;&gt;"V",D54&lt;&gt;"V", COUNTIFS(門市主檔!A:A,A54,門市主檔!I:I,"PMQ2")), "V", "")</f>
        <v>V</v>
      </c>
      <c r="F54" s="120" t="str">
        <f>_xlfn.LET(
 _xlpm.狀態, IFERROR(VLOOKUP(A54,門市狀態!A:D,4,FALSE),""),
 IF(
   _xlpm.狀態&lt;&gt;"",
   _xlpm.狀態,
   IF(COUNTBLANK(C54:E54)=3,"未保養","")
 )
)</f>
        <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V</v>
      </c>
      <c r="L54" s="120" t="str">
        <f>_xlfn.XLOOKUP(A54,'0919門市清單主檔'!B:B,'0919門市清單主檔'!V:V,"")</f>
        <v>三重區</v>
      </c>
      <c r="M54" s="153" t="str">
        <f>VLOOKUP(A54,門市主檔!A:B,2,FALSE)</f>
        <v>三重進安店</v>
      </c>
      <c r="N54" s="482" t="str">
        <f>IF(F54="閉店不保養",VLOOKUP(A54,門市狀態!A:C,3,FALSE),"")</f>
        <v/>
      </c>
      <c r="O54" s="406" t="str">
        <f>IF(VLOOKUP(A54,門市主檔!A:F,6,FALSE)="跨季補單","跨季補單","")</f>
        <v/>
      </c>
      <c r="S54" s="153" t="str">
        <f>_xlfn.XLOOKUP(A54,'0919門市清單主檔'!B:B,'0919門市清單主檔'!J:J,"")</f>
        <v>新北市三重區進安街76號</v>
      </c>
    </row>
    <row r="55" spans="1:19" ht="21.6" customHeight="1">
      <c r="A55" s="120">
        <v>4804</v>
      </c>
      <c r="B55" s="120" t="str">
        <f>_xlfn.XLOOKUP(A55,門市主檔!A:A,門市主檔!B:B,"")</f>
        <v>三重國隆店</v>
      </c>
      <c r="C55" s="146" t="str">
        <f>IF(COUNTIFS(門市主檔!A:A,A55,門市主檔!I:I,"PMQ2",門市主檔!J:J,"&lt;"&amp;$M$2)&gt;0,"V","")</f>
        <v/>
      </c>
      <c r="D55" s="146" t="str">
        <f>IF(AND(C55&lt;&gt;"V", COUNTIFS(門市主檔!A:A,A55,門市主檔!I:I,"PMQ2",門市主檔!J:J,"&lt;"&amp;$M$3)&gt;0), "V", "")</f>
        <v/>
      </c>
      <c r="E55" s="146" t="str">
        <f>IF(AND(C55&lt;&gt;"V",D55&lt;&gt;"V", COUNTIFS(門市主檔!A:A,A55,門市主檔!I:I,"PMQ2")), "V", "")</f>
        <v>V</v>
      </c>
      <c r="F55" s="120" t="str">
        <f>_xlfn.LET(
 _xlpm.狀態, IFERROR(VLOOKUP(A55,門市狀態!A:D,4,FALSE),""),
 IF(
   _xlpm.狀態&lt;&gt;"",
   _xlpm.狀態,
   IF(COUNTBLANK(C55:E55)=3,"未保養","")
 )
)</f>
        <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V</v>
      </c>
      <c r="L55" s="120" t="str">
        <f>_xlfn.XLOOKUP(A55,'0919門市清單主檔'!B:B,'0919門市清單主檔'!V:V,"")</f>
        <v>三重區</v>
      </c>
      <c r="M55" s="153" t="str">
        <f>VLOOKUP(A55,門市主檔!A:B,2,FALSE)</f>
        <v>三重國隆店</v>
      </c>
      <c r="N55" s="482" t="str">
        <f>IF(F55="閉店不保養",VLOOKUP(A55,門市狀態!A:C,3,FALSE),"")</f>
        <v/>
      </c>
      <c r="O55" s="406" t="str">
        <f>IF(VLOOKUP(A55,門市主檔!A:F,6,FALSE)="跨季補單","跨季補單","")</f>
        <v/>
      </c>
      <c r="S55" s="153" t="str">
        <f>_xlfn.XLOOKUP(A55,'0919門市清單主檔'!B:B,'0919門市清單主檔'!J:J,"")</f>
        <v xml:space="preserve">新北市三重區國隆路19、21、23號 </v>
      </c>
    </row>
    <row r="56" spans="1:19" ht="21.6" customHeight="1">
      <c r="A56" s="120" t="s">
        <v>72</v>
      </c>
      <c r="B56" s="120" t="str">
        <f>_xlfn.XLOOKUP(A56,門市主檔!A:A,門市主檔!B:B,"")</f>
        <v>三重重新店</v>
      </c>
      <c r="C56" s="146" t="str">
        <f>IF(COUNTIFS(門市主檔!A:A,A56,門市主檔!I:I,"PMQ2",門市主檔!J:J,"&lt;"&amp;$M$2)&gt;0,"V","")</f>
        <v/>
      </c>
      <c r="D56" s="146" t="str">
        <f>IF(AND(C56&lt;&gt;"V", COUNTIFS(門市主檔!A:A,A56,門市主檔!I:I,"PMQ2",門市主檔!J:J,"&lt;"&amp;$M$3)&gt;0), "V", "")</f>
        <v>V</v>
      </c>
      <c r="E56" s="146" t="str">
        <f>IF(AND(C56&lt;&gt;"V",D56&lt;&gt;"V", COUNTIFS(門市主檔!A:A,A56,門市主檔!I:I,"PMQ2")), "V", "")</f>
        <v/>
      </c>
      <c r="F56" s="120" t="str">
        <f>_xlfn.LET(
 _xlpm.狀態, IFERROR(VLOOKUP(A56,門市狀態!A:D,4,FALSE),""),
 IF(
   _xlpm.狀態&lt;&gt;"",
   _xlpm.狀態,
   IF(COUNTBLANK(C56:E56)=3,"未保養","")
 )
)</f>
        <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V</v>
      </c>
      <c r="L56" s="120" t="str">
        <f>_xlfn.XLOOKUP(A56,'0919門市清單主檔'!B:B,'0919門市清單主檔'!V:V,"")</f>
        <v>三重區</v>
      </c>
      <c r="M56" s="153" t="str">
        <f>VLOOKUP(A56,門市主檔!A:B,2,FALSE)</f>
        <v>三重重新店</v>
      </c>
      <c r="N56" s="482" t="str">
        <f>IF(F56="閉店不保養",VLOOKUP(A56,門市狀態!A:C,3,FALSE),"")</f>
        <v/>
      </c>
      <c r="O56" s="406" t="str">
        <f>IF(VLOOKUP(A56,門市主檔!A:F,6,FALSE)="跨季補單","跨季補單","")</f>
        <v/>
      </c>
      <c r="Q56" s="119" t="s">
        <v>9211</v>
      </c>
      <c r="R56" s="119"/>
      <c r="S56" s="153" t="str">
        <f>_xlfn.XLOOKUP(A56,'0919門市清單主檔'!B:B,'0919門市清單主檔'!J:J,"")</f>
        <v>新北市三重區重新路四段244巷40號</v>
      </c>
    </row>
    <row r="57" spans="1:19" ht="21.6" customHeight="1">
      <c r="A57" s="120">
        <v>3627</v>
      </c>
      <c r="B57" s="120" t="str">
        <f>_xlfn.XLOOKUP(A57,門市主檔!A:A,門市主檔!B:B,"")</f>
        <v>三重重新橋</v>
      </c>
      <c r="C57" s="146" t="str">
        <f>IF(COUNTIFS(門市主檔!A:A,A57,門市主檔!I:I,"PMQ2",門市主檔!J:J,"&lt;"&amp;$M$2)&gt;0,"V","")</f>
        <v/>
      </c>
      <c r="D57" s="146" t="str">
        <f>IF(AND(C57&lt;&gt;"V", COUNTIFS(門市主檔!A:A,A57,門市主檔!I:I,"PMQ2",門市主檔!J:J,"&lt;"&amp;$M$3)&gt;0), "V", "")</f>
        <v>V</v>
      </c>
      <c r="E57" s="146" t="str">
        <f>IF(AND(C57&lt;&gt;"V",D57&lt;&gt;"V", COUNTIFS(門市主檔!A:A,A57,門市主檔!I:I,"PMQ2")), "V", "")</f>
        <v/>
      </c>
      <c r="F57" s="120" t="str">
        <f>_xlfn.LET(
 _xlpm.狀態, IFERROR(VLOOKUP(A57,門市狀態!A:D,4,FALSE),""),
 IF(
   _xlpm.狀態&lt;&gt;"",
   _xlpm.狀態,
   IF(COUNTBLANK(C57:E57)=3,"未保養","")
 )
)</f>
        <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V</v>
      </c>
      <c r="L57" s="120" t="str">
        <f>_xlfn.XLOOKUP(A57,'0919門市清單主檔'!B:B,'0919門市清單主檔'!V:V,"")</f>
        <v>三重區</v>
      </c>
      <c r="M57" s="153" t="str">
        <f>VLOOKUP(A57,門市主檔!A:B,2,FALSE)</f>
        <v>三重重新橋</v>
      </c>
      <c r="N57" s="482" t="str">
        <f>IF(F57="閉店不保養",VLOOKUP(A57,門市狀態!A:C,3,FALSE),"")</f>
        <v/>
      </c>
      <c r="O57" s="406" t="str">
        <f>IF(VLOOKUP(A57,門市主檔!A:F,6,FALSE)="跨季補單","跨季補單","")</f>
        <v/>
      </c>
      <c r="Q57" s="119" t="s">
        <v>9211</v>
      </c>
      <c r="R57" s="119"/>
      <c r="S57" s="153" t="str">
        <f>_xlfn.XLOOKUP(A57,'0919門市清單主檔'!B:B,'0919門市清單主檔'!J:J,"")</f>
        <v>新北市三重區重新路四段176號</v>
      </c>
    </row>
    <row r="58" spans="1:19" ht="21.6" customHeight="1">
      <c r="A58" s="120">
        <v>3359</v>
      </c>
      <c r="B58" s="120" t="str">
        <f>_xlfn.XLOOKUP(A58,門市主檔!A:A,門市主檔!B:B,"")</f>
        <v>三重金陵店</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V</v>
      </c>
      <c r="F58" s="120" t="str">
        <f>_xlfn.LET(
 _xlpm.狀態, IFERROR(VLOOKUP(A58,門市狀態!A:D,4,FALSE),""),
 IF(
   _xlpm.狀態&lt;&gt;"",
   _xlpm.狀態,
   IF(COUNTBLANK(C58:E58)=3,"未保養","")
 )
)</f>
        <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V</v>
      </c>
      <c r="L58" s="120" t="str">
        <f>_xlfn.XLOOKUP(A58,'0919門市清單主檔'!B:B,'0919門市清單主檔'!V:V,"")</f>
        <v>三重區</v>
      </c>
      <c r="M58" s="153" t="str">
        <f>VLOOKUP(A58,門市主檔!A:B,2,FALSE)</f>
        <v>三重金陵店</v>
      </c>
      <c r="N58" s="482" t="str">
        <f>IF(F58="閉店不保養",VLOOKUP(A58,門市狀態!A:C,3,FALSE),"")</f>
        <v/>
      </c>
      <c r="O58" s="406" t="str">
        <f>IF(VLOOKUP(A58,門市主檔!A:F,6,FALSE)="跨季補單","跨季補單","")</f>
        <v/>
      </c>
      <c r="S58" s="153" t="str">
        <f>_xlfn.XLOOKUP(A58,'0919門市清單主檔'!B:B,'0919門市清單主檔'!J:J,"")</f>
        <v>新北市三重區重新路五段656號</v>
      </c>
    </row>
    <row r="59" spans="1:19" ht="21.6" customHeight="1">
      <c r="A59" s="120">
        <v>3741</v>
      </c>
      <c r="B59" s="120" t="str">
        <f>_xlfn.XLOOKUP(A59,門市主檔!A:A,門市主檔!B:B,"")</f>
        <v>三重重新三</v>
      </c>
      <c r="C59" s="146" t="str">
        <f>IF(COUNTIFS(門市主檔!A:A,A59,門市主檔!I:I,"PMQ2",門市主檔!J:J,"&lt;"&amp;$M$2)&gt;0,"V","")</f>
        <v>V</v>
      </c>
      <c r="D59" s="146" t="str">
        <f>IF(AND(C59&lt;&gt;"V", COUNTIFS(門市主檔!A:A,A59,門市主檔!I:I,"PMQ2",門市主檔!J:J,"&lt;"&amp;$M$3)&gt;0), "V", "")</f>
        <v/>
      </c>
      <c r="E59" s="146" t="str">
        <f>IF(AND(C59&lt;&gt;"V",D59&lt;&gt;"V", COUNTIFS(門市主檔!A:A,A59,門市主檔!I:I,"PMQ2")), "V", "")</f>
        <v/>
      </c>
      <c r="F59" s="120" t="str">
        <f>_xlfn.LET(
 _xlpm.狀態, IFERROR(VLOOKUP(A59,門市狀態!A:D,4,FALSE),""),
 IF(
   _xlpm.狀態&lt;&gt;"",
   _xlpm.狀態,
   IF(COUNTBLANK(C59:E59)=3,"未保養","")
 )
)</f>
        <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V</v>
      </c>
      <c r="L59" s="120" t="str">
        <f>_xlfn.XLOOKUP(A59,'0919門市清單主檔'!B:B,'0919門市清單主檔'!V:V,"")</f>
        <v>三重區</v>
      </c>
      <c r="M59" s="153" t="str">
        <f>VLOOKUP(A59,門市主檔!A:B,2,FALSE)</f>
        <v>三重重新三</v>
      </c>
      <c r="N59" s="482" t="str">
        <f>IF(F59="閉店不保養",VLOOKUP(A59,門市狀態!A:C,3,FALSE),"")</f>
        <v/>
      </c>
      <c r="O59" s="406" t="str">
        <f>IF(VLOOKUP(A59,門市主檔!A:F,6,FALSE)="跨季補單","跨季補單","")</f>
        <v/>
      </c>
      <c r="Q59" s="119" t="s">
        <v>9211</v>
      </c>
      <c r="R59" s="119"/>
      <c r="S59" s="153" t="str">
        <f>_xlfn.XLOOKUP(A59,'0919門市清單主檔'!B:B,'0919門市清單主檔'!J:J,"")</f>
        <v>新北市三重區重新路三段2號</v>
      </c>
    </row>
    <row r="60" spans="1:19" ht="21.6" customHeight="1">
      <c r="A60" s="120">
        <v>5352</v>
      </c>
      <c r="B60" s="120" t="str">
        <f>_xlfn.XLOOKUP(A60,門市主檔!A:A,門市主檔!B:B,"")</f>
        <v>三重重陽店</v>
      </c>
      <c r="C60" s="146" t="str">
        <f>IF(COUNTIFS(門市主檔!A:A,A60,門市主檔!I:I,"PMQ2",門市主檔!J:J,"&lt;"&amp;$M$2)&gt;0,"V","")</f>
        <v/>
      </c>
      <c r="D60" s="146" t="str">
        <f>IF(AND(C60&lt;&gt;"V", COUNTIFS(門市主檔!A:A,A60,門市主檔!I:I,"PMQ2",門市主檔!J:J,"&lt;"&amp;$M$3)&gt;0), "V", "")</f>
        <v/>
      </c>
      <c r="E60" s="146" t="str">
        <f>IF(AND(C60&lt;&gt;"V",D60&lt;&gt;"V", COUNTIFS(門市主檔!A:A,A60,門市主檔!I:I,"PMQ2")), "V", "")</f>
        <v>V</v>
      </c>
      <c r="F60" s="120" t="str">
        <f>_xlfn.LET(
 _xlpm.狀態, IFERROR(VLOOKUP(A60,門市狀態!A:D,4,FALSE),""),
 IF(
   _xlpm.狀態&lt;&gt;"",
   _xlpm.狀態,
   IF(COUNTBLANK(C60:E60)=3,"未保養","")
 )
)</f>
        <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V</v>
      </c>
      <c r="L60" s="120" t="str">
        <f>_xlfn.XLOOKUP(A60,'0919門市清單主檔'!B:B,'0919門市清單主檔'!V:V,"")</f>
        <v>三重區</v>
      </c>
      <c r="M60" s="153" t="str">
        <f>VLOOKUP(A60,門市主檔!A:B,2,FALSE)</f>
        <v>三重重陽店</v>
      </c>
      <c r="N60" s="482" t="str">
        <f>IF(F60="閉店不保養",VLOOKUP(A60,門市狀態!A:C,3,FALSE),"")</f>
        <v/>
      </c>
      <c r="O60" s="406" t="str">
        <f>IF(VLOOKUP(A60,門市主檔!A:F,6,FALSE)="跨季補單","跨季補單","")</f>
        <v/>
      </c>
      <c r="S60" s="153" t="str">
        <f>_xlfn.XLOOKUP(A60,'0919門市清單主檔'!B:B,'0919門市清單主檔'!J:J,"")</f>
        <v>新北市三重區重陽路四段132、134號一樓及地下室</v>
      </c>
    </row>
    <row r="61" spans="1:19" ht="21.6" customHeight="1">
      <c r="A61" s="120">
        <v>5410</v>
      </c>
      <c r="B61" s="120" t="str">
        <f>_xlfn.XLOOKUP(A61,門市主檔!A:A,門市主檔!B:B,"")</f>
        <v>三重力行店</v>
      </c>
      <c r="C61" s="146" t="str">
        <f>IF(COUNTIFS(門市主檔!A:A,A61,門市主檔!I:I,"PMQ2",門市主檔!J:J,"&lt;"&amp;$M$2)&gt;0,"V","")</f>
        <v/>
      </c>
      <c r="D61" s="146" t="str">
        <f>IF(AND(C61&lt;&gt;"V", COUNTIFS(門市主檔!A:A,A61,門市主檔!I:I,"PMQ2",門市主檔!J:J,"&lt;"&amp;$M$3)&gt;0), "V", "")</f>
        <v/>
      </c>
      <c r="E61" s="146" t="str">
        <f>IF(AND(C61&lt;&gt;"V",D61&lt;&gt;"V", COUNTIFS(門市主檔!A:A,A61,門市主檔!I:I,"PMQ2")), "V", "")</f>
        <v>V</v>
      </c>
      <c r="F61" s="120" t="str">
        <f>_xlfn.LET(
 _xlpm.狀態, IFERROR(VLOOKUP(A61,門市狀態!A:D,4,FALSE),""),
 IF(
   _xlpm.狀態&lt;&gt;"",
   _xlpm.狀態,
   IF(COUNTBLANK(C61:E61)=3,"未保養","")
 )
)</f>
        <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V</v>
      </c>
      <c r="L61" s="120" t="str">
        <f>_xlfn.XLOOKUP(A61,'0919門市清單主檔'!B:B,'0919門市清單主檔'!V:V,"")</f>
        <v>三重區</v>
      </c>
      <c r="M61" s="153" t="str">
        <f>VLOOKUP(A61,門市主檔!A:B,2,FALSE)</f>
        <v>三重力行店</v>
      </c>
      <c r="N61" s="482" t="str">
        <f>IF(F61="閉店不保養",VLOOKUP(A61,門市狀態!A:C,3,FALSE),"")</f>
        <v/>
      </c>
      <c r="O61" s="406" t="str">
        <f>IF(VLOOKUP(A61,門市主檔!A:F,6,FALSE)="跨季補單","跨季補單","")</f>
        <v/>
      </c>
      <c r="S61" s="153" t="str">
        <f>_xlfn.XLOOKUP(A61,'0919門市清單主檔'!B:B,'0919門市清單主檔'!J:J,"")</f>
        <v>新北市三重區重陽路三段126、128號一、二樓</v>
      </c>
    </row>
    <row r="62" spans="1:19" ht="21.6" customHeight="1">
      <c r="A62" s="120">
        <v>4388</v>
      </c>
      <c r="B62" s="120" t="str">
        <f>_xlfn.XLOOKUP(A62,門市主檔!A:A,門市主檔!B:B,"")</f>
        <v>三重薔薇店</v>
      </c>
      <c r="C62" s="146" t="str">
        <f>IF(COUNTIFS(門市主檔!A:A,A62,門市主檔!I:I,"PMQ2",門市主檔!J:J,"&lt;"&amp;$M$2)&gt;0,"V","")</f>
        <v>V</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V</v>
      </c>
      <c r="L62" s="120" t="str">
        <f>_xlfn.XLOOKUP(A62,'0919門市清單主檔'!B:B,'0919門市清單主檔'!V:V,"")</f>
        <v>三重區</v>
      </c>
      <c r="M62" s="153" t="str">
        <f>VLOOKUP(A62,門市主檔!A:B,2,FALSE)</f>
        <v>三重薔薇店</v>
      </c>
      <c r="N62" s="482" t="str">
        <f>IF(F62="閉店不保養",VLOOKUP(A62,門市狀態!A:C,3,FALSE),"")</f>
        <v/>
      </c>
      <c r="O62" s="406" t="str">
        <f>IF(VLOOKUP(A62,門市主檔!A:F,6,FALSE)="跨季補單","跨季補單","")</f>
        <v/>
      </c>
      <c r="Q62" s="119" t="s">
        <v>9211</v>
      </c>
      <c r="R62" s="119"/>
      <c r="S62" s="153" t="str">
        <f>_xlfn.XLOOKUP(A62,'0919門市清單主檔'!B:B,'0919門市清單主檔'!J:J,"")</f>
        <v>新北市三重區後竹圍街177+179號</v>
      </c>
    </row>
    <row r="63" spans="1:19" ht="21.6" customHeight="1">
      <c r="A63" s="120">
        <v>3676</v>
      </c>
      <c r="B63" s="120" t="str">
        <f>_xlfn.XLOOKUP(A63,門市主檔!A:A,門市主檔!B:B,"")</f>
        <v>三重田心店</v>
      </c>
      <c r="C63" s="146" t="str">
        <f>IF(COUNTIFS(門市主檔!A:A,A63,門市主檔!I:I,"PMQ2",門市主檔!J:J,"&lt;"&amp;$M$2)&gt;0,"V","")</f>
        <v/>
      </c>
      <c r="D63" s="146" t="str">
        <f>IF(AND(C63&lt;&gt;"V", COUNTIFS(門市主檔!A:A,A63,門市主檔!I:I,"PMQ2",門市主檔!J:J,"&lt;"&amp;$M$3)&gt;0), "V", "")</f>
        <v>V</v>
      </c>
      <c r="E63" s="146" t="str">
        <f>IF(AND(C63&lt;&gt;"V",D63&lt;&gt;"V", COUNTIFS(門市主檔!A:A,A63,門市主檔!I:I,"PMQ2")), "V", "")</f>
        <v/>
      </c>
      <c r="F63" s="120" t="str">
        <f>_xlfn.LET(
 _xlpm.狀態, IFERROR(VLOOKUP(A63,門市狀態!A:D,4,FALSE),""),
 IF(
   _xlpm.狀態&lt;&gt;"",
   _xlpm.狀態,
   IF(COUNTBLANK(C63:E63)=3,"未保養","")
 )
)</f>
        <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V</v>
      </c>
      <c r="L63" s="120" t="str">
        <f>_xlfn.XLOOKUP(A63,'0919門市清單主檔'!B:B,'0919門市清單主檔'!V:V,"")</f>
        <v>三重區</v>
      </c>
      <c r="M63" s="153" t="str">
        <f>VLOOKUP(A63,門市主檔!A:B,2,FALSE)</f>
        <v>三重田心店</v>
      </c>
      <c r="N63" s="482" t="str">
        <f>IF(F63="閉店不保養",VLOOKUP(A63,門市狀態!A:C,3,FALSE),"")</f>
        <v/>
      </c>
      <c r="O63" s="406" t="str">
        <f>IF(VLOOKUP(A63,門市主檔!A:F,6,FALSE)="跨季補單","跨季補單","")</f>
        <v/>
      </c>
      <c r="Q63" s="119" t="s">
        <v>9211</v>
      </c>
      <c r="R63" s="119"/>
      <c r="S63" s="153" t="str">
        <f>_xlfn.XLOOKUP(A63,'0919門市清單主檔'!B:B,'0919門市清單主檔'!J:J,"")</f>
        <v>新北市三重區忠孝路三段50巷98號</v>
      </c>
    </row>
    <row r="64" spans="1:19" ht="21.6" customHeight="1">
      <c r="A64" s="120" t="s">
        <v>84</v>
      </c>
      <c r="B64" s="120" t="str">
        <f>_xlfn.XLOOKUP(A64,門市主檔!A:A,門市主檔!B:B,"")</f>
        <v>三重車路頭</v>
      </c>
      <c r="C64" s="146" t="str">
        <f>IF(COUNTIFS(門市主檔!A:A,A64,門市主檔!I:I,"PMQ2",門市主檔!J:J,"&lt;"&amp;$M$2)&gt;0,"V","")</f>
        <v/>
      </c>
      <c r="D64" s="146" t="str">
        <f>IF(AND(C64&lt;&gt;"V", COUNTIFS(門市主檔!A:A,A64,門市主檔!I:I,"PMQ2",門市主檔!J:J,"&lt;"&amp;$M$3)&gt;0), "V", "")</f>
        <v/>
      </c>
      <c r="E64" s="146" t="str">
        <f>IF(AND(C64&lt;&gt;"V",D64&lt;&gt;"V", COUNTIFS(門市主檔!A:A,A64,門市主檔!I:I,"PMQ2")), "V", "")</f>
        <v>V</v>
      </c>
      <c r="F64" s="120" t="str">
        <f>_xlfn.LET(
 _xlpm.狀態, IFERROR(VLOOKUP(A64,門市狀態!A:D,4,FALSE),""),
 IF(
   _xlpm.狀態&lt;&gt;"",
   _xlpm.狀態,
   IF(COUNTBLANK(C64:E64)=3,"未保養","")
 )
)</f>
        <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V</v>
      </c>
      <c r="L64" s="120" t="str">
        <f>_xlfn.XLOOKUP(A64,'0919門市清單主檔'!B:B,'0919門市清單主檔'!V:V,"")</f>
        <v>三重區</v>
      </c>
      <c r="M64" s="153" t="str">
        <f>VLOOKUP(A64,門市主檔!A:B,2,FALSE)</f>
        <v>三重車路頭</v>
      </c>
      <c r="N64" s="482" t="str">
        <f>IF(F64="閉店不保養",VLOOKUP(A64,門市狀態!A:C,3,FALSE),"")</f>
        <v/>
      </c>
      <c r="O64" s="406" t="str">
        <f>IF(VLOOKUP(A64,門市主檔!A:F,6,FALSE)="跨季補單","跨季補單","")</f>
        <v/>
      </c>
      <c r="S64" s="153" t="str">
        <f>_xlfn.XLOOKUP(A64,'0919門市清單主檔'!B:B,'0919門市清單主檔'!J:J,"")</f>
        <v>新北市三重區車路頭街35號</v>
      </c>
    </row>
    <row r="65" spans="1:19" ht="21.6" customHeight="1">
      <c r="A65" s="120">
        <v>3623</v>
      </c>
      <c r="B65" s="120" t="str">
        <f>_xlfn.XLOOKUP(A65,門市主檔!A:A,門市主檔!B:B,"")</f>
        <v>三重自強店</v>
      </c>
      <c r="C65" s="146" t="str">
        <f>IF(COUNTIFS(門市主檔!A:A,A65,門市主檔!I:I,"PMQ2",門市主檔!J:J,"&lt;"&amp;$M$2)&gt;0,"V","")</f>
        <v/>
      </c>
      <c r="D65" s="146" t="str">
        <f>IF(AND(C65&lt;&gt;"V", COUNTIFS(門市主檔!A:A,A65,門市主檔!I:I,"PMQ2",門市主檔!J:J,"&lt;"&amp;$M$3)&gt;0), "V", "")</f>
        <v/>
      </c>
      <c r="E65" s="146" t="str">
        <f>IF(AND(C65&lt;&gt;"V",D65&lt;&gt;"V", COUNTIFS(門市主檔!A:A,A65,門市主檔!I:I,"PMQ2")), "V", "")</f>
        <v>V</v>
      </c>
      <c r="F65" s="120" t="str">
        <f>_xlfn.LET(
 _xlpm.狀態, IFERROR(VLOOKUP(A65,門市狀態!A:D,4,FALSE),""),
 IF(
   _xlpm.狀態&lt;&gt;"",
   _xlpm.狀態,
   IF(COUNTBLANK(C65:E65)=3,"未保養","")
 )
)</f>
        <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V</v>
      </c>
      <c r="L65" s="120" t="str">
        <f>_xlfn.XLOOKUP(A65,'0919門市清單主檔'!B:B,'0919門市清單主檔'!V:V,"")</f>
        <v>三重區</v>
      </c>
      <c r="M65" s="153" t="str">
        <f>VLOOKUP(A65,門市主檔!A:B,2,FALSE)</f>
        <v>三重自強店</v>
      </c>
      <c r="N65" s="482" t="str">
        <f>IF(F65="閉店不保養",VLOOKUP(A65,門市狀態!A:C,3,FALSE),"")</f>
        <v/>
      </c>
      <c r="O65" s="406" t="str">
        <f>IF(VLOOKUP(A65,門市主檔!A:F,6,FALSE)="跨季補單","跨季補單","")</f>
        <v/>
      </c>
      <c r="S65" s="153" t="str">
        <f>_xlfn.XLOOKUP(A65,'0919門市清單主檔'!B:B,'0919門市清單主檔'!J:J,"")</f>
        <v>新北市三重區自強路二段74巷1號及特76號</v>
      </c>
    </row>
    <row r="66" spans="1:19" ht="21.6" customHeight="1">
      <c r="A66" s="120">
        <v>2209</v>
      </c>
      <c r="B66" s="120" t="str">
        <f>_xlfn.XLOOKUP(A66,門市主檔!A:A,門市主檔!B:B,"")</f>
        <v>三重圖書館</v>
      </c>
      <c r="C66" s="146" t="str">
        <f>IF(COUNTIFS(門市主檔!A:A,A66,門市主檔!I:I,"PMQ2",門市主檔!J:J,"&lt;"&amp;$M$2)&gt;0,"V","")</f>
        <v/>
      </c>
      <c r="D66" s="146" t="str">
        <f>IF(AND(C66&lt;&gt;"V", COUNTIFS(門市主檔!A:A,A66,門市主檔!I:I,"PMQ2",門市主檔!J:J,"&lt;"&amp;$M$3)&gt;0), "V", "")</f>
        <v>V</v>
      </c>
      <c r="E66" s="146" t="str">
        <f>IF(AND(C66&lt;&gt;"V",D66&lt;&gt;"V", COUNTIFS(門市主檔!A:A,A66,門市主檔!I:I,"PMQ2")), "V", "")</f>
        <v/>
      </c>
      <c r="F66" s="120" t="str">
        <f>_xlfn.LET(
 _xlpm.狀態, IFERROR(VLOOKUP(A66,門市狀態!A:D,4,FALSE),""),
 IF(
   _xlpm.狀態&lt;&gt;"",
   _xlpm.狀態,
   IF(COUNTBLANK(C66:E66)=3,"未保養","")
 )
)</f>
        <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V</v>
      </c>
      <c r="L66" s="120" t="str">
        <f>_xlfn.XLOOKUP(A66,'0919門市清單主檔'!B:B,'0919門市清單主檔'!V:V,"")</f>
        <v>三重區</v>
      </c>
      <c r="M66" s="153" t="str">
        <f>VLOOKUP(A66,門市主檔!A:B,2,FALSE)</f>
        <v>三重圖書館</v>
      </c>
      <c r="N66" s="482" t="str">
        <f>IF(F66="閉店不保養",VLOOKUP(A66,門市狀態!A:C,3,FALSE),"")</f>
        <v/>
      </c>
      <c r="O66" s="406" t="str">
        <f>IF(VLOOKUP(A66,門市主檔!A:F,6,FALSE)="跨季補單","跨季補單","")</f>
        <v/>
      </c>
      <c r="S66" s="153" t="str">
        <f>_xlfn.XLOOKUP(A66,'0919門市清單主檔'!B:B,'0919門市清單主檔'!J:J,"")</f>
        <v>新北市三重區自強路一段164,166號</v>
      </c>
    </row>
    <row r="67" spans="1:19" ht="21.6" customHeight="1">
      <c r="A67" s="120">
        <v>4560</v>
      </c>
      <c r="B67" s="120" t="str">
        <f>_xlfn.XLOOKUP(A67,門市主檔!A:A,門市主檔!B:B,"")</f>
        <v>三重大院店</v>
      </c>
      <c r="C67" s="146" t="str">
        <f>IF(COUNTIFS(門市主檔!A:A,A67,門市主檔!I:I,"PMQ2",門市主檔!J:J,"&lt;"&amp;$M$2)&gt;0,"V","")</f>
        <v/>
      </c>
      <c r="D67" s="146" t="str">
        <f>IF(AND(C67&lt;&gt;"V", COUNTIFS(門市主檔!A:A,A67,門市主檔!I:I,"PMQ2",門市主檔!J:J,"&lt;"&amp;$M$3)&gt;0), "V", "")</f>
        <v>V</v>
      </c>
      <c r="E67" s="146" t="str">
        <f>IF(AND(C67&lt;&gt;"V",D67&lt;&gt;"V", COUNTIFS(門市主檔!A:A,A67,門市主檔!I:I,"PMQ2")), "V", "")</f>
        <v/>
      </c>
      <c r="F67" s="120" t="str">
        <f>_xlfn.LET(
 _xlpm.狀態, IFERROR(VLOOKUP(A67,門市狀態!A:D,4,FALSE),""),
 IF(
   _xlpm.狀態&lt;&gt;"",
   _xlpm.狀態,
   IF(COUNTBLANK(C67:E67)=3,"未保養","")
 )
)</f>
        <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V</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V</v>
      </c>
      <c r="L67" s="120" t="str">
        <f>_xlfn.XLOOKUP(A67,'0919門市清單主檔'!B:B,'0919門市清單主檔'!V:V,"")</f>
        <v>三重區</v>
      </c>
      <c r="M67" s="153" t="str">
        <f>VLOOKUP(A67,門市主檔!A:B,2,FALSE)</f>
        <v>三重大院店</v>
      </c>
      <c r="N67" s="482" t="str">
        <f>IF(F67="閉店不保養",VLOOKUP(A67,門市狀態!A:C,3,FALSE),"")</f>
        <v/>
      </c>
      <c r="O67" s="406" t="str">
        <f>IF(VLOOKUP(A67,門市主檔!A:F,6,FALSE)="跨季補單","跨季補單","")</f>
        <v/>
      </c>
      <c r="S67" s="153" t="str">
        <f>_xlfn.XLOOKUP(A67,'0919門市清單主檔'!B:B,'0919門市清單主檔'!J:J,"")</f>
        <v>新北市三重區安和路105號</v>
      </c>
    </row>
    <row r="68" spans="1:19" ht="21.6" customHeight="1">
      <c r="A68" s="120">
        <v>4698</v>
      </c>
      <c r="B68" s="120" t="str">
        <f>_xlfn.XLOOKUP(A68,門市主檔!A:A,門市主檔!B:B,"")</f>
        <v>三重頂崁店</v>
      </c>
      <c r="C68" s="146" t="str">
        <f>IF(COUNTIFS(門市主檔!A:A,A68,門市主檔!I:I,"PMQ2",門市主檔!J:J,"&lt;"&amp;$M$2)&gt;0,"V","")</f>
        <v/>
      </c>
      <c r="D68" s="146" t="str">
        <f>IF(AND(C68&lt;&gt;"V", COUNTIFS(門市主檔!A:A,A68,門市主檔!I:I,"PMQ2",門市主檔!J:J,"&lt;"&amp;$M$3)&gt;0), "V", "")</f>
        <v/>
      </c>
      <c r="E68" s="146" t="str">
        <f>IF(AND(C68&lt;&gt;"V",D68&lt;&gt;"V", COUNTIFS(門市主檔!A:A,A68,門市主檔!I:I,"PMQ2")), "V", "")</f>
        <v>V</v>
      </c>
      <c r="F68" s="120" t="str">
        <f>_xlfn.LET(
 _xlpm.狀態, IFERROR(VLOOKUP(A68,門市狀態!A:D,4,FALSE),""),
 IF(
   _xlpm.狀態&lt;&gt;"",
   _xlpm.狀態,
   IF(COUNTBLANK(C68:E68)=3,"未保養","")
 )
)</f>
        <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V</v>
      </c>
      <c r="L68" s="120" t="str">
        <f>_xlfn.XLOOKUP(A68,'0919門市清單主檔'!B:B,'0919門市清單主檔'!V:V,"")</f>
        <v>三重區</v>
      </c>
      <c r="M68" s="153" t="str">
        <f>VLOOKUP(A68,門市主檔!A:B,2,FALSE)</f>
        <v>三重頂崁店</v>
      </c>
      <c r="N68" s="482" t="str">
        <f>IF(F68="閉店不保養",VLOOKUP(A68,門市狀態!A:C,3,FALSE),"")</f>
        <v/>
      </c>
      <c r="O68" s="406" t="str">
        <f>IF(VLOOKUP(A68,門市主檔!A:F,6,FALSE)="跨季補單","跨季補單","")</f>
        <v/>
      </c>
      <c r="S68" s="153" t="str">
        <f>_xlfn.XLOOKUP(A68,'0919門市清單主檔'!B:B,'0919門市清單主檔'!J:J,"")</f>
        <v>新北市三重區光復路二段117之1號</v>
      </c>
    </row>
    <row r="69" spans="1:19" ht="21.6" customHeight="1">
      <c r="A69" s="120">
        <v>3957</v>
      </c>
      <c r="B69" s="120" t="str">
        <f>_xlfn.XLOOKUP(A69,門市主檔!A:A,門市主檔!B:B,"")</f>
        <v>三重福仁店</v>
      </c>
      <c r="C69" s="146" t="str">
        <f>IF(COUNTIFS(門市主檔!A:A,A69,門市主檔!I:I,"PMQ2",門市主檔!J:J,"&lt;"&amp;$M$2)&gt;0,"V","")</f>
        <v/>
      </c>
      <c r="D69" s="146" t="str">
        <f>IF(AND(C69&lt;&gt;"V", COUNTIFS(門市主檔!A:A,A69,門市主檔!I:I,"PMQ2",門市主檔!J:J,"&lt;"&amp;$M$3)&gt;0), "V", "")</f>
        <v/>
      </c>
      <c r="E69" s="146" t="str">
        <f>IF(AND(C69&lt;&gt;"V",D69&lt;&gt;"V", COUNTIFS(門市主檔!A:A,A69,門市主檔!I:I,"PMQ2")), "V", "")</f>
        <v>V</v>
      </c>
      <c r="F69" s="120" t="str">
        <f>_xlfn.LET(
 _xlpm.狀態, IFERROR(VLOOKUP(A69,門市狀態!A:D,4,FALSE),""),
 IF(
   _xlpm.狀態&lt;&gt;"",
   _xlpm.狀態,
   IF(COUNTBLANK(C69:E69)=3,"未保養","")
 )
)</f>
        <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V</v>
      </c>
      <c r="L69" s="120" t="str">
        <f>_xlfn.XLOOKUP(A69,'0919門市清單主檔'!B:B,'0919門市清單主檔'!V:V,"")</f>
        <v>三重區</v>
      </c>
      <c r="M69" s="153" t="str">
        <f>VLOOKUP(A69,門市主檔!A:B,2,FALSE)</f>
        <v>三重福仁店</v>
      </c>
      <c r="N69" s="482" t="str">
        <f>IF(F69="閉店不保養",VLOOKUP(A69,門市狀態!A:C,3,FALSE),"")</f>
        <v/>
      </c>
      <c r="O69" s="406" t="str">
        <f>IF(VLOOKUP(A69,門市主檔!A:F,6,FALSE)="跨季補單","跨季補單","")</f>
        <v/>
      </c>
      <c r="S69" s="153" t="str">
        <f>_xlfn.XLOOKUP(A69,'0919門市清單主檔'!B:B,'0919門市清單主檔'!J:J,"")</f>
        <v>新北市三重區永福街97號及99號</v>
      </c>
    </row>
    <row r="70" spans="1:19" ht="21.6" customHeight="1">
      <c r="A70" s="120">
        <v>2222</v>
      </c>
      <c r="B70" s="120" t="str">
        <f>_xlfn.XLOOKUP(A70,門市主檔!A:A,門市主檔!B:B,"")</f>
        <v>三重義天店</v>
      </c>
      <c r="C70" s="146" t="str">
        <f>IF(COUNTIFS(門市主檔!A:A,A70,門市主檔!I:I,"PMQ2",門市主檔!J:J,"&lt;"&amp;$M$2)&gt;0,"V","")</f>
        <v/>
      </c>
      <c r="D70" s="146" t="str">
        <f>IF(AND(C70&lt;&gt;"V", COUNTIFS(門市主檔!A:A,A70,門市主檔!I:I,"PMQ2",門市主檔!J:J,"&lt;"&amp;$M$3)&gt;0), "V", "")</f>
        <v>V</v>
      </c>
      <c r="E70" s="146" t="str">
        <f>IF(AND(C70&lt;&gt;"V",D70&lt;&gt;"V", COUNTIFS(門市主檔!A:A,A70,門市主檔!I:I,"PMQ2")), "V", "")</f>
        <v/>
      </c>
      <c r="F70" s="120" t="str">
        <f>_xlfn.LET(
 _xlpm.狀態, IFERROR(VLOOKUP(A70,門市狀態!A:D,4,FALSE),""),
 IF(
   _xlpm.狀態&lt;&gt;"",
   _xlpm.狀態,
   IF(COUNTBLANK(C70:E70)=3,"未保養","")
 )
)</f>
        <v/>
      </c>
      <c r="G70" s="120" t="str">
        <f>IF(COUNTIFS('0919門市清單主檔'!C:C,B70,'0919門市清單主檔'!AH:AH,$H$6)=1,
    IF(COUNTIFS(IM!F:F,A70,IM!AC:AC,"*"&amp;$H$6&amp;"*") + COUNTIFS('0919門市清單主檔'!C:C,B70,'0919門市清單主檔'!AH:AH,$H$6) &gt; 1,
       "V","未完工"),"-")</f>
        <v>-</v>
      </c>
      <c r="H70" s="261" t="str">
        <f>IF(COUNTIFS('0919門市清單主檔'!C:C,B70,'0919門市清單主檔'!AG:AG,$H$5)=1,
    IF(COUNTIFS(IM!F:F,A70,IM!AC:AC,"*"&amp;$H$5&amp;"*") + COUNTIFS('0919門市清單主檔'!C:C,B70,'0919門市清單主檔'!AG:AG,$H$5) &gt; 1,
       "V","未完工"),"-")</f>
        <v>-</v>
      </c>
      <c r="I70" s="261" t="str">
        <f>IF(COUNTIFS('0919門市清單主檔'!C:C,B70,'0919門市清單主檔'!AF:AF,$H$4)=1,
    IF(COUNTIFS(IM!F:F,A70,IM!AC:AC,"*"&amp;$H$4&amp;"*") + COUNTIFS('0919門市清單主檔'!C:C,B70,'0919門市清單主檔'!AF:AF,$H$4) &gt; 1,
       "V","未完工"),"-")</f>
        <v>-</v>
      </c>
      <c r="J70" s="261" t="str">
        <f>IF(
    COUNTIFS('0919門市清單主檔'!C:C,B70,'0919門市清單主檔'!AC:AC,$H$2)=1,
    IF(
        COUNTIFS(
            IM!F:F,A70,
            IM!AC:AC,"*"&amp;$H$2&amp;"*",
            IM!X:X,"&gt;="&amp;$M$1,
            IM!X:X,"&lt;="&amp;$M$3
        )
        + COUNTIFS('0919門市清單主檔'!C:C,B70,'0919門市清單主檔'!AC:AC,$H$2)
        &gt;1,
        "V",
        "未完工"
    ),
    "-"
)</f>
        <v>-</v>
      </c>
      <c r="K70" s="126" t="str">
        <f>IF(
    COUNTIFS('0919門市清單主檔'!C:C,B70,'0919門市清單主檔'!AD:AD,$H$3)=1,
    IF(
        COUNTIFS(
            IM!F:F,A70,
            IM!AC:AC,"*"&amp;$H$3&amp;"*",
            IM!X:X,"&gt;="&amp;$M$1,
            IM!X:X,"&lt;="&amp;$N$3
        )
        + COUNTIFS('0919門市清單主檔'!C:C,B70,'0919門市清單主檔'!AD:AD,$H$3)
        &gt;1,
        "V",
        "未完工"
    ),
    "-"
)</f>
        <v>V</v>
      </c>
      <c r="L70" s="120" t="str">
        <f>_xlfn.XLOOKUP(A70,'0919門市清單主檔'!B:B,'0919門市清單主檔'!V:V,"")</f>
        <v>三重區</v>
      </c>
      <c r="M70" s="153" t="str">
        <f>VLOOKUP(A70,門市主檔!A:B,2,FALSE)</f>
        <v>三重義天店</v>
      </c>
      <c r="N70" s="482" t="str">
        <f>IF(F70="閉店不保養",VLOOKUP(A70,門市狀態!A:C,3,FALSE),"")</f>
        <v/>
      </c>
      <c r="O70" s="406" t="str">
        <f>IF(VLOOKUP(A70,門市主檔!A:F,6,FALSE)="跨季補單","跨季補單","")</f>
        <v/>
      </c>
      <c r="S70" s="153" t="str">
        <f>_xlfn.XLOOKUP(A70,'0919門市清單主檔'!B:B,'0919門市清單主檔'!J:J,"")</f>
        <v>新北市三重區永福街256及258號</v>
      </c>
    </row>
    <row r="71" spans="1:19" ht="21.6" customHeight="1">
      <c r="A71" s="120">
        <v>2349</v>
      </c>
      <c r="B71" s="120" t="str">
        <f>_xlfn.XLOOKUP(A71,門市主檔!A:A,門市主檔!B:B,"")</f>
        <v>三重永福店</v>
      </c>
      <c r="C71" s="146" t="str">
        <f>IF(COUNTIFS(門市主檔!A:A,A71,門市主檔!I:I,"PMQ2",門市主檔!J:J,"&lt;"&amp;$M$2)&gt;0,"V","")</f>
        <v/>
      </c>
      <c r="D71" s="146" t="str">
        <f>IF(AND(C71&lt;&gt;"V", COUNTIFS(門市主檔!A:A,A71,門市主檔!I:I,"PMQ2",門市主檔!J:J,"&lt;"&amp;$M$3)&gt;0), "V", "")</f>
        <v>V</v>
      </c>
      <c r="E71" s="146" t="str">
        <f>IF(AND(C71&lt;&gt;"V",D71&lt;&gt;"V", COUNTIFS(門市主檔!A:A,A71,門市主檔!I:I,"PMQ2")), "V", "")</f>
        <v/>
      </c>
      <c r="F71" s="120" t="str">
        <f>_xlfn.LET(
 _xlpm.狀態, IFERROR(VLOOKUP(A71,門市狀態!A:D,4,FALSE),""),
 IF(
   _xlpm.狀態&lt;&gt;"",
   _xlpm.狀態,
   IF(COUNTBLANK(C71:E71)=3,"未保養","")
 )
)</f>
        <v/>
      </c>
      <c r="G71" s="120" t="str">
        <f>IF(COUNTIFS('0919門市清單主檔'!C:C,B71,'0919門市清單主檔'!AH:AH,$H$6)=1,
    IF(COUNTIFS(IM!F:F,A71,IM!AC:AC,"*"&amp;$H$6&amp;"*") + COUNTIFS('0919門市清單主檔'!C:C,B71,'0919門市清單主檔'!AH:AH,$H$6) &gt; 1,
       "V","未完工"),"-")</f>
        <v>-</v>
      </c>
      <c r="H71" s="261" t="str">
        <f>IF(COUNTIFS('0919門市清單主檔'!C:C,B71,'0919門市清單主檔'!AG:AG,$H$5)=1,
    IF(COUNTIFS(IM!F:F,A71,IM!AC:AC,"*"&amp;$H$5&amp;"*") + COUNTIFS('0919門市清單主檔'!C:C,B71,'0919門市清單主檔'!AG:AG,$H$5) &gt; 1,
       "V","未完工"),"-")</f>
        <v>-</v>
      </c>
      <c r="I71" s="261" t="str">
        <f>IF(COUNTIFS('0919門市清單主檔'!C:C,B71,'0919門市清單主檔'!AF:AF,$H$4)=1,
    IF(COUNTIFS(IM!F:F,A71,IM!AC:AC,"*"&amp;$H$4&amp;"*") + COUNTIFS('0919門市清單主檔'!C:C,B71,'0919門市清單主檔'!AF:AF,$H$4) &gt; 1,
       "V","未完工"),"-")</f>
        <v>-</v>
      </c>
      <c r="J71" s="261" t="str">
        <f>IF(
    COUNTIFS('0919門市清單主檔'!C:C,B71,'0919門市清單主檔'!AC:AC,$H$2)=1,
    IF(
        COUNTIFS(
            IM!F:F,A71,
            IM!AC:AC,"*"&amp;$H$2&amp;"*",
            IM!X:X,"&gt;="&amp;$M$1,
            IM!X:X,"&lt;="&amp;$M$3
        )
        + COUNTIFS('0919門市清單主檔'!C:C,B71,'0919門市清單主檔'!AC:AC,$H$2)
        &gt;1,
        "V",
        "未完工"
    ),
    "-"
)</f>
        <v>-</v>
      </c>
      <c r="K71" s="126" t="str">
        <f>IF(
    COUNTIFS('0919門市清單主檔'!C:C,B71,'0919門市清單主檔'!AD:AD,$H$3)=1,
    IF(
        COUNTIFS(
            IM!F:F,A71,
            IM!AC:AC,"*"&amp;$H$3&amp;"*",
            IM!X:X,"&gt;="&amp;$M$1,
            IM!X:X,"&lt;="&amp;$N$3
        )
        + COUNTIFS('0919門市清單主檔'!C:C,B71,'0919門市清單主檔'!AD:AD,$H$3)
        &gt;1,
        "V",
        "未完工"
    ),
    "-"
)</f>
        <v>V</v>
      </c>
      <c r="L71" s="120" t="str">
        <f>_xlfn.XLOOKUP(A71,'0919門市清單主檔'!B:B,'0919門市清單主檔'!V:V,"")</f>
        <v>三重區</v>
      </c>
      <c r="M71" s="153" t="str">
        <f>VLOOKUP(A71,門市主檔!A:B,2,FALSE)</f>
        <v>三重永福店</v>
      </c>
      <c r="N71" s="482" t="str">
        <f>IF(F71="閉店不保養",VLOOKUP(A71,門市狀態!A:C,3,FALSE),"")</f>
        <v/>
      </c>
      <c r="O71" s="406" t="str">
        <f>IF(VLOOKUP(A71,門市主檔!A:F,6,FALSE)="跨季補單","跨季補單","")</f>
        <v/>
      </c>
      <c r="S71" s="153" t="str">
        <f>_xlfn.XLOOKUP(A71,'0919門市清單主檔'!B:B,'0919門市清單主檔'!J:J,"")</f>
        <v>新北市三重區永福街11號</v>
      </c>
    </row>
    <row r="72" spans="1:19" ht="21.6" customHeight="1">
      <c r="A72" s="120" t="s">
        <v>87</v>
      </c>
      <c r="B72" s="120" t="str">
        <f>_xlfn.XLOOKUP(A72,門市主檔!A:A,門市主檔!B:B,"")</f>
        <v>三重正義北店</v>
      </c>
      <c r="C72" s="146" t="str">
        <f>IF(COUNTIFS(門市主檔!A:A,A72,門市主檔!I:I,"PMQ2",門市主檔!J:J,"&lt;"&amp;$M$2)&gt;0,"V","")</f>
        <v/>
      </c>
      <c r="D72" s="146" t="str">
        <f>IF(AND(C72&lt;&gt;"V", COUNTIFS(門市主檔!A:A,A72,門市主檔!I:I,"PMQ2",門市主檔!J:J,"&lt;"&amp;$M$3)&gt;0), "V", "")</f>
        <v/>
      </c>
      <c r="E72" s="146" t="str">
        <f>IF(AND(C72&lt;&gt;"V",D72&lt;&gt;"V", COUNTIFS(門市主檔!A:A,A72,門市主檔!I:I,"PMQ2")), "V", "")</f>
        <v>V</v>
      </c>
      <c r="F72" s="120" t="str">
        <f>_xlfn.LET(
 _xlpm.狀態, IFERROR(VLOOKUP(A72,門市狀態!A:D,4,FALSE),""),
 IF(
   _xlpm.狀態&lt;&gt;"",
   _xlpm.狀態,
   IF(COUNTBLANK(C72:E72)=3,"未保養","")
 )
)</f>
        <v/>
      </c>
      <c r="G72" s="120" t="str">
        <f>IF(COUNTIFS('0919門市清單主檔'!C:C,B72,'0919門市清單主檔'!AH:AH,$H$6)=1,
    IF(COUNTIFS(IM!F:F,A72,IM!AC:AC,"*"&amp;$H$6&amp;"*") + COUNTIFS('0919門市清單主檔'!C:C,B72,'0919門市清單主檔'!AH:AH,$H$6) &gt; 1,
       "V","未完工"),"-")</f>
        <v>-</v>
      </c>
      <c r="H72" s="261" t="str">
        <f>IF(COUNTIFS('0919門市清單主檔'!C:C,B72,'0919門市清單主檔'!AG:AG,$H$5)=1,
    IF(COUNTIFS(IM!F:F,A72,IM!AC:AC,"*"&amp;$H$5&amp;"*") + COUNTIFS('0919門市清單主檔'!C:C,B72,'0919門市清單主檔'!AG:AG,$H$5) &gt; 1,
       "V","未完工"),"-")</f>
        <v>-</v>
      </c>
      <c r="I72" s="261" t="str">
        <f>IF(COUNTIFS('0919門市清單主檔'!C:C,B72,'0919門市清單主檔'!AF:AF,$H$4)=1,
    IF(COUNTIFS(IM!F:F,A72,IM!AC:AC,"*"&amp;$H$4&amp;"*") + COUNTIFS('0919門市清單主檔'!C:C,B72,'0919門市清單主檔'!AF:AF,$H$4) &gt; 1,
       "V","未完工"),"-")</f>
        <v>-</v>
      </c>
      <c r="J72" s="261" t="str">
        <f>IF(
    COUNTIFS('0919門市清單主檔'!C:C,B72,'0919門市清單主檔'!AC:AC,$H$2)=1,
    IF(
        COUNTIFS(
            IM!F:F,A72,
            IM!AC:AC,"*"&amp;$H$2&amp;"*",
            IM!X:X,"&gt;="&amp;$M$1,
            IM!X:X,"&lt;="&amp;$M$3
        )
        + COUNTIFS('0919門市清單主檔'!C:C,B72,'0919門市清單主檔'!AC:AC,$H$2)
        &gt;1,
        "V",
        "未完工"
    ),
    "-"
)</f>
        <v>-</v>
      </c>
      <c r="K72" s="126" t="str">
        <f>IF(
    COUNTIFS('0919門市清單主檔'!C:C,B72,'0919門市清單主檔'!AD:AD,$H$3)=1,
    IF(
        COUNTIFS(
            IM!F:F,A72,
            IM!AC:AC,"*"&amp;$H$3&amp;"*",
            IM!X:X,"&gt;="&amp;$M$1,
            IM!X:X,"&lt;="&amp;$N$3
        )
        + COUNTIFS('0919門市清單主檔'!C:C,B72,'0919門市清單主檔'!AD:AD,$H$3)
        &gt;1,
        "V",
        "未完工"
    ),
    "-"
)</f>
        <v>V</v>
      </c>
      <c r="L72" s="120" t="str">
        <f>_xlfn.XLOOKUP(A72,'0919門市清單主檔'!B:B,'0919門市清單主檔'!V:V,"")</f>
        <v>三重區</v>
      </c>
      <c r="M72" s="153" t="str">
        <f>VLOOKUP(A72,門市主檔!A:B,2,FALSE)</f>
        <v>三重正義北店</v>
      </c>
      <c r="N72" s="482" t="str">
        <f>IF(F72="閉店不保養",VLOOKUP(A72,門市狀態!A:C,3,FALSE),"")</f>
        <v/>
      </c>
      <c r="O72" s="406" t="str">
        <f>IF(VLOOKUP(A72,門市主檔!A:F,6,FALSE)="跨季補單","跨季補單","")</f>
        <v/>
      </c>
      <c r="S72" s="153" t="str">
        <f>_xlfn.XLOOKUP(A72,'0919門市清單主檔'!B:B,'0919門市清單主檔'!J:J,"")</f>
        <v>新北市三重區正義北路280號</v>
      </c>
    </row>
    <row r="73" spans="1:19" ht="21.6" customHeight="1">
      <c r="A73" s="120">
        <v>4586</v>
      </c>
      <c r="B73" s="120" t="str">
        <f>_xlfn.XLOOKUP(A73,門市主檔!A:A,門市主檔!B:B,"")</f>
        <v>三重三文店</v>
      </c>
      <c r="C73" s="146" t="str">
        <f>IF(COUNTIFS(門市主檔!A:A,A73,門市主檔!I:I,"PMQ2",門市主檔!J:J,"&lt;"&amp;$M$2)&gt;0,"V","")</f>
        <v/>
      </c>
      <c r="D73" s="146" t="str">
        <f>IF(AND(C73&lt;&gt;"V", COUNTIFS(門市主檔!A:A,A73,門市主檔!I:I,"PMQ2",門市主檔!J:J,"&lt;"&amp;$M$3)&gt;0), "V", "")</f>
        <v/>
      </c>
      <c r="E73" s="146" t="str">
        <f>IF(AND(C73&lt;&gt;"V",D73&lt;&gt;"V", COUNTIFS(門市主檔!A:A,A73,門市主檔!I:I,"PMQ2")), "V", "")</f>
        <v>V</v>
      </c>
      <c r="F73" s="120" t="str">
        <f>_xlfn.LET(
 _xlpm.狀態, IFERROR(VLOOKUP(A73,門市狀態!A:D,4,FALSE),""),
 IF(
   _xlpm.狀態&lt;&gt;"",
   _xlpm.狀態,
   IF(COUNTBLANK(C73:E73)=3,"未保養","")
 )
)</f>
        <v/>
      </c>
      <c r="G73" s="120" t="str">
        <f>IF(COUNTIFS('0919門市清單主檔'!C:C,B73,'0919門市清單主檔'!AH:AH,$H$6)=1,
    IF(COUNTIFS(IM!F:F,A73,IM!AC:AC,"*"&amp;$H$6&amp;"*") + COUNTIFS('0919門市清單主檔'!C:C,B73,'0919門市清單主檔'!AH:AH,$H$6) &gt; 1,
       "V","未完工"),"-")</f>
        <v>-</v>
      </c>
      <c r="H73" s="261" t="str">
        <f>IF(COUNTIFS('0919門市清單主檔'!C:C,B73,'0919門市清單主檔'!AG:AG,$H$5)=1,
    IF(COUNTIFS(IM!F:F,A73,IM!AC:AC,"*"&amp;$H$5&amp;"*") + COUNTIFS('0919門市清單主檔'!C:C,B73,'0919門市清單主檔'!AG:AG,$H$5) &gt; 1,
       "V","未完工"),"-")</f>
        <v>-</v>
      </c>
      <c r="I73" s="261" t="str">
        <f>IF(COUNTIFS('0919門市清單主檔'!C:C,B73,'0919門市清單主檔'!AF:AF,$H$4)=1,
    IF(COUNTIFS(IM!F:F,A73,IM!AC:AC,"*"&amp;$H$4&amp;"*") + COUNTIFS('0919門市清單主檔'!C:C,B73,'0919門市清單主檔'!AF:AF,$H$4) &gt; 1,
       "V","未完工"),"-")</f>
        <v>未完工</v>
      </c>
      <c r="J73" s="261" t="str">
        <f>IF(
    COUNTIFS('0919門市清單主檔'!C:C,B73,'0919門市清單主檔'!AC:AC,$H$2)=1,
    IF(
        COUNTIFS(
            IM!F:F,A73,
            IM!AC:AC,"*"&amp;$H$2&amp;"*",
            IM!X:X,"&gt;="&amp;$M$1,
            IM!X:X,"&lt;="&amp;$M$3
        )
        + COUNTIFS('0919門市清單主檔'!C:C,B73,'0919門市清單主檔'!AC:AC,$H$2)
        &gt;1,
        "V",
        "未完工"
    ),
    "-"
)</f>
        <v>-</v>
      </c>
      <c r="K73" s="126" t="str">
        <f>IF(
    COUNTIFS('0919門市清單主檔'!C:C,B73,'0919門市清單主檔'!AD:AD,$H$3)=1,
    IF(
        COUNTIFS(
            IM!F:F,A73,
            IM!AC:AC,"*"&amp;$H$3&amp;"*",
            IM!X:X,"&gt;="&amp;$M$1,
            IM!X:X,"&lt;="&amp;$N$3
        )
        + COUNTIFS('0919門市清單主檔'!C:C,B73,'0919門市清單主檔'!AD:AD,$H$3)
        &gt;1,
        "V",
        "未完工"
    ),
    "-"
)</f>
        <v>V</v>
      </c>
      <c r="L73" s="120" t="str">
        <f>_xlfn.XLOOKUP(A73,'0919門市清單主檔'!B:B,'0919門市清單主檔'!V:V,"")</f>
        <v>三重區</v>
      </c>
      <c r="M73" s="153" t="str">
        <f>VLOOKUP(A73,門市主檔!A:B,2,FALSE)</f>
        <v>三重三文店</v>
      </c>
      <c r="N73" s="482" t="str">
        <f>IF(F73="閉店不保養",VLOOKUP(A73,門市狀態!A:C,3,FALSE),"")</f>
        <v/>
      </c>
      <c r="O73" s="406" t="str">
        <f>IF(VLOOKUP(A73,門市主檔!A:F,6,FALSE)="跨季補單","跨季補單","")</f>
        <v/>
      </c>
      <c r="Q73" s="119" t="s">
        <v>9211</v>
      </c>
      <c r="R73" s="119"/>
      <c r="S73" s="153" t="str">
        <f>_xlfn.XLOOKUP(A73,'0919門市清單主檔'!B:B,'0919門市清單主檔'!J:J,"")</f>
        <v>新北市三重區文化北路224巷1號及3號</v>
      </c>
    </row>
    <row r="74" spans="1:19" ht="21.6" customHeight="1">
      <c r="A74" s="120">
        <v>4312</v>
      </c>
      <c r="B74" s="120" t="str">
        <f>_xlfn.XLOOKUP(A74,門市主檔!A:A,門市主檔!B:B,"")</f>
        <v>三重文化北</v>
      </c>
      <c r="C74" s="146" t="str">
        <f>IF(COUNTIFS(門市主檔!A:A,A74,門市主檔!I:I,"PMQ2",門市主檔!J:J,"&lt;"&amp;$M$2)&gt;0,"V","")</f>
        <v/>
      </c>
      <c r="D74" s="146" t="str">
        <f>IF(AND(C74&lt;&gt;"V", COUNTIFS(門市主檔!A:A,A74,門市主檔!I:I,"PMQ2",門市主檔!J:J,"&lt;"&amp;$M$3)&gt;0), "V", "")</f>
        <v/>
      </c>
      <c r="E74" s="146" t="str">
        <f>IF(AND(C74&lt;&gt;"V",D74&lt;&gt;"V", COUNTIFS(門市主檔!A:A,A74,門市主檔!I:I,"PMQ2")), "V", "")</f>
        <v>V</v>
      </c>
      <c r="F74" s="120" t="str">
        <f>_xlfn.LET(
 _xlpm.狀態, IFERROR(VLOOKUP(A74,門市狀態!A:D,4,FALSE),""),
 IF(
   _xlpm.狀態&lt;&gt;"",
   _xlpm.狀態,
   IF(COUNTBLANK(C74:E74)=3,"未保養","")
 )
)</f>
        <v/>
      </c>
      <c r="G74" s="120" t="str">
        <f>IF(COUNTIFS('0919門市清單主檔'!C:C,B74,'0919門市清單主檔'!AH:AH,$H$6)=1,
    IF(COUNTIFS(IM!F:F,A74,IM!AC:AC,"*"&amp;$H$6&amp;"*") + COUNTIFS('0919門市清單主檔'!C:C,B74,'0919門市清單主檔'!AH:AH,$H$6) &gt; 1,
       "V","未完工"),"-")</f>
        <v>-</v>
      </c>
      <c r="H74" s="261" t="str">
        <f>IF(COUNTIFS('0919門市清單主檔'!C:C,B74,'0919門市清單主檔'!AG:AG,$H$5)=1,
    IF(COUNTIFS(IM!F:F,A74,IM!AC:AC,"*"&amp;$H$5&amp;"*") + COUNTIFS('0919門市清單主檔'!C:C,B74,'0919門市清單主檔'!AG:AG,$H$5) &gt; 1,
       "V","未完工"),"-")</f>
        <v>-</v>
      </c>
      <c r="I74" s="261" t="str">
        <f>IF(COUNTIFS('0919門市清單主檔'!C:C,B74,'0919門市清單主檔'!AF:AF,$H$4)=1,
    IF(COUNTIFS(IM!F:F,A74,IM!AC:AC,"*"&amp;$H$4&amp;"*") + COUNTIFS('0919門市清單主檔'!C:C,B74,'0919門市清單主檔'!AF:AF,$H$4) &gt; 1,
       "V","未完工"),"-")</f>
        <v>-</v>
      </c>
      <c r="J74" s="261" t="str">
        <f>IF(
    COUNTIFS('0919門市清單主檔'!C:C,B74,'0919門市清單主檔'!AC:AC,$H$2)=1,
    IF(
        COUNTIFS(
            IM!F:F,A74,
            IM!AC:AC,"*"&amp;$H$2&amp;"*",
            IM!X:X,"&gt;="&amp;$M$1,
            IM!X:X,"&lt;="&amp;$M$3
        )
        + COUNTIFS('0919門市清單主檔'!C:C,B74,'0919門市清單主檔'!AC:AC,$H$2)
        &gt;1,
        "V",
        "未完工"
    ),
    "-"
)</f>
        <v>-</v>
      </c>
      <c r="K74" s="126" t="str">
        <f>IF(
    COUNTIFS('0919門市清單主檔'!C:C,B74,'0919門市清單主檔'!AD:AD,$H$3)=1,
    IF(
        COUNTIFS(
            IM!F:F,A74,
            IM!AC:AC,"*"&amp;$H$3&amp;"*",
            IM!X:X,"&gt;="&amp;$M$1,
            IM!X:X,"&lt;="&amp;$N$3
        )
        + COUNTIFS('0919門市清單主檔'!C:C,B74,'0919門市清單主檔'!AD:AD,$H$3)
        &gt;1,
        "V",
        "未完工"
    ),
    "-"
)</f>
        <v>V</v>
      </c>
      <c r="L74" s="120" t="str">
        <f>_xlfn.XLOOKUP(A74,'0919門市清單主檔'!B:B,'0919門市清單主檔'!V:V,"")</f>
        <v>三重區</v>
      </c>
      <c r="M74" s="153" t="str">
        <f>VLOOKUP(A74,門市主檔!A:B,2,FALSE)</f>
        <v>三重文化北</v>
      </c>
      <c r="N74" s="482" t="str">
        <f>IF(F74="閉店不保養",VLOOKUP(A74,門市狀態!A:C,3,FALSE),"")</f>
        <v/>
      </c>
      <c r="O74" s="406" t="str">
        <f>IF(VLOOKUP(A74,門市主檔!A:F,6,FALSE)="跨季補單","跨季補單","")</f>
        <v/>
      </c>
      <c r="S74" s="153" t="str">
        <f>_xlfn.XLOOKUP(A74,'0919門市清單主檔'!B:B,'0919門市清單主檔'!J:J,"")</f>
        <v>新北市三重區文化北路116號一樓</v>
      </c>
    </row>
    <row r="75" spans="1:19" ht="21.6" customHeight="1">
      <c r="A75" s="120">
        <v>4352</v>
      </c>
      <c r="B75" s="120" t="str">
        <f>_xlfn.XLOOKUP(A75,門市主檔!A:A,門市主檔!B:B,"")</f>
        <v>三重公園店</v>
      </c>
      <c r="C75" s="146" t="str">
        <f>IF(COUNTIFS(門市主檔!A:A,A75,門市主檔!I:I,"PMQ2",門市主檔!J:J,"&lt;"&amp;$M$2)&gt;0,"V","")</f>
        <v>V</v>
      </c>
      <c r="D75" s="146" t="str">
        <f>IF(AND(C75&lt;&gt;"V", COUNTIFS(門市主檔!A:A,A75,門市主檔!I:I,"PMQ2",門市主檔!J:J,"&lt;"&amp;$M$3)&gt;0), "V", "")</f>
        <v/>
      </c>
      <c r="E75" s="146" t="str">
        <f>IF(AND(C75&lt;&gt;"V",D75&lt;&gt;"V", COUNTIFS(門市主檔!A:A,A75,門市主檔!I:I,"PMQ2")), "V", "")</f>
        <v/>
      </c>
      <c r="F75" s="120" t="str">
        <f>_xlfn.LET(
 _xlpm.狀態, IFERROR(VLOOKUP(A75,門市狀態!A:D,4,FALSE),""),
 IF(
   _xlpm.狀態&lt;&gt;"",
   _xlpm.狀態,
   IF(COUNTBLANK(C75:E75)=3,"未保養","")
 )
)</f>
        <v/>
      </c>
      <c r="G75" s="120" t="str">
        <f>IF(COUNTIFS('0919門市清單主檔'!C:C,B75,'0919門市清單主檔'!AH:AH,$H$6)=1,
    IF(COUNTIFS(IM!F:F,A75,IM!AC:AC,"*"&amp;$H$6&amp;"*") + COUNTIFS('0919門市清單主檔'!C:C,B75,'0919門市清單主檔'!AH:AH,$H$6) &gt; 1,
       "V","未完工"),"-")</f>
        <v>-</v>
      </c>
      <c r="H75" s="261" t="str">
        <f>IF(COUNTIFS('0919門市清單主檔'!C:C,B75,'0919門市清單主檔'!AG:AG,$H$5)=1,
    IF(COUNTIFS(IM!F:F,A75,IM!AC:AC,"*"&amp;$H$5&amp;"*") + COUNTIFS('0919門市清單主檔'!C:C,B75,'0919門市清單主檔'!AG:AG,$H$5) &gt; 1,
       "V","未完工"),"-")</f>
        <v>-</v>
      </c>
      <c r="I75" s="261" t="str">
        <f>IF(COUNTIFS('0919門市清單主檔'!C:C,B75,'0919門市清單主檔'!AF:AF,$H$4)=1,
    IF(COUNTIFS(IM!F:F,A75,IM!AC:AC,"*"&amp;$H$4&amp;"*") + COUNTIFS('0919門市清單主檔'!C:C,B75,'0919門市清單主檔'!AF:AF,$H$4) &gt; 1,
       "V","未完工"),"-")</f>
        <v>-</v>
      </c>
      <c r="J75" s="261" t="str">
        <f>IF(
    COUNTIFS('0919門市清單主檔'!C:C,B75,'0919門市清單主檔'!AC:AC,$H$2)=1,
    IF(
        COUNTIFS(
            IM!F:F,A75,
            IM!AC:AC,"*"&amp;$H$2&amp;"*",
            IM!X:X,"&gt;="&amp;$M$1,
            IM!X:X,"&lt;="&amp;$M$3
        )
        + COUNTIFS('0919門市清單主檔'!C:C,B75,'0919門市清單主檔'!AC:AC,$H$2)
        &gt;1,
        "V",
        "未完工"
    ),
    "-"
)</f>
        <v>-</v>
      </c>
      <c r="K75" s="126" t="str">
        <f>IF(
    COUNTIFS('0919門市清單主檔'!C:C,B75,'0919門市清單主檔'!AD:AD,$H$3)=1,
    IF(
        COUNTIFS(
            IM!F:F,A75,
            IM!AC:AC,"*"&amp;$H$3&amp;"*",
            IM!X:X,"&gt;="&amp;$M$1,
            IM!X:X,"&lt;="&amp;$N$3
        )
        + COUNTIFS('0919門市清單主檔'!C:C,B75,'0919門市清單主檔'!AD:AD,$H$3)
        &gt;1,
        "V",
        "未完工"
    ),
    "-"
)</f>
        <v>V</v>
      </c>
      <c r="L75" s="120" t="str">
        <f>_xlfn.XLOOKUP(A75,'0919門市清單主檔'!B:B,'0919門市清單主檔'!V:V,"")</f>
        <v>三重區</v>
      </c>
      <c r="M75" s="153" t="str">
        <f>VLOOKUP(A75,門市主檔!A:B,2,FALSE)</f>
        <v>三重公園店</v>
      </c>
      <c r="N75" s="482" t="str">
        <f>IF(F75="閉店不保養",VLOOKUP(A75,門市狀態!A:C,3,FALSE),"")</f>
        <v/>
      </c>
      <c r="O75" s="406" t="str">
        <f>IF(VLOOKUP(A75,門市主檔!A:F,6,FALSE)="跨季補單","跨季補單","")</f>
        <v/>
      </c>
      <c r="Q75" s="119" t="s">
        <v>9211</v>
      </c>
      <c r="R75" s="119"/>
      <c r="S75" s="153" t="str">
        <f>_xlfn.XLOOKUP(A75,'0919門市清單主檔'!B:B,'0919門市清單主檔'!J:J,"")</f>
        <v>新北市三重區仁興街28巷44、46號</v>
      </c>
    </row>
    <row r="76" spans="1:19" ht="21.6" customHeight="1">
      <c r="A76" s="120">
        <v>5316</v>
      </c>
      <c r="B76" s="120" t="str">
        <f>_xlfn.XLOOKUP(A76,門市主檔!A:A,門市主檔!B:B,"")</f>
        <v>三重五常店</v>
      </c>
      <c r="C76" s="146" t="str">
        <f>IF(COUNTIFS(門市主檔!A:A,A76,門市主檔!I:I,"PMQ2",門市主檔!J:J,"&lt;"&amp;$M$2)&gt;0,"V","")</f>
        <v>V</v>
      </c>
      <c r="D76" s="146" t="str">
        <f>IF(AND(C76&lt;&gt;"V", COUNTIFS(門市主檔!A:A,A76,門市主檔!I:I,"PMQ2",門市主檔!J:J,"&lt;"&amp;$M$3)&gt;0), "V", "")</f>
        <v/>
      </c>
      <c r="E76" s="146" t="str">
        <f>IF(AND(C76&lt;&gt;"V",D76&lt;&gt;"V", COUNTIFS(門市主檔!A:A,A76,門市主檔!I:I,"PMQ2")), "V", "")</f>
        <v/>
      </c>
      <c r="F76" s="120" t="str">
        <f>_xlfn.LET(
 _xlpm.狀態, IFERROR(VLOOKUP(A76,門市狀態!A:D,4,FALSE),""),
 IF(
   _xlpm.狀態&lt;&gt;"",
   _xlpm.狀態,
   IF(COUNTBLANK(C76:E76)=3,"未保養","")
 )
)</f>
        <v/>
      </c>
      <c r="G76" s="120" t="str">
        <f>IF(COUNTIFS('0919門市清單主檔'!C:C,B76,'0919門市清單主檔'!AH:AH,$H$6)=1,
    IF(COUNTIFS(IM!F:F,A76,IM!AC:AC,"*"&amp;$H$6&amp;"*") + COUNTIFS('0919門市清單主檔'!C:C,B76,'0919門市清單主檔'!AH:AH,$H$6) &gt; 1,
       "V","未完工"),"-")</f>
        <v>-</v>
      </c>
      <c r="H76" s="261" t="str">
        <f>IF(COUNTIFS('0919門市清單主檔'!C:C,B76,'0919門市清單主檔'!AG:AG,$H$5)=1,
    IF(COUNTIFS(IM!F:F,A76,IM!AC:AC,"*"&amp;$H$5&amp;"*") + COUNTIFS('0919門市清單主檔'!C:C,B76,'0919門市清單主檔'!AG:AG,$H$5) &gt; 1,
       "V","未完工"),"-")</f>
        <v>-</v>
      </c>
      <c r="I76" s="261" t="str">
        <f>IF(COUNTIFS('0919門市清單主檔'!C:C,B76,'0919門市清單主檔'!AF:AF,$H$4)=1,
    IF(COUNTIFS(IM!F:F,A76,IM!AC:AC,"*"&amp;$H$4&amp;"*") + COUNTIFS('0919門市清單主檔'!C:C,B76,'0919門市清單主檔'!AF:AF,$H$4) &gt; 1,
       "V","未完工"),"-")</f>
        <v>-</v>
      </c>
      <c r="J76" s="261" t="str">
        <f>IF(
    COUNTIFS('0919門市清單主檔'!C:C,B76,'0919門市清單主檔'!AC:AC,$H$2)=1,
    IF(
        COUNTIFS(
            IM!F:F,A76,
            IM!AC:AC,"*"&amp;$H$2&amp;"*",
            IM!X:X,"&gt;="&amp;$M$1,
            IM!X:X,"&lt;="&amp;$M$3
        )
        + COUNTIFS('0919門市清單主檔'!C:C,B76,'0919門市清單主檔'!AC:AC,$H$2)
        &gt;1,
        "V",
        "未完工"
    ),
    "-"
)</f>
        <v>-</v>
      </c>
      <c r="K76" s="126" t="str">
        <f>IF(
    COUNTIFS('0919門市清單主檔'!C:C,B76,'0919門市清單主檔'!AD:AD,$H$3)=1,
    IF(
        COUNTIFS(
            IM!F:F,A76,
            IM!AC:AC,"*"&amp;$H$3&amp;"*",
            IM!X:X,"&gt;="&amp;$M$1,
            IM!X:X,"&lt;="&amp;$N$3
        )
        + COUNTIFS('0919門市清單主檔'!C:C,B76,'0919門市清單主檔'!AD:AD,$H$3)
        &gt;1,
        "V",
        "未完工"
    ),
    "-"
)</f>
        <v>V</v>
      </c>
      <c r="L76" s="120" t="str">
        <f>_xlfn.XLOOKUP(A76,'0919門市清單主檔'!B:B,'0919門市清單主檔'!V:V,"")</f>
        <v>三重區</v>
      </c>
      <c r="M76" s="153" t="str">
        <f>VLOOKUP(A76,門市主檔!A:B,2,FALSE)</f>
        <v>三重五常店</v>
      </c>
      <c r="N76" s="482" t="str">
        <f>IF(F76="閉店不保養",VLOOKUP(A76,門市狀態!A:C,3,FALSE),"")</f>
        <v/>
      </c>
      <c r="O76" s="406" t="str">
        <f>IF(VLOOKUP(A76,門市主檔!A:F,6,FALSE)="跨季補單","跨季補單","")</f>
        <v/>
      </c>
      <c r="S76" s="153" t="str">
        <f>_xlfn.XLOOKUP(A76,'0919門市清單主檔'!B:B,'0919門市清單主檔'!J:J,"")</f>
        <v>新北市三重區仁義街209號1樓及地下室</v>
      </c>
    </row>
    <row r="77" spans="1:19" ht="21.6" customHeight="1">
      <c r="A77" s="120">
        <v>5491</v>
      </c>
      <c r="B77" s="120" t="str">
        <f>_xlfn.XLOOKUP(A77,門市主檔!A:A,門市主檔!B:B,"")</f>
        <v>三重向日葵</v>
      </c>
      <c r="C77" s="146" t="str">
        <f>IF(COUNTIFS(門市主檔!A:A,A77,門市主檔!I:I,"PMQ2",門市主檔!J:J,"&lt;"&amp;$M$2)&gt;0,"V","")</f>
        <v>V</v>
      </c>
      <c r="D77" s="146" t="str">
        <f>IF(AND(C77&lt;&gt;"V", COUNTIFS(門市主檔!A:A,A77,門市主檔!I:I,"PMQ2",門市主檔!J:J,"&lt;"&amp;$M$3)&gt;0), "V", "")</f>
        <v/>
      </c>
      <c r="E77" s="146" t="str">
        <f>IF(AND(C77&lt;&gt;"V",D77&lt;&gt;"V", COUNTIFS(門市主檔!A:A,A77,門市主檔!I:I,"PMQ2")), "V", "")</f>
        <v/>
      </c>
      <c r="F77" s="120" t="str">
        <f>_xlfn.LET(
 _xlpm.狀態, IFERROR(VLOOKUP(A77,門市狀態!A:D,4,FALSE),""),
 IF(
   _xlpm.狀態&lt;&gt;"",
   _xlpm.狀態,
   IF(COUNTBLANK(C77:E77)=3,"未保養","")
 )
)</f>
        <v/>
      </c>
      <c r="G77" s="120" t="str">
        <f>IF(COUNTIFS('0919門市清單主檔'!C:C,B77,'0919門市清單主檔'!AH:AH,$H$6)=1,
    IF(COUNTIFS(IM!F:F,A77,IM!AC:AC,"*"&amp;$H$6&amp;"*") + COUNTIFS('0919門市清單主檔'!C:C,B77,'0919門市清單主檔'!AH:AH,$H$6) &gt; 1,
       "V","未完工"),"-")</f>
        <v>-</v>
      </c>
      <c r="H77" s="261" t="str">
        <f>IF(COUNTIFS('0919門市清單主檔'!C:C,B77,'0919門市清單主檔'!AG:AG,$H$5)=1,
    IF(COUNTIFS(IM!F:F,A77,IM!AC:AC,"*"&amp;$H$5&amp;"*") + COUNTIFS('0919門市清單主檔'!C:C,B77,'0919門市清單主檔'!AG:AG,$H$5) &gt; 1,
       "V","未完工"),"-")</f>
        <v>-</v>
      </c>
      <c r="I77" s="261" t="str">
        <f>IF(COUNTIFS('0919門市清單主檔'!C:C,B77,'0919門市清單主檔'!AF:AF,$H$4)=1,
    IF(COUNTIFS(IM!F:F,A77,IM!AC:AC,"*"&amp;$H$4&amp;"*") + COUNTIFS('0919門市清單主檔'!C:C,B77,'0919門市清單主檔'!AF:AF,$H$4) &gt; 1,
       "V","未完工"),"-")</f>
        <v>-</v>
      </c>
      <c r="J77" s="261" t="str">
        <f>IF(
    COUNTIFS('0919門市清單主檔'!C:C,B77,'0919門市清單主檔'!AC:AC,$H$2)=1,
    IF(
        COUNTIFS(
            IM!F:F,A77,
            IM!AC:AC,"*"&amp;$H$2&amp;"*",
            IM!X:X,"&gt;="&amp;$M$1,
            IM!X:X,"&lt;="&amp;$M$3
        )
        + COUNTIFS('0919門市清單主檔'!C:C,B77,'0919門市清單主檔'!AC:AC,$H$2)
        &gt;1,
        "V",
        "未完工"
    ),
    "-"
)</f>
        <v>-</v>
      </c>
      <c r="K77" s="126" t="str">
        <f>IF(
    COUNTIFS('0919門市清單主檔'!C:C,B77,'0919門市清單主檔'!AD:AD,$H$3)=1,
    IF(
        COUNTIFS(
            IM!F:F,A77,
            IM!AC:AC,"*"&amp;$H$3&amp;"*",
            IM!X:X,"&gt;="&amp;$M$1,
            IM!X:X,"&lt;="&amp;$N$3
        )
        + COUNTIFS('0919門市清單主檔'!C:C,B77,'0919門市清單主檔'!AD:AD,$H$3)
        &gt;1,
        "V",
        "未完工"
    ),
    "-"
)</f>
        <v>V</v>
      </c>
      <c r="L77" s="120" t="str">
        <f>_xlfn.XLOOKUP(A77,'0919門市清單主檔'!B:B,'0919門市清單主檔'!V:V,"")</f>
        <v>三重區</v>
      </c>
      <c r="M77" s="153" t="str">
        <f>VLOOKUP(A77,門市主檔!A:B,2,FALSE)</f>
        <v>三重向日葵</v>
      </c>
      <c r="N77" s="482" t="str">
        <f>IF(F77="閉店不保養",VLOOKUP(A77,門市狀態!A:C,3,FALSE),"")</f>
        <v/>
      </c>
      <c r="O77" s="406" t="str">
        <f>IF(VLOOKUP(A77,門市主檔!A:F,6,FALSE)="跨季補單","跨季補單","")</f>
        <v/>
      </c>
      <c r="Q77" s="119" t="s">
        <v>9211</v>
      </c>
      <c r="R77" s="119"/>
      <c r="S77" s="153" t="str">
        <f>_xlfn.XLOOKUP(A77,'0919門市清單主檔'!B:B,'0919門市清單主檔'!J:J,"")</f>
        <v>新北市三重區仁義街137、139號一樓</v>
      </c>
    </row>
    <row r="78" spans="1:19" ht="21.6" customHeight="1">
      <c r="A78" s="120">
        <v>4241</v>
      </c>
      <c r="B78" s="120" t="str">
        <f>_xlfn.XLOOKUP(A78,門市主檔!A:A,門市主檔!B:B,"")</f>
        <v>三重仁義店</v>
      </c>
      <c r="C78" s="146" t="str">
        <f>IF(COUNTIFS(門市主檔!A:A,A78,門市主檔!I:I,"PMQ2",門市主檔!J:J,"&lt;"&amp;$M$2)&gt;0,"V","")</f>
        <v/>
      </c>
      <c r="D78" s="146" t="str">
        <f>IF(AND(C78&lt;&gt;"V", COUNTIFS(門市主檔!A:A,A78,門市主檔!I:I,"PMQ2",門市主檔!J:J,"&lt;"&amp;$M$3)&gt;0), "V", "")</f>
        <v/>
      </c>
      <c r="E78" s="146" t="str">
        <f>IF(AND(C78&lt;&gt;"V",D78&lt;&gt;"V", COUNTIFS(門市主檔!A:A,A78,門市主檔!I:I,"PMQ2")), "V", "")</f>
        <v>V</v>
      </c>
      <c r="F78" s="120" t="str">
        <f>_xlfn.LET(
 _xlpm.狀態, IFERROR(VLOOKUP(A78,門市狀態!A:D,4,FALSE),""),
 IF(
   _xlpm.狀態&lt;&gt;"",
   _xlpm.狀態,
   IF(COUNTBLANK(C78:E78)=3,"未保養","")
 )
)</f>
        <v/>
      </c>
      <c r="G78" s="120" t="str">
        <f>IF(COUNTIFS('0919門市清單主檔'!C:C,B78,'0919門市清單主檔'!AH:AH,$H$6)=1,
    IF(COUNTIFS(IM!F:F,A78,IM!AC:AC,"*"&amp;$H$6&amp;"*") + COUNTIFS('0919門市清單主檔'!C:C,B78,'0919門市清單主檔'!AH:AH,$H$6) &gt; 1,
       "V","未完工"),"-")</f>
        <v>-</v>
      </c>
      <c r="H78" s="261" t="str">
        <f>IF(COUNTIFS('0919門市清單主檔'!C:C,B78,'0919門市清單主檔'!AG:AG,$H$5)=1,
    IF(COUNTIFS(IM!F:F,A78,IM!AC:AC,"*"&amp;$H$5&amp;"*") + COUNTIFS('0919門市清單主檔'!C:C,B78,'0919門市清單主檔'!AG:AG,$H$5) &gt; 1,
       "V","未完工"),"-")</f>
        <v>-</v>
      </c>
      <c r="I78" s="261" t="str">
        <f>IF(COUNTIFS('0919門市清單主檔'!C:C,B78,'0919門市清單主檔'!AF:AF,$H$4)=1,
    IF(COUNTIFS(IM!F:F,A78,IM!AC:AC,"*"&amp;$H$4&amp;"*") + COUNTIFS('0919門市清單主檔'!C:C,B78,'0919門市清單主檔'!AF:AF,$H$4) &gt; 1,
       "V","未完工"),"-")</f>
        <v>-</v>
      </c>
      <c r="J78" s="261" t="str">
        <f>IF(
    COUNTIFS('0919門市清單主檔'!C:C,B78,'0919門市清單主檔'!AC:AC,$H$2)=1,
    IF(
        COUNTIFS(
            IM!F:F,A78,
            IM!AC:AC,"*"&amp;$H$2&amp;"*",
            IM!X:X,"&gt;="&amp;$M$1,
            IM!X:X,"&lt;="&amp;$M$3
        )
        + COUNTIFS('0919門市清單主檔'!C:C,B78,'0919門市清單主檔'!AC:AC,$H$2)
        &gt;1,
        "V",
        "未完工"
    ),
    "-"
)</f>
        <v>-</v>
      </c>
      <c r="K78" s="126" t="str">
        <f>IF(
    COUNTIFS('0919門市清單主檔'!C:C,B78,'0919門市清單主檔'!AD:AD,$H$3)=1,
    IF(
        COUNTIFS(
            IM!F:F,A78,
            IM!AC:AC,"*"&amp;$H$3&amp;"*",
            IM!X:X,"&gt;="&amp;$M$1,
            IM!X:X,"&lt;="&amp;$N$3
        )
        + COUNTIFS('0919門市清單主檔'!C:C,B78,'0919門市清單主檔'!AD:AD,$H$3)
        &gt;1,
        "V",
        "未完工"
    ),
    "-"
)</f>
        <v>V</v>
      </c>
      <c r="L78" s="120" t="str">
        <f>_xlfn.XLOOKUP(A78,'0919門市清單主檔'!B:B,'0919門市清單主檔'!V:V,"")</f>
        <v>三重區</v>
      </c>
      <c r="M78" s="153" t="str">
        <f>VLOOKUP(A78,門市主檔!A:B,2,FALSE)</f>
        <v>三重仁義店</v>
      </c>
      <c r="N78" s="482" t="str">
        <f>IF(F78="閉店不保養",VLOOKUP(A78,門市狀態!A:C,3,FALSE),"")</f>
        <v/>
      </c>
      <c r="O78" s="406" t="str">
        <f>IF(VLOOKUP(A78,門市主檔!A:F,6,FALSE)="跨季補單","跨季補單","")</f>
        <v/>
      </c>
      <c r="Q78" s="119" t="s">
        <v>9211</v>
      </c>
      <c r="R78" s="119"/>
      <c r="S78" s="153" t="str">
        <f>_xlfn.XLOOKUP(A78,'0919門市清單主檔'!B:B,'0919門市清單主檔'!J:J,"")</f>
        <v>新北市三重區仁義街12號壹樓部份及仁興街39巷37號壹樓部份</v>
      </c>
    </row>
    <row r="79" spans="1:19" ht="21.6" customHeight="1">
      <c r="A79" s="120">
        <v>4397</v>
      </c>
      <c r="B79" s="120" t="str">
        <f>_xlfn.XLOOKUP(A79,門市主檔!A:A,門市主檔!B:B,"")</f>
        <v>三重仁旺店</v>
      </c>
      <c r="C79" s="146" t="str">
        <f>IF(COUNTIFS(門市主檔!A:A,A79,門市主檔!I:I,"PMQ2",門市主檔!J:J,"&lt;"&amp;$M$2)&gt;0,"V","")</f>
        <v>V</v>
      </c>
      <c r="D79" s="146" t="str">
        <f>IF(AND(C79&lt;&gt;"V", COUNTIFS(門市主檔!A:A,A79,門市主檔!I:I,"PMQ2",門市主檔!J:J,"&lt;"&amp;$M$3)&gt;0), "V", "")</f>
        <v/>
      </c>
      <c r="E79" s="146" t="str">
        <f>IF(AND(C79&lt;&gt;"V",D79&lt;&gt;"V", COUNTIFS(門市主檔!A:A,A79,門市主檔!I:I,"PMQ2")), "V", "")</f>
        <v/>
      </c>
      <c r="F79" s="120" t="str">
        <f>_xlfn.LET(
 _xlpm.狀態, IFERROR(VLOOKUP(A79,門市狀態!A:D,4,FALSE),""),
 IF(
   _xlpm.狀態&lt;&gt;"",
   _xlpm.狀態,
   IF(COUNTBLANK(C79:E79)=3,"未保養","")
 )
)</f>
        <v/>
      </c>
      <c r="G79" s="120" t="str">
        <f>IF(COUNTIFS('0919門市清單主檔'!C:C,B79,'0919門市清單主檔'!AH:AH,$H$6)=1,
    IF(COUNTIFS(IM!F:F,A79,IM!AC:AC,"*"&amp;$H$6&amp;"*") + COUNTIFS('0919門市清單主檔'!C:C,B79,'0919門市清單主檔'!AH:AH,$H$6) &gt; 1,
       "V","未完工"),"-")</f>
        <v>-</v>
      </c>
      <c r="H79" s="261" t="str">
        <f>IF(COUNTIFS('0919門市清單主檔'!C:C,B79,'0919門市清單主檔'!AG:AG,$H$5)=1,
    IF(COUNTIFS(IM!F:F,A79,IM!AC:AC,"*"&amp;$H$5&amp;"*") + COUNTIFS('0919門市清單主檔'!C:C,B79,'0919門市清單主檔'!AG:AG,$H$5) &gt; 1,
       "V","未完工"),"-")</f>
        <v>-</v>
      </c>
      <c r="I79" s="261" t="str">
        <f>IF(COUNTIFS('0919門市清單主檔'!C:C,B79,'0919門市清單主檔'!AF:AF,$H$4)=1,
    IF(COUNTIFS(IM!F:F,A79,IM!AC:AC,"*"&amp;$H$4&amp;"*") + COUNTIFS('0919門市清單主檔'!C:C,B79,'0919門市清單主檔'!AF:AF,$H$4) &gt; 1,
       "V","未完工"),"-")</f>
        <v>-</v>
      </c>
      <c r="J79" s="261" t="str">
        <f>IF(
    COUNTIFS('0919門市清單主檔'!C:C,B79,'0919門市清單主檔'!AC:AC,$H$2)=1,
    IF(
        COUNTIFS(
            IM!F:F,A79,
            IM!AC:AC,"*"&amp;$H$2&amp;"*",
            IM!X:X,"&gt;="&amp;$M$1,
            IM!X:X,"&lt;="&amp;$M$3
        )
        + COUNTIFS('0919門市清單主檔'!C:C,B79,'0919門市清單主檔'!AC:AC,$H$2)
        &gt;1,
        "V",
        "未完工"
    ),
    "-"
)</f>
        <v>-</v>
      </c>
      <c r="K79" s="126" t="str">
        <f>IF(
    COUNTIFS('0919門市清單主檔'!C:C,B79,'0919門市清單主檔'!AD:AD,$H$3)=1,
    IF(
        COUNTIFS(
            IM!F:F,A79,
            IM!AC:AC,"*"&amp;$H$3&amp;"*",
            IM!X:X,"&gt;="&amp;$M$1,
            IM!X:X,"&lt;="&amp;$N$3
        )
        + COUNTIFS('0919門市清單主檔'!C:C,B79,'0919門市清單主檔'!AD:AD,$H$3)
        &gt;1,
        "V",
        "未完工"
    ),
    "-"
)</f>
        <v>V</v>
      </c>
      <c r="L79" s="120" t="str">
        <f>_xlfn.XLOOKUP(A79,'0919門市清單主檔'!B:B,'0919門市清單主檔'!V:V,"")</f>
        <v>三重區</v>
      </c>
      <c r="M79" s="153" t="str">
        <f>VLOOKUP(A79,門市主檔!A:B,2,FALSE)</f>
        <v>三重仁旺店</v>
      </c>
      <c r="N79" s="482" t="str">
        <f>IF(F79="閉店不保養",VLOOKUP(A79,門市狀態!A:C,3,FALSE),"")</f>
        <v/>
      </c>
      <c r="O79" s="406" t="str">
        <f>IF(VLOOKUP(A79,門市主檔!A:F,6,FALSE)="跨季補單","跨季補單","")</f>
        <v/>
      </c>
      <c r="Q79" s="119" t="s">
        <v>9211</v>
      </c>
      <c r="R79" s="119"/>
      <c r="S79" s="153" t="str">
        <f>_xlfn.XLOOKUP(A79,'0919門市清單主檔'!B:B,'0919門市清單主檔'!J:J,"")</f>
        <v>新北市三重區仁愛街72號一樓</v>
      </c>
    </row>
    <row r="80" spans="1:19" ht="21.6" customHeight="1">
      <c r="A80" s="120">
        <v>4196</v>
      </c>
      <c r="B80" s="120" t="str">
        <f>_xlfn.XLOOKUP(A80,門市主檔!A:A,門市主檔!B:B,"")</f>
        <v>三重蝶愛店</v>
      </c>
      <c r="C80" s="146" t="str">
        <f>IF(COUNTIFS(門市主檔!A:A,A80,門市主檔!I:I,"PMQ2",門市主檔!J:J,"&lt;"&amp;$M$2)&gt;0,"V","")</f>
        <v/>
      </c>
      <c r="D80" s="146" t="str">
        <f>IF(AND(C80&lt;&gt;"V", COUNTIFS(門市主檔!A:A,A80,門市主檔!I:I,"PMQ2",門市主檔!J:J,"&lt;"&amp;$M$3)&gt;0), "V", "")</f>
        <v>V</v>
      </c>
      <c r="E80" s="146" t="str">
        <f>IF(AND(C80&lt;&gt;"V",D80&lt;&gt;"V", COUNTIFS(門市主檔!A:A,A80,門市主檔!I:I,"PMQ2")), "V", "")</f>
        <v/>
      </c>
      <c r="F80" s="120" t="str">
        <f>_xlfn.LET(
 _xlpm.狀態, IFERROR(VLOOKUP(A80,門市狀態!A:D,4,FALSE),""),
 IF(
   _xlpm.狀態&lt;&gt;"",
   _xlpm.狀態,
   IF(COUNTBLANK(C80:E80)=3,"未保養","")
 )
)</f>
        <v/>
      </c>
      <c r="G80" s="120" t="str">
        <f>IF(COUNTIFS('0919門市清單主檔'!C:C,B80,'0919門市清單主檔'!AH:AH,$H$6)=1,
    IF(COUNTIFS(IM!F:F,A80,IM!AC:AC,"*"&amp;$H$6&amp;"*") + COUNTIFS('0919門市清單主檔'!C:C,B80,'0919門市清單主檔'!AH:AH,$H$6) &gt; 1,
       "V","未完工"),"-")</f>
        <v>-</v>
      </c>
      <c r="H80" s="261" t="str">
        <f>IF(COUNTIFS('0919門市清單主檔'!C:C,B80,'0919門市清單主檔'!AG:AG,$H$5)=1,
    IF(COUNTIFS(IM!F:F,A80,IM!AC:AC,"*"&amp;$H$5&amp;"*") + COUNTIFS('0919門市清單主檔'!C:C,B80,'0919門市清單主檔'!AG:AG,$H$5) &gt; 1,
       "V","未完工"),"-")</f>
        <v>-</v>
      </c>
      <c r="I80" s="261" t="str">
        <f>IF(COUNTIFS('0919門市清單主檔'!C:C,B80,'0919門市清單主檔'!AF:AF,$H$4)=1,
    IF(COUNTIFS(IM!F:F,A80,IM!AC:AC,"*"&amp;$H$4&amp;"*") + COUNTIFS('0919門市清單主檔'!C:C,B80,'0919門市清單主檔'!AF:AF,$H$4) &gt; 1,
       "V","未完工"),"-")</f>
        <v>-</v>
      </c>
      <c r="J80" s="261" t="str">
        <f>IF(
    COUNTIFS('0919門市清單主檔'!C:C,B80,'0919門市清單主檔'!AC:AC,$H$2)=1,
    IF(
        COUNTIFS(
            IM!F:F,A80,
            IM!AC:AC,"*"&amp;$H$2&amp;"*",
            IM!X:X,"&gt;="&amp;$M$1,
            IM!X:X,"&lt;="&amp;$M$3
        )
        + COUNTIFS('0919門市清單主檔'!C:C,B80,'0919門市清單主檔'!AC:AC,$H$2)
        &gt;1,
        "V",
        "未完工"
    ),
    "-"
)</f>
        <v>-</v>
      </c>
      <c r="K80" s="126" t="str">
        <f>IF(
    COUNTIFS('0919門市清單主檔'!C:C,B80,'0919門市清單主檔'!AD:AD,$H$3)=1,
    IF(
        COUNTIFS(
            IM!F:F,A80,
            IM!AC:AC,"*"&amp;$H$3&amp;"*",
            IM!X:X,"&gt;="&amp;$M$1,
            IM!X:X,"&lt;="&amp;$N$3
        )
        + COUNTIFS('0919門市清單主檔'!C:C,B80,'0919門市清單主檔'!AD:AD,$H$3)
        &gt;1,
        "V",
        "未完工"
    ),
    "-"
)</f>
        <v>V</v>
      </c>
      <c r="L80" s="120" t="str">
        <f>_xlfn.XLOOKUP(A80,'0919門市清單主檔'!B:B,'0919門市清單主檔'!V:V,"")</f>
        <v>三重區</v>
      </c>
      <c r="M80" s="153" t="str">
        <f>VLOOKUP(A80,門市主檔!A:B,2,FALSE)</f>
        <v>三重蝶愛店</v>
      </c>
      <c r="N80" s="482" t="str">
        <f>IF(F80="閉店不保養",VLOOKUP(A80,門市狀態!A:C,3,FALSE),"")</f>
        <v/>
      </c>
      <c r="O80" s="406" t="str">
        <f>IF(VLOOKUP(A80,門市主檔!A:F,6,FALSE)="跨季補單","跨季補單","")</f>
        <v/>
      </c>
      <c r="Q80" s="119" t="s">
        <v>9211</v>
      </c>
      <c r="R80" s="119"/>
      <c r="S80" s="153" t="str">
        <f>_xlfn.XLOOKUP(A80,'0919門市清單主檔'!B:B,'0919門市清單主檔'!J:J,"")</f>
        <v>新北市三重區仁愛街382號及慈愛街201號、203號</v>
      </c>
    </row>
    <row r="81" spans="1:19" ht="21.6" customHeight="1">
      <c r="A81" s="120">
        <v>4191</v>
      </c>
      <c r="B81" s="120" t="str">
        <f>_xlfn.XLOOKUP(A81,門市主檔!A:A,門市主檔!B:B,"")</f>
        <v>三重溪美店</v>
      </c>
      <c r="C81" s="146" t="str">
        <f>IF(COUNTIFS(門市主檔!A:A,A81,門市主檔!I:I,"PMQ2",門市主檔!J:J,"&lt;"&amp;$M$2)&gt;0,"V","")</f>
        <v/>
      </c>
      <c r="D81" s="146" t="str">
        <f>IF(AND(C81&lt;&gt;"V", COUNTIFS(門市主檔!A:A,A81,門市主檔!I:I,"PMQ2",門市主檔!J:J,"&lt;"&amp;$M$3)&gt;0), "V", "")</f>
        <v/>
      </c>
      <c r="E81" s="146" t="str">
        <f>IF(AND(C81&lt;&gt;"V",D81&lt;&gt;"V", COUNTIFS(門市主檔!A:A,A81,門市主檔!I:I,"PMQ2")), "V", "")</f>
        <v>V</v>
      </c>
      <c r="F81" s="120" t="str">
        <f>_xlfn.LET(
 _xlpm.狀態, IFERROR(VLOOKUP(A81,門市狀態!A:D,4,FALSE),""),
 IF(
   _xlpm.狀態&lt;&gt;"",
   _xlpm.狀態,
   IF(COUNTBLANK(C81:E81)=3,"未保養","")
 )
)</f>
        <v/>
      </c>
      <c r="G81" s="120" t="str">
        <f>IF(COUNTIFS('0919門市清單主檔'!C:C,B81,'0919門市清單主檔'!AH:AH,$H$6)=1,
    IF(COUNTIFS(IM!F:F,A81,IM!AC:AC,"*"&amp;$H$6&amp;"*") + COUNTIFS('0919門市清單主檔'!C:C,B81,'0919門市清單主檔'!AH:AH,$H$6) &gt; 1,
       "V","未完工"),"-")</f>
        <v>-</v>
      </c>
      <c r="H81" s="261" t="str">
        <f>IF(COUNTIFS('0919門市清單主檔'!C:C,B81,'0919門市清單主檔'!AG:AG,$H$5)=1,
    IF(COUNTIFS(IM!F:F,A81,IM!AC:AC,"*"&amp;$H$5&amp;"*") + COUNTIFS('0919門市清單主檔'!C:C,B81,'0919門市清單主檔'!AG:AG,$H$5) &gt; 1,
       "V","未完工"),"-")</f>
        <v>-</v>
      </c>
      <c r="I81" s="261" t="str">
        <f>IF(COUNTIFS('0919門市清單主檔'!C:C,B81,'0919門市清單主檔'!AF:AF,$H$4)=1,
    IF(COUNTIFS(IM!F:F,A81,IM!AC:AC,"*"&amp;$H$4&amp;"*") + COUNTIFS('0919門市清單主檔'!C:C,B81,'0919門市清單主檔'!AF:AF,$H$4) &gt; 1,
       "V","未完工"),"-")</f>
        <v>-</v>
      </c>
      <c r="J81" s="261" t="str">
        <f>IF(
    COUNTIFS('0919門市清單主檔'!C:C,B81,'0919門市清單主檔'!AC:AC,$H$2)=1,
    IF(
        COUNTIFS(
            IM!F:F,A81,
            IM!AC:AC,"*"&amp;$H$2&amp;"*",
            IM!X:X,"&gt;="&amp;$M$1,
            IM!X:X,"&lt;="&amp;$M$3
        )
        + COUNTIFS('0919門市清單主檔'!C:C,B81,'0919門市清單主檔'!AC:AC,$H$2)
        &gt;1,
        "V",
        "未完工"
    ),
    "-"
)</f>
        <v>-</v>
      </c>
      <c r="K81" s="126" t="str">
        <f>IF(
    COUNTIFS('0919門市清單主檔'!C:C,B81,'0919門市清單主檔'!AD:AD,$H$3)=1,
    IF(
        COUNTIFS(
            IM!F:F,A81,
            IM!AC:AC,"*"&amp;$H$3&amp;"*",
            IM!X:X,"&gt;="&amp;$M$1,
            IM!X:X,"&lt;="&amp;$N$3
        )
        + COUNTIFS('0919門市清單主檔'!C:C,B81,'0919門市清單主檔'!AD:AD,$H$3)
        &gt;1,
        "V",
        "未完工"
    ),
    "-"
)</f>
        <v>V</v>
      </c>
      <c r="L81" s="120" t="str">
        <f>_xlfn.XLOOKUP(A81,'0919門市清單主檔'!B:B,'0919門市清單主檔'!V:V,"")</f>
        <v>三重區</v>
      </c>
      <c r="M81" s="153" t="str">
        <f>VLOOKUP(A81,門市主檔!A:B,2,FALSE)</f>
        <v>三重溪美店</v>
      </c>
      <c r="N81" s="482" t="str">
        <f>IF(F81="閉店不保養",VLOOKUP(A81,門市狀態!A:C,3,FALSE),"")</f>
        <v/>
      </c>
      <c r="O81" s="406" t="str">
        <f>IF(VLOOKUP(A81,門市主檔!A:F,6,FALSE)="跨季補單","跨季補單","")</f>
        <v/>
      </c>
      <c r="Q81" s="119" t="s">
        <v>9211</v>
      </c>
      <c r="R81" s="119"/>
      <c r="S81" s="153" t="str">
        <f>_xlfn.XLOOKUP(A81,'0919門市清單主檔'!B:B,'0919門市清單主檔'!J:J,"")</f>
        <v>新北市三重區仁愛街331號</v>
      </c>
    </row>
    <row r="82" spans="1:19" ht="21.6" customHeight="1">
      <c r="A82" s="120" t="s">
        <v>90</v>
      </c>
      <c r="B82" s="120" t="str">
        <f>_xlfn.XLOOKUP(A82,門市主檔!A:A,門市主檔!B:B,"")</f>
        <v>三重福隆店</v>
      </c>
      <c r="C82" s="146" t="str">
        <f>IF(COUNTIFS(門市主檔!A:A,A82,門市主檔!I:I,"PMQ2",門市主檔!J:J,"&lt;"&amp;$M$2)&gt;0,"V","")</f>
        <v/>
      </c>
      <c r="D82" s="146" t="str">
        <f>IF(AND(C82&lt;&gt;"V", COUNTIFS(門市主檔!A:A,A82,門市主檔!I:I,"PMQ2",門市主檔!J:J,"&lt;"&amp;$M$3)&gt;0), "V", "")</f>
        <v/>
      </c>
      <c r="E82" s="146" t="str">
        <f>IF(AND(C82&lt;&gt;"V",D82&lt;&gt;"V", COUNTIFS(門市主檔!A:A,A82,門市主檔!I:I,"PMQ2")), "V", "")</f>
        <v>V</v>
      </c>
      <c r="F82" s="120" t="str">
        <f>_xlfn.LET(
 _xlpm.狀態, IFERROR(VLOOKUP(A82,門市狀態!A:D,4,FALSE),""),
 IF(
   _xlpm.狀態&lt;&gt;"",
   _xlpm.狀態,
   IF(COUNTBLANK(C82:E82)=3,"未保養","")
 )
)</f>
        <v/>
      </c>
      <c r="G82" s="120" t="str">
        <f>IF(COUNTIFS('0919門市清單主檔'!C:C,B82,'0919門市清單主檔'!AH:AH,$H$6)=1,
    IF(COUNTIFS(IM!F:F,A82,IM!AC:AC,"*"&amp;$H$6&amp;"*") + COUNTIFS('0919門市清單主檔'!C:C,B82,'0919門市清單主檔'!AH:AH,$H$6) &gt; 1,
       "V","未完工"),"-")</f>
        <v>-</v>
      </c>
      <c r="H82" s="261" t="str">
        <f>IF(COUNTIFS('0919門市清單主檔'!C:C,B82,'0919門市清單主檔'!AG:AG,$H$5)=1,
    IF(COUNTIFS(IM!F:F,A82,IM!AC:AC,"*"&amp;$H$5&amp;"*") + COUNTIFS('0919門市清單主檔'!C:C,B82,'0919門市清單主檔'!AG:AG,$H$5) &gt; 1,
       "V","未完工"),"-")</f>
        <v>-</v>
      </c>
      <c r="I82" s="261" t="str">
        <f>IF(COUNTIFS('0919門市清單主檔'!C:C,B82,'0919門市清單主檔'!AF:AF,$H$4)=1,
    IF(COUNTIFS(IM!F:F,A82,IM!AC:AC,"*"&amp;$H$4&amp;"*") + COUNTIFS('0919門市清單主檔'!C:C,B82,'0919門市清單主檔'!AF:AF,$H$4) &gt; 1,
       "V","未完工"),"-")</f>
        <v>-</v>
      </c>
      <c r="J82" s="261" t="str">
        <f>IF(
    COUNTIFS('0919門市清單主檔'!C:C,B82,'0919門市清單主檔'!AC:AC,$H$2)=1,
    IF(
        COUNTIFS(
            IM!F:F,A82,
            IM!AC:AC,"*"&amp;$H$2&amp;"*",
            IM!X:X,"&gt;="&amp;$M$1,
            IM!X:X,"&lt;="&amp;$M$3
        )
        + COUNTIFS('0919門市清單主檔'!C:C,B82,'0919門市清單主檔'!AC:AC,$H$2)
        &gt;1,
        "V",
        "未完工"
    ),
    "-"
)</f>
        <v>-</v>
      </c>
      <c r="K82" s="126" t="str">
        <f>IF(
    COUNTIFS('0919門市清單主檔'!C:C,B82,'0919門市清單主檔'!AD:AD,$H$3)=1,
    IF(
        COUNTIFS(
            IM!F:F,A82,
            IM!AC:AC,"*"&amp;$H$3&amp;"*",
            IM!X:X,"&gt;="&amp;$M$1,
            IM!X:X,"&lt;="&amp;$N$3
        )
        + COUNTIFS('0919門市清單主檔'!C:C,B82,'0919門市清單主檔'!AD:AD,$H$3)
        &gt;1,
        "V",
        "未完工"
    ),
    "-"
)</f>
        <v>V</v>
      </c>
      <c r="L82" s="120" t="str">
        <f>_xlfn.XLOOKUP(A82,'0919門市清單主檔'!B:B,'0919門市清單主檔'!V:V,"")</f>
        <v>三重區</v>
      </c>
      <c r="M82" s="153" t="str">
        <f>VLOOKUP(A82,門市主檔!A:B,2,FALSE)</f>
        <v>三重福隆店</v>
      </c>
      <c r="N82" s="482" t="str">
        <f>IF(F82="閉店不保養",VLOOKUP(A82,門市狀態!A:C,3,FALSE),"")</f>
        <v/>
      </c>
      <c r="O82" s="406" t="str">
        <f>IF(VLOOKUP(A82,門市主檔!A:F,6,FALSE)="跨季補單","跨季補單","")</f>
        <v/>
      </c>
      <c r="S82" s="153" t="str">
        <f>_xlfn.XLOOKUP(A82,'0919門市清單主檔'!B:B,'0919門市清單主檔'!J:J,"")</f>
        <v>新北市三重區仁愛街253號</v>
      </c>
    </row>
    <row r="83" spans="1:19" ht="21.6" customHeight="1">
      <c r="A83" s="120">
        <v>3811</v>
      </c>
      <c r="B83" s="120" t="str">
        <f>_xlfn.XLOOKUP(A83,門市主檔!A:A,門市主檔!B:B,"")</f>
        <v>三重碧華公園</v>
      </c>
      <c r="C83" s="146" t="str">
        <f>IF(COUNTIFS(門市主檔!A:A,A83,門市主檔!I:I,"PMQ2",門市主檔!J:J,"&lt;"&amp;$M$2)&gt;0,"V","")</f>
        <v/>
      </c>
      <c r="D83" s="146" t="str">
        <f>IF(AND(C83&lt;&gt;"V", COUNTIFS(門市主檔!A:A,A83,門市主檔!I:I,"PMQ2",門市主檔!J:J,"&lt;"&amp;$M$3)&gt;0), "V", "")</f>
        <v>V</v>
      </c>
      <c r="E83" s="146" t="str">
        <f>IF(AND(C83&lt;&gt;"V",D83&lt;&gt;"V", COUNTIFS(門市主檔!A:A,A83,門市主檔!I:I,"PMQ2")), "V", "")</f>
        <v/>
      </c>
      <c r="F83" s="120" t="str">
        <f>_xlfn.LET(
 _xlpm.狀態, IFERROR(VLOOKUP(A83,門市狀態!A:D,4,FALSE),""),
 IF(
   _xlpm.狀態&lt;&gt;"",
   _xlpm.狀態,
   IF(COUNTBLANK(C83:E83)=3,"未保養","")
 )
)</f>
        <v/>
      </c>
      <c r="G83" s="120" t="str">
        <f>IF(COUNTIFS('0919門市清單主檔'!C:C,B83,'0919門市清單主檔'!AH:AH,$H$6)=1,
    IF(COUNTIFS(IM!F:F,A83,IM!AC:AC,"*"&amp;$H$6&amp;"*") + COUNTIFS('0919門市清單主檔'!C:C,B83,'0919門市清單主檔'!AH:AH,$H$6) &gt; 1,
       "V","未完工"),"-")</f>
        <v>-</v>
      </c>
      <c r="H83" s="261" t="str">
        <f>IF(COUNTIFS('0919門市清單主檔'!C:C,B83,'0919門市清單主檔'!AG:AG,$H$5)=1,
    IF(COUNTIFS(IM!F:F,A83,IM!AC:AC,"*"&amp;$H$5&amp;"*") + COUNTIFS('0919門市清單主檔'!C:C,B83,'0919門市清單主檔'!AG:AG,$H$5) &gt; 1,
       "V","未完工"),"-")</f>
        <v>-</v>
      </c>
      <c r="I83" s="261" t="str">
        <f>IF(COUNTIFS('0919門市清單主檔'!C:C,B83,'0919門市清單主檔'!AF:AF,$H$4)=1,
    IF(COUNTIFS(IM!F:F,A83,IM!AC:AC,"*"&amp;$H$4&amp;"*") + COUNTIFS('0919門市清單主檔'!C:C,B83,'0919門市清單主檔'!AF:AF,$H$4) &gt; 1,
       "V","未完工"),"-")</f>
        <v>-</v>
      </c>
      <c r="J83" s="261" t="str">
        <f>IF(
    COUNTIFS('0919門市清單主檔'!C:C,B83,'0919門市清單主檔'!AC:AC,$H$2)=1,
    IF(
        COUNTIFS(
            IM!F:F,A83,
            IM!AC:AC,"*"&amp;$H$2&amp;"*",
            IM!X:X,"&gt;="&amp;$M$1,
            IM!X:X,"&lt;="&amp;$M$3
        )
        + COUNTIFS('0919門市清單主檔'!C:C,B83,'0919門市清單主檔'!AC:AC,$H$2)
        &gt;1,
        "V",
        "未完工"
    ),
    "-"
)</f>
        <v>-</v>
      </c>
      <c r="K83" s="126" t="str">
        <f>IF(
    COUNTIFS('0919門市清單主檔'!C:C,B83,'0919門市清單主檔'!AD:AD,$H$3)=1,
    IF(
        COUNTIFS(
            IM!F:F,A83,
            IM!AC:AC,"*"&amp;$H$3&amp;"*",
            IM!X:X,"&gt;="&amp;$M$1,
            IM!X:X,"&lt;="&amp;$N$3
        )
        + COUNTIFS('0919門市清單主檔'!C:C,B83,'0919門市清單主檔'!AD:AD,$H$3)
        &gt;1,
        "V",
        "未完工"
    ),
    "-"
)</f>
        <v>V</v>
      </c>
      <c r="L83" s="120" t="str">
        <f>_xlfn.XLOOKUP(A83,'0919門市清單主檔'!B:B,'0919門市清單主檔'!V:V,"")</f>
        <v>三重區</v>
      </c>
      <c r="M83" s="153" t="str">
        <f>VLOOKUP(A83,門市主檔!A:B,2,FALSE)</f>
        <v>三重碧華公園</v>
      </c>
      <c r="N83" s="482" t="str">
        <f>IF(F83="閉店不保養",VLOOKUP(A83,門市狀態!A:C,3,FALSE),"")</f>
        <v/>
      </c>
      <c r="O83" s="406" t="str">
        <f>IF(VLOOKUP(A83,門市主檔!A:F,6,FALSE)="跨季補單","跨季補單","")</f>
        <v/>
      </c>
      <c r="S83" s="153" t="str">
        <f>_xlfn.XLOOKUP(A83,'0919門市清單主檔'!B:B,'0919門市清單主檔'!J:J,"")</f>
        <v>新北市三重區仁安街2號</v>
      </c>
    </row>
    <row r="84" spans="1:19" ht="21.6" customHeight="1">
      <c r="A84" s="120">
        <v>2759</v>
      </c>
      <c r="B84" s="120" t="str">
        <f>_xlfn.XLOOKUP(A84,門市主檔!A:A,門市主檔!B:B,"")</f>
        <v>三重仁化店</v>
      </c>
      <c r="C84" s="146" t="str">
        <f>IF(COUNTIFS(門市主檔!A:A,A84,門市主檔!I:I,"PMQ2",門市主檔!J:J,"&lt;"&amp;$M$2)&gt;0,"V","")</f>
        <v/>
      </c>
      <c r="D84" s="146" t="str">
        <f>IF(AND(C84&lt;&gt;"V", COUNTIFS(門市主檔!A:A,A84,門市主檔!I:I,"PMQ2",門市主檔!J:J,"&lt;"&amp;$M$3)&gt;0), "V", "")</f>
        <v>V</v>
      </c>
      <c r="E84" s="146" t="str">
        <f>IF(AND(C84&lt;&gt;"V",D84&lt;&gt;"V", COUNTIFS(門市主檔!A:A,A84,門市主檔!I:I,"PMQ2")), "V", "")</f>
        <v/>
      </c>
      <c r="F84" s="120" t="str">
        <f>_xlfn.LET(
 _xlpm.狀態, IFERROR(VLOOKUP(A84,門市狀態!A:D,4,FALSE),""),
 IF(
   _xlpm.狀態&lt;&gt;"",
   _xlpm.狀態,
   IF(COUNTBLANK(C84:E84)=3,"未保養","")
 )
)</f>
        <v/>
      </c>
      <c r="G84" s="120" t="str">
        <f>IF(COUNTIFS('0919門市清單主檔'!C:C,B84,'0919門市清單主檔'!AH:AH,$H$6)=1,
    IF(COUNTIFS(IM!F:F,A84,IM!AC:AC,"*"&amp;$H$6&amp;"*") + COUNTIFS('0919門市清單主檔'!C:C,B84,'0919門市清單主檔'!AH:AH,$H$6) &gt; 1,
       "V","未完工"),"-")</f>
        <v>-</v>
      </c>
      <c r="H84" s="261" t="str">
        <f>IF(COUNTIFS('0919門市清單主檔'!C:C,B84,'0919門市清單主檔'!AG:AG,$H$5)=1,
    IF(COUNTIFS(IM!F:F,A84,IM!AC:AC,"*"&amp;$H$5&amp;"*") + COUNTIFS('0919門市清單主檔'!C:C,B84,'0919門市清單主檔'!AG:AG,$H$5) &gt; 1,
       "V","未完工"),"-")</f>
        <v>-</v>
      </c>
      <c r="I84" s="261" t="str">
        <f>IF(COUNTIFS('0919門市清單主檔'!C:C,B84,'0919門市清單主檔'!AF:AF,$H$4)=1,
    IF(COUNTIFS(IM!F:F,A84,IM!AC:AC,"*"&amp;$H$4&amp;"*") + COUNTIFS('0919門市清單主檔'!C:C,B84,'0919門市清單主檔'!AF:AF,$H$4) &gt; 1,
       "V","未完工"),"-")</f>
        <v>-</v>
      </c>
      <c r="J84" s="261" t="str">
        <f>IF(
    COUNTIFS('0919門市清單主檔'!C:C,B84,'0919門市清單主檔'!AC:AC,$H$2)=1,
    IF(
        COUNTIFS(
            IM!F:F,A84,
            IM!AC:AC,"*"&amp;$H$2&amp;"*",
            IM!X:X,"&gt;="&amp;$M$1,
            IM!X:X,"&lt;="&amp;$M$3
        )
        + COUNTIFS('0919門市清單主檔'!C:C,B84,'0919門市清單主檔'!AC:AC,$H$2)
        &gt;1,
        "V",
        "未完工"
    ),
    "-"
)</f>
        <v>-</v>
      </c>
      <c r="K84" s="126" t="str">
        <f>IF(
    COUNTIFS('0919門市清單主檔'!C:C,B84,'0919門市清單主檔'!AD:AD,$H$3)=1,
    IF(
        COUNTIFS(
            IM!F:F,A84,
            IM!AC:AC,"*"&amp;$H$3&amp;"*",
            IM!X:X,"&gt;="&amp;$M$1,
            IM!X:X,"&lt;="&amp;$N$3
        )
        + COUNTIFS('0919門市清單主檔'!C:C,B84,'0919門市清單主檔'!AD:AD,$H$3)
        &gt;1,
        "V",
        "未完工"
    ),
    "-"
)</f>
        <v>V</v>
      </c>
      <c r="L84" s="120" t="str">
        <f>_xlfn.XLOOKUP(A84,'0919門市清單主檔'!B:B,'0919門市清單主檔'!V:V,"")</f>
        <v>三重區</v>
      </c>
      <c r="M84" s="153" t="str">
        <f>VLOOKUP(A84,門市主檔!A:B,2,FALSE)</f>
        <v>三重仁化店</v>
      </c>
      <c r="N84" s="482" t="str">
        <f>IF(F84="閉店不保養",VLOOKUP(A84,門市狀態!A:C,3,FALSE),"")</f>
        <v/>
      </c>
      <c r="O84" s="406" t="str">
        <f>IF(VLOOKUP(A84,門市主檔!A:F,6,FALSE)="跨季補單","跨季補單","")</f>
        <v/>
      </c>
      <c r="S84" s="153" t="str">
        <f>_xlfn.XLOOKUP(A84,'0919門市清單主檔'!B:B,'0919門市清單主檔'!J:J,"")</f>
        <v>新北市三重區仁化街118.120號</v>
      </c>
    </row>
    <row r="85" spans="1:19" ht="21.6" customHeight="1">
      <c r="A85" s="120">
        <v>5457</v>
      </c>
      <c r="B85" s="120" t="str">
        <f>_xlfn.XLOOKUP(A85,門市主檔!A:A,門市主檔!B:B,"")</f>
        <v>三重鑫五華</v>
      </c>
      <c r="C85" s="146" t="str">
        <f>IF(COUNTIFS(門市主檔!A:A,A85,門市主檔!I:I,"PMQ2",門市主檔!J:J,"&lt;"&amp;$M$2)&gt;0,"V","")</f>
        <v/>
      </c>
      <c r="D85" s="146" t="str">
        <f>IF(AND(C85&lt;&gt;"V", COUNTIFS(門市主檔!A:A,A85,門市主檔!I:I,"PMQ2",門市主檔!J:J,"&lt;"&amp;$M$3)&gt;0), "V", "")</f>
        <v/>
      </c>
      <c r="E85" s="146" t="str">
        <f>IF(AND(C85&lt;&gt;"V",D85&lt;&gt;"V", COUNTIFS(門市主檔!A:A,A85,門市主檔!I:I,"PMQ2")), "V", "")</f>
        <v>V</v>
      </c>
      <c r="F85" s="120" t="str">
        <f>_xlfn.LET(
 _xlpm.狀態, IFERROR(VLOOKUP(A85,門市狀態!A:D,4,FALSE),""),
 IF(
   _xlpm.狀態&lt;&gt;"",
   _xlpm.狀態,
   IF(COUNTBLANK(C85:E85)=3,"未保養","")
 )
)</f>
        <v/>
      </c>
      <c r="G85" s="120" t="str">
        <f>IF(COUNTIFS('0919門市清單主檔'!C:C,B85,'0919門市清單主檔'!AH:AH,$H$6)=1,
    IF(COUNTIFS(IM!F:F,A85,IM!AC:AC,"*"&amp;$H$6&amp;"*") + COUNTIFS('0919門市清單主檔'!C:C,B85,'0919門市清單主檔'!AH:AH,$H$6) &gt; 1,
       "V","未完工"),"-")</f>
        <v>-</v>
      </c>
      <c r="H85" s="261" t="str">
        <f>IF(COUNTIFS('0919門市清單主檔'!C:C,B85,'0919門市清單主檔'!AG:AG,$H$5)=1,
    IF(COUNTIFS(IM!F:F,A85,IM!AC:AC,"*"&amp;$H$5&amp;"*") + COUNTIFS('0919門市清單主檔'!C:C,B85,'0919門市清單主檔'!AG:AG,$H$5) &gt; 1,
       "V","未完工"),"-")</f>
        <v>-</v>
      </c>
      <c r="I85" s="261" t="str">
        <f>IF(COUNTIFS('0919門市清單主檔'!C:C,B85,'0919門市清單主檔'!AF:AF,$H$4)=1,
    IF(COUNTIFS(IM!F:F,A85,IM!AC:AC,"*"&amp;$H$4&amp;"*") + COUNTIFS('0919門市清單主檔'!C:C,B85,'0919門市清單主檔'!AF:AF,$H$4) &gt; 1,
       "V","未完工"),"-")</f>
        <v>-</v>
      </c>
      <c r="J85" s="261" t="str">
        <f>IF(
    COUNTIFS('0919門市清單主檔'!C:C,B85,'0919門市清單主檔'!AC:AC,$H$2)=1,
    IF(
        COUNTIFS(
            IM!F:F,A85,
            IM!AC:AC,"*"&amp;$H$2&amp;"*",
            IM!X:X,"&gt;="&amp;$M$1,
            IM!X:X,"&lt;="&amp;$M$3
        )
        + COUNTIFS('0919門市清單主檔'!C:C,B85,'0919門市清單主檔'!AC:AC,$H$2)
        &gt;1,
        "V",
        "未完工"
    ),
    "-"
)</f>
        <v>-</v>
      </c>
      <c r="K85" s="126" t="str">
        <f>IF(
    COUNTIFS('0919門市清單主檔'!C:C,B85,'0919門市清單主檔'!AD:AD,$H$3)=1,
    IF(
        COUNTIFS(
            IM!F:F,A85,
            IM!AC:AC,"*"&amp;$H$3&amp;"*",
            IM!X:X,"&gt;="&amp;$M$1,
            IM!X:X,"&lt;="&amp;$N$3
        )
        + COUNTIFS('0919門市清單主檔'!C:C,B85,'0919門市清單主檔'!AD:AD,$H$3)
        &gt;1,
        "V",
        "未完工"
    ),
    "-"
)</f>
        <v>V</v>
      </c>
      <c r="L85" s="120" t="str">
        <f>_xlfn.XLOOKUP(A85,'0919門市清單主檔'!B:B,'0919門市清單主檔'!V:V,"")</f>
        <v>三重區</v>
      </c>
      <c r="M85" s="153" t="str">
        <f>VLOOKUP(A85,門市主檔!A:B,2,FALSE)</f>
        <v>三重鑫五華</v>
      </c>
      <c r="N85" s="482" t="str">
        <f>IF(F85="閉店不保養",VLOOKUP(A85,門市狀態!A:C,3,FALSE),"")</f>
        <v/>
      </c>
      <c r="O85" s="406" t="str">
        <f>IF(VLOOKUP(A85,門市主檔!A:F,6,FALSE)="跨季補單","跨季補單","")</f>
        <v/>
      </c>
      <c r="S85" s="153" t="str">
        <f>_xlfn.XLOOKUP(A85,'0919門市清單主檔'!B:B,'0919門市清單主檔'!J:J,"")</f>
        <v>新北市三重區五華街89號一樓</v>
      </c>
    </row>
    <row r="86" spans="1:19" ht="21.6" customHeight="1">
      <c r="A86" s="120">
        <v>4210</v>
      </c>
      <c r="B86" s="120" t="str">
        <f>_xlfn.XLOOKUP(A86,門市主檔!A:A,門市主檔!B:B,"")</f>
        <v>三重福華店</v>
      </c>
      <c r="C86" s="146" t="str">
        <f>IF(COUNTIFS(門市主檔!A:A,A86,門市主檔!I:I,"PMQ2",門市主檔!J:J,"&lt;"&amp;$M$2)&gt;0,"V","")</f>
        <v>V</v>
      </c>
      <c r="D86" s="146" t="str">
        <f>IF(AND(C86&lt;&gt;"V", COUNTIFS(門市主檔!A:A,A86,門市主檔!I:I,"PMQ2",門市主檔!J:J,"&lt;"&amp;$M$3)&gt;0), "V", "")</f>
        <v/>
      </c>
      <c r="E86" s="146" t="str">
        <f>IF(AND(C86&lt;&gt;"V",D86&lt;&gt;"V", COUNTIFS(門市主檔!A:A,A86,門市主檔!I:I,"PMQ2")), "V", "")</f>
        <v/>
      </c>
      <c r="F86" s="120" t="str">
        <f>_xlfn.LET(
 _xlpm.狀態, IFERROR(VLOOKUP(A86,門市狀態!A:D,4,FALSE),""),
 IF(
   _xlpm.狀態&lt;&gt;"",
   _xlpm.狀態,
   IF(COUNTBLANK(C86:E86)=3,"未保養","")
 )
)</f>
        <v/>
      </c>
      <c r="G86" s="120" t="str">
        <f>IF(COUNTIFS('0919門市清單主檔'!C:C,B86,'0919門市清單主檔'!AH:AH,$H$6)=1,
    IF(COUNTIFS(IM!F:F,A86,IM!AC:AC,"*"&amp;$H$6&amp;"*") + COUNTIFS('0919門市清單主檔'!C:C,B86,'0919門市清單主檔'!AH:AH,$H$6) &gt; 1,
       "V","未完工"),"-")</f>
        <v>-</v>
      </c>
      <c r="H86" s="261" t="str">
        <f>IF(COUNTIFS('0919門市清單主檔'!C:C,B86,'0919門市清單主檔'!AG:AG,$H$5)=1,
    IF(COUNTIFS(IM!F:F,A86,IM!AC:AC,"*"&amp;$H$5&amp;"*") + COUNTIFS('0919門市清單主檔'!C:C,B86,'0919門市清單主檔'!AG:AG,$H$5) &gt; 1,
       "V","未完工"),"-")</f>
        <v>-</v>
      </c>
      <c r="I86" s="261" t="str">
        <f>IF(COUNTIFS('0919門市清單主檔'!C:C,B86,'0919門市清單主檔'!AF:AF,$H$4)=1,
    IF(COUNTIFS(IM!F:F,A86,IM!AC:AC,"*"&amp;$H$4&amp;"*") + COUNTIFS('0919門市清單主檔'!C:C,B86,'0919門市清單主檔'!AF:AF,$H$4) &gt; 1,
       "V","未完工"),"-")</f>
        <v>-</v>
      </c>
      <c r="J86" s="261" t="str">
        <f>IF(
    COUNTIFS('0919門市清單主檔'!C:C,B86,'0919門市清單主檔'!AC:AC,$H$2)=1,
    IF(
        COUNTIFS(
            IM!F:F,A86,
            IM!AC:AC,"*"&amp;$H$2&amp;"*",
            IM!X:X,"&gt;="&amp;$M$1,
            IM!X:X,"&lt;="&amp;$M$3
        )
        + COUNTIFS('0919門市清單主檔'!C:C,B86,'0919門市清單主檔'!AC:AC,$H$2)
        &gt;1,
        "V",
        "未完工"
    ),
    "-"
)</f>
        <v>-</v>
      </c>
      <c r="K86" s="126" t="str">
        <f>IF(
    COUNTIFS('0919門市清單主檔'!C:C,B86,'0919門市清單主檔'!AD:AD,$H$3)=1,
    IF(
        COUNTIFS(
            IM!F:F,A86,
            IM!AC:AC,"*"&amp;$H$3&amp;"*",
            IM!X:X,"&gt;="&amp;$M$1,
            IM!X:X,"&lt;="&amp;$N$3
        )
        + COUNTIFS('0919門市清單主檔'!C:C,B86,'0919門市清單主檔'!AD:AD,$H$3)
        &gt;1,
        "V",
        "未完工"
    ),
    "-"
)</f>
        <v>V</v>
      </c>
      <c r="L86" s="120" t="str">
        <f>_xlfn.XLOOKUP(A86,'0919門市清單主檔'!B:B,'0919門市清單主檔'!V:V,"")</f>
        <v>三重區</v>
      </c>
      <c r="M86" s="153" t="str">
        <f>VLOOKUP(A86,門市主檔!A:B,2,FALSE)</f>
        <v>三重福華店</v>
      </c>
      <c r="N86" s="482" t="str">
        <f>IF(F86="閉店不保養",VLOOKUP(A86,門市狀態!A:C,3,FALSE),"")</f>
        <v/>
      </c>
      <c r="O86" s="406" t="str">
        <f>IF(VLOOKUP(A86,門市主檔!A:F,6,FALSE)="跨季補單","跨季補單","")</f>
        <v/>
      </c>
      <c r="S86" s="153" t="str">
        <f>_xlfn.XLOOKUP(A86,'0919門市清單主檔'!B:B,'0919門市清單主檔'!J:J,"")</f>
        <v>新北市三重區五華街70號</v>
      </c>
    </row>
    <row r="87" spans="1:19" ht="21.6" customHeight="1">
      <c r="A87" s="120" t="s">
        <v>79</v>
      </c>
      <c r="B87" s="120" t="str">
        <f>_xlfn.XLOOKUP(A87,門市主檔!A:A,門市主檔!B:B,"")</f>
        <v>北縣五華三店</v>
      </c>
      <c r="C87" s="146" t="str">
        <f>IF(COUNTIFS(門市主檔!A:A,A87,門市主檔!I:I,"PMQ2",門市主檔!J:J,"&lt;"&amp;$M$2)&gt;0,"V","")</f>
        <v/>
      </c>
      <c r="D87" s="146" t="str">
        <f>IF(AND(C87&lt;&gt;"V", COUNTIFS(門市主檔!A:A,A87,門市主檔!I:I,"PMQ2",門市主檔!J:J,"&lt;"&amp;$M$3)&gt;0), "V", "")</f>
        <v>V</v>
      </c>
      <c r="E87" s="146" t="str">
        <f>IF(AND(C87&lt;&gt;"V",D87&lt;&gt;"V", COUNTIFS(門市主檔!A:A,A87,門市主檔!I:I,"PMQ2")), "V", "")</f>
        <v/>
      </c>
      <c r="F87" s="120" t="str">
        <f>_xlfn.LET(
 _xlpm.狀態, IFERROR(VLOOKUP(A87,門市狀態!A:D,4,FALSE),""),
 IF(
   _xlpm.狀態&lt;&gt;"",
   _xlpm.狀態,
   IF(COUNTBLANK(C87:E87)=3,"未保養","")
 )
)</f>
        <v/>
      </c>
      <c r="G87" s="120" t="str">
        <f>IF(COUNTIFS('0919門市清單主檔'!C:C,B87,'0919門市清單主檔'!AH:AH,$H$6)=1,
    IF(COUNTIFS(IM!F:F,A87,IM!AC:AC,"*"&amp;$H$6&amp;"*") + COUNTIFS('0919門市清單主檔'!C:C,B87,'0919門市清單主檔'!AH:AH,$H$6) &gt; 1,
       "V","未完工"),"-")</f>
        <v>-</v>
      </c>
      <c r="H87" s="261" t="str">
        <f>IF(COUNTIFS('0919門市清單主檔'!C:C,B87,'0919門市清單主檔'!AG:AG,$H$5)=1,
    IF(COUNTIFS(IM!F:F,A87,IM!AC:AC,"*"&amp;$H$5&amp;"*") + COUNTIFS('0919門市清單主檔'!C:C,B87,'0919門市清單主檔'!AG:AG,$H$5) &gt; 1,
       "V","未完工"),"-")</f>
        <v>-</v>
      </c>
      <c r="I87" s="261" t="str">
        <f>IF(COUNTIFS('0919門市清單主檔'!C:C,B87,'0919門市清單主檔'!AF:AF,$H$4)=1,
    IF(COUNTIFS(IM!F:F,A87,IM!AC:AC,"*"&amp;$H$4&amp;"*") + COUNTIFS('0919門市清單主檔'!C:C,B87,'0919門市清單主檔'!AF:AF,$H$4) &gt; 1,
       "V","未完工"),"-")</f>
        <v>-</v>
      </c>
      <c r="J87" s="261" t="str">
        <f>IF(
    COUNTIFS('0919門市清單主檔'!C:C,B87,'0919門市清單主檔'!AC:AC,$H$2)=1,
    IF(
        COUNTIFS(
            IM!F:F,A87,
            IM!AC:AC,"*"&amp;$H$2&amp;"*",
            IM!X:X,"&gt;="&amp;$M$1,
            IM!X:X,"&lt;="&amp;$M$3
        )
        + COUNTIFS('0919門市清單主檔'!C:C,B87,'0919門市清單主檔'!AC:AC,$H$2)
        &gt;1,
        "V",
        "未完工"
    ),
    "-"
)</f>
        <v>-</v>
      </c>
      <c r="K87" s="126" t="str">
        <f>IF(
    COUNTIFS('0919門市清單主檔'!C:C,B87,'0919門市清單主檔'!AD:AD,$H$3)=1,
    IF(
        COUNTIFS(
            IM!F:F,A87,
            IM!AC:AC,"*"&amp;$H$3&amp;"*",
            IM!X:X,"&gt;="&amp;$M$1,
            IM!X:X,"&lt;="&amp;$N$3
        )
        + COUNTIFS('0919門市清單主檔'!C:C,B87,'0919門市清單主檔'!AD:AD,$H$3)
        &gt;1,
        "V",
        "未完工"
    ),
    "-"
)</f>
        <v>V</v>
      </c>
      <c r="L87" s="120" t="str">
        <f>_xlfn.XLOOKUP(A87,'0919門市清單主檔'!B:B,'0919門市清單主檔'!V:V,"")</f>
        <v>三重區</v>
      </c>
      <c r="M87" s="153" t="str">
        <f>VLOOKUP(A87,門市主檔!A:B,2,FALSE)</f>
        <v>北縣五華三店</v>
      </c>
      <c r="N87" s="482" t="str">
        <f>IF(F87="閉店不保養",VLOOKUP(A87,門市狀態!A:C,3,FALSE),"")</f>
        <v/>
      </c>
      <c r="O87" s="406" t="str">
        <f>IF(VLOOKUP(A87,門市主檔!A:F,6,FALSE)="跨季補單","跨季補單","")</f>
        <v/>
      </c>
      <c r="Q87" s="119" t="s">
        <v>9211</v>
      </c>
      <c r="R87" s="119"/>
      <c r="S87" s="153" t="str">
        <f>_xlfn.XLOOKUP(A87,'0919門市清單主檔'!B:B,'0919門市清單主檔'!J:J,"")</f>
        <v>新北市三重區五華街60號</v>
      </c>
    </row>
    <row r="88" spans="1:19" ht="21.6" customHeight="1">
      <c r="A88" s="120" t="s">
        <v>69</v>
      </c>
      <c r="B88" s="120" t="str">
        <f>_xlfn.XLOOKUP(A88,門市主檔!A:A,門市主檔!B:B,"")</f>
        <v>三重中興北二</v>
      </c>
      <c r="C88" s="146" t="str">
        <f>IF(COUNTIFS(門市主檔!A:A,A88,門市主檔!I:I,"PMQ2",門市主檔!J:J,"&lt;"&amp;$M$2)&gt;0,"V","")</f>
        <v>V</v>
      </c>
      <c r="D88" s="146" t="str">
        <f>IF(AND(C88&lt;&gt;"V", COUNTIFS(門市主檔!A:A,A88,門市主檔!I:I,"PMQ2",門市主檔!J:J,"&lt;"&amp;$M$3)&gt;0), "V", "")</f>
        <v/>
      </c>
      <c r="E88" s="146" t="str">
        <f>IF(AND(C88&lt;&gt;"V",D88&lt;&gt;"V", COUNTIFS(門市主檔!A:A,A88,門市主檔!I:I,"PMQ2")), "V", "")</f>
        <v/>
      </c>
      <c r="F88" s="120" t="str">
        <f>_xlfn.LET(
 _xlpm.狀態, IFERROR(VLOOKUP(A88,門市狀態!A:D,4,FALSE),""),
 IF(
   _xlpm.狀態&lt;&gt;"",
   _xlpm.狀態,
   IF(COUNTBLANK(C88:E88)=3,"未保養","")
 )
)</f>
        <v/>
      </c>
      <c r="G88" s="120" t="str">
        <f>IF(COUNTIFS('0919門市清單主檔'!C:C,B88,'0919門市清單主檔'!AH:AH,$H$6)=1,
    IF(COUNTIFS(IM!F:F,A88,IM!AC:AC,"*"&amp;$H$6&amp;"*") + COUNTIFS('0919門市清單主檔'!C:C,B88,'0919門市清單主檔'!AH:AH,$H$6) &gt; 1,
       "V","未完工"),"-")</f>
        <v>-</v>
      </c>
      <c r="H88" s="261" t="str">
        <f>IF(COUNTIFS('0919門市清單主檔'!C:C,B88,'0919門市清單主檔'!AG:AG,$H$5)=1,
    IF(COUNTIFS(IM!F:F,A88,IM!AC:AC,"*"&amp;$H$5&amp;"*") + COUNTIFS('0919門市清單主檔'!C:C,B88,'0919門市清單主檔'!AG:AG,$H$5) &gt; 1,
       "V","未完工"),"-")</f>
        <v>-</v>
      </c>
      <c r="I88" s="261" t="str">
        <f>IF(COUNTIFS('0919門市清單主檔'!C:C,B88,'0919門市清單主檔'!AF:AF,$H$4)=1,
    IF(COUNTIFS(IM!F:F,A88,IM!AC:AC,"*"&amp;$H$4&amp;"*") + COUNTIFS('0919門市清單主檔'!C:C,B88,'0919門市清單主檔'!AF:AF,$H$4) &gt; 1,
       "V","未完工"),"-")</f>
        <v>-</v>
      </c>
      <c r="J88" s="261" t="str">
        <f>IF(
    COUNTIFS('0919門市清單主檔'!C:C,B88,'0919門市清單主檔'!AC:AC,$H$2)=1,
    IF(
        COUNTIFS(
            IM!F:F,A88,
            IM!AC:AC,"*"&amp;$H$2&amp;"*",
            IM!X:X,"&gt;="&amp;$M$1,
            IM!X:X,"&lt;="&amp;$M$3
        )
        + COUNTIFS('0919門市清單主檔'!C:C,B88,'0919門市清單主檔'!AC:AC,$H$2)
        &gt;1,
        "V",
        "未完工"
    ),
    "-"
)</f>
        <v>-</v>
      </c>
      <c r="K88" s="126" t="str">
        <f>IF(
    COUNTIFS('0919門市清單主檔'!C:C,B88,'0919門市清單主檔'!AD:AD,$H$3)=1,
    IF(
        COUNTIFS(
            IM!F:F,A88,
            IM!AC:AC,"*"&amp;$H$3&amp;"*",
            IM!X:X,"&gt;="&amp;$M$1,
            IM!X:X,"&lt;="&amp;$N$3
        )
        + COUNTIFS('0919門市清單主檔'!C:C,B88,'0919門市清單主檔'!AD:AD,$H$3)
        &gt;1,
        "V",
        "未完工"
    ),
    "-"
)</f>
        <v>V</v>
      </c>
      <c r="L88" s="120" t="str">
        <f>_xlfn.XLOOKUP(A88,'0919門市清單主檔'!B:B,'0919門市清單主檔'!V:V,"")</f>
        <v>三重區</v>
      </c>
      <c r="M88" s="153" t="str">
        <f>VLOOKUP(A88,門市主檔!A:B,2,FALSE)</f>
        <v>三重中興北二</v>
      </c>
      <c r="N88" s="482" t="str">
        <f>IF(F88="閉店不保養",VLOOKUP(A88,門市狀態!A:C,3,FALSE),"")</f>
        <v/>
      </c>
      <c r="O88" s="406" t="str">
        <f>IF(VLOOKUP(A88,門市主檔!A:F,6,FALSE)="跨季補單","跨季補單","")</f>
        <v/>
      </c>
      <c r="Q88" s="119" t="s">
        <v>9211</v>
      </c>
      <c r="R88" s="119"/>
      <c r="S88" s="153" t="str">
        <f>_xlfn.XLOOKUP(A88,'0919門市清單主檔'!B:B,'0919門市清單主檔'!J:J,"")</f>
        <v>新北市三重區中興北街195,197號</v>
      </c>
    </row>
    <row r="89" spans="1:19" ht="21.6" customHeight="1">
      <c r="A89" s="120">
        <v>4977</v>
      </c>
      <c r="B89" s="120" t="str">
        <f>_xlfn.XLOOKUP(A89,門市主檔!A:A,門市主檔!B:B,"")</f>
        <v>三重初戀店</v>
      </c>
      <c r="C89" s="146" t="str">
        <f>IF(COUNTIFS(門市主檔!A:A,A89,門市主檔!I:I,"PMQ2",門市主檔!J:J,"&lt;"&amp;$M$2)&gt;0,"V","")</f>
        <v>V</v>
      </c>
      <c r="D89" s="146" t="str">
        <f>IF(AND(C89&lt;&gt;"V", COUNTIFS(門市主檔!A:A,A89,門市主檔!I:I,"PMQ2",門市主檔!J:J,"&lt;"&amp;$M$3)&gt;0), "V", "")</f>
        <v/>
      </c>
      <c r="E89" s="146" t="str">
        <f>IF(AND(C89&lt;&gt;"V",D89&lt;&gt;"V", COUNTIFS(門市主檔!A:A,A89,門市主檔!I:I,"PMQ2")), "V", "")</f>
        <v/>
      </c>
      <c r="F89" s="120" t="str">
        <f>_xlfn.LET(
 _xlpm.狀態, IFERROR(VLOOKUP(A89,門市狀態!A:D,4,FALSE),""),
 IF(
   _xlpm.狀態&lt;&gt;"",
   _xlpm.狀態,
   IF(COUNTBLANK(C89:E89)=3,"未保養","")
 )
)</f>
        <v/>
      </c>
      <c r="G89" s="120" t="str">
        <f>IF(COUNTIFS('0919門市清單主檔'!C:C,B89,'0919門市清單主檔'!AH:AH,$H$6)=1,
    IF(COUNTIFS(IM!F:F,A89,IM!AC:AC,"*"&amp;$H$6&amp;"*") + COUNTIFS('0919門市清單主檔'!C:C,B89,'0919門市清單主檔'!AH:AH,$H$6) &gt; 1,
       "V","未完工"),"-")</f>
        <v>-</v>
      </c>
      <c r="H89" s="261" t="str">
        <f>IF(COUNTIFS('0919門市清單主檔'!C:C,B89,'0919門市清單主檔'!AG:AG,$H$5)=1,
    IF(COUNTIFS(IM!F:F,A89,IM!AC:AC,"*"&amp;$H$5&amp;"*") + COUNTIFS('0919門市清單主檔'!C:C,B89,'0919門市清單主檔'!AG:AG,$H$5) &gt; 1,
       "V","未完工"),"-")</f>
        <v>-</v>
      </c>
      <c r="I89" s="261" t="str">
        <f>IF(COUNTIFS('0919門市清單主檔'!C:C,B89,'0919門市清單主檔'!AF:AF,$H$4)=1,
    IF(COUNTIFS(IM!F:F,A89,IM!AC:AC,"*"&amp;$H$4&amp;"*") + COUNTIFS('0919門市清單主檔'!C:C,B89,'0919門市清單主檔'!AF:AF,$H$4) &gt; 1,
       "V","未完工"),"-")</f>
        <v>-</v>
      </c>
      <c r="J89" s="261" t="str">
        <f>IF(
    COUNTIFS('0919門市清單主檔'!C:C,B89,'0919門市清單主檔'!AC:AC,$H$2)=1,
    IF(
        COUNTIFS(
            IM!F:F,A89,
            IM!AC:AC,"*"&amp;$H$2&amp;"*",
            IM!X:X,"&gt;="&amp;$M$1,
            IM!X:X,"&lt;="&amp;$M$3
        )
        + COUNTIFS('0919門市清單主檔'!C:C,B89,'0919門市清單主檔'!AC:AC,$H$2)
        &gt;1,
        "V",
        "未完工"
    ),
    "-"
)</f>
        <v>-</v>
      </c>
      <c r="K89" s="126" t="str">
        <f>IF(
    COUNTIFS('0919門市清單主檔'!C:C,B89,'0919門市清單主檔'!AD:AD,$H$3)=1,
    IF(
        COUNTIFS(
            IM!F:F,A89,
            IM!AC:AC,"*"&amp;$H$3&amp;"*",
            IM!X:X,"&gt;="&amp;$M$1,
            IM!X:X,"&lt;="&amp;$N$3
        )
        + COUNTIFS('0919門市清單主檔'!C:C,B89,'0919門市清單主檔'!AD:AD,$H$3)
        &gt;1,
        "V",
        "未完工"
    ),
    "-"
)</f>
        <v>V</v>
      </c>
      <c r="L89" s="120" t="str">
        <f>_xlfn.XLOOKUP(A89,'0919門市清單主檔'!B:B,'0919門市清單主檔'!V:V,"")</f>
        <v>三重區</v>
      </c>
      <c r="M89" s="153" t="str">
        <f>VLOOKUP(A89,門市主檔!A:B,2,FALSE)</f>
        <v>三重初戀店</v>
      </c>
      <c r="N89" s="482" t="str">
        <f>IF(F89="閉店不保養",VLOOKUP(A89,門市狀態!A:C,3,FALSE),"")</f>
        <v/>
      </c>
      <c r="O89" s="406" t="str">
        <f>IF(VLOOKUP(A89,門市主檔!A:F,6,FALSE)="跨季補單","跨季補單","")</f>
        <v/>
      </c>
      <c r="S89" s="153" t="str">
        <f>_xlfn.XLOOKUP(A89,'0919門市清單主檔'!B:B,'0919門市清單主檔'!J:J,"")</f>
        <v>新北市三重區中興北街153號</v>
      </c>
    </row>
    <row r="90" spans="1:19" ht="21.6" customHeight="1">
      <c r="A90" s="120" t="s">
        <v>70</v>
      </c>
      <c r="B90" s="120" t="str">
        <f>_xlfn.XLOOKUP(A90,門市主檔!A:A,門市主檔!B:B,"")</f>
        <v>三重中興北</v>
      </c>
      <c r="C90" s="146" t="str">
        <f>IF(COUNTIFS(門市主檔!A:A,A90,門市主檔!I:I,"PMQ2",門市主檔!J:J,"&lt;"&amp;$M$2)&gt;0,"V","")</f>
        <v>V</v>
      </c>
      <c r="D90" s="146" t="str">
        <f>IF(AND(C90&lt;&gt;"V", COUNTIFS(門市主檔!A:A,A90,門市主檔!I:I,"PMQ2",門市主檔!J:J,"&lt;"&amp;$M$3)&gt;0), "V", "")</f>
        <v/>
      </c>
      <c r="E90" s="146" t="str">
        <f>IF(AND(C90&lt;&gt;"V",D90&lt;&gt;"V", COUNTIFS(門市主檔!A:A,A90,門市主檔!I:I,"PMQ2")), "V", "")</f>
        <v/>
      </c>
      <c r="F90" s="120" t="str">
        <f>_xlfn.LET(
 _xlpm.狀態, IFERROR(VLOOKUP(A90,門市狀態!A:D,4,FALSE),""),
 IF(
   _xlpm.狀態&lt;&gt;"",
   _xlpm.狀態,
   IF(COUNTBLANK(C90:E90)=3,"未保養","")
 )
)</f>
        <v/>
      </c>
      <c r="G90" s="120" t="str">
        <f>IF(COUNTIFS('0919門市清單主檔'!C:C,B90,'0919門市清單主檔'!AH:AH,$H$6)=1,
    IF(COUNTIFS(IM!F:F,A90,IM!AC:AC,"*"&amp;$H$6&amp;"*") + COUNTIFS('0919門市清單主檔'!C:C,B90,'0919門市清單主檔'!AH:AH,$H$6) &gt; 1,
       "V","未完工"),"-")</f>
        <v>-</v>
      </c>
      <c r="H90" s="261" t="str">
        <f>IF(COUNTIFS('0919門市清單主檔'!C:C,B90,'0919門市清單主檔'!AG:AG,$H$5)=1,
    IF(COUNTIFS(IM!F:F,A90,IM!AC:AC,"*"&amp;$H$5&amp;"*") + COUNTIFS('0919門市清單主檔'!C:C,B90,'0919門市清單主檔'!AG:AG,$H$5) &gt; 1,
       "V","未完工"),"-")</f>
        <v>-</v>
      </c>
      <c r="I90" s="261" t="str">
        <f>IF(COUNTIFS('0919門市清單主檔'!C:C,B90,'0919門市清單主檔'!AF:AF,$H$4)=1,
    IF(COUNTIFS(IM!F:F,A90,IM!AC:AC,"*"&amp;$H$4&amp;"*") + COUNTIFS('0919門市清單主檔'!C:C,B90,'0919門市清單主檔'!AF:AF,$H$4) &gt; 1,
       "V","未完工"),"-")</f>
        <v>-</v>
      </c>
      <c r="J90" s="261" t="str">
        <f>IF(
    COUNTIFS('0919門市清單主檔'!C:C,B90,'0919門市清單主檔'!AC:AC,$H$2)=1,
    IF(
        COUNTIFS(
            IM!F:F,A90,
            IM!AC:AC,"*"&amp;$H$2&amp;"*",
            IM!X:X,"&gt;="&amp;$M$1,
            IM!X:X,"&lt;="&amp;$M$3
        )
        + COUNTIFS('0919門市清單主檔'!C:C,B90,'0919門市清單主檔'!AC:AC,$H$2)
        &gt;1,
        "V",
        "未完工"
    ),
    "-"
)</f>
        <v>-</v>
      </c>
      <c r="K90" s="126" t="str">
        <f>IF(
    COUNTIFS('0919門市清單主檔'!C:C,B90,'0919門市清單主檔'!AD:AD,$H$3)=1,
    IF(
        COUNTIFS(
            IM!F:F,A90,
            IM!AC:AC,"*"&amp;$H$3&amp;"*",
            IM!X:X,"&gt;="&amp;$M$1,
            IM!X:X,"&lt;="&amp;$N$3
        )
        + COUNTIFS('0919門市清單主檔'!C:C,B90,'0919門市清單主檔'!AD:AD,$H$3)
        &gt;1,
        "V",
        "未完工"
    ),
    "-"
)</f>
        <v>V</v>
      </c>
      <c r="L90" s="120" t="str">
        <f>_xlfn.XLOOKUP(A90,'0919門市清單主檔'!B:B,'0919門市清單主檔'!V:V,"")</f>
        <v>三重區</v>
      </c>
      <c r="M90" s="153" t="str">
        <f>VLOOKUP(A90,門市主檔!A:B,2,FALSE)</f>
        <v>三重中興北</v>
      </c>
      <c r="N90" s="482" t="str">
        <f>IF(F90="閉店不保養",VLOOKUP(A90,門市狀態!A:C,3,FALSE),"")</f>
        <v/>
      </c>
      <c r="O90" s="406" t="str">
        <f>IF(VLOOKUP(A90,門市主檔!A:F,6,FALSE)="跨季補單","跨季補單","")</f>
        <v/>
      </c>
      <c r="S90" s="153" t="str">
        <f>_xlfn.XLOOKUP(A90,'0919門市清單主檔'!B:B,'0919門市清單主檔'!J:J,"")</f>
        <v>新北市三重區中興北街134號</v>
      </c>
    </row>
    <row r="91" spans="1:19" ht="21.6" customHeight="1">
      <c r="A91" s="120">
        <v>2837</v>
      </c>
      <c r="B91" s="120" t="str">
        <f>_xlfn.XLOOKUP(A91,門市主檔!A:A,門市主檔!B:B,"")</f>
        <v>三重洛陽店</v>
      </c>
      <c r="C91" s="146" t="str">
        <f>IF(COUNTIFS(門市主檔!A:A,A91,門市主檔!I:I,"PMQ2",門市主檔!J:J,"&lt;"&amp;$M$2)&gt;0,"V","")</f>
        <v/>
      </c>
      <c r="D91" s="146" t="str">
        <f>IF(AND(C91&lt;&gt;"V", COUNTIFS(門市主檔!A:A,A91,門市主檔!I:I,"PMQ2",門市主檔!J:J,"&lt;"&amp;$M$3)&gt;0), "V", "")</f>
        <v>V</v>
      </c>
      <c r="E91" s="146" t="str">
        <f>IF(AND(C91&lt;&gt;"V",D91&lt;&gt;"V", COUNTIFS(門市主檔!A:A,A91,門市主檔!I:I,"PMQ2")), "V", "")</f>
        <v/>
      </c>
      <c r="F91" s="120" t="str">
        <f>_xlfn.LET(
 _xlpm.狀態, IFERROR(VLOOKUP(A91,門市狀態!A:D,4,FALSE),""),
 IF(
   _xlpm.狀態&lt;&gt;"",
   _xlpm.狀態,
   IF(COUNTBLANK(C91:E91)=3,"未保養","")
 )
)</f>
        <v/>
      </c>
      <c r="G91" s="120" t="str">
        <f>IF(COUNTIFS('0919門市清單主檔'!C:C,B91,'0919門市清單主檔'!AH:AH,$H$6)=1,
    IF(COUNTIFS(IM!F:F,A91,IM!AC:AC,"*"&amp;$H$6&amp;"*") + COUNTIFS('0919門市清單主檔'!C:C,B91,'0919門市清單主檔'!AH:AH,$H$6) &gt; 1,
       "V","未完工"),"-")</f>
        <v>-</v>
      </c>
      <c r="H91" s="261" t="str">
        <f>IF(COUNTIFS('0919門市清單主檔'!C:C,B91,'0919門市清單主檔'!AG:AG,$H$5)=1,
    IF(COUNTIFS(IM!F:F,A91,IM!AC:AC,"*"&amp;$H$5&amp;"*") + COUNTIFS('0919門市清單主檔'!C:C,B91,'0919門市清單主檔'!AG:AG,$H$5) &gt; 1,
       "V","未完工"),"-")</f>
        <v>-</v>
      </c>
      <c r="I91" s="261" t="str">
        <f>IF(COUNTIFS('0919門市清單主檔'!C:C,B91,'0919門市清單主檔'!AF:AF,$H$4)=1,
    IF(COUNTIFS(IM!F:F,A91,IM!AC:AC,"*"&amp;$H$4&amp;"*") + COUNTIFS('0919門市清單主檔'!C:C,B91,'0919門市清單主檔'!AF:AF,$H$4) &gt; 1,
       "V","未完工"),"-")</f>
        <v>-</v>
      </c>
      <c r="J91" s="261" t="str">
        <f>IF(
    COUNTIFS('0919門市清單主檔'!C:C,B91,'0919門市清單主檔'!AC:AC,$H$2)=1,
    IF(
        COUNTIFS(
            IM!F:F,A91,
            IM!AC:AC,"*"&amp;$H$2&amp;"*",
            IM!X:X,"&gt;="&amp;$M$1,
            IM!X:X,"&lt;="&amp;$M$3
        )
        + COUNTIFS('0919門市清單主檔'!C:C,B91,'0919門市清單主檔'!AC:AC,$H$2)
        &gt;1,
        "V",
        "未完工"
    ),
    "-"
)</f>
        <v>-</v>
      </c>
      <c r="K91" s="126" t="str">
        <f>IF(
    COUNTIFS('0919門市清單主檔'!C:C,B91,'0919門市清單主檔'!AD:AD,$H$3)=1,
    IF(
        COUNTIFS(
            IM!F:F,A91,
            IM!AC:AC,"*"&amp;$H$3&amp;"*",
            IM!X:X,"&gt;="&amp;$M$1,
            IM!X:X,"&lt;="&amp;$N$3
        )
        + COUNTIFS('0919門市清單主檔'!C:C,B91,'0919門市清單主檔'!AD:AD,$H$3)
        &gt;1,
        "V",
        "未完工"
    ),
    "-"
)</f>
        <v>V</v>
      </c>
      <c r="L91" s="120" t="str">
        <f>_xlfn.XLOOKUP(A91,'0919門市清單主檔'!B:B,'0919門市清單主檔'!V:V,"")</f>
        <v>三重區</v>
      </c>
      <c r="M91" s="153" t="str">
        <f>VLOOKUP(A91,門市主檔!A:B,2,FALSE)</f>
        <v>三重洛陽店</v>
      </c>
      <c r="N91" s="482" t="str">
        <f>IF(F91="閉店不保養",VLOOKUP(A91,門市狀態!A:C,3,FALSE),"")</f>
        <v/>
      </c>
      <c r="O91" s="406" t="str">
        <f>IF(VLOOKUP(A91,門市主檔!A:F,6,FALSE)="跨季補單","跨季補單","")</f>
        <v/>
      </c>
      <c r="Q91" s="119" t="s">
        <v>9211</v>
      </c>
      <c r="R91" s="119"/>
      <c r="S91" s="153" t="str">
        <f>_xlfn.XLOOKUP(A91,'0919門市清單主檔'!B:B,'0919門市清單主檔'!J:J,"")</f>
        <v>新北市三重區中華路92號及94號</v>
      </c>
    </row>
    <row r="92" spans="1:19" ht="21.6" customHeight="1">
      <c r="A92" s="120">
        <v>2259</v>
      </c>
      <c r="B92" s="120" t="str">
        <f>_xlfn.XLOOKUP(A92,門市主檔!A:A,門市主檔!B:B,"")</f>
        <v>三重興華店</v>
      </c>
      <c r="C92" s="146" t="str">
        <f>IF(COUNTIFS(門市主檔!A:A,A92,門市主檔!I:I,"PMQ2",門市主檔!J:J,"&lt;"&amp;$M$2)&gt;0,"V","")</f>
        <v>V</v>
      </c>
      <c r="D92" s="146" t="str">
        <f>IF(AND(C92&lt;&gt;"V", COUNTIFS(門市主檔!A:A,A92,門市主檔!I:I,"PMQ2",門市主檔!J:J,"&lt;"&amp;$M$3)&gt;0), "V", "")</f>
        <v/>
      </c>
      <c r="E92" s="146" t="str">
        <f>IF(AND(C92&lt;&gt;"V",D92&lt;&gt;"V", COUNTIFS(門市主檔!A:A,A92,門市主檔!I:I,"PMQ2")), "V", "")</f>
        <v/>
      </c>
      <c r="F92" s="120" t="str">
        <f>_xlfn.LET(
 _xlpm.狀態, IFERROR(VLOOKUP(A92,門市狀態!A:D,4,FALSE),""),
 IF(
   _xlpm.狀態&lt;&gt;"",
   _xlpm.狀態,
   IF(COUNTBLANK(C92:E92)=3,"未保養","")
 )
)</f>
        <v/>
      </c>
      <c r="G92" s="120" t="str">
        <f>IF(COUNTIFS('0919門市清單主檔'!C:C,B92,'0919門市清單主檔'!AH:AH,$H$6)=1,
    IF(COUNTIFS(IM!F:F,A92,IM!AC:AC,"*"&amp;$H$6&amp;"*") + COUNTIFS('0919門市清單主檔'!C:C,B92,'0919門市清單主檔'!AH:AH,$H$6) &gt; 1,
       "V","未完工"),"-")</f>
        <v>-</v>
      </c>
      <c r="H92" s="261" t="str">
        <f>IF(COUNTIFS('0919門市清單主檔'!C:C,B92,'0919門市清單主檔'!AG:AG,$H$5)=1,
    IF(COUNTIFS(IM!F:F,A92,IM!AC:AC,"*"&amp;$H$5&amp;"*") + COUNTIFS('0919門市清單主檔'!C:C,B92,'0919門市清單主檔'!AG:AG,$H$5) &gt; 1,
       "V","未完工"),"-")</f>
        <v>-</v>
      </c>
      <c r="I92" s="261" t="str">
        <f>IF(COUNTIFS('0919門市清單主檔'!C:C,B92,'0919門市清單主檔'!AF:AF,$H$4)=1,
    IF(COUNTIFS(IM!F:F,A92,IM!AC:AC,"*"&amp;$H$4&amp;"*") + COUNTIFS('0919門市清單主檔'!C:C,B92,'0919門市清單主檔'!AF:AF,$H$4) &gt; 1,
       "V","未完工"),"-")</f>
        <v>-</v>
      </c>
      <c r="J92" s="261" t="str">
        <f>IF(
    COUNTIFS('0919門市清單主檔'!C:C,B92,'0919門市清單主檔'!AC:AC,$H$2)=1,
    IF(
        COUNTIFS(
            IM!F:F,A92,
            IM!AC:AC,"*"&amp;$H$2&amp;"*",
            IM!X:X,"&gt;="&amp;$M$1,
            IM!X:X,"&lt;="&amp;$M$3
        )
        + COUNTIFS('0919門市清單主檔'!C:C,B92,'0919門市清單主檔'!AC:AC,$H$2)
        &gt;1,
        "V",
        "未完工"
    ),
    "-"
)</f>
        <v>-</v>
      </c>
      <c r="K92" s="126" t="str">
        <f>IF(
    COUNTIFS('0919門市清單主檔'!C:C,B92,'0919門市清單主檔'!AD:AD,$H$3)=1,
    IF(
        COUNTIFS(
            IM!F:F,A92,
            IM!AC:AC,"*"&amp;$H$3&amp;"*",
            IM!X:X,"&gt;="&amp;$M$1,
            IM!X:X,"&lt;="&amp;$N$3
        )
        + COUNTIFS('0919門市清單主檔'!C:C,B92,'0919門市清單主檔'!AD:AD,$H$3)
        &gt;1,
        "V",
        "未完工"
    ),
    "-"
)</f>
        <v>V</v>
      </c>
      <c r="L92" s="120" t="str">
        <f>_xlfn.XLOOKUP(A92,'0919門市清單主檔'!B:B,'0919門市清單主檔'!V:V,"")</f>
        <v>三重區</v>
      </c>
      <c r="M92" s="153" t="str">
        <f>VLOOKUP(A92,門市主檔!A:B,2,FALSE)</f>
        <v>三重興華店</v>
      </c>
      <c r="N92" s="482" t="str">
        <f>IF(F92="閉店不保養",VLOOKUP(A92,門市狀態!A:C,3,FALSE),"")</f>
        <v/>
      </c>
      <c r="O92" s="406" t="str">
        <f>IF(VLOOKUP(A92,門市主檔!A:F,6,FALSE)="跨季補單","跨季補單","")</f>
        <v/>
      </c>
      <c r="Q92" s="119" t="s">
        <v>9211</v>
      </c>
      <c r="R92" s="119"/>
      <c r="S92" s="153" t="str">
        <f>_xlfn.XLOOKUP(A92,'0919門市清單主檔'!B:B,'0919門市清單主檔'!J:J,"")</f>
        <v>新北市三重區中華路18號</v>
      </c>
    </row>
    <row r="93" spans="1:19" ht="21.6" customHeight="1">
      <c r="A93" s="120">
        <v>2014</v>
      </c>
      <c r="B93" s="120" t="str">
        <f>_xlfn.XLOOKUP(A93,門市主檔!A:A,門市主檔!B:B,"")</f>
        <v>三重果菜市場</v>
      </c>
      <c r="C93" s="146" t="str">
        <f>IF(COUNTIFS(門市主檔!A:A,A93,門市主檔!I:I,"PMQ2",門市主檔!J:J,"&lt;"&amp;$M$2)&gt;0,"V","")</f>
        <v/>
      </c>
      <c r="D93" s="146" t="str">
        <f>IF(AND(C93&lt;&gt;"V", COUNTIFS(門市主檔!A:A,A93,門市主檔!I:I,"PMQ2",門市主檔!J:J,"&lt;"&amp;$M$3)&gt;0), "V", "")</f>
        <v/>
      </c>
      <c r="E93" s="146" t="str">
        <f>IF(AND(C93&lt;&gt;"V",D93&lt;&gt;"V", COUNTIFS(門市主檔!A:A,A93,門市主檔!I:I,"PMQ2")), "V", "")</f>
        <v>V</v>
      </c>
      <c r="F93" s="120" t="str">
        <f>_xlfn.LET(
 _xlpm.狀態, IFERROR(VLOOKUP(A93,門市狀態!A:D,4,FALSE),""),
 IF(
   _xlpm.狀態&lt;&gt;"",
   _xlpm.狀態,
   IF(COUNTBLANK(C93:E93)=3,"未保養","")
 )
)</f>
        <v/>
      </c>
      <c r="G93" s="120" t="str">
        <f>IF(COUNTIFS('0919門市清單主檔'!C:C,B93,'0919門市清單主檔'!AH:AH,$H$6)=1,
    IF(COUNTIFS(IM!F:F,A93,IM!AC:AC,"*"&amp;$H$6&amp;"*") + COUNTIFS('0919門市清單主檔'!C:C,B93,'0919門市清單主檔'!AH:AH,$H$6) &gt; 1,
       "V","未完工"),"-")</f>
        <v>-</v>
      </c>
      <c r="H93" s="261" t="str">
        <f>IF(COUNTIFS('0919門市清單主檔'!C:C,B93,'0919門市清單主檔'!AG:AG,$H$5)=1,
    IF(COUNTIFS(IM!F:F,A93,IM!AC:AC,"*"&amp;$H$5&amp;"*") + COUNTIFS('0919門市清單主檔'!C:C,B93,'0919門市清單主檔'!AG:AG,$H$5) &gt; 1,
       "V","未完工"),"-")</f>
        <v>-</v>
      </c>
      <c r="I93" s="261" t="str">
        <f>IF(COUNTIFS('0919門市清單主檔'!C:C,B93,'0919門市清單主檔'!AF:AF,$H$4)=1,
    IF(COUNTIFS(IM!F:F,A93,IM!AC:AC,"*"&amp;$H$4&amp;"*") + COUNTIFS('0919門市清單主檔'!C:C,B93,'0919門市清單主檔'!AF:AF,$H$4) &gt; 1,
       "V","未完工"),"-")</f>
        <v>-</v>
      </c>
      <c r="J93" s="261" t="str">
        <f>IF(
    COUNTIFS('0919門市清單主檔'!C:C,B93,'0919門市清單主檔'!AC:AC,$H$2)=1,
    IF(
        COUNTIFS(
            IM!F:F,A93,
            IM!AC:AC,"*"&amp;$H$2&amp;"*",
            IM!X:X,"&gt;="&amp;$M$1,
            IM!X:X,"&lt;="&amp;$M$3
        )
        + COUNTIFS('0919門市清單主檔'!C:C,B93,'0919門市清單主檔'!AC:AC,$H$2)
        &gt;1,
        "V",
        "未完工"
    ),
    "-"
)</f>
        <v>-</v>
      </c>
      <c r="K93" s="126" t="str">
        <f>IF(
    COUNTIFS('0919門市清單主檔'!C:C,B93,'0919門市清單主檔'!AD:AD,$H$3)=1,
    IF(
        COUNTIFS(
            IM!F:F,A93,
            IM!AC:AC,"*"&amp;$H$3&amp;"*",
            IM!X:X,"&gt;="&amp;$M$1,
            IM!X:X,"&lt;="&amp;$N$3
        )
        + COUNTIFS('0919門市清單主檔'!C:C,B93,'0919門市清單主檔'!AD:AD,$H$3)
        &gt;1,
        "V",
        "未完工"
    ),
    "-"
)</f>
        <v>V</v>
      </c>
      <c r="L93" s="120" t="str">
        <f>_xlfn.XLOOKUP(A93,'0919門市清單主檔'!B:B,'0919門市清單主檔'!V:V,"")</f>
        <v>三重區</v>
      </c>
      <c r="M93" s="153" t="str">
        <f>VLOOKUP(A93,門市主檔!A:B,2,FALSE)</f>
        <v>三重果菜市場</v>
      </c>
      <c r="N93" s="482" t="str">
        <f>IF(F93="閉店不保養",VLOOKUP(A93,門市狀態!A:C,3,FALSE),"")</f>
        <v/>
      </c>
      <c r="O93" s="406" t="str">
        <f>IF(VLOOKUP(A93,門市主檔!A:F,6,FALSE)="跨季補單","跨季補單","")</f>
        <v/>
      </c>
      <c r="Q93" s="119" t="s">
        <v>9211</v>
      </c>
      <c r="R93" s="119"/>
      <c r="S93" s="153" t="str">
        <f>_xlfn.XLOOKUP(A93,'0919門市清單主檔'!B:B,'0919門市清單主檔'!J:J,"")</f>
        <v>新北市三重區中正北路66號</v>
      </c>
    </row>
    <row r="94" spans="1:19" ht="21.6" customHeight="1">
      <c r="A94" s="120" t="s">
        <v>68</v>
      </c>
      <c r="B94" s="120" t="str">
        <f>_xlfn.XLOOKUP(A94,門市主檔!A:A,門市主檔!B:B,"")</f>
        <v>三重大有店</v>
      </c>
      <c r="C94" s="146" t="str">
        <f>IF(COUNTIFS(門市主檔!A:A,A94,門市主檔!I:I,"PMQ2",門市主檔!J:J,"&lt;"&amp;$M$2)&gt;0,"V","")</f>
        <v>V</v>
      </c>
      <c r="D94" s="146" t="str">
        <f>IF(AND(C94&lt;&gt;"V", COUNTIFS(門市主檔!A:A,A94,門市主檔!I:I,"PMQ2",門市主檔!J:J,"&lt;"&amp;$M$3)&gt;0), "V", "")</f>
        <v/>
      </c>
      <c r="E94" s="146" t="str">
        <f>IF(AND(C94&lt;&gt;"V",D94&lt;&gt;"V", COUNTIFS(門市主檔!A:A,A94,門市主檔!I:I,"PMQ2")), "V", "")</f>
        <v/>
      </c>
      <c r="F94" s="120" t="str">
        <f>_xlfn.LET(
 _xlpm.狀態, IFERROR(VLOOKUP(A94,門市狀態!A:D,4,FALSE),""),
 IF(
   _xlpm.狀態&lt;&gt;"",
   _xlpm.狀態,
   IF(COUNTBLANK(C94:E94)=3,"未保養","")
 )
)</f>
        <v/>
      </c>
      <c r="G94" s="120" t="str">
        <f>IF(COUNTIFS('0919門市清單主檔'!C:C,B94,'0919門市清單主檔'!AH:AH,$H$6)=1,
    IF(COUNTIFS(IM!F:F,A94,IM!AC:AC,"*"&amp;$H$6&amp;"*") + COUNTIFS('0919門市清單主檔'!C:C,B94,'0919門市清單主檔'!AH:AH,$H$6) &gt; 1,
       "V","未完工"),"-")</f>
        <v>-</v>
      </c>
      <c r="H94" s="261" t="str">
        <f>IF(COUNTIFS('0919門市清單主檔'!C:C,B94,'0919門市清單主檔'!AG:AG,$H$5)=1,
    IF(COUNTIFS(IM!F:F,A94,IM!AC:AC,"*"&amp;$H$5&amp;"*") + COUNTIFS('0919門市清單主檔'!C:C,B94,'0919門市清單主檔'!AG:AG,$H$5) &gt; 1,
       "V","未完工"),"-")</f>
        <v>-</v>
      </c>
      <c r="I94" s="261" t="str">
        <f>IF(COUNTIFS('0919門市清單主檔'!C:C,B94,'0919門市清單主檔'!AF:AF,$H$4)=1,
    IF(COUNTIFS(IM!F:F,A94,IM!AC:AC,"*"&amp;$H$4&amp;"*") + COUNTIFS('0919門市清單主檔'!C:C,B94,'0919門市清單主檔'!AF:AF,$H$4) &gt; 1,
       "V","未完工"),"-")</f>
        <v>-</v>
      </c>
      <c r="J94" s="261" t="str">
        <f>IF(
    COUNTIFS('0919門市清單主檔'!C:C,B94,'0919門市清單主檔'!AC:AC,$H$2)=1,
    IF(
        COUNTIFS(
            IM!F:F,A94,
            IM!AC:AC,"*"&amp;$H$2&amp;"*",
            IM!X:X,"&gt;="&amp;$M$1,
            IM!X:X,"&lt;="&amp;$M$3
        )
        + COUNTIFS('0919門市清單主檔'!C:C,B94,'0919門市清單主檔'!AC:AC,$H$2)
        &gt;1,
        "V",
        "未完工"
    ),
    "-"
)</f>
        <v>-</v>
      </c>
      <c r="K94" s="126" t="str">
        <f>IF(
    COUNTIFS('0919門市清單主檔'!C:C,B94,'0919門市清單主檔'!AD:AD,$H$3)=1,
    IF(
        COUNTIFS(
            IM!F:F,A94,
            IM!AC:AC,"*"&amp;$H$3&amp;"*",
            IM!X:X,"&gt;="&amp;$M$1,
            IM!X:X,"&lt;="&amp;$N$3
        )
        + COUNTIFS('0919門市清單主檔'!C:C,B94,'0919門市清單主檔'!AD:AD,$H$3)
        &gt;1,
        "V",
        "未完工"
    ),
    "-"
)</f>
        <v>V</v>
      </c>
      <c r="L94" s="120" t="str">
        <f>_xlfn.XLOOKUP(A94,'0919門市清單主檔'!B:B,'0919門市清單主檔'!V:V,"")</f>
        <v>三重區</v>
      </c>
      <c r="M94" s="153" t="str">
        <f>VLOOKUP(A94,門市主檔!A:B,2,FALSE)</f>
        <v>三重大有店</v>
      </c>
      <c r="N94" s="482" t="str">
        <f>IF(F94="閉店不保養",VLOOKUP(A94,門市狀態!A:C,3,FALSE),"")</f>
        <v/>
      </c>
      <c r="O94" s="406" t="str">
        <f>IF(VLOOKUP(A94,門市主檔!A:F,6,FALSE)="跨季補單","跨季補單","")</f>
        <v/>
      </c>
      <c r="Q94" s="119" t="s">
        <v>9211</v>
      </c>
      <c r="R94" s="119"/>
      <c r="S94" s="153" t="str">
        <f>_xlfn.XLOOKUP(A94,'0919門市清單主檔'!B:B,'0919門市清單主檔'!J:J,"")</f>
        <v>新北市三重區中正北路518號</v>
      </c>
    </row>
    <row r="95" spans="1:19" ht="21.6" customHeight="1">
      <c r="A95" s="120">
        <v>4968</v>
      </c>
      <c r="B95" s="120" t="str">
        <f>_xlfn.XLOOKUP(A95,門市主檔!A:A,門市主檔!B:B,"")</f>
        <v>三重太璞宮</v>
      </c>
      <c r="C95" s="146" t="str">
        <f>IF(COUNTIFS(門市主檔!A:A,A95,門市主檔!I:I,"PMQ2",門市主檔!J:J,"&lt;"&amp;$M$2)&gt;0,"V","")</f>
        <v>V</v>
      </c>
      <c r="D95" s="146" t="str">
        <f>IF(AND(C95&lt;&gt;"V", COUNTIFS(門市主檔!A:A,A95,門市主檔!I:I,"PMQ2",門市主檔!J:J,"&lt;"&amp;$M$3)&gt;0), "V", "")</f>
        <v/>
      </c>
      <c r="E95" s="146" t="str">
        <f>IF(AND(C95&lt;&gt;"V",D95&lt;&gt;"V", COUNTIFS(門市主檔!A:A,A95,門市主檔!I:I,"PMQ2")), "V", "")</f>
        <v/>
      </c>
      <c r="F95" s="120" t="str">
        <f>_xlfn.LET(
 _xlpm.狀態, IFERROR(VLOOKUP(A95,門市狀態!A:D,4,FALSE),""),
 IF(
   _xlpm.狀態&lt;&gt;"",
   _xlpm.狀態,
   IF(COUNTBLANK(C95:E95)=3,"未保養","")
 )
)</f>
        <v/>
      </c>
      <c r="G95" s="120" t="str">
        <f>IF(COUNTIFS('0919門市清單主檔'!C:C,B95,'0919門市清單主檔'!AH:AH,$H$6)=1,
    IF(COUNTIFS(IM!F:F,A95,IM!AC:AC,"*"&amp;$H$6&amp;"*") + COUNTIFS('0919門市清單主檔'!C:C,B95,'0919門市清單主檔'!AH:AH,$H$6) &gt; 1,
       "V","未完工"),"-")</f>
        <v>-</v>
      </c>
      <c r="H95" s="261" t="str">
        <f>IF(COUNTIFS('0919門市清單主檔'!C:C,B95,'0919門市清單主檔'!AG:AG,$H$5)=1,
    IF(COUNTIFS(IM!F:F,A95,IM!AC:AC,"*"&amp;$H$5&amp;"*") + COUNTIFS('0919門市清單主檔'!C:C,B95,'0919門市清單主檔'!AG:AG,$H$5) &gt; 1,
       "V","未完工"),"-")</f>
        <v>-</v>
      </c>
      <c r="I95" s="261" t="str">
        <f>IF(COUNTIFS('0919門市清單主檔'!C:C,B95,'0919門市清單主檔'!AF:AF,$H$4)=1,
    IF(COUNTIFS(IM!F:F,A95,IM!AC:AC,"*"&amp;$H$4&amp;"*") + COUNTIFS('0919門市清單主檔'!C:C,B95,'0919門市清單主檔'!AF:AF,$H$4) &gt; 1,
       "V","未完工"),"-")</f>
        <v>-</v>
      </c>
      <c r="J95" s="261" t="str">
        <f>IF(
    COUNTIFS('0919門市清單主檔'!C:C,B95,'0919門市清單主檔'!AC:AC,$H$2)=1,
    IF(
        COUNTIFS(
            IM!F:F,A95,
            IM!AC:AC,"*"&amp;$H$2&amp;"*",
            IM!X:X,"&gt;="&amp;$M$1,
            IM!X:X,"&lt;="&amp;$M$3
        )
        + COUNTIFS('0919門市清單主檔'!C:C,B95,'0919門市清單主檔'!AC:AC,$H$2)
        &gt;1,
        "V",
        "未完工"
    ),
    "-"
)</f>
        <v>-</v>
      </c>
      <c r="K95" s="126" t="str">
        <f>IF(
    COUNTIFS('0919門市清單主檔'!C:C,B95,'0919門市清單主檔'!AD:AD,$H$3)=1,
    IF(
        COUNTIFS(
            IM!F:F,A95,
            IM!AC:AC,"*"&amp;$H$3&amp;"*",
            IM!X:X,"&gt;="&amp;$M$1,
            IM!X:X,"&lt;="&amp;$N$3
        )
        + COUNTIFS('0919門市清單主檔'!C:C,B95,'0919門市清單主檔'!AD:AD,$H$3)
        &gt;1,
        "V",
        "未完工"
    ),
    "-"
)</f>
        <v>V</v>
      </c>
      <c r="L95" s="120" t="str">
        <f>_xlfn.XLOOKUP(A95,'0919門市清單主檔'!B:B,'0919門市清單主檔'!V:V,"")</f>
        <v>三重區</v>
      </c>
      <c r="M95" s="153" t="str">
        <f>VLOOKUP(A95,門市主檔!A:B,2,FALSE)</f>
        <v>三重太璞宮</v>
      </c>
      <c r="N95" s="482" t="str">
        <f>IF(F95="閉店不保養",VLOOKUP(A95,門市狀態!A:C,3,FALSE),"")</f>
        <v/>
      </c>
      <c r="O95" s="406" t="str">
        <f>IF(VLOOKUP(A95,門市主檔!A:F,6,FALSE)="跨季補單","跨季補單","")</f>
        <v/>
      </c>
      <c r="Q95" s="119" t="s">
        <v>9211</v>
      </c>
      <c r="R95" s="119"/>
      <c r="S95" s="153" t="str">
        <f>_xlfn.XLOOKUP(A95,'0919門市清單主檔'!B:B,'0919門市清單主檔'!J:J,"")</f>
        <v>新北市三重區中正北路430號及430之1號一樓全部</v>
      </c>
    </row>
    <row r="96" spans="1:19" ht="21.6" customHeight="1">
      <c r="A96" s="120">
        <v>4155</v>
      </c>
      <c r="B96" s="120" t="str">
        <f>_xlfn.XLOOKUP(A96,門市主檔!A:A,門市主檔!B:B,"")</f>
        <v>三重穀保店</v>
      </c>
      <c r="C96" s="146" t="str">
        <f>IF(COUNTIFS(門市主檔!A:A,A96,門市主檔!I:I,"PMQ2",門市主檔!J:J,"&lt;"&amp;$M$2)&gt;0,"V","")</f>
        <v>V</v>
      </c>
      <c r="D96" s="146" t="str">
        <f>IF(AND(C96&lt;&gt;"V", COUNTIFS(門市主檔!A:A,A96,門市主檔!I:I,"PMQ2",門市主檔!J:J,"&lt;"&amp;$M$3)&gt;0), "V", "")</f>
        <v/>
      </c>
      <c r="E96" s="146" t="str">
        <f>IF(AND(C96&lt;&gt;"V",D96&lt;&gt;"V", COUNTIFS(門市主檔!A:A,A96,門市主檔!I:I,"PMQ2")), "V", "")</f>
        <v/>
      </c>
      <c r="F96" s="120" t="str">
        <f>_xlfn.LET(
 _xlpm.狀態, IFERROR(VLOOKUP(A96,門市狀態!A:D,4,FALSE),""),
 IF(
   _xlpm.狀態&lt;&gt;"",
   _xlpm.狀態,
   IF(COUNTBLANK(C96:E96)=3,"未保養","")
 )
)</f>
        <v/>
      </c>
      <c r="G96" s="120" t="str">
        <f>IF(COUNTIFS('0919門市清單主檔'!C:C,B96,'0919門市清單主檔'!AH:AH,$H$6)=1,
    IF(COUNTIFS(IM!F:F,A96,IM!AC:AC,"*"&amp;$H$6&amp;"*") + COUNTIFS('0919門市清單主檔'!C:C,B96,'0919門市清單主檔'!AH:AH,$H$6) &gt; 1,
       "V","未完工"),"-")</f>
        <v>-</v>
      </c>
      <c r="H96" s="261" t="str">
        <f>IF(COUNTIFS('0919門市清單主檔'!C:C,B96,'0919門市清單主檔'!AG:AG,$H$5)=1,
    IF(COUNTIFS(IM!F:F,A96,IM!AC:AC,"*"&amp;$H$5&amp;"*") + COUNTIFS('0919門市清單主檔'!C:C,B96,'0919門市清單主檔'!AG:AG,$H$5) &gt; 1,
       "V","未完工"),"-")</f>
        <v>-</v>
      </c>
      <c r="I96" s="261" t="str">
        <f>IF(COUNTIFS('0919門市清單主檔'!C:C,B96,'0919門市清單主檔'!AF:AF,$H$4)=1,
    IF(COUNTIFS(IM!F:F,A96,IM!AC:AC,"*"&amp;$H$4&amp;"*") + COUNTIFS('0919門市清單主檔'!C:C,B96,'0919門市清單主檔'!AF:AF,$H$4) &gt; 1,
       "V","未完工"),"-")</f>
        <v>-</v>
      </c>
      <c r="J96" s="261" t="str">
        <f>IF(
    COUNTIFS('0919門市清單主檔'!C:C,B96,'0919門市清單主檔'!AC:AC,$H$2)=1,
    IF(
        COUNTIFS(
            IM!F:F,A96,
            IM!AC:AC,"*"&amp;$H$2&amp;"*",
            IM!X:X,"&gt;="&amp;$M$1,
            IM!X:X,"&lt;="&amp;$M$3
        )
        + COUNTIFS('0919門市清單主檔'!C:C,B96,'0919門市清單主檔'!AC:AC,$H$2)
        &gt;1,
        "V",
        "未完工"
    ),
    "-"
)</f>
        <v>-</v>
      </c>
      <c r="K96" s="126" t="str">
        <f>IF(
    COUNTIFS('0919門市清單主檔'!C:C,B96,'0919門市清單主檔'!AD:AD,$H$3)=1,
    IF(
        COUNTIFS(
            IM!F:F,A96,
            IM!AC:AC,"*"&amp;$H$3&amp;"*",
            IM!X:X,"&gt;="&amp;$M$1,
            IM!X:X,"&lt;="&amp;$N$3
        )
        + COUNTIFS('0919門市清單主檔'!C:C,B96,'0919門市清單主檔'!AD:AD,$H$3)
        &gt;1,
        "V",
        "未完工"
    ),
    "-"
)</f>
        <v>V</v>
      </c>
      <c r="L96" s="120" t="str">
        <f>_xlfn.XLOOKUP(A96,'0919門市清單主檔'!B:B,'0919門市清單主檔'!V:V,"")</f>
        <v>三重區</v>
      </c>
      <c r="M96" s="153" t="str">
        <f>VLOOKUP(A96,門市主檔!A:B,2,FALSE)</f>
        <v>三重穀保店</v>
      </c>
      <c r="N96" s="482" t="str">
        <f>IF(F96="閉店不保養",VLOOKUP(A96,門市狀態!A:C,3,FALSE),"")</f>
        <v/>
      </c>
      <c r="O96" s="406" t="str">
        <f>IF(VLOOKUP(A96,門市主檔!A:F,6,FALSE)="跨季補單","跨季補單","")</f>
        <v/>
      </c>
      <c r="Q96" s="119" t="s">
        <v>9211</v>
      </c>
      <c r="R96" s="119"/>
      <c r="S96" s="153" t="str">
        <f>_xlfn.XLOOKUP(A96,'0919門市清單主檔'!B:B,'0919門市清單主檔'!J:J,"")</f>
        <v>新北市三重區中正北路415號及417號1樓全部</v>
      </c>
    </row>
    <row r="97" spans="1:19" ht="21.6" customHeight="1">
      <c r="A97" s="120">
        <v>4652</v>
      </c>
      <c r="B97" s="120" t="str">
        <f>_xlfn.XLOOKUP(A97,門市主檔!A:A,門市主檔!B:B,"")</f>
        <v>三重商工店</v>
      </c>
      <c r="C97" s="146" t="str">
        <f>IF(COUNTIFS(門市主檔!A:A,A97,門市主檔!I:I,"PMQ2",門市主檔!J:J,"&lt;"&amp;$M$2)&gt;0,"V","")</f>
        <v/>
      </c>
      <c r="D97" s="146" t="str">
        <f>IF(AND(C97&lt;&gt;"V", COUNTIFS(門市主檔!A:A,A97,門市主檔!I:I,"PMQ2",門市主檔!J:J,"&lt;"&amp;$M$3)&gt;0), "V", "")</f>
        <v>V</v>
      </c>
      <c r="E97" s="146" t="str">
        <f>IF(AND(C97&lt;&gt;"V",D97&lt;&gt;"V", COUNTIFS(門市主檔!A:A,A97,門市主檔!I:I,"PMQ2")), "V", "")</f>
        <v/>
      </c>
      <c r="F97" s="120" t="str">
        <f>_xlfn.LET(
 _xlpm.狀態, IFERROR(VLOOKUP(A97,門市狀態!A:D,4,FALSE),""),
 IF(
   _xlpm.狀態&lt;&gt;"",
   _xlpm.狀態,
   IF(COUNTBLANK(C97:E97)=3,"未保養","")
 )
)</f>
        <v/>
      </c>
      <c r="G97" s="120" t="str">
        <f>IF(COUNTIFS('0919門市清單主檔'!C:C,B97,'0919門市清單主檔'!AH:AH,$H$6)=1,
    IF(COUNTIFS(IM!F:F,A97,IM!AC:AC,"*"&amp;$H$6&amp;"*") + COUNTIFS('0919門市清單主檔'!C:C,B97,'0919門市清單主檔'!AH:AH,$H$6) &gt; 1,
       "V","未完工"),"-")</f>
        <v>-</v>
      </c>
      <c r="H97" s="261" t="str">
        <f>IF(COUNTIFS('0919門市清單主檔'!C:C,B97,'0919門市清單主檔'!AG:AG,$H$5)=1,
    IF(COUNTIFS(IM!F:F,A97,IM!AC:AC,"*"&amp;$H$5&amp;"*") + COUNTIFS('0919門市清單主檔'!C:C,B97,'0919門市清單主檔'!AG:AG,$H$5) &gt; 1,
       "V","未完工"),"-")</f>
        <v>-</v>
      </c>
      <c r="I97" s="261" t="str">
        <f>IF(COUNTIFS('0919門市清單主檔'!C:C,B97,'0919門市清單主檔'!AF:AF,$H$4)=1,
    IF(COUNTIFS(IM!F:F,A97,IM!AC:AC,"*"&amp;$H$4&amp;"*") + COUNTIFS('0919門市清單主檔'!C:C,B97,'0919門市清單主檔'!AF:AF,$H$4) &gt; 1,
       "V","未完工"),"-")</f>
        <v>-</v>
      </c>
      <c r="J97" s="261" t="str">
        <f>IF(
    COUNTIFS('0919門市清單主檔'!C:C,B97,'0919門市清單主檔'!AC:AC,$H$2)=1,
    IF(
        COUNTIFS(
            IM!F:F,A97,
            IM!AC:AC,"*"&amp;$H$2&amp;"*",
            IM!X:X,"&gt;="&amp;$M$1,
            IM!X:X,"&lt;="&amp;$M$3
        )
        + COUNTIFS('0919門市清單主檔'!C:C,B97,'0919門市清單主檔'!AC:AC,$H$2)
        &gt;1,
        "V",
        "未完工"
    ),
    "-"
)</f>
        <v>-</v>
      </c>
      <c r="K97" s="126" t="str">
        <f>IF(
    COUNTIFS('0919門市清單主檔'!C:C,B97,'0919門市清單主檔'!AD:AD,$H$3)=1,
    IF(
        COUNTIFS(
            IM!F:F,A97,
            IM!AC:AC,"*"&amp;$H$3&amp;"*",
            IM!X:X,"&gt;="&amp;$M$1,
            IM!X:X,"&lt;="&amp;$N$3
        )
        + COUNTIFS('0919門市清單主檔'!C:C,B97,'0919門市清單主檔'!AD:AD,$H$3)
        &gt;1,
        "V",
        "未完工"
    ),
    "-"
)</f>
        <v>V</v>
      </c>
      <c r="L97" s="120" t="str">
        <f>_xlfn.XLOOKUP(A97,'0919門市清單主檔'!B:B,'0919門市清單主檔'!V:V,"")</f>
        <v>三重區</v>
      </c>
      <c r="M97" s="153" t="str">
        <f>VLOOKUP(A97,門市主檔!A:B,2,FALSE)</f>
        <v>三重商工店</v>
      </c>
      <c r="N97" s="482" t="str">
        <f>IF(F97="閉店不保養",VLOOKUP(A97,門市狀態!A:C,3,FALSE),"")</f>
        <v/>
      </c>
      <c r="O97" s="406" t="str">
        <f>IF(VLOOKUP(A97,門市主檔!A:F,6,FALSE)="跨季補單","跨季補單","")</f>
        <v/>
      </c>
      <c r="Q97" s="119" t="s">
        <v>9211</v>
      </c>
      <c r="R97" s="119"/>
      <c r="S97" s="153" t="str">
        <f>_xlfn.XLOOKUP(A97,'0919門市清單主檔'!B:B,'0919門市清單主檔'!J:J,"")</f>
        <v>新北市三重區中正北路278、280及282號</v>
      </c>
    </row>
    <row r="98" spans="1:19" ht="21.6" customHeight="1">
      <c r="A98" s="120">
        <v>3983</v>
      </c>
      <c r="B98" s="120" t="str">
        <f>_xlfn.XLOOKUP(A98,門市主檔!A:A,門市主檔!B:B,"")</f>
        <v>三重星光店</v>
      </c>
      <c r="C98" s="146" t="str">
        <f>IF(COUNTIFS(門市主檔!A:A,A98,門市主檔!I:I,"PMQ2",門市主檔!J:J,"&lt;"&amp;$M$2)&gt;0,"V","")</f>
        <v/>
      </c>
      <c r="D98" s="146" t="str">
        <f>IF(AND(C98&lt;&gt;"V", COUNTIFS(門市主檔!A:A,A98,門市主檔!I:I,"PMQ2",門市主檔!J:J,"&lt;"&amp;$M$3)&gt;0), "V", "")</f>
        <v>V</v>
      </c>
      <c r="E98" s="146" t="str">
        <f>IF(AND(C98&lt;&gt;"V",D98&lt;&gt;"V", COUNTIFS(門市主檔!A:A,A98,門市主檔!I:I,"PMQ2")), "V", "")</f>
        <v/>
      </c>
      <c r="F98" s="120" t="str">
        <f>_xlfn.LET(
 _xlpm.狀態, IFERROR(VLOOKUP(A98,門市狀態!A:D,4,FALSE),""),
 IF(
   _xlpm.狀態&lt;&gt;"",
   _xlpm.狀態,
   IF(COUNTBLANK(C98:E98)=3,"未保養","")
 )
)</f>
        <v/>
      </c>
      <c r="G98" s="120" t="str">
        <f>IF(COUNTIFS('0919門市清單主檔'!C:C,B98,'0919門市清單主檔'!AH:AH,$H$6)=1,
    IF(COUNTIFS(IM!F:F,A98,IM!AC:AC,"*"&amp;$H$6&amp;"*") + COUNTIFS('0919門市清單主檔'!C:C,B98,'0919門市清單主檔'!AH:AH,$H$6) &gt; 1,
       "V","未完工"),"-")</f>
        <v>-</v>
      </c>
      <c r="H98" s="261" t="str">
        <f>IF(COUNTIFS('0919門市清單主檔'!C:C,B98,'0919門市清單主檔'!AG:AG,$H$5)=1,
    IF(COUNTIFS(IM!F:F,A98,IM!AC:AC,"*"&amp;$H$5&amp;"*") + COUNTIFS('0919門市清單主檔'!C:C,B98,'0919門市清單主檔'!AG:AG,$H$5) &gt; 1,
       "V","未完工"),"-")</f>
        <v>-</v>
      </c>
      <c r="I98" s="261" t="str">
        <f>IF(COUNTIFS('0919門市清單主檔'!C:C,B98,'0919門市清單主檔'!AF:AF,$H$4)=1,
    IF(COUNTIFS(IM!F:F,A98,IM!AC:AC,"*"&amp;$H$4&amp;"*") + COUNTIFS('0919門市清單主檔'!C:C,B98,'0919門市清單主檔'!AF:AF,$H$4) &gt; 1,
       "V","未完工"),"-")</f>
        <v>-</v>
      </c>
      <c r="J98" s="261" t="str">
        <f>IF(
    COUNTIFS('0919門市清單主檔'!C:C,B98,'0919門市清單主檔'!AC:AC,$H$2)=1,
    IF(
        COUNTIFS(
            IM!F:F,A98,
            IM!AC:AC,"*"&amp;$H$2&amp;"*",
            IM!X:X,"&gt;="&amp;$M$1,
            IM!X:X,"&lt;="&amp;$M$3
        )
        + COUNTIFS('0919門市清單主檔'!C:C,B98,'0919門市清單主檔'!AC:AC,$H$2)
        &gt;1,
        "V",
        "未完工"
    ),
    "-"
)</f>
        <v>-</v>
      </c>
      <c r="K98" s="126" t="str">
        <f>IF(
    COUNTIFS('0919門市清單主檔'!C:C,B98,'0919門市清單主檔'!AD:AD,$H$3)=1,
    IF(
        COUNTIFS(
            IM!F:F,A98,
            IM!AC:AC,"*"&amp;$H$3&amp;"*",
            IM!X:X,"&gt;="&amp;$M$1,
            IM!X:X,"&lt;="&amp;$N$3
        )
        + COUNTIFS('0919門市清單主檔'!C:C,B98,'0919門市清單主檔'!AD:AD,$H$3)
        &gt;1,
        "V",
        "未完工"
    ),
    "-"
)</f>
        <v>V</v>
      </c>
      <c r="L98" s="120" t="str">
        <f>_xlfn.XLOOKUP(A98,'0919門市清單主檔'!B:B,'0919門市清單主檔'!V:V,"")</f>
        <v>三重區</v>
      </c>
      <c r="M98" s="153" t="str">
        <f>VLOOKUP(A98,門市主檔!A:B,2,FALSE)</f>
        <v>三重星光店</v>
      </c>
      <c r="N98" s="482" t="str">
        <f>IF(F98="閉店不保養",VLOOKUP(A98,門市狀態!A:C,3,FALSE),"")</f>
        <v/>
      </c>
      <c r="O98" s="406" t="str">
        <f>IF(VLOOKUP(A98,門市主檔!A:F,6,FALSE)="跨季補單","跨季補單","")</f>
        <v/>
      </c>
      <c r="Q98" s="119" t="s">
        <v>9211</v>
      </c>
      <c r="R98" s="119"/>
      <c r="S98" s="153" t="str">
        <f>_xlfn.XLOOKUP(A98,'0919門市清單主檔'!B:B,'0919門市清單主檔'!J:J,"")</f>
        <v>新北市三重區中正北路25巷5號及7號</v>
      </c>
    </row>
    <row r="99" spans="1:19" ht="21.6" customHeight="1">
      <c r="A99" s="120" t="s">
        <v>99</v>
      </c>
      <c r="B99" s="120" t="str">
        <f>_xlfn.XLOOKUP(A99,門市主檔!A:A,門市主檔!B:B,"")</f>
        <v>三重運動公園</v>
      </c>
      <c r="C99" s="146" t="str">
        <f>IF(COUNTIFS(門市主檔!A:A,A99,門市主檔!I:I,"PMQ2",門市主檔!J:J,"&lt;"&amp;$M$2)&gt;0,"V","")</f>
        <v/>
      </c>
      <c r="D99" s="146" t="str">
        <f>IF(AND(C99&lt;&gt;"V", COUNTIFS(門市主檔!A:A,A99,門市主檔!I:I,"PMQ2",門市主檔!J:J,"&lt;"&amp;$M$3)&gt;0), "V", "")</f>
        <v/>
      </c>
      <c r="E99" s="146" t="str">
        <f>IF(AND(C99&lt;&gt;"V",D99&lt;&gt;"V", COUNTIFS(門市主檔!A:A,A99,門市主檔!I:I,"PMQ2")), "V", "")</f>
        <v>V</v>
      </c>
      <c r="F99" s="120" t="str">
        <f>_xlfn.LET(
 _xlpm.狀態, IFERROR(VLOOKUP(A99,門市狀態!A:D,4,FALSE),""),
 IF(
   _xlpm.狀態&lt;&gt;"",
   _xlpm.狀態,
   IF(COUNTBLANK(C99:E99)=3,"未保養","")
 )
)</f>
        <v/>
      </c>
      <c r="G99" s="120" t="str">
        <f>IF(COUNTIFS('0919門市清單主檔'!C:C,B99,'0919門市清單主檔'!AH:AH,$H$6)=1,
    IF(COUNTIFS(IM!F:F,A99,IM!AC:AC,"*"&amp;$H$6&amp;"*") + COUNTIFS('0919門市清單主檔'!C:C,B99,'0919門市清單主檔'!AH:AH,$H$6) &gt; 1,
       "V","未完工"),"-")</f>
        <v>-</v>
      </c>
      <c r="H99" s="261" t="str">
        <f>IF(COUNTIFS('0919門市清單主檔'!C:C,B99,'0919門市清單主檔'!AG:AG,$H$5)=1,
    IF(COUNTIFS(IM!F:F,A99,IM!AC:AC,"*"&amp;$H$5&amp;"*") + COUNTIFS('0919門市清單主檔'!C:C,B99,'0919門市清單主檔'!AG:AG,$H$5) &gt; 1,
       "V","未完工"),"-")</f>
        <v>-</v>
      </c>
      <c r="I99" s="261" t="str">
        <f>IF(COUNTIFS('0919門市清單主檔'!C:C,B99,'0919門市清單主檔'!AF:AF,$H$4)=1,
    IF(COUNTIFS(IM!F:F,A99,IM!AC:AC,"*"&amp;$H$4&amp;"*") + COUNTIFS('0919門市清單主檔'!C:C,B99,'0919門市清單主檔'!AF:AF,$H$4) &gt; 1,
       "V","未完工"),"-")</f>
        <v>-</v>
      </c>
      <c r="J99" s="261" t="str">
        <f>IF(
    COUNTIFS('0919門市清單主檔'!C:C,B99,'0919門市清單主檔'!AC:AC,$H$2)=1,
    IF(
        COUNTIFS(
            IM!F:F,A99,
            IM!AC:AC,"*"&amp;$H$2&amp;"*",
            IM!X:X,"&gt;="&amp;$M$1,
            IM!X:X,"&lt;="&amp;$M$3
        )
        + COUNTIFS('0919門市清單主檔'!C:C,B99,'0919門市清單主檔'!AC:AC,$H$2)
        &gt;1,
        "V",
        "未完工"
    ),
    "-"
)</f>
        <v>-</v>
      </c>
      <c r="K99" s="126" t="str">
        <f>IF(
    COUNTIFS('0919門市清單主檔'!C:C,B99,'0919門市清單主檔'!AD:AD,$H$3)=1,
    IF(
        COUNTIFS(
            IM!F:F,A99,
            IM!AC:AC,"*"&amp;$H$3&amp;"*",
            IM!X:X,"&gt;="&amp;$M$1,
            IM!X:X,"&lt;="&amp;$N$3
        )
        + COUNTIFS('0919門市清單主檔'!C:C,B99,'0919門市清單主檔'!AD:AD,$H$3)
        &gt;1,
        "V",
        "未完工"
    ),
    "-"
)</f>
        <v>V</v>
      </c>
      <c r="L99" s="120" t="str">
        <f>_xlfn.XLOOKUP(A99,'0919門市清單主檔'!B:B,'0919門市清單主檔'!V:V,"")</f>
        <v>三重區</v>
      </c>
      <c r="M99" s="153" t="str">
        <f>VLOOKUP(A99,門市主檔!A:B,2,FALSE)</f>
        <v>三重運動公園</v>
      </c>
      <c r="N99" s="482" t="str">
        <f>IF(F99="閉店不保養",VLOOKUP(A99,門市狀態!A:C,3,FALSE),"")</f>
        <v/>
      </c>
      <c r="O99" s="406" t="str">
        <f>IF(VLOOKUP(A99,門市主檔!A:F,6,FALSE)="跨季補單","跨季補單","")</f>
        <v/>
      </c>
      <c r="Q99" s="119" t="s">
        <v>9211</v>
      </c>
      <c r="R99" s="119"/>
      <c r="S99" s="153" t="str">
        <f>_xlfn.XLOOKUP(A99,'0919門市清單主檔'!B:B,'0919門市清單主檔'!J:J,"")</f>
        <v>新北市三重區中正北路105號</v>
      </c>
    </row>
    <row r="100" spans="1:19" ht="21.6" customHeight="1">
      <c r="A100" s="120">
        <v>4083</v>
      </c>
      <c r="B100" s="120" t="str">
        <f>_xlfn.XLOOKUP(A100,門市主檔!A:A,門市主檔!B:B,"")</f>
        <v>三重中央南</v>
      </c>
      <c r="C100" s="146" t="str">
        <f>IF(COUNTIFS(門市主檔!A:A,A100,門市主檔!I:I,"PMQ2",門市主檔!J:J,"&lt;"&amp;$M$2)&gt;0,"V","")</f>
        <v/>
      </c>
      <c r="D100" s="146" t="str">
        <f>IF(AND(C100&lt;&gt;"V", COUNTIFS(門市主檔!A:A,A100,門市主檔!I:I,"PMQ2",門市主檔!J:J,"&lt;"&amp;$M$3)&gt;0), "V", "")</f>
        <v/>
      </c>
      <c r="E100" s="146" t="str">
        <f>IF(AND(C100&lt;&gt;"V",D100&lt;&gt;"V", COUNTIFS(門市主檔!A:A,A100,門市主檔!I:I,"PMQ2")), "V", "")</f>
        <v>V</v>
      </c>
      <c r="F100" s="120" t="str">
        <f>_xlfn.LET(
 _xlpm.狀態, IFERROR(VLOOKUP(A100,門市狀態!A:D,4,FALSE),""),
 IF(
   _xlpm.狀態&lt;&gt;"",
   _xlpm.狀態,
   IF(COUNTBLANK(C100:E100)=3,"未保養","")
 )
)</f>
        <v/>
      </c>
      <c r="G100" s="120" t="str">
        <f>IF(COUNTIFS('0919門市清單主檔'!C:C,B100,'0919門市清單主檔'!AH:AH,$H$6)=1,
    IF(COUNTIFS(IM!F:F,A100,IM!AC:AC,"*"&amp;$H$6&amp;"*") + COUNTIFS('0919門市清單主檔'!C:C,B100,'0919門市清單主檔'!AH:AH,$H$6) &gt; 1,
       "V","未完工"),"-")</f>
        <v>-</v>
      </c>
      <c r="H100" s="261" t="str">
        <f>IF(COUNTIFS('0919門市清單主檔'!C:C,B100,'0919門市清單主檔'!AG:AG,$H$5)=1,
    IF(COUNTIFS(IM!F:F,A100,IM!AC:AC,"*"&amp;$H$5&amp;"*") + COUNTIFS('0919門市清單主檔'!C:C,B100,'0919門市清單主檔'!AG:AG,$H$5) &gt; 1,
       "V","未完工"),"-")</f>
        <v>-</v>
      </c>
      <c r="I100" s="261" t="str">
        <f>IF(COUNTIFS('0919門市清單主檔'!C:C,B100,'0919門市清單主檔'!AF:AF,$H$4)=1,
    IF(COUNTIFS(IM!F:F,A100,IM!AC:AC,"*"&amp;$H$4&amp;"*") + COUNTIFS('0919門市清單主檔'!C:C,B100,'0919門市清單主檔'!AF:AF,$H$4) &gt; 1,
       "V","未完工"),"-")</f>
        <v>-</v>
      </c>
      <c r="J100" s="261" t="str">
        <f>IF(
    COUNTIFS('0919門市清單主檔'!C:C,B100,'0919門市清單主檔'!AC:AC,$H$2)=1,
    IF(
        COUNTIFS(
            IM!F:F,A100,
            IM!AC:AC,"*"&amp;$H$2&amp;"*",
            IM!X:X,"&gt;="&amp;$M$1,
            IM!X:X,"&lt;="&amp;$M$3
        )
        + COUNTIFS('0919門市清單主檔'!C:C,B100,'0919門市清單主檔'!AC:AC,$H$2)
        &gt;1,
        "V",
        "未完工"
    ),
    "-"
)</f>
        <v>-</v>
      </c>
      <c r="K100" s="126" t="str">
        <f>IF(
    COUNTIFS('0919門市清單主檔'!C:C,B100,'0919門市清單主檔'!AD:AD,$H$3)=1,
    IF(
        COUNTIFS(
            IM!F:F,A100,
            IM!AC:AC,"*"&amp;$H$3&amp;"*",
            IM!X:X,"&gt;="&amp;$M$1,
            IM!X:X,"&lt;="&amp;$N$3
        )
        + COUNTIFS('0919門市清單主檔'!C:C,B100,'0919門市清單主檔'!AD:AD,$H$3)
        &gt;1,
        "V",
        "未完工"
    ),
    "-"
)</f>
        <v>V</v>
      </c>
      <c r="L100" s="120" t="str">
        <f>_xlfn.XLOOKUP(A100,'0919門市清單主檔'!B:B,'0919門市清單主檔'!V:V,"")</f>
        <v>三重區</v>
      </c>
      <c r="M100" s="153" t="str">
        <f>VLOOKUP(A100,門市主檔!A:B,2,FALSE)</f>
        <v>三重中央南</v>
      </c>
      <c r="N100" s="482" t="str">
        <f>IF(F100="閉店不保養",VLOOKUP(A100,門市狀態!A:C,3,FALSE),"")</f>
        <v/>
      </c>
      <c r="O100" s="406" t="str">
        <f>IF(VLOOKUP(A100,門市主檔!A:F,6,FALSE)="跨季補單","跨季補單","")</f>
        <v/>
      </c>
      <c r="S100" s="153" t="str">
        <f>_xlfn.XLOOKUP(A100,'0919門市清單主檔'!B:B,'0919門市清單主檔'!J:J,"")</f>
        <v>新北市三重區中央南路74號</v>
      </c>
    </row>
    <row r="101" spans="1:19" ht="21.6" customHeight="1">
      <c r="A101" s="120">
        <v>2042</v>
      </c>
      <c r="B101" s="120" t="str">
        <f>_xlfn.XLOOKUP(A101,門市主檔!A:A,門市主檔!B:B,"")</f>
        <v>三重中央北店</v>
      </c>
      <c r="C101" s="146" t="str">
        <f>IF(COUNTIFS(門市主檔!A:A,A101,門市主檔!I:I,"PMQ2",門市主檔!J:J,"&lt;"&amp;$M$2)&gt;0,"V","")</f>
        <v>V</v>
      </c>
      <c r="D101" s="146" t="str">
        <f>IF(AND(C101&lt;&gt;"V", COUNTIFS(門市主檔!A:A,A101,門市主檔!I:I,"PMQ2",門市主檔!J:J,"&lt;"&amp;$M$3)&gt;0), "V", "")</f>
        <v/>
      </c>
      <c r="E101" s="146" t="str">
        <f>IF(AND(C101&lt;&gt;"V",D101&lt;&gt;"V", COUNTIFS(門市主檔!A:A,A101,門市主檔!I:I,"PMQ2")), "V", "")</f>
        <v/>
      </c>
      <c r="F101" s="120" t="str">
        <f>_xlfn.LET(
 _xlpm.狀態, IFERROR(VLOOKUP(A101,門市狀態!A:D,4,FALSE),""),
 IF(
   _xlpm.狀態&lt;&gt;"",
   _xlpm.狀態,
   IF(COUNTBLANK(C101:E101)=3,"未保養","")
 )
)</f>
        <v/>
      </c>
      <c r="G101" s="120" t="str">
        <f>IF(COUNTIFS('0919門市清單主檔'!C:C,B101,'0919門市清單主檔'!AH:AH,$H$6)=1,
    IF(COUNTIFS(IM!F:F,A101,IM!AC:AC,"*"&amp;$H$6&amp;"*") + COUNTIFS('0919門市清單主檔'!C:C,B101,'0919門市清單主檔'!AH:AH,$H$6) &gt; 1,
       "V","未完工"),"-")</f>
        <v>-</v>
      </c>
      <c r="H101" s="261" t="str">
        <f>IF(COUNTIFS('0919門市清單主檔'!C:C,B101,'0919門市清單主檔'!AG:AG,$H$5)=1,
    IF(COUNTIFS(IM!F:F,A101,IM!AC:AC,"*"&amp;$H$5&amp;"*") + COUNTIFS('0919門市清單主檔'!C:C,B101,'0919門市清單主檔'!AG:AG,$H$5) &gt; 1,
       "V","未完工"),"-")</f>
        <v>-</v>
      </c>
      <c r="I101" s="261" t="str">
        <f>IF(COUNTIFS('0919門市清單主檔'!C:C,B101,'0919門市清單主檔'!AF:AF,$H$4)=1,
    IF(COUNTIFS(IM!F:F,A101,IM!AC:AC,"*"&amp;$H$4&amp;"*") + COUNTIFS('0919門市清單主檔'!C:C,B101,'0919門市清單主檔'!AF:AF,$H$4) &gt; 1,
       "V","未完工"),"-")</f>
        <v>-</v>
      </c>
      <c r="J101" s="261" t="str">
        <f>IF(
    COUNTIFS('0919門市清單主檔'!C:C,B101,'0919門市清單主檔'!AC:AC,$H$2)=1,
    IF(
        COUNTIFS(
            IM!F:F,A101,
            IM!AC:AC,"*"&amp;$H$2&amp;"*",
            IM!X:X,"&gt;="&amp;$M$1,
            IM!X:X,"&lt;="&amp;$M$3
        )
        + COUNTIFS('0919門市清單主檔'!C:C,B101,'0919門市清單主檔'!AC:AC,$H$2)
        &gt;1,
        "V",
        "未完工"
    ),
    "-"
)</f>
        <v>-</v>
      </c>
      <c r="K101" s="126" t="str">
        <f>IF(
    COUNTIFS('0919門市清單主檔'!C:C,B101,'0919門市清單主檔'!AD:AD,$H$3)=1,
    IF(
        COUNTIFS(
            IM!F:F,A101,
            IM!AC:AC,"*"&amp;$H$3&amp;"*",
            IM!X:X,"&gt;="&amp;$M$1,
            IM!X:X,"&lt;="&amp;$N$3
        )
        + COUNTIFS('0919門市清單主檔'!C:C,B101,'0919門市清單主檔'!AD:AD,$H$3)
        &gt;1,
        "V",
        "未完工"
    ),
    "-"
)</f>
        <v>V</v>
      </c>
      <c r="L101" s="120" t="str">
        <f>_xlfn.XLOOKUP(A101,'0919門市清單主檔'!B:B,'0919門市清單主檔'!V:V,"")</f>
        <v>三重區</v>
      </c>
      <c r="M101" s="153" t="str">
        <f>VLOOKUP(A101,門市主檔!A:B,2,FALSE)</f>
        <v>三重中央北店</v>
      </c>
      <c r="N101" s="482" t="str">
        <f>IF(F101="閉店不保養",VLOOKUP(A101,門市狀態!A:C,3,FALSE),"")</f>
        <v/>
      </c>
      <c r="O101" s="406" t="str">
        <f>IF(VLOOKUP(A101,門市主檔!A:F,6,FALSE)="跨季補單","跨季補單","")</f>
        <v/>
      </c>
      <c r="Q101" s="119" t="s">
        <v>9211</v>
      </c>
      <c r="R101" s="119"/>
      <c r="S101" s="153" t="str">
        <f>_xlfn.XLOOKUP(A101,'0919門市清單主檔'!B:B,'0919門市清單主檔'!J:J,"")</f>
        <v>新北市三重區中央北路68號</v>
      </c>
    </row>
    <row r="102" spans="1:19" ht="21.6" customHeight="1">
      <c r="A102" s="120">
        <v>2935</v>
      </c>
      <c r="B102" s="120" t="str">
        <f>_xlfn.XLOOKUP(A102,門市主檔!A:A,門市主檔!B:B,"")</f>
        <v>三重夜市口</v>
      </c>
      <c r="C102" s="146" t="str">
        <f>IF(COUNTIFS(門市主檔!A:A,A102,門市主檔!I:I,"PMQ2",門市主檔!J:J,"&lt;"&amp;$M$2)&gt;0,"V","")</f>
        <v>V</v>
      </c>
      <c r="D102" s="146" t="str">
        <f>IF(AND(C102&lt;&gt;"V", COUNTIFS(門市主檔!A:A,A102,門市主檔!I:I,"PMQ2",門市主檔!J:J,"&lt;"&amp;$M$3)&gt;0), "V", "")</f>
        <v/>
      </c>
      <c r="E102" s="146" t="str">
        <f>IF(AND(C102&lt;&gt;"V",D102&lt;&gt;"V", COUNTIFS(門市主檔!A:A,A102,門市主檔!I:I,"PMQ2")), "V", "")</f>
        <v/>
      </c>
      <c r="F102" s="120" t="str">
        <f>_xlfn.LET(
 _xlpm.狀態, IFERROR(VLOOKUP(A102,門市狀態!A:D,4,FALSE),""),
 IF(
   _xlpm.狀態&lt;&gt;"",
   _xlpm.狀態,
   IF(COUNTBLANK(C102:E102)=3,"未保養","")
 )
)</f>
        <v/>
      </c>
      <c r="G102" s="120" t="str">
        <f>IF(COUNTIFS('0919門市清單主檔'!C:C,B102,'0919門市清單主檔'!AH:AH,$H$6)=1,
    IF(COUNTIFS(IM!F:F,A102,IM!AC:AC,"*"&amp;$H$6&amp;"*") + COUNTIFS('0919門市清單主檔'!C:C,B102,'0919門市清單主檔'!AH:AH,$H$6) &gt; 1,
       "V","未完工"),"-")</f>
        <v>-</v>
      </c>
      <c r="H102" s="261" t="str">
        <f>IF(COUNTIFS('0919門市清單主檔'!C:C,B102,'0919門市清單主檔'!AG:AG,$H$5)=1,
    IF(COUNTIFS(IM!F:F,A102,IM!AC:AC,"*"&amp;$H$5&amp;"*") + COUNTIFS('0919門市清單主檔'!C:C,B102,'0919門市清單主檔'!AG:AG,$H$5) &gt; 1,
       "V","未完工"),"-")</f>
        <v>-</v>
      </c>
      <c r="I102" s="261" t="str">
        <f>IF(COUNTIFS('0919門市清單主檔'!C:C,B102,'0919門市清單主檔'!AF:AF,$H$4)=1,
    IF(COUNTIFS(IM!F:F,A102,IM!AC:AC,"*"&amp;$H$4&amp;"*") + COUNTIFS('0919門市清單主檔'!C:C,B102,'0919門市清單主檔'!AF:AF,$H$4) &gt; 1,
       "V","未完工"),"-")</f>
        <v>-</v>
      </c>
      <c r="J102" s="261" t="str">
        <f>IF(
    COUNTIFS('0919門市清單主檔'!C:C,B102,'0919門市清單主檔'!AC:AC,$H$2)=1,
    IF(
        COUNTIFS(
            IM!F:F,A102,
            IM!AC:AC,"*"&amp;$H$2&amp;"*",
            IM!X:X,"&gt;="&amp;$M$1,
            IM!X:X,"&lt;="&amp;$M$3
        )
        + COUNTIFS('0919門市清單主檔'!C:C,B102,'0919門市清單主檔'!AC:AC,$H$2)
        &gt;1,
        "V",
        "未完工"
    ),
    "-"
)</f>
        <v>-</v>
      </c>
      <c r="K102" s="126" t="str">
        <f>IF(
    COUNTIFS('0919門市清單主檔'!C:C,B102,'0919門市清單主檔'!AD:AD,$H$3)=1,
    IF(
        COUNTIFS(
            IM!F:F,A102,
            IM!AC:AC,"*"&amp;$H$3&amp;"*",
            IM!X:X,"&gt;="&amp;$M$1,
            IM!X:X,"&lt;="&amp;$N$3
        )
        + COUNTIFS('0919門市清單主檔'!C:C,B102,'0919門市清單主檔'!AD:AD,$H$3)
        &gt;1,
        "V",
        "未完工"
    ),
    "-"
)</f>
        <v>V</v>
      </c>
      <c r="L102" s="120" t="str">
        <f>_xlfn.XLOOKUP(A102,'0919門市清單主檔'!B:B,'0919門市清單主檔'!V:V,"")</f>
        <v>三重區</v>
      </c>
      <c r="M102" s="153" t="str">
        <f>VLOOKUP(A102,門市主檔!A:B,2,FALSE)</f>
        <v>三重夜市口</v>
      </c>
      <c r="N102" s="482" t="str">
        <f>IF(F102="閉店不保養",VLOOKUP(A102,門市狀態!A:C,3,FALSE),"")</f>
        <v/>
      </c>
      <c r="O102" s="406" t="str">
        <f>IF(VLOOKUP(A102,門市主檔!A:F,6,FALSE)="跨季補單","跨季補單","")</f>
        <v/>
      </c>
      <c r="S102" s="153" t="str">
        <f>_xlfn.XLOOKUP(A102,'0919門市清單主檔'!B:B,'0919門市清單主檔'!J:J,"")</f>
        <v>新北市三重區中央北路2號</v>
      </c>
    </row>
    <row r="103" spans="1:19" ht="21.6" customHeight="1">
      <c r="A103" s="120">
        <v>2303</v>
      </c>
      <c r="B103" s="120" t="str">
        <f>_xlfn.XLOOKUP(A103,門市主檔!A:A,門市主檔!B:B,"")</f>
        <v>三重三和夜市</v>
      </c>
      <c r="C103" s="146" t="str">
        <f>IF(COUNTIFS(門市主檔!A:A,A103,門市主檔!I:I,"PMQ2",門市主檔!J:J,"&lt;"&amp;$M$2)&gt;0,"V","")</f>
        <v/>
      </c>
      <c r="D103" s="146" t="str">
        <f>IF(AND(C103&lt;&gt;"V", COUNTIFS(門市主檔!A:A,A103,門市主檔!I:I,"PMQ2",門市主檔!J:J,"&lt;"&amp;$M$3)&gt;0), "V", "")</f>
        <v/>
      </c>
      <c r="E103" s="146" t="str">
        <f>IF(AND(C103&lt;&gt;"V",D103&lt;&gt;"V", COUNTIFS(門市主檔!A:A,A103,門市主檔!I:I,"PMQ2")), "V", "")</f>
        <v>V</v>
      </c>
      <c r="F103" s="120" t="str">
        <f>_xlfn.LET(
 _xlpm.狀態, IFERROR(VLOOKUP(A103,門市狀態!A:D,4,FALSE),""),
 IF(
   _xlpm.狀態&lt;&gt;"",
   _xlpm.狀態,
   IF(COUNTBLANK(C103:E103)=3,"未保養","")
 )
)</f>
        <v/>
      </c>
      <c r="G103" s="120" t="str">
        <f>IF(COUNTIFS('0919門市清單主檔'!C:C,B103,'0919門市清單主檔'!AH:AH,$H$6)=1,
    IF(COUNTIFS(IM!F:F,A103,IM!AC:AC,"*"&amp;$H$6&amp;"*") + COUNTIFS('0919門市清單主檔'!C:C,B103,'0919門市清單主檔'!AH:AH,$H$6) &gt; 1,
       "V","未完工"),"-")</f>
        <v>-</v>
      </c>
      <c r="H103" s="261" t="str">
        <f>IF(COUNTIFS('0919門市清單主檔'!C:C,B103,'0919門市清單主檔'!AG:AG,$H$5)=1,
    IF(COUNTIFS(IM!F:F,A103,IM!AC:AC,"*"&amp;$H$5&amp;"*") + COUNTIFS('0919門市清單主檔'!C:C,B103,'0919門市清單主檔'!AG:AG,$H$5) &gt; 1,
       "V","未完工"),"-")</f>
        <v>-</v>
      </c>
      <c r="I103" s="261" t="str">
        <f>IF(COUNTIFS('0919門市清單主檔'!C:C,B103,'0919門市清單主檔'!AF:AF,$H$4)=1,
    IF(COUNTIFS(IM!F:F,A103,IM!AC:AC,"*"&amp;$H$4&amp;"*") + COUNTIFS('0919門市清單主檔'!C:C,B103,'0919門市清單主檔'!AF:AF,$H$4) &gt; 1,
       "V","未完工"),"-")</f>
        <v>-</v>
      </c>
      <c r="J103" s="261" t="str">
        <f>IF(
    COUNTIFS('0919門市清單主檔'!C:C,B103,'0919門市清單主檔'!AC:AC,$H$2)=1,
    IF(
        COUNTIFS(
            IM!F:F,A103,
            IM!AC:AC,"*"&amp;$H$2&amp;"*",
            IM!X:X,"&gt;="&amp;$M$1,
            IM!X:X,"&lt;="&amp;$M$3
        )
        + COUNTIFS('0919門市清單主檔'!C:C,B103,'0919門市清單主檔'!AC:AC,$H$2)
        &gt;1,
        "V",
        "未完工"
    ),
    "-"
)</f>
        <v>-</v>
      </c>
      <c r="K103" s="126" t="str">
        <f>IF(
    COUNTIFS('0919門市清單主檔'!C:C,B103,'0919門市清單主檔'!AD:AD,$H$3)=1,
    IF(
        COUNTIFS(
            IM!F:F,A103,
            IM!AC:AC,"*"&amp;$H$3&amp;"*",
            IM!X:X,"&gt;="&amp;$M$1,
            IM!X:X,"&lt;="&amp;$N$3
        )
        + COUNTIFS('0919門市清單主檔'!C:C,B103,'0919門市清單主檔'!AD:AD,$H$3)
        &gt;1,
        "V",
        "未完工"
    ),
    "-"
)</f>
        <v>V</v>
      </c>
      <c r="L103" s="120" t="str">
        <f>_xlfn.XLOOKUP(A103,'0919門市清單主檔'!B:B,'0919門市清單主檔'!V:V,"")</f>
        <v>三重區</v>
      </c>
      <c r="M103" s="153" t="str">
        <f>VLOOKUP(A103,門市主檔!A:B,2,FALSE)</f>
        <v>三重三和夜市</v>
      </c>
      <c r="N103" s="482" t="str">
        <f>IF(F103="閉店不保養",VLOOKUP(A103,門市狀態!A:C,3,FALSE),"")</f>
        <v/>
      </c>
      <c r="O103" s="406" t="str">
        <f>IF(VLOOKUP(A103,門市主檔!A:F,6,FALSE)="跨季補單","跨季補單","")</f>
        <v/>
      </c>
      <c r="Q103" s="119" t="s">
        <v>9211</v>
      </c>
      <c r="R103" s="119"/>
      <c r="S103" s="153" t="str">
        <f>_xlfn.XLOOKUP(A103,'0919門市清單主檔'!B:B,'0919門市清單主檔'!J:J,"")</f>
        <v>新北市三重區中央北路132號</v>
      </c>
    </row>
    <row r="104" spans="1:19" ht="21.6" customHeight="1">
      <c r="A104" s="120">
        <v>4539</v>
      </c>
      <c r="B104" s="120" t="str">
        <f>_xlfn.XLOOKUP(A104,門市主檔!A:A,門市主檔!B:B,"")</f>
        <v>三重自信店</v>
      </c>
      <c r="C104" s="146" t="str">
        <f>IF(COUNTIFS(門市主檔!A:A,A104,門市主檔!I:I,"PMQ2",門市主檔!J:J,"&lt;"&amp;$M$2)&gt;0,"V","")</f>
        <v/>
      </c>
      <c r="D104" s="146" t="str">
        <f>IF(AND(C104&lt;&gt;"V", COUNTIFS(門市主檔!A:A,A104,門市主檔!I:I,"PMQ2",門市主檔!J:J,"&lt;"&amp;$M$3)&gt;0), "V", "")</f>
        <v>V</v>
      </c>
      <c r="E104" s="146" t="str">
        <f>IF(AND(C104&lt;&gt;"V",D104&lt;&gt;"V", COUNTIFS(門市主檔!A:A,A104,門市主檔!I:I,"PMQ2")), "V", "")</f>
        <v/>
      </c>
      <c r="F104" s="120" t="str">
        <f>_xlfn.LET(
 _xlpm.狀態, IFERROR(VLOOKUP(A104,門市狀態!A:D,4,FALSE),""),
 IF(
   _xlpm.狀態&lt;&gt;"",
   _xlpm.狀態,
   IF(COUNTBLANK(C104:E104)=3,"未保養","")
 )
)</f>
        <v/>
      </c>
      <c r="G104" s="120" t="str">
        <f>IF(COUNTIFS('0919門市清單主檔'!C:C,B104,'0919門市清單主檔'!AH:AH,$H$6)=1,
    IF(COUNTIFS(IM!F:F,A104,IM!AC:AC,"*"&amp;$H$6&amp;"*") + COUNTIFS('0919門市清單主檔'!C:C,B104,'0919門市清單主檔'!AH:AH,$H$6) &gt; 1,
       "V","未完工"),"-")</f>
        <v>-</v>
      </c>
      <c r="H104" s="261" t="str">
        <f>IF(COUNTIFS('0919門市清單主檔'!C:C,B104,'0919門市清單主檔'!AG:AG,$H$5)=1,
    IF(COUNTIFS(IM!F:F,A104,IM!AC:AC,"*"&amp;$H$5&amp;"*") + COUNTIFS('0919門市清單主檔'!C:C,B104,'0919門市清單主檔'!AG:AG,$H$5) &gt; 1,
       "V","未完工"),"-")</f>
        <v>-</v>
      </c>
      <c r="I104" s="261" t="str">
        <f>IF(COUNTIFS('0919門市清單主檔'!C:C,B104,'0919門市清單主檔'!AF:AF,$H$4)=1,
    IF(COUNTIFS(IM!F:F,A104,IM!AC:AC,"*"&amp;$H$4&amp;"*") + COUNTIFS('0919門市清單主檔'!C:C,B104,'0919門市清單主檔'!AF:AF,$H$4) &gt; 1,
       "V","未完工"),"-")</f>
        <v>V</v>
      </c>
      <c r="J104" s="261" t="str">
        <f>IF(
    COUNTIFS('0919門市清單主檔'!C:C,B104,'0919門市清單主檔'!AC:AC,$H$2)=1,
    IF(
        COUNTIFS(
            IM!F:F,A104,
            IM!AC:AC,"*"&amp;$H$2&amp;"*",
            IM!X:X,"&gt;="&amp;$M$1,
            IM!X:X,"&lt;="&amp;$M$3
        )
        + COUNTIFS('0919門市清單主檔'!C:C,B104,'0919門市清單主檔'!AC:AC,$H$2)
        &gt;1,
        "V",
        "未完工"
    ),
    "-"
)</f>
        <v>-</v>
      </c>
      <c r="K104" s="126" t="str">
        <f>IF(
    COUNTIFS('0919門市清單主檔'!C:C,B104,'0919門市清單主檔'!AD:AD,$H$3)=1,
    IF(
        COUNTIFS(
            IM!F:F,A104,
            IM!AC:AC,"*"&amp;$H$3&amp;"*",
            IM!X:X,"&gt;="&amp;$M$1,
            IM!X:X,"&lt;="&amp;$N$3
        )
        + COUNTIFS('0919門市清單主檔'!C:C,B104,'0919門市清單主檔'!AD:AD,$H$3)
        &gt;1,
        "V",
        "未完工"
    ),
    "-"
)</f>
        <v>V</v>
      </c>
      <c r="L104" s="120" t="str">
        <f>_xlfn.XLOOKUP(A104,'0919門市清單主檔'!B:B,'0919門市清單主檔'!V:V,"")</f>
        <v>三重區</v>
      </c>
      <c r="M104" s="153" t="str">
        <f>VLOOKUP(A104,門市主檔!A:B,2,FALSE)</f>
        <v>三重自信店</v>
      </c>
      <c r="N104" s="482" t="str">
        <f>IF(F104="閉店不保養",VLOOKUP(A104,門市狀態!A:C,3,FALSE),"")</f>
        <v/>
      </c>
      <c r="O104" s="406" t="str">
        <f>IF(VLOOKUP(A104,門市主檔!A:F,6,FALSE)="跨季補單","跨季補單","")</f>
        <v/>
      </c>
      <c r="S104" s="153" t="str">
        <f>_xlfn.XLOOKUP(A104,'0919門市清單主檔'!B:B,'0919門市清單主檔'!J:J,"")</f>
        <v>新北市三重區大智街22號及24號</v>
      </c>
    </row>
    <row r="105" spans="1:19" ht="21.6" customHeight="1">
      <c r="A105" s="120">
        <v>2302</v>
      </c>
      <c r="B105" s="120" t="str">
        <f>_xlfn.XLOOKUP(A105,門市主檔!A:A,門市主檔!B:B,"")</f>
        <v>三重重安店</v>
      </c>
      <c r="C105" s="146" t="str">
        <f>IF(COUNTIFS(門市主檔!A:A,A105,門市主檔!I:I,"PMQ2",門市主檔!J:J,"&lt;"&amp;$M$2)&gt;0,"V","")</f>
        <v/>
      </c>
      <c r="D105" s="146" t="str">
        <f>IF(AND(C105&lt;&gt;"V", COUNTIFS(門市主檔!A:A,A105,門市主檔!I:I,"PMQ2",門市主檔!J:J,"&lt;"&amp;$M$3)&gt;0), "V", "")</f>
        <v>V</v>
      </c>
      <c r="E105" s="146" t="str">
        <f>IF(AND(C105&lt;&gt;"V",D105&lt;&gt;"V", COUNTIFS(門市主檔!A:A,A105,門市主檔!I:I,"PMQ2")), "V", "")</f>
        <v/>
      </c>
      <c r="F105" s="120" t="str">
        <f>_xlfn.LET(
 _xlpm.狀態, IFERROR(VLOOKUP(A105,門市狀態!A:D,4,FALSE),""),
 IF(
   _xlpm.狀態&lt;&gt;"",
   _xlpm.狀態,
   IF(COUNTBLANK(C105:E105)=3,"未保養","")
 )
)</f>
        <v/>
      </c>
      <c r="G105" s="120" t="str">
        <f>IF(COUNTIFS('0919門市清單主檔'!C:C,B105,'0919門市清單主檔'!AH:AH,$H$6)=1,
    IF(COUNTIFS(IM!F:F,A105,IM!AC:AC,"*"&amp;$H$6&amp;"*") + COUNTIFS('0919門市清單主檔'!C:C,B105,'0919門市清單主檔'!AH:AH,$H$6) &gt; 1,
       "V","未完工"),"-")</f>
        <v>-</v>
      </c>
      <c r="H105" s="261" t="str">
        <f>IF(COUNTIFS('0919門市清單主檔'!C:C,B105,'0919門市清單主檔'!AG:AG,$H$5)=1,
    IF(COUNTIFS(IM!F:F,A105,IM!AC:AC,"*"&amp;$H$5&amp;"*") + COUNTIFS('0919門市清單主檔'!C:C,B105,'0919門市清單主檔'!AG:AG,$H$5) &gt; 1,
       "V","未完工"),"-")</f>
        <v>-</v>
      </c>
      <c r="I105" s="261" t="str">
        <f>IF(COUNTIFS('0919門市清單主檔'!C:C,B105,'0919門市清單主檔'!AF:AF,$H$4)=1,
    IF(COUNTIFS(IM!F:F,A105,IM!AC:AC,"*"&amp;$H$4&amp;"*") + COUNTIFS('0919門市清單主檔'!C:C,B105,'0919門市清單主檔'!AF:AF,$H$4) &gt; 1,
       "V","未完工"),"-")</f>
        <v>-</v>
      </c>
      <c r="J105" s="261" t="str">
        <f>IF(
    COUNTIFS('0919門市清單主檔'!C:C,B105,'0919門市清單主檔'!AC:AC,$H$2)=1,
    IF(
        COUNTIFS(
            IM!F:F,A105,
            IM!AC:AC,"*"&amp;$H$2&amp;"*",
            IM!X:X,"&gt;="&amp;$M$1,
            IM!X:X,"&lt;="&amp;$M$3
        )
        + COUNTIFS('0919門市清單主檔'!C:C,B105,'0919門市清單主檔'!AC:AC,$H$2)
        &gt;1,
        "V",
        "未完工"
    ),
    "-"
)</f>
        <v>-</v>
      </c>
      <c r="K105" s="126" t="str">
        <f>IF(
    COUNTIFS('0919門市清單主檔'!C:C,B105,'0919門市清單主檔'!AD:AD,$H$3)=1,
    IF(
        COUNTIFS(
            IM!F:F,A105,
            IM!AC:AC,"*"&amp;$H$3&amp;"*",
            IM!X:X,"&gt;="&amp;$M$1,
            IM!X:X,"&lt;="&amp;$N$3
        )
        + COUNTIFS('0919門市清單主檔'!C:C,B105,'0919門市清單主檔'!AD:AD,$H$3)
        &gt;1,
        "V",
        "未完工"
    ),
    "-"
)</f>
        <v>V</v>
      </c>
      <c r="L105" s="120" t="str">
        <f>_xlfn.XLOOKUP(A105,'0919門市清單主檔'!B:B,'0919門市清單主檔'!V:V,"")</f>
        <v>三重區</v>
      </c>
      <c r="M105" s="153" t="str">
        <f>VLOOKUP(A105,門市主檔!A:B,2,FALSE)</f>
        <v>三重重安店</v>
      </c>
      <c r="N105" s="482" t="str">
        <f>IF(F105="閉店不保養",VLOOKUP(A105,門市狀態!A:C,3,FALSE),"")</f>
        <v/>
      </c>
      <c r="O105" s="406" t="str">
        <f>IF(VLOOKUP(A105,門市主檔!A:F,6,FALSE)="跨季補單","跨季補單","")</f>
        <v/>
      </c>
      <c r="Q105" s="119" t="s">
        <v>9211</v>
      </c>
      <c r="R105" s="119"/>
      <c r="S105" s="153" t="str">
        <f>_xlfn.XLOOKUP(A105,'0919門市清單主檔'!B:B,'0919門市清單主檔'!J:J,"")</f>
        <v>新北市三重區大同南路69號</v>
      </c>
    </row>
    <row r="106" spans="1:19" ht="21.6" customHeight="1">
      <c r="A106" s="120">
        <v>2321</v>
      </c>
      <c r="B106" s="120" t="str">
        <f>_xlfn.XLOOKUP(A106,門市主檔!A:A,門市主檔!B:B,"")</f>
        <v>三重同安店</v>
      </c>
      <c r="C106" s="146" t="str">
        <f>IF(COUNTIFS(門市主檔!A:A,A106,門市主檔!I:I,"PMQ2",門市主檔!J:J,"&lt;"&amp;$M$2)&gt;0,"V","")</f>
        <v/>
      </c>
      <c r="D106" s="146" t="str">
        <f>IF(AND(C106&lt;&gt;"V", COUNTIFS(門市主檔!A:A,A106,門市主檔!I:I,"PMQ2",門市主檔!J:J,"&lt;"&amp;$M$3)&gt;0), "V", "")</f>
        <v>V</v>
      </c>
      <c r="E106" s="146" t="str">
        <f>IF(AND(C106&lt;&gt;"V",D106&lt;&gt;"V", COUNTIFS(門市主檔!A:A,A106,門市主檔!I:I,"PMQ2")), "V", "")</f>
        <v/>
      </c>
      <c r="F106" s="120" t="str">
        <f>_xlfn.LET(
 _xlpm.狀態, IFERROR(VLOOKUP(A106,門市狀態!A:D,4,FALSE),""),
 IF(
   _xlpm.狀態&lt;&gt;"",
   _xlpm.狀態,
   IF(COUNTBLANK(C106:E106)=3,"未保養","")
 )
)</f>
        <v/>
      </c>
      <c r="G106" s="120" t="str">
        <f>IF(COUNTIFS('0919門市清單主檔'!C:C,B106,'0919門市清單主檔'!AH:AH,$H$6)=1,
    IF(COUNTIFS(IM!F:F,A106,IM!AC:AC,"*"&amp;$H$6&amp;"*") + COUNTIFS('0919門市清單主檔'!C:C,B106,'0919門市清單主檔'!AH:AH,$H$6) &gt; 1,
       "V","未完工"),"-")</f>
        <v>-</v>
      </c>
      <c r="H106" s="261" t="str">
        <f>IF(COUNTIFS('0919門市清單主檔'!C:C,B106,'0919門市清單主檔'!AG:AG,$H$5)=1,
    IF(COUNTIFS(IM!F:F,A106,IM!AC:AC,"*"&amp;$H$5&amp;"*") + COUNTIFS('0919門市清單主檔'!C:C,B106,'0919門市清單主檔'!AG:AG,$H$5) &gt; 1,
       "V","未完工"),"-")</f>
        <v>-</v>
      </c>
      <c r="I106" s="261" t="str">
        <f>IF(COUNTIFS('0919門市清單主檔'!C:C,B106,'0919門市清單主檔'!AF:AF,$H$4)=1,
    IF(COUNTIFS(IM!F:F,A106,IM!AC:AC,"*"&amp;$H$4&amp;"*") + COUNTIFS('0919門市清單主檔'!C:C,B106,'0919門市清單主檔'!AF:AF,$H$4) &gt; 1,
       "V","未完工"),"-")</f>
        <v>-</v>
      </c>
      <c r="J106" s="261" t="str">
        <f>IF(
    COUNTIFS('0919門市清單主檔'!C:C,B106,'0919門市清單主檔'!AC:AC,$H$2)=1,
    IF(
        COUNTIFS(
            IM!F:F,A106,
            IM!AC:AC,"*"&amp;$H$2&amp;"*",
            IM!X:X,"&gt;="&amp;$M$1,
            IM!X:X,"&lt;="&amp;$M$3
        )
        + COUNTIFS('0919門市清單主檔'!C:C,B106,'0919門市清單主檔'!AC:AC,$H$2)
        &gt;1,
        "V",
        "未完工"
    ),
    "-"
)</f>
        <v>-</v>
      </c>
      <c r="K106" s="126" t="str">
        <f>IF(
    COUNTIFS('0919門市清單主檔'!C:C,B106,'0919門市清單主檔'!AD:AD,$H$3)=1,
    IF(
        COUNTIFS(
            IM!F:F,A106,
            IM!AC:AC,"*"&amp;$H$3&amp;"*",
            IM!X:X,"&gt;="&amp;$M$1,
            IM!X:X,"&lt;="&amp;$N$3
        )
        + COUNTIFS('0919門市清單主檔'!C:C,B106,'0919門市清單主檔'!AD:AD,$H$3)
        &gt;1,
        "V",
        "未完工"
    ),
    "-"
)</f>
        <v>V</v>
      </c>
      <c r="L106" s="120" t="str">
        <f>_xlfn.XLOOKUP(A106,'0919門市清單主檔'!B:B,'0919門市清單主檔'!V:V,"")</f>
        <v>三重區</v>
      </c>
      <c r="M106" s="153" t="str">
        <f>VLOOKUP(A106,門市主檔!A:B,2,FALSE)</f>
        <v>三重同安店</v>
      </c>
      <c r="N106" s="482" t="str">
        <f>IF(F106="閉店不保養",VLOOKUP(A106,門市狀態!A:C,3,FALSE),"")</f>
        <v/>
      </c>
      <c r="O106" s="406" t="str">
        <f>IF(VLOOKUP(A106,門市主檔!A:F,6,FALSE)="跨季補單","跨季補單","")</f>
        <v/>
      </c>
      <c r="Q106" s="119" t="s">
        <v>9211</v>
      </c>
      <c r="R106" s="119"/>
      <c r="S106" s="153" t="str">
        <f>_xlfn.XLOOKUP(A106,'0919門市清單主檔'!B:B,'0919門市清單主檔'!J:J,"")</f>
        <v>新北市三重區大同南路153,153-1號</v>
      </c>
    </row>
    <row r="107" spans="1:19" ht="21.6" customHeight="1">
      <c r="A107" s="120">
        <v>4134</v>
      </c>
      <c r="B107" s="120" t="str">
        <f>_xlfn.XLOOKUP(A107,門市主檔!A:A,門市主檔!B:B,"")</f>
        <v>三重大同南</v>
      </c>
      <c r="C107" s="146" t="str">
        <f>IF(COUNTIFS(門市主檔!A:A,A107,門市主檔!I:I,"PMQ2",門市主檔!J:J,"&lt;"&amp;$M$2)&gt;0,"V","")</f>
        <v/>
      </c>
      <c r="D107" s="146" t="str">
        <f>IF(AND(C107&lt;&gt;"V", COUNTIFS(門市主檔!A:A,A107,門市主檔!I:I,"PMQ2",門市主檔!J:J,"&lt;"&amp;$M$3)&gt;0), "V", "")</f>
        <v>V</v>
      </c>
      <c r="E107" s="146" t="str">
        <f>IF(AND(C107&lt;&gt;"V",D107&lt;&gt;"V", COUNTIFS(門市主檔!A:A,A107,門市主檔!I:I,"PMQ2")), "V", "")</f>
        <v/>
      </c>
      <c r="F107" s="120" t="str">
        <f>_xlfn.LET(
 _xlpm.狀態, IFERROR(VLOOKUP(A107,門市狀態!A:D,4,FALSE),""),
 IF(
   _xlpm.狀態&lt;&gt;"",
   _xlpm.狀態,
   IF(COUNTBLANK(C107:E107)=3,"未保養","")
 )
)</f>
        <v/>
      </c>
      <c r="G107" s="120" t="str">
        <f>IF(COUNTIFS('0919門市清單主檔'!C:C,B107,'0919門市清單主檔'!AH:AH,$H$6)=1,
    IF(COUNTIFS(IM!F:F,A107,IM!AC:AC,"*"&amp;$H$6&amp;"*") + COUNTIFS('0919門市清單主檔'!C:C,B107,'0919門市清單主檔'!AH:AH,$H$6) &gt; 1,
       "V","未完工"),"-")</f>
        <v>-</v>
      </c>
      <c r="H107" s="261" t="str">
        <f>IF(COUNTIFS('0919門市清單主檔'!C:C,B107,'0919門市清單主檔'!AG:AG,$H$5)=1,
    IF(COUNTIFS(IM!F:F,A107,IM!AC:AC,"*"&amp;$H$5&amp;"*") + COUNTIFS('0919門市清單主檔'!C:C,B107,'0919門市清單主檔'!AG:AG,$H$5) &gt; 1,
       "V","未完工"),"-")</f>
        <v>-</v>
      </c>
      <c r="I107" s="261" t="str">
        <f>IF(COUNTIFS('0919門市清單主檔'!C:C,B107,'0919門市清單主檔'!AF:AF,$H$4)=1,
    IF(COUNTIFS(IM!F:F,A107,IM!AC:AC,"*"&amp;$H$4&amp;"*") + COUNTIFS('0919門市清單主檔'!C:C,B107,'0919門市清單主檔'!AF:AF,$H$4) &gt; 1,
       "V","未完工"),"-")</f>
        <v>-</v>
      </c>
      <c r="J107" s="261" t="str">
        <f>IF(
    COUNTIFS('0919門市清單主檔'!C:C,B107,'0919門市清單主檔'!AC:AC,$H$2)=1,
    IF(
        COUNTIFS(
            IM!F:F,A107,
            IM!AC:AC,"*"&amp;$H$2&amp;"*",
            IM!X:X,"&gt;="&amp;$M$1,
            IM!X:X,"&lt;="&amp;$M$3
        )
        + COUNTIFS('0919門市清單主檔'!C:C,B107,'0919門市清單主檔'!AC:AC,$H$2)
        &gt;1,
        "V",
        "未完工"
    ),
    "-"
)</f>
        <v>-</v>
      </c>
      <c r="K107" s="126" t="str">
        <f>IF(
    COUNTIFS('0919門市清單主檔'!C:C,B107,'0919門市清單主檔'!AD:AD,$H$3)=1,
    IF(
        COUNTIFS(
            IM!F:F,A107,
            IM!AC:AC,"*"&amp;$H$3&amp;"*",
            IM!X:X,"&gt;="&amp;$M$1,
            IM!X:X,"&lt;="&amp;$N$3
        )
        + COUNTIFS('0919門市清單主檔'!C:C,B107,'0919門市清單主檔'!AD:AD,$H$3)
        &gt;1,
        "V",
        "未完工"
    ),
    "-"
)</f>
        <v>V</v>
      </c>
      <c r="L107" s="120" t="str">
        <f>_xlfn.XLOOKUP(A107,'0919門市清單主檔'!B:B,'0919門市清單主檔'!V:V,"")</f>
        <v>三重區</v>
      </c>
      <c r="M107" s="153" t="str">
        <f>VLOOKUP(A107,門市主檔!A:B,2,FALSE)</f>
        <v>三重大同南</v>
      </c>
      <c r="N107" s="482" t="str">
        <f>IF(F107="閉店不保養",VLOOKUP(A107,門市狀態!A:C,3,FALSE),"")</f>
        <v/>
      </c>
      <c r="O107" s="406" t="str">
        <f>IF(VLOOKUP(A107,門市主檔!A:F,6,FALSE)="跨季補單","跨季補單","")</f>
        <v/>
      </c>
      <c r="Q107" s="119" t="s">
        <v>9211</v>
      </c>
      <c r="R107" s="119"/>
      <c r="S107" s="153" t="str">
        <f>_xlfn.XLOOKUP(A107,'0919門市清單主檔'!B:B,'0919門市清單主檔'!J:J,"")</f>
        <v>新北市三重區大同南路148號1樓</v>
      </c>
    </row>
    <row r="108" spans="1:19" ht="21.6" customHeight="1">
      <c r="A108" s="120">
        <v>2543</v>
      </c>
      <c r="B108" s="120" t="str">
        <f>_xlfn.XLOOKUP(A108,門市主檔!A:A,門市主檔!B:B,"")</f>
        <v>三重大仁店</v>
      </c>
      <c r="C108" s="146" t="str">
        <f>IF(COUNTIFS(門市主檔!A:A,A108,門市主檔!I:I,"PMQ2",門市主檔!J:J,"&lt;"&amp;$M$2)&gt;0,"V","")</f>
        <v/>
      </c>
      <c r="D108" s="146" t="str">
        <f>IF(AND(C108&lt;&gt;"V", COUNTIFS(門市主檔!A:A,A108,門市主檔!I:I,"PMQ2",門市主檔!J:J,"&lt;"&amp;$M$3)&gt;0), "V", "")</f>
        <v>V</v>
      </c>
      <c r="E108" s="146" t="str">
        <f>IF(AND(C108&lt;&gt;"V",D108&lt;&gt;"V", COUNTIFS(門市主檔!A:A,A108,門市主檔!I:I,"PMQ2")), "V", "")</f>
        <v/>
      </c>
      <c r="F108" s="120" t="str">
        <f>_xlfn.LET(
 _xlpm.狀態, IFERROR(VLOOKUP(A108,門市狀態!A:D,4,FALSE),""),
 IF(
   _xlpm.狀態&lt;&gt;"",
   _xlpm.狀態,
   IF(COUNTBLANK(C108:E108)=3,"未保養","")
 )
)</f>
        <v/>
      </c>
      <c r="G108" s="120" t="str">
        <f>IF(COUNTIFS('0919門市清單主檔'!C:C,B108,'0919門市清單主檔'!AH:AH,$H$6)=1,
    IF(COUNTIFS(IM!F:F,A108,IM!AC:AC,"*"&amp;$H$6&amp;"*") + COUNTIFS('0919門市清單主檔'!C:C,B108,'0919門市清單主檔'!AH:AH,$H$6) &gt; 1,
       "V","未完工"),"-")</f>
        <v>-</v>
      </c>
      <c r="H108" s="261" t="str">
        <f>IF(COUNTIFS('0919門市清單主檔'!C:C,B108,'0919門市清單主檔'!AG:AG,$H$5)=1,
    IF(COUNTIFS(IM!F:F,A108,IM!AC:AC,"*"&amp;$H$5&amp;"*") + COUNTIFS('0919門市清單主檔'!C:C,B108,'0919門市清單主檔'!AG:AG,$H$5) &gt; 1,
       "V","未完工"),"-")</f>
        <v>-</v>
      </c>
      <c r="I108" s="261" t="str">
        <f>IF(COUNTIFS('0919門市清單主檔'!C:C,B108,'0919門市清單主檔'!AF:AF,$H$4)=1,
    IF(COUNTIFS(IM!F:F,A108,IM!AC:AC,"*"&amp;$H$4&amp;"*") + COUNTIFS('0919門市清單主檔'!C:C,B108,'0919門市清單主檔'!AF:AF,$H$4) &gt; 1,
       "V","未完工"),"-")</f>
        <v>-</v>
      </c>
      <c r="J108" s="261" t="str">
        <f>IF(
    COUNTIFS('0919門市清單主檔'!C:C,B108,'0919門市清單主檔'!AC:AC,$H$2)=1,
    IF(
        COUNTIFS(
            IM!F:F,A108,
            IM!AC:AC,"*"&amp;$H$2&amp;"*",
            IM!X:X,"&gt;="&amp;$M$1,
            IM!X:X,"&lt;="&amp;$M$3
        )
        + COUNTIFS('0919門市清單主檔'!C:C,B108,'0919門市清單主檔'!AC:AC,$H$2)
        &gt;1,
        "V",
        "未完工"
    ),
    "-"
)</f>
        <v>-</v>
      </c>
      <c r="K108" s="126" t="str">
        <f>IF(
    COUNTIFS('0919門市清單主檔'!C:C,B108,'0919門市清單主檔'!AD:AD,$H$3)=1,
    IF(
        COUNTIFS(
            IM!F:F,A108,
            IM!AC:AC,"*"&amp;$H$3&amp;"*",
            IM!X:X,"&gt;="&amp;$M$1,
            IM!X:X,"&lt;="&amp;$N$3
        )
        + COUNTIFS('0919門市清單主檔'!C:C,B108,'0919門市清單主檔'!AD:AD,$H$3)
        &gt;1,
        "V",
        "未完工"
    ),
    "-"
)</f>
        <v>V</v>
      </c>
      <c r="L108" s="120" t="str">
        <f>_xlfn.XLOOKUP(A108,'0919門市清單主檔'!B:B,'0919門市清單主檔'!V:V,"")</f>
        <v>三重區</v>
      </c>
      <c r="M108" s="153" t="str">
        <f>VLOOKUP(A108,門市主檔!A:B,2,FALSE)</f>
        <v>三重大仁店</v>
      </c>
      <c r="N108" s="482" t="str">
        <f>IF(F108="閉店不保養",VLOOKUP(A108,門市狀態!A:C,3,FALSE),"")</f>
        <v/>
      </c>
      <c r="O108" s="406" t="str">
        <f>IF(VLOOKUP(A108,門市主檔!A:F,6,FALSE)="跨季補單","跨季補單","")</f>
        <v/>
      </c>
      <c r="S108" s="153" t="str">
        <f>_xlfn.XLOOKUP(A108,'0919門市清單主檔'!B:B,'0919門市清單主檔'!J:J,"")</f>
        <v>新北市三重區大仁街78號</v>
      </c>
    </row>
    <row r="109" spans="1:19" ht="21.6" customHeight="1">
      <c r="A109" s="120">
        <v>4184</v>
      </c>
      <c r="B109" s="120" t="str">
        <f>_xlfn.XLOOKUP(A109,門市主檔!A:A,門市主檔!B:B,"")</f>
        <v>三重今大店</v>
      </c>
      <c r="C109" s="146" t="str">
        <f>IF(COUNTIFS(門市主檔!A:A,A109,門市主檔!I:I,"PMQ2",門市主檔!J:J,"&lt;"&amp;$M$2)&gt;0,"V","")</f>
        <v/>
      </c>
      <c r="D109" s="146" t="str">
        <f>IF(AND(C109&lt;&gt;"V", COUNTIFS(門市主檔!A:A,A109,門市主檔!I:I,"PMQ2",門市主檔!J:J,"&lt;"&amp;$M$3)&gt;0), "V", "")</f>
        <v/>
      </c>
      <c r="E109" s="146" t="str">
        <f>IF(AND(C109&lt;&gt;"V",D109&lt;&gt;"V", COUNTIFS(門市主檔!A:A,A109,門市主檔!I:I,"PMQ2")), "V", "")</f>
        <v>V</v>
      </c>
      <c r="F109" s="120" t="str">
        <f>_xlfn.LET(
 _xlpm.狀態, IFERROR(VLOOKUP(A109,門市狀態!A:D,4,FALSE),""),
 IF(
   _xlpm.狀態&lt;&gt;"",
   _xlpm.狀態,
   IF(COUNTBLANK(C109:E109)=3,"未保養","")
 )
)</f>
        <v/>
      </c>
      <c r="G109" s="120" t="str">
        <f>IF(COUNTIFS('0919門市清單主檔'!C:C,B109,'0919門市清單主檔'!AH:AH,$H$6)=1,
    IF(COUNTIFS(IM!F:F,A109,IM!AC:AC,"*"&amp;$H$6&amp;"*") + COUNTIFS('0919門市清單主檔'!C:C,B109,'0919門市清單主檔'!AH:AH,$H$6) &gt; 1,
       "V","未完工"),"-")</f>
        <v>-</v>
      </c>
      <c r="H109" s="261" t="str">
        <f>IF(COUNTIFS('0919門市清單主檔'!C:C,B109,'0919門市清單主檔'!AG:AG,$H$5)=1,
    IF(COUNTIFS(IM!F:F,A109,IM!AC:AC,"*"&amp;$H$5&amp;"*") + COUNTIFS('0919門市清單主檔'!C:C,B109,'0919門市清單主檔'!AG:AG,$H$5) &gt; 1,
       "V","未完工"),"-")</f>
        <v>-</v>
      </c>
      <c r="I109" s="261" t="str">
        <f>IF(COUNTIFS('0919門市清單主檔'!C:C,B109,'0919門市清單主檔'!AF:AF,$H$4)=1,
    IF(COUNTIFS(IM!F:F,A109,IM!AC:AC,"*"&amp;$H$4&amp;"*") + COUNTIFS('0919門市清單主檔'!C:C,B109,'0919門市清單主檔'!AF:AF,$H$4) &gt; 1,
       "V","未完工"),"-")</f>
        <v>-</v>
      </c>
      <c r="J109" s="261" t="str">
        <f>IF(
    COUNTIFS('0919門市清單主檔'!C:C,B109,'0919門市清單主檔'!AC:AC,$H$2)=1,
    IF(
        COUNTIFS(
            IM!F:F,A109,
            IM!AC:AC,"*"&amp;$H$2&amp;"*",
            IM!X:X,"&gt;="&amp;$M$1,
            IM!X:X,"&lt;="&amp;$M$3
        )
        + COUNTIFS('0919門市清單主檔'!C:C,B109,'0919門市清單主檔'!AC:AC,$H$2)
        &gt;1,
        "V",
        "未完工"
    ),
    "-"
)</f>
        <v>-</v>
      </c>
      <c r="K109" s="126" t="str">
        <f>IF(
    COUNTIFS('0919門市清單主檔'!C:C,B109,'0919門市清單主檔'!AD:AD,$H$3)=1,
    IF(
        COUNTIFS(
            IM!F:F,A109,
            IM!AC:AC,"*"&amp;$H$3&amp;"*",
            IM!X:X,"&gt;="&amp;$M$1,
            IM!X:X,"&lt;="&amp;$N$3
        )
        + COUNTIFS('0919門市清單主檔'!C:C,B109,'0919門市清單主檔'!AD:AD,$H$3)
        &gt;1,
        "V",
        "未完工"
    ),
    "-"
)</f>
        <v>V</v>
      </c>
      <c r="L109" s="120" t="str">
        <f>_xlfn.XLOOKUP(A109,'0919門市清單主檔'!B:B,'0919門市清單主檔'!V:V,"")</f>
        <v>三重區</v>
      </c>
      <c r="M109" s="153" t="str">
        <f>VLOOKUP(A109,門市主檔!A:B,2,FALSE)</f>
        <v>三重今大店</v>
      </c>
      <c r="N109" s="482" t="str">
        <f>IF(F109="閉店不保養",VLOOKUP(A109,門市狀態!A:C,3,FALSE),"")</f>
        <v/>
      </c>
      <c r="O109" s="406" t="str">
        <f>IF(VLOOKUP(A109,門市主檔!A:F,6,FALSE)="跨季補單","跨季補單","")</f>
        <v/>
      </c>
      <c r="S109" s="153" t="str">
        <f>_xlfn.XLOOKUP(A109,'0919門市清單主檔'!B:B,'0919門市清單主檔'!J:J,"")</f>
        <v>新北市三重區大仁街52號</v>
      </c>
    </row>
    <row r="110" spans="1:19" ht="21.6" customHeight="1">
      <c r="A110" s="120">
        <v>5245</v>
      </c>
      <c r="B110" s="120" t="str">
        <f>_xlfn.XLOOKUP(A110,門市主檔!A:A,門市主檔!B:B,"")</f>
        <v>三重護山店</v>
      </c>
      <c r="C110" s="146" t="str">
        <f>IF(COUNTIFS(門市主檔!A:A,A110,門市主檔!I:I,"PMQ2",門市主檔!J:J,"&lt;"&amp;$M$2)&gt;0,"V","")</f>
        <v/>
      </c>
      <c r="D110" s="146" t="str">
        <f>IF(AND(C110&lt;&gt;"V", COUNTIFS(門市主檔!A:A,A110,門市主檔!I:I,"PMQ2",門市主檔!J:J,"&lt;"&amp;$M$3)&gt;0), "V", "")</f>
        <v/>
      </c>
      <c r="E110" s="146" t="str">
        <f>IF(AND(C110&lt;&gt;"V",D110&lt;&gt;"V", COUNTIFS(門市主檔!A:A,A110,門市主檔!I:I,"PMQ2")), "V", "")</f>
        <v>V</v>
      </c>
      <c r="F110" s="120" t="str">
        <f>_xlfn.LET(
 _xlpm.狀態, IFERROR(VLOOKUP(A110,門市狀態!A:D,4,FALSE),""),
 IF(
   _xlpm.狀態&lt;&gt;"",
   _xlpm.狀態,
   IF(COUNTBLANK(C110:E110)=3,"未保養","")
 )
)</f>
        <v/>
      </c>
      <c r="G110" s="120" t="str">
        <f>IF(COUNTIFS('0919門市清單主檔'!C:C,B110,'0919門市清單主檔'!AH:AH,$H$6)=1,
    IF(COUNTIFS(IM!F:F,A110,IM!AC:AC,"*"&amp;$H$6&amp;"*") + COUNTIFS('0919門市清單主檔'!C:C,B110,'0919門市清單主檔'!AH:AH,$H$6) &gt; 1,
       "V","未完工"),"-")</f>
        <v>-</v>
      </c>
      <c r="H110" s="261" t="str">
        <f>IF(COUNTIFS('0919門市清單主檔'!C:C,B110,'0919門市清單主檔'!AG:AG,$H$5)=1,
    IF(COUNTIFS(IM!F:F,A110,IM!AC:AC,"*"&amp;$H$5&amp;"*") + COUNTIFS('0919門市清單主檔'!C:C,B110,'0919門市清單主檔'!AG:AG,$H$5) &gt; 1,
       "V","未完工"),"-")</f>
        <v>-</v>
      </c>
      <c r="I110" s="261" t="str">
        <f>IF(COUNTIFS('0919門市清單主檔'!C:C,B110,'0919門市清單主檔'!AF:AF,$H$4)=1,
    IF(COUNTIFS(IM!F:F,A110,IM!AC:AC,"*"&amp;$H$4&amp;"*") + COUNTIFS('0919門市清單主檔'!C:C,B110,'0919門市清單主檔'!AF:AF,$H$4) &gt; 1,
       "V","未完工"),"-")</f>
        <v>-</v>
      </c>
      <c r="J110" s="261" t="str">
        <f>IF(
    COUNTIFS('0919門市清單主檔'!C:C,B110,'0919門市清單主檔'!AC:AC,$H$2)=1,
    IF(
        COUNTIFS(
            IM!F:F,A110,
            IM!AC:AC,"*"&amp;$H$2&amp;"*",
            IM!X:X,"&gt;="&amp;$M$1,
            IM!X:X,"&lt;="&amp;$M$3
        )
        + COUNTIFS('0919門市清單主檔'!C:C,B110,'0919門市清單主檔'!AC:AC,$H$2)
        &gt;1,
        "V",
        "未完工"
    ),
    "-"
)</f>
        <v>-</v>
      </c>
      <c r="K110" s="126" t="str">
        <f>IF(
    COUNTIFS('0919門市清單主檔'!C:C,B110,'0919門市清單主檔'!AD:AD,$H$3)=1,
    IF(
        COUNTIFS(
            IM!F:F,A110,
            IM!AC:AC,"*"&amp;$H$3&amp;"*",
            IM!X:X,"&gt;="&amp;$M$1,
            IM!X:X,"&lt;="&amp;$N$3
        )
        + COUNTIFS('0919門市清單主檔'!C:C,B110,'0919門市清單主檔'!AD:AD,$H$3)
        &gt;1,
        "V",
        "未完工"
    ),
    "-"
)</f>
        <v>V</v>
      </c>
      <c r="L110" s="120" t="str">
        <f>_xlfn.XLOOKUP(A110,'0919門市清單主檔'!B:B,'0919門市清單主檔'!V:V,"")</f>
        <v>三重區</v>
      </c>
      <c r="M110" s="153" t="str">
        <f>VLOOKUP(A110,門市主檔!A:B,2,FALSE)</f>
        <v>三重護山店</v>
      </c>
      <c r="N110" s="482" t="str">
        <f>IF(F110="閉店不保養",VLOOKUP(A110,門市狀態!A:C,3,FALSE),"")</f>
        <v/>
      </c>
      <c r="O110" s="406" t="str">
        <f>IF(VLOOKUP(A110,門市主檔!A:F,6,FALSE)="跨季補單","跨季補單","")</f>
        <v/>
      </c>
      <c r="Q110" s="119" t="s">
        <v>9211</v>
      </c>
      <c r="R110" s="119"/>
      <c r="S110" s="153" t="str">
        <f>_xlfn.XLOOKUP(A110,'0919門市清單主檔'!B:B,'0919門市清單主檔'!J:J,"")</f>
        <v>新北市三重區三陽路14巷12號及14號</v>
      </c>
    </row>
    <row r="111" spans="1:19" ht="21.6" customHeight="1">
      <c r="A111" s="120" t="s">
        <v>56</v>
      </c>
      <c r="B111" s="120" t="str">
        <f>_xlfn.XLOOKUP(A111,門市主檔!A:A,門市主檔!B:B,"")</f>
        <v>三重徐匯站</v>
      </c>
      <c r="C111" s="146" t="str">
        <f>IF(COUNTIFS(門市主檔!A:A,A111,門市主檔!I:I,"PMQ2",門市主檔!J:J,"&lt;"&amp;$M$2)&gt;0,"V","")</f>
        <v>V</v>
      </c>
      <c r="D111" s="146" t="str">
        <f>IF(AND(C111&lt;&gt;"V", COUNTIFS(門市主檔!A:A,A111,門市主檔!I:I,"PMQ2",門市主檔!J:J,"&lt;"&amp;$M$3)&gt;0), "V", "")</f>
        <v/>
      </c>
      <c r="E111" s="146" t="str">
        <f>IF(AND(C111&lt;&gt;"V",D111&lt;&gt;"V", COUNTIFS(門市主檔!A:A,A111,門市主檔!I:I,"PMQ2")), "V", "")</f>
        <v/>
      </c>
      <c r="F111" s="120" t="str">
        <f>_xlfn.LET(
 _xlpm.狀態, IFERROR(VLOOKUP(A111,門市狀態!A:D,4,FALSE),""),
 IF(
   _xlpm.狀態&lt;&gt;"",
   _xlpm.狀態,
   IF(COUNTBLANK(C111:E111)=3,"未保養","")
 )
)</f>
        <v/>
      </c>
      <c r="G111" s="120" t="str">
        <f>IF(COUNTIFS('0919門市清單主檔'!C:C,B111,'0919門市清單主檔'!AH:AH,$H$6)=1,
    IF(COUNTIFS(IM!F:F,A111,IM!AC:AC,"*"&amp;$H$6&amp;"*") + COUNTIFS('0919門市清單主檔'!C:C,B111,'0919門市清單主檔'!AH:AH,$H$6) &gt; 1,
       "V","未完工"),"-")</f>
        <v>-</v>
      </c>
      <c r="H111" s="261" t="str">
        <f>IF(COUNTIFS('0919門市清單主檔'!C:C,B111,'0919門市清單主檔'!AG:AG,$H$5)=1,
    IF(COUNTIFS(IM!F:F,A111,IM!AC:AC,"*"&amp;$H$5&amp;"*") + COUNTIFS('0919門市清單主檔'!C:C,B111,'0919門市清單主檔'!AG:AG,$H$5) &gt; 1,
       "V","未完工"),"-")</f>
        <v>-</v>
      </c>
      <c r="I111" s="261" t="str">
        <f>IF(COUNTIFS('0919門市清單主檔'!C:C,B111,'0919門市清單主檔'!AF:AF,$H$4)=1,
    IF(COUNTIFS(IM!F:F,A111,IM!AC:AC,"*"&amp;$H$4&amp;"*") + COUNTIFS('0919門市清單主檔'!C:C,B111,'0919門市清單主檔'!AF:AF,$H$4) &gt; 1,
       "V","未完工"),"-")</f>
        <v>-</v>
      </c>
      <c r="J111" s="261" t="str">
        <f>IF(
    COUNTIFS('0919門市清單主檔'!C:C,B111,'0919門市清單主檔'!AC:AC,$H$2)=1,
    IF(
        COUNTIFS(
            IM!F:F,A111,
            IM!AC:AC,"*"&amp;$H$2&amp;"*",
            IM!X:X,"&gt;="&amp;$M$1,
            IM!X:X,"&lt;="&amp;$M$3
        )
        + COUNTIFS('0919門市清單主檔'!C:C,B111,'0919門市清單主檔'!AC:AC,$H$2)
        &gt;1,
        "V",
        "未完工"
    ),
    "-"
)</f>
        <v>-</v>
      </c>
      <c r="K111" s="126" t="str">
        <f>IF(
    COUNTIFS('0919門市清單主檔'!C:C,B111,'0919門市清單主檔'!AD:AD,$H$3)=1,
    IF(
        COUNTIFS(
            IM!F:F,A111,
            IM!AC:AC,"*"&amp;$H$3&amp;"*",
            IM!X:X,"&gt;="&amp;$M$1,
            IM!X:X,"&lt;="&amp;$N$3
        )
        + COUNTIFS('0919門市清單主檔'!C:C,B111,'0919門市清單主檔'!AD:AD,$H$3)
        &gt;1,
        "V",
        "未完工"
    ),
    "-"
)</f>
        <v>V</v>
      </c>
      <c r="L111" s="120" t="str">
        <f>_xlfn.XLOOKUP(A111,'0919門市清單主檔'!B:B,'0919門市清單主檔'!V:V,"")</f>
        <v>三重區</v>
      </c>
      <c r="M111" s="153" t="str">
        <f>VLOOKUP(A111,門市主檔!A:B,2,FALSE)</f>
        <v>三重徐匯站</v>
      </c>
      <c r="N111" s="482" t="str">
        <f>IF(F111="閉店不保養",VLOOKUP(A111,門市狀態!A:C,3,FALSE),"")</f>
        <v/>
      </c>
      <c r="O111" s="406" t="str">
        <f>IF(VLOOKUP(A111,門市主檔!A:F,6,FALSE)="跨季補單","跨季補單","")</f>
        <v/>
      </c>
      <c r="S111" s="153" t="str">
        <f>_xlfn.XLOOKUP(A111,'0919門市清單主檔'!B:B,'0919門市清單主檔'!J:J,"")</f>
        <v>新北市三重區三和路四段233號</v>
      </c>
    </row>
    <row r="112" spans="1:19" ht="21.6" customHeight="1">
      <c r="A112" s="120" t="s">
        <v>98</v>
      </c>
      <c r="B112" s="120" t="str">
        <f>_xlfn.XLOOKUP(A112,門市主檔!A:A,門市主檔!B:B,"")</f>
        <v>三重維德店</v>
      </c>
      <c r="C112" s="146" t="str">
        <f>IF(COUNTIFS(門市主檔!A:A,A112,門市主檔!I:I,"PMQ2",門市主檔!J:J,"&lt;"&amp;$M$2)&gt;0,"V","")</f>
        <v/>
      </c>
      <c r="D112" s="146" t="str">
        <f>IF(AND(C112&lt;&gt;"V", COUNTIFS(門市主檔!A:A,A112,門市主檔!I:I,"PMQ2",門市主檔!J:J,"&lt;"&amp;$M$3)&gt;0), "V", "")</f>
        <v/>
      </c>
      <c r="E112" s="146" t="str">
        <f>IF(AND(C112&lt;&gt;"V",D112&lt;&gt;"V", COUNTIFS(門市主檔!A:A,A112,門市主檔!I:I,"PMQ2")), "V", "")</f>
        <v>V</v>
      </c>
      <c r="F112" s="120" t="str">
        <f>_xlfn.LET(
 _xlpm.狀態, IFERROR(VLOOKUP(A112,門市狀態!A:D,4,FALSE),""),
 IF(
   _xlpm.狀態&lt;&gt;"",
   _xlpm.狀態,
   IF(COUNTBLANK(C112:E112)=3,"未保養","")
 )
)</f>
        <v/>
      </c>
      <c r="G112" s="120" t="str">
        <f>IF(COUNTIFS('0919門市清單主檔'!C:C,B112,'0919門市清單主檔'!AH:AH,$H$6)=1,
    IF(COUNTIFS(IM!F:F,A112,IM!AC:AC,"*"&amp;$H$6&amp;"*") + COUNTIFS('0919門市清單主檔'!C:C,B112,'0919門市清單主檔'!AH:AH,$H$6) &gt; 1,
       "V","未完工"),"-")</f>
        <v>-</v>
      </c>
      <c r="H112" s="261" t="str">
        <f>IF(COUNTIFS('0919門市清單主檔'!C:C,B112,'0919門市清單主檔'!AG:AG,$H$5)=1,
    IF(COUNTIFS(IM!F:F,A112,IM!AC:AC,"*"&amp;$H$5&amp;"*") + COUNTIFS('0919門市清單主檔'!C:C,B112,'0919門市清單主檔'!AG:AG,$H$5) &gt; 1,
       "V","未完工"),"-")</f>
        <v>-</v>
      </c>
      <c r="I112" s="261" t="str">
        <f>IF(COUNTIFS('0919門市清單主檔'!C:C,B112,'0919門市清單主檔'!AF:AF,$H$4)=1,
    IF(COUNTIFS(IM!F:F,A112,IM!AC:AC,"*"&amp;$H$4&amp;"*") + COUNTIFS('0919門市清單主檔'!C:C,B112,'0919門市清單主檔'!AF:AF,$H$4) &gt; 1,
       "V","未完工"),"-")</f>
        <v>-</v>
      </c>
      <c r="J112" s="261" t="str">
        <f>IF(
    COUNTIFS('0919門市清單主檔'!C:C,B112,'0919門市清單主檔'!AC:AC,$H$2)=1,
    IF(
        COUNTIFS(
            IM!F:F,A112,
            IM!AC:AC,"*"&amp;$H$2&amp;"*",
            IM!X:X,"&gt;="&amp;$M$1,
            IM!X:X,"&lt;="&amp;$M$3
        )
        + COUNTIFS('0919門市清單主檔'!C:C,B112,'0919門市清單主檔'!AC:AC,$H$2)
        &gt;1,
        "V",
        "未完工"
    ),
    "-"
)</f>
        <v>-</v>
      </c>
      <c r="K112" s="126" t="str">
        <f>IF(
    COUNTIFS('0919門市清單主檔'!C:C,B112,'0919門市清單主檔'!AD:AD,$H$3)=1,
    IF(
        COUNTIFS(
            IM!F:F,A112,
            IM!AC:AC,"*"&amp;$H$3&amp;"*",
            IM!X:X,"&gt;="&amp;$M$1,
            IM!X:X,"&lt;="&amp;$N$3
        )
        + COUNTIFS('0919門市清單主檔'!C:C,B112,'0919門市清單主檔'!AD:AD,$H$3)
        &gt;1,
        "V",
        "未完工"
    ),
    "-"
)</f>
        <v>V</v>
      </c>
      <c r="L112" s="120" t="str">
        <f>_xlfn.XLOOKUP(A112,'0919門市清單主檔'!B:B,'0919門市清單主檔'!V:V,"")</f>
        <v>三重區</v>
      </c>
      <c r="M112" s="153" t="str">
        <f>VLOOKUP(A112,門市主檔!A:B,2,FALSE)</f>
        <v>三重維德店</v>
      </c>
      <c r="N112" s="482" t="str">
        <f>IF(F112="閉店不保養",VLOOKUP(A112,門市狀態!A:C,3,FALSE),"")</f>
        <v/>
      </c>
      <c r="O112" s="406" t="str">
        <f>IF(VLOOKUP(A112,門市主檔!A:F,6,FALSE)="跨季補單","跨季補單","")</f>
        <v/>
      </c>
      <c r="S112" s="153" t="str">
        <f>_xlfn.XLOOKUP(A112,'0919門市清單主檔'!B:B,'0919門市清單主檔'!J:J,"")</f>
        <v>新北市三重區三和路三段137號</v>
      </c>
    </row>
    <row r="113" spans="1:19" ht="21.6" customHeight="1">
      <c r="A113" s="120" t="s">
        <v>80</v>
      </c>
      <c r="B113" s="120" t="str">
        <f>_xlfn.XLOOKUP(A113,門市主檔!A:A,門市主檔!B:B,"")</f>
        <v>三重三民店</v>
      </c>
      <c r="C113" s="146" t="str">
        <f>IF(COUNTIFS(門市主檔!A:A,A113,門市主檔!I:I,"PMQ2",門市主檔!J:J,"&lt;"&amp;$M$2)&gt;0,"V","")</f>
        <v/>
      </c>
      <c r="D113" s="146" t="str">
        <f>IF(AND(C113&lt;&gt;"V", COUNTIFS(門市主檔!A:A,A113,門市主檔!I:I,"PMQ2",門市主檔!J:J,"&lt;"&amp;$M$3)&gt;0), "V", "")</f>
        <v>V</v>
      </c>
      <c r="E113" s="146" t="str">
        <f>IF(AND(C113&lt;&gt;"V",D113&lt;&gt;"V", COUNTIFS(門市主檔!A:A,A113,門市主檔!I:I,"PMQ2")), "V", "")</f>
        <v/>
      </c>
      <c r="F113" s="120" t="str">
        <f>_xlfn.LET(
 _xlpm.狀態, IFERROR(VLOOKUP(A113,門市狀態!A:D,4,FALSE),""),
 IF(
   _xlpm.狀態&lt;&gt;"",
   _xlpm.狀態,
   IF(COUNTBLANK(C113:E113)=3,"未保養","")
 )
)</f>
        <v/>
      </c>
      <c r="G113" s="120" t="str">
        <f>IF(COUNTIFS('0919門市清單主檔'!C:C,B113,'0919門市清單主檔'!AH:AH,$H$6)=1,
    IF(COUNTIFS(IM!F:F,A113,IM!AC:AC,"*"&amp;$H$6&amp;"*") + COUNTIFS('0919門市清單主檔'!C:C,B113,'0919門市清單主檔'!AH:AH,$H$6) &gt; 1,
       "V","未完工"),"-")</f>
        <v>-</v>
      </c>
      <c r="H113" s="261" t="str">
        <f>IF(COUNTIFS('0919門市清單主檔'!C:C,B113,'0919門市清單主檔'!AG:AG,$H$5)=1,
    IF(COUNTIFS(IM!F:F,A113,IM!AC:AC,"*"&amp;$H$5&amp;"*") + COUNTIFS('0919門市清單主檔'!C:C,B113,'0919門市清單主檔'!AG:AG,$H$5) &gt; 1,
       "V","未完工"),"-")</f>
        <v>-</v>
      </c>
      <c r="I113" s="261" t="str">
        <f>IF(COUNTIFS('0919門市清單主檔'!C:C,B113,'0919門市清單主檔'!AF:AF,$H$4)=1,
    IF(COUNTIFS(IM!F:F,A113,IM!AC:AC,"*"&amp;$H$4&amp;"*") + COUNTIFS('0919門市清單主檔'!C:C,B113,'0919門市清單主檔'!AF:AF,$H$4) &gt; 1,
       "V","未完工"),"-")</f>
        <v>-</v>
      </c>
      <c r="J113" s="261" t="str">
        <f>IF(
    COUNTIFS('0919門市清單主檔'!C:C,B113,'0919門市清單主檔'!AC:AC,$H$2)=1,
    IF(
        COUNTIFS(
            IM!F:F,A113,
            IM!AC:AC,"*"&amp;$H$2&amp;"*",
            IM!X:X,"&gt;="&amp;$M$1,
            IM!X:X,"&lt;="&amp;$M$3
        )
        + COUNTIFS('0919門市清單主檔'!C:C,B113,'0919門市清單主檔'!AC:AC,$H$2)
        &gt;1,
        "V",
        "未完工"
    ),
    "-"
)</f>
        <v>-</v>
      </c>
      <c r="K113" s="126" t="str">
        <f>IF(
    COUNTIFS('0919門市清單主檔'!C:C,B113,'0919門市清單主檔'!AD:AD,$H$3)=1,
    IF(
        COUNTIFS(
            IM!F:F,A113,
            IM!AC:AC,"*"&amp;$H$3&amp;"*",
            IM!X:X,"&gt;="&amp;$M$1,
            IM!X:X,"&lt;="&amp;$N$3
        )
        + COUNTIFS('0919門市清單主檔'!C:C,B113,'0919門市清單主檔'!AD:AD,$H$3)
        &gt;1,
        "V",
        "未完工"
    ),
    "-"
)</f>
        <v>V</v>
      </c>
      <c r="L113" s="120" t="str">
        <f>_xlfn.XLOOKUP(A113,'0919門市清單主檔'!B:B,'0919門市清單主檔'!V:V,"")</f>
        <v>三重區</v>
      </c>
      <c r="M113" s="153" t="str">
        <f>VLOOKUP(A113,門市主檔!A:B,2,FALSE)</f>
        <v>三重三民店</v>
      </c>
      <c r="N113" s="482" t="str">
        <f>IF(F113="閉店不保養",VLOOKUP(A113,門市狀態!A:C,3,FALSE),"")</f>
        <v/>
      </c>
      <c r="O113" s="406" t="str">
        <f>IF(VLOOKUP(A113,門市主檔!A:F,6,FALSE)="跨季補單","跨季補單","")</f>
        <v/>
      </c>
      <c r="Q113" s="119" t="s">
        <v>9211</v>
      </c>
      <c r="R113" s="119"/>
      <c r="S113" s="153" t="str">
        <f>_xlfn.XLOOKUP(A113,'0919門市清單主檔'!B:B,'0919門市清單主檔'!J:J,"")</f>
        <v>新北市三重區三民街100,102號</v>
      </c>
    </row>
    <row r="114" spans="1:19" ht="21.6" customHeight="1">
      <c r="A114" s="120">
        <v>3890</v>
      </c>
      <c r="B114" s="120" t="str">
        <f>_xlfn.XLOOKUP(A114,門市主檔!A:A,門市主檔!B:B,"")</f>
        <v>三重美堤店</v>
      </c>
      <c r="C114" s="146" t="str">
        <f>IF(COUNTIFS(門市主檔!A:A,A114,門市主檔!I:I,"PMQ2",門市主檔!J:J,"&lt;"&amp;$M$2)&gt;0,"V","")</f>
        <v/>
      </c>
      <c r="D114" s="146" t="str">
        <f>IF(AND(C114&lt;&gt;"V", COUNTIFS(門市主檔!A:A,A114,門市主檔!I:I,"PMQ2",門市主檔!J:J,"&lt;"&amp;$M$3)&gt;0), "V", "")</f>
        <v/>
      </c>
      <c r="E114" s="146" t="str">
        <f>IF(AND(C114&lt;&gt;"V",D114&lt;&gt;"V", COUNTIFS(門市主檔!A:A,A114,門市主檔!I:I,"PMQ2")), "V", "")</f>
        <v>V</v>
      </c>
      <c r="F114" s="120" t="str">
        <f>_xlfn.LET(
 _xlpm.狀態, IFERROR(VLOOKUP(A114,門市狀態!A:D,4,FALSE),""),
 IF(
   _xlpm.狀態&lt;&gt;"",
   _xlpm.狀態,
   IF(COUNTBLANK(C114:E114)=3,"未保養","")
 )
)</f>
        <v/>
      </c>
      <c r="G114" s="120" t="str">
        <f>IF(COUNTIFS('0919門市清單主檔'!C:C,B114,'0919門市清單主檔'!AH:AH,$H$6)=1,
    IF(COUNTIFS(IM!F:F,A114,IM!AC:AC,"*"&amp;$H$6&amp;"*") + COUNTIFS('0919門市清單主檔'!C:C,B114,'0919門市清單主檔'!AH:AH,$H$6) &gt; 1,
       "V","未完工"),"-")</f>
        <v>-</v>
      </c>
      <c r="H114" s="261" t="str">
        <f>IF(COUNTIFS('0919門市清單主檔'!C:C,B114,'0919門市清單主檔'!AG:AG,$H$5)=1,
    IF(COUNTIFS(IM!F:F,A114,IM!AC:AC,"*"&amp;$H$5&amp;"*") + COUNTIFS('0919門市清單主檔'!C:C,B114,'0919門市清單主檔'!AG:AG,$H$5) &gt; 1,
       "V","未完工"),"-")</f>
        <v>-</v>
      </c>
      <c r="I114" s="261" t="str">
        <f>IF(COUNTIFS('0919門市清單主檔'!C:C,B114,'0919門市清單主檔'!AF:AF,$H$4)=1,
    IF(COUNTIFS(IM!F:F,A114,IM!AC:AC,"*"&amp;$H$4&amp;"*") + COUNTIFS('0919門市清單主檔'!C:C,B114,'0919門市清單主檔'!AF:AF,$H$4) &gt; 1,
       "V","未完工"),"-")</f>
        <v>-</v>
      </c>
      <c r="J114" s="261" t="str">
        <f>IF(
    COUNTIFS('0919門市清單主檔'!C:C,B114,'0919門市清單主檔'!AC:AC,$H$2)=1,
    IF(
        COUNTIFS(
            IM!F:F,A114,
            IM!AC:AC,"*"&amp;$H$2&amp;"*",
            IM!X:X,"&gt;="&amp;$M$1,
            IM!X:X,"&lt;="&amp;$M$3
        )
        + COUNTIFS('0919門市清單主檔'!C:C,B114,'0919門市清單主檔'!AC:AC,$H$2)
        &gt;1,
        "V",
        "未完工"
    ),
    "-"
)</f>
        <v>-</v>
      </c>
      <c r="K114" s="126" t="str">
        <f>IF(
    COUNTIFS('0919門市清單主檔'!C:C,B114,'0919門市清單主檔'!AD:AD,$H$3)=1,
    IF(
        COUNTIFS(
            IM!F:F,A114,
            IM!AC:AC,"*"&amp;$H$3&amp;"*",
            IM!X:X,"&gt;="&amp;$M$1,
            IM!X:X,"&lt;="&amp;$N$3
        )
        + COUNTIFS('0919門市清單主檔'!C:C,B114,'0919門市清單主檔'!AD:AD,$H$3)
        &gt;1,
        "V",
        "未完工"
    ),
    "-"
)</f>
        <v>V</v>
      </c>
      <c r="L114" s="120" t="str">
        <f>_xlfn.XLOOKUP(A114,'0919門市清單主檔'!B:B,'0919門市清單主檔'!V:V,"")</f>
        <v>三重區</v>
      </c>
      <c r="M114" s="153" t="str">
        <f>VLOOKUP(A114,門市主檔!A:B,2,FALSE)</f>
        <v>三重美堤店</v>
      </c>
      <c r="N114" s="482" t="str">
        <f>IF(F114="閉店不保養",VLOOKUP(A114,門市狀態!A:C,3,FALSE),"")</f>
        <v/>
      </c>
      <c r="O114" s="406" t="str">
        <f>IF(VLOOKUP(A114,門市主檔!A:F,6,FALSE)="跨季補單","跨季補單","")</f>
        <v/>
      </c>
      <c r="Q114" s="119" t="s">
        <v>9211</v>
      </c>
      <c r="R114" s="119"/>
      <c r="S114" s="153" t="str">
        <f>_xlfn.XLOOKUP(A114,'0919門市清單主檔'!B:B,'0919門市清單主檔'!J:J,"")</f>
        <v>新北市三重區二重疏洪道疏洪十六路重新橋下</v>
      </c>
    </row>
    <row r="115" spans="1:19" ht="15" customHeight="1">
      <c r="A115" s="121"/>
      <c r="B115" s="121"/>
    </row>
    <row r="116" spans="1:19" ht="15" customHeight="1">
      <c r="A116" s="121"/>
      <c r="B116" s="121"/>
    </row>
    <row r="117" spans="1:19" ht="15" customHeight="1">
      <c r="A117" s="121"/>
      <c r="B117" s="121"/>
    </row>
    <row r="118" spans="1:19" ht="15" customHeight="1">
      <c r="A118" s="121"/>
      <c r="B118" s="121"/>
    </row>
    <row r="119" spans="1:19" ht="15" customHeight="1">
      <c r="A119" s="121"/>
      <c r="B119" s="121"/>
    </row>
    <row r="120" spans="1:19" ht="15" customHeight="1">
      <c r="A120" s="121"/>
      <c r="B120" s="121"/>
    </row>
    <row r="121" spans="1:19" ht="15" customHeight="1">
      <c r="A121" s="121"/>
      <c r="B121" s="121"/>
    </row>
    <row r="122" spans="1:19" ht="15" customHeight="1">
      <c r="A122" s="121"/>
      <c r="B122" s="121"/>
    </row>
    <row r="123" spans="1:19" ht="15" customHeight="1">
      <c r="A123" s="121"/>
      <c r="B123" s="121"/>
    </row>
    <row r="124" spans="1:19" ht="15" customHeight="1">
      <c r="A124" s="121"/>
      <c r="B124" s="121"/>
    </row>
    <row r="125" spans="1:19" ht="15" customHeight="1">
      <c r="A125" s="121"/>
      <c r="B125" s="121"/>
    </row>
    <row r="126" spans="1:19" ht="15" customHeight="1">
      <c r="A126" s="121"/>
      <c r="B126" s="121"/>
    </row>
    <row r="127" spans="1:19" ht="15" customHeight="1">
      <c r="A127" s="121"/>
      <c r="B127" s="121"/>
    </row>
    <row r="128" spans="1:19" ht="15" customHeight="1">
      <c r="A128" s="121"/>
      <c r="B128" s="121"/>
    </row>
    <row r="129" spans="1:2" ht="15" customHeight="1">
      <c r="A129" s="121"/>
      <c r="B129" s="121"/>
    </row>
    <row r="130" spans="1:2" ht="15" customHeight="1">
      <c r="A130" s="121"/>
      <c r="B130" s="121"/>
    </row>
    <row r="131" spans="1:2" ht="15" customHeight="1">
      <c r="A131" s="121"/>
      <c r="B131" s="121"/>
    </row>
    <row r="132" spans="1:2" ht="15" customHeight="1">
      <c r="A132" s="121"/>
      <c r="B132" s="121"/>
    </row>
    <row r="133" spans="1:2" ht="15" customHeight="1">
      <c r="A133" s="121"/>
      <c r="B133" s="121"/>
    </row>
    <row r="134" spans="1:2" ht="15" customHeight="1">
      <c r="A134" s="121"/>
      <c r="B134" s="121"/>
    </row>
    <row r="135" spans="1:2" ht="15" customHeight="1">
      <c r="A135" s="121"/>
      <c r="B135" s="121"/>
    </row>
    <row r="136" spans="1:2" ht="15" customHeight="1">
      <c r="A136" s="121"/>
      <c r="B136" s="121"/>
    </row>
    <row r="137" spans="1:2" ht="15" customHeight="1">
      <c r="A137" s="121"/>
      <c r="B137" s="121"/>
    </row>
    <row r="138" spans="1:2" ht="15" customHeight="1">
      <c r="A138" s="121"/>
      <c r="B138" s="121"/>
    </row>
    <row r="139" spans="1:2" ht="15" customHeight="1">
      <c r="A139" s="121"/>
      <c r="B139" s="121"/>
    </row>
    <row r="140" spans="1:2" ht="15" customHeight="1">
      <c r="A140" s="121"/>
      <c r="B140" s="121"/>
    </row>
    <row r="141" spans="1:2" ht="15" customHeight="1">
      <c r="A141" s="121"/>
      <c r="B141" s="121"/>
    </row>
    <row r="142" spans="1:2" ht="15" customHeight="1">
      <c r="A142" s="121"/>
      <c r="B142" s="121"/>
    </row>
    <row r="143" spans="1:2" ht="15" customHeight="1">
      <c r="A143" s="121"/>
      <c r="B143" s="121"/>
    </row>
    <row r="144" spans="1:2" ht="15" customHeight="1">
      <c r="A144" s="121"/>
      <c r="B144" s="121"/>
    </row>
    <row r="145" spans="1:2" ht="15" customHeight="1">
      <c r="A145" s="121"/>
      <c r="B145" s="121"/>
    </row>
    <row r="146" spans="1:2" ht="15" customHeight="1">
      <c r="A146" s="121"/>
      <c r="B146" s="121"/>
    </row>
    <row r="147" spans="1:2" ht="15" customHeight="1">
      <c r="A147" s="121"/>
      <c r="B147" s="121"/>
    </row>
    <row r="148" spans="1:2" ht="15" customHeight="1">
      <c r="A148" s="121"/>
      <c r="B148" s="121"/>
    </row>
    <row r="149" spans="1:2" ht="15" customHeight="1">
      <c r="A149" s="121"/>
      <c r="B149" s="121"/>
    </row>
    <row r="150" spans="1:2" ht="15" customHeight="1">
      <c r="A150" s="121"/>
      <c r="B150" s="121"/>
    </row>
    <row r="151" spans="1:2" ht="15" customHeight="1">
      <c r="A151" s="121"/>
      <c r="B151" s="121"/>
    </row>
    <row r="152" spans="1:2" ht="15" customHeight="1">
      <c r="A152" s="121"/>
      <c r="B152" s="121"/>
    </row>
    <row r="153" spans="1:2" ht="15" customHeight="1">
      <c r="A153" s="121"/>
      <c r="B153" s="121"/>
    </row>
    <row r="154" spans="1:2" ht="15" customHeight="1">
      <c r="A154" s="121"/>
      <c r="B154" s="121"/>
    </row>
    <row r="155" spans="1:2" ht="15" customHeight="1">
      <c r="A155" s="121"/>
      <c r="B155" s="121"/>
    </row>
    <row r="156" spans="1:2" ht="15" customHeight="1">
      <c r="A156" s="121"/>
      <c r="B156" s="121"/>
    </row>
    <row r="157" spans="1:2" ht="15" customHeight="1">
      <c r="A157" s="121"/>
      <c r="B157" s="121"/>
    </row>
    <row r="158" spans="1:2" ht="15" customHeight="1">
      <c r="A158" s="121"/>
      <c r="B158" s="121"/>
    </row>
    <row r="159" spans="1:2" ht="15" customHeight="1">
      <c r="A159" s="121"/>
      <c r="B159" s="121"/>
    </row>
    <row r="160" spans="1:2" ht="15" customHeight="1">
      <c r="A160" s="121"/>
      <c r="B160" s="121"/>
    </row>
    <row r="161" spans="1:2" ht="15" customHeight="1">
      <c r="A161" s="121"/>
      <c r="B161" s="121"/>
    </row>
    <row r="162" spans="1:2" ht="15" customHeight="1">
      <c r="A162" s="121"/>
      <c r="B162" s="121"/>
    </row>
    <row r="163" spans="1:2" ht="15" customHeight="1">
      <c r="A163" s="121"/>
      <c r="B163" s="121"/>
    </row>
    <row r="164" spans="1:2" ht="15" customHeight="1">
      <c r="A164" s="121"/>
      <c r="B164" s="121"/>
    </row>
    <row r="165" spans="1:2" ht="15" customHeight="1">
      <c r="A165" s="121"/>
      <c r="B165" s="121"/>
    </row>
    <row r="166" spans="1:2" ht="15" customHeight="1">
      <c r="A166" s="121"/>
      <c r="B166" s="121"/>
    </row>
    <row r="167" spans="1:2" ht="15" customHeight="1">
      <c r="A167" s="121"/>
      <c r="B167" s="121"/>
    </row>
    <row r="168" spans="1:2" ht="15" customHeight="1">
      <c r="A168" s="121"/>
      <c r="B168" s="121"/>
    </row>
    <row r="169" spans="1:2" ht="15" customHeight="1">
      <c r="A169" s="121"/>
      <c r="B169" s="121"/>
    </row>
    <row r="170" spans="1:2" ht="15" customHeight="1">
      <c r="A170" s="121"/>
      <c r="B170" s="121"/>
    </row>
    <row r="171" spans="1:2" ht="15" customHeight="1">
      <c r="A171" s="121"/>
      <c r="B171" s="121"/>
    </row>
    <row r="172" spans="1:2" ht="15" customHeight="1">
      <c r="A172" s="121"/>
      <c r="B172" s="121"/>
    </row>
    <row r="173" spans="1:2" ht="15" customHeight="1">
      <c r="A173" s="121"/>
      <c r="B173" s="121"/>
    </row>
    <row r="174" spans="1:2" ht="15" customHeight="1">
      <c r="A174" s="121"/>
      <c r="B174" s="121"/>
    </row>
    <row r="175" spans="1:2" ht="15" customHeight="1">
      <c r="A175" s="121"/>
      <c r="B175" s="121"/>
    </row>
    <row r="176" spans="1:2" ht="15" customHeight="1">
      <c r="A176" s="121"/>
      <c r="B176" s="121"/>
    </row>
    <row r="177" spans="1:2" ht="15" customHeight="1">
      <c r="A177" s="121"/>
      <c r="B177" s="121"/>
    </row>
    <row r="178" spans="1:2" ht="15" customHeight="1">
      <c r="A178" s="121"/>
      <c r="B178" s="121"/>
    </row>
    <row r="179" spans="1:2" ht="15" customHeight="1">
      <c r="A179" s="121"/>
      <c r="B179" s="121"/>
    </row>
    <row r="180" spans="1:2" ht="15" customHeight="1">
      <c r="A180" s="121"/>
      <c r="B180" s="121"/>
    </row>
    <row r="181" spans="1:2" ht="15" customHeight="1">
      <c r="A181" s="121"/>
      <c r="B181" s="121"/>
    </row>
    <row r="182" spans="1:2" ht="15" customHeight="1">
      <c r="A182" s="121"/>
      <c r="B182" s="121"/>
    </row>
    <row r="183" spans="1:2" ht="15" customHeight="1">
      <c r="A183" s="121"/>
      <c r="B183" s="121"/>
    </row>
    <row r="184" spans="1:2" ht="15" customHeight="1">
      <c r="A184" s="121"/>
      <c r="B184" s="121"/>
    </row>
    <row r="185" spans="1:2" ht="15" customHeight="1">
      <c r="A185" s="121"/>
      <c r="B185" s="121"/>
    </row>
    <row r="186" spans="1:2" ht="15" customHeight="1">
      <c r="A186" s="121"/>
      <c r="B186" s="121"/>
    </row>
    <row r="187" spans="1:2" ht="15" customHeight="1">
      <c r="A187" s="121"/>
      <c r="B187" s="121"/>
    </row>
    <row r="188" spans="1:2" ht="15" customHeight="1">
      <c r="A188" s="121"/>
      <c r="B188" s="121"/>
    </row>
    <row r="189" spans="1:2" ht="15" customHeight="1">
      <c r="A189" s="121"/>
      <c r="B189" s="121"/>
    </row>
    <row r="190" spans="1:2" ht="15" customHeight="1">
      <c r="A190" s="121"/>
      <c r="B190" s="121"/>
    </row>
    <row r="191" spans="1:2" ht="15" customHeight="1">
      <c r="A191" s="121"/>
      <c r="B191" s="121"/>
    </row>
    <row r="192" spans="1:2" ht="15" customHeight="1">
      <c r="A192" s="121"/>
      <c r="B192" s="121"/>
    </row>
    <row r="193" spans="1:2" ht="15" customHeight="1">
      <c r="A193" s="121"/>
      <c r="B193" s="121"/>
    </row>
    <row r="194" spans="1:2" ht="15" customHeight="1">
      <c r="A194" s="121"/>
      <c r="B194" s="121"/>
    </row>
    <row r="195" spans="1:2" ht="15" customHeight="1">
      <c r="A195" s="121"/>
      <c r="B195" s="121"/>
    </row>
    <row r="196" spans="1:2" ht="15" customHeight="1">
      <c r="A196" s="121"/>
      <c r="B196" s="121"/>
    </row>
    <row r="197" spans="1:2" ht="15" customHeight="1">
      <c r="A197" s="121"/>
      <c r="B197" s="121"/>
    </row>
    <row r="198" spans="1:2" ht="15" customHeight="1">
      <c r="A198" s="121"/>
      <c r="B198" s="121"/>
    </row>
    <row r="199" spans="1:2" ht="15" customHeight="1">
      <c r="A199" s="121"/>
      <c r="B199" s="121"/>
    </row>
    <row r="200" spans="1:2" ht="15" customHeight="1">
      <c r="A200" s="121"/>
      <c r="B200" s="121"/>
    </row>
    <row r="201" spans="1:2" ht="15" customHeight="1">
      <c r="A201" s="121"/>
      <c r="B201" s="121"/>
    </row>
    <row r="202" spans="1:2" ht="15" customHeight="1">
      <c r="A202" s="121"/>
      <c r="B202" s="121"/>
    </row>
    <row r="203" spans="1:2" ht="15" customHeight="1">
      <c r="A203" s="121"/>
      <c r="B203" s="121"/>
    </row>
    <row r="204" spans="1:2" ht="15" customHeight="1">
      <c r="A204" s="121"/>
      <c r="B204" s="121"/>
    </row>
    <row r="205" spans="1:2" ht="15" customHeight="1">
      <c r="A205" s="121"/>
      <c r="B205" s="121"/>
    </row>
    <row r="206" spans="1:2" ht="15" customHeight="1">
      <c r="A206" s="121"/>
      <c r="B206" s="121"/>
    </row>
    <row r="207" spans="1:2" ht="15" customHeight="1">
      <c r="A207" s="121"/>
      <c r="B207" s="121"/>
    </row>
    <row r="208" spans="1:2" ht="15" customHeight="1">
      <c r="A208" s="121"/>
      <c r="B208" s="121"/>
    </row>
    <row r="209" spans="1:2" ht="15" customHeight="1">
      <c r="A209" s="121"/>
      <c r="B209" s="121"/>
    </row>
    <row r="210" spans="1:2" ht="15" customHeight="1">
      <c r="A210" s="121"/>
      <c r="B210" s="121"/>
    </row>
    <row r="211" spans="1:2" ht="15" customHeight="1">
      <c r="A211" s="121"/>
      <c r="B211" s="121"/>
    </row>
    <row r="212" spans="1:2" ht="15" customHeight="1">
      <c r="A212" s="121"/>
      <c r="B212" s="121"/>
    </row>
    <row r="213" spans="1:2" ht="15" customHeight="1">
      <c r="A213" s="121"/>
      <c r="B213" s="121"/>
    </row>
    <row r="214" spans="1:2" ht="15" customHeight="1">
      <c r="A214" s="121"/>
      <c r="B214" s="121"/>
    </row>
    <row r="215" spans="1:2" ht="15" customHeight="1">
      <c r="A215" s="121"/>
      <c r="B215" s="121"/>
    </row>
    <row r="216" spans="1:2" ht="15" customHeight="1">
      <c r="A216" s="121"/>
      <c r="B216" s="121"/>
    </row>
    <row r="217" spans="1:2" ht="15" customHeight="1">
      <c r="A217" s="121"/>
      <c r="B217" s="121"/>
    </row>
    <row r="218" spans="1:2" ht="15" customHeight="1">
      <c r="A218" s="121"/>
      <c r="B218" s="121"/>
    </row>
    <row r="219" spans="1:2" ht="15" customHeight="1">
      <c r="A219" s="121"/>
      <c r="B219" s="121"/>
    </row>
    <row r="220" spans="1:2" ht="15" customHeight="1">
      <c r="A220" s="121"/>
      <c r="B220" s="121"/>
    </row>
    <row r="221" spans="1:2" ht="15" customHeight="1">
      <c r="A221" s="121"/>
      <c r="B221" s="121"/>
    </row>
    <row r="222" spans="1:2" ht="15" customHeight="1">
      <c r="A222" s="121"/>
      <c r="B222" s="121"/>
    </row>
    <row r="223" spans="1:2" ht="15" customHeight="1">
      <c r="A223" s="121"/>
      <c r="B223" s="121"/>
    </row>
    <row r="224" spans="1:2" ht="15" customHeight="1">
      <c r="A224" s="121"/>
      <c r="B224" s="121"/>
    </row>
    <row r="225" spans="1:2" ht="15" customHeight="1">
      <c r="A225" s="121"/>
      <c r="B225" s="121"/>
    </row>
    <row r="226" spans="1:2" ht="15" customHeight="1">
      <c r="A226" s="121"/>
      <c r="B226" s="121"/>
    </row>
    <row r="227" spans="1:2" ht="15" customHeight="1">
      <c r="A227" s="121"/>
      <c r="B227" s="121"/>
    </row>
    <row r="228" spans="1:2" ht="15" customHeight="1">
      <c r="A228" s="121"/>
      <c r="B228" s="121"/>
    </row>
    <row r="229" spans="1:2" ht="15" customHeight="1">
      <c r="A229" s="121"/>
      <c r="B229" s="121"/>
    </row>
    <row r="230" spans="1:2" ht="15" customHeight="1">
      <c r="A230" s="121"/>
      <c r="B230" s="121"/>
    </row>
    <row r="231" spans="1:2" ht="15" customHeight="1">
      <c r="A231" s="121"/>
      <c r="B231" s="121"/>
    </row>
    <row r="232" spans="1:2" ht="15" customHeight="1">
      <c r="A232" s="121"/>
      <c r="B232" s="121"/>
    </row>
    <row r="233" spans="1:2" ht="15" customHeight="1">
      <c r="A233" s="121"/>
      <c r="B233" s="121"/>
    </row>
    <row r="234" spans="1:2" ht="15" customHeight="1">
      <c r="A234" s="121"/>
      <c r="B234" s="121"/>
    </row>
    <row r="235" spans="1:2" ht="15" customHeight="1">
      <c r="A235" s="121"/>
      <c r="B235" s="121"/>
    </row>
    <row r="236" spans="1:2" ht="15" customHeight="1">
      <c r="A236" s="121"/>
      <c r="B236" s="121"/>
    </row>
    <row r="237" spans="1:2" ht="15" customHeight="1">
      <c r="A237" s="121"/>
      <c r="B237" s="121"/>
    </row>
    <row r="238" spans="1:2" ht="15" customHeight="1">
      <c r="A238" s="121"/>
      <c r="B238" s="121"/>
    </row>
    <row r="239" spans="1:2" ht="15" customHeight="1">
      <c r="A239" s="121"/>
      <c r="B239" s="121"/>
    </row>
    <row r="240" spans="1:2" ht="15" customHeight="1">
      <c r="A240" s="121"/>
      <c r="B240" s="121"/>
    </row>
    <row r="241" spans="1:2" ht="15" customHeight="1">
      <c r="A241" s="121"/>
      <c r="B241" s="121"/>
    </row>
    <row r="242" spans="1:2" ht="15" customHeight="1">
      <c r="A242" s="121"/>
      <c r="B242" s="121"/>
    </row>
    <row r="243" spans="1:2" ht="15" customHeight="1">
      <c r="A243" s="121"/>
      <c r="B243" s="121"/>
    </row>
    <row r="244" spans="1:2" ht="15" customHeight="1">
      <c r="A244" s="121"/>
      <c r="B244" s="121"/>
    </row>
    <row r="245" spans="1:2" ht="15" customHeight="1">
      <c r="A245" s="121"/>
      <c r="B245" s="121"/>
    </row>
    <row r="246" spans="1:2" ht="15" customHeight="1">
      <c r="A246" s="121"/>
      <c r="B246" s="121"/>
    </row>
    <row r="247" spans="1:2" ht="15" customHeight="1">
      <c r="A247" s="121"/>
      <c r="B247" s="121"/>
    </row>
    <row r="248" spans="1:2" ht="15" customHeight="1">
      <c r="A248" s="121"/>
      <c r="B248" s="121"/>
    </row>
    <row r="249" spans="1:2" ht="15" customHeight="1">
      <c r="A249" s="121"/>
      <c r="B249" s="121"/>
    </row>
    <row r="250" spans="1:2" ht="15" customHeight="1">
      <c r="A250" s="121"/>
      <c r="B250" s="121"/>
    </row>
    <row r="251" spans="1:2" ht="15" customHeight="1">
      <c r="A251" s="121"/>
      <c r="B251" s="121"/>
    </row>
    <row r="252" spans="1:2" ht="15" customHeight="1">
      <c r="A252" s="121"/>
      <c r="B252" s="121"/>
    </row>
    <row r="253" spans="1:2" ht="15" customHeight="1">
      <c r="A253" s="121"/>
      <c r="B253" s="121"/>
    </row>
    <row r="254" spans="1:2" ht="15" customHeight="1">
      <c r="A254" s="121"/>
      <c r="B254" s="121"/>
    </row>
    <row r="255" spans="1:2" ht="15" customHeight="1">
      <c r="A255" s="121"/>
      <c r="B255" s="121"/>
    </row>
    <row r="256" spans="1:2" ht="15" customHeight="1">
      <c r="A256" s="121"/>
      <c r="B256" s="121"/>
    </row>
    <row r="257" spans="1:2" ht="15" customHeight="1">
      <c r="A257" s="121"/>
      <c r="B257" s="121"/>
    </row>
    <row r="258" spans="1:2" ht="15" customHeight="1">
      <c r="A258" s="121"/>
      <c r="B258" s="121"/>
    </row>
    <row r="259" spans="1:2" ht="15" customHeight="1">
      <c r="A259" s="121"/>
      <c r="B259" s="121"/>
    </row>
    <row r="260" spans="1:2" ht="15" customHeight="1">
      <c r="A260" s="121"/>
      <c r="B260" s="121"/>
    </row>
    <row r="261" spans="1:2" ht="15" customHeight="1">
      <c r="A261" s="121"/>
      <c r="B261" s="121"/>
    </row>
    <row r="262" spans="1:2" ht="15" customHeight="1">
      <c r="A262" s="121"/>
      <c r="B262" s="121"/>
    </row>
    <row r="263" spans="1:2" ht="15" customHeight="1">
      <c r="A263" s="121"/>
      <c r="B263" s="121"/>
    </row>
    <row r="264" spans="1:2" ht="15" customHeight="1">
      <c r="A264" s="121"/>
      <c r="B264" s="121"/>
    </row>
    <row r="265" spans="1:2" ht="15" customHeight="1">
      <c r="A265" s="121"/>
      <c r="B265" s="121"/>
    </row>
    <row r="266" spans="1:2" ht="15" customHeight="1">
      <c r="A266" s="121"/>
      <c r="B266" s="121"/>
    </row>
    <row r="267" spans="1:2" ht="15" customHeight="1">
      <c r="A267" s="121"/>
      <c r="B267" s="121"/>
    </row>
    <row r="268" spans="1:2" ht="15" customHeight="1">
      <c r="A268" s="121"/>
      <c r="B268" s="121"/>
    </row>
    <row r="269" spans="1:2" ht="15" customHeight="1">
      <c r="A269" s="121"/>
      <c r="B269" s="121"/>
    </row>
    <row r="270" spans="1:2" ht="15" customHeight="1">
      <c r="A270" s="121"/>
      <c r="B270" s="121"/>
    </row>
    <row r="271" spans="1:2" ht="15" customHeight="1">
      <c r="A271" s="121"/>
      <c r="B271" s="121"/>
    </row>
    <row r="272" spans="1:2" ht="15" customHeight="1">
      <c r="A272" s="121"/>
      <c r="B272" s="121"/>
    </row>
    <row r="273" spans="1:2" ht="15" customHeight="1">
      <c r="A273" s="121"/>
      <c r="B273" s="121"/>
    </row>
    <row r="274" spans="1:2" ht="15" customHeight="1">
      <c r="A274" s="121"/>
      <c r="B274" s="121"/>
    </row>
    <row r="275" spans="1:2" ht="15" customHeight="1">
      <c r="A275" s="121"/>
      <c r="B275" s="121"/>
    </row>
    <row r="276" spans="1:2" ht="15" customHeight="1">
      <c r="A276" s="121"/>
      <c r="B276" s="121"/>
    </row>
    <row r="277" spans="1:2" ht="15" customHeight="1">
      <c r="A277" s="121"/>
      <c r="B277" s="121"/>
    </row>
    <row r="278" spans="1:2" ht="15" customHeight="1">
      <c r="A278" s="121"/>
      <c r="B278" s="121"/>
    </row>
    <row r="279" spans="1:2" ht="15" customHeight="1">
      <c r="A279" s="121"/>
      <c r="B279" s="121"/>
    </row>
    <row r="280" spans="1:2" ht="15" customHeight="1">
      <c r="A280" s="121"/>
      <c r="B280" s="121"/>
    </row>
    <row r="281" spans="1:2" ht="15" customHeight="1">
      <c r="A281" s="121"/>
      <c r="B281" s="121"/>
    </row>
    <row r="282" spans="1:2" ht="15" customHeight="1">
      <c r="A282" s="121"/>
      <c r="B282" s="121"/>
    </row>
    <row r="283" spans="1:2" ht="15" customHeight="1">
      <c r="A283" s="121"/>
      <c r="B283" s="121"/>
    </row>
    <row r="284" spans="1:2" ht="15" customHeight="1">
      <c r="A284" s="121"/>
      <c r="B284" s="121"/>
    </row>
    <row r="285" spans="1:2" ht="15" customHeight="1">
      <c r="A285" s="121"/>
      <c r="B285" s="121"/>
    </row>
    <row r="286" spans="1:2" ht="15" customHeight="1">
      <c r="A286" s="121"/>
      <c r="B286" s="121"/>
    </row>
    <row r="287" spans="1:2" ht="15" customHeight="1">
      <c r="A287" s="121"/>
      <c r="B287" s="121"/>
    </row>
    <row r="288" spans="1:2" ht="15" customHeight="1">
      <c r="A288" s="121"/>
      <c r="B288" s="121"/>
    </row>
    <row r="289" spans="1:2" ht="15" customHeight="1">
      <c r="A289" s="121"/>
      <c r="B289" s="121"/>
    </row>
    <row r="290" spans="1:2" ht="15" customHeight="1">
      <c r="A290" s="121"/>
      <c r="B290" s="121"/>
    </row>
    <row r="291" spans="1:2" ht="15" customHeight="1">
      <c r="A291" s="121"/>
      <c r="B291" s="121"/>
    </row>
    <row r="292" spans="1:2" ht="15" customHeight="1">
      <c r="A292" s="121"/>
      <c r="B292" s="121"/>
    </row>
    <row r="293" spans="1:2" ht="15" customHeight="1">
      <c r="A293" s="121"/>
      <c r="B293" s="121"/>
    </row>
    <row r="294" spans="1:2" ht="15" customHeight="1">
      <c r="A294" s="121"/>
      <c r="B294" s="121"/>
    </row>
    <row r="295" spans="1:2" ht="15" customHeight="1">
      <c r="A295" s="121"/>
      <c r="B295" s="121"/>
    </row>
    <row r="296" spans="1:2" ht="15" customHeight="1">
      <c r="A296" s="121"/>
      <c r="B296" s="121"/>
    </row>
    <row r="297" spans="1:2" ht="15" customHeight="1">
      <c r="A297" s="121"/>
      <c r="B297" s="121"/>
    </row>
    <row r="298" spans="1:2" ht="15" customHeight="1">
      <c r="A298" s="121"/>
      <c r="B298" s="121"/>
    </row>
    <row r="299" spans="1:2" ht="15" customHeight="1">
      <c r="A299" s="121"/>
      <c r="B299" s="121"/>
    </row>
    <row r="300" spans="1:2" ht="15" customHeight="1">
      <c r="A300" s="121"/>
      <c r="B300" s="121"/>
    </row>
    <row r="301" spans="1:2" ht="15" customHeight="1">
      <c r="A301" s="121"/>
      <c r="B301" s="121"/>
    </row>
    <row r="302" spans="1:2" ht="15" customHeight="1">
      <c r="A302" s="121"/>
      <c r="B302" s="121"/>
    </row>
    <row r="303" spans="1:2" ht="15" customHeight="1">
      <c r="A303" s="121"/>
      <c r="B303" s="121"/>
    </row>
    <row r="304" spans="1:2" ht="15" customHeight="1">
      <c r="A304" s="121"/>
      <c r="B304" s="121"/>
    </row>
    <row r="305" spans="1:2" ht="15" customHeight="1">
      <c r="A305" s="121"/>
      <c r="B305" s="121"/>
    </row>
    <row r="306" spans="1:2" ht="15" customHeight="1">
      <c r="A306" s="121"/>
      <c r="B306" s="121"/>
    </row>
    <row r="307" spans="1:2" ht="15" customHeight="1">
      <c r="A307" s="121"/>
      <c r="B307" s="121"/>
    </row>
    <row r="308" spans="1:2" ht="15" customHeight="1">
      <c r="A308" s="121"/>
      <c r="B308" s="121"/>
    </row>
    <row r="309" spans="1:2" ht="15" customHeight="1">
      <c r="A309" s="121"/>
      <c r="B309" s="121"/>
    </row>
    <row r="310" spans="1:2" ht="15" customHeight="1">
      <c r="A310" s="121"/>
      <c r="B310" s="121"/>
    </row>
    <row r="311" spans="1:2" ht="15" customHeight="1">
      <c r="A311" s="121"/>
      <c r="B311" s="121"/>
    </row>
    <row r="312" spans="1:2" ht="15" customHeight="1">
      <c r="A312" s="121"/>
      <c r="B312" s="121"/>
    </row>
    <row r="313" spans="1:2" ht="15" customHeight="1">
      <c r="A313" s="121"/>
      <c r="B313" s="121"/>
    </row>
    <row r="314" spans="1:2" ht="15" customHeight="1">
      <c r="A314" s="121"/>
      <c r="B314" s="121"/>
    </row>
    <row r="315" spans="1:2" ht="15" customHeight="1">
      <c r="A315" s="121"/>
      <c r="B315" s="121"/>
    </row>
    <row r="316" spans="1:2" ht="15" customHeight="1">
      <c r="A316" s="121"/>
      <c r="B316" s="121"/>
    </row>
    <row r="317" spans="1:2" ht="15" customHeight="1">
      <c r="A317" s="121"/>
      <c r="B317" s="121"/>
    </row>
    <row r="318" spans="1:2" ht="15" customHeight="1">
      <c r="A318" s="121"/>
      <c r="B318" s="121"/>
    </row>
    <row r="319" spans="1:2" ht="15" customHeight="1">
      <c r="A319" s="121"/>
      <c r="B319" s="121"/>
    </row>
    <row r="320" spans="1:2" ht="15" customHeight="1">
      <c r="A320" s="121"/>
      <c r="B320" s="121"/>
    </row>
    <row r="321" spans="1:2" ht="15" customHeight="1">
      <c r="A321" s="121"/>
      <c r="B321" s="121"/>
    </row>
    <row r="322" spans="1:2" ht="15" customHeight="1">
      <c r="A322" s="121"/>
      <c r="B322" s="121"/>
    </row>
    <row r="323" spans="1:2" ht="15" customHeight="1">
      <c r="A323" s="121"/>
      <c r="B323" s="121"/>
    </row>
    <row r="324" spans="1:2" ht="15" customHeight="1">
      <c r="A324" s="121"/>
      <c r="B324" s="121"/>
    </row>
    <row r="325" spans="1:2" ht="15" customHeight="1">
      <c r="A325" s="121"/>
      <c r="B325" s="121"/>
    </row>
    <row r="326" spans="1:2" ht="15" customHeight="1">
      <c r="A326" s="121"/>
      <c r="B326" s="121"/>
    </row>
    <row r="327" spans="1:2" ht="15" customHeight="1">
      <c r="A327" s="121"/>
      <c r="B327" s="121"/>
    </row>
    <row r="328" spans="1:2" ht="15" customHeight="1">
      <c r="A328" s="121"/>
      <c r="B328" s="121"/>
    </row>
    <row r="329" spans="1:2" ht="15" customHeight="1">
      <c r="A329" s="121"/>
      <c r="B329" s="121"/>
    </row>
    <row r="330" spans="1:2" ht="15" customHeight="1">
      <c r="A330" s="121"/>
      <c r="B330" s="121"/>
    </row>
    <row r="331" spans="1:2" ht="15" customHeight="1">
      <c r="A331" s="121"/>
      <c r="B331" s="121"/>
    </row>
    <row r="332" spans="1:2" ht="15" customHeight="1">
      <c r="A332" s="121"/>
      <c r="B332" s="121"/>
    </row>
    <row r="333" spans="1:2" ht="15" customHeight="1">
      <c r="A333" s="121"/>
      <c r="B333" s="121"/>
    </row>
    <row r="334" spans="1:2" ht="15" customHeight="1">
      <c r="A334" s="121"/>
      <c r="B334" s="121"/>
    </row>
    <row r="335" spans="1:2" ht="15" customHeight="1">
      <c r="A335" s="121"/>
      <c r="B335" s="121"/>
    </row>
    <row r="336" spans="1:2" ht="15" customHeight="1">
      <c r="A336" s="121"/>
      <c r="B336" s="121"/>
    </row>
    <row r="337" spans="1:2" ht="15" customHeight="1">
      <c r="A337" s="121"/>
      <c r="B337" s="121"/>
    </row>
    <row r="338" spans="1:2" ht="15" customHeight="1">
      <c r="A338" s="121"/>
      <c r="B338" s="121"/>
    </row>
    <row r="339" spans="1:2" ht="15" customHeight="1">
      <c r="A339" s="121"/>
      <c r="B339" s="121"/>
    </row>
    <row r="340" spans="1:2" ht="15" customHeight="1">
      <c r="A340" s="121"/>
      <c r="B340" s="121"/>
    </row>
    <row r="341" spans="1:2" ht="15" customHeight="1">
      <c r="A341" s="121"/>
      <c r="B341" s="121"/>
    </row>
    <row r="342" spans="1:2" ht="15" customHeight="1">
      <c r="A342" s="121"/>
      <c r="B342" s="121"/>
    </row>
    <row r="343" spans="1:2" ht="15" customHeight="1">
      <c r="A343" s="121"/>
      <c r="B343" s="121"/>
    </row>
    <row r="344" spans="1:2" ht="15" customHeight="1">
      <c r="A344" s="121"/>
      <c r="B344" s="121"/>
    </row>
    <row r="345" spans="1:2" ht="15" customHeight="1">
      <c r="A345" s="121"/>
      <c r="B345" s="121"/>
    </row>
    <row r="346" spans="1:2" ht="15" customHeight="1">
      <c r="A346" s="121"/>
      <c r="B346" s="121"/>
    </row>
    <row r="347" spans="1:2" ht="15" customHeight="1">
      <c r="A347" s="121"/>
      <c r="B347" s="121"/>
    </row>
    <row r="348" spans="1:2" ht="15" customHeight="1">
      <c r="A348" s="121"/>
      <c r="B348" s="121"/>
    </row>
    <row r="349" spans="1:2" ht="15" customHeight="1">
      <c r="A349" s="121"/>
      <c r="B349" s="121"/>
    </row>
    <row r="350" spans="1:2" ht="15" customHeight="1">
      <c r="A350" s="121"/>
      <c r="B350" s="121"/>
    </row>
    <row r="351" spans="1:2" ht="15" customHeight="1">
      <c r="A351" s="121"/>
      <c r="B351" s="121"/>
    </row>
    <row r="352" spans="1:2" ht="15" customHeight="1">
      <c r="A352" s="121"/>
      <c r="B352" s="121"/>
    </row>
    <row r="353" spans="1:2" ht="15" customHeight="1">
      <c r="A353" s="121"/>
      <c r="B353" s="121"/>
    </row>
    <row r="354" spans="1:2" ht="15" customHeight="1">
      <c r="A354" s="121"/>
      <c r="B354" s="121"/>
    </row>
    <row r="355" spans="1:2" ht="15" customHeight="1">
      <c r="A355" s="121"/>
      <c r="B355" s="121"/>
    </row>
    <row r="356" spans="1:2" ht="15" customHeight="1">
      <c r="A356" s="121"/>
      <c r="B356" s="121"/>
    </row>
    <row r="357" spans="1:2" ht="15" customHeight="1">
      <c r="A357" s="121"/>
      <c r="B357" s="121"/>
    </row>
    <row r="358" spans="1:2" ht="15" customHeight="1">
      <c r="A358" s="121"/>
      <c r="B358" s="121"/>
    </row>
    <row r="359" spans="1:2" ht="15" customHeight="1">
      <c r="A359" s="121"/>
      <c r="B359" s="121"/>
    </row>
    <row r="360" spans="1:2" ht="15" customHeight="1">
      <c r="A360" s="121"/>
      <c r="B360" s="121"/>
    </row>
    <row r="361" spans="1:2" ht="15" customHeight="1">
      <c r="A361" s="121"/>
      <c r="B361" s="121"/>
    </row>
    <row r="362" spans="1:2" ht="15" customHeight="1">
      <c r="A362" s="121"/>
      <c r="B362" s="121"/>
    </row>
    <row r="363" spans="1:2" ht="15" customHeight="1">
      <c r="A363" s="121"/>
      <c r="B363" s="121"/>
    </row>
    <row r="364" spans="1:2" ht="15" customHeight="1">
      <c r="A364" s="121"/>
      <c r="B364" s="121"/>
    </row>
    <row r="365" spans="1:2" ht="15" customHeight="1">
      <c r="A365" s="121"/>
      <c r="B365" s="121"/>
    </row>
    <row r="366" spans="1:2" ht="15" customHeight="1">
      <c r="A366" s="121"/>
      <c r="B366" s="121"/>
    </row>
    <row r="367" spans="1:2" ht="15" customHeight="1">
      <c r="A367" s="121"/>
      <c r="B367" s="121"/>
    </row>
    <row r="368" spans="1:2" ht="15" customHeight="1">
      <c r="A368" s="121"/>
      <c r="B368" s="121"/>
    </row>
    <row r="369" spans="1:2" ht="15" customHeight="1">
      <c r="A369" s="121"/>
      <c r="B369" s="121"/>
    </row>
    <row r="370" spans="1:2" ht="15" customHeight="1">
      <c r="A370" s="121"/>
      <c r="B370" s="121"/>
    </row>
    <row r="371" spans="1:2" ht="15" customHeight="1">
      <c r="A371" s="121"/>
      <c r="B371" s="121"/>
    </row>
    <row r="372" spans="1:2" ht="15" customHeight="1">
      <c r="A372" s="121"/>
      <c r="B372" s="121"/>
    </row>
    <row r="373" spans="1:2" ht="15" customHeight="1">
      <c r="A373" s="121"/>
      <c r="B373" s="121"/>
    </row>
    <row r="374" spans="1:2" ht="15" customHeight="1">
      <c r="A374" s="121"/>
      <c r="B374" s="121"/>
    </row>
    <row r="375" spans="1:2" ht="15" customHeight="1">
      <c r="A375" s="121"/>
      <c r="B375" s="121"/>
    </row>
    <row r="376" spans="1:2" ht="15" customHeight="1">
      <c r="A376" s="121"/>
      <c r="B376" s="121"/>
    </row>
    <row r="377" spans="1:2" ht="15" customHeight="1">
      <c r="A377" s="121"/>
      <c r="B377" s="121"/>
    </row>
    <row r="378" spans="1:2" ht="15" customHeight="1">
      <c r="A378" s="121"/>
      <c r="B378" s="121"/>
    </row>
    <row r="379" spans="1:2" ht="15" customHeight="1">
      <c r="A379" s="121"/>
      <c r="B379" s="121"/>
    </row>
    <row r="380" spans="1:2" ht="15" customHeight="1">
      <c r="A380" s="121"/>
      <c r="B380" s="121"/>
    </row>
    <row r="381" spans="1:2" ht="15" customHeight="1">
      <c r="A381" s="121"/>
      <c r="B381" s="121"/>
    </row>
    <row r="382" spans="1:2" ht="15" customHeight="1">
      <c r="A382" s="121"/>
      <c r="B382" s="121"/>
    </row>
    <row r="383" spans="1:2" ht="15" customHeight="1">
      <c r="A383" s="121"/>
      <c r="B383" s="121"/>
    </row>
    <row r="384" spans="1:2" ht="15" customHeight="1">
      <c r="A384" s="121"/>
      <c r="B384" s="121"/>
    </row>
    <row r="385" spans="1:2" ht="15" customHeight="1">
      <c r="A385" s="121"/>
      <c r="B385" s="121"/>
    </row>
    <row r="386" spans="1:2" ht="15" customHeight="1">
      <c r="A386" s="121"/>
      <c r="B386" s="121"/>
    </row>
    <row r="387" spans="1:2" ht="15" customHeight="1">
      <c r="A387" s="121"/>
      <c r="B387" s="121"/>
    </row>
    <row r="388" spans="1:2" ht="15" customHeight="1">
      <c r="A388" s="121"/>
      <c r="B388" s="121"/>
    </row>
    <row r="389" spans="1:2" ht="15" customHeight="1">
      <c r="A389" s="121"/>
      <c r="B389" s="121"/>
    </row>
    <row r="390" spans="1:2" ht="15" customHeight="1">
      <c r="A390" s="121"/>
      <c r="B390" s="121"/>
    </row>
    <row r="391" spans="1:2" ht="15" customHeight="1">
      <c r="A391" s="121"/>
      <c r="B391" s="121"/>
    </row>
    <row r="392" spans="1:2" ht="15" customHeight="1">
      <c r="A392" s="121"/>
      <c r="B392" s="121"/>
    </row>
    <row r="393" spans="1:2" ht="15" customHeight="1">
      <c r="A393" s="121"/>
      <c r="B393" s="121"/>
    </row>
    <row r="394" spans="1:2" ht="15" customHeight="1">
      <c r="A394" s="121"/>
      <c r="B394" s="121"/>
    </row>
    <row r="395" spans="1:2" ht="15" customHeight="1">
      <c r="A395" s="121"/>
      <c r="B395" s="121"/>
    </row>
    <row r="396" spans="1:2" ht="15" customHeight="1">
      <c r="A396" s="121"/>
      <c r="B396" s="121"/>
    </row>
    <row r="397" spans="1:2" ht="15" customHeight="1">
      <c r="A397" s="121"/>
      <c r="B397" s="121"/>
    </row>
    <row r="398" spans="1:2" ht="15" customHeight="1">
      <c r="A398" s="121"/>
      <c r="B398" s="121"/>
    </row>
    <row r="399" spans="1:2" ht="15" customHeight="1">
      <c r="A399" s="121"/>
      <c r="B399" s="121"/>
    </row>
    <row r="400" spans="1:2" ht="15" customHeight="1">
      <c r="A400" s="121"/>
      <c r="B400" s="121"/>
    </row>
    <row r="401" spans="1:2" ht="15" customHeight="1">
      <c r="A401" s="121"/>
      <c r="B401" s="121"/>
    </row>
    <row r="402" spans="1:2" ht="15" customHeight="1">
      <c r="A402" s="121"/>
      <c r="B402" s="121"/>
    </row>
    <row r="403" spans="1:2" ht="15" customHeight="1">
      <c r="A403" s="121"/>
      <c r="B403" s="121"/>
    </row>
    <row r="404" spans="1:2" ht="15" customHeight="1">
      <c r="A404" s="121"/>
      <c r="B404" s="121"/>
    </row>
    <row r="405" spans="1:2" ht="15" customHeight="1">
      <c r="A405" s="121"/>
      <c r="B405" s="121"/>
    </row>
    <row r="406" spans="1:2" ht="15" customHeight="1">
      <c r="A406" s="121"/>
      <c r="B406" s="121"/>
    </row>
    <row r="407" spans="1:2" ht="15" customHeight="1">
      <c r="A407" s="121"/>
      <c r="B407" s="121"/>
    </row>
    <row r="408" spans="1:2" ht="15" customHeight="1">
      <c r="A408" s="121"/>
      <c r="B408" s="121"/>
    </row>
    <row r="409" spans="1:2" ht="15" customHeight="1">
      <c r="A409" s="121"/>
      <c r="B409" s="121"/>
    </row>
    <row r="410" spans="1:2" ht="15" customHeight="1">
      <c r="A410" s="121"/>
      <c r="B410" s="121"/>
    </row>
    <row r="411" spans="1:2" ht="15" customHeight="1">
      <c r="A411" s="121"/>
      <c r="B411" s="121"/>
    </row>
    <row r="412" spans="1:2" ht="15" customHeight="1">
      <c r="A412" s="121"/>
      <c r="B412" s="121"/>
    </row>
    <row r="413" spans="1:2" ht="15" customHeight="1">
      <c r="A413" s="121"/>
      <c r="B413" s="121"/>
    </row>
    <row r="414" spans="1:2" ht="15" customHeight="1">
      <c r="A414" s="121"/>
      <c r="B414" s="121"/>
    </row>
    <row r="415" spans="1:2" ht="15" customHeight="1">
      <c r="A415" s="121"/>
      <c r="B415" s="121"/>
    </row>
    <row r="416" spans="1:2" ht="15" customHeight="1">
      <c r="A416" s="121"/>
      <c r="B416" s="121"/>
    </row>
    <row r="417" spans="1:2" ht="15" customHeight="1">
      <c r="A417" s="121"/>
      <c r="B417" s="121"/>
    </row>
    <row r="418" spans="1:2" ht="15" customHeight="1">
      <c r="A418" s="121"/>
      <c r="B418" s="121"/>
    </row>
    <row r="419" spans="1:2" ht="15" customHeight="1">
      <c r="A419" s="121"/>
      <c r="B419" s="121"/>
    </row>
    <row r="420" spans="1:2" ht="15" customHeight="1">
      <c r="A420" s="121"/>
      <c r="B420" s="121"/>
    </row>
    <row r="421" spans="1:2" ht="15" customHeight="1">
      <c r="A421" s="121"/>
      <c r="B421" s="121"/>
    </row>
    <row r="422" spans="1:2" ht="15" customHeight="1">
      <c r="A422" s="121"/>
      <c r="B422" s="121"/>
    </row>
    <row r="423" spans="1:2" ht="15" customHeight="1">
      <c r="A423" s="121"/>
      <c r="B423" s="121"/>
    </row>
    <row r="424" spans="1:2" ht="15" customHeight="1">
      <c r="A424" s="121"/>
      <c r="B424" s="121"/>
    </row>
    <row r="425" spans="1:2" ht="15" customHeight="1">
      <c r="A425" s="121"/>
      <c r="B425" s="121"/>
    </row>
    <row r="426" spans="1:2" ht="15" customHeight="1">
      <c r="A426" s="121"/>
      <c r="B426" s="121"/>
    </row>
    <row r="427" spans="1:2" ht="15" customHeight="1">
      <c r="A427" s="121"/>
      <c r="B427" s="121"/>
    </row>
    <row r="428" spans="1:2" ht="15" customHeight="1">
      <c r="A428" s="121"/>
      <c r="B428" s="121"/>
    </row>
    <row r="429" spans="1:2" ht="15" customHeight="1">
      <c r="A429" s="121"/>
      <c r="B429" s="121"/>
    </row>
    <row r="430" spans="1:2" ht="15" customHeight="1">
      <c r="A430" s="121"/>
      <c r="B430" s="121"/>
    </row>
    <row r="431" spans="1:2" ht="15" customHeight="1">
      <c r="A431" s="121"/>
      <c r="B431" s="121"/>
    </row>
    <row r="432" spans="1:2" ht="15" customHeight="1">
      <c r="A432" s="121"/>
      <c r="B432" s="121"/>
    </row>
    <row r="433" spans="1:2" ht="15" customHeight="1">
      <c r="A433" s="121"/>
      <c r="B433" s="121"/>
    </row>
    <row r="434" spans="1:2" ht="15" customHeight="1">
      <c r="A434" s="121"/>
      <c r="B434" s="121"/>
    </row>
    <row r="435" spans="1:2" ht="15" customHeight="1">
      <c r="A435" s="121"/>
      <c r="B435" s="121"/>
    </row>
    <row r="436" spans="1:2" ht="15" customHeight="1">
      <c r="A436" s="121"/>
      <c r="B436" s="121"/>
    </row>
    <row r="437" spans="1:2" ht="15" customHeight="1">
      <c r="A437" s="121"/>
      <c r="B437" s="121"/>
    </row>
    <row r="438" spans="1:2" ht="15" customHeight="1">
      <c r="A438" s="121"/>
      <c r="B438" s="121"/>
    </row>
    <row r="439" spans="1:2" ht="15" customHeight="1">
      <c r="A439" s="121"/>
      <c r="B439" s="121"/>
    </row>
    <row r="440" spans="1:2" ht="15" customHeight="1">
      <c r="A440" s="121"/>
      <c r="B440" s="121"/>
    </row>
    <row r="441" spans="1:2" ht="15" customHeight="1">
      <c r="A441" s="121"/>
      <c r="B441" s="121"/>
    </row>
    <row r="442" spans="1:2" ht="15" customHeight="1">
      <c r="A442" s="121"/>
      <c r="B442" s="121"/>
    </row>
    <row r="443" spans="1:2" ht="15" customHeight="1">
      <c r="A443" s="121"/>
      <c r="B443" s="121"/>
    </row>
    <row r="444" spans="1:2" ht="15" customHeight="1">
      <c r="A444" s="121"/>
      <c r="B444" s="121"/>
    </row>
    <row r="445" spans="1:2" ht="15" customHeight="1">
      <c r="A445" s="121"/>
      <c r="B445" s="121"/>
    </row>
    <row r="446" spans="1:2" ht="15" customHeight="1">
      <c r="A446" s="121"/>
      <c r="B446" s="121"/>
    </row>
    <row r="447" spans="1:2" ht="15" customHeight="1">
      <c r="A447" s="121"/>
      <c r="B447" s="121"/>
    </row>
    <row r="448" spans="1:2" ht="15" customHeight="1">
      <c r="A448" s="121"/>
      <c r="B448" s="121"/>
    </row>
    <row r="449" spans="1:2" ht="15" customHeight="1">
      <c r="A449" s="121"/>
      <c r="B449" s="121"/>
    </row>
    <row r="450" spans="1:2" ht="15" customHeight="1">
      <c r="A450" s="121"/>
      <c r="B450" s="121"/>
    </row>
    <row r="451" spans="1:2" ht="15" customHeight="1">
      <c r="A451" s="121"/>
      <c r="B451" s="121"/>
    </row>
    <row r="452" spans="1:2" ht="15" customHeight="1">
      <c r="A452" s="121"/>
      <c r="B452" s="121"/>
    </row>
    <row r="453" spans="1:2" ht="15" customHeight="1">
      <c r="A453" s="121"/>
      <c r="B453" s="121"/>
    </row>
    <row r="454" spans="1:2" ht="15" customHeight="1">
      <c r="A454" s="121"/>
      <c r="B454" s="121"/>
    </row>
    <row r="455" spans="1:2" ht="15" customHeight="1">
      <c r="A455" s="121"/>
      <c r="B455" s="121"/>
    </row>
    <row r="456" spans="1:2" ht="15" customHeight="1">
      <c r="A456" s="121"/>
      <c r="B456" s="121"/>
    </row>
    <row r="457" spans="1:2" ht="15" customHeight="1">
      <c r="A457" s="121"/>
      <c r="B457" s="121"/>
    </row>
    <row r="458" spans="1:2" ht="15" customHeight="1">
      <c r="A458" s="121"/>
      <c r="B458" s="121"/>
    </row>
    <row r="459" spans="1:2" ht="15" customHeight="1">
      <c r="A459" s="121"/>
      <c r="B459" s="121"/>
    </row>
    <row r="460" spans="1:2" ht="15" customHeight="1">
      <c r="A460" s="121"/>
      <c r="B460" s="121"/>
    </row>
    <row r="461" spans="1:2" ht="15" customHeight="1">
      <c r="A461" s="121"/>
      <c r="B461" s="121"/>
    </row>
    <row r="462" spans="1:2" ht="15" customHeight="1">
      <c r="A462" s="121"/>
      <c r="B462" s="121"/>
    </row>
    <row r="463" spans="1:2" ht="15" customHeight="1">
      <c r="A463" s="121"/>
      <c r="B463" s="121"/>
    </row>
    <row r="464" spans="1:2" ht="15" customHeight="1">
      <c r="A464" s="121"/>
      <c r="B464" s="121"/>
    </row>
    <row r="465" spans="1:2" ht="15" customHeight="1">
      <c r="A465" s="121"/>
      <c r="B465" s="121"/>
    </row>
    <row r="466" spans="1:2" ht="15" customHeight="1">
      <c r="A466" s="121"/>
      <c r="B466" s="121"/>
    </row>
    <row r="467" spans="1:2" ht="15" customHeight="1">
      <c r="A467" s="121"/>
      <c r="B467" s="121"/>
    </row>
    <row r="468" spans="1:2" ht="15" customHeight="1">
      <c r="A468" s="121"/>
      <c r="B468" s="121"/>
    </row>
    <row r="469" spans="1:2" ht="15" customHeight="1">
      <c r="A469" s="121"/>
      <c r="B469" s="121"/>
    </row>
    <row r="470" spans="1:2" ht="15" customHeight="1">
      <c r="A470" s="121"/>
      <c r="B470" s="121"/>
    </row>
    <row r="471" spans="1:2" ht="15" customHeight="1">
      <c r="A471" s="121"/>
      <c r="B471" s="121"/>
    </row>
    <row r="472" spans="1:2" ht="15" customHeight="1">
      <c r="A472" s="121"/>
      <c r="B472" s="121"/>
    </row>
    <row r="473" spans="1:2" ht="15" customHeight="1">
      <c r="A473" s="121"/>
      <c r="B473" s="121"/>
    </row>
    <row r="474" spans="1:2" ht="15" customHeight="1">
      <c r="A474" s="121"/>
      <c r="B474" s="121"/>
    </row>
    <row r="475" spans="1:2" ht="15" customHeight="1">
      <c r="A475" s="121"/>
      <c r="B475" s="121"/>
    </row>
    <row r="476" spans="1:2" ht="15" customHeight="1">
      <c r="A476" s="121"/>
      <c r="B476" s="121"/>
    </row>
    <row r="477" spans="1:2" ht="15" customHeight="1">
      <c r="A477" s="121"/>
      <c r="B477" s="121"/>
    </row>
    <row r="478" spans="1:2" ht="15" customHeight="1">
      <c r="A478" s="121"/>
      <c r="B478" s="121"/>
    </row>
    <row r="479" spans="1:2" ht="15" customHeight="1">
      <c r="A479" s="121"/>
      <c r="B479" s="121"/>
    </row>
    <row r="480" spans="1:2" ht="15" customHeight="1">
      <c r="A480" s="121"/>
      <c r="B480" s="121"/>
    </row>
    <row r="481" spans="1:2" ht="15" customHeight="1">
      <c r="A481" s="121"/>
      <c r="B481" s="121"/>
    </row>
    <row r="482" spans="1:2" ht="15" customHeight="1">
      <c r="A482" s="121"/>
      <c r="B482" s="121"/>
    </row>
    <row r="483" spans="1:2" ht="15" customHeight="1">
      <c r="A483" s="121"/>
      <c r="B483" s="121"/>
    </row>
    <row r="484" spans="1:2" ht="15" customHeight="1">
      <c r="A484" s="121"/>
      <c r="B484" s="121"/>
    </row>
    <row r="485" spans="1:2" ht="15" customHeight="1">
      <c r="A485" s="121"/>
      <c r="B485" s="121"/>
    </row>
    <row r="486" spans="1:2" ht="15" customHeight="1">
      <c r="A486" s="121"/>
      <c r="B486" s="121"/>
    </row>
    <row r="487" spans="1:2" ht="15" customHeight="1">
      <c r="A487" s="121"/>
      <c r="B487" s="121"/>
    </row>
    <row r="488" spans="1:2" ht="15" customHeight="1">
      <c r="A488" s="121"/>
      <c r="B488" s="121"/>
    </row>
    <row r="489" spans="1:2" ht="15" customHeight="1">
      <c r="A489" s="121"/>
      <c r="B489" s="121"/>
    </row>
    <row r="490" spans="1:2" ht="15" customHeight="1">
      <c r="A490" s="121"/>
      <c r="B490" s="121"/>
    </row>
    <row r="491" spans="1:2" ht="15" customHeight="1">
      <c r="A491" s="121"/>
      <c r="B491" s="121"/>
    </row>
    <row r="492" spans="1:2" ht="15" customHeight="1">
      <c r="A492" s="121"/>
      <c r="B492" s="121"/>
    </row>
    <row r="493" spans="1:2" ht="15" customHeight="1">
      <c r="A493" s="121"/>
      <c r="B493" s="121"/>
    </row>
    <row r="494" spans="1:2" ht="15" customHeight="1">
      <c r="A494" s="121"/>
      <c r="B494" s="121"/>
    </row>
    <row r="495" spans="1:2" ht="15" customHeight="1">
      <c r="A495" s="121"/>
      <c r="B495" s="121"/>
    </row>
    <row r="496" spans="1:2" ht="15" customHeight="1">
      <c r="A496" s="121"/>
      <c r="B496" s="121"/>
    </row>
    <row r="497" spans="1:2" ht="15" customHeight="1">
      <c r="A497" s="121"/>
      <c r="B497" s="121"/>
    </row>
    <row r="498" spans="1:2" ht="15" customHeight="1">
      <c r="A498" s="121"/>
      <c r="B498" s="121"/>
    </row>
    <row r="499" spans="1:2" ht="15" customHeight="1">
      <c r="A499" s="121"/>
      <c r="B499" s="121"/>
    </row>
    <row r="500" spans="1:2" ht="15" customHeight="1">
      <c r="A500" s="121"/>
      <c r="B500" s="121"/>
    </row>
    <row r="501" spans="1:2" ht="15" customHeight="1">
      <c r="A501" s="121"/>
      <c r="B501" s="121"/>
    </row>
    <row r="502" spans="1:2" ht="15" customHeight="1">
      <c r="A502" s="121"/>
      <c r="B502" s="121"/>
    </row>
    <row r="503" spans="1:2" ht="15" customHeight="1">
      <c r="A503" s="121"/>
      <c r="B503" s="121"/>
    </row>
    <row r="504" spans="1:2" ht="15" customHeight="1">
      <c r="A504" s="121"/>
      <c r="B504" s="121"/>
    </row>
    <row r="505" spans="1:2" ht="15" customHeight="1">
      <c r="A505" s="121"/>
      <c r="B505" s="121"/>
    </row>
    <row r="506" spans="1:2" ht="15" customHeight="1">
      <c r="A506" s="121"/>
      <c r="B506" s="121"/>
    </row>
    <row r="507" spans="1:2" ht="15" customHeight="1">
      <c r="A507" s="121"/>
      <c r="B507" s="121"/>
    </row>
    <row r="508" spans="1:2" ht="15" customHeight="1">
      <c r="A508" s="121"/>
      <c r="B508" s="121"/>
    </row>
    <row r="509" spans="1:2" ht="15" customHeight="1">
      <c r="A509" s="121"/>
      <c r="B509" s="121"/>
    </row>
    <row r="510" spans="1:2" ht="15" customHeight="1">
      <c r="A510" s="121"/>
      <c r="B510" s="121"/>
    </row>
    <row r="511" spans="1:2" ht="15" customHeight="1">
      <c r="A511" s="121"/>
      <c r="B511" s="121"/>
    </row>
    <row r="512" spans="1:2" ht="15" customHeight="1">
      <c r="A512" s="121"/>
      <c r="B512" s="121"/>
    </row>
    <row r="513" spans="1:2" ht="15" customHeight="1">
      <c r="A513" s="121"/>
      <c r="B513" s="121"/>
    </row>
    <row r="514" spans="1:2" ht="15" customHeight="1">
      <c r="A514" s="121"/>
      <c r="B514" s="121"/>
    </row>
    <row r="515" spans="1:2" ht="15" customHeight="1">
      <c r="A515" s="121"/>
      <c r="B515" s="121"/>
    </row>
    <row r="516" spans="1:2" ht="15" customHeight="1">
      <c r="A516" s="121"/>
      <c r="B516" s="121"/>
    </row>
    <row r="517" spans="1:2" ht="15" customHeight="1">
      <c r="A517" s="121"/>
      <c r="B517" s="121"/>
    </row>
    <row r="518" spans="1:2" ht="15" customHeight="1">
      <c r="A518" s="121"/>
      <c r="B518" s="121"/>
    </row>
    <row r="519" spans="1:2" ht="15" customHeight="1">
      <c r="A519" s="121"/>
      <c r="B519" s="121"/>
    </row>
    <row r="520" spans="1:2" ht="15" customHeight="1">
      <c r="A520" s="121"/>
      <c r="B520" s="121"/>
    </row>
    <row r="521" spans="1:2" ht="15" customHeight="1">
      <c r="A521" s="121"/>
      <c r="B521" s="121"/>
    </row>
    <row r="522" spans="1:2" ht="15" customHeight="1">
      <c r="A522" s="121"/>
      <c r="B522" s="121"/>
    </row>
    <row r="523" spans="1:2" ht="15" customHeight="1">
      <c r="A523" s="121"/>
      <c r="B523" s="121"/>
    </row>
    <row r="524" spans="1:2" ht="15" customHeight="1">
      <c r="A524" s="121"/>
      <c r="B524" s="121"/>
    </row>
    <row r="525" spans="1:2" ht="15" customHeight="1">
      <c r="A525" s="121"/>
      <c r="B525" s="121"/>
    </row>
    <row r="526" spans="1:2" ht="15" customHeight="1">
      <c r="A526" s="121"/>
      <c r="B526" s="121"/>
    </row>
    <row r="527" spans="1:2" ht="15" customHeight="1">
      <c r="A527" s="121"/>
      <c r="B527" s="121"/>
    </row>
    <row r="528" spans="1:2" ht="15" customHeight="1">
      <c r="A528" s="121"/>
      <c r="B528" s="121"/>
    </row>
    <row r="529" spans="1:2" ht="15" customHeight="1">
      <c r="A529" s="121"/>
      <c r="B529" s="121"/>
    </row>
    <row r="530" spans="1:2" ht="15" customHeight="1">
      <c r="A530" s="121"/>
      <c r="B530" s="121"/>
    </row>
    <row r="531" spans="1:2" ht="15" customHeight="1">
      <c r="A531" s="121"/>
      <c r="B531" s="121"/>
    </row>
    <row r="532" spans="1:2" ht="15" customHeight="1">
      <c r="A532" s="121"/>
      <c r="B532" s="121"/>
    </row>
    <row r="533" spans="1:2" ht="15" customHeight="1">
      <c r="A533" s="121"/>
      <c r="B533" s="121"/>
    </row>
    <row r="534" spans="1:2" ht="15" customHeight="1">
      <c r="A534" s="121"/>
      <c r="B534" s="121"/>
    </row>
    <row r="535" spans="1:2" ht="15" customHeight="1">
      <c r="A535" s="121"/>
      <c r="B535" s="121"/>
    </row>
    <row r="536" spans="1:2" ht="15" customHeight="1">
      <c r="A536" s="121"/>
      <c r="B536" s="121"/>
    </row>
    <row r="537" spans="1:2" ht="15" customHeight="1">
      <c r="A537" s="121"/>
      <c r="B537" s="121"/>
    </row>
    <row r="538" spans="1:2" ht="15" customHeight="1">
      <c r="A538" s="121"/>
      <c r="B538" s="121"/>
    </row>
    <row r="539" spans="1:2" ht="15" customHeight="1">
      <c r="A539" s="121"/>
      <c r="B539" s="121"/>
    </row>
    <row r="540" spans="1:2" ht="15" customHeight="1">
      <c r="A540" s="121"/>
      <c r="B540" s="121"/>
    </row>
    <row r="541" spans="1:2" ht="15" customHeight="1">
      <c r="A541" s="121"/>
      <c r="B541" s="121"/>
    </row>
    <row r="542" spans="1:2" ht="15" customHeight="1">
      <c r="A542" s="121"/>
      <c r="B542" s="121"/>
    </row>
    <row r="543" spans="1:2" ht="15" customHeight="1">
      <c r="A543" s="121"/>
      <c r="B543" s="121"/>
    </row>
    <row r="544" spans="1:2" ht="15" customHeight="1">
      <c r="A544" s="121"/>
      <c r="B544" s="121"/>
    </row>
    <row r="545" spans="1:2" ht="15" customHeight="1">
      <c r="A545" s="121"/>
      <c r="B545" s="121"/>
    </row>
    <row r="546" spans="1:2" ht="15" customHeight="1">
      <c r="A546" s="121"/>
      <c r="B546" s="121"/>
    </row>
    <row r="547" spans="1:2" ht="15" customHeight="1">
      <c r="A547" s="121"/>
      <c r="B547" s="121"/>
    </row>
    <row r="548" spans="1:2" ht="15" customHeight="1">
      <c r="A548" s="121"/>
      <c r="B548" s="121"/>
    </row>
    <row r="549" spans="1:2" ht="15" customHeight="1">
      <c r="A549" s="121"/>
      <c r="B549" s="121"/>
    </row>
    <row r="550" spans="1:2" ht="15" customHeight="1">
      <c r="A550" s="121"/>
      <c r="B550" s="121"/>
    </row>
    <row r="551" spans="1:2" ht="15" customHeight="1">
      <c r="A551" s="121"/>
      <c r="B551" s="121"/>
    </row>
    <row r="552" spans="1:2" ht="15" customHeight="1">
      <c r="A552" s="121"/>
      <c r="B552" s="121"/>
    </row>
    <row r="553" spans="1:2" ht="15" customHeight="1">
      <c r="A553" s="121"/>
      <c r="B553" s="121"/>
    </row>
    <row r="554" spans="1:2" ht="15" customHeight="1">
      <c r="A554" s="121"/>
      <c r="B554" s="121"/>
    </row>
    <row r="555" spans="1:2" ht="15" customHeight="1">
      <c r="A555" s="121"/>
      <c r="B555" s="121"/>
    </row>
    <row r="556" spans="1:2" ht="15" customHeight="1">
      <c r="A556" s="121"/>
      <c r="B556" s="121"/>
    </row>
    <row r="557" spans="1:2" ht="15" customHeight="1">
      <c r="A557" s="121"/>
      <c r="B557" s="121"/>
    </row>
    <row r="558" spans="1:2" ht="15" customHeight="1">
      <c r="A558" s="121"/>
      <c r="B558" s="121"/>
    </row>
    <row r="559" spans="1:2" ht="15" customHeight="1">
      <c r="A559" s="121"/>
      <c r="B559" s="121"/>
    </row>
    <row r="560" spans="1:2" ht="15" customHeight="1">
      <c r="A560" s="121"/>
      <c r="B560" s="121"/>
    </row>
    <row r="561" spans="1:2" ht="15" customHeight="1">
      <c r="A561" s="121"/>
      <c r="B561" s="121"/>
    </row>
    <row r="562" spans="1:2" ht="15" customHeight="1">
      <c r="A562" s="121"/>
      <c r="B562" s="121"/>
    </row>
    <row r="563" spans="1:2" ht="15" customHeight="1">
      <c r="A563" s="121"/>
      <c r="B563" s="121"/>
    </row>
    <row r="564" spans="1:2" ht="15" customHeight="1">
      <c r="A564" s="121"/>
      <c r="B564" s="121"/>
    </row>
    <row r="565" spans="1:2" ht="15" customHeight="1">
      <c r="A565" s="121"/>
      <c r="B565" s="121"/>
    </row>
    <row r="566" spans="1:2" ht="15" customHeight="1">
      <c r="A566" s="121"/>
      <c r="B566" s="121"/>
    </row>
    <row r="567" spans="1:2" ht="15" customHeight="1">
      <c r="A567" s="121"/>
      <c r="B567" s="121"/>
    </row>
    <row r="568" spans="1:2" ht="15" customHeight="1">
      <c r="A568" s="121"/>
      <c r="B568" s="121"/>
    </row>
    <row r="569" spans="1:2" ht="15" customHeight="1">
      <c r="A569" s="121"/>
      <c r="B569" s="121"/>
    </row>
    <row r="570" spans="1:2" ht="15" customHeight="1">
      <c r="A570" s="121"/>
      <c r="B570" s="121"/>
    </row>
    <row r="571" spans="1:2" ht="15" customHeight="1">
      <c r="A571" s="121"/>
      <c r="B571" s="121"/>
    </row>
    <row r="572" spans="1:2" ht="15" customHeight="1">
      <c r="A572" s="121"/>
      <c r="B572" s="121"/>
    </row>
    <row r="573" spans="1:2" ht="15" customHeight="1">
      <c r="A573" s="121"/>
      <c r="B573" s="121"/>
    </row>
    <row r="574" spans="1:2" ht="15" customHeight="1">
      <c r="A574" s="121"/>
      <c r="B574" s="121"/>
    </row>
    <row r="575" spans="1:2" ht="15" customHeight="1">
      <c r="A575" s="121"/>
      <c r="B575" s="121"/>
    </row>
    <row r="576" spans="1:2" ht="15" customHeight="1">
      <c r="A576" s="121"/>
      <c r="B576" s="121"/>
    </row>
    <row r="577" spans="1:2" ht="15" customHeight="1">
      <c r="A577" s="121"/>
      <c r="B577" s="121"/>
    </row>
    <row r="578" spans="1:2" ht="15" customHeight="1">
      <c r="A578" s="121"/>
      <c r="B578" s="121"/>
    </row>
    <row r="579" spans="1:2" ht="15" customHeight="1">
      <c r="A579" s="121"/>
      <c r="B579" s="121"/>
    </row>
    <row r="580" spans="1:2" ht="15" customHeight="1">
      <c r="A580" s="121"/>
      <c r="B580" s="121"/>
    </row>
    <row r="581" spans="1:2" ht="15" customHeight="1">
      <c r="A581" s="121"/>
      <c r="B581" s="121"/>
    </row>
    <row r="582" spans="1:2" ht="15" customHeight="1">
      <c r="A582" s="121"/>
      <c r="B582" s="121"/>
    </row>
    <row r="583" spans="1:2" ht="15" customHeight="1">
      <c r="A583" s="121"/>
      <c r="B583" s="121"/>
    </row>
    <row r="584" spans="1:2" ht="15" customHeight="1">
      <c r="A584" s="121"/>
      <c r="B584" s="121"/>
    </row>
    <row r="585" spans="1:2" ht="15" customHeight="1">
      <c r="A585" s="121"/>
      <c r="B585" s="121"/>
    </row>
    <row r="586" spans="1:2" ht="15" customHeight="1">
      <c r="A586" s="121"/>
      <c r="B586" s="121"/>
    </row>
    <row r="587" spans="1:2" ht="15" customHeight="1">
      <c r="A587" s="121"/>
      <c r="B587" s="121"/>
    </row>
    <row r="588" spans="1:2" ht="15" customHeight="1">
      <c r="A588" s="121"/>
      <c r="B588" s="121"/>
    </row>
    <row r="589" spans="1:2" ht="15" customHeight="1">
      <c r="A589" s="121"/>
      <c r="B589" s="121"/>
    </row>
    <row r="590" spans="1:2" ht="15" customHeight="1">
      <c r="A590" s="121"/>
      <c r="B590" s="121"/>
    </row>
    <row r="591" spans="1:2" ht="15" customHeight="1">
      <c r="A591" s="121"/>
      <c r="B591" s="121"/>
    </row>
    <row r="592" spans="1:2" ht="15" customHeight="1">
      <c r="A592" s="121"/>
      <c r="B592" s="121"/>
    </row>
    <row r="593" spans="1:2" ht="15" customHeight="1">
      <c r="A593" s="121"/>
      <c r="B593" s="121"/>
    </row>
    <row r="594" spans="1:2" ht="15" customHeight="1">
      <c r="A594" s="121"/>
      <c r="B594" s="121"/>
    </row>
    <row r="595" spans="1:2" ht="15" customHeight="1">
      <c r="A595" s="121"/>
      <c r="B595" s="121"/>
    </row>
    <row r="596" spans="1:2" ht="15" customHeight="1">
      <c r="A596" s="121"/>
      <c r="B596" s="121"/>
    </row>
    <row r="597" spans="1:2" ht="15" customHeight="1">
      <c r="A597" s="121"/>
      <c r="B597" s="121"/>
    </row>
    <row r="598" spans="1:2" ht="15" customHeight="1">
      <c r="A598" s="121"/>
      <c r="B598" s="121"/>
    </row>
    <row r="599" spans="1:2" ht="15" customHeight="1">
      <c r="A599" s="121"/>
      <c r="B599" s="121"/>
    </row>
    <row r="600" spans="1:2" ht="15" customHeight="1">
      <c r="A600" s="121"/>
      <c r="B600" s="121"/>
    </row>
    <row r="601" spans="1:2" ht="15" customHeight="1">
      <c r="A601" s="121"/>
      <c r="B601" s="121"/>
    </row>
    <row r="602" spans="1:2" ht="15" customHeight="1">
      <c r="A602" s="121"/>
      <c r="B602" s="121"/>
    </row>
    <row r="603" spans="1:2" ht="15" customHeight="1">
      <c r="A603" s="121"/>
      <c r="B603" s="121"/>
    </row>
    <row r="604" spans="1:2" ht="15" customHeight="1">
      <c r="A604" s="121"/>
      <c r="B604" s="121"/>
    </row>
    <row r="605" spans="1:2" ht="15" customHeight="1">
      <c r="A605" s="121"/>
      <c r="B605" s="121"/>
    </row>
    <row r="606" spans="1:2" ht="15" customHeight="1">
      <c r="A606" s="121"/>
      <c r="B606" s="121"/>
    </row>
    <row r="607" spans="1:2" ht="15" customHeight="1">
      <c r="A607" s="121"/>
      <c r="B607" s="121"/>
    </row>
    <row r="608" spans="1:2" ht="15" customHeight="1">
      <c r="A608" s="121"/>
      <c r="B608" s="121"/>
    </row>
    <row r="609" spans="1:2" ht="15" customHeight="1">
      <c r="A609" s="121"/>
      <c r="B609" s="121"/>
    </row>
    <row r="610" spans="1:2" ht="15" customHeight="1">
      <c r="A610" s="121"/>
      <c r="B610" s="121"/>
    </row>
    <row r="611" spans="1:2" ht="15" customHeight="1">
      <c r="A611" s="121"/>
      <c r="B611" s="121"/>
    </row>
    <row r="612" spans="1:2" ht="15" customHeight="1">
      <c r="A612" s="121"/>
      <c r="B612" s="121"/>
    </row>
    <row r="613" spans="1:2" ht="15" customHeight="1">
      <c r="A613" s="121"/>
      <c r="B613" s="121"/>
    </row>
    <row r="614" spans="1:2" ht="15" customHeight="1">
      <c r="A614" s="121"/>
      <c r="B614" s="121"/>
    </row>
    <row r="615" spans="1:2" ht="15" customHeight="1">
      <c r="A615" s="121"/>
      <c r="B615" s="121"/>
    </row>
    <row r="616" spans="1:2" ht="15" customHeight="1">
      <c r="A616" s="121"/>
      <c r="B616" s="121"/>
    </row>
    <row r="617" spans="1:2" ht="15" customHeight="1">
      <c r="A617" s="121"/>
      <c r="B617" s="121"/>
    </row>
    <row r="618" spans="1:2" ht="15" customHeight="1">
      <c r="A618" s="121"/>
      <c r="B618" s="121"/>
    </row>
    <row r="619" spans="1:2" ht="15" customHeight="1">
      <c r="A619" s="121"/>
      <c r="B619" s="121"/>
    </row>
    <row r="620" spans="1:2" ht="15" customHeight="1">
      <c r="A620" s="121"/>
      <c r="B620" s="121"/>
    </row>
    <row r="621" spans="1:2" ht="15" customHeight="1">
      <c r="A621" s="121"/>
      <c r="B621" s="121"/>
    </row>
    <row r="622" spans="1:2" ht="15" customHeight="1">
      <c r="A622" s="121"/>
      <c r="B622" s="121"/>
    </row>
    <row r="623" spans="1:2" ht="15" customHeight="1">
      <c r="A623" s="121"/>
      <c r="B623" s="121"/>
    </row>
    <row r="624" spans="1:2" ht="15" customHeight="1">
      <c r="A624" s="121"/>
      <c r="B624" s="121"/>
    </row>
    <row r="625" spans="1:2" ht="15" customHeight="1">
      <c r="A625" s="121"/>
      <c r="B625" s="121"/>
    </row>
    <row r="626" spans="1:2" ht="15" customHeight="1">
      <c r="A626" s="121"/>
      <c r="B626" s="121"/>
    </row>
    <row r="627" spans="1:2" ht="15" customHeight="1">
      <c r="A627" s="121"/>
      <c r="B627" s="121"/>
    </row>
    <row r="628" spans="1:2" ht="15" customHeight="1">
      <c r="A628" s="121"/>
      <c r="B628" s="121"/>
    </row>
    <row r="629" spans="1:2" ht="15" customHeight="1">
      <c r="A629" s="121"/>
      <c r="B629" s="121"/>
    </row>
    <row r="630" spans="1:2" ht="15" customHeight="1">
      <c r="A630" s="121"/>
      <c r="B630" s="121"/>
    </row>
    <row r="631" spans="1:2" ht="15" customHeight="1">
      <c r="A631" s="121"/>
      <c r="B631" s="121"/>
    </row>
    <row r="632" spans="1:2" ht="15" customHeight="1">
      <c r="A632" s="121"/>
      <c r="B632" s="121"/>
    </row>
    <row r="633" spans="1:2" ht="15" customHeight="1">
      <c r="A633" s="121"/>
      <c r="B633" s="121"/>
    </row>
    <row r="634" spans="1:2" ht="15" customHeight="1">
      <c r="A634" s="121"/>
      <c r="B634" s="121"/>
    </row>
    <row r="635" spans="1:2" ht="15" customHeight="1">
      <c r="A635" s="121"/>
      <c r="B635" s="121"/>
    </row>
    <row r="636" spans="1:2" ht="15" customHeight="1">
      <c r="A636" s="121"/>
      <c r="B636" s="121"/>
    </row>
    <row r="637" spans="1:2" ht="15" customHeight="1">
      <c r="A637" s="121"/>
      <c r="B637" s="121"/>
    </row>
    <row r="638" spans="1:2" ht="15" customHeight="1">
      <c r="A638" s="121"/>
      <c r="B638" s="121"/>
    </row>
    <row r="639" spans="1:2" ht="15" customHeight="1">
      <c r="A639" s="121"/>
      <c r="B639" s="121"/>
    </row>
    <row r="640" spans="1:2" ht="15" customHeight="1">
      <c r="A640" s="121"/>
      <c r="B640" s="121"/>
    </row>
    <row r="641" spans="1:2" ht="15" customHeight="1">
      <c r="A641" s="121"/>
      <c r="B641" s="121"/>
    </row>
    <row r="642" spans="1:2" ht="15" customHeight="1">
      <c r="A642" s="121"/>
      <c r="B642" s="121"/>
    </row>
    <row r="643" spans="1:2" ht="15" customHeight="1">
      <c r="A643" s="121"/>
      <c r="B643" s="121"/>
    </row>
    <row r="644" spans="1:2" ht="15" customHeight="1">
      <c r="A644" s="121"/>
      <c r="B644" s="121"/>
    </row>
    <row r="645" spans="1:2" ht="15" customHeight="1">
      <c r="A645" s="121"/>
      <c r="B645" s="121"/>
    </row>
    <row r="646" spans="1:2" ht="15" customHeight="1">
      <c r="A646" s="121"/>
      <c r="B646" s="121"/>
    </row>
    <row r="647" spans="1:2" ht="15" customHeight="1">
      <c r="A647" s="121"/>
      <c r="B647" s="121"/>
    </row>
    <row r="648" spans="1:2" ht="15" customHeight="1">
      <c r="A648" s="121"/>
      <c r="B648" s="121"/>
    </row>
    <row r="649" spans="1:2" ht="15" customHeight="1">
      <c r="A649" s="121"/>
      <c r="B649" s="121"/>
    </row>
    <row r="650" spans="1:2" ht="15" customHeight="1">
      <c r="A650" s="121"/>
      <c r="B650" s="121"/>
    </row>
    <row r="651" spans="1:2" ht="15" customHeight="1">
      <c r="A651" s="121"/>
      <c r="B651" s="121"/>
    </row>
    <row r="652" spans="1:2" ht="15" customHeight="1">
      <c r="A652" s="121"/>
      <c r="B652" s="121"/>
    </row>
    <row r="653" spans="1:2" ht="15" customHeight="1">
      <c r="A653" s="121"/>
      <c r="B653" s="121"/>
    </row>
    <row r="654" spans="1:2" ht="15" customHeight="1">
      <c r="A654" s="121"/>
      <c r="B654" s="121"/>
    </row>
    <row r="655" spans="1:2" ht="15" customHeight="1">
      <c r="A655" s="121"/>
      <c r="B655" s="121"/>
    </row>
    <row r="656" spans="1:2" ht="15" customHeight="1">
      <c r="A656" s="121"/>
      <c r="B656" s="121"/>
    </row>
    <row r="657" spans="1:2" ht="15" customHeight="1">
      <c r="A657" s="121"/>
      <c r="B657" s="121"/>
    </row>
    <row r="658" spans="1:2" ht="15" customHeight="1">
      <c r="A658" s="121"/>
      <c r="B658" s="121"/>
    </row>
    <row r="659" spans="1:2" ht="15" customHeight="1">
      <c r="A659" s="121"/>
      <c r="B659" s="121"/>
    </row>
    <row r="660" spans="1:2" ht="15" customHeight="1">
      <c r="A660" s="121"/>
      <c r="B660" s="121"/>
    </row>
    <row r="661" spans="1:2" ht="15" customHeight="1">
      <c r="A661" s="121"/>
      <c r="B661" s="121"/>
    </row>
    <row r="662" spans="1:2" ht="15" customHeight="1">
      <c r="A662" s="121"/>
      <c r="B662" s="121"/>
    </row>
    <row r="663" spans="1:2" ht="15" customHeight="1">
      <c r="A663" s="121"/>
      <c r="B663" s="121"/>
    </row>
    <row r="664" spans="1:2" ht="15" customHeight="1">
      <c r="A664" s="121"/>
      <c r="B664" s="121"/>
    </row>
    <row r="665" spans="1:2" ht="15" customHeight="1">
      <c r="A665" s="121"/>
      <c r="B665" s="121"/>
    </row>
    <row r="666" spans="1:2" ht="15" customHeight="1">
      <c r="A666" s="121"/>
      <c r="B666" s="121"/>
    </row>
    <row r="667" spans="1:2" ht="15" customHeight="1">
      <c r="A667" s="121"/>
      <c r="B667" s="121"/>
    </row>
    <row r="668" spans="1:2" ht="15" customHeight="1">
      <c r="A668" s="121"/>
      <c r="B668" s="121"/>
    </row>
    <row r="669" spans="1:2" ht="15" customHeight="1">
      <c r="A669" s="121"/>
      <c r="B669" s="121"/>
    </row>
    <row r="670" spans="1:2" ht="15" customHeight="1">
      <c r="A670" s="121"/>
      <c r="B670" s="121"/>
    </row>
    <row r="671" spans="1:2" ht="15" customHeight="1">
      <c r="A671" s="121"/>
      <c r="B671" s="121"/>
    </row>
    <row r="672" spans="1:2" ht="15" customHeight="1">
      <c r="A672" s="121"/>
      <c r="B672" s="121"/>
    </row>
    <row r="673" spans="1:2" ht="15" customHeight="1">
      <c r="A673" s="121"/>
      <c r="B673" s="121"/>
    </row>
    <row r="674" spans="1:2" ht="15" customHeight="1">
      <c r="A674" s="121"/>
      <c r="B674" s="121"/>
    </row>
    <row r="675" spans="1:2" ht="15" customHeight="1">
      <c r="A675" s="121"/>
      <c r="B675" s="121"/>
    </row>
    <row r="676" spans="1:2" ht="15" customHeight="1">
      <c r="A676" s="121"/>
      <c r="B676" s="121"/>
    </row>
    <row r="677" spans="1:2" ht="15" customHeight="1">
      <c r="A677" s="121"/>
      <c r="B677" s="121"/>
    </row>
    <row r="678" spans="1:2" ht="15" customHeight="1">
      <c r="A678" s="121"/>
      <c r="B678" s="121"/>
    </row>
    <row r="679" spans="1:2" ht="15" customHeight="1">
      <c r="A679" s="121"/>
      <c r="B679" s="121"/>
    </row>
    <row r="680" spans="1:2" ht="15" customHeight="1">
      <c r="A680" s="121"/>
      <c r="B680" s="121"/>
    </row>
    <row r="681" spans="1:2" ht="15" customHeight="1">
      <c r="A681" s="121"/>
      <c r="B681" s="121"/>
    </row>
    <row r="682" spans="1:2" ht="15" customHeight="1">
      <c r="A682" s="121"/>
      <c r="B682" s="121"/>
    </row>
    <row r="683" spans="1:2" ht="15" customHeight="1">
      <c r="A683" s="121"/>
      <c r="B683" s="121"/>
    </row>
    <row r="684" spans="1:2" ht="15" customHeight="1">
      <c r="A684" s="121"/>
      <c r="B684" s="121"/>
    </row>
    <row r="685" spans="1:2" ht="15" customHeight="1">
      <c r="A685" s="121"/>
      <c r="B685" s="121"/>
    </row>
    <row r="686" spans="1:2" ht="15" customHeight="1">
      <c r="A686" s="121"/>
      <c r="B686" s="121"/>
    </row>
    <row r="687" spans="1:2" ht="15" customHeight="1">
      <c r="A687" s="121"/>
      <c r="B687" s="121"/>
    </row>
    <row r="688" spans="1:2" ht="15" customHeight="1">
      <c r="A688" s="121"/>
      <c r="B688" s="121"/>
    </row>
    <row r="689" spans="1:2" ht="15" customHeight="1">
      <c r="A689" s="121"/>
      <c r="B689" s="121"/>
    </row>
    <row r="690" spans="1:2" ht="15" customHeight="1">
      <c r="A690" s="121"/>
      <c r="B690" s="121"/>
    </row>
    <row r="691" spans="1:2" ht="15" customHeight="1">
      <c r="A691" s="121"/>
      <c r="B691" s="121"/>
    </row>
    <row r="692" spans="1:2" ht="15" customHeight="1">
      <c r="A692" s="121"/>
      <c r="B692" s="121"/>
    </row>
    <row r="693" spans="1:2" ht="15" customHeight="1">
      <c r="A693" s="121"/>
      <c r="B693" s="121"/>
    </row>
    <row r="694" spans="1:2" ht="15" customHeight="1">
      <c r="A694" s="121"/>
      <c r="B694" s="121"/>
    </row>
    <row r="695" spans="1:2" ht="15" customHeight="1">
      <c r="A695" s="121"/>
      <c r="B695" s="121"/>
    </row>
    <row r="696" spans="1:2" ht="15" customHeight="1">
      <c r="A696" s="121"/>
      <c r="B696" s="121"/>
    </row>
    <row r="697" spans="1:2" ht="15" customHeight="1">
      <c r="A697" s="121"/>
      <c r="B697" s="121"/>
    </row>
    <row r="698" spans="1:2" ht="15" customHeight="1">
      <c r="A698" s="121"/>
      <c r="B698" s="121"/>
    </row>
    <row r="699" spans="1:2" ht="15" customHeight="1">
      <c r="A699" s="121"/>
      <c r="B699" s="121"/>
    </row>
    <row r="700" spans="1:2" ht="15" customHeight="1">
      <c r="A700" s="121"/>
      <c r="B700" s="121"/>
    </row>
    <row r="701" spans="1:2" ht="15" customHeight="1">
      <c r="A701" s="121"/>
      <c r="B701" s="121"/>
    </row>
    <row r="702" spans="1:2" ht="15" customHeight="1">
      <c r="A702" s="121"/>
      <c r="B702" s="121"/>
    </row>
    <row r="703" spans="1:2" ht="15" customHeight="1">
      <c r="A703" s="121"/>
      <c r="B703" s="121"/>
    </row>
    <row r="704" spans="1:2" ht="15" customHeight="1">
      <c r="A704" s="121"/>
      <c r="B704" s="121"/>
    </row>
    <row r="705" spans="1:2" ht="15" customHeight="1">
      <c r="A705" s="121"/>
      <c r="B705" s="121"/>
    </row>
    <row r="706" spans="1:2" ht="15" customHeight="1">
      <c r="A706" s="121"/>
      <c r="B706" s="121"/>
    </row>
    <row r="707" spans="1:2" ht="15" customHeight="1">
      <c r="A707" s="121"/>
      <c r="B707" s="121"/>
    </row>
    <row r="708" spans="1:2" ht="15" customHeight="1">
      <c r="A708" s="121"/>
      <c r="B708" s="121"/>
    </row>
    <row r="709" spans="1:2" ht="15" customHeight="1">
      <c r="A709" s="121"/>
      <c r="B709" s="121"/>
    </row>
    <row r="710" spans="1:2" ht="15" customHeight="1">
      <c r="A710" s="121"/>
      <c r="B710" s="121"/>
    </row>
    <row r="711" spans="1:2" ht="15" customHeight="1">
      <c r="A711" s="121"/>
      <c r="B711" s="121"/>
    </row>
    <row r="712" spans="1:2" ht="15" customHeight="1">
      <c r="A712" s="121"/>
      <c r="B712" s="121"/>
    </row>
    <row r="713" spans="1:2" ht="15" customHeight="1">
      <c r="A713" s="121"/>
      <c r="B713" s="121"/>
    </row>
    <row r="714" spans="1:2" ht="15" customHeight="1">
      <c r="A714" s="121"/>
      <c r="B714" s="121"/>
    </row>
    <row r="715" spans="1:2" ht="15" customHeight="1">
      <c r="A715" s="121"/>
      <c r="B715" s="121"/>
    </row>
    <row r="716" spans="1:2" ht="15" customHeight="1">
      <c r="A716" s="121"/>
      <c r="B716" s="121"/>
    </row>
    <row r="717" spans="1:2" ht="15" customHeight="1">
      <c r="A717" s="121"/>
      <c r="B717" s="121"/>
    </row>
    <row r="718" spans="1:2" ht="15" customHeight="1">
      <c r="A718" s="121"/>
      <c r="B718" s="121"/>
    </row>
    <row r="719" spans="1:2" ht="15" customHeight="1">
      <c r="A719" s="121"/>
      <c r="B719" s="121"/>
    </row>
    <row r="720" spans="1:2" ht="15" customHeight="1">
      <c r="A720" s="121"/>
      <c r="B720" s="121"/>
    </row>
    <row r="721" spans="1:2" ht="15" customHeight="1">
      <c r="A721" s="121"/>
      <c r="B721" s="121"/>
    </row>
    <row r="722" spans="1:2" ht="15" customHeight="1">
      <c r="A722" s="121"/>
      <c r="B722" s="121"/>
    </row>
    <row r="723" spans="1:2" ht="15" customHeight="1">
      <c r="A723" s="121"/>
      <c r="B723" s="121"/>
    </row>
    <row r="724" spans="1:2" ht="15" customHeight="1">
      <c r="A724" s="121"/>
      <c r="B724" s="121"/>
    </row>
    <row r="725" spans="1:2" ht="15" customHeight="1">
      <c r="A725" s="121"/>
      <c r="B725" s="121"/>
    </row>
    <row r="726" spans="1:2" ht="15" customHeight="1">
      <c r="A726" s="121"/>
      <c r="B726" s="121"/>
    </row>
    <row r="727" spans="1:2" ht="15" customHeight="1">
      <c r="A727" s="121"/>
      <c r="B727" s="121"/>
    </row>
    <row r="728" spans="1:2" ht="15" customHeight="1">
      <c r="A728" s="121"/>
      <c r="B728" s="121"/>
    </row>
    <row r="729" spans="1:2" ht="15" customHeight="1">
      <c r="A729" s="121"/>
      <c r="B729" s="121"/>
    </row>
    <row r="730" spans="1:2" ht="15" customHeight="1">
      <c r="A730" s="121"/>
      <c r="B730" s="121"/>
    </row>
    <row r="731" spans="1:2" ht="15" customHeight="1">
      <c r="A731" s="121"/>
      <c r="B731" s="121"/>
    </row>
    <row r="732" spans="1:2" ht="15" customHeight="1">
      <c r="A732" s="121"/>
      <c r="B732" s="121"/>
    </row>
    <row r="733" spans="1:2" ht="15" customHeight="1">
      <c r="A733" s="121"/>
      <c r="B733" s="121"/>
    </row>
    <row r="734" spans="1:2" ht="15" customHeight="1">
      <c r="A734" s="121"/>
      <c r="B734" s="121"/>
    </row>
    <row r="735" spans="1:2" ht="15" customHeight="1">
      <c r="A735" s="121"/>
      <c r="B735" s="121"/>
    </row>
    <row r="736" spans="1:2" ht="15" customHeight="1">
      <c r="A736" s="121"/>
      <c r="B736" s="121"/>
    </row>
    <row r="737" spans="1:2" ht="15" customHeight="1">
      <c r="A737" s="121"/>
      <c r="B737" s="121"/>
    </row>
    <row r="738" spans="1:2" ht="15" customHeight="1">
      <c r="A738" s="121"/>
      <c r="B738" s="121"/>
    </row>
    <row r="739" spans="1:2" ht="15" customHeight="1">
      <c r="A739" s="121"/>
      <c r="B739" s="121"/>
    </row>
    <row r="740" spans="1:2" ht="15" customHeight="1">
      <c r="A740" s="121"/>
      <c r="B740" s="121"/>
    </row>
    <row r="741" spans="1:2" ht="15" customHeight="1">
      <c r="A741" s="121"/>
      <c r="B741" s="121"/>
    </row>
    <row r="742" spans="1:2" ht="15" customHeight="1">
      <c r="A742" s="121"/>
      <c r="B742" s="121"/>
    </row>
    <row r="743" spans="1:2" ht="15" customHeight="1">
      <c r="A743" s="121"/>
      <c r="B743" s="121"/>
    </row>
    <row r="744" spans="1:2" ht="15" customHeight="1">
      <c r="A744" s="121"/>
      <c r="B744" s="121"/>
    </row>
    <row r="745" spans="1:2" ht="15" customHeight="1">
      <c r="A745" s="121"/>
      <c r="B745" s="121"/>
    </row>
    <row r="746" spans="1:2" ht="15" customHeight="1">
      <c r="A746" s="121"/>
      <c r="B746" s="121"/>
    </row>
    <row r="747" spans="1:2" ht="15" customHeight="1">
      <c r="A747" s="121"/>
      <c r="B747" s="121"/>
    </row>
    <row r="748" spans="1:2" ht="15" customHeight="1">
      <c r="A748" s="121"/>
      <c r="B748" s="121"/>
    </row>
    <row r="749" spans="1:2" ht="15" customHeight="1">
      <c r="A749" s="121"/>
      <c r="B749" s="121"/>
    </row>
    <row r="750" spans="1:2" ht="15" customHeight="1">
      <c r="A750" s="121"/>
      <c r="B750" s="121"/>
    </row>
    <row r="751" spans="1:2" ht="15" customHeight="1">
      <c r="A751" s="121"/>
      <c r="B751" s="121"/>
    </row>
    <row r="752" spans="1:2" ht="15" customHeight="1">
      <c r="A752" s="121"/>
      <c r="B752" s="121"/>
    </row>
    <row r="753" spans="1:2" ht="15" customHeight="1">
      <c r="A753" s="121"/>
      <c r="B753" s="121"/>
    </row>
    <row r="754" spans="1:2" ht="15" customHeight="1">
      <c r="A754" s="121"/>
      <c r="B754" s="121"/>
    </row>
    <row r="755" spans="1:2" ht="15" customHeight="1">
      <c r="A755" s="121"/>
      <c r="B755" s="121"/>
    </row>
    <row r="756" spans="1:2" ht="15" customHeight="1">
      <c r="A756" s="121"/>
      <c r="B756" s="121"/>
    </row>
    <row r="757" spans="1:2" ht="15" customHeight="1">
      <c r="A757" s="121"/>
      <c r="B757" s="121"/>
    </row>
    <row r="758" spans="1:2" ht="15" customHeight="1">
      <c r="A758" s="121"/>
      <c r="B758" s="121"/>
    </row>
    <row r="759" spans="1:2" ht="15" customHeight="1">
      <c r="A759" s="121"/>
      <c r="B759" s="121"/>
    </row>
    <row r="760" spans="1:2" ht="15" customHeight="1">
      <c r="A760" s="121"/>
      <c r="B760" s="121"/>
    </row>
    <row r="761" spans="1:2" ht="15" customHeight="1">
      <c r="A761" s="121"/>
      <c r="B761" s="121"/>
    </row>
    <row r="762" spans="1:2" ht="15" customHeight="1">
      <c r="A762" s="121"/>
      <c r="B762" s="121"/>
    </row>
    <row r="763" spans="1:2" ht="15" customHeight="1">
      <c r="A763" s="121"/>
      <c r="B763" s="121"/>
    </row>
    <row r="764" spans="1:2" ht="15" customHeight="1">
      <c r="A764" s="121"/>
      <c r="B764" s="121"/>
    </row>
    <row r="765" spans="1:2" ht="15" customHeight="1">
      <c r="A765" s="121"/>
      <c r="B765" s="121"/>
    </row>
    <row r="766" spans="1:2" ht="15" customHeight="1">
      <c r="A766" s="121"/>
      <c r="B766" s="121"/>
    </row>
    <row r="767" spans="1:2" ht="15" customHeight="1">
      <c r="A767" s="121"/>
      <c r="B767" s="121"/>
    </row>
    <row r="768" spans="1:2" ht="15" customHeight="1">
      <c r="A768" s="121"/>
      <c r="B768" s="121"/>
    </row>
    <row r="769" spans="1:2" ht="15" customHeight="1">
      <c r="A769" s="121"/>
      <c r="B769" s="121"/>
    </row>
    <row r="770" spans="1:2" ht="15" customHeight="1">
      <c r="A770" s="121"/>
      <c r="B770" s="121"/>
    </row>
    <row r="771" spans="1:2" ht="15" customHeight="1">
      <c r="A771" s="121"/>
      <c r="B771" s="121"/>
    </row>
    <row r="772" spans="1:2" ht="15" customHeight="1">
      <c r="A772" s="121"/>
      <c r="B772" s="121"/>
    </row>
    <row r="773" spans="1:2" ht="15" customHeight="1">
      <c r="A773" s="121"/>
      <c r="B773" s="121"/>
    </row>
    <row r="774" spans="1:2" ht="15" customHeight="1">
      <c r="A774" s="121"/>
      <c r="B774" s="121"/>
    </row>
    <row r="775" spans="1:2" ht="15" customHeight="1">
      <c r="A775" s="121"/>
      <c r="B775" s="121"/>
    </row>
    <row r="776" spans="1:2" ht="15" customHeight="1">
      <c r="A776" s="121"/>
      <c r="B776" s="121"/>
    </row>
    <row r="777" spans="1:2" ht="15" customHeight="1">
      <c r="A777" s="121"/>
      <c r="B777" s="121"/>
    </row>
    <row r="778" spans="1:2" ht="15" customHeight="1">
      <c r="A778" s="121"/>
      <c r="B778" s="121"/>
    </row>
    <row r="779" spans="1:2" ht="15" customHeight="1">
      <c r="A779" s="121"/>
      <c r="B779" s="121"/>
    </row>
    <row r="780" spans="1:2" ht="15" customHeight="1">
      <c r="A780" s="121"/>
      <c r="B780" s="121"/>
    </row>
    <row r="781" spans="1:2" ht="15" customHeight="1">
      <c r="A781" s="121"/>
      <c r="B781" s="121"/>
    </row>
    <row r="782" spans="1:2" ht="15" customHeight="1">
      <c r="A782" s="121"/>
      <c r="B782" s="121"/>
    </row>
    <row r="783" spans="1:2" ht="15" customHeight="1">
      <c r="A783" s="121"/>
      <c r="B783" s="121"/>
    </row>
    <row r="784" spans="1:2" ht="15" customHeight="1">
      <c r="A784" s="121"/>
      <c r="B784" s="121"/>
    </row>
    <row r="785" spans="1:2" ht="15" customHeight="1">
      <c r="A785" s="121"/>
      <c r="B785" s="121"/>
    </row>
    <row r="786" spans="1:2" ht="15" customHeight="1">
      <c r="A786" s="121"/>
      <c r="B786" s="121"/>
    </row>
    <row r="787" spans="1:2" ht="15" customHeight="1">
      <c r="A787" s="121"/>
      <c r="B787" s="121"/>
    </row>
    <row r="788" spans="1:2" ht="15" customHeight="1">
      <c r="A788" s="121"/>
      <c r="B788" s="121"/>
    </row>
    <row r="789" spans="1:2" ht="15" customHeight="1">
      <c r="A789" s="121"/>
      <c r="B789" s="121"/>
    </row>
    <row r="790" spans="1:2" ht="15" customHeight="1">
      <c r="A790" s="121"/>
      <c r="B790" s="121"/>
    </row>
    <row r="791" spans="1:2" ht="15" customHeight="1">
      <c r="A791" s="121"/>
      <c r="B791" s="121"/>
    </row>
    <row r="792" spans="1:2" ht="15" customHeight="1">
      <c r="A792" s="121"/>
      <c r="B792" s="121"/>
    </row>
    <row r="793" spans="1:2" ht="15" customHeight="1">
      <c r="A793" s="121"/>
      <c r="B793" s="121"/>
    </row>
    <row r="794" spans="1:2" ht="15" customHeight="1">
      <c r="A794" s="121"/>
      <c r="B794" s="121"/>
    </row>
    <row r="795" spans="1:2" ht="15" customHeight="1">
      <c r="A795" s="121"/>
      <c r="B795" s="121"/>
    </row>
    <row r="796" spans="1:2" ht="15" customHeight="1">
      <c r="A796" s="121"/>
      <c r="B796" s="121"/>
    </row>
    <row r="797" spans="1:2" ht="15" customHeight="1">
      <c r="A797" s="121"/>
      <c r="B797" s="121"/>
    </row>
    <row r="798" spans="1:2" ht="15" customHeight="1">
      <c r="A798" s="121"/>
      <c r="B798" s="121"/>
    </row>
    <row r="799" spans="1:2" ht="15" customHeight="1">
      <c r="A799" s="121"/>
      <c r="B799" s="121"/>
    </row>
    <row r="800" spans="1:2" ht="15" customHeight="1">
      <c r="A800" s="121"/>
      <c r="B800" s="121"/>
    </row>
    <row r="801" spans="1:2" ht="15" customHeight="1">
      <c r="A801" s="121"/>
      <c r="B801" s="121"/>
    </row>
    <row r="802" spans="1:2" ht="15" customHeight="1">
      <c r="A802" s="121"/>
      <c r="B802" s="121"/>
    </row>
    <row r="803" spans="1:2" ht="15" customHeight="1">
      <c r="A803" s="121"/>
      <c r="B803" s="121"/>
    </row>
    <row r="804" spans="1:2" ht="15" customHeight="1">
      <c r="A804" s="121"/>
      <c r="B804" s="121"/>
    </row>
    <row r="805" spans="1:2" ht="15" customHeight="1">
      <c r="A805" s="121"/>
      <c r="B805" s="121"/>
    </row>
    <row r="806" spans="1:2" ht="15" customHeight="1">
      <c r="A806" s="121"/>
      <c r="B806" s="121"/>
    </row>
    <row r="807" spans="1:2" ht="15" customHeight="1">
      <c r="A807" s="121"/>
      <c r="B807" s="121"/>
    </row>
    <row r="808" spans="1:2" ht="15" customHeight="1">
      <c r="A808" s="121"/>
      <c r="B808" s="121"/>
    </row>
    <row r="809" spans="1:2" ht="15" customHeight="1">
      <c r="A809" s="121"/>
      <c r="B809" s="121"/>
    </row>
    <row r="810" spans="1:2" ht="15" customHeight="1">
      <c r="A810" s="121"/>
      <c r="B810" s="121"/>
    </row>
    <row r="811" spans="1:2" ht="15" customHeight="1">
      <c r="A811" s="121"/>
      <c r="B811" s="121"/>
    </row>
    <row r="812" spans="1:2" ht="15" customHeight="1">
      <c r="A812" s="121"/>
      <c r="B812" s="121"/>
    </row>
    <row r="813" spans="1:2" ht="15" customHeight="1">
      <c r="A813" s="121"/>
      <c r="B813" s="121"/>
    </row>
    <row r="814" spans="1:2" ht="15" customHeight="1">
      <c r="A814" s="121"/>
      <c r="B814" s="121"/>
    </row>
    <row r="815" spans="1:2" ht="15" customHeight="1">
      <c r="A815" s="121"/>
      <c r="B815" s="121"/>
    </row>
    <row r="816" spans="1:2" ht="15" customHeight="1">
      <c r="A816" s="121"/>
      <c r="B816" s="121"/>
    </row>
    <row r="817" spans="1:2" ht="15" customHeight="1">
      <c r="A817" s="121"/>
      <c r="B817" s="121"/>
    </row>
    <row r="818" spans="1:2" ht="15" customHeight="1">
      <c r="A818" s="121"/>
      <c r="B818" s="121"/>
    </row>
    <row r="819" spans="1:2" ht="15" customHeight="1">
      <c r="A819" s="121"/>
      <c r="B819" s="121"/>
    </row>
    <row r="820" spans="1:2" ht="15" customHeight="1">
      <c r="A820" s="121"/>
      <c r="B820" s="121"/>
    </row>
    <row r="821" spans="1:2" ht="15" customHeight="1">
      <c r="A821" s="121"/>
      <c r="B821" s="121"/>
    </row>
    <row r="822" spans="1:2" ht="15" customHeight="1">
      <c r="A822" s="121"/>
      <c r="B822" s="121"/>
    </row>
    <row r="823" spans="1:2" ht="15" customHeight="1">
      <c r="A823" s="121"/>
      <c r="B823" s="121"/>
    </row>
    <row r="824" spans="1:2" ht="15" customHeight="1">
      <c r="A824" s="121"/>
      <c r="B824" s="121"/>
    </row>
    <row r="825" spans="1:2" ht="15" customHeight="1">
      <c r="A825" s="121"/>
      <c r="B825" s="121"/>
    </row>
    <row r="826" spans="1:2" ht="15" customHeight="1">
      <c r="A826" s="121"/>
      <c r="B826" s="121"/>
    </row>
    <row r="827" spans="1:2" ht="15" customHeight="1">
      <c r="A827" s="121"/>
      <c r="B827" s="121"/>
    </row>
    <row r="828" spans="1:2" ht="15" customHeight="1">
      <c r="A828" s="121"/>
      <c r="B828" s="121"/>
    </row>
    <row r="829" spans="1:2" ht="15" customHeight="1">
      <c r="A829" s="121"/>
      <c r="B829" s="121"/>
    </row>
    <row r="830" spans="1:2" ht="15" customHeight="1">
      <c r="A830" s="121"/>
      <c r="B830" s="121"/>
    </row>
    <row r="831" spans="1:2" ht="15" customHeight="1">
      <c r="A831" s="121"/>
      <c r="B831" s="121"/>
    </row>
    <row r="832" spans="1:2" ht="15" customHeight="1">
      <c r="A832" s="121"/>
      <c r="B832" s="121"/>
    </row>
    <row r="833" spans="1:2" ht="15" customHeight="1">
      <c r="A833" s="121"/>
      <c r="B833" s="121"/>
    </row>
    <row r="834" spans="1:2" ht="15" customHeight="1">
      <c r="A834" s="121"/>
      <c r="B834" s="121"/>
    </row>
    <row r="835" spans="1:2" ht="15" customHeight="1">
      <c r="A835" s="121"/>
      <c r="B835" s="121"/>
    </row>
    <row r="836" spans="1:2" ht="15" customHeight="1">
      <c r="A836" s="121"/>
      <c r="B836" s="121"/>
    </row>
    <row r="837" spans="1:2" ht="15" customHeight="1">
      <c r="A837" s="121"/>
      <c r="B837" s="121"/>
    </row>
    <row r="838" spans="1:2" ht="15" customHeight="1">
      <c r="A838" s="121"/>
      <c r="B838" s="121"/>
    </row>
    <row r="839" spans="1:2" ht="15" customHeight="1">
      <c r="A839" s="121"/>
      <c r="B839" s="121"/>
    </row>
    <row r="840" spans="1:2" ht="15" customHeight="1">
      <c r="A840" s="121"/>
      <c r="B840" s="121"/>
    </row>
    <row r="841" spans="1:2" ht="15" customHeight="1">
      <c r="A841" s="121"/>
      <c r="B841" s="121"/>
    </row>
    <row r="842" spans="1:2" ht="15" customHeight="1">
      <c r="A842" s="121"/>
      <c r="B842" s="121"/>
    </row>
    <row r="843" spans="1:2" ht="15" customHeight="1">
      <c r="A843" s="121"/>
      <c r="B843" s="121"/>
    </row>
    <row r="844" spans="1:2" ht="15" customHeight="1">
      <c r="A844" s="121"/>
      <c r="B844" s="121"/>
    </row>
    <row r="845" spans="1:2" ht="15" customHeight="1">
      <c r="A845" s="121"/>
      <c r="B845" s="121"/>
    </row>
    <row r="846" spans="1:2" ht="15" customHeight="1">
      <c r="A846" s="121"/>
      <c r="B846" s="121"/>
    </row>
    <row r="847" spans="1:2" ht="15" customHeight="1">
      <c r="A847" s="121"/>
      <c r="B847" s="121"/>
    </row>
    <row r="848" spans="1:2" ht="15" customHeight="1">
      <c r="A848" s="121"/>
      <c r="B848" s="121"/>
    </row>
    <row r="849" spans="1:2" ht="15" customHeight="1">
      <c r="A849" s="121"/>
      <c r="B849" s="121"/>
    </row>
    <row r="850" spans="1:2" ht="15" customHeight="1">
      <c r="A850" s="121"/>
      <c r="B850" s="121"/>
    </row>
    <row r="851" spans="1:2" ht="15" customHeight="1">
      <c r="A851" s="121"/>
      <c r="B851" s="121"/>
    </row>
    <row r="852" spans="1:2" ht="15" customHeight="1">
      <c r="A852" s="121"/>
      <c r="B852" s="121"/>
    </row>
    <row r="853" spans="1:2" ht="15" customHeight="1">
      <c r="A853" s="121"/>
      <c r="B853" s="121"/>
    </row>
    <row r="854" spans="1:2" ht="15" customHeight="1">
      <c r="A854" s="121"/>
      <c r="B854" s="121"/>
    </row>
    <row r="855" spans="1:2" ht="15" customHeight="1">
      <c r="A855" s="121"/>
      <c r="B855" s="121"/>
    </row>
    <row r="856" spans="1:2" ht="15" customHeight="1">
      <c r="A856" s="121"/>
      <c r="B856" s="121"/>
    </row>
    <row r="857" spans="1:2" ht="15" customHeight="1">
      <c r="A857" s="121"/>
      <c r="B857" s="121"/>
    </row>
    <row r="858" spans="1:2" ht="15" customHeight="1">
      <c r="A858" s="121"/>
      <c r="B858" s="121"/>
    </row>
    <row r="859" spans="1:2" ht="15" customHeight="1">
      <c r="A859" s="121"/>
      <c r="B859" s="121"/>
    </row>
    <row r="860" spans="1:2" ht="15" customHeight="1">
      <c r="A860" s="121"/>
      <c r="B860" s="121"/>
    </row>
    <row r="861" spans="1:2" ht="15" customHeight="1">
      <c r="A861" s="121"/>
      <c r="B861" s="121"/>
    </row>
    <row r="862" spans="1:2" ht="15" customHeight="1">
      <c r="A862" s="121"/>
      <c r="B862" s="121"/>
    </row>
    <row r="863" spans="1:2" ht="15" customHeight="1">
      <c r="A863" s="121"/>
      <c r="B863" s="121"/>
    </row>
    <row r="864" spans="1:2" ht="15" customHeight="1">
      <c r="A864" s="121"/>
      <c r="B864" s="121"/>
    </row>
    <row r="865" spans="1:2" ht="15" customHeight="1">
      <c r="A865" s="121"/>
      <c r="B865" s="121"/>
    </row>
    <row r="866" spans="1:2" ht="15" customHeight="1">
      <c r="A866" s="121"/>
      <c r="B866" s="121"/>
    </row>
    <row r="867" spans="1:2" ht="15" customHeight="1">
      <c r="A867" s="121"/>
      <c r="B867" s="121"/>
    </row>
    <row r="868" spans="1:2" ht="15" customHeight="1">
      <c r="A868" s="121"/>
      <c r="B868" s="121"/>
    </row>
    <row r="869" spans="1:2" ht="15" customHeight="1">
      <c r="A869" s="121"/>
      <c r="B869" s="121"/>
    </row>
    <row r="870" spans="1:2" ht="15" customHeight="1">
      <c r="A870" s="121"/>
      <c r="B870" s="121"/>
    </row>
    <row r="871" spans="1:2" ht="15" customHeight="1">
      <c r="A871" s="121"/>
      <c r="B871" s="121"/>
    </row>
    <row r="872" spans="1:2" ht="15" customHeight="1">
      <c r="A872" s="121"/>
      <c r="B872" s="121"/>
    </row>
    <row r="873" spans="1:2" ht="15" customHeight="1">
      <c r="A873" s="121"/>
      <c r="B873" s="121"/>
    </row>
    <row r="874" spans="1:2" ht="15" customHeight="1">
      <c r="A874" s="121"/>
      <c r="B874" s="121"/>
    </row>
    <row r="875" spans="1:2" ht="15" customHeight="1">
      <c r="A875" s="121"/>
      <c r="B875" s="121"/>
    </row>
    <row r="876" spans="1:2" ht="15" customHeight="1">
      <c r="A876" s="121"/>
      <c r="B876" s="121"/>
    </row>
    <row r="877" spans="1:2" ht="15" customHeight="1">
      <c r="A877" s="121"/>
      <c r="B877" s="121"/>
    </row>
    <row r="878" spans="1:2" ht="15" customHeight="1">
      <c r="A878" s="121"/>
      <c r="B878" s="121"/>
    </row>
    <row r="879" spans="1:2" ht="15" customHeight="1">
      <c r="A879" s="121"/>
      <c r="B879" s="121"/>
    </row>
    <row r="880" spans="1:2" ht="15" customHeight="1">
      <c r="A880" s="121"/>
      <c r="B880" s="121"/>
    </row>
    <row r="881" spans="1:2" ht="15" customHeight="1">
      <c r="A881" s="121"/>
      <c r="B881" s="121"/>
    </row>
    <row r="882" spans="1:2" ht="15" customHeight="1">
      <c r="A882" s="121"/>
      <c r="B882" s="121"/>
    </row>
    <row r="883" spans="1:2" ht="15" customHeight="1">
      <c r="A883" s="121"/>
      <c r="B883" s="121"/>
    </row>
    <row r="884" spans="1:2" ht="15" customHeight="1">
      <c r="A884" s="121"/>
      <c r="B884" s="121"/>
    </row>
    <row r="885" spans="1:2" ht="15" customHeight="1">
      <c r="A885" s="121"/>
      <c r="B885" s="121"/>
    </row>
    <row r="886" spans="1:2" ht="15" customHeight="1">
      <c r="A886" s="121"/>
      <c r="B886" s="121"/>
    </row>
    <row r="887" spans="1:2" ht="15" customHeight="1">
      <c r="A887" s="121"/>
      <c r="B887" s="121"/>
    </row>
    <row r="888" spans="1:2" ht="15" customHeight="1">
      <c r="A888" s="121"/>
      <c r="B888" s="121"/>
    </row>
    <row r="889" spans="1:2" ht="15" customHeight="1">
      <c r="A889" s="121"/>
      <c r="B889" s="121"/>
    </row>
    <row r="890" spans="1:2" ht="15" customHeight="1">
      <c r="A890" s="121"/>
      <c r="B890" s="121"/>
    </row>
    <row r="891" spans="1:2" ht="15" customHeight="1">
      <c r="A891" s="121"/>
      <c r="B891" s="121"/>
    </row>
    <row r="892" spans="1:2" ht="15" customHeight="1">
      <c r="A892" s="121"/>
      <c r="B892" s="121"/>
    </row>
    <row r="893" spans="1:2" ht="15" customHeight="1">
      <c r="A893" s="121"/>
      <c r="B893" s="121"/>
    </row>
    <row r="894" spans="1:2" ht="15" customHeight="1">
      <c r="A894" s="121"/>
      <c r="B894" s="121"/>
    </row>
    <row r="895" spans="1:2" ht="15" customHeight="1">
      <c r="A895" s="121"/>
      <c r="B895" s="121"/>
    </row>
    <row r="896" spans="1:2" ht="15" customHeight="1">
      <c r="A896" s="121"/>
      <c r="B896" s="121"/>
    </row>
    <row r="897" spans="1:2" ht="15" customHeight="1">
      <c r="A897" s="121"/>
      <c r="B897" s="121"/>
    </row>
    <row r="898" spans="1:2" ht="15" customHeight="1">
      <c r="A898" s="121"/>
      <c r="B898" s="121"/>
    </row>
    <row r="899" spans="1:2" ht="15" customHeight="1">
      <c r="A899" s="121"/>
      <c r="B899" s="121"/>
    </row>
    <row r="900" spans="1:2" ht="15" customHeight="1">
      <c r="A900" s="121"/>
      <c r="B900" s="121"/>
    </row>
    <row r="901" spans="1:2" ht="15" customHeight="1">
      <c r="A901" s="121"/>
      <c r="B901" s="121"/>
    </row>
    <row r="902" spans="1:2" ht="15" customHeight="1">
      <c r="A902" s="121"/>
      <c r="B902" s="121"/>
    </row>
    <row r="903" spans="1:2" ht="15" customHeight="1">
      <c r="A903" s="121"/>
      <c r="B903" s="121"/>
    </row>
    <row r="904" spans="1:2" ht="15" customHeight="1">
      <c r="A904" s="121"/>
      <c r="B904" s="121"/>
    </row>
    <row r="905" spans="1:2" ht="15" customHeight="1">
      <c r="A905" s="121"/>
      <c r="B905" s="121"/>
    </row>
    <row r="906" spans="1:2" ht="15" customHeight="1">
      <c r="A906" s="121"/>
      <c r="B906" s="121"/>
    </row>
    <row r="907" spans="1:2" ht="15" customHeight="1">
      <c r="A907" s="121"/>
      <c r="B907" s="121"/>
    </row>
    <row r="908" spans="1:2" ht="15" customHeight="1">
      <c r="A908" s="121"/>
      <c r="B908" s="121"/>
    </row>
    <row r="909" spans="1:2" ht="15" customHeight="1">
      <c r="A909" s="121"/>
      <c r="B909" s="121"/>
    </row>
    <row r="910" spans="1:2" ht="15" customHeight="1">
      <c r="A910" s="121"/>
      <c r="B910" s="121"/>
    </row>
    <row r="911" spans="1:2" ht="15" customHeight="1">
      <c r="A911" s="121"/>
      <c r="B911" s="121"/>
    </row>
    <row r="912" spans="1:2" ht="15" customHeight="1">
      <c r="A912" s="121"/>
      <c r="B912" s="121"/>
    </row>
    <row r="913" spans="1:2" ht="15" customHeight="1">
      <c r="A913" s="121"/>
      <c r="B913" s="121"/>
    </row>
    <row r="914" spans="1:2" ht="15" customHeight="1">
      <c r="A914" s="121"/>
      <c r="B914" s="121"/>
    </row>
    <row r="915" spans="1:2" ht="15" customHeight="1">
      <c r="A915" s="121"/>
      <c r="B915" s="121"/>
    </row>
    <row r="916" spans="1:2" ht="15" customHeight="1">
      <c r="A916" s="121"/>
      <c r="B916" s="121"/>
    </row>
    <row r="917" spans="1:2" ht="15" customHeight="1">
      <c r="A917" s="121"/>
      <c r="B917" s="121"/>
    </row>
    <row r="918" spans="1:2" ht="15" customHeight="1">
      <c r="A918" s="121"/>
      <c r="B918" s="121"/>
    </row>
    <row r="919" spans="1:2" ht="15" customHeight="1">
      <c r="A919" s="121"/>
      <c r="B919" s="121"/>
    </row>
    <row r="920" spans="1:2" ht="15" customHeight="1">
      <c r="A920" s="121"/>
      <c r="B920" s="121"/>
    </row>
    <row r="921" spans="1:2" ht="15" customHeight="1">
      <c r="A921" s="121"/>
      <c r="B921" s="121"/>
    </row>
    <row r="922" spans="1:2" ht="15" customHeight="1">
      <c r="A922" s="121"/>
      <c r="B922" s="121"/>
    </row>
    <row r="923" spans="1:2" ht="15" customHeight="1">
      <c r="A923" s="121"/>
      <c r="B923" s="121"/>
    </row>
    <row r="924" spans="1:2" ht="15" customHeight="1">
      <c r="A924" s="121"/>
      <c r="B924" s="121"/>
    </row>
    <row r="925" spans="1:2" ht="15" customHeight="1">
      <c r="A925" s="121"/>
      <c r="B925" s="121"/>
    </row>
    <row r="926" spans="1:2" ht="15" customHeight="1">
      <c r="A926" s="121"/>
      <c r="B926" s="121"/>
    </row>
    <row r="927" spans="1:2" ht="15" customHeight="1">
      <c r="A927" s="121"/>
      <c r="B927" s="121"/>
    </row>
    <row r="928" spans="1:2" ht="15" customHeight="1">
      <c r="A928" s="121"/>
      <c r="B928" s="121"/>
    </row>
    <row r="929" spans="1:2" ht="15" customHeight="1">
      <c r="A929" s="121"/>
      <c r="B929" s="121"/>
    </row>
    <row r="930" spans="1:2" ht="15" customHeight="1">
      <c r="A930" s="121"/>
      <c r="B930" s="121"/>
    </row>
    <row r="931" spans="1:2" ht="15" customHeight="1">
      <c r="A931" s="121"/>
      <c r="B931" s="121"/>
    </row>
    <row r="932" spans="1:2" ht="15" customHeight="1">
      <c r="A932" s="121"/>
      <c r="B932" s="121"/>
    </row>
    <row r="933" spans="1:2" ht="15" customHeight="1">
      <c r="A933" s="121"/>
      <c r="B933" s="121"/>
    </row>
    <row r="934" spans="1:2" ht="15" customHeight="1">
      <c r="A934" s="121"/>
      <c r="B934" s="121"/>
    </row>
    <row r="935" spans="1:2" ht="15" customHeight="1">
      <c r="A935" s="121"/>
      <c r="B935" s="121"/>
    </row>
    <row r="936" spans="1:2" ht="15" customHeight="1">
      <c r="A936" s="121"/>
      <c r="B936" s="121"/>
    </row>
    <row r="937" spans="1:2" ht="15" customHeight="1">
      <c r="A937" s="121"/>
      <c r="B937" s="121"/>
    </row>
    <row r="938" spans="1:2" ht="15" customHeight="1">
      <c r="A938" s="121"/>
      <c r="B938" s="121"/>
    </row>
    <row r="939" spans="1:2" ht="15" customHeight="1">
      <c r="A939" s="121"/>
      <c r="B939" s="121"/>
    </row>
    <row r="940" spans="1:2" ht="15" customHeight="1">
      <c r="A940" s="121"/>
      <c r="B940" s="121"/>
    </row>
    <row r="941" spans="1:2" ht="15" customHeight="1">
      <c r="A941" s="121"/>
      <c r="B941" s="121"/>
    </row>
    <row r="942" spans="1:2" ht="15" customHeight="1">
      <c r="A942" s="121"/>
      <c r="B942" s="121"/>
    </row>
    <row r="943" spans="1:2" ht="15" customHeight="1">
      <c r="A943" s="121"/>
      <c r="B943" s="121"/>
    </row>
    <row r="944" spans="1:2" ht="15" customHeight="1">
      <c r="A944" s="121"/>
      <c r="B944" s="121"/>
    </row>
    <row r="945" spans="1:2" ht="15" customHeight="1">
      <c r="A945" s="121"/>
      <c r="B945" s="121"/>
    </row>
    <row r="946" spans="1:2" ht="15" customHeight="1">
      <c r="A946" s="121"/>
      <c r="B946" s="121"/>
    </row>
    <row r="947" spans="1:2" ht="15" customHeight="1">
      <c r="A947" s="121"/>
      <c r="B947" s="121"/>
    </row>
    <row r="948" spans="1:2" ht="15" customHeight="1">
      <c r="A948" s="121"/>
      <c r="B948" s="121"/>
    </row>
    <row r="949" spans="1:2" ht="15" customHeight="1">
      <c r="A949" s="121"/>
      <c r="B949" s="121"/>
    </row>
    <row r="950" spans="1:2" ht="15" customHeight="1">
      <c r="A950" s="121"/>
      <c r="B950" s="121"/>
    </row>
    <row r="951" spans="1:2" ht="15" customHeight="1">
      <c r="A951" s="121"/>
      <c r="B951" s="121"/>
    </row>
    <row r="952" spans="1:2" ht="15" customHeight="1">
      <c r="A952" s="121"/>
      <c r="B952" s="121"/>
    </row>
    <row r="953" spans="1:2" ht="15" customHeight="1">
      <c r="A953" s="121"/>
      <c r="B953" s="121"/>
    </row>
    <row r="954" spans="1:2" ht="15" customHeight="1">
      <c r="A954" s="121"/>
      <c r="B954" s="121"/>
    </row>
    <row r="955" spans="1:2" ht="15" customHeight="1">
      <c r="A955" s="121"/>
      <c r="B955" s="121"/>
    </row>
    <row r="956" spans="1:2" ht="15" customHeight="1">
      <c r="A956" s="121"/>
      <c r="B956" s="121"/>
    </row>
    <row r="957" spans="1:2" ht="15" customHeight="1">
      <c r="A957" s="121"/>
      <c r="B957" s="121"/>
    </row>
    <row r="958" spans="1:2" ht="15" customHeight="1">
      <c r="A958" s="121"/>
      <c r="B958" s="121"/>
    </row>
    <row r="959" spans="1:2" ht="15" customHeight="1">
      <c r="A959" s="121"/>
      <c r="B959" s="121"/>
    </row>
    <row r="960" spans="1:2" ht="15" customHeight="1">
      <c r="A960" s="121"/>
      <c r="B960" s="121"/>
    </row>
    <row r="961" spans="1:2" ht="15" customHeight="1">
      <c r="A961" s="121"/>
      <c r="B961" s="121"/>
    </row>
    <row r="962" spans="1:2" ht="15" customHeight="1">
      <c r="A962" s="121"/>
      <c r="B962" s="121"/>
    </row>
    <row r="963" spans="1:2" ht="15" customHeight="1">
      <c r="A963" s="121"/>
      <c r="B963" s="121"/>
    </row>
    <row r="964" spans="1:2" ht="15" customHeight="1">
      <c r="A964" s="121"/>
      <c r="B964" s="121"/>
    </row>
  </sheetData>
  <autoFilter ref="A7:AE114" xr:uid="{00000000-0009-0000-0000-00000A000000}"/>
  <sortState xmlns:xlrd2="http://schemas.microsoft.com/office/spreadsheetml/2017/richdata2" ref="A8:Z114">
    <sortCondition descending="1" ref="F8:F114"/>
    <sortCondition descending="1" ref="L8:L114"/>
    <sortCondition descending="1" ref="S8:S114"/>
  </sortState>
  <phoneticPr fontId="123" type="noConversion"/>
  <conditionalFormatting sqref="B7:B114">
    <cfRule type="expression" dxfId="388" priority="83">
      <formula>COUNTIF(#REF!, "Yes") = 1</formula>
    </cfRule>
  </conditionalFormatting>
  <conditionalFormatting sqref="N5:N6">
    <cfRule type="expression" dxfId="387" priority="82">
      <formula>COUNTIF(#REF!, "Yes") = 1</formula>
    </cfRule>
  </conditionalFormatting>
  <conditionalFormatting sqref="F1">
    <cfRule type="expression" dxfId="386" priority="12">
      <formula>COUNTIF(#REF!, "Yes") = 1</formula>
    </cfRule>
  </conditionalFormatting>
  <conditionalFormatting sqref="G1">
    <cfRule type="expression" dxfId="385" priority="11">
      <formula>COUNTIF(#REF!, "Yes") = 1</formula>
    </cfRule>
  </conditionalFormatting>
  <conditionalFormatting sqref="A3">
    <cfRule type="expression" dxfId="384" priority="10">
      <formula>COUNTIF($A7:$A7, "Yes") = 1</formula>
    </cfRule>
  </conditionalFormatting>
  <conditionalFormatting sqref="E1">
    <cfRule type="expression" dxfId="383" priority="13">
      <formula>COUNTIF(#REF!, "Yes") = 1</formula>
    </cfRule>
  </conditionalFormatting>
  <conditionalFormatting sqref="A1:B1">
    <cfRule type="expression" dxfId="382" priority="14">
      <formula>COUNTIF($A2:$A2, "Yes") = 1</formula>
    </cfRule>
  </conditionalFormatting>
  <conditionalFormatting sqref="F5">
    <cfRule type="expression" dxfId="381" priority="8">
      <formula>COUNTIF(#REF!, "Yes") = 1</formula>
    </cfRule>
  </conditionalFormatting>
  <conditionalFormatting sqref="G5">
    <cfRule type="expression" dxfId="380" priority="7">
      <formula>COUNTIF(#REF!, "Yes") = 1</formula>
    </cfRule>
  </conditionalFormatting>
  <conditionalFormatting sqref="E5">
    <cfRule type="expression" dxfId="379" priority="9">
      <formula>COUNTIF(#REF!, "Yes") = 1</formula>
    </cfRule>
  </conditionalFormatting>
  <conditionalFormatting sqref="K8:K114">
    <cfRule type="expression" dxfId="378" priority="6">
      <formula>IF(K8="不保養","true","FALSE")</formula>
    </cfRule>
  </conditionalFormatting>
  <conditionalFormatting sqref="G8:G114">
    <cfRule type="expression" dxfId="377" priority="1">
      <formula>G8="完工已補裝"</formula>
    </cfRule>
    <cfRule type="expression" dxfId="376" priority="2">
      <formula>G8="已PM未更換"</formula>
    </cfRule>
    <cfRule type="expression" dxfId="375" priority="3">
      <formula>G8="未更換"</formula>
    </cfRule>
    <cfRule type="expression" dxfId="374" priority="4">
      <formula>G8="已更換"</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rgb="FFFFFF00"/>
  </sheetPr>
  <dimension ref="A1:AE962"/>
  <sheetViews>
    <sheetView tabSelected="1" zoomScaleNormal="100" workbookViewId="0">
      <pane ySplit="7" topLeftCell="A8" activePane="bottomLeft" state="frozen"/>
      <selection activeCell="AB5" sqref="AB5"/>
      <selection pane="bottomLeft" activeCell="G12" sqref="G12"/>
    </sheetView>
  </sheetViews>
  <sheetFormatPr defaultColWidth="11.19921875" defaultRowHeight="15" customHeight="1"/>
  <cols>
    <col min="1" max="1" width="13.69921875" style="153" bestFit="1" customWidth="1"/>
    <col min="2" max="2" width="14.09765625" style="153" bestFit="1" customWidth="1"/>
    <col min="3" max="4" width="11.5" style="147" bestFit="1" customWidth="1"/>
    <col min="5" max="5" width="10.796875" style="147" bestFit="1" customWidth="1"/>
    <col min="6" max="6" width="11.8984375" style="123" bestFit="1" customWidth="1"/>
    <col min="7" max="7" width="11.8984375" style="123" customWidth="1"/>
    <col min="9" max="9" width="11.19921875" style="401" customWidth="1"/>
    <col min="10" max="10" width="11.19921875" style="153" customWidth="1"/>
    <col min="11" max="11" width="11.69921875" style="153" bestFit="1" customWidth="1"/>
    <col min="12" max="12" width="12.3984375" style="401" bestFit="1" customWidth="1"/>
    <col min="13" max="13" width="11.59765625" style="153" customWidth="1"/>
    <col min="14" max="14" width="10" style="153" bestFit="1" customWidth="1"/>
    <col min="15" max="16" width="3.3984375" style="153" bestFit="1" customWidth="1"/>
    <col min="17" max="17" width="7.5" style="153" bestFit="1" customWidth="1"/>
    <col min="18" max="18" width="5.09765625" style="153" customWidth="1"/>
    <col min="19" max="551" width="11.19921875" style="153" customWidth="1"/>
    <col min="552" max="16384" width="11.19921875" style="153"/>
  </cols>
  <sheetData>
    <row r="1" spans="1:31" ht="20.25" customHeight="1">
      <c r="A1" s="439" t="s">
        <v>9194</v>
      </c>
      <c r="B1" s="439" t="s">
        <v>111</v>
      </c>
      <c r="C1" s="440" t="s">
        <v>9195</v>
      </c>
      <c r="D1" s="441" t="s">
        <v>9196</v>
      </c>
      <c r="E1" s="442" t="s">
        <v>9197</v>
      </c>
      <c r="F1" s="439" t="s">
        <v>9198</v>
      </c>
      <c r="G1" s="439" t="s">
        <v>9199</v>
      </c>
      <c r="H1" s="258" t="s">
        <v>132</v>
      </c>
      <c r="I1" s="258" t="s">
        <v>133</v>
      </c>
      <c r="J1" s="175" t="s">
        <v>134</v>
      </c>
      <c r="K1" s="156" t="s">
        <v>135</v>
      </c>
      <c r="L1" s="156" t="s">
        <v>136</v>
      </c>
      <c r="M1" s="152">
        <f>首頁!I4</f>
        <v>46113</v>
      </c>
      <c r="N1" s="153">
        <v>12</v>
      </c>
      <c r="O1" s="153">
        <v>12</v>
      </c>
      <c r="P1" s="153">
        <v>11</v>
      </c>
      <c r="Q1" s="119"/>
      <c r="R1" s="119"/>
      <c r="W1" s="293" t="s">
        <v>16</v>
      </c>
      <c r="X1" s="295" t="s">
        <v>20</v>
      </c>
      <c r="Y1" s="295" t="s">
        <v>20</v>
      </c>
      <c r="Z1" s="295" t="s">
        <v>20</v>
      </c>
      <c r="AA1" s="295" t="s">
        <v>20</v>
      </c>
      <c r="AB1" s="295" t="s">
        <v>20</v>
      </c>
      <c r="AC1" s="295" t="s">
        <v>20</v>
      </c>
      <c r="AD1" s="295" t="s">
        <v>20</v>
      </c>
      <c r="AE1" s="295" t="s">
        <v>20</v>
      </c>
    </row>
    <row r="2" spans="1:31" ht="21" customHeight="1">
      <c r="A2" s="405">
        <f ca="1">COUNTIFS(門市主檔!E:E,N5,門市主檔!F:F,"新開不保養")</f>
        <v>0</v>
      </c>
      <c r="B2" s="268">
        <f>首頁!I2</f>
        <v>4</v>
      </c>
      <c r="C2" s="405">
        <f>N1</f>
        <v>12</v>
      </c>
      <c r="D2" s="405">
        <f ca="1">N1-COUNTIFS(N8:N251,"&gt;="&amp;M1,N8:N251,"&lt;="&amp;M2)</f>
        <v>11</v>
      </c>
      <c r="E2" s="268">
        <f ca="1">COUNTIFS(C$8:C$252,"v",$F$8:$F$252,"")+COUNTIFS(C$8:C$252,"v",$F$8:$F$252,"裝潢中")+COUNTIFS(C$8:C$251,"v",$F$8:$F$251,"暫歇中")+COUNTIFS(C$8:C$252,"v",$F$8:$F$252,"即將裝潢")</f>
        <v>3</v>
      </c>
      <c r="F2" s="268">
        <f ca="1">MAX(0, D2 - E2)</f>
        <v>8</v>
      </c>
      <c r="G2" s="269" t="str">
        <f ca="1">IFERROR(ROUND(IF((E2/D2)&gt;1,1,(E2/D2))*100,2)&amp;"%",0)</f>
        <v>27.27%</v>
      </c>
      <c r="H2" s="363" t="s">
        <v>1</v>
      </c>
      <c r="I2" s="171">
        <f>IF(H2&lt;&gt;"",COUNTIFS('0919門市清單主檔'!$Y:$Y,$N$5,'0919門市清單主檔'!$AC:$AC,H2),"")</f>
        <v>0</v>
      </c>
      <c r="J2" s="172" t="str">
        <f>IF(H2&lt;&gt;"",IF(I2=0,"0%",ROUND(K2/I2,4)*100&amp;"%"),"")</f>
        <v>0%</v>
      </c>
      <c r="K2" s="171">
        <f>IF(H2&lt;&gt;"",COUNTIF(J:J,"v"),"")</f>
        <v>0</v>
      </c>
      <c r="L2" s="171">
        <f>IF(H2&lt;&gt;"",I2-K2,"")</f>
        <v>0</v>
      </c>
      <c r="M2" s="152">
        <f>首頁!J4</f>
        <v>46143</v>
      </c>
      <c r="N2" s="152"/>
      <c r="Q2" s="119"/>
      <c r="R2" s="119"/>
      <c r="W2" s="168">
        <f>COUNTIFS('0919門市清單主檔'!$V:$V,W1)</f>
        <v>35</v>
      </c>
      <c r="X2" s="294" t="s">
        <v>20</v>
      </c>
      <c r="Y2" s="294" t="s">
        <v>20</v>
      </c>
      <c r="Z2" s="294" t="s">
        <v>20</v>
      </c>
      <c r="AA2" s="294" t="s">
        <v>20</v>
      </c>
      <c r="AB2" s="294" t="s">
        <v>20</v>
      </c>
      <c r="AC2" s="294" t="s">
        <v>20</v>
      </c>
      <c r="AD2" s="294" t="s">
        <v>20</v>
      </c>
      <c r="AE2" s="294" t="s">
        <v>20</v>
      </c>
    </row>
    <row r="3" spans="1:31" ht="21" customHeight="1">
      <c r="A3" s="439" t="s">
        <v>9200</v>
      </c>
      <c r="B3" s="268">
        <f>首頁!J2</f>
        <v>5</v>
      </c>
      <c r="C3" s="405">
        <f>O1</f>
        <v>12</v>
      </c>
      <c r="D3" s="405">
        <f ca="1">IF(TODAY()&gt;=M2,IF(D2-E2&lt;0,O1-(E2-D2),O1+(D2-E2)),"0")-IF(TODAY()&gt;=M2,COUNTIFS(N8:N250,"&gt;="&amp;M2,N8:N250,"&lt;="&amp;M3))</f>
        <v>20</v>
      </c>
      <c r="E3" s="268">
        <f>COUNTIFS(D$8:D$252,"v",$F$8:$F$252,"")+COUNTIFS(D$8:D$252,"v",$F$8:$F$252,"裝潢中")+COUNTIFS(D$8:D$251,"v",$F$8:$F$251,"暫歇中")+COUNTIFS(D$8:D$252,"v",$F$8:$F$252,"即將裝潢")</f>
        <v>6</v>
      </c>
      <c r="F3" s="268">
        <f ca="1">IF(TODAY()&gt;=M2,MAX(0,D3-E3),"0")</f>
        <v>14</v>
      </c>
      <c r="G3" s="269" t="str">
        <f ca="1">IFERROR(ROUND(IF((E3/D3)&gt;1,1,(E3/D3))*100,2)&amp;"%",0)</f>
        <v>30%</v>
      </c>
      <c r="H3" s="363" t="s">
        <v>2</v>
      </c>
      <c r="I3" s="171">
        <f>IF(H3&lt;&gt;"",COUNTIFS('0919門市清單主檔'!$Y:$Y,$N$5,'0919門市清單主檔'!$AD:$AD,H3),"")</f>
        <v>34</v>
      </c>
      <c r="J3" s="172" t="str">
        <f>IF(H3&lt;&gt;"",IF(I3=0,"0%",ROUND(K3/I3,4)*100&amp;"%"),"")</f>
        <v>94.12%</v>
      </c>
      <c r="K3" s="171">
        <f>IF(H3&lt;&gt;"",COUNTIF(K8:K252,"v"),"")</f>
        <v>32</v>
      </c>
      <c r="L3" s="171">
        <f>IF(H3&lt;&gt;"",I3-K3,"")</f>
        <v>2</v>
      </c>
      <c r="M3" s="152">
        <f>首頁!K4</f>
        <v>46174</v>
      </c>
      <c r="N3" s="152">
        <f>首頁!L4</f>
        <v>46204</v>
      </c>
      <c r="Q3" s="119"/>
      <c r="R3" s="119"/>
    </row>
    <row r="4" spans="1:31" ht="21" customHeight="1">
      <c r="A4" s="268">
        <f ca="1">COUNTIFS(門市主檔!E:E,N5,門市主檔!F:F,"閉店不保養")</f>
        <v>2</v>
      </c>
      <c r="B4" s="268">
        <f>首頁!K2</f>
        <v>6</v>
      </c>
      <c r="C4" s="405">
        <f>P1</f>
        <v>11</v>
      </c>
      <c r="D4" s="405">
        <f ca="1">IF(TODAY()&gt;=M3,IF(D3-E3&lt;0,P1-(E3-D3),P1+(D3-E3)),"0")-IF(TODAY()&gt;=M3,COUNTIFS(N8:N250,"&gt;="&amp;M3,N8:N250,"&lt;="&amp;N3))</f>
        <v>24</v>
      </c>
      <c r="E4" s="268">
        <f>COUNTIFS(E$8:E$251,"v",$F$8:$F$251,"")+COUNTIFS(E$8:E$251,"v",$F$8:$F$251,"裝潢中")+COUNTIFS(E$8:E$251,"v",$F$8:$F$251,"暫歇中")+COUNTIFS(E$8:E$251,"v",$F$8:$F$251,"即將裝潢")</f>
        <v>24</v>
      </c>
      <c r="F4" s="268">
        <f ca="1">IF(TODAY()&gt;=M3,MAX(0,D4-E4),"0")</f>
        <v>0</v>
      </c>
      <c r="G4" s="269" t="str">
        <f ca="1">IFERROR(ROUND(IF((E4/D4)&gt;1,1,(E4/D4))*100,2)&amp;"%",0)</f>
        <v>100%</v>
      </c>
      <c r="H4" s="259" t="str">
        <f>IF(首頁!B2=0,"",首頁!B2)</f>
        <v>+SC7</v>
      </c>
      <c r="I4" s="171">
        <f>IF(H4&lt;&gt;"",COUNTIFS('0919門市清單主檔'!$Y:$Y,$N$5,'0919門市清單主檔'!$AF:$AF,H4,
      '0919門市清單主檔'!$AA:$AA,"&lt;&gt;新開不保養",
      '0919門市清單主檔'!$AA:$AA,"&lt;&gt;閉店不保養"
   ),
   ""
)</f>
        <v>1</v>
      </c>
      <c r="J4" s="172" t="str">
        <f>IF(H4&lt;&gt;"",IF(I4=0,"0%",ROUND(K4/I4,4)*100&amp;"%"),"")</f>
        <v>100%</v>
      </c>
      <c r="K4" s="171">
        <f>IF(H4&lt;&gt;"",COUNTIFS(I:I,"V",F:F,"&lt;&gt;閉店不保養",F:F,"&lt;&gt;新開不保養"),"")</f>
        <v>1</v>
      </c>
      <c r="L4" s="171">
        <f>IF(H4&lt;&gt;"",I4-K4,"")</f>
        <v>0</v>
      </c>
      <c r="M4" s="152">
        <f>首頁!M4</f>
        <v>46113</v>
      </c>
      <c r="Q4" s="119"/>
      <c r="R4" s="119"/>
    </row>
    <row r="5" spans="1:31" ht="22.5" customHeight="1">
      <c r="A5" s="438" t="s">
        <v>9201</v>
      </c>
      <c r="B5" s="105" t="s">
        <v>9202</v>
      </c>
      <c r="C5" s="105" t="s">
        <v>9203</v>
      </c>
      <c r="D5" s="105" t="s">
        <v>9204</v>
      </c>
      <c r="E5" s="439" t="s">
        <v>9205</v>
      </c>
      <c r="F5" s="439" t="s">
        <v>9206</v>
      </c>
      <c r="G5" s="439" t="s">
        <v>9207</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146</v>
      </c>
      <c r="Q5" s="119"/>
      <c r="R5" s="119"/>
      <c r="S5" s="187"/>
      <c r="T5" s="186"/>
      <c r="U5" s="154" t="s">
        <v>9214</v>
      </c>
      <c r="V5" s="155" t="str">
        <f t="array" aca="1" ref="V5" ca="1">IFERROR(HYPERLINK("#" &amp; ADDRESS(MIN(IF(ISNUMBER(SEARCH(U5, A7:J180)), ROW(A7:J180), 10000000000)), MIN(IF(ISNUMBER(SEARCH(U5, A7:J180)), COLUMN(A7:J180), 10000000000))), "搜索"), "未找到")</f>
        <v>未找到</v>
      </c>
      <c r="W5" s="401"/>
    </row>
    <row r="6" spans="1:31" s="432" customFormat="1" ht="22.5" customHeight="1">
      <c r="A6" s="405">
        <f ca="1">COUNTA(A8:A160)-COUNTIF(F8:F180,"非當季")-A4</f>
        <v>33</v>
      </c>
      <c r="B6" s="268">
        <f>COUNTIF(未完工清單!A:A,N5)</f>
        <v>0</v>
      </c>
      <c r="C6" s="268">
        <f t="array" ref="C6">SUMPRODUCT((未完工清單!A1:A18=N5)*(未完工清單!H1:L18="未完工"))</f>
        <v>0</v>
      </c>
      <c r="D6" s="268">
        <f ca="1">SUM(C2:C4)-A4</f>
        <v>33</v>
      </c>
      <c r="E6" s="436">
        <f ca="1">SUM(E2:E4)</f>
        <v>33</v>
      </c>
      <c r="F6" s="436">
        <f ca="1">D6-SUM(E2:E4)</f>
        <v>0</v>
      </c>
      <c r="G6" s="437" t="str">
        <f ca="1">ROUND(IF(((E6+A2)/A6)&gt;1,1,((E6+A2)/A6))*100,0)&amp;"%"</f>
        <v>100%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Q6" s="433"/>
      <c r="R6" s="433"/>
      <c r="S6" s="187"/>
      <c r="T6" s="186"/>
      <c r="U6" s="154"/>
      <c r="V6" s="155"/>
      <c r="W6" s="401"/>
    </row>
    <row r="7" spans="1:31" ht="25.5" customHeight="1">
      <c r="A7" s="260" t="s">
        <v>27</v>
      </c>
      <c r="B7" s="260" t="s">
        <v>28</v>
      </c>
      <c r="C7" s="260" t="str">
        <f>首頁!I3</f>
        <v>4月</v>
      </c>
      <c r="D7" s="260" t="str">
        <f>首頁!J3</f>
        <v>5月</v>
      </c>
      <c r="E7" s="260" t="str">
        <f>首頁!K3</f>
        <v>6月</v>
      </c>
      <c r="F7" s="260" t="s">
        <v>32</v>
      </c>
      <c r="G7" s="260" t="str">
        <f>H6</f>
        <v>--</v>
      </c>
      <c r="H7" s="260" t="str">
        <f>H5</f>
        <v>--</v>
      </c>
      <c r="I7" s="260" t="str">
        <f>H4</f>
        <v>+SC7</v>
      </c>
      <c r="J7" s="260" t="s">
        <v>40</v>
      </c>
      <c r="K7" s="430" t="s">
        <v>2</v>
      </c>
      <c r="L7" s="260" t="s">
        <v>9208</v>
      </c>
      <c r="M7" s="154" t="s">
        <v>9216</v>
      </c>
      <c r="N7" s="155" t="str">
        <f t="array" aca="1" ref="N7" ca="1">IFERROR(HYPERLINK("#" &amp; ADDRESS(MIN(IF(ISNUMBER(SEARCH(M7, A7:J186)), ROW(A7:J186), 10000000000)), MIN(IF(ISNUMBER(SEARCH(M7, A7:J186)), COLUMN(A7:J186), 10000000000))), "搜索"), "未找到")</f>
        <v>搜索</v>
      </c>
      <c r="Q7" s="119"/>
      <c r="R7" s="119"/>
      <c r="S7" s="404" t="s">
        <v>9210</v>
      </c>
    </row>
    <row r="8" spans="1:31" ht="21.6" customHeight="1">
      <c r="A8" s="120">
        <v>3818</v>
      </c>
      <c r="B8" s="120" t="str">
        <f>_xlfn.XLOOKUP(A8,門市主檔!A:A,門市主檔!B:B,"")</f>
        <v>板橋漢江店</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_xlfn.LET(
 _xlpm.狀態, IFERROR(VLOOKUP(A8,門市狀態!A:D,4,FALSE),""),
 IF(
   _xlpm.狀態&lt;&gt;"",
   _xlpm.狀態,
   IF(COUNTBLANK(C8:E8)=3,"未保養","")
 )
)</f>
        <v>閉店不保養</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板橋區</v>
      </c>
      <c r="N8" s="482">
        <f>IF(F8="閉店不保養",VLOOKUP(A8,門市狀態!A:C,3,FALSE),"")</f>
        <v>46196</v>
      </c>
      <c r="Q8" s="119" t="s">
        <v>9211</v>
      </c>
      <c r="R8" s="119"/>
      <c r="S8" s="153" t="str">
        <f>_xlfn.XLOOKUP(A8,'0919門市清單主檔'!B:B,'0919門市清單主檔'!J:J,"")</f>
        <v>新北市板橋區長江路2段2號一樓</v>
      </c>
    </row>
    <row r="9" spans="1:31" ht="21.6" customHeight="1">
      <c r="A9" s="120">
        <v>3183</v>
      </c>
      <c r="B9" s="120" t="str">
        <f>_xlfn.XLOOKUP(A9,門市主檔!A:A,門市主檔!B:B,"")</f>
        <v>板橋板好店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_xlfn.LET(
 _xlpm.狀態, IFERROR(VLOOKUP(A9,門市狀態!A:D,4,FALSE),""),
 IF(
   _xlpm.狀態&lt;&gt;"",
   _xlpm.狀態,
   IF(COUNTBLANK(C9:E9)=3,"未保養","")
 )
)</f>
        <v>閉店不保養</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未完工</v>
      </c>
      <c r="L9" s="120" t="str">
        <f>_xlfn.XLOOKUP(A9,'0919門市清單主檔'!B:B,'0919門市清單主檔'!V:V,"")</f>
        <v>板橋區</v>
      </c>
      <c r="N9" s="482">
        <f>IF(F9="閉店不保養",VLOOKUP(A9,門市狀態!A:C,3,FALSE),"")</f>
        <v>46134</v>
      </c>
      <c r="Q9" s="119" t="s">
        <v>9211</v>
      </c>
      <c r="R9" s="119"/>
      <c r="S9" s="153" t="str">
        <f>_xlfn.XLOOKUP(A9,'0919門市清單主檔'!B:B,'0919門市清單主檔'!J:J,"")</f>
        <v>新北市板橋區中正路341巷37號</v>
      </c>
    </row>
    <row r="10" spans="1:31" ht="21.6" customHeight="1">
      <c r="A10" s="120">
        <v>4983</v>
      </c>
      <c r="B10" s="120" t="str">
        <f>_xlfn.XLOOKUP(A10,門市主檔!A:A,門市主檔!B:B,"")</f>
        <v>板橋藝文店</v>
      </c>
      <c r="C10" s="146" t="str">
        <f>IF(COUNTIFS(門市主檔!A:A,A10,門市主檔!I:I,"PMQ2",門市主檔!J:J,"&lt;"&amp;$M$2)&gt;0,"V","")</f>
        <v>V</v>
      </c>
      <c r="D10" s="146" t="str">
        <f>IF(AND(C10&lt;&gt;"V", COUNTIFS(門市主檔!A:A,A10,門市主檔!I:I,"PMQ2",門市主檔!J:J,"&lt;"&amp;$M$3)&gt;0), "V", "")</f>
        <v/>
      </c>
      <c r="E10" s="146" t="str">
        <f>IF(AND(C10&lt;&gt;"V",D10&lt;&gt;"V", COUNTIFS(門市主檔!A:A,A10,門市主檔!I:I,"PMQ2")), "V", "")</f>
        <v/>
      </c>
      <c r="F10" s="120" t="str">
        <f>_xlfn.LET(
 _xlpm.狀態, IFERROR(VLOOKUP(A10,門市狀態!A:D,4,FALSE),""),
 IF(
   _xlpm.狀態&lt;&gt;"",
   _xlpm.狀態,
   IF(COUNTBLANK(C10:E10)=3,"未保養","")
 )
)</f>
        <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V</v>
      </c>
      <c r="L10" s="120" t="str">
        <f>_xlfn.XLOOKUP(A10,'0919門市清單主檔'!B:B,'0919門市清單主檔'!V:V,"")</f>
        <v>板橋區</v>
      </c>
      <c r="N10" s="482" t="str">
        <f>IF(F10="閉店不保養",VLOOKUP(A10,門市狀態!A:C,3,FALSE),"")</f>
        <v/>
      </c>
      <c r="Q10" s="119" t="s">
        <v>9211</v>
      </c>
      <c r="R10" s="119"/>
      <c r="S10" s="153" t="str">
        <f>_xlfn.XLOOKUP(A10,'0919門市清單主檔'!B:B,'0919門市清單主檔'!J:J,"")</f>
        <v>新北市板橋區藝文街171號一樓</v>
      </c>
    </row>
    <row r="11" spans="1:31" ht="21.6" customHeight="1">
      <c r="A11" s="120">
        <v>5451</v>
      </c>
      <c r="B11" s="120" t="str">
        <f>_xlfn.XLOOKUP(A11,門市主檔!A:A,門市主檔!B:B,"")</f>
        <v>板橋懷仁店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V</v>
      </c>
      <c r="F11" s="120" t="str">
        <f>_xlfn.LET(
 _xlpm.狀態, IFERROR(VLOOKUP(A11,門市狀態!A:D,4,FALSE),""),
 IF(
   _xlpm.狀態&lt;&gt;"",
   _xlpm.狀態,
   IF(COUNTBLANK(C11:E11)=3,"未保養","")
 )
)</f>
        <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V</v>
      </c>
      <c r="L11" s="120" t="str">
        <f>_xlfn.XLOOKUP(A11,'0919門市清單主檔'!B:B,'0919門市清單主檔'!V:V,"")</f>
        <v>板橋區</v>
      </c>
      <c r="N11" s="482" t="str">
        <f>IF(F11="閉店不保養",VLOOKUP(A11,門市狀態!A:C,3,FALSE),"")</f>
        <v/>
      </c>
      <c r="Q11" s="119" t="s">
        <v>9211</v>
      </c>
      <c r="R11" s="119"/>
      <c r="S11" s="153" t="str">
        <f>_xlfn.XLOOKUP(A11,'0919門市清單主檔'!B:B,'0919門市清單主檔'!J:J,"")</f>
        <v>新北市板橋區懷仁街17、19、21號一樓</v>
      </c>
    </row>
    <row r="12" spans="1:31" ht="21.6" customHeight="1">
      <c r="A12" s="120">
        <v>2746</v>
      </c>
      <c r="B12" s="120" t="str">
        <f>_xlfn.XLOOKUP(A12,門市主檔!A:A,門市主檔!B:B,"")</f>
        <v>北縣板嘉店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V</v>
      </c>
      <c r="F12" s="120" t="str">
        <f>_xlfn.LET(
 _xlpm.狀態, IFERROR(VLOOKUP(A12,門市狀態!A:D,4,FALSE),""),
 IF(
   _xlpm.狀態&lt;&gt;"",
   _xlpm.狀態,
   IF(COUNTBLANK(C12:E12)=3,"未保養","")
 )
)</f>
        <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V</v>
      </c>
      <c r="L12" s="120" t="str">
        <f>_xlfn.XLOOKUP(A12,'0919門市清單主檔'!B:B,'0919門市清單主檔'!V:V,"")</f>
        <v>板橋區</v>
      </c>
      <c r="N12" s="482" t="str">
        <f>IF(F12="閉店不保養",VLOOKUP(A12,門市狀態!A:C,3,FALSE),"")</f>
        <v/>
      </c>
      <c r="Q12" s="119" t="s">
        <v>9211</v>
      </c>
      <c r="R12" s="119"/>
      <c r="S12" s="153" t="str">
        <f>_xlfn.XLOOKUP(A12,'0919門市清單主檔'!B:B,'0919門市清單主檔'!J:J,"")</f>
        <v>新北市板橋區雙十路三段29號</v>
      </c>
    </row>
    <row r="13" spans="1:31" ht="21.6" customHeight="1">
      <c r="A13" s="120">
        <v>2221</v>
      </c>
      <c r="B13" s="120" t="str">
        <f>_xlfn.XLOOKUP(A13,門市主檔!A:A,門市主檔!B:B,"")</f>
        <v>板橋雙十店</v>
      </c>
      <c r="C13" s="146" t="str">
        <f>IF(COUNTIFS(門市主檔!A:A,A13,門市主檔!I:I,"PMQ2",門市主檔!J:J,"&lt;"&amp;$M$2)&gt;0,"V","")</f>
        <v/>
      </c>
      <c r="D13" s="146" t="str">
        <f>IF(AND(C13&lt;&gt;"V", COUNTIFS(門市主檔!A:A,A13,門市主檔!I:I,"PMQ2",門市主檔!J:J,"&lt;"&amp;$M$3)&gt;0), "V", "")</f>
        <v/>
      </c>
      <c r="E13" s="146" t="str">
        <f>IF(AND(C13&lt;&gt;"V",D13&lt;&gt;"V", COUNTIFS(門市主檔!A:A,A13,門市主檔!I:I,"PMQ2")), "V", "")</f>
        <v>V</v>
      </c>
      <c r="F13" s="120" t="str">
        <f>_xlfn.LET(
 _xlpm.狀態, IFERROR(VLOOKUP(A13,門市狀態!A:D,4,FALSE),""),
 IF(
   _xlpm.狀態&lt;&gt;"",
   _xlpm.狀態,
   IF(COUNTBLANK(C13:E13)=3,"未保養","")
 )
)</f>
        <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V</v>
      </c>
      <c r="L13" s="120" t="str">
        <f>_xlfn.XLOOKUP(A13,'0919門市清單主檔'!B:B,'0919門市清單主檔'!V:V,"")</f>
        <v>板橋區</v>
      </c>
      <c r="N13" s="482" t="str">
        <f>IF(F13="閉店不保養",VLOOKUP(A13,門市狀態!A:C,3,FALSE),"")</f>
        <v/>
      </c>
      <c r="Q13" s="119" t="s">
        <v>9211</v>
      </c>
      <c r="R13" s="119"/>
      <c r="S13" s="153" t="str">
        <f>_xlfn.XLOOKUP(A13,'0919門市清單主檔'!B:B,'0919門市清單主檔'!J:J,"")</f>
        <v>新北市板橋區雙十路三段12、14、16號</v>
      </c>
    </row>
    <row r="14" spans="1:31" ht="21.6" customHeight="1">
      <c r="A14" s="120">
        <v>2403</v>
      </c>
      <c r="B14" s="120" t="str">
        <f>_xlfn.XLOOKUP(A14,門市主檔!A:A,門市主檔!B:B,"")</f>
        <v>板橋板龍店</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V</v>
      </c>
      <c r="F14" s="120" t="str">
        <f>_xlfn.LET(
 _xlpm.狀態, IFERROR(VLOOKUP(A14,門市狀態!A:D,4,FALSE),""),
 IF(
   _xlpm.狀態&lt;&gt;"",
   _xlpm.狀態,
   IF(COUNTBLANK(C14:E14)=3,"未保養","")
 )
)</f>
        <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V</v>
      </c>
      <c r="L14" s="120" t="str">
        <f>_xlfn.XLOOKUP(A14,'0919門市清單主檔'!B:B,'0919門市清單主檔'!V:V,"")</f>
        <v>板橋區</v>
      </c>
      <c r="N14" s="482" t="str">
        <f>IF(F14="閉店不保養",VLOOKUP(A14,門市狀態!A:C,3,FALSE),"")</f>
        <v/>
      </c>
      <c r="Q14" s="119" t="s">
        <v>9211</v>
      </c>
      <c r="R14" s="119"/>
      <c r="S14" s="153" t="str">
        <f>_xlfn.XLOOKUP(A14,'0919門市清單主檔'!B:B,'0919門市清單主檔'!J:J,"")</f>
        <v>新北市板橋區龍興街73巷2、4號1樓</v>
      </c>
    </row>
    <row r="15" spans="1:31" ht="21.6" customHeight="1">
      <c r="A15" s="120">
        <v>5496</v>
      </c>
      <c r="B15" s="120" t="str">
        <f>_xlfn.XLOOKUP(A15,門市主檔!A:A,門市主檔!B:B,"")</f>
        <v>新北市民廣場</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V</v>
      </c>
      <c r="F15" s="120" t="str">
        <f>_xlfn.LET(
 _xlpm.狀態, IFERROR(VLOOKUP(A15,門市狀態!A:D,4,FALSE),""),
 IF(
   _xlpm.狀態&lt;&gt;"",
   _xlpm.狀態,
   IF(COUNTBLANK(C15:E15)=3,"未保養","")
 )
)</f>
        <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V</v>
      </c>
      <c r="L15" s="120" t="str">
        <f>_xlfn.XLOOKUP(A15,'0919門市清單主檔'!B:B,'0919門市清單主檔'!V:V,"")</f>
        <v>板橋區</v>
      </c>
      <c r="N15" s="482" t="str">
        <f>IF(F15="閉店不保養",VLOOKUP(A15,門市狀態!A:C,3,FALSE),"")</f>
        <v/>
      </c>
      <c r="Q15" s="119" t="s">
        <v>9211</v>
      </c>
      <c r="R15" s="119"/>
      <c r="S15" s="153" t="str">
        <f>_xlfn.XLOOKUP(A15,'0919門市清單主檔'!B:B,'0919門市清單主檔'!J:J,"")</f>
        <v>新北市板橋區縣民大道二段22號B1</v>
      </c>
    </row>
    <row r="16" spans="1:31" ht="21.6" customHeight="1">
      <c r="A16" s="120">
        <v>4917</v>
      </c>
      <c r="B16" s="120" t="str">
        <f>_xlfn.XLOOKUP(A16,門市主檔!A:A,門市主檔!B:B,"")</f>
        <v>板橋翠華店</v>
      </c>
      <c r="C16" s="146" t="str">
        <f>IF(COUNTIFS(門市主檔!A:A,A16,門市主檔!I:I,"PMQ2",門市主檔!J:J,"&lt;"&amp;$M$2)&gt;0,"V","")</f>
        <v/>
      </c>
      <c r="D16" s="146" t="str">
        <f>IF(AND(C16&lt;&gt;"V", COUNTIFS(門市主檔!A:A,A16,門市主檔!I:I,"PMQ2",門市主檔!J:J,"&lt;"&amp;$M$3)&gt;0), "V", "")</f>
        <v/>
      </c>
      <c r="E16" s="146" t="str">
        <f>IF(AND(C16&lt;&gt;"V",D16&lt;&gt;"V", COUNTIFS(門市主檔!A:A,A16,門市主檔!I:I,"PMQ2")), "V", "")</f>
        <v>V</v>
      </c>
      <c r="F16" s="120" t="str">
        <f>_xlfn.LET(
 _xlpm.狀態, IFERROR(VLOOKUP(A16,門市狀態!A:D,4,FALSE),""),
 IF(
   _xlpm.狀態&lt;&gt;"",
   _xlpm.狀態,
   IF(COUNTBLANK(C16:E16)=3,"未保養","")
 )
)</f>
        <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V</v>
      </c>
      <c r="L16" s="120" t="str">
        <f>_xlfn.XLOOKUP(A16,'0919門市清單主檔'!B:B,'0919門市清單主檔'!V:V,"")</f>
        <v>板橋區</v>
      </c>
      <c r="N16" s="482" t="str">
        <f>IF(F16="閉店不保養",VLOOKUP(A16,門市狀態!A:C,3,FALSE),"")</f>
        <v/>
      </c>
      <c r="Q16" s="119" t="s">
        <v>9211</v>
      </c>
      <c r="R16" s="119"/>
      <c r="S16" s="153" t="str">
        <f>_xlfn.XLOOKUP(A16,'0919門市清單主檔'!B:B,'0919門市清單主檔'!J:J,"")</f>
        <v>新北市板橋區翠華街6巷1號1樓</v>
      </c>
    </row>
    <row r="17" spans="1:19" ht="21.6" customHeight="1">
      <c r="A17" s="120">
        <v>4145</v>
      </c>
      <c r="B17" s="120" t="str">
        <f>_xlfn.XLOOKUP(A17,門市主檔!A:A,門市主檔!B:B,"")</f>
        <v>板橋僑興店</v>
      </c>
      <c r="C17" s="146" t="str">
        <f>IF(COUNTIFS(門市主檔!A:A,A17,門市主檔!I:I,"PMQ2",門市主檔!J:J,"&lt;"&amp;$M$2)&gt;0,"V","")</f>
        <v/>
      </c>
      <c r="D17" s="146" t="str">
        <f>IF(AND(C17&lt;&gt;"V", COUNTIFS(門市主檔!A:A,A17,門市主檔!I:I,"PMQ2",門市主檔!J:J,"&lt;"&amp;$M$3)&gt;0), "V", "")</f>
        <v/>
      </c>
      <c r="E17" s="146" t="str">
        <f>IF(AND(C17&lt;&gt;"V",D17&lt;&gt;"V", COUNTIFS(門市主檔!A:A,A17,門市主檔!I:I,"PMQ2")), "V", "")</f>
        <v>V</v>
      </c>
      <c r="F17" s="120" t="str">
        <f>_xlfn.LET(
 _xlpm.狀態, IFERROR(VLOOKUP(A17,門市狀態!A:D,4,FALSE),""),
 IF(
   _xlpm.狀態&lt;&gt;"",
   _xlpm.狀態,
   IF(COUNTBLANK(C17:E17)=3,"未保養","")
 )
)</f>
        <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V</v>
      </c>
      <c r="L17" s="120" t="str">
        <f>_xlfn.XLOOKUP(A17,'0919門市清單主檔'!B:B,'0919門市清單主檔'!V:V,"")</f>
        <v>板橋區</v>
      </c>
      <c r="N17" s="482" t="str">
        <f>IF(F17="閉店不保養",VLOOKUP(A17,門市狀態!A:C,3,FALSE),"")</f>
        <v/>
      </c>
      <c r="Q17" s="119" t="s">
        <v>9211</v>
      </c>
      <c r="R17" s="119"/>
      <c r="S17" s="153" t="str">
        <f>_xlfn.XLOOKUP(A17,'0919門市清單主檔'!B:B,'0919門市清單主檔'!J:J,"")</f>
        <v>新北市板橋區僑中二街104巷1、3號一樓部份</v>
      </c>
    </row>
    <row r="18" spans="1:19" ht="21.6" customHeight="1">
      <c r="A18" s="120" t="s">
        <v>96</v>
      </c>
      <c r="B18" s="120" t="str">
        <f>_xlfn.XLOOKUP(A18,門市主檔!A:A,門市主檔!B:B,"")</f>
        <v>北縣僑中三店</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V</v>
      </c>
      <c r="F18" s="120" t="str">
        <f>_xlfn.LET(
 _xlpm.狀態, IFERROR(VLOOKUP(A18,門市狀態!A:D,4,FALSE),""),
 IF(
   _xlpm.狀態&lt;&gt;"",
   _xlpm.狀態,
   IF(COUNTBLANK(C18:E18)=3,"未保養","")
 )
)</f>
        <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V</v>
      </c>
      <c r="L18" s="120" t="str">
        <f>_xlfn.XLOOKUP(A18,'0919門市清單主檔'!B:B,'0919門市清單主檔'!V:V,"")</f>
        <v>板橋區</v>
      </c>
      <c r="N18" s="482" t="str">
        <f>IF(F18="閉店不保養",VLOOKUP(A18,門市狀態!A:C,3,FALSE),"")</f>
        <v/>
      </c>
      <c r="Q18" s="119" t="s">
        <v>9211</v>
      </c>
      <c r="R18" s="119"/>
      <c r="S18" s="153" t="str">
        <f>_xlfn.XLOOKUP(A18,'0919門市清單主檔'!B:B,'0919門市清單主檔'!J:J,"")</f>
        <v>新北市板橋區僑中一街125巷8弄2號</v>
      </c>
    </row>
    <row r="19" spans="1:19" ht="21.6" customHeight="1">
      <c r="A19" s="120">
        <v>4046</v>
      </c>
      <c r="B19" s="120" t="str">
        <f>_xlfn.XLOOKUP(A19,門市主檔!A:A,門市主檔!B:B,"")</f>
        <v>板橋福康店</v>
      </c>
      <c r="C19" s="146" t="str">
        <f>IF(COUNTIFS(門市主檔!A:A,A19,門市主檔!I:I,"PMQ2",門市主檔!J:J,"&lt;"&amp;$M$2)&gt;0,"V","")</f>
        <v/>
      </c>
      <c r="D19" s="146" t="str">
        <f>IF(AND(C19&lt;&gt;"V", COUNTIFS(門市主檔!A:A,A19,門市主檔!I:I,"PMQ2",門市主檔!J:J,"&lt;"&amp;$M$3)&gt;0), "V", "")</f>
        <v/>
      </c>
      <c r="E19" s="146" t="str">
        <f>IF(AND(C19&lt;&gt;"V",D19&lt;&gt;"V", COUNTIFS(門市主檔!A:A,A19,門市主檔!I:I,"PMQ2")), "V", "")</f>
        <v>V</v>
      </c>
      <c r="F19" s="120" t="str">
        <f>_xlfn.LET(
 _xlpm.狀態, IFERROR(VLOOKUP(A19,門市狀態!A:D,4,FALSE),""),
 IF(
   _xlpm.狀態&lt;&gt;"",
   _xlpm.狀態,
   IF(COUNTBLANK(C19:E19)=3,"未保養","")
 )
)</f>
        <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V</v>
      </c>
      <c r="L19" s="120" t="str">
        <f>_xlfn.XLOOKUP(A19,'0919門市清單主檔'!B:B,'0919門市清單主檔'!V:V,"")</f>
        <v>板橋區</v>
      </c>
      <c r="N19" s="482" t="str">
        <f>IF(F19="閉店不保養",VLOOKUP(A19,門市狀態!A:C,3,FALSE),"")</f>
        <v/>
      </c>
      <c r="Q19" s="119" t="s">
        <v>9211</v>
      </c>
      <c r="R19" s="119"/>
      <c r="S19" s="153" t="str">
        <f>_xlfn.XLOOKUP(A19,'0919門市清單主檔'!B:B,'0919門市清單主檔'!J:J,"")</f>
        <v>新北市板橋區僑中一街124巷11弄1、3號一樓全部</v>
      </c>
    </row>
    <row r="20" spans="1:19" ht="21.6" customHeight="1">
      <c r="A20" s="120">
        <v>3955</v>
      </c>
      <c r="B20" s="120" t="str">
        <f>_xlfn.XLOOKUP(A20,門市主檔!A:A,門市主檔!B:B,"")</f>
        <v>板橋海龍店</v>
      </c>
      <c r="C20" s="146" t="str">
        <f>IF(COUNTIFS(門市主檔!A:A,A20,門市主檔!I:I,"PMQ2",門市主檔!J:J,"&lt;"&amp;$M$2)&gt;0,"V","")</f>
        <v>V</v>
      </c>
      <c r="D20" s="146" t="str">
        <f>IF(AND(C20&lt;&gt;"V", COUNTIFS(門市主檔!A:A,A20,門市主檔!I:I,"PMQ2",門市主檔!J:J,"&lt;"&amp;$M$3)&gt;0), "V", "")</f>
        <v/>
      </c>
      <c r="E20" s="146" t="str">
        <f>IF(AND(C20&lt;&gt;"V",D20&lt;&gt;"V", COUNTIFS(門市主檔!A:A,A20,門市主檔!I:I,"PMQ2")), "V", "")</f>
        <v/>
      </c>
      <c r="F20" s="120" t="str">
        <f ca="1">_xlfn.LET(
 _xlpm.狀態, IFERROR(VLOOKUP(A20,門市狀態!A:D,4,FALSE),""),
 IF(
   _xlpm.狀態&lt;&gt;"",
   _xlpm.狀態,
   IF(COUNTBLANK(C20:E20)=3,"未保養","")
 )
)</f>
        <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V</v>
      </c>
      <c r="L20" s="120" t="str">
        <f>_xlfn.XLOOKUP(A20,'0919門市清單主檔'!B:B,'0919門市清單主檔'!V:V,"")</f>
        <v>板橋區</v>
      </c>
      <c r="N20" s="482" t="str">
        <f ca="1">IF(F20="閉店不保養",VLOOKUP(A20,門市狀態!A:C,3,FALSE),"")</f>
        <v/>
      </c>
      <c r="Q20" s="119" t="s">
        <v>9211</v>
      </c>
      <c r="R20" s="119"/>
      <c r="S20" s="153" t="str">
        <f>_xlfn.XLOOKUP(A20,'0919門市清單主檔'!B:B,'0919門市清單主檔'!J:J,"")</f>
        <v>新北市板橋區新海路393、395號一樓全部</v>
      </c>
    </row>
    <row r="21" spans="1:19" ht="21.6" customHeight="1">
      <c r="A21" s="120">
        <v>4406</v>
      </c>
      <c r="B21" s="120" t="str">
        <f>_xlfn.XLOOKUP(A21,門市主檔!A:A,門市主檔!B:B,"")</f>
        <v>板橋稚暉店</v>
      </c>
      <c r="C21" s="146" t="str">
        <f>IF(COUNTIFS(門市主檔!A:A,A21,門市主檔!I:I,"PMQ2",門市主檔!J:J,"&lt;"&amp;$M$2)&gt;0,"V","")</f>
        <v/>
      </c>
      <c r="D21" s="146" t="str">
        <f>IF(AND(C21&lt;&gt;"V", COUNTIFS(門市主檔!A:A,A21,門市主檔!I:I,"PMQ2",門市主檔!J:J,"&lt;"&amp;$M$3)&gt;0), "V", "")</f>
        <v/>
      </c>
      <c r="E21" s="146" t="str">
        <f>IF(AND(C21&lt;&gt;"V",D21&lt;&gt;"V", COUNTIFS(門市主檔!A:A,A21,門市主檔!I:I,"PMQ2")), "V", "")</f>
        <v>V</v>
      </c>
      <c r="F21" s="120" t="str">
        <f>_xlfn.LET(
 _xlpm.狀態, IFERROR(VLOOKUP(A21,門市狀態!A:D,4,FALSE),""),
 IF(
   _xlpm.狀態&lt;&gt;"",
   _xlpm.狀態,
   IF(COUNTBLANK(C21:E21)=3,"未保養","")
 )
)</f>
        <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V</v>
      </c>
      <c r="L21" s="120" t="str">
        <f>_xlfn.XLOOKUP(A21,'0919門市清單主檔'!B:B,'0919門市清單主檔'!V:V,"")</f>
        <v>板橋區</v>
      </c>
      <c r="N21" s="482" t="str">
        <f>IF(F21="閉店不保養",VLOOKUP(A21,門市狀態!A:C,3,FALSE),"")</f>
        <v/>
      </c>
      <c r="Q21" s="119" t="s">
        <v>9211</v>
      </c>
      <c r="R21" s="119"/>
      <c r="S21" s="153" t="str">
        <f>_xlfn.XLOOKUP(A21,'0919門市清單主檔'!B:B,'0919門市清單主檔'!J:J,"")</f>
        <v>新北市板橋區貴興路89號、91號一樓</v>
      </c>
    </row>
    <row r="22" spans="1:19" ht="21.6" customHeight="1">
      <c r="A22" s="120">
        <v>2154</v>
      </c>
      <c r="B22" s="120" t="str">
        <f>_xlfn.XLOOKUP(A22,門市主檔!A:A,門市主檔!B:B,"")</f>
        <v>北縣板莊店</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V</v>
      </c>
      <c r="F22" s="120" t="str">
        <f>_xlfn.LET(
 _xlpm.狀態, IFERROR(VLOOKUP(A22,門市狀態!A:D,4,FALSE),""),
 IF(
   _xlpm.狀態&lt;&gt;"",
   _xlpm.狀態,
   IF(COUNTBLANK(C22:E22)=3,"未保養","")
 )
)</f>
        <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V</v>
      </c>
      <c r="L22" s="120" t="str">
        <f>_xlfn.XLOOKUP(A22,'0919門市清單主檔'!B:B,'0919門市清單主檔'!V:V,"")</f>
        <v>板橋區</v>
      </c>
      <c r="N22" s="482" t="str">
        <f>IF(F22="閉店不保養",VLOOKUP(A22,門市狀態!A:C,3,FALSE),"")</f>
        <v/>
      </c>
      <c r="Q22" s="119" t="s">
        <v>9211</v>
      </c>
      <c r="R22" s="119"/>
      <c r="S22" s="153" t="str">
        <f>_xlfn.XLOOKUP(A22,'0919門市清單主檔'!B:B,'0919門市清單主檔'!J:J,"")</f>
        <v>新北市板橋區莊敬路248號</v>
      </c>
    </row>
    <row r="23" spans="1:19" ht="21.6" customHeight="1">
      <c r="A23" s="120">
        <v>3416</v>
      </c>
      <c r="B23" s="120" t="str">
        <f>_xlfn.XLOOKUP(A23,門市主檔!A:A,門市主檔!B:B,"")</f>
        <v>板橋國慶店</v>
      </c>
      <c r="C23" s="146" t="str">
        <f>IF(COUNTIFS(門市主檔!A:A,A23,門市主檔!I:I,"PMQ2",門市主檔!J:J,"&lt;"&amp;$M$2)&gt;0,"V","")</f>
        <v/>
      </c>
      <c r="D23" s="146" t="str">
        <f>IF(AND(C23&lt;&gt;"V", COUNTIFS(門市主檔!A:A,A23,門市主檔!I:I,"PMQ2",門市主檔!J:J,"&lt;"&amp;$M$3)&gt;0), "V", "")</f>
        <v>V</v>
      </c>
      <c r="E23" s="146" t="str">
        <f>IF(AND(C23&lt;&gt;"V",D23&lt;&gt;"V", COUNTIFS(門市主檔!A:A,A23,門市主檔!I:I,"PMQ2")), "V", "")</f>
        <v/>
      </c>
      <c r="F23" s="120" t="str">
        <f>_xlfn.LET(
 _xlpm.狀態, IFERROR(VLOOKUP(A23,門市狀態!A:D,4,FALSE),""),
 IF(
   _xlpm.狀態&lt;&gt;"",
   _xlpm.狀態,
   IF(COUNTBLANK(C23:E23)=3,"未保養","")
 )
)</f>
        <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V</v>
      </c>
      <c r="L23" s="120" t="str">
        <f>_xlfn.XLOOKUP(A23,'0919門市清單主檔'!B:B,'0919門市清單主檔'!V:V,"")</f>
        <v>板橋區</v>
      </c>
      <c r="N23" s="482" t="str">
        <f>IF(F23="閉店不保養",VLOOKUP(A23,門市狀態!A:C,3,FALSE),"")</f>
        <v/>
      </c>
      <c r="Q23" s="119" t="s">
        <v>9211</v>
      </c>
      <c r="R23" s="119"/>
      <c r="S23" s="153" t="str">
        <f>_xlfn.XLOOKUP(A23,'0919門市清單主檔'!B:B,'0919門市清單主檔'!J:J,"")</f>
        <v>新北市板橋區國慶路180號</v>
      </c>
    </row>
    <row r="24" spans="1:19" ht="21.6" customHeight="1">
      <c r="A24" s="120" t="s">
        <v>88</v>
      </c>
      <c r="B24" s="120" t="str">
        <f>_xlfn.XLOOKUP(A24,門市主檔!A:A,門市主檔!B:B,"")</f>
        <v>板橋成都店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V</v>
      </c>
      <c r="F24" s="120" t="str">
        <f>_xlfn.LET(
 _xlpm.狀態, IFERROR(VLOOKUP(A24,門市狀態!A:D,4,FALSE),""),
 IF(
   _xlpm.狀態&lt;&gt;"",
   _xlpm.狀態,
   IF(COUNTBLANK(C24:E24)=3,"未保養","")
 )
)</f>
        <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V</v>
      </c>
      <c r="L24" s="120" t="str">
        <f>_xlfn.XLOOKUP(A24,'0919門市清單主檔'!B:B,'0919門市清單主檔'!V:V,"")</f>
        <v>板橋區</v>
      </c>
      <c r="N24" s="482" t="str">
        <f>IF(F24="閉店不保養",VLOOKUP(A24,門市狀態!A:C,3,FALSE),"")</f>
        <v/>
      </c>
      <c r="Q24" s="119" t="s">
        <v>9211</v>
      </c>
      <c r="R24" s="119"/>
      <c r="S24" s="153" t="str">
        <f>_xlfn.XLOOKUP(A24,'0919門市清單主檔'!B:B,'0919門市清單主檔'!J:J,"")</f>
        <v>新北市板橋區重慶路245巷61號</v>
      </c>
    </row>
    <row r="25" spans="1:19" ht="21.6" customHeight="1">
      <c r="A25" s="120">
        <v>2995</v>
      </c>
      <c r="B25" s="120" t="str">
        <f>_xlfn.XLOOKUP(A25,門市主檔!A:A,門市主檔!B:B,"")</f>
        <v>板橋湳雅夜市</v>
      </c>
      <c r="C25" s="146" t="str">
        <f>IF(COUNTIFS(門市主檔!A:A,A25,門市主檔!I:I,"PMQ2",門市主檔!J:J,"&lt;"&amp;$M$2)&gt;0,"V","")</f>
        <v/>
      </c>
      <c r="D25" s="146" t="str">
        <f>IF(AND(C25&lt;&gt;"V", COUNTIFS(門市主檔!A:A,A25,門市主檔!I:I,"PMQ2",門市主檔!J:J,"&lt;"&amp;$M$3)&gt;0), "V", "")</f>
        <v/>
      </c>
      <c r="E25" s="146" t="str">
        <f>IF(AND(C25&lt;&gt;"V",D25&lt;&gt;"V", COUNTIFS(門市主檔!A:A,A25,門市主檔!I:I,"PMQ2")), "V", "")</f>
        <v>V</v>
      </c>
      <c r="F25" s="120" t="str">
        <f>_xlfn.LET(
 _xlpm.狀態, IFERROR(VLOOKUP(A25,門市狀態!A:D,4,FALSE),""),
 IF(
   _xlpm.狀態&lt;&gt;"",
   _xlpm.狀態,
   IF(COUNTBLANK(C25:E25)=3,"未保養","")
 )
)</f>
        <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V</v>
      </c>
      <c r="L25" s="120" t="str">
        <f>_xlfn.XLOOKUP(A25,'0919門市清單主檔'!B:B,'0919門市清單主檔'!V:V,"")</f>
        <v>板橋區</v>
      </c>
      <c r="N25" s="482" t="str">
        <f>IF(F25="閉店不保養",VLOOKUP(A25,門市狀態!A:C,3,FALSE),"")</f>
        <v/>
      </c>
      <c r="Q25" s="119" t="s">
        <v>9211</v>
      </c>
      <c r="R25" s="119"/>
      <c r="S25" s="153" t="str">
        <f>_xlfn.XLOOKUP(A25,'0919門市清單主檔'!B:B,'0919門市清單主檔'!J:J,"")</f>
        <v>新北市板橋區南雅東路100巷3號一樓</v>
      </c>
    </row>
    <row r="26" spans="1:19" ht="21.6" customHeight="1">
      <c r="A26" s="120" t="s">
        <v>57</v>
      </c>
      <c r="B26" s="120" t="str">
        <f>_xlfn.XLOOKUP(A26,門市主檔!A:A,門市主檔!B:B,"")</f>
        <v>北縣府中店</v>
      </c>
      <c r="C26" s="146" t="str">
        <f>IF(COUNTIFS(門市主檔!A:A,A26,門市主檔!I:I,"PMQ2",門市主檔!J:J,"&lt;"&amp;$M$2)&gt;0,"V","")</f>
        <v>V</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V</v>
      </c>
      <c r="L26" s="120" t="str">
        <f>_xlfn.XLOOKUP(A26,'0919門市清單主檔'!B:B,'0919門市清單主檔'!V:V,"")</f>
        <v>板橋區</v>
      </c>
      <c r="N26" s="482" t="str">
        <f>IF(F26="閉店不保養",VLOOKUP(A26,門市狀態!A:C,3,FALSE),"")</f>
        <v/>
      </c>
      <c r="Q26" s="119" t="s">
        <v>9211</v>
      </c>
      <c r="R26" s="119"/>
      <c r="S26" s="153" t="str">
        <f>_xlfn.XLOOKUP(A26,'0919門市清單主檔'!B:B,'0919門市清單主檔'!J:J,"")</f>
        <v>新北市板橋區府中路24號</v>
      </c>
    </row>
    <row r="27" spans="1:19" ht="21.6" customHeight="1">
      <c r="A27" s="120" t="s">
        <v>86</v>
      </c>
      <c r="B27" s="120" t="str">
        <f>_xlfn.XLOOKUP(A27,門市主檔!A:A,門市主檔!B:B,"")</f>
        <v>板橋僑福店</v>
      </c>
      <c r="C27" s="146" t="str">
        <f>IF(COUNTIFS(門市主檔!A:A,A27,門市主檔!I:I,"PMQ2",門市主檔!J:J,"&lt;"&amp;$M$2)&gt;0,"V","")</f>
        <v/>
      </c>
      <c r="D27" s="146" t="str">
        <f>IF(AND(C27&lt;&gt;"V", COUNTIFS(門市主檔!A:A,A27,門市主檔!I:I,"PMQ2",門市主檔!J:J,"&lt;"&amp;$M$3)&gt;0), "V", "")</f>
        <v/>
      </c>
      <c r="E27" s="146" t="str">
        <f>IF(AND(C27&lt;&gt;"V",D27&lt;&gt;"V", COUNTIFS(門市主檔!A:A,A27,門市主檔!I:I,"PMQ2")), "V", "")</f>
        <v>V</v>
      </c>
      <c r="F27" s="120" t="str">
        <f>_xlfn.LET(
 _xlpm.狀態, IFERROR(VLOOKUP(A27,門市狀態!A:D,4,FALSE),""),
 IF(
   _xlpm.狀態&lt;&gt;"",
   _xlpm.狀態,
   IF(COUNTBLANK(C27:E27)=3,"未保養","")
 )
)</f>
        <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V</v>
      </c>
      <c r="L27" s="120" t="str">
        <f>_xlfn.XLOOKUP(A27,'0919門市清單主檔'!B:B,'0919門市清單主檔'!V:V,"")</f>
        <v>板橋區</v>
      </c>
      <c r="N27" s="482" t="str">
        <f>IF(F27="閉店不保養",VLOOKUP(A27,門市狀態!A:C,3,FALSE),"")</f>
        <v/>
      </c>
      <c r="Q27" s="119" t="s">
        <v>9211</v>
      </c>
      <c r="R27" s="119"/>
      <c r="S27" s="153" t="str">
        <f>_xlfn.XLOOKUP(A27,'0919門市清單主檔'!B:B,'0919門市清單主檔'!J:J,"")</f>
        <v>新北市板橋區幸褔路70巷1號</v>
      </c>
    </row>
    <row r="28" spans="1:19" ht="21.6" customHeight="1">
      <c r="A28" s="120">
        <v>4680</v>
      </c>
      <c r="B28" s="120" t="str">
        <f>_xlfn.XLOOKUP(A28,門市主檔!A:A,門市主檔!B:B,"")</f>
        <v>板橋江寧店</v>
      </c>
      <c r="C28" s="146" t="str">
        <f>IF(COUNTIFS(門市主檔!A:A,A28,門市主檔!I:I,"PMQ2",門市主檔!J:J,"&lt;"&amp;$M$2)&gt;0,"V","")</f>
        <v/>
      </c>
      <c r="D28" s="146" t="str">
        <f>IF(AND(C28&lt;&gt;"V", COUNTIFS(門市主檔!A:A,A28,門市主檔!I:I,"PMQ2",門市主檔!J:J,"&lt;"&amp;$M$3)&gt;0), "V", "")</f>
        <v>V</v>
      </c>
      <c r="E28" s="146" t="str">
        <f>IF(AND(C28&lt;&gt;"V",D28&lt;&gt;"V", COUNTIFS(門市主檔!A:A,A28,門市主檔!I:I,"PMQ2")), "V", "")</f>
        <v/>
      </c>
      <c r="F28" s="120" t="str">
        <f>_xlfn.LET(
 _xlpm.狀態, IFERROR(VLOOKUP(A28,門市狀態!A:D,4,FALSE),""),
 IF(
   _xlpm.狀態&lt;&gt;"",
   _xlpm.狀態,
   IF(COUNTBLANK(C28:E28)=3,"未保養","")
 )
)</f>
        <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V</v>
      </c>
      <c r="L28" s="120" t="str">
        <f>_xlfn.XLOOKUP(A28,'0919門市清單主檔'!B:B,'0919門市清單主檔'!V:V,"")</f>
        <v>板橋區</v>
      </c>
      <c r="N28" s="482" t="str">
        <f>IF(F28="閉店不保養",VLOOKUP(A28,門市狀態!A:C,3,FALSE),"")</f>
        <v/>
      </c>
      <c r="Q28" s="119" t="s">
        <v>9211</v>
      </c>
      <c r="R28" s="119"/>
      <c r="S28" s="153" t="str">
        <f>_xlfn.XLOOKUP(A28,'0919門市清單主檔'!B:B,'0919門市清單主檔'!J:J,"")</f>
        <v>新北市板橋區江寧路三段49、51號一樓</v>
      </c>
    </row>
    <row r="29" spans="1:19" ht="21.6" customHeight="1">
      <c r="A29" s="120">
        <v>4422</v>
      </c>
      <c r="B29" s="120" t="str">
        <f>_xlfn.XLOOKUP(A29,門市主檔!A:A,門市主檔!B:B,"")</f>
        <v>板橋合安店</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V</v>
      </c>
      <c r="F29" s="120" t="str">
        <f>_xlfn.LET(
 _xlpm.狀態, IFERROR(VLOOKUP(A29,門市狀態!A:D,4,FALSE),""),
 IF(
   _xlpm.狀態&lt;&gt;"",
   _xlpm.狀態,
   IF(COUNTBLANK(C29:E29)=3,"未保養","")
 )
)</f>
        <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V</v>
      </c>
      <c r="L29" s="120" t="str">
        <f>_xlfn.XLOOKUP(A29,'0919門市清單主檔'!B:B,'0919門市清單主檔'!V:V,"")</f>
        <v>板橋區</v>
      </c>
      <c r="N29" s="482" t="str">
        <f>IF(F29="閉店不保養",VLOOKUP(A29,門市狀態!A:C,3,FALSE),"")</f>
        <v/>
      </c>
      <c r="Q29" s="119" t="s">
        <v>9211</v>
      </c>
      <c r="R29" s="119"/>
      <c r="S29" s="153" t="str">
        <f>_xlfn.XLOOKUP(A29,'0919門市清單主檔'!B:B,'0919門市清單主檔'!J:J,"")</f>
        <v>新北市板橋區合安一路61號一樓全部</v>
      </c>
    </row>
    <row r="30" spans="1:19" ht="21.6" customHeight="1">
      <c r="A30" s="120">
        <v>3551</v>
      </c>
      <c r="B30" s="120" t="str">
        <f>_xlfn.XLOOKUP(A30,門市主檔!A:A,門市主檔!B:B,"")</f>
        <v>板橋板豐店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V</v>
      </c>
      <c r="F30" s="120" t="str">
        <f>_xlfn.LET(
 _xlpm.狀態, IFERROR(VLOOKUP(A30,門市狀態!A:D,4,FALSE),""),
 IF(
   _xlpm.狀態&lt;&gt;"",
   _xlpm.狀態,
   IF(COUNTBLANK(C30:E30)=3,"未保養","")
 )
)</f>
        <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V</v>
      </c>
      <c r="L30" s="120" t="str">
        <f>_xlfn.XLOOKUP(A30,'0919門市清單主檔'!B:B,'0919門市清單主檔'!V:V,"")</f>
        <v>板橋區</v>
      </c>
      <c r="N30" s="482" t="str">
        <f>IF(F30="閉店不保養",VLOOKUP(A30,門市狀態!A:C,3,FALSE),"")</f>
        <v/>
      </c>
      <c r="Q30" s="119" t="s">
        <v>9211</v>
      </c>
      <c r="R30" s="119"/>
      <c r="S30" s="153" t="str">
        <f>_xlfn.XLOOKUP(A30,'0919門市清單主檔'!B:B,'0919門市清單主檔'!J:J,"")</f>
        <v>新北市板橋區永豐街51-1.51-2號一樓全部</v>
      </c>
    </row>
    <row r="31" spans="1:19" ht="21.6" customHeight="1">
      <c r="A31" s="120">
        <v>3965</v>
      </c>
      <c r="B31" s="120" t="str">
        <f>_xlfn.XLOOKUP(A31,門市主檔!A:A,門市主檔!B:B,"")</f>
        <v>板橋民治店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V</v>
      </c>
      <c r="F31" s="120" t="str">
        <f>_xlfn.LET(
 _xlpm.狀態, IFERROR(VLOOKUP(A31,門市狀態!A:D,4,FALSE),""),
 IF(
   _xlpm.狀態&lt;&gt;"",
   _xlpm.狀態,
   IF(COUNTBLANK(C31:E31)=3,"未保養","")
 )
)</f>
        <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V</v>
      </c>
      <c r="L31" s="120" t="str">
        <f>_xlfn.XLOOKUP(A31,'0919門市清單主檔'!B:B,'0919門市清單主檔'!V:V,"")</f>
        <v>板橋區</v>
      </c>
      <c r="N31" s="482" t="str">
        <f>IF(F31="閉店不保養",VLOOKUP(A31,門市狀態!A:C,3,FALSE),"")</f>
        <v/>
      </c>
      <c r="Q31" s="119" t="s">
        <v>9211</v>
      </c>
      <c r="R31" s="119"/>
      <c r="S31" s="153" t="str">
        <f>_xlfn.XLOOKUP(A31,'0919門市清單主檔'!B:B,'0919門市清單主檔'!J:J,"")</f>
        <v>新北市板橋區民治街57巷2號、59號</v>
      </c>
    </row>
    <row r="32" spans="1:19" ht="21.6" customHeight="1">
      <c r="A32" s="120">
        <v>5384</v>
      </c>
      <c r="B32" s="120" t="str">
        <f>_xlfn.XLOOKUP(A32,門市主檔!A:A,門市主檔!B:B,"")</f>
        <v>板橋民生站</v>
      </c>
      <c r="C32" s="146" t="str">
        <f>IF(COUNTIFS(門市主檔!A:A,A32,門市主檔!I:I,"PMQ2",門市主檔!J:J,"&lt;"&amp;$M$2)&gt;0,"V","")</f>
        <v/>
      </c>
      <c r="D32" s="146" t="str">
        <f>IF(AND(C32&lt;&gt;"V", COUNTIFS(門市主檔!A:A,A32,門市主檔!I:I,"PMQ2",門市主檔!J:J,"&lt;"&amp;$M$3)&gt;0), "V", "")</f>
        <v/>
      </c>
      <c r="E32" s="146" t="str">
        <f>IF(AND(C32&lt;&gt;"V",D32&lt;&gt;"V", COUNTIFS(門市主檔!A:A,A32,門市主檔!I:I,"PMQ2")), "V", "")</f>
        <v>V</v>
      </c>
      <c r="F32" s="120" t="str">
        <f>_xlfn.LET(
 _xlpm.狀態, IFERROR(VLOOKUP(A32,門市狀態!A:D,4,FALSE),""),
 IF(
   _xlpm.狀態&lt;&gt;"",
   _xlpm.狀態,
   IF(COUNTBLANK(C32:E32)=3,"未保養","")
 )
)</f>
        <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V</v>
      </c>
      <c r="L32" s="120" t="str">
        <f>_xlfn.XLOOKUP(A32,'0919門市清單主檔'!B:B,'0919門市清單主檔'!V:V,"")</f>
        <v>板橋區</v>
      </c>
      <c r="N32" s="482" t="str">
        <f>IF(F32="閉店不保養",VLOOKUP(A32,門市狀態!A:C,3,FALSE),"")</f>
        <v/>
      </c>
      <c r="Q32" s="119" t="s">
        <v>9211</v>
      </c>
      <c r="R32" s="119"/>
      <c r="S32" s="153" t="str">
        <f>_xlfn.XLOOKUP(A32,'0919門市清單主檔'!B:B,'0919門市清單主檔'!J:J,"")</f>
        <v>新北市板橋區民生路三段68-1號1樓</v>
      </c>
    </row>
    <row r="33" spans="1:19" ht="21.6" customHeight="1">
      <c r="A33" s="120">
        <v>3977</v>
      </c>
      <c r="B33" s="120" t="str">
        <f>_xlfn.XLOOKUP(A33,門市主檔!A:A,門市主檔!B:B,"")</f>
        <v>板橋玉川店</v>
      </c>
      <c r="C33" s="146" t="str">
        <f>IF(COUNTIFS(門市主檔!A:A,A33,門市主檔!I:I,"PMQ2",門市主檔!J:J,"&lt;"&amp;$M$2)&gt;0,"V","")</f>
        <v/>
      </c>
      <c r="D33" s="146" t="str">
        <f>IF(AND(C33&lt;&gt;"V", COUNTIFS(門市主檔!A:A,A33,門市主檔!I:I,"PMQ2",門市主檔!J:J,"&lt;"&amp;$M$3)&gt;0), "V", "")</f>
        <v>V</v>
      </c>
      <c r="E33" s="146" t="str">
        <f>IF(AND(C33&lt;&gt;"V",D33&lt;&gt;"V", COUNTIFS(門市主檔!A:A,A33,門市主檔!I:I,"PMQ2")), "V", "")</f>
        <v/>
      </c>
      <c r="F33" s="120" t="str">
        <f>_xlfn.LET(
 _xlpm.狀態, IFERROR(VLOOKUP(A33,門市狀態!A:D,4,FALSE),""),
 IF(
   _xlpm.狀態&lt;&gt;"",
   _xlpm.狀態,
   IF(COUNTBLANK(C33:E33)=3,"未保養","")
 )
)</f>
        <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V</v>
      </c>
      <c r="L33" s="120" t="str">
        <f>_xlfn.XLOOKUP(A33,'0919門市清單主檔'!B:B,'0919門市清單主檔'!V:V,"")</f>
        <v>板橋區</v>
      </c>
      <c r="N33" s="482" t="str">
        <f>IF(F33="閉店不保養",VLOOKUP(A33,門市狀態!A:C,3,FALSE),"")</f>
        <v/>
      </c>
      <c r="Q33" s="119" t="s">
        <v>9211</v>
      </c>
      <c r="R33" s="119"/>
      <c r="S33" s="153" t="str">
        <f>_xlfn.XLOOKUP(A33,'0919門市清單主檔'!B:B,'0919門市清單主檔'!J:J,"")</f>
        <v>新北市板橋區四川路一段483一樓、485號一、二、三樓</v>
      </c>
    </row>
    <row r="34" spans="1:19" ht="21.6" customHeight="1">
      <c r="A34" s="120">
        <v>3752</v>
      </c>
      <c r="B34" s="120" t="str">
        <f>_xlfn.XLOOKUP(A34,門市主檔!A:A,門市主檔!B:B,"")</f>
        <v>板橋豫章店</v>
      </c>
      <c r="C34" s="146" t="str">
        <f>IF(COUNTIFS(門市主檔!A:A,A34,門市主檔!I:I,"PMQ2",門市主檔!J:J,"&lt;"&amp;$M$2)&gt;0,"V","")</f>
        <v/>
      </c>
      <c r="D34" s="146" t="str">
        <f>IF(AND(C34&lt;&gt;"V", COUNTIFS(門市主檔!A:A,A34,門市主檔!I:I,"PMQ2",門市主檔!J:J,"&lt;"&amp;$M$3)&gt;0), "V", "")</f>
        <v>V</v>
      </c>
      <c r="E34" s="146" t="str">
        <f>IF(AND(C34&lt;&gt;"V",D34&lt;&gt;"V", COUNTIFS(門市主檔!A:A,A34,門市主檔!I:I,"PMQ2")), "V", "")</f>
        <v/>
      </c>
      <c r="F34" s="120" t="str">
        <f>_xlfn.LET(
 _xlpm.狀態, IFERROR(VLOOKUP(A34,門市狀態!A:D,4,FALSE),""),
 IF(
   _xlpm.狀態&lt;&gt;"",
   _xlpm.狀態,
   IF(COUNTBLANK(C34:E34)=3,"未保養","")
 )
)</f>
        <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V</v>
      </c>
      <c r="L34" s="120" t="str">
        <f>_xlfn.XLOOKUP(A34,'0919門市清單主檔'!B:B,'0919門市清單主檔'!V:V,"")</f>
        <v>板橋區</v>
      </c>
      <c r="N34" s="482" t="str">
        <f>IF(F34="閉店不保養",VLOOKUP(A34,門市狀態!A:C,3,FALSE),"")</f>
        <v/>
      </c>
      <c r="Q34" s="119" t="s">
        <v>9211</v>
      </c>
      <c r="R34" s="119"/>
      <c r="S34" s="153" t="str">
        <f>_xlfn.XLOOKUP(A34,'0919門市清單主檔'!B:B,'0919門市清單主檔'!J:J,"")</f>
        <v>新北市板橋區四川路一段391號1F</v>
      </c>
    </row>
    <row r="35" spans="1:19" ht="21.6" customHeight="1">
      <c r="A35" s="120">
        <v>2224</v>
      </c>
      <c r="B35" s="120" t="str">
        <f>_xlfn.XLOOKUP(A35,門市主檔!A:A,門市主檔!B:B,"")</f>
        <v>板橋莒光店</v>
      </c>
      <c r="C35" s="146" t="str">
        <f>IF(COUNTIFS(門市主檔!A:A,A35,門市主檔!I:I,"PMQ2",門市主檔!J:J,"&lt;"&amp;$M$2)&gt;0,"V","")</f>
        <v/>
      </c>
      <c r="D35" s="146" t="str">
        <f>IF(AND(C35&lt;&gt;"V", COUNTIFS(門市主檔!A:A,A35,門市主檔!I:I,"PMQ2",門市主檔!J:J,"&lt;"&amp;$M$3)&gt;0), "V", "")</f>
        <v>V</v>
      </c>
      <c r="E35" s="146" t="str">
        <f>IF(AND(C35&lt;&gt;"V",D35&lt;&gt;"V", COUNTIFS(門市主檔!A:A,A35,門市主檔!I:I,"PMQ2")), "V", "")</f>
        <v/>
      </c>
      <c r="F35" s="120" t="str">
        <f>_xlfn.LET(
 _xlpm.狀態, IFERROR(VLOOKUP(A35,門市狀態!A:D,4,FALSE),""),
 IF(
   _xlpm.狀態&lt;&gt;"",
   _xlpm.狀態,
   IF(COUNTBLANK(C35:E35)=3,"未保養","")
 )
)</f>
        <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V</v>
      </c>
      <c r="L35" s="120" t="str">
        <f>_xlfn.XLOOKUP(A35,'0919門市清單主檔'!B:B,'0919門市清單主檔'!V:V,"")</f>
        <v>板橋區</v>
      </c>
      <c r="N35" s="482" t="str">
        <f>IF(F35="閉店不保養",VLOOKUP(A35,門市狀態!A:C,3,FALSE),"")</f>
        <v/>
      </c>
      <c r="Q35" s="119" t="s">
        <v>9211</v>
      </c>
      <c r="R35" s="119"/>
      <c r="S35" s="153" t="str">
        <f>_xlfn.XLOOKUP(A35,'0919門市清單主檔'!B:B,'0919門市清單主檔'!J:J,"")</f>
        <v>新北市板橋區文化路二段78號</v>
      </c>
    </row>
    <row r="36" spans="1:19" ht="21.6" customHeight="1">
      <c r="A36" s="120" t="s">
        <v>82</v>
      </c>
      <c r="B36" s="120" t="str">
        <f>_xlfn.XLOOKUP(A36,門市主檔!A:A,門市主檔!B:B,"")</f>
        <v>板橋寶翠店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V</v>
      </c>
      <c r="F36" s="120" t="str">
        <f>_xlfn.LET(
 _xlpm.狀態, IFERROR(VLOOKUP(A36,門市狀態!A:D,4,FALSE),""),
 IF(
   _xlpm.狀態&lt;&gt;"",
   _xlpm.狀態,
   IF(COUNTBLANK(C36:E36)=3,"未保養","")
 )
)</f>
        <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V</v>
      </c>
      <c r="L36" s="120" t="str">
        <f>_xlfn.XLOOKUP(A36,'0919門市清單主檔'!B:B,'0919門市清單主檔'!V:V,"")</f>
        <v>板橋區</v>
      </c>
      <c r="N36" s="482" t="str">
        <f>IF(F36="閉店不保養",VLOOKUP(A36,門市狀態!A:C,3,FALSE),"")</f>
        <v/>
      </c>
      <c r="Q36" s="119" t="s">
        <v>9211</v>
      </c>
      <c r="R36" s="119"/>
      <c r="S36" s="153" t="str">
        <f>_xlfn.XLOOKUP(A36,'0919門市清單主檔'!B:B,'0919門市清單主檔'!J:J,"")</f>
        <v>新北市板橋區文化路二段439之1號</v>
      </c>
    </row>
    <row r="37" spans="1:19" ht="21.6" customHeight="1">
      <c r="A37" s="120">
        <v>2069</v>
      </c>
      <c r="B37" s="120" t="str">
        <f>_xlfn.XLOOKUP(A37,門市主檔!A:A,門市主檔!B:B,"")</f>
        <v>板橋江子翠站</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V</v>
      </c>
      <c r="F37" s="120" t="str">
        <f>_xlfn.LET(
 _xlpm.狀態, IFERROR(VLOOKUP(A37,門市狀態!A:D,4,FALSE),""),
 IF(
   _xlpm.狀態&lt;&gt;"",
   _xlpm.狀態,
   IF(COUNTBLANK(C37:E37)=3,"未保養","")
 )
)</f>
        <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V</v>
      </c>
      <c r="L37" s="120" t="str">
        <f>_xlfn.XLOOKUP(A37,'0919門市清單主檔'!B:B,'0919門市清單主檔'!V:V,"")</f>
        <v>板橋區</v>
      </c>
      <c r="N37" s="482" t="str">
        <f>IF(F37="閉店不保養",VLOOKUP(A37,門市狀態!A:C,3,FALSE),"")</f>
        <v/>
      </c>
      <c r="Q37" s="119" t="s">
        <v>9211</v>
      </c>
      <c r="R37" s="119"/>
      <c r="S37" s="153" t="str">
        <f>_xlfn.XLOOKUP(A37,'0919門市清單主檔'!B:B,'0919門市清單主檔'!J:J,"")</f>
        <v>新北市板橋區文化路二段408號</v>
      </c>
    </row>
    <row r="38" spans="1:19" ht="21.6" customHeight="1">
      <c r="A38" s="120">
        <v>3962</v>
      </c>
      <c r="B38" s="120" t="str">
        <f>_xlfn.XLOOKUP(A38,門市主檔!A:A,門市主檔!B:B,"")</f>
        <v>板橋仁化店</v>
      </c>
      <c r="C38" s="146" t="str">
        <f>IF(COUNTIFS(門市主檔!A:A,A38,門市主檔!I:I,"PMQ2",門市主檔!J:J,"&lt;"&amp;$M$2)&gt;0,"V","")</f>
        <v/>
      </c>
      <c r="D38" s="146" t="str">
        <f>IF(AND(C38&lt;&gt;"V", COUNTIFS(門市主檔!A:A,A38,門市主檔!I:I,"PMQ2",門市主檔!J:J,"&lt;"&amp;$M$3)&gt;0), "V", "")</f>
        <v>V</v>
      </c>
      <c r="E38" s="146" t="str">
        <f>IF(AND(C38&lt;&gt;"V",D38&lt;&gt;"V", COUNTIFS(門市主檔!A:A,A38,門市主檔!I:I,"PMQ2")), "V", "")</f>
        <v/>
      </c>
      <c r="F38" s="120" t="str">
        <f>_xlfn.LET(
 _xlpm.狀態, IFERROR(VLOOKUP(A38,門市狀態!A:D,4,FALSE),""),
 IF(
   _xlpm.狀態&lt;&gt;"",
   _xlpm.狀態,
   IF(COUNTBLANK(C38:E38)=3,"未保養","")
 )
)</f>
        <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V</v>
      </c>
      <c r="L38" s="120" t="str">
        <f>_xlfn.XLOOKUP(A38,'0919門市清單主檔'!B:B,'0919門市清單主檔'!V:V,"")</f>
        <v>板橋區</v>
      </c>
      <c r="N38" s="482" t="str">
        <f>IF(F38="閉店不保養",VLOOKUP(A38,門市狀態!A:C,3,FALSE),"")</f>
        <v/>
      </c>
      <c r="Q38" s="119" t="s">
        <v>9211</v>
      </c>
      <c r="R38" s="119"/>
      <c r="S38" s="153" t="str">
        <f>_xlfn.XLOOKUP(A38,'0919門市清單主檔'!B:B,'0919門市清單主檔'!J:J,"")</f>
        <v>新北市板橋區仁化街186號一樓全部</v>
      </c>
    </row>
    <row r="39" spans="1:19" ht="21.6" customHeight="1">
      <c r="A39" s="120">
        <v>3853</v>
      </c>
      <c r="B39" s="120" t="str">
        <f>_xlfn.XLOOKUP(A39,門市主檔!A:A,門市主檔!B:B,"")</f>
        <v>板橋互助店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V</v>
      </c>
      <c r="F39" s="120" t="str">
        <f>_xlfn.LET(
 _xlpm.狀態, IFERROR(VLOOKUP(A39,門市狀態!A:D,4,FALSE),""),
 IF(
   _xlpm.狀態&lt;&gt;"",
   _xlpm.狀態,
   IF(COUNTBLANK(C39:E39)=3,"未保養","")
 )
)</f>
        <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V</v>
      </c>
      <c r="L39" s="120" t="str">
        <f>_xlfn.XLOOKUP(A39,'0919門市清單主檔'!B:B,'0919門市清單主檔'!V:V,"")</f>
        <v>板橋區</v>
      </c>
      <c r="N39" s="482" t="str">
        <f>IF(F39="閉店不保養",VLOOKUP(A39,門市狀態!A:C,3,FALSE),"")</f>
        <v/>
      </c>
      <c r="Q39" s="119" t="s">
        <v>9211</v>
      </c>
      <c r="R39" s="119"/>
      <c r="S39" s="153" t="str">
        <f>_xlfn.XLOOKUP(A39,'0919門市清單主檔'!B:B,'0919門市清單主檔'!J:J,"")</f>
        <v>新北市板橋區互助街48號一樓全部及50號一樓及地下室全部</v>
      </c>
    </row>
    <row r="40" spans="1:19" ht="21.6" customHeight="1">
      <c r="A40" s="120" t="s">
        <v>89</v>
      </c>
      <c r="B40" s="120" t="str">
        <f>_xlfn.XLOOKUP(A40,門市主檔!A:A,門市主檔!B:B,"")</f>
        <v>車麗屋板橋店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V</v>
      </c>
      <c r="F40" s="120" t="str">
        <f>_xlfn.LET(
 _xlpm.狀態, IFERROR(VLOOKUP(A40,門市狀態!A:D,4,FALSE),""),
 IF(
   _xlpm.狀態&lt;&gt;"",
   _xlpm.狀態,
   IF(COUNTBLANK(C40:E40)=3,"未保養","")
 )
)</f>
        <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v>
      </c>
      <c r="L40" s="120" t="str">
        <f>_xlfn.XLOOKUP(A40,'0919門市清單主檔'!B:B,'0919門市清單主檔'!V:V,"")</f>
        <v>板橋區</v>
      </c>
      <c r="N40" s="482" t="str">
        <f>IF(F40="閉店不保養",VLOOKUP(A40,門市狀態!A:C,3,FALSE),"")</f>
        <v/>
      </c>
      <c r="Q40" s="119" t="s">
        <v>9211</v>
      </c>
      <c r="R40" s="119"/>
      <c r="S40" s="153" t="str">
        <f>_xlfn.XLOOKUP(A40,'0919門市清單主檔'!B:B,'0919門市清單主檔'!J:J,"")</f>
        <v>新北市板橋區中山路一段279號</v>
      </c>
    </row>
    <row r="41" spans="1:19" ht="21.6" customHeight="1">
      <c r="A41" s="120" t="s">
        <v>95</v>
      </c>
      <c r="B41" s="120" t="str">
        <f>_xlfn.XLOOKUP(A41,門市主檔!A:A,門市主檔!B:B,"")</f>
        <v>板橋大興店</v>
      </c>
      <c r="C41" s="146" t="str">
        <f>IF(COUNTIFS(門市主檔!A:A,A41,門市主檔!I:I,"PMQ2",門市主檔!J:J,"&lt;"&amp;$M$2)&gt;0,"V","")</f>
        <v/>
      </c>
      <c r="D41" s="146" t="str">
        <f>IF(AND(C41&lt;&gt;"V", COUNTIFS(門市主檔!A:A,A41,門市主檔!I:I,"PMQ2",門市主檔!J:J,"&lt;"&amp;$M$3)&gt;0), "V", "")</f>
        <v/>
      </c>
      <c r="E41" s="146" t="str">
        <f>IF(AND(C41&lt;&gt;"V",D41&lt;&gt;"V", COUNTIFS(門市主檔!A:A,A41,門市主檔!I:I,"PMQ2")), "V", "")</f>
        <v>V</v>
      </c>
      <c r="F41" s="120" t="str">
        <f>_xlfn.LET(
 _xlpm.狀態, IFERROR(VLOOKUP(A41,門市狀態!A:D,4,FALSE),""),
 IF(
   _xlpm.狀態&lt;&gt;"",
   _xlpm.狀態,
   IF(COUNTBLANK(C41:E41)=3,"未保養","")
 )
)</f>
        <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V</v>
      </c>
      <c r="L41" s="120" t="str">
        <f>_xlfn.XLOOKUP(A41,'0919門市清單主檔'!B:B,'0919門市清單主檔'!V:V,"")</f>
        <v>板橋區</v>
      </c>
      <c r="N41" s="482" t="str">
        <f>IF(F41="閉店不保養",VLOOKUP(A41,門市狀態!A:C,3,FALSE),"")</f>
        <v/>
      </c>
      <c r="Q41" s="119" t="s">
        <v>9211</v>
      </c>
      <c r="R41" s="119"/>
      <c r="S41" s="153" t="str">
        <f>_xlfn.XLOOKUP(A41,'0919門市清單主檔'!B:B,'0919門市清單主檔'!J:J,"")</f>
        <v>新北市板橋區大觀路二段142之2號</v>
      </c>
    </row>
    <row r="42" spans="1:19" ht="21.6" customHeight="1">
      <c r="A42" s="120">
        <v>2422</v>
      </c>
      <c r="B42" s="120" t="str">
        <f>_xlfn.XLOOKUP(A42,門市主檔!A:A,門市主檔!B:B,"")</f>
        <v>北縣板億店</v>
      </c>
      <c r="C42" s="146" t="str">
        <f>IF(COUNTIFS(門市主檔!A:A,A42,門市主檔!I:I,"PMQ2",門市主檔!J:J,"&lt;"&amp;$M$2)&gt;0,"V","")</f>
        <v/>
      </c>
      <c r="D42" s="146" t="str">
        <f>IF(AND(C42&lt;&gt;"V", COUNTIFS(門市主檔!A:A,A42,門市主檔!I:I,"PMQ2",門市主檔!J:J,"&lt;"&amp;$M$3)&gt;0), "V", "")</f>
        <v/>
      </c>
      <c r="E42" s="146" t="str">
        <f>IF(AND(C42&lt;&gt;"V",D42&lt;&gt;"V", COUNTIFS(門市主檔!A:A,A42,門市主檔!I:I,"PMQ2")), "V", "")</f>
        <v>V</v>
      </c>
      <c r="F42" s="120" t="str">
        <f>_xlfn.LET(
 _xlpm.狀態, IFERROR(VLOOKUP(A42,門市狀態!A:D,4,FALSE),""),
 IF(
   _xlpm.狀態&lt;&gt;"",
   _xlpm.狀態,
   IF(COUNTBLANK(C42:E42)=3,"未保養","")
 )
)</f>
        <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V</v>
      </c>
      <c r="L42" s="120" t="str">
        <f>_xlfn.XLOOKUP(A42,'0919門市清單主檔'!B:B,'0919門市清單主檔'!V:V,"")</f>
        <v>板橋區</v>
      </c>
      <c r="N42" s="482" t="str">
        <f>IF(F42="閉店不保養",VLOOKUP(A42,門市狀態!A:C,3,FALSE),"")</f>
        <v/>
      </c>
      <c r="Q42" s="119" t="s">
        <v>9211</v>
      </c>
      <c r="R42" s="119"/>
      <c r="S42" s="153" t="str">
        <f>_xlfn.XLOOKUP(A42,'0919門市清單主檔'!B:B,'0919門市清單主檔'!J:J,"")</f>
        <v>新北市板橋區大觀路3段160巷31弄1號</v>
      </c>
    </row>
    <row r="43" spans="1:19" ht="15" customHeight="1">
      <c r="A43" s="121"/>
      <c r="B43" s="121"/>
    </row>
    <row r="44" spans="1:19" ht="15" customHeight="1">
      <c r="A44" s="121"/>
      <c r="B44" s="121"/>
    </row>
    <row r="45" spans="1:19" ht="15" customHeight="1">
      <c r="A45" s="121"/>
      <c r="B45" s="121"/>
    </row>
    <row r="46" spans="1:19" ht="15" customHeight="1">
      <c r="A46" s="121"/>
      <c r="B46" s="121"/>
    </row>
    <row r="47" spans="1:19" ht="15" customHeight="1">
      <c r="A47" s="121"/>
      <c r="B47" s="121"/>
    </row>
    <row r="48" spans="1:19" ht="15" customHeight="1">
      <c r="A48" s="121"/>
      <c r="B48" s="121"/>
    </row>
    <row r="49" spans="1:2" ht="15" customHeight="1">
      <c r="A49" s="121"/>
      <c r="B49" s="121"/>
    </row>
    <row r="50" spans="1:2" ht="15" customHeight="1">
      <c r="A50" s="121"/>
      <c r="B50" s="121"/>
    </row>
    <row r="51" spans="1:2" ht="15" customHeight="1">
      <c r="A51" s="121"/>
      <c r="B51" s="121"/>
    </row>
    <row r="52" spans="1:2" ht="15" customHeight="1">
      <c r="A52" s="121"/>
      <c r="B52" s="121"/>
    </row>
    <row r="53" spans="1:2" ht="15" customHeight="1">
      <c r="A53" s="121"/>
      <c r="B53" s="121"/>
    </row>
    <row r="54" spans="1:2" ht="15" customHeight="1">
      <c r="A54" s="121"/>
      <c r="B54" s="121"/>
    </row>
    <row r="55" spans="1:2" ht="15" customHeight="1">
      <c r="A55" s="121"/>
      <c r="B55" s="121"/>
    </row>
    <row r="56" spans="1:2" ht="15" customHeight="1">
      <c r="A56" s="121"/>
      <c r="B56" s="121"/>
    </row>
    <row r="57" spans="1:2" ht="15" customHeight="1">
      <c r="A57" s="121"/>
      <c r="B57" s="121"/>
    </row>
    <row r="58" spans="1:2" ht="15" customHeight="1">
      <c r="A58" s="121"/>
      <c r="B58" s="121"/>
    </row>
    <row r="59" spans="1:2" ht="15" customHeight="1">
      <c r="A59" s="121"/>
      <c r="B59" s="121"/>
    </row>
    <row r="60" spans="1:2" ht="15" customHeight="1">
      <c r="A60" s="121"/>
      <c r="B60" s="121"/>
    </row>
    <row r="61" spans="1:2" ht="15" customHeight="1">
      <c r="A61" s="121"/>
      <c r="B61" s="121"/>
    </row>
    <row r="62" spans="1:2" ht="15" customHeight="1">
      <c r="A62" s="121"/>
      <c r="B62" s="121"/>
    </row>
    <row r="63" spans="1:2" ht="15" customHeight="1">
      <c r="A63" s="121"/>
      <c r="B63" s="121"/>
    </row>
    <row r="64" spans="1:2" ht="15" customHeight="1">
      <c r="A64" s="121"/>
      <c r="B64" s="121"/>
    </row>
    <row r="65" spans="1:2" ht="15" customHeight="1">
      <c r="A65" s="121"/>
      <c r="B65" s="121"/>
    </row>
    <row r="66" spans="1:2" ht="15" customHeight="1">
      <c r="A66" s="121"/>
      <c r="B66" s="121"/>
    </row>
    <row r="67" spans="1:2" ht="15" customHeight="1">
      <c r="A67" s="121"/>
      <c r="B67" s="121"/>
    </row>
    <row r="68" spans="1:2" ht="15" customHeight="1">
      <c r="A68" s="121"/>
      <c r="B68" s="121"/>
    </row>
    <row r="69" spans="1:2" ht="15" customHeight="1">
      <c r="A69" s="121"/>
      <c r="B69" s="121"/>
    </row>
    <row r="70" spans="1:2" ht="15" customHeight="1">
      <c r="A70" s="121"/>
      <c r="B70" s="121"/>
    </row>
    <row r="71" spans="1:2" ht="15" customHeight="1">
      <c r="A71" s="121"/>
      <c r="B71" s="121"/>
    </row>
    <row r="72" spans="1:2" ht="15" customHeight="1">
      <c r="A72" s="121"/>
      <c r="B72" s="121"/>
    </row>
    <row r="73" spans="1:2" ht="15" customHeight="1">
      <c r="A73" s="121"/>
      <c r="B73" s="121"/>
    </row>
    <row r="74" spans="1:2" ht="15" customHeight="1">
      <c r="A74" s="121"/>
      <c r="B74" s="121"/>
    </row>
    <row r="75" spans="1:2" ht="15" customHeight="1">
      <c r="A75" s="121"/>
      <c r="B75" s="121"/>
    </row>
    <row r="76" spans="1:2" ht="15" customHeight="1">
      <c r="A76" s="121"/>
      <c r="B76" s="121"/>
    </row>
    <row r="77" spans="1:2" ht="15" customHeight="1">
      <c r="A77" s="121"/>
      <c r="B77" s="121"/>
    </row>
    <row r="78" spans="1:2" ht="15" customHeight="1">
      <c r="A78" s="121"/>
      <c r="B78" s="121"/>
    </row>
    <row r="79" spans="1:2" ht="15" customHeight="1">
      <c r="A79" s="121"/>
      <c r="B79" s="121"/>
    </row>
    <row r="80" spans="1:2" ht="15" customHeight="1">
      <c r="A80" s="121"/>
      <c r="B80" s="121"/>
    </row>
    <row r="81" spans="1:2" ht="15" customHeight="1">
      <c r="A81" s="121"/>
      <c r="B81" s="121"/>
    </row>
    <row r="82" spans="1:2" ht="15" customHeight="1">
      <c r="A82" s="121"/>
      <c r="B82" s="121"/>
    </row>
    <row r="83" spans="1:2" ht="15" customHeight="1">
      <c r="A83" s="121"/>
      <c r="B83" s="121"/>
    </row>
    <row r="84" spans="1:2" ht="15" customHeight="1">
      <c r="A84" s="121"/>
      <c r="B84" s="121"/>
    </row>
    <row r="85" spans="1:2" ht="15" customHeight="1">
      <c r="A85" s="121"/>
      <c r="B85" s="121"/>
    </row>
    <row r="86" spans="1:2" ht="15" customHeight="1">
      <c r="A86" s="121"/>
      <c r="B86" s="121"/>
    </row>
    <row r="87" spans="1:2" ht="15" customHeight="1">
      <c r="A87" s="121"/>
      <c r="B87" s="121"/>
    </row>
    <row r="88" spans="1:2" ht="15" customHeight="1">
      <c r="A88" s="121"/>
      <c r="B88" s="121"/>
    </row>
    <row r="89" spans="1:2" ht="15" customHeight="1">
      <c r="A89" s="121"/>
      <c r="B89" s="121"/>
    </row>
    <row r="90" spans="1:2" ht="15" customHeight="1">
      <c r="A90" s="121"/>
      <c r="B90" s="121"/>
    </row>
    <row r="91" spans="1:2" ht="15" customHeight="1">
      <c r="A91" s="121"/>
      <c r="B91" s="121"/>
    </row>
    <row r="92" spans="1:2" ht="15" customHeight="1">
      <c r="A92" s="121"/>
      <c r="B92" s="121"/>
    </row>
    <row r="93" spans="1:2" ht="15" customHeight="1">
      <c r="A93" s="121"/>
      <c r="B93" s="121"/>
    </row>
    <row r="94" spans="1:2" ht="15" customHeight="1">
      <c r="A94" s="121"/>
      <c r="B94" s="121"/>
    </row>
    <row r="95" spans="1:2" ht="15" customHeight="1">
      <c r="A95" s="121"/>
      <c r="B95" s="121"/>
    </row>
    <row r="96" spans="1:2" ht="15" customHeight="1">
      <c r="A96" s="121"/>
      <c r="B96" s="121"/>
    </row>
    <row r="97" spans="1:2" ht="15" customHeight="1">
      <c r="A97" s="121"/>
      <c r="B97" s="121"/>
    </row>
    <row r="98" spans="1:2" ht="15" customHeight="1">
      <c r="A98" s="121"/>
      <c r="B98" s="121"/>
    </row>
    <row r="99" spans="1:2" ht="15" customHeight="1">
      <c r="A99" s="121"/>
      <c r="B99" s="121"/>
    </row>
    <row r="100" spans="1:2" ht="15" customHeight="1">
      <c r="A100" s="121"/>
      <c r="B100" s="121"/>
    </row>
    <row r="101" spans="1:2" ht="15" customHeight="1">
      <c r="A101" s="121"/>
      <c r="B101" s="121"/>
    </row>
    <row r="102" spans="1:2" ht="15" customHeight="1">
      <c r="A102" s="121"/>
      <c r="B102" s="121"/>
    </row>
    <row r="103" spans="1:2" ht="15" customHeight="1">
      <c r="A103" s="121"/>
      <c r="B103" s="121"/>
    </row>
    <row r="104" spans="1:2" ht="15" customHeight="1">
      <c r="A104" s="121"/>
      <c r="B104" s="121"/>
    </row>
    <row r="105" spans="1:2" ht="15" customHeight="1">
      <c r="A105" s="121"/>
      <c r="B105" s="121"/>
    </row>
    <row r="106" spans="1:2" ht="15" customHeight="1">
      <c r="A106" s="121"/>
      <c r="B106" s="121"/>
    </row>
    <row r="107" spans="1:2" ht="15" customHeight="1">
      <c r="A107" s="121"/>
      <c r="B107" s="121"/>
    </row>
    <row r="108" spans="1:2" ht="15" customHeight="1">
      <c r="A108" s="121"/>
      <c r="B108" s="121"/>
    </row>
    <row r="109" spans="1:2" ht="15" customHeight="1">
      <c r="A109" s="121"/>
      <c r="B109" s="121"/>
    </row>
    <row r="110" spans="1:2" ht="15" customHeight="1">
      <c r="A110" s="121"/>
      <c r="B110" s="121"/>
    </row>
    <row r="111" spans="1:2" ht="15" customHeight="1">
      <c r="A111" s="121"/>
      <c r="B111" s="121"/>
    </row>
    <row r="112" spans="1:2" ht="15" customHeight="1">
      <c r="A112" s="121"/>
      <c r="B112" s="121"/>
    </row>
    <row r="113" spans="1:2" ht="15" customHeight="1">
      <c r="A113" s="121"/>
      <c r="B113" s="121"/>
    </row>
    <row r="114" spans="1:2" ht="15" customHeight="1">
      <c r="A114" s="121"/>
      <c r="B114" s="121"/>
    </row>
    <row r="115" spans="1:2" ht="15" customHeight="1">
      <c r="A115" s="121"/>
      <c r="B115" s="121"/>
    </row>
    <row r="116" spans="1:2" ht="15" customHeight="1">
      <c r="A116" s="121"/>
      <c r="B116" s="121"/>
    </row>
    <row r="117" spans="1:2" ht="15" customHeight="1">
      <c r="A117" s="121"/>
      <c r="B117" s="121"/>
    </row>
    <row r="118" spans="1:2" ht="15" customHeight="1">
      <c r="A118" s="121"/>
      <c r="B118" s="121"/>
    </row>
    <row r="119" spans="1:2" ht="15" customHeight="1">
      <c r="A119" s="121"/>
      <c r="B119" s="121"/>
    </row>
    <row r="120" spans="1:2" ht="15" customHeight="1">
      <c r="A120" s="121"/>
      <c r="B120" s="121"/>
    </row>
    <row r="121" spans="1:2" ht="15" customHeight="1">
      <c r="A121" s="121"/>
      <c r="B121" s="121"/>
    </row>
    <row r="122" spans="1:2" ht="15" customHeight="1">
      <c r="A122" s="121"/>
      <c r="B122" s="121"/>
    </row>
    <row r="123" spans="1:2" ht="15" customHeight="1">
      <c r="A123" s="121"/>
      <c r="B123" s="121"/>
    </row>
    <row r="124" spans="1:2" ht="15" customHeight="1">
      <c r="A124" s="121"/>
      <c r="B124" s="121"/>
    </row>
    <row r="125" spans="1:2" ht="15" customHeight="1">
      <c r="A125" s="121"/>
      <c r="B125" s="121"/>
    </row>
    <row r="126" spans="1:2" ht="15" customHeight="1">
      <c r="A126" s="121"/>
      <c r="B126" s="121"/>
    </row>
    <row r="127" spans="1:2" ht="15" customHeight="1">
      <c r="A127" s="121"/>
      <c r="B127" s="121"/>
    </row>
    <row r="128" spans="1:2" ht="15" customHeight="1">
      <c r="A128" s="121"/>
      <c r="B128" s="121"/>
    </row>
    <row r="129" spans="1:2" ht="15" customHeight="1">
      <c r="A129" s="121"/>
      <c r="B129" s="121"/>
    </row>
    <row r="130" spans="1:2" ht="15" customHeight="1">
      <c r="A130" s="121"/>
      <c r="B130" s="121"/>
    </row>
    <row r="131" spans="1:2" ht="15" customHeight="1">
      <c r="A131" s="121"/>
      <c r="B131" s="121"/>
    </row>
    <row r="132" spans="1:2" ht="15" customHeight="1">
      <c r="A132" s="121"/>
      <c r="B132" s="121"/>
    </row>
    <row r="133" spans="1:2" ht="15" customHeight="1">
      <c r="A133" s="121"/>
      <c r="B133" s="121"/>
    </row>
    <row r="134" spans="1:2" ht="15" customHeight="1">
      <c r="A134" s="121"/>
      <c r="B134" s="121"/>
    </row>
    <row r="135" spans="1:2" ht="15" customHeight="1">
      <c r="A135" s="121"/>
      <c r="B135" s="121"/>
    </row>
    <row r="136" spans="1:2" ht="15" customHeight="1">
      <c r="A136" s="121"/>
      <c r="B136" s="121"/>
    </row>
    <row r="137" spans="1:2" ht="15" customHeight="1">
      <c r="A137" s="121"/>
      <c r="B137" s="121"/>
    </row>
    <row r="138" spans="1:2" ht="15" customHeight="1">
      <c r="A138" s="121"/>
      <c r="B138" s="121"/>
    </row>
    <row r="139" spans="1:2" ht="15" customHeight="1">
      <c r="A139" s="121"/>
      <c r="B139" s="121"/>
    </row>
    <row r="140" spans="1:2" ht="15" customHeight="1">
      <c r="A140" s="121"/>
      <c r="B140" s="121"/>
    </row>
    <row r="141" spans="1:2" ht="15" customHeight="1">
      <c r="A141" s="121"/>
      <c r="B141" s="121"/>
    </row>
    <row r="142" spans="1:2" ht="15" customHeight="1">
      <c r="A142" s="121"/>
      <c r="B142" s="121"/>
    </row>
    <row r="143" spans="1:2" ht="15" customHeight="1">
      <c r="A143" s="121"/>
      <c r="B143" s="121"/>
    </row>
    <row r="144" spans="1:2" ht="15" customHeight="1">
      <c r="A144" s="121"/>
      <c r="B144" s="121"/>
    </row>
    <row r="145" spans="1:2" ht="15" customHeight="1">
      <c r="A145" s="121"/>
      <c r="B145" s="121"/>
    </row>
    <row r="146" spans="1:2" ht="15" customHeight="1">
      <c r="A146" s="121"/>
      <c r="B146" s="121"/>
    </row>
    <row r="147" spans="1:2" ht="15" customHeight="1">
      <c r="A147" s="121"/>
      <c r="B147" s="121"/>
    </row>
    <row r="148" spans="1:2" ht="15" customHeight="1">
      <c r="A148" s="121"/>
      <c r="B148" s="121"/>
    </row>
    <row r="149" spans="1:2" ht="15" customHeight="1">
      <c r="A149" s="121"/>
      <c r="B149" s="121"/>
    </row>
    <row r="150" spans="1:2" ht="15" customHeight="1">
      <c r="A150" s="121"/>
      <c r="B150" s="121"/>
    </row>
    <row r="151" spans="1:2" ht="15" customHeight="1">
      <c r="A151" s="121"/>
      <c r="B151" s="121"/>
    </row>
    <row r="152" spans="1:2" ht="15" customHeight="1">
      <c r="A152" s="121"/>
      <c r="B152" s="121"/>
    </row>
    <row r="153" spans="1:2" ht="15" customHeight="1">
      <c r="A153" s="121"/>
      <c r="B153" s="121"/>
    </row>
    <row r="154" spans="1:2" ht="15" customHeight="1">
      <c r="A154" s="121"/>
      <c r="B154" s="121"/>
    </row>
    <row r="155" spans="1:2" ht="15" customHeight="1">
      <c r="A155" s="121"/>
      <c r="B155" s="121"/>
    </row>
    <row r="156" spans="1:2" ht="15" customHeight="1">
      <c r="A156" s="121"/>
      <c r="B156" s="121"/>
    </row>
    <row r="157" spans="1:2" ht="15" customHeight="1">
      <c r="A157" s="121"/>
      <c r="B157" s="121"/>
    </row>
    <row r="158" spans="1:2" ht="15" customHeight="1">
      <c r="A158" s="121"/>
      <c r="B158" s="121"/>
    </row>
    <row r="159" spans="1:2" ht="15" customHeight="1">
      <c r="A159" s="121"/>
      <c r="B159" s="121"/>
    </row>
    <row r="160" spans="1:2" ht="15" customHeight="1">
      <c r="A160" s="121"/>
      <c r="B160" s="121"/>
    </row>
    <row r="161" spans="1:2" ht="15" customHeight="1">
      <c r="A161" s="121"/>
      <c r="B161" s="121"/>
    </row>
    <row r="162" spans="1:2" ht="15" customHeight="1">
      <c r="A162" s="121"/>
      <c r="B162" s="121"/>
    </row>
    <row r="163" spans="1:2" ht="15" customHeight="1">
      <c r="A163" s="121"/>
      <c r="B163" s="121"/>
    </row>
    <row r="164" spans="1:2" ht="15" customHeight="1">
      <c r="A164" s="121"/>
      <c r="B164" s="121"/>
    </row>
    <row r="165" spans="1:2" ht="15" customHeight="1">
      <c r="A165" s="121"/>
      <c r="B165" s="121"/>
    </row>
    <row r="166" spans="1:2" ht="15" customHeight="1">
      <c r="A166" s="121"/>
      <c r="B166" s="121"/>
    </row>
    <row r="167" spans="1:2" ht="15" customHeight="1">
      <c r="A167" s="121"/>
      <c r="B167" s="121"/>
    </row>
    <row r="168" spans="1:2" ht="15" customHeight="1">
      <c r="A168" s="121"/>
      <c r="B168" s="121"/>
    </row>
    <row r="169" spans="1:2" ht="15" customHeight="1">
      <c r="A169" s="121"/>
      <c r="B169" s="121"/>
    </row>
    <row r="170" spans="1:2" ht="15" customHeight="1">
      <c r="A170" s="121"/>
      <c r="B170" s="121"/>
    </row>
    <row r="171" spans="1:2" ht="15" customHeight="1">
      <c r="A171" s="121"/>
      <c r="B171" s="121"/>
    </row>
    <row r="172" spans="1:2" ht="15" customHeight="1">
      <c r="A172" s="121"/>
      <c r="B172" s="121"/>
    </row>
    <row r="173" spans="1:2" ht="15" customHeight="1">
      <c r="A173" s="121"/>
      <c r="B173" s="121"/>
    </row>
    <row r="174" spans="1:2" ht="15" customHeight="1">
      <c r="A174" s="121"/>
      <c r="B174" s="121"/>
    </row>
    <row r="175" spans="1:2" ht="15" customHeight="1">
      <c r="A175" s="121"/>
      <c r="B175" s="121"/>
    </row>
    <row r="176" spans="1:2" ht="15" customHeight="1">
      <c r="A176" s="121"/>
      <c r="B176" s="121"/>
    </row>
    <row r="177" spans="1:2" ht="15" customHeight="1">
      <c r="A177" s="121"/>
      <c r="B177" s="121"/>
    </row>
    <row r="178" spans="1:2" ht="15" customHeight="1">
      <c r="A178" s="121"/>
      <c r="B178" s="121"/>
    </row>
    <row r="179" spans="1:2" ht="15" customHeight="1">
      <c r="A179" s="121"/>
      <c r="B179" s="121"/>
    </row>
    <row r="180" spans="1:2" ht="15" customHeight="1">
      <c r="A180" s="121"/>
      <c r="B180" s="121"/>
    </row>
    <row r="181" spans="1:2" ht="15" customHeight="1">
      <c r="A181" s="121"/>
      <c r="B181" s="121"/>
    </row>
    <row r="182" spans="1:2" ht="15" customHeight="1">
      <c r="A182" s="121"/>
      <c r="B182" s="121"/>
    </row>
    <row r="183" spans="1:2" ht="15" customHeight="1">
      <c r="A183" s="121"/>
      <c r="B183" s="121"/>
    </row>
    <row r="184" spans="1:2" ht="15" customHeight="1">
      <c r="A184" s="121"/>
      <c r="B184" s="121"/>
    </row>
    <row r="185" spans="1:2" ht="15" customHeight="1">
      <c r="A185" s="121"/>
      <c r="B185" s="121"/>
    </row>
    <row r="186" spans="1:2" ht="15" customHeight="1">
      <c r="A186" s="121"/>
      <c r="B186" s="121"/>
    </row>
    <row r="187" spans="1:2" ht="15" customHeight="1">
      <c r="A187" s="121"/>
      <c r="B187" s="121"/>
    </row>
    <row r="188" spans="1:2" ht="15" customHeight="1">
      <c r="A188" s="121"/>
      <c r="B188" s="121"/>
    </row>
    <row r="189" spans="1:2" ht="15" customHeight="1">
      <c r="A189" s="121"/>
      <c r="B189" s="121"/>
    </row>
    <row r="190" spans="1:2" ht="15" customHeight="1">
      <c r="A190" s="121"/>
      <c r="B190" s="121"/>
    </row>
    <row r="191" spans="1:2" ht="15" customHeight="1">
      <c r="A191" s="121"/>
      <c r="B191" s="121"/>
    </row>
    <row r="192" spans="1:2" ht="15" customHeight="1">
      <c r="A192" s="121"/>
      <c r="B192" s="121"/>
    </row>
    <row r="193" spans="1:2" ht="15" customHeight="1">
      <c r="A193" s="121"/>
      <c r="B193" s="121"/>
    </row>
    <row r="194" spans="1:2" ht="15" customHeight="1">
      <c r="A194" s="121"/>
      <c r="B194" s="121"/>
    </row>
    <row r="195" spans="1:2" ht="15" customHeight="1">
      <c r="A195" s="121"/>
      <c r="B195" s="121"/>
    </row>
    <row r="196" spans="1:2" ht="15" customHeight="1">
      <c r="A196" s="121"/>
      <c r="B196" s="121"/>
    </row>
    <row r="197" spans="1:2" ht="15" customHeight="1">
      <c r="A197" s="121"/>
      <c r="B197" s="121"/>
    </row>
    <row r="198" spans="1:2" ht="15" customHeight="1">
      <c r="A198" s="121"/>
      <c r="B198" s="121"/>
    </row>
    <row r="199" spans="1:2" ht="15" customHeight="1">
      <c r="A199" s="121"/>
      <c r="B199" s="121"/>
    </row>
    <row r="200" spans="1:2" ht="15" customHeight="1">
      <c r="A200" s="121"/>
      <c r="B200" s="121"/>
    </row>
    <row r="201" spans="1:2" ht="15" customHeight="1">
      <c r="A201" s="121"/>
      <c r="B201" s="121"/>
    </row>
    <row r="202" spans="1:2" ht="15" customHeight="1">
      <c r="A202" s="121"/>
      <c r="B202" s="121"/>
    </row>
    <row r="203" spans="1:2" ht="15" customHeight="1">
      <c r="A203" s="121"/>
      <c r="B203" s="121"/>
    </row>
    <row r="204" spans="1:2" ht="15" customHeight="1">
      <c r="A204" s="121"/>
      <c r="B204" s="121"/>
    </row>
    <row r="205" spans="1:2" ht="15" customHeight="1">
      <c r="A205" s="121"/>
      <c r="B205" s="121"/>
    </row>
    <row r="206" spans="1:2" ht="15" customHeight="1">
      <c r="A206" s="121"/>
      <c r="B206" s="121"/>
    </row>
    <row r="207" spans="1:2" ht="15" customHeight="1">
      <c r="A207" s="121"/>
      <c r="B207" s="121"/>
    </row>
    <row r="208" spans="1:2" ht="15" customHeight="1">
      <c r="A208" s="121"/>
      <c r="B208" s="121"/>
    </row>
    <row r="209" spans="1:2" ht="15" customHeight="1">
      <c r="A209" s="121"/>
      <c r="B209" s="121"/>
    </row>
    <row r="210" spans="1:2" ht="15" customHeight="1">
      <c r="A210" s="121"/>
      <c r="B210" s="121"/>
    </row>
    <row r="211" spans="1:2" ht="15" customHeight="1">
      <c r="A211" s="121"/>
      <c r="B211" s="121"/>
    </row>
    <row r="212" spans="1:2" ht="15" customHeight="1">
      <c r="A212" s="121"/>
      <c r="B212" s="121"/>
    </row>
    <row r="213" spans="1:2" ht="15" customHeight="1">
      <c r="A213" s="121"/>
      <c r="B213" s="121"/>
    </row>
    <row r="214" spans="1:2" ht="15" customHeight="1">
      <c r="A214" s="121"/>
      <c r="B214" s="121"/>
    </row>
    <row r="215" spans="1:2" ht="15" customHeight="1">
      <c r="A215" s="121"/>
      <c r="B215" s="121"/>
    </row>
    <row r="216" spans="1:2" ht="15" customHeight="1">
      <c r="A216" s="121"/>
      <c r="B216" s="121"/>
    </row>
    <row r="217" spans="1:2" ht="15" customHeight="1">
      <c r="A217" s="121"/>
      <c r="B217" s="121"/>
    </row>
    <row r="218" spans="1:2" ht="15" customHeight="1">
      <c r="A218" s="121"/>
      <c r="B218" s="121"/>
    </row>
    <row r="219" spans="1:2" ht="15" customHeight="1">
      <c r="A219" s="121"/>
      <c r="B219" s="121"/>
    </row>
    <row r="220" spans="1:2" ht="15" customHeight="1">
      <c r="A220" s="121"/>
      <c r="B220" s="121"/>
    </row>
    <row r="221" spans="1:2" ht="15" customHeight="1">
      <c r="A221" s="121"/>
      <c r="B221" s="121"/>
    </row>
    <row r="222" spans="1:2" ht="15" customHeight="1">
      <c r="A222" s="121"/>
      <c r="B222" s="121"/>
    </row>
    <row r="223" spans="1:2" ht="15" customHeight="1">
      <c r="A223" s="121"/>
      <c r="B223" s="121"/>
    </row>
    <row r="224" spans="1:2" ht="15" customHeight="1">
      <c r="A224" s="121"/>
      <c r="B224" s="121"/>
    </row>
    <row r="225" spans="1:2" ht="15" customHeight="1">
      <c r="A225" s="121"/>
      <c r="B225" s="121"/>
    </row>
    <row r="226" spans="1:2" ht="15" customHeight="1">
      <c r="A226" s="121"/>
      <c r="B226" s="121"/>
    </row>
    <row r="227" spans="1:2" ht="15" customHeight="1">
      <c r="A227" s="121"/>
      <c r="B227" s="121"/>
    </row>
    <row r="228" spans="1:2" ht="15" customHeight="1">
      <c r="A228" s="121"/>
      <c r="B228" s="121"/>
    </row>
    <row r="229" spans="1:2" ht="15" customHeight="1">
      <c r="A229" s="121"/>
      <c r="B229" s="121"/>
    </row>
    <row r="230" spans="1:2" ht="15" customHeight="1">
      <c r="A230" s="121"/>
      <c r="B230" s="121"/>
    </row>
    <row r="231" spans="1:2" ht="15" customHeight="1">
      <c r="A231" s="121"/>
      <c r="B231" s="121"/>
    </row>
    <row r="232" spans="1:2" ht="15" customHeight="1">
      <c r="A232" s="121"/>
      <c r="B232" s="121"/>
    </row>
    <row r="233" spans="1:2" ht="15" customHeight="1">
      <c r="A233" s="121"/>
      <c r="B233" s="121"/>
    </row>
    <row r="234" spans="1:2" ht="15" customHeight="1">
      <c r="A234" s="121"/>
      <c r="B234" s="121"/>
    </row>
    <row r="235" spans="1:2" ht="15" customHeight="1">
      <c r="A235" s="121"/>
      <c r="B235" s="121"/>
    </row>
    <row r="236" spans="1:2" ht="15" customHeight="1">
      <c r="A236" s="121"/>
      <c r="B236" s="121"/>
    </row>
    <row r="237" spans="1:2" ht="15" customHeight="1">
      <c r="A237" s="121"/>
      <c r="B237" s="121"/>
    </row>
    <row r="238" spans="1:2" ht="15" customHeight="1">
      <c r="A238" s="121"/>
      <c r="B238" s="121"/>
    </row>
    <row r="239" spans="1:2" ht="15" customHeight="1">
      <c r="A239" s="121"/>
      <c r="B239" s="121"/>
    </row>
    <row r="240" spans="1:2" ht="15" customHeight="1">
      <c r="A240" s="121"/>
      <c r="B240" s="121"/>
    </row>
    <row r="241" spans="1:2" ht="15" customHeight="1">
      <c r="A241" s="121"/>
      <c r="B241" s="121"/>
    </row>
    <row r="242" spans="1:2" ht="15" customHeight="1">
      <c r="A242" s="121"/>
      <c r="B242" s="121"/>
    </row>
    <row r="243" spans="1:2" ht="15" customHeight="1">
      <c r="A243" s="121"/>
      <c r="B243" s="121"/>
    </row>
    <row r="244" spans="1:2" ht="15" customHeight="1">
      <c r="A244" s="121"/>
      <c r="B244" s="121"/>
    </row>
    <row r="245" spans="1:2" ht="15" customHeight="1">
      <c r="A245" s="121"/>
      <c r="B245" s="121"/>
    </row>
    <row r="246" spans="1:2" ht="15" customHeight="1">
      <c r="A246" s="121"/>
      <c r="B246" s="121"/>
    </row>
    <row r="247" spans="1:2" ht="15" customHeight="1">
      <c r="A247" s="121"/>
      <c r="B247" s="121"/>
    </row>
    <row r="248" spans="1:2" ht="15" customHeight="1">
      <c r="A248" s="121"/>
      <c r="B248" s="121"/>
    </row>
    <row r="249" spans="1:2" ht="15" customHeight="1">
      <c r="A249" s="121"/>
      <c r="B249" s="121"/>
    </row>
    <row r="250" spans="1:2" ht="15" customHeight="1">
      <c r="A250" s="121"/>
      <c r="B250" s="121"/>
    </row>
    <row r="251" spans="1:2" ht="15" customHeight="1">
      <c r="A251" s="121"/>
      <c r="B251" s="121"/>
    </row>
    <row r="252" spans="1:2" ht="15" customHeight="1">
      <c r="A252" s="121"/>
      <c r="B252" s="121"/>
    </row>
    <row r="253" spans="1:2" ht="15" customHeight="1">
      <c r="A253" s="121"/>
      <c r="B253" s="121"/>
    </row>
    <row r="254" spans="1:2" ht="15" customHeight="1">
      <c r="A254" s="121"/>
      <c r="B254" s="121"/>
    </row>
    <row r="255" spans="1:2" ht="15" customHeight="1">
      <c r="A255" s="121"/>
      <c r="B255" s="121"/>
    </row>
    <row r="256" spans="1:2" ht="15" customHeight="1">
      <c r="A256" s="121"/>
      <c r="B256" s="121"/>
    </row>
    <row r="257" spans="1:2" ht="15" customHeight="1">
      <c r="A257" s="121"/>
      <c r="B257" s="121"/>
    </row>
    <row r="258" spans="1:2" ht="15" customHeight="1">
      <c r="A258" s="121"/>
      <c r="B258" s="121"/>
    </row>
    <row r="259" spans="1:2" ht="15" customHeight="1">
      <c r="A259" s="121"/>
      <c r="B259" s="121"/>
    </row>
    <row r="260" spans="1:2" ht="15" customHeight="1">
      <c r="A260" s="121"/>
      <c r="B260" s="121"/>
    </row>
    <row r="261" spans="1:2" ht="15" customHeight="1">
      <c r="A261" s="121"/>
      <c r="B261" s="121"/>
    </row>
    <row r="262" spans="1:2" ht="15" customHeight="1">
      <c r="A262" s="121"/>
      <c r="B262" s="121"/>
    </row>
    <row r="263" spans="1:2" ht="15" customHeight="1">
      <c r="A263" s="121"/>
      <c r="B263" s="121"/>
    </row>
    <row r="264" spans="1:2" ht="15" customHeight="1">
      <c r="A264" s="121"/>
      <c r="B264" s="121"/>
    </row>
    <row r="265" spans="1:2" ht="15" customHeight="1">
      <c r="A265" s="121"/>
      <c r="B265" s="121"/>
    </row>
    <row r="266" spans="1:2" ht="15" customHeight="1">
      <c r="A266" s="121"/>
      <c r="B266" s="121"/>
    </row>
    <row r="267" spans="1:2" ht="15" customHeight="1">
      <c r="A267" s="121"/>
      <c r="B267" s="121"/>
    </row>
    <row r="268" spans="1:2" ht="15" customHeight="1">
      <c r="A268" s="121"/>
      <c r="B268" s="121"/>
    </row>
    <row r="269" spans="1:2" ht="15" customHeight="1">
      <c r="A269" s="121"/>
      <c r="B269" s="121"/>
    </row>
    <row r="270" spans="1:2" ht="15" customHeight="1">
      <c r="A270" s="121"/>
      <c r="B270" s="121"/>
    </row>
    <row r="271" spans="1:2" ht="15" customHeight="1">
      <c r="A271" s="121"/>
      <c r="B271" s="121"/>
    </row>
    <row r="272" spans="1:2" ht="15" customHeight="1">
      <c r="A272" s="121"/>
      <c r="B272" s="121"/>
    </row>
    <row r="273" spans="1:2" ht="15" customHeight="1">
      <c r="A273" s="121"/>
      <c r="B273" s="121"/>
    </row>
    <row r="274" spans="1:2" ht="15" customHeight="1">
      <c r="A274" s="121"/>
      <c r="B274" s="121"/>
    </row>
    <row r="275" spans="1:2" ht="15" customHeight="1">
      <c r="A275" s="121"/>
      <c r="B275" s="121"/>
    </row>
    <row r="276" spans="1:2" ht="15" customHeight="1">
      <c r="A276" s="121"/>
      <c r="B276" s="121"/>
    </row>
    <row r="277" spans="1:2" ht="15" customHeight="1">
      <c r="A277" s="121"/>
      <c r="B277" s="121"/>
    </row>
    <row r="278" spans="1:2" ht="15" customHeight="1">
      <c r="A278" s="121"/>
      <c r="B278" s="121"/>
    </row>
    <row r="279" spans="1:2" ht="15" customHeight="1">
      <c r="A279" s="121"/>
      <c r="B279" s="121"/>
    </row>
    <row r="280" spans="1:2" ht="15" customHeight="1">
      <c r="A280" s="121"/>
      <c r="B280" s="121"/>
    </row>
    <row r="281" spans="1:2" ht="15" customHeight="1">
      <c r="A281" s="121"/>
      <c r="B281" s="121"/>
    </row>
    <row r="282" spans="1:2" ht="15" customHeight="1">
      <c r="A282" s="121"/>
      <c r="B282" s="121"/>
    </row>
    <row r="283" spans="1:2" ht="15" customHeight="1">
      <c r="A283" s="121"/>
      <c r="B283" s="121"/>
    </row>
    <row r="284" spans="1:2" ht="15" customHeight="1">
      <c r="A284" s="121"/>
      <c r="B284" s="121"/>
    </row>
    <row r="285" spans="1:2" ht="15" customHeight="1">
      <c r="A285" s="121"/>
      <c r="B285" s="121"/>
    </row>
    <row r="286" spans="1:2" ht="15" customHeight="1">
      <c r="A286" s="121"/>
      <c r="B286" s="121"/>
    </row>
    <row r="287" spans="1:2" ht="15" customHeight="1">
      <c r="A287" s="121"/>
      <c r="B287" s="121"/>
    </row>
    <row r="288" spans="1:2" ht="15" customHeight="1">
      <c r="A288" s="121"/>
      <c r="B288" s="121"/>
    </row>
    <row r="289" spans="1:2" ht="15" customHeight="1">
      <c r="A289" s="121"/>
      <c r="B289" s="121"/>
    </row>
    <row r="290" spans="1:2" ht="15" customHeight="1">
      <c r="A290" s="121"/>
      <c r="B290" s="121"/>
    </row>
    <row r="291" spans="1:2" ht="15" customHeight="1">
      <c r="A291" s="121"/>
      <c r="B291" s="121"/>
    </row>
    <row r="292" spans="1:2" ht="15" customHeight="1">
      <c r="A292" s="121"/>
      <c r="B292" s="121"/>
    </row>
    <row r="293" spans="1:2" ht="15" customHeight="1">
      <c r="A293" s="121"/>
      <c r="B293" s="121"/>
    </row>
    <row r="294" spans="1:2" ht="15" customHeight="1">
      <c r="A294" s="121"/>
      <c r="B294" s="121"/>
    </row>
    <row r="295" spans="1:2" ht="15" customHeight="1">
      <c r="A295" s="121"/>
      <c r="B295" s="121"/>
    </row>
    <row r="296" spans="1:2" ht="15" customHeight="1">
      <c r="A296" s="121"/>
      <c r="B296" s="121"/>
    </row>
    <row r="297" spans="1:2" ht="15" customHeight="1">
      <c r="A297" s="121"/>
      <c r="B297" s="121"/>
    </row>
    <row r="298" spans="1:2" ht="15" customHeight="1">
      <c r="A298" s="121"/>
      <c r="B298" s="121"/>
    </row>
    <row r="299" spans="1:2" ht="15" customHeight="1">
      <c r="A299" s="121"/>
      <c r="B299" s="121"/>
    </row>
    <row r="300" spans="1:2" ht="15" customHeight="1">
      <c r="A300" s="121"/>
      <c r="B300" s="121"/>
    </row>
    <row r="301" spans="1:2" ht="15" customHeight="1">
      <c r="A301" s="121"/>
      <c r="B301" s="121"/>
    </row>
    <row r="302" spans="1:2" ht="15" customHeight="1">
      <c r="A302" s="121"/>
      <c r="B302" s="121"/>
    </row>
    <row r="303" spans="1:2" ht="15" customHeight="1">
      <c r="A303" s="121"/>
      <c r="B303" s="121"/>
    </row>
    <row r="304" spans="1:2" ht="15" customHeight="1">
      <c r="A304" s="121"/>
      <c r="B304" s="121"/>
    </row>
    <row r="305" spans="1:2" ht="15" customHeight="1">
      <c r="A305" s="121"/>
      <c r="B305" s="121"/>
    </row>
    <row r="306" spans="1:2" ht="15" customHeight="1">
      <c r="A306" s="121"/>
      <c r="B306" s="121"/>
    </row>
    <row r="307" spans="1:2" ht="15" customHeight="1">
      <c r="A307" s="121"/>
      <c r="B307" s="121"/>
    </row>
    <row r="308" spans="1:2" ht="15" customHeight="1">
      <c r="A308" s="121"/>
      <c r="B308" s="121"/>
    </row>
    <row r="309" spans="1:2" ht="15" customHeight="1">
      <c r="A309" s="121"/>
      <c r="B309" s="121"/>
    </row>
    <row r="310" spans="1:2" ht="15" customHeight="1">
      <c r="A310" s="121"/>
      <c r="B310" s="121"/>
    </row>
    <row r="311" spans="1:2" ht="15" customHeight="1">
      <c r="A311" s="121"/>
      <c r="B311" s="121"/>
    </row>
    <row r="312" spans="1:2" ht="15" customHeight="1">
      <c r="A312" s="121"/>
      <c r="B312" s="121"/>
    </row>
    <row r="313" spans="1:2" ht="15" customHeight="1">
      <c r="A313" s="121"/>
      <c r="B313" s="121"/>
    </row>
    <row r="314" spans="1:2" ht="15" customHeight="1">
      <c r="A314" s="121"/>
      <c r="B314" s="121"/>
    </row>
    <row r="315" spans="1:2" ht="15" customHeight="1">
      <c r="A315" s="121"/>
      <c r="B315" s="121"/>
    </row>
    <row r="316" spans="1:2" ht="15" customHeight="1">
      <c r="A316" s="121"/>
      <c r="B316" s="121"/>
    </row>
    <row r="317" spans="1:2" ht="15" customHeight="1">
      <c r="A317" s="121"/>
      <c r="B317" s="121"/>
    </row>
    <row r="318" spans="1:2" ht="15" customHeight="1">
      <c r="A318" s="121"/>
      <c r="B318" s="121"/>
    </row>
    <row r="319" spans="1:2" ht="15" customHeight="1">
      <c r="A319" s="121"/>
      <c r="B319" s="121"/>
    </row>
    <row r="320" spans="1:2" ht="15" customHeight="1">
      <c r="A320" s="121"/>
      <c r="B320" s="121"/>
    </row>
    <row r="321" spans="1:2" ht="15" customHeight="1">
      <c r="A321" s="121"/>
      <c r="B321" s="121"/>
    </row>
    <row r="322" spans="1:2" ht="15" customHeight="1">
      <c r="A322" s="121"/>
      <c r="B322" s="121"/>
    </row>
    <row r="323" spans="1:2" ht="15" customHeight="1">
      <c r="A323" s="121"/>
      <c r="B323" s="121"/>
    </row>
    <row r="324" spans="1:2" ht="15" customHeight="1">
      <c r="A324" s="121"/>
      <c r="B324" s="121"/>
    </row>
    <row r="325" spans="1:2" ht="15" customHeight="1">
      <c r="A325" s="121"/>
      <c r="B325" s="121"/>
    </row>
    <row r="326" spans="1:2" ht="15" customHeight="1">
      <c r="A326" s="121"/>
      <c r="B326" s="121"/>
    </row>
    <row r="327" spans="1:2" ht="15" customHeight="1">
      <c r="A327" s="121"/>
      <c r="B327" s="121"/>
    </row>
    <row r="328" spans="1:2" ht="15" customHeight="1">
      <c r="A328" s="121"/>
      <c r="B328" s="121"/>
    </row>
    <row r="329" spans="1:2" ht="15" customHeight="1">
      <c r="A329" s="121"/>
      <c r="B329" s="121"/>
    </row>
    <row r="330" spans="1:2" ht="15" customHeight="1">
      <c r="A330" s="121"/>
      <c r="B330" s="121"/>
    </row>
    <row r="331" spans="1:2" ht="15" customHeight="1">
      <c r="A331" s="121"/>
      <c r="B331" s="121"/>
    </row>
    <row r="332" spans="1:2" ht="15" customHeight="1">
      <c r="A332" s="121"/>
      <c r="B332" s="121"/>
    </row>
    <row r="333" spans="1:2" ht="15" customHeight="1">
      <c r="A333" s="121"/>
      <c r="B333" s="121"/>
    </row>
    <row r="334" spans="1:2" ht="15" customHeight="1">
      <c r="A334" s="121"/>
      <c r="B334" s="121"/>
    </row>
    <row r="335" spans="1:2" ht="15" customHeight="1">
      <c r="A335" s="121"/>
      <c r="B335" s="121"/>
    </row>
    <row r="336" spans="1:2" ht="15" customHeight="1">
      <c r="A336" s="121"/>
      <c r="B336" s="121"/>
    </row>
    <row r="337" spans="1:2" ht="15" customHeight="1">
      <c r="A337" s="121"/>
      <c r="B337" s="121"/>
    </row>
    <row r="338" spans="1:2" ht="15" customHeight="1">
      <c r="A338" s="121"/>
      <c r="B338" s="121"/>
    </row>
    <row r="339" spans="1:2" ht="15" customHeight="1">
      <c r="A339" s="121"/>
      <c r="B339" s="121"/>
    </row>
    <row r="340" spans="1:2" ht="15" customHeight="1">
      <c r="A340" s="121"/>
      <c r="B340" s="121"/>
    </row>
    <row r="341" spans="1:2" ht="15" customHeight="1">
      <c r="A341" s="121"/>
      <c r="B341" s="121"/>
    </row>
    <row r="342" spans="1:2" ht="15" customHeight="1">
      <c r="A342" s="121"/>
      <c r="B342" s="121"/>
    </row>
    <row r="343" spans="1:2" ht="15" customHeight="1">
      <c r="A343" s="121"/>
      <c r="B343" s="121"/>
    </row>
    <row r="344" spans="1:2" ht="15" customHeight="1">
      <c r="A344" s="121"/>
      <c r="B344" s="121"/>
    </row>
    <row r="345" spans="1:2" ht="15" customHeight="1">
      <c r="A345" s="121"/>
      <c r="B345" s="121"/>
    </row>
    <row r="346" spans="1:2" ht="15" customHeight="1">
      <c r="A346" s="121"/>
      <c r="B346" s="121"/>
    </row>
    <row r="347" spans="1:2" ht="15" customHeight="1">
      <c r="A347" s="121"/>
      <c r="B347" s="121"/>
    </row>
    <row r="348" spans="1:2" ht="15" customHeight="1">
      <c r="A348" s="121"/>
      <c r="B348" s="121"/>
    </row>
    <row r="349" spans="1:2" ht="15" customHeight="1">
      <c r="A349" s="121"/>
      <c r="B349" s="121"/>
    </row>
    <row r="350" spans="1:2" ht="15" customHeight="1">
      <c r="A350" s="121"/>
      <c r="B350" s="121"/>
    </row>
    <row r="351" spans="1:2" ht="15" customHeight="1">
      <c r="A351" s="121"/>
      <c r="B351" s="121"/>
    </row>
    <row r="352" spans="1:2" ht="15" customHeight="1">
      <c r="A352" s="121"/>
      <c r="B352" s="121"/>
    </row>
    <row r="353" spans="1:2" ht="15" customHeight="1">
      <c r="A353" s="121"/>
      <c r="B353" s="121"/>
    </row>
    <row r="354" spans="1:2" ht="15" customHeight="1">
      <c r="A354" s="121"/>
      <c r="B354" s="121"/>
    </row>
    <row r="355" spans="1:2" ht="15" customHeight="1">
      <c r="A355" s="121"/>
      <c r="B355" s="121"/>
    </row>
    <row r="356" spans="1:2" ht="15" customHeight="1">
      <c r="A356" s="121"/>
      <c r="B356" s="121"/>
    </row>
    <row r="357" spans="1:2" ht="15" customHeight="1">
      <c r="A357" s="121"/>
      <c r="B357" s="121"/>
    </row>
    <row r="358" spans="1:2" ht="15" customHeight="1">
      <c r="A358" s="121"/>
      <c r="B358" s="121"/>
    </row>
    <row r="359" spans="1:2" ht="15" customHeight="1">
      <c r="A359" s="121"/>
      <c r="B359" s="121"/>
    </row>
    <row r="360" spans="1:2" ht="15" customHeight="1">
      <c r="A360" s="121"/>
      <c r="B360" s="121"/>
    </row>
    <row r="361" spans="1:2" ht="15" customHeight="1">
      <c r="A361" s="121"/>
      <c r="B361" s="121"/>
    </row>
    <row r="362" spans="1:2" ht="15" customHeight="1">
      <c r="A362" s="121"/>
      <c r="B362" s="121"/>
    </row>
    <row r="363" spans="1:2" ht="15" customHeight="1">
      <c r="A363" s="121"/>
      <c r="B363" s="121"/>
    </row>
    <row r="364" spans="1:2" ht="15" customHeight="1">
      <c r="A364" s="121"/>
      <c r="B364" s="121"/>
    </row>
    <row r="365" spans="1:2" ht="15" customHeight="1">
      <c r="A365" s="121"/>
      <c r="B365" s="121"/>
    </row>
    <row r="366" spans="1:2" ht="15" customHeight="1">
      <c r="A366" s="121"/>
      <c r="B366" s="121"/>
    </row>
    <row r="367" spans="1:2" ht="15" customHeight="1">
      <c r="A367" s="121"/>
      <c r="B367" s="121"/>
    </row>
    <row r="368" spans="1:2" ht="15" customHeight="1">
      <c r="A368" s="121"/>
      <c r="B368" s="121"/>
    </row>
    <row r="369" spans="1:2" ht="15" customHeight="1">
      <c r="A369" s="121"/>
      <c r="B369" s="121"/>
    </row>
    <row r="370" spans="1:2" ht="15" customHeight="1">
      <c r="A370" s="121"/>
      <c r="B370" s="121"/>
    </row>
    <row r="371" spans="1:2" ht="15" customHeight="1">
      <c r="A371" s="121"/>
      <c r="B371" s="121"/>
    </row>
    <row r="372" spans="1:2" ht="15" customHeight="1">
      <c r="A372" s="121"/>
      <c r="B372" s="121"/>
    </row>
    <row r="373" spans="1:2" ht="15" customHeight="1">
      <c r="A373" s="121"/>
      <c r="B373" s="121"/>
    </row>
    <row r="374" spans="1:2" ht="15" customHeight="1">
      <c r="A374" s="121"/>
      <c r="B374" s="121"/>
    </row>
    <row r="375" spans="1:2" ht="15" customHeight="1">
      <c r="A375" s="121"/>
      <c r="B375" s="121"/>
    </row>
    <row r="376" spans="1:2" ht="15" customHeight="1">
      <c r="A376" s="121"/>
      <c r="B376" s="121"/>
    </row>
    <row r="377" spans="1:2" ht="15" customHeight="1">
      <c r="A377" s="121"/>
      <c r="B377" s="121"/>
    </row>
    <row r="378" spans="1:2" ht="15" customHeight="1">
      <c r="A378" s="121"/>
      <c r="B378" s="121"/>
    </row>
    <row r="379" spans="1:2" ht="15" customHeight="1">
      <c r="A379" s="121"/>
      <c r="B379" s="121"/>
    </row>
    <row r="380" spans="1:2" ht="15" customHeight="1">
      <c r="A380" s="121"/>
      <c r="B380" s="121"/>
    </row>
    <row r="381" spans="1:2" ht="15" customHeight="1">
      <c r="A381" s="121"/>
      <c r="B381" s="121"/>
    </row>
    <row r="382" spans="1:2" ht="15" customHeight="1">
      <c r="A382" s="121"/>
      <c r="B382" s="121"/>
    </row>
    <row r="383" spans="1:2" ht="15" customHeight="1">
      <c r="A383" s="121"/>
      <c r="B383" s="121"/>
    </row>
    <row r="384" spans="1:2" ht="15" customHeight="1">
      <c r="A384" s="121"/>
      <c r="B384" s="121"/>
    </row>
    <row r="385" spans="1:2" ht="15" customHeight="1">
      <c r="A385" s="121"/>
      <c r="B385" s="121"/>
    </row>
    <row r="386" spans="1:2" ht="15" customHeight="1">
      <c r="A386" s="121"/>
      <c r="B386" s="121"/>
    </row>
    <row r="387" spans="1:2" ht="15" customHeight="1">
      <c r="A387" s="121"/>
      <c r="B387" s="121"/>
    </row>
    <row r="388" spans="1:2" ht="15" customHeight="1">
      <c r="A388" s="121"/>
      <c r="B388" s="121"/>
    </row>
    <row r="389" spans="1:2" ht="15" customHeight="1">
      <c r="A389" s="121"/>
      <c r="B389" s="121"/>
    </row>
    <row r="390" spans="1:2" ht="15" customHeight="1">
      <c r="A390" s="121"/>
      <c r="B390" s="121"/>
    </row>
    <row r="391" spans="1:2" ht="15" customHeight="1">
      <c r="A391" s="121"/>
      <c r="B391" s="121"/>
    </row>
    <row r="392" spans="1:2" ht="15" customHeight="1">
      <c r="A392" s="121"/>
      <c r="B392" s="121"/>
    </row>
    <row r="393" spans="1:2" ht="15" customHeight="1">
      <c r="A393" s="121"/>
      <c r="B393" s="121"/>
    </row>
    <row r="394" spans="1:2" ht="15" customHeight="1">
      <c r="A394" s="121"/>
      <c r="B394" s="121"/>
    </row>
    <row r="395" spans="1:2" ht="15" customHeight="1">
      <c r="A395" s="121"/>
      <c r="B395" s="121"/>
    </row>
    <row r="396" spans="1:2" ht="15" customHeight="1">
      <c r="A396" s="121"/>
      <c r="B396" s="121"/>
    </row>
    <row r="397" spans="1:2" ht="15" customHeight="1">
      <c r="A397" s="121"/>
      <c r="B397" s="121"/>
    </row>
    <row r="398" spans="1:2" ht="15" customHeight="1">
      <c r="A398" s="121"/>
      <c r="B398" s="121"/>
    </row>
    <row r="399" spans="1:2" ht="15" customHeight="1">
      <c r="A399" s="121"/>
      <c r="B399" s="121"/>
    </row>
    <row r="400" spans="1:2" ht="15" customHeight="1">
      <c r="A400" s="121"/>
      <c r="B400" s="121"/>
    </row>
    <row r="401" spans="1:2" ht="15" customHeight="1">
      <c r="A401" s="121"/>
      <c r="B401" s="121"/>
    </row>
    <row r="402" spans="1:2" ht="15" customHeight="1">
      <c r="A402" s="121"/>
      <c r="B402" s="121"/>
    </row>
    <row r="403" spans="1:2" ht="15" customHeight="1">
      <c r="A403" s="121"/>
      <c r="B403" s="121"/>
    </row>
    <row r="404" spans="1:2" ht="15" customHeight="1">
      <c r="A404" s="121"/>
      <c r="B404" s="121"/>
    </row>
    <row r="405" spans="1:2" ht="15" customHeight="1">
      <c r="A405" s="121"/>
      <c r="B405" s="121"/>
    </row>
    <row r="406" spans="1:2" ht="15" customHeight="1">
      <c r="A406" s="121"/>
      <c r="B406" s="121"/>
    </row>
    <row r="407" spans="1:2" ht="15" customHeight="1">
      <c r="A407" s="121"/>
      <c r="B407" s="121"/>
    </row>
    <row r="408" spans="1:2" ht="15" customHeight="1">
      <c r="A408" s="121"/>
      <c r="B408" s="121"/>
    </row>
    <row r="409" spans="1:2" ht="15" customHeight="1">
      <c r="A409" s="121"/>
      <c r="B409" s="121"/>
    </row>
    <row r="410" spans="1:2" ht="15" customHeight="1">
      <c r="A410" s="121"/>
      <c r="B410" s="121"/>
    </row>
    <row r="411" spans="1:2" ht="15" customHeight="1">
      <c r="A411" s="121"/>
      <c r="B411" s="121"/>
    </row>
    <row r="412" spans="1:2" ht="15" customHeight="1">
      <c r="A412" s="121"/>
      <c r="B412" s="121"/>
    </row>
    <row r="413" spans="1:2" ht="15" customHeight="1">
      <c r="A413" s="121"/>
      <c r="B413" s="121"/>
    </row>
    <row r="414" spans="1:2" ht="15" customHeight="1">
      <c r="A414" s="121"/>
      <c r="B414" s="121"/>
    </row>
    <row r="415" spans="1:2" ht="15" customHeight="1">
      <c r="A415" s="121"/>
      <c r="B415" s="121"/>
    </row>
    <row r="416" spans="1:2" ht="15" customHeight="1">
      <c r="A416" s="121"/>
      <c r="B416" s="121"/>
    </row>
    <row r="417" spans="1:2" ht="15" customHeight="1">
      <c r="A417" s="121"/>
      <c r="B417" s="121"/>
    </row>
    <row r="418" spans="1:2" ht="15" customHeight="1">
      <c r="A418" s="121"/>
      <c r="B418" s="121"/>
    </row>
    <row r="419" spans="1:2" ht="15" customHeight="1">
      <c r="A419" s="121"/>
      <c r="B419" s="121"/>
    </row>
    <row r="420" spans="1:2" ht="15" customHeight="1">
      <c r="A420" s="121"/>
      <c r="B420" s="121"/>
    </row>
    <row r="421" spans="1:2" ht="15" customHeight="1">
      <c r="A421" s="121"/>
      <c r="B421" s="121"/>
    </row>
    <row r="422" spans="1:2" ht="15" customHeight="1">
      <c r="A422" s="121"/>
      <c r="B422" s="121"/>
    </row>
    <row r="423" spans="1:2" ht="15" customHeight="1">
      <c r="A423" s="121"/>
      <c r="B423" s="121"/>
    </row>
    <row r="424" spans="1:2" ht="15" customHeight="1">
      <c r="A424" s="121"/>
      <c r="B424" s="121"/>
    </row>
    <row r="425" spans="1:2" ht="15" customHeight="1">
      <c r="A425" s="121"/>
      <c r="B425" s="121"/>
    </row>
    <row r="426" spans="1:2" ht="15" customHeight="1">
      <c r="A426" s="121"/>
      <c r="B426" s="121"/>
    </row>
    <row r="427" spans="1:2" ht="15" customHeight="1">
      <c r="A427" s="121"/>
      <c r="B427" s="121"/>
    </row>
    <row r="428" spans="1:2" ht="15" customHeight="1">
      <c r="A428" s="121"/>
      <c r="B428" s="121"/>
    </row>
    <row r="429" spans="1:2" ht="15" customHeight="1">
      <c r="A429" s="121"/>
      <c r="B429" s="121"/>
    </row>
    <row r="430" spans="1:2" ht="15" customHeight="1">
      <c r="A430" s="121"/>
      <c r="B430" s="121"/>
    </row>
    <row r="431" spans="1:2" ht="15" customHeight="1">
      <c r="A431" s="121"/>
      <c r="B431" s="121"/>
    </row>
    <row r="432" spans="1:2" ht="15" customHeight="1">
      <c r="A432" s="121"/>
      <c r="B432" s="121"/>
    </row>
    <row r="433" spans="1:2" ht="15" customHeight="1">
      <c r="A433" s="121"/>
      <c r="B433" s="121"/>
    </row>
    <row r="434" spans="1:2" ht="15" customHeight="1">
      <c r="A434" s="121"/>
      <c r="B434" s="121"/>
    </row>
    <row r="435" spans="1:2" ht="15" customHeight="1">
      <c r="A435" s="121"/>
      <c r="B435" s="121"/>
    </row>
    <row r="436" spans="1:2" ht="15" customHeight="1">
      <c r="A436" s="121"/>
      <c r="B436" s="121"/>
    </row>
    <row r="437" spans="1:2" ht="15" customHeight="1">
      <c r="A437" s="121"/>
      <c r="B437" s="121"/>
    </row>
    <row r="438" spans="1:2" ht="15" customHeight="1">
      <c r="A438" s="121"/>
      <c r="B438" s="121"/>
    </row>
    <row r="439" spans="1:2" ht="15" customHeight="1">
      <c r="A439" s="121"/>
      <c r="B439" s="121"/>
    </row>
    <row r="440" spans="1:2" ht="15" customHeight="1">
      <c r="A440" s="121"/>
      <c r="B440" s="121"/>
    </row>
    <row r="441" spans="1:2" ht="15" customHeight="1">
      <c r="A441" s="121"/>
      <c r="B441" s="121"/>
    </row>
    <row r="442" spans="1:2" ht="15" customHeight="1">
      <c r="A442" s="121"/>
      <c r="B442" s="121"/>
    </row>
    <row r="443" spans="1:2" ht="15" customHeight="1">
      <c r="A443" s="121"/>
      <c r="B443" s="121"/>
    </row>
    <row r="444" spans="1:2" ht="15" customHeight="1">
      <c r="A444" s="121"/>
      <c r="B444" s="121"/>
    </row>
    <row r="445" spans="1:2" ht="15" customHeight="1">
      <c r="A445" s="121"/>
      <c r="B445" s="121"/>
    </row>
    <row r="446" spans="1:2" ht="15" customHeight="1">
      <c r="A446" s="121"/>
      <c r="B446" s="121"/>
    </row>
    <row r="447" spans="1:2" ht="15" customHeight="1">
      <c r="A447" s="121"/>
      <c r="B447" s="121"/>
    </row>
    <row r="448" spans="1:2" ht="15" customHeight="1">
      <c r="A448" s="121"/>
      <c r="B448" s="121"/>
    </row>
    <row r="449" spans="1:2" ht="15" customHeight="1">
      <c r="A449" s="121"/>
      <c r="B449" s="121"/>
    </row>
    <row r="450" spans="1:2" ht="15" customHeight="1">
      <c r="A450" s="121"/>
      <c r="B450" s="121"/>
    </row>
    <row r="451" spans="1:2" ht="15" customHeight="1">
      <c r="A451" s="121"/>
      <c r="B451" s="121"/>
    </row>
    <row r="452" spans="1:2" ht="15" customHeight="1">
      <c r="A452" s="121"/>
      <c r="B452" s="121"/>
    </row>
    <row r="453" spans="1:2" ht="15" customHeight="1">
      <c r="A453" s="121"/>
      <c r="B453" s="121"/>
    </row>
    <row r="454" spans="1:2" ht="15" customHeight="1">
      <c r="A454" s="121"/>
      <c r="B454" s="121"/>
    </row>
    <row r="455" spans="1:2" ht="15" customHeight="1">
      <c r="A455" s="121"/>
      <c r="B455" s="121"/>
    </row>
    <row r="456" spans="1:2" ht="15" customHeight="1">
      <c r="A456" s="121"/>
      <c r="B456" s="121"/>
    </row>
    <row r="457" spans="1:2" ht="15" customHeight="1">
      <c r="A457" s="121"/>
      <c r="B457" s="121"/>
    </row>
    <row r="458" spans="1:2" ht="15" customHeight="1">
      <c r="A458" s="121"/>
      <c r="B458" s="121"/>
    </row>
    <row r="459" spans="1:2" ht="15" customHeight="1">
      <c r="A459" s="121"/>
      <c r="B459" s="121"/>
    </row>
    <row r="460" spans="1:2" ht="15" customHeight="1">
      <c r="A460" s="121"/>
      <c r="B460" s="121"/>
    </row>
    <row r="461" spans="1:2" ht="15" customHeight="1">
      <c r="A461" s="121"/>
      <c r="B461" s="121"/>
    </row>
    <row r="462" spans="1:2" ht="15" customHeight="1">
      <c r="A462" s="121"/>
      <c r="B462" s="121"/>
    </row>
    <row r="463" spans="1:2" ht="15" customHeight="1">
      <c r="A463" s="121"/>
      <c r="B463" s="121"/>
    </row>
    <row r="464" spans="1:2" ht="15" customHeight="1">
      <c r="A464" s="121"/>
      <c r="B464" s="121"/>
    </row>
    <row r="465" spans="1:2" ht="15" customHeight="1">
      <c r="A465" s="121"/>
      <c r="B465" s="121"/>
    </row>
    <row r="466" spans="1:2" ht="15" customHeight="1">
      <c r="A466" s="121"/>
      <c r="B466" s="121"/>
    </row>
    <row r="467" spans="1:2" ht="15" customHeight="1">
      <c r="A467" s="121"/>
      <c r="B467" s="121"/>
    </row>
    <row r="468" spans="1:2" ht="15" customHeight="1">
      <c r="A468" s="121"/>
      <c r="B468" s="121"/>
    </row>
    <row r="469" spans="1:2" ht="15" customHeight="1">
      <c r="A469" s="121"/>
      <c r="B469" s="121"/>
    </row>
    <row r="470" spans="1:2" ht="15" customHeight="1">
      <c r="A470" s="121"/>
      <c r="B470" s="121"/>
    </row>
    <row r="471" spans="1:2" ht="15" customHeight="1">
      <c r="A471" s="121"/>
      <c r="B471" s="121"/>
    </row>
    <row r="472" spans="1:2" ht="15" customHeight="1">
      <c r="A472" s="121"/>
      <c r="B472" s="121"/>
    </row>
    <row r="473" spans="1:2" ht="15" customHeight="1">
      <c r="A473" s="121"/>
      <c r="B473" s="121"/>
    </row>
    <row r="474" spans="1:2" ht="15" customHeight="1">
      <c r="A474" s="121"/>
      <c r="B474" s="121"/>
    </row>
    <row r="475" spans="1:2" ht="15" customHeight="1">
      <c r="A475" s="121"/>
      <c r="B475" s="121"/>
    </row>
    <row r="476" spans="1:2" ht="15" customHeight="1">
      <c r="A476" s="121"/>
      <c r="B476" s="121"/>
    </row>
    <row r="477" spans="1:2" ht="15" customHeight="1">
      <c r="A477" s="121"/>
      <c r="B477" s="121"/>
    </row>
    <row r="478" spans="1:2" ht="15" customHeight="1">
      <c r="A478" s="121"/>
      <c r="B478" s="121"/>
    </row>
    <row r="479" spans="1:2" ht="15" customHeight="1">
      <c r="A479" s="121"/>
      <c r="B479" s="121"/>
    </row>
    <row r="480" spans="1:2" ht="15" customHeight="1">
      <c r="A480" s="121"/>
      <c r="B480" s="121"/>
    </row>
    <row r="481" spans="1:2" ht="15" customHeight="1">
      <c r="A481" s="121"/>
      <c r="B481" s="121"/>
    </row>
    <row r="482" spans="1:2" ht="15" customHeight="1">
      <c r="A482" s="121"/>
      <c r="B482" s="121"/>
    </row>
    <row r="483" spans="1:2" ht="15" customHeight="1">
      <c r="A483" s="121"/>
      <c r="B483" s="121"/>
    </row>
    <row r="484" spans="1:2" ht="15" customHeight="1">
      <c r="A484" s="121"/>
      <c r="B484" s="121"/>
    </row>
    <row r="485" spans="1:2" ht="15" customHeight="1">
      <c r="A485" s="121"/>
      <c r="B485" s="121"/>
    </row>
    <row r="486" spans="1:2" ht="15" customHeight="1">
      <c r="A486" s="121"/>
      <c r="B486" s="121"/>
    </row>
    <row r="487" spans="1:2" ht="15" customHeight="1">
      <c r="A487" s="121"/>
      <c r="B487" s="121"/>
    </row>
    <row r="488" spans="1:2" ht="15" customHeight="1">
      <c r="A488" s="121"/>
      <c r="B488" s="121"/>
    </row>
    <row r="489" spans="1:2" ht="15" customHeight="1">
      <c r="A489" s="121"/>
      <c r="B489" s="121"/>
    </row>
    <row r="490" spans="1:2" ht="15" customHeight="1">
      <c r="A490" s="121"/>
      <c r="B490" s="121"/>
    </row>
    <row r="491" spans="1:2" ht="15" customHeight="1">
      <c r="A491" s="121"/>
      <c r="B491" s="121"/>
    </row>
    <row r="492" spans="1:2" ht="15" customHeight="1">
      <c r="A492" s="121"/>
      <c r="B492" s="121"/>
    </row>
    <row r="493" spans="1:2" ht="15" customHeight="1">
      <c r="A493" s="121"/>
      <c r="B493" s="121"/>
    </row>
    <row r="494" spans="1:2" ht="15" customHeight="1">
      <c r="A494" s="121"/>
      <c r="B494" s="121"/>
    </row>
    <row r="495" spans="1:2" ht="15" customHeight="1">
      <c r="A495" s="121"/>
      <c r="B495" s="121"/>
    </row>
    <row r="496" spans="1:2" ht="15" customHeight="1">
      <c r="A496" s="121"/>
      <c r="B496" s="121"/>
    </row>
    <row r="497" spans="1:2" ht="15" customHeight="1">
      <c r="A497" s="121"/>
      <c r="B497" s="121"/>
    </row>
    <row r="498" spans="1:2" ht="15" customHeight="1">
      <c r="A498" s="121"/>
      <c r="B498" s="121"/>
    </row>
    <row r="499" spans="1:2" ht="15" customHeight="1">
      <c r="A499" s="121"/>
      <c r="B499" s="121"/>
    </row>
    <row r="500" spans="1:2" ht="15" customHeight="1">
      <c r="A500" s="121"/>
      <c r="B500" s="121"/>
    </row>
    <row r="501" spans="1:2" ht="15" customHeight="1">
      <c r="A501" s="121"/>
      <c r="B501" s="121"/>
    </row>
    <row r="502" spans="1:2" ht="15" customHeight="1">
      <c r="A502" s="121"/>
      <c r="B502" s="121"/>
    </row>
    <row r="503" spans="1:2" ht="15" customHeight="1">
      <c r="A503" s="121"/>
      <c r="B503" s="121"/>
    </row>
    <row r="504" spans="1:2" ht="15" customHeight="1">
      <c r="A504" s="121"/>
      <c r="B504" s="121"/>
    </row>
    <row r="505" spans="1:2" ht="15" customHeight="1">
      <c r="A505" s="121"/>
      <c r="B505" s="121"/>
    </row>
    <row r="506" spans="1:2" ht="15" customHeight="1">
      <c r="A506" s="121"/>
      <c r="B506" s="121"/>
    </row>
    <row r="507" spans="1:2" ht="15" customHeight="1">
      <c r="A507" s="121"/>
      <c r="B507" s="121"/>
    </row>
    <row r="508" spans="1:2" ht="15" customHeight="1">
      <c r="A508" s="121"/>
      <c r="B508" s="121"/>
    </row>
    <row r="509" spans="1:2" ht="15" customHeight="1">
      <c r="A509" s="121"/>
      <c r="B509" s="121"/>
    </row>
    <row r="510" spans="1:2" ht="15" customHeight="1">
      <c r="A510" s="121"/>
      <c r="B510" s="121"/>
    </row>
    <row r="511" spans="1:2" ht="15" customHeight="1">
      <c r="A511" s="121"/>
      <c r="B511" s="121"/>
    </row>
    <row r="512" spans="1:2" ht="15" customHeight="1">
      <c r="A512" s="121"/>
      <c r="B512" s="121"/>
    </row>
    <row r="513" spans="1:2" ht="15" customHeight="1">
      <c r="A513" s="121"/>
      <c r="B513" s="121"/>
    </row>
    <row r="514" spans="1:2" ht="15" customHeight="1">
      <c r="A514" s="121"/>
      <c r="B514" s="121"/>
    </row>
    <row r="515" spans="1:2" ht="15" customHeight="1">
      <c r="A515" s="121"/>
      <c r="B515" s="121"/>
    </row>
    <row r="516" spans="1:2" ht="15" customHeight="1">
      <c r="A516" s="121"/>
      <c r="B516" s="121"/>
    </row>
    <row r="517" spans="1:2" ht="15" customHeight="1">
      <c r="A517" s="121"/>
      <c r="B517" s="121"/>
    </row>
    <row r="518" spans="1:2" ht="15" customHeight="1">
      <c r="A518" s="121"/>
      <c r="B518" s="121"/>
    </row>
    <row r="519" spans="1:2" ht="15" customHeight="1">
      <c r="A519" s="121"/>
      <c r="B519" s="121"/>
    </row>
    <row r="520" spans="1:2" ht="15" customHeight="1">
      <c r="A520" s="121"/>
      <c r="B520" s="121"/>
    </row>
    <row r="521" spans="1:2" ht="15" customHeight="1">
      <c r="A521" s="121"/>
      <c r="B521" s="121"/>
    </row>
    <row r="522" spans="1:2" ht="15" customHeight="1">
      <c r="A522" s="121"/>
      <c r="B522" s="121"/>
    </row>
    <row r="523" spans="1:2" ht="15" customHeight="1">
      <c r="A523" s="121"/>
      <c r="B523" s="121"/>
    </row>
    <row r="524" spans="1:2" ht="15" customHeight="1">
      <c r="A524" s="121"/>
      <c r="B524" s="121"/>
    </row>
    <row r="525" spans="1:2" ht="15" customHeight="1">
      <c r="A525" s="121"/>
      <c r="B525" s="121"/>
    </row>
    <row r="526" spans="1:2" ht="15" customHeight="1">
      <c r="A526" s="121"/>
      <c r="B526" s="121"/>
    </row>
    <row r="527" spans="1:2" ht="15" customHeight="1">
      <c r="A527" s="121"/>
      <c r="B527" s="121"/>
    </row>
    <row r="528" spans="1:2" ht="15" customHeight="1">
      <c r="A528" s="121"/>
      <c r="B528" s="121"/>
    </row>
    <row r="529" spans="1:2" ht="15" customHeight="1">
      <c r="A529" s="121"/>
      <c r="B529" s="121"/>
    </row>
    <row r="530" spans="1:2" ht="15" customHeight="1">
      <c r="A530" s="121"/>
      <c r="B530" s="121"/>
    </row>
    <row r="531" spans="1:2" ht="15" customHeight="1">
      <c r="A531" s="121"/>
      <c r="B531" s="121"/>
    </row>
    <row r="532" spans="1:2" ht="15" customHeight="1">
      <c r="A532" s="121"/>
      <c r="B532" s="121"/>
    </row>
    <row r="533" spans="1:2" ht="15" customHeight="1">
      <c r="A533" s="121"/>
      <c r="B533" s="121"/>
    </row>
    <row r="534" spans="1:2" ht="15" customHeight="1">
      <c r="A534" s="121"/>
      <c r="B534" s="121"/>
    </row>
    <row r="535" spans="1:2" ht="15" customHeight="1">
      <c r="A535" s="121"/>
      <c r="B535" s="121"/>
    </row>
    <row r="536" spans="1:2" ht="15" customHeight="1">
      <c r="A536" s="121"/>
      <c r="B536" s="121"/>
    </row>
    <row r="537" spans="1:2" ht="15" customHeight="1">
      <c r="A537" s="121"/>
      <c r="B537" s="121"/>
    </row>
    <row r="538" spans="1:2" ht="15" customHeight="1">
      <c r="A538" s="121"/>
      <c r="B538" s="121"/>
    </row>
    <row r="539" spans="1:2" ht="15" customHeight="1">
      <c r="A539" s="121"/>
      <c r="B539" s="121"/>
    </row>
    <row r="540" spans="1:2" ht="15" customHeight="1">
      <c r="A540" s="121"/>
      <c r="B540" s="121"/>
    </row>
    <row r="541" spans="1:2" ht="15" customHeight="1">
      <c r="A541" s="121"/>
      <c r="B541" s="121"/>
    </row>
    <row r="542" spans="1:2" ht="15" customHeight="1">
      <c r="A542" s="121"/>
      <c r="B542" s="121"/>
    </row>
    <row r="543" spans="1:2" ht="15" customHeight="1">
      <c r="A543" s="121"/>
      <c r="B543" s="121"/>
    </row>
    <row r="544" spans="1:2" ht="15" customHeight="1">
      <c r="A544" s="121"/>
      <c r="B544" s="121"/>
    </row>
    <row r="545" spans="1:2" ht="15" customHeight="1">
      <c r="A545" s="121"/>
      <c r="B545" s="121"/>
    </row>
    <row r="546" spans="1:2" ht="15" customHeight="1">
      <c r="A546" s="121"/>
      <c r="B546" s="121"/>
    </row>
    <row r="547" spans="1:2" ht="15" customHeight="1">
      <c r="A547" s="121"/>
      <c r="B547" s="121"/>
    </row>
    <row r="548" spans="1:2" ht="15" customHeight="1">
      <c r="A548" s="121"/>
      <c r="B548" s="121"/>
    </row>
    <row r="549" spans="1:2" ht="15" customHeight="1">
      <c r="A549" s="121"/>
      <c r="B549" s="121"/>
    </row>
    <row r="550" spans="1:2" ht="15" customHeight="1">
      <c r="A550" s="121"/>
      <c r="B550" s="121"/>
    </row>
    <row r="551" spans="1:2" ht="15" customHeight="1">
      <c r="A551" s="121"/>
      <c r="B551" s="121"/>
    </row>
    <row r="552" spans="1:2" ht="15" customHeight="1">
      <c r="A552" s="121"/>
      <c r="B552" s="121"/>
    </row>
    <row r="553" spans="1:2" ht="15" customHeight="1">
      <c r="A553" s="121"/>
      <c r="B553" s="121"/>
    </row>
    <row r="554" spans="1:2" ht="15" customHeight="1">
      <c r="A554" s="121"/>
      <c r="B554" s="121"/>
    </row>
    <row r="555" spans="1:2" ht="15" customHeight="1">
      <c r="A555" s="121"/>
      <c r="B555" s="121"/>
    </row>
    <row r="556" spans="1:2" ht="15" customHeight="1">
      <c r="A556" s="121"/>
      <c r="B556" s="121"/>
    </row>
    <row r="557" spans="1:2" ht="15" customHeight="1">
      <c r="A557" s="121"/>
      <c r="B557" s="121"/>
    </row>
    <row r="558" spans="1:2" ht="15" customHeight="1">
      <c r="A558" s="121"/>
      <c r="B558" s="121"/>
    </row>
    <row r="559" spans="1:2" ht="15" customHeight="1">
      <c r="A559" s="121"/>
      <c r="B559" s="121"/>
    </row>
    <row r="560" spans="1:2" ht="15" customHeight="1">
      <c r="A560" s="121"/>
      <c r="B560" s="121"/>
    </row>
    <row r="561" spans="1:2" ht="15" customHeight="1">
      <c r="A561" s="121"/>
      <c r="B561" s="121"/>
    </row>
    <row r="562" spans="1:2" ht="15" customHeight="1">
      <c r="A562" s="121"/>
      <c r="B562" s="121"/>
    </row>
    <row r="563" spans="1:2" ht="15" customHeight="1">
      <c r="A563" s="121"/>
      <c r="B563" s="121"/>
    </row>
    <row r="564" spans="1:2" ht="15" customHeight="1">
      <c r="A564" s="121"/>
      <c r="B564" s="121"/>
    </row>
    <row r="565" spans="1:2" ht="15" customHeight="1">
      <c r="A565" s="121"/>
      <c r="B565" s="121"/>
    </row>
    <row r="566" spans="1:2" ht="15" customHeight="1">
      <c r="A566" s="121"/>
      <c r="B566" s="121"/>
    </row>
    <row r="567" spans="1:2" ht="15" customHeight="1">
      <c r="A567" s="121"/>
      <c r="B567" s="121"/>
    </row>
    <row r="568" spans="1:2" ht="15" customHeight="1">
      <c r="A568" s="121"/>
      <c r="B568" s="121"/>
    </row>
    <row r="569" spans="1:2" ht="15" customHeight="1">
      <c r="A569" s="121"/>
      <c r="B569" s="121"/>
    </row>
    <row r="570" spans="1:2" ht="15" customHeight="1">
      <c r="A570" s="121"/>
      <c r="B570" s="121"/>
    </row>
    <row r="571" spans="1:2" ht="15" customHeight="1">
      <c r="A571" s="121"/>
      <c r="B571" s="121"/>
    </row>
    <row r="572" spans="1:2" ht="15" customHeight="1">
      <c r="A572" s="121"/>
      <c r="B572" s="121"/>
    </row>
    <row r="573" spans="1:2" ht="15" customHeight="1">
      <c r="A573" s="121"/>
      <c r="B573" s="121"/>
    </row>
    <row r="574" spans="1:2" ht="15" customHeight="1">
      <c r="A574" s="121"/>
      <c r="B574" s="121"/>
    </row>
    <row r="575" spans="1:2" ht="15" customHeight="1">
      <c r="A575" s="121"/>
      <c r="B575" s="121"/>
    </row>
    <row r="576" spans="1:2" ht="15" customHeight="1">
      <c r="A576" s="121"/>
      <c r="B576" s="121"/>
    </row>
    <row r="577" spans="1:2" ht="15" customHeight="1">
      <c r="A577" s="121"/>
      <c r="B577" s="121"/>
    </row>
    <row r="578" spans="1:2" ht="15" customHeight="1">
      <c r="A578" s="121"/>
      <c r="B578" s="121"/>
    </row>
    <row r="579" spans="1:2" ht="15" customHeight="1">
      <c r="A579" s="121"/>
      <c r="B579" s="121"/>
    </row>
    <row r="580" spans="1:2" ht="15" customHeight="1">
      <c r="A580" s="121"/>
      <c r="B580" s="121"/>
    </row>
    <row r="581" spans="1:2" ht="15" customHeight="1">
      <c r="A581" s="121"/>
      <c r="B581" s="121"/>
    </row>
    <row r="582" spans="1:2" ht="15" customHeight="1">
      <c r="A582" s="121"/>
      <c r="B582" s="121"/>
    </row>
    <row r="583" spans="1:2" ht="15" customHeight="1">
      <c r="A583" s="121"/>
      <c r="B583" s="121"/>
    </row>
    <row r="584" spans="1:2" ht="15" customHeight="1">
      <c r="A584" s="121"/>
      <c r="B584" s="121"/>
    </row>
    <row r="585" spans="1:2" ht="15" customHeight="1">
      <c r="A585" s="121"/>
      <c r="B585" s="121"/>
    </row>
    <row r="586" spans="1:2" ht="15" customHeight="1">
      <c r="A586" s="121"/>
      <c r="B586" s="121"/>
    </row>
    <row r="587" spans="1:2" ht="15" customHeight="1">
      <c r="A587" s="121"/>
      <c r="B587" s="121"/>
    </row>
    <row r="588" spans="1:2" ht="15" customHeight="1">
      <c r="A588" s="121"/>
      <c r="B588" s="121"/>
    </row>
    <row r="589" spans="1:2" ht="15" customHeight="1">
      <c r="A589" s="121"/>
      <c r="B589" s="121"/>
    </row>
    <row r="590" spans="1:2" ht="15" customHeight="1">
      <c r="A590" s="121"/>
      <c r="B590" s="121"/>
    </row>
    <row r="591" spans="1:2" ht="15" customHeight="1">
      <c r="A591" s="121"/>
      <c r="B591" s="121"/>
    </row>
    <row r="592" spans="1:2" ht="15" customHeight="1">
      <c r="A592" s="121"/>
      <c r="B592" s="121"/>
    </row>
    <row r="593" spans="1:2" ht="15" customHeight="1">
      <c r="A593" s="121"/>
      <c r="B593" s="121"/>
    </row>
    <row r="594" spans="1:2" ht="15" customHeight="1">
      <c r="A594" s="121"/>
      <c r="B594" s="121"/>
    </row>
    <row r="595" spans="1:2" ht="15" customHeight="1">
      <c r="A595" s="121"/>
      <c r="B595" s="121"/>
    </row>
    <row r="596" spans="1:2" ht="15" customHeight="1">
      <c r="A596" s="121"/>
      <c r="B596" s="121"/>
    </row>
    <row r="597" spans="1:2" ht="15" customHeight="1">
      <c r="A597" s="121"/>
      <c r="B597" s="121"/>
    </row>
    <row r="598" spans="1:2" ht="15" customHeight="1">
      <c r="A598" s="121"/>
      <c r="B598" s="121"/>
    </row>
    <row r="599" spans="1:2" ht="15" customHeight="1">
      <c r="A599" s="121"/>
      <c r="B599" s="121"/>
    </row>
    <row r="600" spans="1:2" ht="15" customHeight="1">
      <c r="A600" s="121"/>
      <c r="B600" s="121"/>
    </row>
    <row r="601" spans="1:2" ht="15" customHeight="1">
      <c r="A601" s="121"/>
      <c r="B601" s="121"/>
    </row>
    <row r="602" spans="1:2" ht="15" customHeight="1">
      <c r="A602" s="121"/>
      <c r="B602" s="121"/>
    </row>
    <row r="603" spans="1:2" ht="15" customHeight="1">
      <c r="A603" s="121"/>
      <c r="B603" s="121"/>
    </row>
    <row r="604" spans="1:2" ht="15" customHeight="1">
      <c r="A604" s="121"/>
      <c r="B604" s="121"/>
    </row>
    <row r="605" spans="1:2" ht="15" customHeight="1">
      <c r="A605" s="121"/>
      <c r="B605" s="121"/>
    </row>
    <row r="606" spans="1:2" ht="15" customHeight="1">
      <c r="A606" s="121"/>
      <c r="B606" s="121"/>
    </row>
    <row r="607" spans="1:2" ht="15" customHeight="1">
      <c r="A607" s="121"/>
      <c r="B607" s="121"/>
    </row>
    <row r="608" spans="1:2" ht="15" customHeight="1">
      <c r="A608" s="121"/>
      <c r="B608" s="121"/>
    </row>
    <row r="609" spans="1:2" ht="15" customHeight="1">
      <c r="A609" s="121"/>
      <c r="B609" s="121"/>
    </row>
    <row r="610" spans="1:2" ht="15" customHeight="1">
      <c r="A610" s="121"/>
      <c r="B610" s="121"/>
    </row>
    <row r="611" spans="1:2" ht="15" customHeight="1">
      <c r="A611" s="121"/>
      <c r="B611" s="121"/>
    </row>
    <row r="612" spans="1:2" ht="15" customHeight="1">
      <c r="A612" s="121"/>
      <c r="B612" s="121"/>
    </row>
    <row r="613" spans="1:2" ht="15" customHeight="1">
      <c r="A613" s="121"/>
      <c r="B613" s="121"/>
    </row>
    <row r="614" spans="1:2" ht="15" customHeight="1">
      <c r="A614" s="121"/>
      <c r="B614" s="121"/>
    </row>
    <row r="615" spans="1:2" ht="15" customHeight="1">
      <c r="A615" s="121"/>
      <c r="B615" s="121"/>
    </row>
    <row r="616" spans="1:2" ht="15" customHeight="1">
      <c r="A616" s="121"/>
      <c r="B616" s="121"/>
    </row>
    <row r="617" spans="1:2" ht="15" customHeight="1">
      <c r="A617" s="121"/>
      <c r="B617" s="121"/>
    </row>
    <row r="618" spans="1:2" ht="15" customHeight="1">
      <c r="A618" s="121"/>
      <c r="B618" s="121"/>
    </row>
    <row r="619" spans="1:2" ht="15" customHeight="1">
      <c r="A619" s="121"/>
      <c r="B619" s="121"/>
    </row>
    <row r="620" spans="1:2" ht="15" customHeight="1">
      <c r="A620" s="121"/>
      <c r="B620" s="121"/>
    </row>
    <row r="621" spans="1:2" ht="15" customHeight="1">
      <c r="A621" s="121"/>
      <c r="B621" s="121"/>
    </row>
    <row r="622" spans="1:2" ht="15" customHeight="1">
      <c r="A622" s="121"/>
      <c r="B622" s="121"/>
    </row>
    <row r="623" spans="1:2" ht="15" customHeight="1">
      <c r="A623" s="121"/>
      <c r="B623" s="121"/>
    </row>
    <row r="624" spans="1:2" ht="15" customHeight="1">
      <c r="A624" s="121"/>
      <c r="B624" s="121"/>
    </row>
    <row r="625" spans="1:2" ht="15" customHeight="1">
      <c r="A625" s="121"/>
      <c r="B625" s="121"/>
    </row>
    <row r="626" spans="1:2" ht="15" customHeight="1">
      <c r="A626" s="121"/>
      <c r="B626" s="121"/>
    </row>
    <row r="627" spans="1:2" ht="15" customHeight="1">
      <c r="A627" s="121"/>
      <c r="B627" s="121"/>
    </row>
    <row r="628" spans="1:2" ht="15" customHeight="1">
      <c r="A628" s="121"/>
      <c r="B628" s="121"/>
    </row>
    <row r="629" spans="1:2" ht="15" customHeight="1">
      <c r="A629" s="121"/>
      <c r="B629" s="121"/>
    </row>
    <row r="630" spans="1:2" ht="15" customHeight="1">
      <c r="A630" s="121"/>
      <c r="B630" s="121"/>
    </row>
    <row r="631" spans="1:2" ht="15" customHeight="1">
      <c r="A631" s="121"/>
      <c r="B631" s="121"/>
    </row>
    <row r="632" spans="1:2" ht="15" customHeight="1">
      <c r="A632" s="121"/>
      <c r="B632" s="121"/>
    </row>
    <row r="633" spans="1:2" ht="15" customHeight="1">
      <c r="A633" s="121"/>
      <c r="B633" s="121"/>
    </row>
    <row r="634" spans="1:2" ht="15" customHeight="1">
      <c r="A634" s="121"/>
      <c r="B634" s="121"/>
    </row>
    <row r="635" spans="1:2" ht="15" customHeight="1">
      <c r="A635" s="121"/>
      <c r="B635" s="121"/>
    </row>
    <row r="636" spans="1:2" ht="15" customHeight="1">
      <c r="A636" s="121"/>
      <c r="B636" s="121"/>
    </row>
    <row r="637" spans="1:2" ht="15" customHeight="1">
      <c r="A637" s="121"/>
      <c r="B637" s="121"/>
    </row>
    <row r="638" spans="1:2" ht="15" customHeight="1">
      <c r="A638" s="121"/>
      <c r="B638" s="121"/>
    </row>
    <row r="639" spans="1:2" ht="15" customHeight="1">
      <c r="A639" s="121"/>
      <c r="B639" s="121"/>
    </row>
    <row r="640" spans="1:2" ht="15" customHeight="1">
      <c r="A640" s="121"/>
      <c r="B640" s="121"/>
    </row>
    <row r="641" spans="1:2" ht="15" customHeight="1">
      <c r="A641" s="121"/>
      <c r="B641" s="121"/>
    </row>
    <row r="642" spans="1:2" ht="15" customHeight="1">
      <c r="A642" s="121"/>
      <c r="B642" s="121"/>
    </row>
    <row r="643" spans="1:2" ht="15" customHeight="1">
      <c r="A643" s="121"/>
      <c r="B643" s="121"/>
    </row>
    <row r="644" spans="1:2" ht="15" customHeight="1">
      <c r="A644" s="121"/>
      <c r="B644" s="121"/>
    </row>
    <row r="645" spans="1:2" ht="15" customHeight="1">
      <c r="A645" s="121"/>
      <c r="B645" s="121"/>
    </row>
    <row r="646" spans="1:2" ht="15" customHeight="1">
      <c r="A646" s="121"/>
      <c r="B646" s="121"/>
    </row>
    <row r="647" spans="1:2" ht="15" customHeight="1">
      <c r="A647" s="121"/>
      <c r="B647" s="121"/>
    </row>
    <row r="648" spans="1:2" ht="15" customHeight="1">
      <c r="A648" s="121"/>
      <c r="B648" s="121"/>
    </row>
    <row r="649" spans="1:2" ht="15" customHeight="1">
      <c r="A649" s="121"/>
      <c r="B649" s="121"/>
    </row>
    <row r="650" spans="1:2" ht="15" customHeight="1">
      <c r="A650" s="121"/>
      <c r="B650" s="121"/>
    </row>
    <row r="651" spans="1:2" ht="15" customHeight="1">
      <c r="A651" s="121"/>
      <c r="B651" s="121"/>
    </row>
    <row r="652" spans="1:2" ht="15" customHeight="1">
      <c r="A652" s="121"/>
      <c r="B652" s="121"/>
    </row>
    <row r="653" spans="1:2" ht="15" customHeight="1">
      <c r="A653" s="121"/>
      <c r="B653" s="121"/>
    </row>
    <row r="654" spans="1:2" ht="15" customHeight="1">
      <c r="A654" s="121"/>
      <c r="B654" s="121"/>
    </row>
    <row r="655" spans="1:2" ht="15" customHeight="1">
      <c r="A655" s="121"/>
      <c r="B655" s="121"/>
    </row>
    <row r="656" spans="1:2" ht="15" customHeight="1">
      <c r="A656" s="121"/>
      <c r="B656" s="121"/>
    </row>
    <row r="657" spans="1:2" ht="15" customHeight="1">
      <c r="A657" s="121"/>
      <c r="B657" s="121"/>
    </row>
    <row r="658" spans="1:2" ht="15" customHeight="1">
      <c r="A658" s="121"/>
      <c r="B658" s="121"/>
    </row>
    <row r="659" spans="1:2" ht="15" customHeight="1">
      <c r="A659" s="121"/>
      <c r="B659" s="121"/>
    </row>
    <row r="660" spans="1:2" ht="15" customHeight="1">
      <c r="A660" s="121"/>
      <c r="B660" s="121"/>
    </row>
    <row r="661" spans="1:2" ht="15" customHeight="1">
      <c r="A661" s="121"/>
      <c r="B661" s="121"/>
    </row>
    <row r="662" spans="1:2" ht="15" customHeight="1">
      <c r="A662" s="121"/>
      <c r="B662" s="121"/>
    </row>
    <row r="663" spans="1:2" ht="15" customHeight="1">
      <c r="A663" s="121"/>
      <c r="B663" s="121"/>
    </row>
    <row r="664" spans="1:2" ht="15" customHeight="1">
      <c r="A664" s="121"/>
      <c r="B664" s="121"/>
    </row>
    <row r="665" spans="1:2" ht="15" customHeight="1">
      <c r="A665" s="121"/>
      <c r="B665" s="121"/>
    </row>
    <row r="666" spans="1:2" ht="15" customHeight="1">
      <c r="A666" s="121"/>
      <c r="B666" s="121"/>
    </row>
    <row r="667" spans="1:2" ht="15" customHeight="1">
      <c r="A667" s="121"/>
      <c r="B667" s="121"/>
    </row>
    <row r="668" spans="1:2" ht="15" customHeight="1">
      <c r="A668" s="121"/>
      <c r="B668" s="121"/>
    </row>
    <row r="669" spans="1:2" ht="15" customHeight="1">
      <c r="A669" s="121"/>
      <c r="B669" s="121"/>
    </row>
    <row r="670" spans="1:2" ht="15" customHeight="1">
      <c r="A670" s="121"/>
      <c r="B670" s="121"/>
    </row>
    <row r="671" spans="1:2" ht="15" customHeight="1">
      <c r="A671" s="121"/>
      <c r="B671" s="121"/>
    </row>
    <row r="672" spans="1:2" ht="15" customHeight="1">
      <c r="A672" s="121"/>
      <c r="B672" s="121"/>
    </row>
    <row r="673" spans="1:2" ht="15" customHeight="1">
      <c r="A673" s="121"/>
      <c r="B673" s="121"/>
    </row>
    <row r="674" spans="1:2" ht="15" customHeight="1">
      <c r="A674" s="121"/>
      <c r="B674" s="121"/>
    </row>
    <row r="675" spans="1:2" ht="15" customHeight="1">
      <c r="A675" s="121"/>
      <c r="B675" s="121"/>
    </row>
    <row r="676" spans="1:2" ht="15" customHeight="1">
      <c r="A676" s="121"/>
      <c r="B676" s="121"/>
    </row>
    <row r="677" spans="1:2" ht="15" customHeight="1">
      <c r="A677" s="121"/>
      <c r="B677" s="121"/>
    </row>
    <row r="678" spans="1:2" ht="15" customHeight="1">
      <c r="A678" s="121"/>
      <c r="B678" s="121"/>
    </row>
    <row r="679" spans="1:2" ht="15" customHeight="1">
      <c r="A679" s="121"/>
      <c r="B679" s="121"/>
    </row>
    <row r="680" spans="1:2" ht="15" customHeight="1">
      <c r="A680" s="121"/>
      <c r="B680" s="121"/>
    </row>
    <row r="681" spans="1:2" ht="15" customHeight="1">
      <c r="A681" s="121"/>
      <c r="B681" s="121"/>
    </row>
    <row r="682" spans="1:2" ht="15" customHeight="1">
      <c r="A682" s="121"/>
      <c r="B682" s="121"/>
    </row>
    <row r="683" spans="1:2" ht="15" customHeight="1">
      <c r="A683" s="121"/>
      <c r="B683" s="121"/>
    </row>
    <row r="684" spans="1:2" ht="15" customHeight="1">
      <c r="A684" s="121"/>
      <c r="B684" s="121"/>
    </row>
    <row r="685" spans="1:2" ht="15" customHeight="1">
      <c r="A685" s="121"/>
      <c r="B685" s="121"/>
    </row>
    <row r="686" spans="1:2" ht="15" customHeight="1">
      <c r="A686" s="121"/>
      <c r="B686" s="121"/>
    </row>
    <row r="687" spans="1:2" ht="15" customHeight="1">
      <c r="A687" s="121"/>
      <c r="B687" s="121"/>
    </row>
    <row r="688" spans="1:2" ht="15" customHeight="1">
      <c r="A688" s="121"/>
      <c r="B688" s="121"/>
    </row>
    <row r="689" spans="1:2" ht="15" customHeight="1">
      <c r="A689" s="121"/>
      <c r="B689" s="121"/>
    </row>
    <row r="690" spans="1:2" ht="15" customHeight="1">
      <c r="A690" s="121"/>
      <c r="B690" s="121"/>
    </row>
    <row r="691" spans="1:2" ht="15" customHeight="1">
      <c r="A691" s="121"/>
      <c r="B691" s="121"/>
    </row>
    <row r="692" spans="1:2" ht="15" customHeight="1">
      <c r="A692" s="121"/>
      <c r="B692" s="121"/>
    </row>
    <row r="693" spans="1:2" ht="15" customHeight="1">
      <c r="A693" s="121"/>
      <c r="B693" s="121"/>
    </row>
    <row r="694" spans="1:2" ht="15" customHeight="1">
      <c r="A694" s="121"/>
      <c r="B694" s="121"/>
    </row>
    <row r="695" spans="1:2" ht="15" customHeight="1">
      <c r="A695" s="121"/>
      <c r="B695" s="121"/>
    </row>
    <row r="696" spans="1:2" ht="15" customHeight="1">
      <c r="A696" s="121"/>
      <c r="B696" s="121"/>
    </row>
    <row r="697" spans="1:2" ht="15" customHeight="1">
      <c r="A697" s="121"/>
      <c r="B697" s="121"/>
    </row>
    <row r="698" spans="1:2" ht="15" customHeight="1">
      <c r="A698" s="121"/>
      <c r="B698" s="121"/>
    </row>
    <row r="699" spans="1:2" ht="15" customHeight="1">
      <c r="A699" s="121"/>
      <c r="B699" s="121"/>
    </row>
    <row r="700" spans="1:2" ht="15" customHeight="1">
      <c r="A700" s="121"/>
      <c r="B700" s="121"/>
    </row>
    <row r="701" spans="1:2" ht="15" customHeight="1">
      <c r="A701" s="121"/>
      <c r="B701" s="121"/>
    </row>
    <row r="702" spans="1:2" ht="15" customHeight="1">
      <c r="A702" s="121"/>
      <c r="B702" s="121"/>
    </row>
    <row r="703" spans="1:2" ht="15" customHeight="1">
      <c r="A703" s="121"/>
      <c r="B703" s="121"/>
    </row>
    <row r="704" spans="1:2" ht="15" customHeight="1">
      <c r="A704" s="121"/>
      <c r="B704" s="121"/>
    </row>
    <row r="705" spans="1:2" ht="15" customHeight="1">
      <c r="A705" s="121"/>
      <c r="B705" s="121"/>
    </row>
    <row r="706" spans="1:2" ht="15" customHeight="1">
      <c r="A706" s="121"/>
      <c r="B706" s="121"/>
    </row>
    <row r="707" spans="1:2" ht="15" customHeight="1">
      <c r="A707" s="121"/>
      <c r="B707" s="121"/>
    </row>
    <row r="708" spans="1:2" ht="15" customHeight="1">
      <c r="A708" s="121"/>
      <c r="B708" s="121"/>
    </row>
    <row r="709" spans="1:2" ht="15" customHeight="1">
      <c r="A709" s="121"/>
      <c r="B709" s="121"/>
    </row>
    <row r="710" spans="1:2" ht="15" customHeight="1">
      <c r="A710" s="121"/>
      <c r="B710" s="121"/>
    </row>
    <row r="711" spans="1:2" ht="15" customHeight="1">
      <c r="A711" s="121"/>
      <c r="B711" s="121"/>
    </row>
    <row r="712" spans="1:2" ht="15" customHeight="1">
      <c r="A712" s="121"/>
      <c r="B712" s="121"/>
    </row>
    <row r="713" spans="1:2" ht="15" customHeight="1">
      <c r="A713" s="121"/>
      <c r="B713" s="121"/>
    </row>
    <row r="714" spans="1:2" ht="15" customHeight="1">
      <c r="A714" s="121"/>
      <c r="B714" s="121"/>
    </row>
    <row r="715" spans="1:2" ht="15" customHeight="1">
      <c r="A715" s="121"/>
      <c r="B715" s="121"/>
    </row>
    <row r="716" spans="1:2" ht="15" customHeight="1">
      <c r="A716" s="121"/>
      <c r="B716" s="121"/>
    </row>
    <row r="717" spans="1:2" ht="15" customHeight="1">
      <c r="A717" s="121"/>
      <c r="B717" s="121"/>
    </row>
    <row r="718" spans="1:2" ht="15" customHeight="1">
      <c r="A718" s="121"/>
      <c r="B718" s="121"/>
    </row>
    <row r="719" spans="1:2" ht="15" customHeight="1">
      <c r="A719" s="121"/>
      <c r="B719" s="121"/>
    </row>
    <row r="720" spans="1:2" ht="15" customHeight="1">
      <c r="A720" s="121"/>
      <c r="B720" s="121"/>
    </row>
    <row r="721" spans="1:2" ht="15" customHeight="1">
      <c r="A721" s="121"/>
      <c r="B721" s="121"/>
    </row>
    <row r="722" spans="1:2" ht="15" customHeight="1">
      <c r="A722" s="121"/>
      <c r="B722" s="121"/>
    </row>
    <row r="723" spans="1:2" ht="15" customHeight="1">
      <c r="A723" s="121"/>
      <c r="B723" s="121"/>
    </row>
    <row r="724" spans="1:2" ht="15" customHeight="1">
      <c r="A724" s="121"/>
      <c r="B724" s="121"/>
    </row>
    <row r="725" spans="1:2" ht="15" customHeight="1">
      <c r="A725" s="121"/>
      <c r="B725" s="121"/>
    </row>
    <row r="726" spans="1:2" ht="15" customHeight="1">
      <c r="A726" s="121"/>
      <c r="B726" s="121"/>
    </row>
    <row r="727" spans="1:2" ht="15" customHeight="1">
      <c r="A727" s="121"/>
      <c r="B727" s="121"/>
    </row>
    <row r="728" spans="1:2" ht="15" customHeight="1">
      <c r="A728" s="121"/>
      <c r="B728" s="121"/>
    </row>
    <row r="729" spans="1:2" ht="15" customHeight="1">
      <c r="A729" s="121"/>
      <c r="B729" s="121"/>
    </row>
    <row r="730" spans="1:2" ht="15" customHeight="1">
      <c r="A730" s="121"/>
      <c r="B730" s="121"/>
    </row>
    <row r="731" spans="1:2" ht="15" customHeight="1">
      <c r="A731" s="121"/>
      <c r="B731" s="121"/>
    </row>
    <row r="732" spans="1:2" ht="15" customHeight="1">
      <c r="A732" s="121"/>
      <c r="B732" s="121"/>
    </row>
    <row r="733" spans="1:2" ht="15" customHeight="1">
      <c r="A733" s="121"/>
      <c r="B733" s="121"/>
    </row>
    <row r="734" spans="1:2" ht="15" customHeight="1">
      <c r="A734" s="121"/>
      <c r="B734" s="121"/>
    </row>
    <row r="735" spans="1:2" ht="15" customHeight="1">
      <c r="A735" s="121"/>
      <c r="B735" s="121"/>
    </row>
    <row r="736" spans="1:2" ht="15" customHeight="1">
      <c r="A736" s="121"/>
      <c r="B736" s="121"/>
    </row>
    <row r="737" spans="1:2" ht="15" customHeight="1">
      <c r="A737" s="121"/>
      <c r="B737" s="121"/>
    </row>
    <row r="738" spans="1:2" ht="15" customHeight="1">
      <c r="A738" s="121"/>
      <c r="B738" s="121"/>
    </row>
    <row r="739" spans="1:2" ht="15" customHeight="1">
      <c r="A739" s="121"/>
      <c r="B739" s="121"/>
    </row>
    <row r="740" spans="1:2" ht="15" customHeight="1">
      <c r="A740" s="121"/>
      <c r="B740" s="121"/>
    </row>
    <row r="741" spans="1:2" ht="15" customHeight="1">
      <c r="A741" s="121"/>
      <c r="B741" s="121"/>
    </row>
    <row r="742" spans="1:2" ht="15" customHeight="1">
      <c r="A742" s="121"/>
      <c r="B742" s="121"/>
    </row>
    <row r="743" spans="1:2" ht="15" customHeight="1">
      <c r="A743" s="121"/>
      <c r="B743" s="121"/>
    </row>
    <row r="744" spans="1:2" ht="15" customHeight="1">
      <c r="A744" s="121"/>
      <c r="B744" s="121"/>
    </row>
    <row r="745" spans="1:2" ht="15" customHeight="1">
      <c r="A745" s="121"/>
      <c r="B745" s="121"/>
    </row>
    <row r="746" spans="1:2" ht="15" customHeight="1">
      <c r="A746" s="121"/>
      <c r="B746" s="121"/>
    </row>
    <row r="747" spans="1:2" ht="15" customHeight="1">
      <c r="A747" s="121"/>
      <c r="B747" s="121"/>
    </row>
    <row r="748" spans="1:2" ht="15" customHeight="1">
      <c r="A748" s="121"/>
      <c r="B748" s="121"/>
    </row>
    <row r="749" spans="1:2" ht="15" customHeight="1">
      <c r="A749" s="121"/>
      <c r="B749" s="121"/>
    </row>
    <row r="750" spans="1:2" ht="15" customHeight="1">
      <c r="A750" s="121"/>
      <c r="B750" s="121"/>
    </row>
    <row r="751" spans="1:2" ht="15" customHeight="1">
      <c r="A751" s="121"/>
      <c r="B751" s="121"/>
    </row>
    <row r="752" spans="1:2" ht="15" customHeight="1">
      <c r="A752" s="121"/>
      <c r="B752" s="121"/>
    </row>
    <row r="753" spans="1:2" ht="15" customHeight="1">
      <c r="A753" s="121"/>
      <c r="B753" s="121"/>
    </row>
    <row r="754" spans="1:2" ht="15" customHeight="1">
      <c r="A754" s="121"/>
      <c r="B754" s="121"/>
    </row>
    <row r="755" spans="1:2" ht="15" customHeight="1">
      <c r="A755" s="121"/>
      <c r="B755" s="121"/>
    </row>
    <row r="756" spans="1:2" ht="15" customHeight="1">
      <c r="A756" s="121"/>
      <c r="B756" s="121"/>
    </row>
    <row r="757" spans="1:2" ht="15" customHeight="1">
      <c r="A757" s="121"/>
      <c r="B757" s="121"/>
    </row>
    <row r="758" spans="1:2" ht="15" customHeight="1">
      <c r="A758" s="121"/>
      <c r="B758" s="121"/>
    </row>
    <row r="759" spans="1:2" ht="15" customHeight="1">
      <c r="A759" s="121"/>
      <c r="B759" s="121"/>
    </row>
    <row r="760" spans="1:2" ht="15" customHeight="1">
      <c r="A760" s="121"/>
      <c r="B760" s="121"/>
    </row>
    <row r="761" spans="1:2" ht="15" customHeight="1">
      <c r="A761" s="121"/>
      <c r="B761" s="121"/>
    </row>
    <row r="762" spans="1:2" ht="15" customHeight="1">
      <c r="A762" s="121"/>
      <c r="B762" s="121"/>
    </row>
    <row r="763" spans="1:2" ht="15" customHeight="1">
      <c r="A763" s="121"/>
      <c r="B763" s="121"/>
    </row>
    <row r="764" spans="1:2" ht="15" customHeight="1">
      <c r="A764" s="121"/>
      <c r="B764" s="121"/>
    </row>
    <row r="765" spans="1:2" ht="15" customHeight="1">
      <c r="A765" s="121"/>
      <c r="B765" s="121"/>
    </row>
    <row r="766" spans="1:2" ht="15" customHeight="1">
      <c r="A766" s="121"/>
      <c r="B766" s="121"/>
    </row>
    <row r="767" spans="1:2" ht="15" customHeight="1">
      <c r="A767" s="121"/>
      <c r="B767" s="121"/>
    </row>
    <row r="768" spans="1:2" ht="15" customHeight="1">
      <c r="A768" s="121"/>
      <c r="B768" s="121"/>
    </row>
    <row r="769" spans="1:2" ht="15" customHeight="1">
      <c r="A769" s="121"/>
      <c r="B769" s="121"/>
    </row>
    <row r="770" spans="1:2" ht="15" customHeight="1">
      <c r="A770" s="121"/>
      <c r="B770" s="121"/>
    </row>
    <row r="771" spans="1:2" ht="15" customHeight="1">
      <c r="A771" s="121"/>
      <c r="B771" s="121"/>
    </row>
    <row r="772" spans="1:2" ht="15" customHeight="1">
      <c r="A772" s="121"/>
      <c r="B772" s="121"/>
    </row>
    <row r="773" spans="1:2" ht="15" customHeight="1">
      <c r="A773" s="121"/>
      <c r="B773" s="121"/>
    </row>
    <row r="774" spans="1:2" ht="15" customHeight="1">
      <c r="A774" s="121"/>
      <c r="B774" s="121"/>
    </row>
    <row r="775" spans="1:2" ht="15" customHeight="1">
      <c r="A775" s="121"/>
      <c r="B775" s="121"/>
    </row>
    <row r="776" spans="1:2" ht="15" customHeight="1">
      <c r="A776" s="121"/>
      <c r="B776" s="121"/>
    </row>
    <row r="777" spans="1:2" ht="15" customHeight="1">
      <c r="A777" s="121"/>
      <c r="B777" s="121"/>
    </row>
    <row r="778" spans="1:2" ht="15" customHeight="1">
      <c r="A778" s="121"/>
      <c r="B778" s="121"/>
    </row>
    <row r="779" spans="1:2" ht="15" customHeight="1">
      <c r="A779" s="121"/>
      <c r="B779" s="121"/>
    </row>
    <row r="780" spans="1:2" ht="15" customHeight="1">
      <c r="A780" s="121"/>
      <c r="B780" s="121"/>
    </row>
    <row r="781" spans="1:2" ht="15" customHeight="1">
      <c r="A781" s="121"/>
      <c r="B781" s="121"/>
    </row>
    <row r="782" spans="1:2" ht="15" customHeight="1">
      <c r="A782" s="121"/>
      <c r="B782" s="121"/>
    </row>
    <row r="783" spans="1:2" ht="15" customHeight="1">
      <c r="A783" s="121"/>
      <c r="B783" s="121"/>
    </row>
    <row r="784" spans="1:2" ht="15" customHeight="1">
      <c r="A784" s="121"/>
      <c r="B784" s="121"/>
    </row>
    <row r="785" spans="1:2" ht="15" customHeight="1">
      <c r="A785" s="121"/>
      <c r="B785" s="121"/>
    </row>
    <row r="786" spans="1:2" ht="15" customHeight="1">
      <c r="A786" s="121"/>
      <c r="B786" s="121"/>
    </row>
    <row r="787" spans="1:2" ht="15" customHeight="1">
      <c r="A787" s="121"/>
      <c r="B787" s="121"/>
    </row>
    <row r="788" spans="1:2" ht="15" customHeight="1">
      <c r="A788" s="121"/>
      <c r="B788" s="121"/>
    </row>
    <row r="789" spans="1:2" ht="15" customHeight="1">
      <c r="A789" s="121"/>
      <c r="B789" s="121"/>
    </row>
    <row r="790" spans="1:2" ht="15" customHeight="1">
      <c r="A790" s="121"/>
      <c r="B790" s="121"/>
    </row>
    <row r="791" spans="1:2" ht="15" customHeight="1">
      <c r="A791" s="121"/>
      <c r="B791" s="121"/>
    </row>
    <row r="792" spans="1:2" ht="15" customHeight="1">
      <c r="A792" s="121"/>
      <c r="B792" s="121"/>
    </row>
    <row r="793" spans="1:2" ht="15" customHeight="1">
      <c r="A793" s="121"/>
      <c r="B793" s="121"/>
    </row>
    <row r="794" spans="1:2" ht="15" customHeight="1">
      <c r="A794" s="121"/>
      <c r="B794" s="121"/>
    </row>
    <row r="795" spans="1:2" ht="15" customHeight="1">
      <c r="A795" s="121"/>
      <c r="B795" s="121"/>
    </row>
    <row r="796" spans="1:2" ht="15" customHeight="1">
      <c r="A796" s="121"/>
      <c r="B796" s="121"/>
    </row>
    <row r="797" spans="1:2" ht="15" customHeight="1">
      <c r="A797" s="121"/>
      <c r="B797" s="121"/>
    </row>
    <row r="798" spans="1:2" ht="15" customHeight="1">
      <c r="A798" s="121"/>
      <c r="B798" s="121"/>
    </row>
    <row r="799" spans="1:2" ht="15" customHeight="1">
      <c r="A799" s="121"/>
      <c r="B799" s="121"/>
    </row>
    <row r="800" spans="1:2" ht="15" customHeight="1">
      <c r="A800" s="121"/>
      <c r="B800" s="121"/>
    </row>
    <row r="801" spans="1:2" ht="15" customHeight="1">
      <c r="A801" s="121"/>
      <c r="B801" s="121"/>
    </row>
    <row r="802" spans="1:2" ht="15" customHeight="1">
      <c r="A802" s="121"/>
      <c r="B802" s="121"/>
    </row>
    <row r="803" spans="1:2" ht="15" customHeight="1">
      <c r="A803" s="121"/>
      <c r="B803" s="121"/>
    </row>
    <row r="804" spans="1:2" ht="15" customHeight="1">
      <c r="A804" s="121"/>
      <c r="B804" s="121"/>
    </row>
    <row r="805" spans="1:2" ht="15" customHeight="1">
      <c r="A805" s="121"/>
      <c r="B805" s="121"/>
    </row>
    <row r="806" spans="1:2" ht="15" customHeight="1">
      <c r="A806" s="121"/>
      <c r="B806" s="121"/>
    </row>
    <row r="807" spans="1:2" ht="15" customHeight="1">
      <c r="A807" s="121"/>
      <c r="B807" s="121"/>
    </row>
    <row r="808" spans="1:2" ht="15" customHeight="1">
      <c r="A808" s="121"/>
      <c r="B808" s="121"/>
    </row>
    <row r="809" spans="1:2" ht="15" customHeight="1">
      <c r="A809" s="121"/>
      <c r="B809" s="121"/>
    </row>
    <row r="810" spans="1:2" ht="15" customHeight="1">
      <c r="A810" s="121"/>
      <c r="B810" s="121"/>
    </row>
    <row r="811" spans="1:2" ht="15" customHeight="1">
      <c r="A811" s="121"/>
      <c r="B811" s="121"/>
    </row>
    <row r="812" spans="1:2" ht="15" customHeight="1">
      <c r="A812" s="121"/>
      <c r="B812" s="121"/>
    </row>
    <row r="813" spans="1:2" ht="15" customHeight="1">
      <c r="A813" s="121"/>
      <c r="B813" s="121"/>
    </row>
    <row r="814" spans="1:2" ht="15" customHeight="1">
      <c r="A814" s="121"/>
      <c r="B814" s="121"/>
    </row>
    <row r="815" spans="1:2" ht="15" customHeight="1">
      <c r="A815" s="121"/>
      <c r="B815" s="121"/>
    </row>
    <row r="816" spans="1:2" ht="15" customHeight="1">
      <c r="A816" s="121"/>
      <c r="B816" s="121"/>
    </row>
    <row r="817" spans="1:2" ht="15" customHeight="1">
      <c r="A817" s="121"/>
      <c r="B817" s="121"/>
    </row>
    <row r="818" spans="1:2" ht="15" customHeight="1">
      <c r="A818" s="121"/>
      <c r="B818" s="121"/>
    </row>
    <row r="819" spans="1:2" ht="15" customHeight="1">
      <c r="A819" s="121"/>
      <c r="B819" s="121"/>
    </row>
    <row r="820" spans="1:2" ht="15" customHeight="1">
      <c r="A820" s="121"/>
      <c r="B820" s="121"/>
    </row>
    <row r="821" spans="1:2" ht="15" customHeight="1">
      <c r="A821" s="121"/>
      <c r="B821" s="121"/>
    </row>
    <row r="822" spans="1:2" ht="15" customHeight="1">
      <c r="A822" s="121"/>
      <c r="B822" s="121"/>
    </row>
    <row r="823" spans="1:2" ht="15" customHeight="1">
      <c r="A823" s="121"/>
      <c r="B823" s="121"/>
    </row>
    <row r="824" spans="1:2" ht="15" customHeight="1">
      <c r="A824" s="121"/>
      <c r="B824" s="121"/>
    </row>
    <row r="825" spans="1:2" ht="15" customHeight="1">
      <c r="A825" s="121"/>
      <c r="B825" s="121"/>
    </row>
    <row r="826" spans="1:2" ht="15" customHeight="1">
      <c r="A826" s="121"/>
      <c r="B826" s="121"/>
    </row>
    <row r="827" spans="1:2" ht="15" customHeight="1">
      <c r="A827" s="121"/>
      <c r="B827" s="121"/>
    </row>
    <row r="828" spans="1:2" ht="15" customHeight="1">
      <c r="A828" s="121"/>
      <c r="B828" s="121"/>
    </row>
    <row r="829" spans="1:2" ht="15" customHeight="1">
      <c r="A829" s="121"/>
      <c r="B829" s="121"/>
    </row>
    <row r="830" spans="1:2" ht="15" customHeight="1">
      <c r="A830" s="121"/>
      <c r="B830" s="121"/>
    </row>
    <row r="831" spans="1:2" ht="15" customHeight="1">
      <c r="A831" s="121"/>
      <c r="B831" s="121"/>
    </row>
    <row r="832" spans="1:2" ht="15" customHeight="1">
      <c r="A832" s="121"/>
      <c r="B832" s="121"/>
    </row>
    <row r="833" spans="1:2" ht="15" customHeight="1">
      <c r="A833" s="121"/>
      <c r="B833" s="121"/>
    </row>
    <row r="834" spans="1:2" ht="15" customHeight="1">
      <c r="A834" s="121"/>
      <c r="B834" s="121"/>
    </row>
    <row r="835" spans="1:2" ht="15" customHeight="1">
      <c r="A835" s="121"/>
      <c r="B835" s="121"/>
    </row>
    <row r="836" spans="1:2" ht="15" customHeight="1">
      <c r="A836" s="121"/>
      <c r="B836" s="121"/>
    </row>
    <row r="837" spans="1:2" ht="15" customHeight="1">
      <c r="A837" s="121"/>
      <c r="B837" s="121"/>
    </row>
    <row r="838" spans="1:2" ht="15" customHeight="1">
      <c r="A838" s="121"/>
      <c r="B838" s="121"/>
    </row>
    <row r="839" spans="1:2" ht="15" customHeight="1">
      <c r="A839" s="121"/>
      <c r="B839" s="121"/>
    </row>
    <row r="840" spans="1:2" ht="15" customHeight="1">
      <c r="A840" s="121"/>
      <c r="B840" s="121"/>
    </row>
    <row r="841" spans="1:2" ht="15" customHeight="1">
      <c r="A841" s="121"/>
      <c r="B841" s="121"/>
    </row>
    <row r="842" spans="1:2" ht="15" customHeight="1">
      <c r="A842" s="121"/>
      <c r="B842" s="121"/>
    </row>
    <row r="843" spans="1:2" ht="15" customHeight="1">
      <c r="A843" s="121"/>
      <c r="B843" s="121"/>
    </row>
    <row r="844" spans="1:2" ht="15" customHeight="1">
      <c r="A844" s="121"/>
      <c r="B844" s="121"/>
    </row>
    <row r="845" spans="1:2" ht="15" customHeight="1">
      <c r="A845" s="121"/>
      <c r="B845" s="121"/>
    </row>
    <row r="846" spans="1:2" ht="15" customHeight="1">
      <c r="A846" s="121"/>
      <c r="B846" s="121"/>
    </row>
    <row r="847" spans="1:2" ht="15" customHeight="1">
      <c r="A847" s="121"/>
      <c r="B847" s="121"/>
    </row>
    <row r="848" spans="1:2" ht="15" customHeight="1">
      <c r="A848" s="121"/>
      <c r="B848" s="121"/>
    </row>
    <row r="849" spans="1:2" ht="15" customHeight="1">
      <c r="A849" s="121"/>
      <c r="B849" s="121"/>
    </row>
    <row r="850" spans="1:2" ht="15" customHeight="1">
      <c r="A850" s="121"/>
      <c r="B850" s="121"/>
    </row>
    <row r="851" spans="1:2" ht="15" customHeight="1">
      <c r="A851" s="121"/>
      <c r="B851" s="121"/>
    </row>
    <row r="852" spans="1:2" ht="15" customHeight="1">
      <c r="A852" s="121"/>
      <c r="B852" s="121"/>
    </row>
    <row r="853" spans="1:2" ht="15" customHeight="1">
      <c r="A853" s="121"/>
      <c r="B853" s="121"/>
    </row>
    <row r="854" spans="1:2" ht="15" customHeight="1">
      <c r="A854" s="121"/>
      <c r="B854" s="121"/>
    </row>
    <row r="855" spans="1:2" ht="15" customHeight="1">
      <c r="A855" s="121"/>
      <c r="B855" s="121"/>
    </row>
    <row r="856" spans="1:2" ht="15" customHeight="1">
      <c r="A856" s="121"/>
      <c r="B856" s="121"/>
    </row>
    <row r="857" spans="1:2" ht="15" customHeight="1">
      <c r="A857" s="121"/>
      <c r="B857" s="121"/>
    </row>
    <row r="858" spans="1:2" ht="15" customHeight="1">
      <c r="A858" s="121"/>
      <c r="B858" s="121"/>
    </row>
    <row r="859" spans="1:2" ht="15" customHeight="1">
      <c r="A859" s="121"/>
      <c r="B859" s="121"/>
    </row>
    <row r="860" spans="1:2" ht="15" customHeight="1">
      <c r="A860" s="121"/>
      <c r="B860" s="121"/>
    </row>
    <row r="861" spans="1:2" ht="15" customHeight="1">
      <c r="A861" s="121"/>
      <c r="B861" s="121"/>
    </row>
    <row r="862" spans="1:2" ht="15" customHeight="1">
      <c r="A862" s="121"/>
      <c r="B862" s="121"/>
    </row>
    <row r="863" spans="1:2" ht="15" customHeight="1">
      <c r="A863" s="121"/>
      <c r="B863" s="121"/>
    </row>
    <row r="864" spans="1:2" ht="15" customHeight="1">
      <c r="A864" s="121"/>
      <c r="B864" s="121"/>
    </row>
    <row r="865" spans="1:2" ht="15" customHeight="1">
      <c r="A865" s="121"/>
      <c r="B865" s="121"/>
    </row>
    <row r="866" spans="1:2" ht="15" customHeight="1">
      <c r="A866" s="121"/>
      <c r="B866" s="121"/>
    </row>
    <row r="867" spans="1:2" ht="15" customHeight="1">
      <c r="A867" s="121"/>
      <c r="B867" s="121"/>
    </row>
    <row r="868" spans="1:2" ht="15" customHeight="1">
      <c r="A868" s="121"/>
      <c r="B868" s="121"/>
    </row>
    <row r="869" spans="1:2" ht="15" customHeight="1">
      <c r="A869" s="121"/>
      <c r="B869" s="121"/>
    </row>
    <row r="870" spans="1:2" ht="15" customHeight="1">
      <c r="A870" s="121"/>
      <c r="B870" s="121"/>
    </row>
    <row r="871" spans="1:2" ht="15" customHeight="1">
      <c r="A871" s="121"/>
      <c r="B871" s="121"/>
    </row>
    <row r="872" spans="1:2" ht="15" customHeight="1">
      <c r="A872" s="121"/>
      <c r="B872" s="121"/>
    </row>
    <row r="873" spans="1:2" ht="15" customHeight="1">
      <c r="A873" s="121"/>
      <c r="B873" s="121"/>
    </row>
    <row r="874" spans="1:2" ht="15" customHeight="1">
      <c r="A874" s="121"/>
      <c r="B874" s="121"/>
    </row>
    <row r="875" spans="1:2" ht="15" customHeight="1">
      <c r="A875" s="121"/>
      <c r="B875" s="121"/>
    </row>
    <row r="876" spans="1:2" ht="15" customHeight="1">
      <c r="A876" s="121"/>
      <c r="B876" s="121"/>
    </row>
    <row r="877" spans="1:2" ht="15" customHeight="1">
      <c r="A877" s="121"/>
      <c r="B877" s="121"/>
    </row>
    <row r="878" spans="1:2" ht="15" customHeight="1">
      <c r="A878" s="121"/>
      <c r="B878" s="121"/>
    </row>
    <row r="879" spans="1:2" ht="15" customHeight="1">
      <c r="A879" s="121"/>
      <c r="B879" s="121"/>
    </row>
    <row r="880" spans="1:2" ht="15" customHeight="1">
      <c r="A880" s="121"/>
      <c r="B880" s="121"/>
    </row>
    <row r="881" spans="1:2" ht="15" customHeight="1">
      <c r="A881" s="121"/>
      <c r="B881" s="121"/>
    </row>
    <row r="882" spans="1:2" ht="15" customHeight="1">
      <c r="A882" s="121"/>
      <c r="B882" s="121"/>
    </row>
    <row r="883" spans="1:2" ht="15" customHeight="1">
      <c r="A883" s="121"/>
      <c r="B883" s="121"/>
    </row>
    <row r="884" spans="1:2" ht="15" customHeight="1">
      <c r="A884" s="121"/>
      <c r="B884" s="121"/>
    </row>
    <row r="885" spans="1:2" ht="15" customHeight="1">
      <c r="A885" s="121"/>
      <c r="B885" s="121"/>
    </row>
    <row r="886" spans="1:2" ht="15" customHeight="1">
      <c r="A886" s="121"/>
      <c r="B886" s="121"/>
    </row>
    <row r="887" spans="1:2" ht="15" customHeight="1">
      <c r="A887" s="121"/>
      <c r="B887" s="121"/>
    </row>
    <row r="888" spans="1:2" ht="15" customHeight="1">
      <c r="A888" s="121"/>
      <c r="B888" s="121"/>
    </row>
    <row r="889" spans="1:2" ht="15" customHeight="1">
      <c r="A889" s="121"/>
      <c r="B889" s="121"/>
    </row>
    <row r="890" spans="1:2" ht="15" customHeight="1">
      <c r="A890" s="121"/>
      <c r="B890" s="121"/>
    </row>
    <row r="891" spans="1:2" ht="15" customHeight="1">
      <c r="A891" s="121"/>
      <c r="B891" s="121"/>
    </row>
    <row r="892" spans="1:2" ht="15" customHeight="1">
      <c r="A892" s="121"/>
      <c r="B892" s="121"/>
    </row>
    <row r="893" spans="1:2" ht="15" customHeight="1">
      <c r="A893" s="121"/>
      <c r="B893" s="121"/>
    </row>
    <row r="894" spans="1:2" ht="15" customHeight="1">
      <c r="A894" s="121"/>
      <c r="B894" s="121"/>
    </row>
    <row r="895" spans="1:2" ht="15" customHeight="1">
      <c r="A895" s="121"/>
      <c r="B895" s="121"/>
    </row>
    <row r="896" spans="1:2" ht="15" customHeight="1">
      <c r="A896" s="121"/>
      <c r="B896" s="121"/>
    </row>
    <row r="897" spans="1:2" ht="15" customHeight="1">
      <c r="A897" s="121"/>
      <c r="B897" s="121"/>
    </row>
    <row r="898" spans="1:2" ht="15" customHeight="1">
      <c r="A898" s="121"/>
      <c r="B898" s="121"/>
    </row>
    <row r="899" spans="1:2" ht="15" customHeight="1">
      <c r="A899" s="121"/>
      <c r="B899" s="121"/>
    </row>
    <row r="900" spans="1:2" ht="15" customHeight="1">
      <c r="A900" s="121"/>
      <c r="B900" s="121"/>
    </row>
    <row r="901" spans="1:2" ht="15" customHeight="1">
      <c r="A901" s="121"/>
      <c r="B901" s="121"/>
    </row>
    <row r="902" spans="1:2" ht="15" customHeight="1">
      <c r="A902" s="121"/>
      <c r="B902" s="121"/>
    </row>
    <row r="903" spans="1:2" ht="15" customHeight="1">
      <c r="A903" s="121"/>
      <c r="B903" s="121"/>
    </row>
    <row r="904" spans="1:2" ht="15" customHeight="1">
      <c r="A904" s="121"/>
      <c r="B904" s="121"/>
    </row>
    <row r="905" spans="1:2" ht="15" customHeight="1">
      <c r="A905" s="121"/>
      <c r="B905" s="121"/>
    </row>
    <row r="906" spans="1:2" ht="15" customHeight="1">
      <c r="A906" s="121"/>
      <c r="B906" s="121"/>
    </row>
    <row r="907" spans="1:2" ht="15" customHeight="1">
      <c r="A907" s="121"/>
      <c r="B907" s="121"/>
    </row>
    <row r="908" spans="1:2" ht="15" customHeight="1">
      <c r="A908" s="121"/>
      <c r="B908" s="121"/>
    </row>
    <row r="909" spans="1:2" ht="15" customHeight="1">
      <c r="A909" s="121"/>
      <c r="B909" s="121"/>
    </row>
    <row r="910" spans="1:2" ht="15" customHeight="1">
      <c r="A910" s="121"/>
      <c r="B910" s="121"/>
    </row>
    <row r="911" spans="1:2" ht="15" customHeight="1">
      <c r="A911" s="121"/>
      <c r="B911" s="121"/>
    </row>
    <row r="912" spans="1:2" ht="15" customHeight="1">
      <c r="A912" s="121"/>
      <c r="B912" s="121"/>
    </row>
    <row r="913" spans="1:2" ht="15" customHeight="1">
      <c r="A913" s="121"/>
      <c r="B913" s="121"/>
    </row>
    <row r="914" spans="1:2" ht="15" customHeight="1">
      <c r="A914" s="121"/>
      <c r="B914" s="121"/>
    </row>
    <row r="915" spans="1:2" ht="15" customHeight="1">
      <c r="A915" s="121"/>
      <c r="B915" s="121"/>
    </row>
    <row r="916" spans="1:2" ht="15" customHeight="1">
      <c r="A916" s="121"/>
      <c r="B916" s="121"/>
    </row>
    <row r="917" spans="1:2" ht="15" customHeight="1">
      <c r="A917" s="121"/>
      <c r="B917" s="121"/>
    </row>
    <row r="918" spans="1:2" ht="15" customHeight="1">
      <c r="A918" s="121"/>
      <c r="B918" s="121"/>
    </row>
    <row r="919" spans="1:2" ht="15" customHeight="1">
      <c r="A919" s="121"/>
      <c r="B919" s="121"/>
    </row>
    <row r="920" spans="1:2" ht="15" customHeight="1">
      <c r="A920" s="121"/>
      <c r="B920" s="121"/>
    </row>
    <row r="921" spans="1:2" ht="15" customHeight="1">
      <c r="A921" s="121"/>
      <c r="B921" s="121"/>
    </row>
    <row r="922" spans="1:2" ht="15" customHeight="1">
      <c r="A922" s="121"/>
      <c r="B922" s="121"/>
    </row>
    <row r="923" spans="1:2" ht="15" customHeight="1">
      <c r="A923" s="121"/>
      <c r="B923" s="121"/>
    </row>
    <row r="924" spans="1:2" ht="15" customHeight="1">
      <c r="A924" s="121"/>
      <c r="B924" s="121"/>
    </row>
    <row r="925" spans="1:2" ht="15" customHeight="1">
      <c r="A925" s="121"/>
      <c r="B925" s="121"/>
    </row>
    <row r="926" spans="1:2" ht="15" customHeight="1">
      <c r="A926" s="121"/>
      <c r="B926" s="121"/>
    </row>
    <row r="927" spans="1:2" ht="15" customHeight="1">
      <c r="A927" s="121"/>
      <c r="B927" s="121"/>
    </row>
    <row r="928" spans="1:2" ht="15" customHeight="1">
      <c r="A928" s="121"/>
      <c r="B928" s="121"/>
    </row>
    <row r="929" spans="1:2" ht="15" customHeight="1">
      <c r="A929" s="121"/>
      <c r="B929" s="121"/>
    </row>
    <row r="930" spans="1:2" ht="15" customHeight="1">
      <c r="A930" s="121"/>
      <c r="B930" s="121"/>
    </row>
    <row r="931" spans="1:2" ht="15" customHeight="1">
      <c r="A931" s="121"/>
      <c r="B931" s="121"/>
    </row>
    <row r="932" spans="1:2" ht="15" customHeight="1">
      <c r="A932" s="121"/>
      <c r="B932" s="121"/>
    </row>
    <row r="933" spans="1:2" ht="15" customHeight="1">
      <c r="A933" s="121"/>
      <c r="B933" s="121"/>
    </row>
    <row r="934" spans="1:2" ht="15" customHeight="1">
      <c r="A934" s="121"/>
      <c r="B934" s="121"/>
    </row>
    <row r="935" spans="1:2" ht="15" customHeight="1">
      <c r="A935" s="121"/>
      <c r="B935" s="121"/>
    </row>
    <row r="936" spans="1:2" ht="15" customHeight="1">
      <c r="A936" s="121"/>
      <c r="B936" s="121"/>
    </row>
    <row r="937" spans="1:2" ht="15" customHeight="1">
      <c r="A937" s="121"/>
      <c r="B937" s="121"/>
    </row>
    <row r="938" spans="1:2" ht="15" customHeight="1">
      <c r="A938" s="121"/>
      <c r="B938" s="121"/>
    </row>
    <row r="939" spans="1:2" ht="15" customHeight="1">
      <c r="A939" s="121"/>
      <c r="B939" s="121"/>
    </row>
    <row r="940" spans="1:2" ht="15" customHeight="1">
      <c r="A940" s="121"/>
      <c r="B940" s="121"/>
    </row>
    <row r="941" spans="1:2" ht="15" customHeight="1">
      <c r="A941" s="121"/>
      <c r="B941" s="121"/>
    </row>
    <row r="942" spans="1:2" ht="15" customHeight="1">
      <c r="A942" s="121"/>
      <c r="B942" s="121"/>
    </row>
    <row r="943" spans="1:2" ht="15" customHeight="1">
      <c r="A943" s="121"/>
      <c r="B943" s="121"/>
    </row>
    <row r="944" spans="1:2" ht="15" customHeight="1">
      <c r="A944" s="121"/>
      <c r="B944" s="121"/>
    </row>
    <row r="945" spans="1:2" ht="15" customHeight="1">
      <c r="A945" s="121"/>
      <c r="B945" s="121"/>
    </row>
    <row r="946" spans="1:2" ht="15" customHeight="1">
      <c r="A946" s="121"/>
      <c r="B946" s="121"/>
    </row>
    <row r="947" spans="1:2" ht="15" customHeight="1">
      <c r="A947" s="121"/>
      <c r="B947" s="121"/>
    </row>
    <row r="948" spans="1:2" ht="15" customHeight="1">
      <c r="A948" s="121"/>
      <c r="B948" s="121"/>
    </row>
    <row r="949" spans="1:2" ht="15" customHeight="1">
      <c r="A949" s="121"/>
      <c r="B949" s="121"/>
    </row>
    <row r="950" spans="1:2" ht="15" customHeight="1">
      <c r="A950" s="121"/>
      <c r="B950" s="121"/>
    </row>
    <row r="951" spans="1:2" ht="15" customHeight="1">
      <c r="A951" s="121"/>
      <c r="B951" s="121"/>
    </row>
    <row r="952" spans="1:2" ht="15" customHeight="1">
      <c r="A952" s="121"/>
      <c r="B952" s="121"/>
    </row>
    <row r="953" spans="1:2" ht="15" customHeight="1">
      <c r="A953" s="121"/>
      <c r="B953" s="121"/>
    </row>
    <row r="954" spans="1:2" ht="15" customHeight="1">
      <c r="A954" s="121"/>
      <c r="B954" s="121"/>
    </row>
    <row r="955" spans="1:2" ht="15" customHeight="1">
      <c r="A955" s="121"/>
      <c r="B955" s="121"/>
    </row>
    <row r="956" spans="1:2" ht="15" customHeight="1">
      <c r="A956" s="121"/>
      <c r="B956" s="121"/>
    </row>
    <row r="957" spans="1:2" ht="15" customHeight="1">
      <c r="A957" s="121"/>
      <c r="B957" s="121"/>
    </row>
    <row r="958" spans="1:2" ht="15" customHeight="1">
      <c r="A958" s="121"/>
      <c r="B958" s="121"/>
    </row>
    <row r="959" spans="1:2" ht="15" customHeight="1">
      <c r="A959" s="121"/>
      <c r="B959" s="121"/>
    </row>
    <row r="960" spans="1:2" ht="15" customHeight="1">
      <c r="A960" s="121"/>
      <c r="B960" s="121"/>
    </row>
    <row r="961" spans="1:2" ht="15" customHeight="1">
      <c r="A961" s="121"/>
      <c r="B961" s="121"/>
    </row>
    <row r="962" spans="1:2" ht="15" customHeight="1">
      <c r="A962" s="121"/>
      <c r="B962" s="121"/>
    </row>
  </sheetData>
  <autoFilter ref="A7:AE7" xr:uid="{00000000-0009-0000-0000-00000B000000}"/>
  <sortState xmlns:xlrd2="http://schemas.microsoft.com/office/spreadsheetml/2017/richdata2" ref="A8:Z42">
    <sortCondition descending="1" ref="F8:F42"/>
    <sortCondition descending="1" ref="L8:L42"/>
    <sortCondition descending="1" ref="S8:S42"/>
  </sortState>
  <phoneticPr fontId="123" type="noConversion"/>
  <conditionalFormatting sqref="B7">
    <cfRule type="expression" dxfId="373" priority="450">
      <formula>COUNTIF(#REF!, "Yes") = 1</formula>
    </cfRule>
  </conditionalFormatting>
  <conditionalFormatting sqref="N5:N6">
    <cfRule type="expression" dxfId="372" priority="116">
      <formula>COUNTIF(#REF!, "Yes") = 1</formula>
    </cfRule>
  </conditionalFormatting>
  <conditionalFormatting sqref="F1">
    <cfRule type="expression" dxfId="371" priority="13">
      <formula>COUNTIF(#REF!, "Yes") = 1</formula>
    </cfRule>
  </conditionalFormatting>
  <conditionalFormatting sqref="G1">
    <cfRule type="expression" dxfId="370" priority="12">
      <formula>COUNTIF(#REF!, "Yes") = 1</formula>
    </cfRule>
  </conditionalFormatting>
  <conditionalFormatting sqref="A3">
    <cfRule type="expression" dxfId="369" priority="11">
      <formula>COUNTIF($A7:$A7, "Yes") = 1</formula>
    </cfRule>
  </conditionalFormatting>
  <conditionalFormatting sqref="E1">
    <cfRule type="expression" dxfId="368" priority="14">
      <formula>COUNTIF(#REF!, "Yes") = 1</formula>
    </cfRule>
  </conditionalFormatting>
  <conditionalFormatting sqref="A1:B1">
    <cfRule type="expression" dxfId="367" priority="15">
      <formula>COUNTIF($A2:$A2, "Yes") = 1</formula>
    </cfRule>
  </conditionalFormatting>
  <conditionalFormatting sqref="F5">
    <cfRule type="expression" dxfId="366" priority="9">
      <formula>COUNTIF(#REF!, "Yes") = 1</formula>
    </cfRule>
  </conditionalFormatting>
  <conditionalFormatting sqref="G5">
    <cfRule type="expression" dxfId="365" priority="8">
      <formula>COUNTIF(#REF!, "Yes") = 1</formula>
    </cfRule>
  </conditionalFormatting>
  <conditionalFormatting sqref="E5">
    <cfRule type="expression" dxfId="364" priority="10">
      <formula>COUNTIF(#REF!, "Yes") = 1</formula>
    </cfRule>
  </conditionalFormatting>
  <conditionalFormatting sqref="B8:B42">
    <cfRule type="expression" dxfId="363" priority="6">
      <formula>COUNTIF(#REF!, "Yes") = 1</formula>
    </cfRule>
  </conditionalFormatting>
  <conditionalFormatting sqref="G8:G42">
    <cfRule type="expression" dxfId="362" priority="2">
      <formula>G8="完工已補裝"</formula>
    </cfRule>
    <cfRule type="expression" dxfId="361" priority="3">
      <formula>G8="已PM未更換"</formula>
    </cfRule>
    <cfRule type="expression" dxfId="360" priority="4">
      <formula>G8="未更換"</formula>
    </cfRule>
    <cfRule type="expression" dxfId="359" priority="5">
      <formula>G8="已更換"</formula>
    </cfRule>
  </conditionalFormatting>
  <conditionalFormatting sqref="K8:K42">
    <cfRule type="expression" dxfId="358" priority="1">
      <formula>IF(K8="不保養","true","FALSE")</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P305"/>
  <sheetViews>
    <sheetView zoomScale="90" zoomScaleNormal="90" workbookViewId="0">
      <pane ySplit="1" topLeftCell="A2" activePane="bottomLeft" state="frozen"/>
      <selection pane="bottomLeft" activeCell="AD2" sqref="AD2:AD1048576"/>
    </sheetView>
  </sheetViews>
  <sheetFormatPr defaultColWidth="8.19921875" defaultRowHeight="21.6" customHeight="1"/>
  <cols>
    <col min="1" max="1" width="5.69921875" style="4" customWidth="1"/>
    <col min="2" max="2" width="7.09765625" style="1" customWidth="1"/>
    <col min="3" max="3" width="11.296875" style="3" customWidth="1"/>
    <col min="4" max="4" width="5.796875" style="3" bestFit="1" customWidth="1"/>
    <col min="5" max="5" width="13" style="479" hidden="1" customWidth="1"/>
    <col min="6" max="6" width="8.19921875" style="3" hidden="1" customWidth="1"/>
    <col min="7" max="7" width="4.8984375" style="3" hidden="1" customWidth="1"/>
    <col min="8" max="8" width="6.59765625" style="3" hidden="1" customWidth="1"/>
    <col min="9" max="9" width="13.796875" style="3" hidden="1" customWidth="1"/>
    <col min="10" max="10" width="11.796875" style="4" customWidth="1"/>
    <col min="11" max="11" width="14.09765625" style="570" hidden="1" customWidth="1"/>
    <col min="12" max="12" width="8.19921875" style="226" hidden="1" customWidth="1"/>
    <col min="13" max="13" width="13.796875" style="570" hidden="1" customWidth="1"/>
    <col min="14" max="14" width="8.19921875" style="226" hidden="1" customWidth="1"/>
    <col min="15" max="15" width="12.69921875" style="264" hidden="1" customWidth="1"/>
    <col min="16" max="16" width="8.19921875" style="264" hidden="1" customWidth="1"/>
    <col min="17" max="18" width="12.69921875" style="264" hidden="1" customWidth="1"/>
    <col min="19" max="20" width="13" style="264" hidden="1" customWidth="1"/>
    <col min="21" max="21" width="8.19921875" style="266" customWidth="1"/>
    <col min="22" max="22" width="8.19921875" style="264" customWidth="1"/>
    <col min="23" max="23" width="25.59765625" style="264" customWidth="1"/>
    <col min="24" max="25" width="8.19921875" style="264" customWidth="1"/>
    <col min="26" max="27" width="8.19921875" style="226" customWidth="1"/>
    <col min="28" max="28" width="13.5" style="226" bestFit="1" customWidth="1"/>
    <col min="29" max="29" width="9.69921875" style="1" bestFit="1" customWidth="1"/>
    <col min="30" max="30" width="9.3984375" style="226" bestFit="1" customWidth="1"/>
    <col min="31" max="31" width="12.59765625" style="226" customWidth="1"/>
    <col min="32" max="32" width="11.09765625" style="264" bestFit="1" customWidth="1"/>
    <col min="33" max="33" width="9.296875" style="264" bestFit="1" customWidth="1"/>
    <col min="34" max="34" width="8.19921875" style="264" customWidth="1"/>
    <col min="35" max="35" width="9.8984375" style="264" bestFit="1" customWidth="1"/>
    <col min="36" max="38" width="8.19921875" style="264" customWidth="1"/>
    <col min="39" max="42" width="12.09765625" style="264" bestFit="1" customWidth="1"/>
    <col min="43" max="567" width="8.19921875" style="264" customWidth="1"/>
    <col min="568" max="16384" width="8.19921875" style="264"/>
  </cols>
  <sheetData>
    <row r="1" spans="1:42" ht="21.6" customHeight="1">
      <c r="A1" s="1" t="s">
        <v>9217</v>
      </c>
      <c r="B1" s="1" t="s">
        <v>153</v>
      </c>
      <c r="C1" s="2" t="s">
        <v>154</v>
      </c>
      <c r="D1" s="1" t="s">
        <v>9218</v>
      </c>
      <c r="F1" s="1" t="s">
        <v>9219</v>
      </c>
      <c r="G1" s="1" t="s">
        <v>9220</v>
      </c>
      <c r="H1" s="1" t="s">
        <v>9221</v>
      </c>
      <c r="I1" s="1" t="s">
        <v>9222</v>
      </c>
      <c r="J1" s="1" t="s">
        <v>9223</v>
      </c>
      <c r="K1" s="570" t="s">
        <v>9224</v>
      </c>
      <c r="L1" s="225" t="s">
        <v>9225</v>
      </c>
      <c r="M1" s="570" t="s">
        <v>9226</v>
      </c>
      <c r="N1" s="226" t="s">
        <v>9227</v>
      </c>
      <c r="O1" s="227" t="s">
        <v>153</v>
      </c>
      <c r="P1" s="227" t="s">
        <v>9228</v>
      </c>
      <c r="Q1" s="227" t="s">
        <v>9229</v>
      </c>
      <c r="R1" s="227" t="s">
        <v>9230</v>
      </c>
      <c r="S1" s="227" t="s">
        <v>9231</v>
      </c>
      <c r="T1" s="227" t="s">
        <v>9230</v>
      </c>
      <c r="U1" s="228" t="s">
        <v>29</v>
      </c>
      <c r="V1" s="229" t="s">
        <v>9232</v>
      </c>
      <c r="W1" s="229" t="s">
        <v>7115</v>
      </c>
      <c r="X1" s="229" t="s">
        <v>9233</v>
      </c>
      <c r="Y1" s="229" t="s">
        <v>31</v>
      </c>
      <c r="Z1" s="226" t="s">
        <v>152</v>
      </c>
      <c r="AA1" s="226" t="s">
        <v>9234</v>
      </c>
      <c r="AB1" s="235" t="s">
        <v>9235</v>
      </c>
      <c r="AC1" s="235" t="s">
        <v>40</v>
      </c>
      <c r="AD1" s="235" t="s">
        <v>47</v>
      </c>
      <c r="AE1" s="235" t="s">
        <v>9236</v>
      </c>
      <c r="AF1" s="235" t="str">
        <f>首頁!B2</f>
        <v>+SC7</v>
      </c>
      <c r="AG1" s="235" t="str">
        <f>首頁!C2</f>
        <v>--</v>
      </c>
      <c r="AH1" s="235" t="str">
        <f>首頁!D2</f>
        <v>--</v>
      </c>
      <c r="AM1" s="419" t="s">
        <v>9237</v>
      </c>
      <c r="AN1" s="419" t="s">
        <v>9238</v>
      </c>
      <c r="AO1" s="419" t="s">
        <v>9239</v>
      </c>
      <c r="AP1" s="419" t="s">
        <v>9240</v>
      </c>
    </row>
    <row r="2" spans="1:42" ht="21.6" customHeight="1">
      <c r="A2" s="1">
        <v>1</v>
      </c>
      <c r="B2" s="1">
        <v>2306</v>
      </c>
      <c r="C2" s="3" t="s">
        <v>1836</v>
      </c>
      <c r="D2" s="1" t="s">
        <v>9241</v>
      </c>
      <c r="F2" s="1" t="s">
        <v>9242</v>
      </c>
      <c r="G2" s="1" t="s">
        <v>9243</v>
      </c>
      <c r="H2" s="75" t="s">
        <v>9244</v>
      </c>
      <c r="I2" s="3" t="s">
        <v>9245</v>
      </c>
      <c r="J2" s="4" t="s">
        <v>9246</v>
      </c>
      <c r="U2" s="230" t="str">
        <f t="shared" ref="U2:U33" si="0">IFERROR(LEFT(J2,FIND("縣",J2)),IFERROR(LEFT(J2,FIND("市",J2)),J2))</f>
        <v>新北市</v>
      </c>
      <c r="V2" s="231" t="str">
        <f t="shared" ref="V2:V65"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31" t="str">
        <f t="shared" ref="W2:W65" si="2">IFERROR(MID(J2,IFERROR(FIND("鄉",J2),IFERROR(FIND("鎮",J2),FIND("區",J2)))+1,LEN(J2)),IFERROR(MID(J2,FIND("市",J2)+1,LEN(J2)),MID(J2,FIND("縣",J2)+1,LEN(J2))))</f>
        <v>中山路一段177號</v>
      </c>
      <c r="X2" s="1" t="s">
        <v>419</v>
      </c>
      <c r="Y2" s="1" t="str">
        <f>VLOOKUP(V2,門市狀態!G:H,2,FALSE)</f>
        <v>吳宗鴻</v>
      </c>
      <c r="AA2" s="226" t="str">
        <f>IFERROR(VLOOKUP(B2,門市狀態!A:D,4,FALSE),"")</f>
        <v/>
      </c>
      <c r="AB2" s="232" t="str">
        <f>VLOOKUP(B2,門市主檔!A:B,2,FALSE)</f>
        <v>八里凱旋門</v>
      </c>
      <c r="AC2" s="480"/>
      <c r="AD2" s="421" t="s">
        <v>2</v>
      </c>
      <c r="AE2" s="232"/>
      <c r="AF2" s="232"/>
      <c r="AG2" s="257" t="s">
        <v>526</v>
      </c>
      <c r="AH2" s="232" t="s">
        <v>9192</v>
      </c>
      <c r="AM2" s="420">
        <v>14700577</v>
      </c>
      <c r="AN2" s="420">
        <v>14700578</v>
      </c>
      <c r="AO2" s="420">
        <v>7210002746</v>
      </c>
      <c r="AP2" s="420" t="s">
        <v>20</v>
      </c>
    </row>
    <row r="3" spans="1:42" ht="21.6" customHeight="1">
      <c r="A3" s="1">
        <v>2</v>
      </c>
      <c r="B3" s="1">
        <v>2442</v>
      </c>
      <c r="C3" s="3" t="s">
        <v>194</v>
      </c>
      <c r="D3" s="1" t="s">
        <v>9247</v>
      </c>
      <c r="F3" s="1" t="s">
        <v>9242</v>
      </c>
      <c r="G3" s="1" t="s">
        <v>9243</v>
      </c>
      <c r="H3" s="75" t="s">
        <v>9244</v>
      </c>
      <c r="I3" s="3" t="s">
        <v>9248</v>
      </c>
      <c r="J3" s="4" t="s">
        <v>9249</v>
      </c>
      <c r="U3" s="230" t="str">
        <f t="shared" si="0"/>
        <v>新北市</v>
      </c>
      <c r="V3" s="231" t="str">
        <f t="shared" si="1"/>
        <v>八里區</v>
      </c>
      <c r="W3" s="231" t="str">
        <f t="shared" si="2"/>
        <v>商港路46.48號</v>
      </c>
      <c r="X3" s="1" t="s">
        <v>419</v>
      </c>
      <c r="Y3" s="1" t="str">
        <f>VLOOKUP(V3,門市狀態!G:H,2,FALSE)</f>
        <v>吳宗鴻</v>
      </c>
      <c r="AA3" s="226" t="str">
        <f ca="1">IFERROR(VLOOKUP(B3,門市狀態!A:D,4,FALSE),"")</f>
        <v>裝潢中</v>
      </c>
      <c r="AB3" s="232" t="str">
        <f>VLOOKUP(B3,門市主檔!A:B,2,FALSE)</f>
        <v>北縣商港店</v>
      </c>
      <c r="AC3" s="480"/>
      <c r="AD3" s="421" t="s">
        <v>2</v>
      </c>
      <c r="AE3" s="232"/>
      <c r="AF3" s="232"/>
      <c r="AG3" s="257" t="s">
        <v>526</v>
      </c>
      <c r="AH3" s="232" t="s">
        <v>9192</v>
      </c>
      <c r="AM3" s="420">
        <v>14700651</v>
      </c>
      <c r="AN3" s="420">
        <v>14700652</v>
      </c>
      <c r="AO3" s="420">
        <v>7210002747</v>
      </c>
      <c r="AP3" s="420" t="s">
        <v>20</v>
      </c>
    </row>
    <row r="4" spans="1:42" ht="21.6" customHeight="1">
      <c r="A4" s="1">
        <v>229</v>
      </c>
      <c r="B4" s="1">
        <v>4701</v>
      </c>
      <c r="C4" s="3" t="s">
        <v>274</v>
      </c>
      <c r="D4" s="1" t="s">
        <v>9241</v>
      </c>
      <c r="F4" s="1" t="s">
        <v>9250</v>
      </c>
      <c r="G4" s="1" t="s">
        <v>9251</v>
      </c>
      <c r="H4" s="75" t="s">
        <v>9252</v>
      </c>
      <c r="I4" s="3" t="s">
        <v>9253</v>
      </c>
      <c r="J4" s="4" t="s">
        <v>9254</v>
      </c>
      <c r="U4" s="230" t="str">
        <f t="shared" si="0"/>
        <v>新北市</v>
      </c>
      <c r="V4" s="231" t="str">
        <f t="shared" si="1"/>
        <v>新莊區</v>
      </c>
      <c r="W4" s="231" t="str">
        <f t="shared" si="2"/>
        <v>昌平街96、98號一樓</v>
      </c>
      <c r="X4" s="1" t="s">
        <v>419</v>
      </c>
      <c r="Y4" s="1" t="str">
        <f>VLOOKUP(V4,門市狀態!G:H,2,FALSE)</f>
        <v>湯家瑋</v>
      </c>
      <c r="AA4" s="226" t="str">
        <f>IFERROR(VLOOKUP(B4,門市狀態!A:D,4,FALSE),"")</f>
        <v/>
      </c>
      <c r="AB4" s="232" t="str">
        <f>VLOOKUP(B4,門市主檔!A:B,2,FALSE)</f>
        <v>新莊昌平店</v>
      </c>
      <c r="AC4" s="265"/>
      <c r="AD4" s="421" t="s">
        <v>2</v>
      </c>
      <c r="AE4" s="232"/>
      <c r="AF4" s="232" t="s">
        <v>109</v>
      </c>
      <c r="AG4" s="257" t="s">
        <v>526</v>
      </c>
      <c r="AH4" s="232" t="s">
        <v>9192</v>
      </c>
      <c r="AI4" s="473">
        <v>46156</v>
      </c>
      <c r="AM4" s="420">
        <v>14702653</v>
      </c>
      <c r="AN4" s="420">
        <v>14702654</v>
      </c>
      <c r="AO4" s="420">
        <v>7210003066</v>
      </c>
      <c r="AP4" s="420" t="s">
        <v>20</v>
      </c>
    </row>
    <row r="5" spans="1:42" ht="21.6" customHeight="1">
      <c r="A5" s="1">
        <v>4</v>
      </c>
      <c r="B5" s="1">
        <v>4528</v>
      </c>
      <c r="C5" s="3" t="s">
        <v>1844</v>
      </c>
      <c r="D5" s="1" t="s">
        <v>9255</v>
      </c>
      <c r="F5" s="1" t="s">
        <v>9242</v>
      </c>
      <c r="G5" s="1" t="s">
        <v>9243</v>
      </c>
      <c r="H5" s="75" t="s">
        <v>9244</v>
      </c>
      <c r="I5" s="3" t="s">
        <v>9256</v>
      </c>
      <c r="J5" s="4" t="s">
        <v>9257</v>
      </c>
      <c r="U5" s="230" t="str">
        <f t="shared" si="0"/>
        <v>新北市</v>
      </c>
      <c r="V5" s="231" t="str">
        <f t="shared" si="1"/>
        <v>八里區</v>
      </c>
      <c r="W5" s="231" t="str">
        <f t="shared" si="2"/>
        <v>中山路一段43、43-1號</v>
      </c>
      <c r="X5" s="1" t="s">
        <v>419</v>
      </c>
      <c r="Y5" s="1" t="str">
        <f>VLOOKUP(V5,門市狀態!G:H,2,FALSE)</f>
        <v>吳宗鴻</v>
      </c>
      <c r="AA5" s="226" t="str">
        <f>IFERROR(VLOOKUP(B5,門市狀態!A:D,4,FALSE),"")</f>
        <v/>
      </c>
      <c r="AB5" s="232" t="str">
        <f>VLOOKUP(B5,門市主檔!A:B,2,FALSE)</f>
        <v>八里鐵塔店</v>
      </c>
      <c r="AC5" s="480"/>
      <c r="AD5" s="421" t="s">
        <v>2</v>
      </c>
      <c r="AE5" s="232"/>
      <c r="AF5" s="232"/>
      <c r="AG5" s="257" t="s">
        <v>526</v>
      </c>
      <c r="AH5" s="232" t="s">
        <v>9192</v>
      </c>
      <c r="AM5" s="420">
        <v>14702671</v>
      </c>
      <c r="AN5" s="420">
        <v>14702672</v>
      </c>
      <c r="AO5" s="420">
        <v>7210002751</v>
      </c>
      <c r="AP5" s="420" t="s">
        <v>20</v>
      </c>
    </row>
    <row r="6" spans="1:42" ht="21.6" customHeight="1">
      <c r="A6" s="1">
        <v>5</v>
      </c>
      <c r="B6" s="1">
        <v>4764</v>
      </c>
      <c r="C6" s="3" t="s">
        <v>1826</v>
      </c>
      <c r="D6" s="1" t="s">
        <v>9255</v>
      </c>
      <c r="F6" s="1" t="s">
        <v>9242</v>
      </c>
      <c r="G6" s="1" t="s">
        <v>9243</v>
      </c>
      <c r="H6" s="75" t="s">
        <v>9244</v>
      </c>
      <c r="I6" s="3" t="s">
        <v>9258</v>
      </c>
      <c r="J6" s="4" t="s">
        <v>9259</v>
      </c>
      <c r="U6" s="230" t="str">
        <f t="shared" si="0"/>
        <v>新北市</v>
      </c>
      <c r="V6" s="231" t="str">
        <f t="shared" si="1"/>
        <v>八里區</v>
      </c>
      <c r="W6" s="231" t="str">
        <f t="shared" si="2"/>
        <v xml:space="preserve">商港路8、10號 </v>
      </c>
      <c r="X6" s="1" t="s">
        <v>419</v>
      </c>
      <c r="Y6" s="1" t="str">
        <f>VLOOKUP(V6,門市狀態!G:H,2,FALSE)</f>
        <v>吳宗鴻</v>
      </c>
      <c r="AA6" s="226" t="str">
        <f>IFERROR(VLOOKUP(B6,門市狀態!A:D,4,FALSE),"")</f>
        <v/>
      </c>
      <c r="AB6" s="232" t="str">
        <f>VLOOKUP(B6,門市主檔!A:B,2,FALSE)</f>
        <v>八里大船店</v>
      </c>
      <c r="AC6" s="480"/>
      <c r="AD6" s="421" t="s">
        <v>2</v>
      </c>
      <c r="AE6" s="232"/>
      <c r="AF6" s="232"/>
      <c r="AG6" s="257" t="s">
        <v>526</v>
      </c>
      <c r="AH6" s="232" t="s">
        <v>9192</v>
      </c>
      <c r="AM6" s="420">
        <v>14702743</v>
      </c>
      <c r="AN6" s="420">
        <v>14702744</v>
      </c>
      <c r="AO6" s="420">
        <v>7210002752</v>
      </c>
      <c r="AP6" s="420" t="s">
        <v>20</v>
      </c>
    </row>
    <row r="7" spans="1:42" ht="21.6" customHeight="1">
      <c r="A7" s="1">
        <v>6</v>
      </c>
      <c r="B7" s="1">
        <v>5074</v>
      </c>
      <c r="C7" s="3" t="s">
        <v>1832</v>
      </c>
      <c r="D7" s="1" t="s">
        <v>9255</v>
      </c>
      <c r="F7" s="1" t="s">
        <v>9242</v>
      </c>
      <c r="G7" s="1" t="s">
        <v>9243</v>
      </c>
      <c r="H7" s="75" t="s">
        <v>9244</v>
      </c>
      <c r="I7" s="3" t="s">
        <v>9260</v>
      </c>
      <c r="J7" s="4" t="s">
        <v>9261</v>
      </c>
      <c r="U7" s="230" t="str">
        <f t="shared" si="0"/>
        <v>新北市</v>
      </c>
      <c r="V7" s="231" t="str">
        <f t="shared" si="1"/>
        <v>八里區</v>
      </c>
      <c r="W7" s="231" t="str">
        <f t="shared" si="2"/>
        <v>福德新村1號1樓</v>
      </c>
      <c r="X7" s="1" t="s">
        <v>419</v>
      </c>
      <c r="Y7" s="1" t="str">
        <f>VLOOKUP(V7,門市狀態!G:H,2,FALSE)</f>
        <v>吳宗鴻</v>
      </c>
      <c r="AA7" s="226" t="str">
        <f>IFERROR(VLOOKUP(B7,門市狀態!A:D,4,FALSE),"")</f>
        <v/>
      </c>
      <c r="AB7" s="232" t="str">
        <f>VLOOKUP(B7,門市主檔!A:B,2,FALSE)</f>
        <v>八里福德新村</v>
      </c>
      <c r="AC7" s="480"/>
      <c r="AD7" s="421" t="s">
        <v>2</v>
      </c>
      <c r="AE7" s="232" t="s">
        <v>9236</v>
      </c>
      <c r="AF7" s="232"/>
      <c r="AG7" s="257" t="s">
        <v>526</v>
      </c>
      <c r="AH7" s="232" t="s">
        <v>9192</v>
      </c>
      <c r="AM7" s="420">
        <v>14703316</v>
      </c>
      <c r="AN7" s="420">
        <v>14703317</v>
      </c>
      <c r="AO7" s="420">
        <v>7210002753</v>
      </c>
      <c r="AP7" s="420" t="s">
        <v>20</v>
      </c>
    </row>
    <row r="8" spans="1:42" ht="21.6" customHeight="1">
      <c r="A8" s="1">
        <v>7</v>
      </c>
      <c r="B8" s="1">
        <v>3458</v>
      </c>
      <c r="C8" s="3" t="s">
        <v>1852</v>
      </c>
      <c r="D8" s="1" t="s">
        <v>9241</v>
      </c>
      <c r="F8" s="1" t="s">
        <v>9262</v>
      </c>
      <c r="G8" s="1" t="s">
        <v>9263</v>
      </c>
      <c r="H8" s="75" t="s">
        <v>9264</v>
      </c>
      <c r="I8" s="3" t="s">
        <v>9265</v>
      </c>
      <c r="J8" s="4" t="s">
        <v>9266</v>
      </c>
      <c r="U8" s="230" t="str">
        <f t="shared" si="0"/>
        <v>新北市</v>
      </c>
      <c r="V8" s="231" t="str">
        <f t="shared" si="1"/>
        <v>八里區</v>
      </c>
      <c r="W8" s="231" t="str">
        <f t="shared" si="2"/>
        <v>龍米路一段215.217號</v>
      </c>
      <c r="X8" s="1" t="s">
        <v>419</v>
      </c>
      <c r="Y8" s="1" t="str">
        <f>VLOOKUP(V8,門市狀態!G:H,2,FALSE)</f>
        <v>吳宗鴻</v>
      </c>
      <c r="AA8" s="226" t="str">
        <f>IFERROR(VLOOKUP(B8,門市狀態!A:D,4,FALSE),"")</f>
        <v/>
      </c>
      <c r="AB8" s="232" t="str">
        <f>VLOOKUP(B8,門市主檔!A:B,2,FALSE)</f>
        <v>八里龍米店</v>
      </c>
      <c r="AC8" s="480"/>
      <c r="AD8" s="421" t="s">
        <v>2</v>
      </c>
      <c r="AE8" s="232"/>
      <c r="AF8" s="232"/>
      <c r="AG8" s="257" t="s">
        <v>526</v>
      </c>
      <c r="AH8" s="232" t="s">
        <v>9192</v>
      </c>
      <c r="AM8" s="420">
        <v>14701237</v>
      </c>
      <c r="AN8" s="420">
        <v>14701238</v>
      </c>
      <c r="AO8" s="420">
        <v>7210002748</v>
      </c>
      <c r="AP8" s="420" t="s">
        <v>20</v>
      </c>
    </row>
    <row r="9" spans="1:42" ht="21.6" customHeight="1">
      <c r="A9" s="1">
        <v>8</v>
      </c>
      <c r="B9" s="1">
        <v>4243</v>
      </c>
      <c r="C9" s="3" t="s">
        <v>1848</v>
      </c>
      <c r="D9" s="1" t="s">
        <v>9241</v>
      </c>
      <c r="F9" s="1" t="s">
        <v>9262</v>
      </c>
      <c r="G9" s="1" t="s">
        <v>9263</v>
      </c>
      <c r="H9" s="75" t="s">
        <v>9264</v>
      </c>
      <c r="I9" s="3" t="s">
        <v>9267</v>
      </c>
      <c r="J9" s="4" t="s">
        <v>9268</v>
      </c>
      <c r="U9" s="230" t="str">
        <f t="shared" si="0"/>
        <v>新北市</v>
      </c>
      <c r="V9" s="231" t="str">
        <f t="shared" si="1"/>
        <v>八里區</v>
      </c>
      <c r="W9" s="231" t="str">
        <f t="shared" si="2"/>
        <v>龍米路二段57、59號</v>
      </c>
      <c r="X9" s="1" t="s">
        <v>419</v>
      </c>
      <c r="Y9" s="1" t="str">
        <f>VLOOKUP(V9,門市狀態!G:H,2,FALSE)</f>
        <v>吳宗鴻</v>
      </c>
      <c r="AA9" s="226" t="str">
        <f>IFERROR(VLOOKUP(B9,門市狀態!A:D,4,FALSE),"")</f>
        <v/>
      </c>
      <c r="AB9" s="232" t="str">
        <f>VLOOKUP(B9,門市主檔!A:B,2,FALSE)</f>
        <v>八里聖心店</v>
      </c>
      <c r="AC9" s="480"/>
      <c r="AD9" s="421" t="s">
        <v>2</v>
      </c>
      <c r="AE9" s="232"/>
      <c r="AF9" s="232"/>
      <c r="AG9" s="257" t="s">
        <v>526</v>
      </c>
      <c r="AH9" s="232" t="s">
        <v>9192</v>
      </c>
      <c r="AM9" s="420">
        <v>14702019</v>
      </c>
      <c r="AN9" s="420">
        <v>14702020</v>
      </c>
      <c r="AO9" s="420">
        <v>7210002749</v>
      </c>
      <c r="AP9" s="420" t="s">
        <v>20</v>
      </c>
    </row>
    <row r="10" spans="1:42" ht="21.6" customHeight="1">
      <c r="A10" s="1">
        <v>9</v>
      </c>
      <c r="B10" s="1">
        <v>5466</v>
      </c>
      <c r="C10" s="3" t="s">
        <v>308</v>
      </c>
      <c r="J10" s="4" t="s">
        <v>9269</v>
      </c>
      <c r="U10" s="266" t="str">
        <f t="shared" si="0"/>
        <v>新北市</v>
      </c>
      <c r="V10" s="264" t="str">
        <f t="shared" si="1"/>
        <v>八里區</v>
      </c>
      <c r="W10" s="264" t="str">
        <f t="shared" si="2"/>
        <v>龍米路二段111、113、115號</v>
      </c>
      <c r="X10" s="1" t="s">
        <v>419</v>
      </c>
      <c r="Y10" s="1" t="s">
        <v>130</v>
      </c>
      <c r="AA10" s="226" t="str">
        <f>IFERROR(VLOOKUP(B10,門市狀態!A:D,4,FALSE),"")</f>
        <v/>
      </c>
      <c r="AB10" s="232" t="str">
        <f>VLOOKUP(B10,門市主檔!A:B,2,FALSE)</f>
        <v>八里艾菲爾</v>
      </c>
      <c r="AC10" s="361"/>
      <c r="AD10" s="421" t="s">
        <v>2</v>
      </c>
      <c r="AE10" s="232"/>
      <c r="AF10" s="232"/>
      <c r="AG10" s="257"/>
      <c r="AH10" s="232"/>
      <c r="AM10" s="420" t="s">
        <v>20</v>
      </c>
      <c r="AN10" s="420" t="s">
        <v>20</v>
      </c>
      <c r="AO10" s="420">
        <v>7210002990</v>
      </c>
      <c r="AP10" s="420" t="s">
        <v>20</v>
      </c>
    </row>
    <row r="11" spans="1:42" ht="21.6" customHeight="1">
      <c r="A11" s="1">
        <v>11</v>
      </c>
      <c r="B11" s="1">
        <v>4844</v>
      </c>
      <c r="C11" s="3" t="s">
        <v>2156</v>
      </c>
      <c r="D11" s="1" t="s">
        <v>9241</v>
      </c>
      <c r="F11" s="1" t="s">
        <v>9250</v>
      </c>
      <c r="G11" s="1" t="s">
        <v>9270</v>
      </c>
      <c r="H11" s="75" t="s">
        <v>9271</v>
      </c>
      <c r="I11" s="3" t="s">
        <v>9272</v>
      </c>
      <c r="J11" s="4" t="s">
        <v>9273</v>
      </c>
      <c r="U11" s="230" t="str">
        <f t="shared" si="0"/>
        <v>新北市</v>
      </c>
      <c r="V11" s="231" t="str">
        <f t="shared" si="1"/>
        <v>三芝區</v>
      </c>
      <c r="W11" s="231" t="str">
        <f t="shared" si="2"/>
        <v>田心子2號</v>
      </c>
      <c r="X11" s="1" t="s">
        <v>419</v>
      </c>
      <c r="Y11" s="1" t="str">
        <f>VLOOKUP(V11,門市狀態!G:H,2,FALSE)</f>
        <v>吳宗鴻</v>
      </c>
      <c r="AA11" s="226" t="str">
        <f>IFERROR(VLOOKUP(B11,門市狀態!A:D,4,FALSE),"")</f>
        <v/>
      </c>
      <c r="AB11" s="232" t="str">
        <f>VLOOKUP(B11,門市主檔!A:B,2,FALSE)</f>
        <v>三芝天涯店</v>
      </c>
      <c r="AC11" s="480"/>
      <c r="AD11" s="421" t="s">
        <v>2</v>
      </c>
      <c r="AE11" s="232" t="s">
        <v>9236</v>
      </c>
      <c r="AF11" s="232"/>
      <c r="AG11" s="257" t="s">
        <v>526</v>
      </c>
      <c r="AH11" s="232" t="s">
        <v>9192</v>
      </c>
      <c r="AM11" s="420">
        <v>14702863</v>
      </c>
      <c r="AN11" s="420">
        <v>14702864</v>
      </c>
      <c r="AO11" s="420">
        <v>7210002755</v>
      </c>
      <c r="AP11" s="420" t="s">
        <v>20</v>
      </c>
    </row>
    <row r="12" spans="1:42" ht="21.6" customHeight="1">
      <c r="A12" s="1">
        <v>12</v>
      </c>
      <c r="B12" s="1">
        <v>5080</v>
      </c>
      <c r="C12" s="3" t="s">
        <v>356</v>
      </c>
      <c r="D12" s="1" t="s">
        <v>9247</v>
      </c>
      <c r="F12" s="1" t="s">
        <v>9250</v>
      </c>
      <c r="G12" s="1" t="s">
        <v>9270</v>
      </c>
      <c r="H12" s="75" t="s">
        <v>9271</v>
      </c>
      <c r="I12" s="3" t="s">
        <v>9274</v>
      </c>
      <c r="J12" s="4" t="s">
        <v>9275</v>
      </c>
      <c r="U12" s="230" t="str">
        <f t="shared" si="0"/>
        <v>新北市</v>
      </c>
      <c r="V12" s="231" t="str">
        <f t="shared" si="1"/>
        <v>三芝區</v>
      </c>
      <c r="W12" s="231" t="str">
        <f t="shared" si="2"/>
        <v>車埕69之6、7號</v>
      </c>
      <c r="X12" s="1" t="s">
        <v>419</v>
      </c>
      <c r="Y12" s="1" t="str">
        <f>VLOOKUP(V12,門市狀態!G:H,2,FALSE)</f>
        <v>吳宗鴻</v>
      </c>
      <c r="AA12" s="226" t="str">
        <f>IFERROR(VLOOKUP(B12,門市狀態!A:D,4,FALSE),"")</f>
        <v/>
      </c>
      <c r="AB12" s="232" t="str">
        <f>VLOOKUP(B12,門市主檔!A:B,2,FALSE)</f>
        <v>三芝楓愛林</v>
      </c>
      <c r="AC12" s="480"/>
      <c r="AD12" s="421" t="s">
        <v>2</v>
      </c>
      <c r="AE12" s="232" t="s">
        <v>9236</v>
      </c>
      <c r="AF12" s="232"/>
      <c r="AG12" s="257" t="s">
        <v>526</v>
      </c>
      <c r="AH12" s="232" t="s">
        <v>9192</v>
      </c>
      <c r="AM12" s="420">
        <v>14703348</v>
      </c>
      <c r="AN12" s="420">
        <v>14703349</v>
      </c>
      <c r="AO12" s="420">
        <v>7210002756</v>
      </c>
      <c r="AP12" s="420" t="s">
        <v>20</v>
      </c>
    </row>
    <row r="13" spans="1:42" ht="21.6" customHeight="1">
      <c r="A13" s="1">
        <v>13</v>
      </c>
      <c r="B13" s="1">
        <v>5491</v>
      </c>
      <c r="C13" s="3" t="s">
        <v>323</v>
      </c>
      <c r="D13" s="1"/>
      <c r="F13" s="1" t="s">
        <v>9276</v>
      </c>
      <c r="G13" s="1" t="s">
        <v>9277</v>
      </c>
      <c r="H13" s="75" t="s">
        <v>9278</v>
      </c>
      <c r="I13" s="3" t="s">
        <v>9279</v>
      </c>
      <c r="J13" s="4" t="s">
        <v>9280</v>
      </c>
      <c r="U13" s="230" t="str">
        <f t="shared" si="0"/>
        <v>新北市</v>
      </c>
      <c r="V13" s="231" t="str">
        <f t="shared" si="1"/>
        <v>三重區</v>
      </c>
      <c r="W13" s="231" t="str">
        <f t="shared" si="2"/>
        <v>仁義街137、139號一樓</v>
      </c>
      <c r="X13" s="1" t="s">
        <v>419</v>
      </c>
      <c r="Y13" s="1" t="str">
        <f>VLOOKUP(V13,門市狀態!G:H,2,FALSE)</f>
        <v>劉柏均</v>
      </c>
      <c r="AA13" s="226" t="str">
        <f>IFERROR(VLOOKUP(B13,門市狀態!A:D,4,FALSE),"")</f>
        <v/>
      </c>
      <c r="AB13" s="232" t="str">
        <f>VLOOKUP(B13,門市主檔!A:B,2,FALSE)</f>
        <v>三重向日葵</v>
      </c>
      <c r="AC13" s="480"/>
      <c r="AD13" s="421" t="s">
        <v>2</v>
      </c>
      <c r="AE13" s="232"/>
      <c r="AF13" s="232"/>
      <c r="AG13" s="257"/>
      <c r="AH13" s="232"/>
      <c r="AM13" s="420" t="s">
        <v>20</v>
      </c>
      <c r="AN13" s="420" t="s">
        <v>20</v>
      </c>
      <c r="AO13" s="420">
        <v>7210002990</v>
      </c>
      <c r="AP13" s="420" t="s">
        <v>20</v>
      </c>
    </row>
    <row r="14" spans="1:42" ht="21.6" customHeight="1">
      <c r="A14" s="1">
        <v>14</v>
      </c>
      <c r="B14" s="1">
        <v>3359</v>
      </c>
      <c r="C14" s="3" t="s">
        <v>1856</v>
      </c>
      <c r="D14" s="1" t="s">
        <v>9255</v>
      </c>
      <c r="F14" s="1" t="s">
        <v>9276</v>
      </c>
      <c r="G14" s="1" t="s">
        <v>9277</v>
      </c>
      <c r="H14" s="75" t="s">
        <v>9278</v>
      </c>
      <c r="I14" s="3" t="s">
        <v>9279</v>
      </c>
      <c r="J14" s="4" t="s">
        <v>9281</v>
      </c>
      <c r="U14" s="230" t="str">
        <f t="shared" si="0"/>
        <v>新北市</v>
      </c>
      <c r="V14" s="231" t="str">
        <f t="shared" si="1"/>
        <v>三重區</v>
      </c>
      <c r="W14" s="231" t="str">
        <f t="shared" si="2"/>
        <v>重新路五段656號</v>
      </c>
      <c r="X14" s="1" t="s">
        <v>419</v>
      </c>
      <c r="Y14" s="1" t="str">
        <f>VLOOKUP(V14,門市狀態!G:H,2,FALSE)</f>
        <v>劉柏均</v>
      </c>
      <c r="Z14" s="226" t="s">
        <v>62</v>
      </c>
      <c r="AA14" s="226" t="str">
        <f>IFERROR(VLOOKUP(B14,門市狀態!A:D,4,FALSE),"")</f>
        <v/>
      </c>
      <c r="AB14" s="232" t="str">
        <f>VLOOKUP(B14,門市主檔!A:B,2,FALSE)</f>
        <v>三重金陵店</v>
      </c>
      <c r="AC14" s="480"/>
      <c r="AD14" s="421" t="s">
        <v>2</v>
      </c>
      <c r="AE14" s="232"/>
      <c r="AF14" s="232"/>
      <c r="AG14" s="257" t="s">
        <v>62</v>
      </c>
      <c r="AH14" s="232" t="s">
        <v>9192</v>
      </c>
      <c r="AM14" s="420">
        <v>14701199</v>
      </c>
      <c r="AN14" s="420">
        <v>14701200</v>
      </c>
      <c r="AO14" s="420">
        <v>7210002772</v>
      </c>
      <c r="AP14" s="420" t="s">
        <v>20</v>
      </c>
    </row>
    <row r="15" spans="1:42" ht="21.6" customHeight="1">
      <c r="A15" s="1">
        <v>15</v>
      </c>
      <c r="B15" s="1">
        <v>3601</v>
      </c>
      <c r="C15" s="3" t="s">
        <v>1716</v>
      </c>
      <c r="D15" s="1" t="s">
        <v>9247</v>
      </c>
      <c r="F15" s="1" t="s">
        <v>9276</v>
      </c>
      <c r="G15" s="1" t="s">
        <v>9277</v>
      </c>
      <c r="H15" s="75" t="s">
        <v>9278</v>
      </c>
      <c r="I15" s="3" t="s">
        <v>9282</v>
      </c>
      <c r="J15" s="4" t="s">
        <v>9283</v>
      </c>
      <c r="U15" s="230" t="str">
        <f t="shared" si="0"/>
        <v>新北市</v>
      </c>
      <c r="V15" s="231" t="str">
        <f t="shared" si="1"/>
        <v>三重區</v>
      </c>
      <c r="W15" s="231" t="str">
        <f t="shared" si="2"/>
        <v>光復路一段85、85-2號</v>
      </c>
      <c r="X15" s="1" t="s">
        <v>419</v>
      </c>
      <c r="Y15" s="1" t="str">
        <f>VLOOKUP(V15,門市狀態!G:H,2,FALSE)</f>
        <v>劉柏均</v>
      </c>
      <c r="AA15" s="226" t="str">
        <f>IFERROR(VLOOKUP(B15,門市狀態!A:D,4,FALSE),"")</f>
        <v/>
      </c>
      <c r="AB15" s="232" t="str">
        <f>VLOOKUP(B15,門市主檔!A:B,2,FALSE)</f>
        <v>三重重富店</v>
      </c>
      <c r="AC15" s="233"/>
      <c r="AD15" s="421" t="s">
        <v>2</v>
      </c>
      <c r="AE15" s="232" t="s">
        <v>9236</v>
      </c>
      <c r="AF15" s="232"/>
      <c r="AG15" s="257" t="s">
        <v>526</v>
      </c>
      <c r="AH15" s="232" t="s">
        <v>9192</v>
      </c>
      <c r="AM15" s="420">
        <v>14701351</v>
      </c>
      <c r="AN15" s="420">
        <v>14701352</v>
      </c>
      <c r="AO15" s="420">
        <v>7210002774</v>
      </c>
      <c r="AP15" s="420" t="s">
        <v>20</v>
      </c>
    </row>
    <row r="16" spans="1:42" ht="21.6" customHeight="1">
      <c r="A16" s="1">
        <v>16</v>
      </c>
      <c r="B16" s="1">
        <v>3627</v>
      </c>
      <c r="C16" s="3" t="s">
        <v>317</v>
      </c>
      <c r="D16" s="1" t="s">
        <v>9241</v>
      </c>
      <c r="F16" s="1" t="s">
        <v>9276</v>
      </c>
      <c r="G16" s="1" t="s">
        <v>9277</v>
      </c>
      <c r="H16" s="75" t="s">
        <v>9278</v>
      </c>
      <c r="I16" s="3" t="s">
        <v>9284</v>
      </c>
      <c r="J16" s="4" t="s">
        <v>9285</v>
      </c>
      <c r="U16" s="230" t="str">
        <f t="shared" si="0"/>
        <v>新北市</v>
      </c>
      <c r="V16" s="231" t="str">
        <f t="shared" si="1"/>
        <v>三重區</v>
      </c>
      <c r="W16" s="231" t="str">
        <f t="shared" si="2"/>
        <v>重新路四段176號</v>
      </c>
      <c r="X16" s="1" t="s">
        <v>419</v>
      </c>
      <c r="Y16" s="1" t="str">
        <f>VLOOKUP(V16,門市狀態!G:H,2,FALSE)</f>
        <v>劉柏均</v>
      </c>
      <c r="AA16" s="226" t="str">
        <f>IFERROR(VLOOKUP(B16,門市狀態!A:D,4,FALSE),"")</f>
        <v/>
      </c>
      <c r="AB16" s="232" t="str">
        <f>VLOOKUP(B16,門市主檔!A:B,2,FALSE)</f>
        <v>三重重新橋</v>
      </c>
      <c r="AC16" s="265"/>
      <c r="AD16" s="421" t="s">
        <v>2</v>
      </c>
      <c r="AE16" s="232"/>
      <c r="AF16" s="232"/>
      <c r="AG16" s="257" t="s">
        <v>526</v>
      </c>
      <c r="AH16" s="232" t="s">
        <v>9192</v>
      </c>
      <c r="AM16" s="420">
        <v>14701377</v>
      </c>
      <c r="AN16" s="420">
        <v>14701378</v>
      </c>
      <c r="AO16" s="420">
        <v>7210002776</v>
      </c>
      <c r="AP16" s="420" t="s">
        <v>20</v>
      </c>
    </row>
    <row r="17" spans="1:42" ht="21.6" customHeight="1">
      <c r="A17" s="1">
        <v>17</v>
      </c>
      <c r="B17" s="1">
        <v>3890</v>
      </c>
      <c r="C17" s="3" t="s">
        <v>958</v>
      </c>
      <c r="D17" s="1" t="s">
        <v>9255</v>
      </c>
      <c r="F17" s="1" t="s">
        <v>9276</v>
      </c>
      <c r="G17" s="1" t="s">
        <v>9277</v>
      </c>
      <c r="H17" s="75" t="s">
        <v>9278</v>
      </c>
      <c r="I17" s="3" t="s">
        <v>9286</v>
      </c>
      <c r="J17" s="4" t="s">
        <v>9287</v>
      </c>
      <c r="U17" s="230" t="str">
        <f t="shared" si="0"/>
        <v>新北市</v>
      </c>
      <c r="V17" s="231" t="str">
        <f t="shared" si="1"/>
        <v>三重區</v>
      </c>
      <c r="W17" s="231" t="str">
        <f t="shared" si="2"/>
        <v>二重疏洪道疏洪十六路重新橋下</v>
      </c>
      <c r="X17" s="1" t="s">
        <v>419</v>
      </c>
      <c r="Y17" s="1" t="str">
        <f>VLOOKUP(V17,門市狀態!G:H,2,FALSE)</f>
        <v>劉柏均</v>
      </c>
      <c r="AA17" s="226" t="str">
        <f>IFERROR(VLOOKUP(B17,門市狀態!A:D,4,FALSE),"")</f>
        <v/>
      </c>
      <c r="AB17" s="232" t="str">
        <f>VLOOKUP(B17,門市主檔!A:B,2,FALSE)</f>
        <v>三重美堤店</v>
      </c>
      <c r="AC17" s="265"/>
      <c r="AD17" s="421" t="s">
        <v>2</v>
      </c>
      <c r="AE17" s="232"/>
      <c r="AF17" s="232"/>
      <c r="AG17" s="257" t="s">
        <v>526</v>
      </c>
      <c r="AH17" s="232" t="s">
        <v>9192</v>
      </c>
      <c r="AM17" s="420">
        <v>14701664</v>
      </c>
      <c r="AN17" s="420">
        <v>14701663</v>
      </c>
      <c r="AO17" s="420">
        <v>7210002782</v>
      </c>
      <c r="AP17" s="420" t="s">
        <v>20</v>
      </c>
    </row>
    <row r="18" spans="1:42" ht="21.6" customHeight="1">
      <c r="A18" s="1">
        <v>18</v>
      </c>
      <c r="B18" s="1">
        <v>4698</v>
      </c>
      <c r="C18" s="3" t="s">
        <v>1970</v>
      </c>
      <c r="D18" s="1" t="s">
        <v>9241</v>
      </c>
      <c r="F18" s="1" t="s">
        <v>9276</v>
      </c>
      <c r="G18" s="1" t="s">
        <v>9277</v>
      </c>
      <c r="H18" s="75" t="s">
        <v>9278</v>
      </c>
      <c r="I18" s="3" t="s">
        <v>9288</v>
      </c>
      <c r="J18" s="4" t="s">
        <v>9289</v>
      </c>
      <c r="U18" s="230" t="str">
        <f t="shared" si="0"/>
        <v>新北市</v>
      </c>
      <c r="V18" s="231" t="str">
        <f t="shared" si="1"/>
        <v>三重區</v>
      </c>
      <c r="W18" s="231" t="str">
        <f t="shared" si="2"/>
        <v>光復路二段117之1號</v>
      </c>
      <c r="X18" s="1" t="s">
        <v>419</v>
      </c>
      <c r="Y18" s="1" t="str">
        <f>VLOOKUP(V18,門市狀態!G:H,2,FALSE)</f>
        <v>劉柏均</v>
      </c>
      <c r="AA18" s="226" t="str">
        <f>IFERROR(VLOOKUP(B18,門市狀態!A:D,4,FALSE),"")</f>
        <v/>
      </c>
      <c r="AB18" s="232" t="str">
        <f>VLOOKUP(B18,門市主檔!A:B,2,FALSE)</f>
        <v>三重頂崁店</v>
      </c>
      <c r="AC18" s="265"/>
      <c r="AD18" s="421" t="s">
        <v>2</v>
      </c>
      <c r="AE18" s="232"/>
      <c r="AF18" s="232"/>
      <c r="AG18" s="257" t="s">
        <v>526</v>
      </c>
      <c r="AH18" s="232" t="s">
        <v>9192</v>
      </c>
      <c r="AM18" s="420">
        <v>14702704</v>
      </c>
      <c r="AN18" s="420">
        <v>14702703</v>
      </c>
      <c r="AO18" s="420">
        <v>7210002806</v>
      </c>
      <c r="AP18" s="420" t="s">
        <v>20</v>
      </c>
    </row>
    <row r="19" spans="1:42" ht="21.6" customHeight="1">
      <c r="A19" s="1">
        <v>19</v>
      </c>
      <c r="B19" s="1">
        <v>4977</v>
      </c>
      <c r="C19" s="3" t="s">
        <v>1862</v>
      </c>
      <c r="D19" s="1" t="s">
        <v>9241</v>
      </c>
      <c r="F19" s="1" t="s">
        <v>9276</v>
      </c>
      <c r="G19" s="1" t="s">
        <v>9277</v>
      </c>
      <c r="H19" s="75" t="s">
        <v>9278</v>
      </c>
      <c r="I19" s="3" t="s">
        <v>9290</v>
      </c>
      <c r="J19" s="4" t="s">
        <v>9291</v>
      </c>
      <c r="U19" s="230" t="str">
        <f t="shared" si="0"/>
        <v>新北市</v>
      </c>
      <c r="V19" s="231" t="str">
        <f t="shared" si="1"/>
        <v>三重區</v>
      </c>
      <c r="W19" s="231" t="str">
        <f t="shared" si="2"/>
        <v>中興北街153號</v>
      </c>
      <c r="X19" s="1" t="s">
        <v>419</v>
      </c>
      <c r="Y19" s="1" t="str">
        <f>VLOOKUP(V19,門市狀態!G:H,2,FALSE)</f>
        <v>劉柏均</v>
      </c>
      <c r="AA19" s="226" t="str">
        <f>IFERROR(VLOOKUP(B19,門市狀態!A:D,4,FALSE),"")</f>
        <v/>
      </c>
      <c r="AB19" s="232" t="str">
        <f>VLOOKUP(B19,門市主檔!A:B,2,FALSE)</f>
        <v>三重初戀店</v>
      </c>
      <c r="AC19" s="265"/>
      <c r="AD19" s="421" t="s">
        <v>2</v>
      </c>
      <c r="AE19" s="232"/>
      <c r="AF19" s="232"/>
      <c r="AG19" s="257" t="s">
        <v>526</v>
      </c>
      <c r="AH19" s="232" t="s">
        <v>9192</v>
      </c>
      <c r="AM19" s="420">
        <v>14703043</v>
      </c>
      <c r="AN19" s="420">
        <v>14703044</v>
      </c>
      <c r="AO19" s="420">
        <v>7210002809</v>
      </c>
      <c r="AP19" s="420" t="s">
        <v>20</v>
      </c>
    </row>
    <row r="20" spans="1:42" ht="21.6" customHeight="1">
      <c r="A20" s="1">
        <v>20</v>
      </c>
      <c r="B20" s="1" t="s">
        <v>70</v>
      </c>
      <c r="C20" s="3" t="s">
        <v>934</v>
      </c>
      <c r="D20" s="1" t="s">
        <v>9241</v>
      </c>
      <c r="F20" s="1" t="s">
        <v>9276</v>
      </c>
      <c r="G20" s="1" t="s">
        <v>9277</v>
      </c>
      <c r="H20" s="75" t="s">
        <v>9278</v>
      </c>
      <c r="I20" s="3" t="s">
        <v>9292</v>
      </c>
      <c r="J20" s="4" t="s">
        <v>9293</v>
      </c>
      <c r="U20" s="230" t="str">
        <f t="shared" si="0"/>
        <v>新北市</v>
      </c>
      <c r="V20" s="231" t="str">
        <f t="shared" si="1"/>
        <v>三重區</v>
      </c>
      <c r="W20" s="231" t="str">
        <f t="shared" si="2"/>
        <v>中興北街134號</v>
      </c>
      <c r="X20" s="1" t="s">
        <v>419</v>
      </c>
      <c r="Y20" s="1" t="str">
        <f>VLOOKUP(V20,門市狀態!G:H,2,FALSE)</f>
        <v>劉柏均</v>
      </c>
      <c r="AA20" s="226" t="str">
        <f>IFERROR(VLOOKUP(B20,門市狀態!A:D,4,FALSE),"")</f>
        <v/>
      </c>
      <c r="AB20" s="232" t="str">
        <f>VLOOKUP(B20,門市主檔!A:B,2,FALSE)</f>
        <v>三重中興北</v>
      </c>
      <c r="AC20" s="265"/>
      <c r="AD20" s="421" t="s">
        <v>2</v>
      </c>
      <c r="AE20" s="232"/>
      <c r="AF20" s="232"/>
      <c r="AG20" s="257" t="s">
        <v>526</v>
      </c>
      <c r="AH20" s="232" t="s">
        <v>9192</v>
      </c>
      <c r="AM20" s="420">
        <v>14700161</v>
      </c>
      <c r="AN20" s="420">
        <v>14700162</v>
      </c>
      <c r="AO20" s="420">
        <v>7210002818</v>
      </c>
      <c r="AP20" s="420" t="s">
        <v>20</v>
      </c>
    </row>
    <row r="21" spans="1:42" ht="21.6" customHeight="1">
      <c r="A21" s="1">
        <v>21</v>
      </c>
      <c r="B21" s="5" t="s">
        <v>69</v>
      </c>
      <c r="C21" s="3" t="s">
        <v>1426</v>
      </c>
      <c r="D21" s="1" t="s">
        <v>9255</v>
      </c>
      <c r="F21" s="1" t="s">
        <v>9276</v>
      </c>
      <c r="G21" s="1" t="s">
        <v>9277</v>
      </c>
      <c r="H21" s="75" t="s">
        <v>9278</v>
      </c>
      <c r="I21" s="3" t="s">
        <v>9294</v>
      </c>
      <c r="J21" s="4" t="s">
        <v>9295</v>
      </c>
      <c r="U21" s="230" t="str">
        <f t="shared" si="0"/>
        <v>新北市</v>
      </c>
      <c r="V21" s="231" t="str">
        <f t="shared" si="1"/>
        <v>三重區</v>
      </c>
      <c r="W21" s="231" t="str">
        <f t="shared" si="2"/>
        <v>中興北街195,197號</v>
      </c>
      <c r="X21" s="1" t="s">
        <v>419</v>
      </c>
      <c r="Y21" s="1" t="str">
        <f>VLOOKUP(V21,門市狀態!G:H,2,FALSE)</f>
        <v>劉柏均</v>
      </c>
      <c r="AA21" s="226" t="str">
        <f>IFERROR(VLOOKUP(B21,門市狀態!A:D,4,FALSE),"")</f>
        <v/>
      </c>
      <c r="AB21" s="232" t="str">
        <f>VLOOKUP(B21,門市主檔!A:B,2,FALSE)</f>
        <v>三重中興北二</v>
      </c>
      <c r="AC21" s="265"/>
      <c r="AD21" s="421" t="s">
        <v>2</v>
      </c>
      <c r="AE21" s="232"/>
      <c r="AF21" s="232"/>
      <c r="AG21" s="257" t="s">
        <v>526</v>
      </c>
      <c r="AH21" s="232" t="s">
        <v>9192</v>
      </c>
      <c r="AM21" s="420">
        <v>14700177</v>
      </c>
      <c r="AN21" s="420">
        <v>14700178</v>
      </c>
      <c r="AO21" s="420">
        <v>7210002819</v>
      </c>
      <c r="AP21" s="420" t="s">
        <v>20</v>
      </c>
    </row>
    <row r="22" spans="1:42" ht="21.6" customHeight="1">
      <c r="A22" s="1">
        <v>22</v>
      </c>
      <c r="B22" s="1" t="s">
        <v>67</v>
      </c>
      <c r="C22" s="3" t="s">
        <v>277</v>
      </c>
      <c r="D22" s="1" t="s">
        <v>9247</v>
      </c>
      <c r="F22" s="1" t="s">
        <v>9276</v>
      </c>
      <c r="G22" s="1" t="s">
        <v>9277</v>
      </c>
      <c r="H22" s="75" t="s">
        <v>9278</v>
      </c>
      <c r="I22" s="3" t="s">
        <v>9296</v>
      </c>
      <c r="J22" s="4" t="s">
        <v>9297</v>
      </c>
      <c r="U22" s="230" t="str">
        <f t="shared" si="0"/>
        <v>新北市</v>
      </c>
      <c r="V22" s="231" t="str">
        <f t="shared" si="1"/>
        <v>三重區</v>
      </c>
      <c r="W22" s="231" t="str">
        <f t="shared" si="2"/>
        <v>中興北街42號</v>
      </c>
      <c r="X22" s="1" t="s">
        <v>419</v>
      </c>
      <c r="Y22" s="1" t="str">
        <f>VLOOKUP(V22,門市狀態!G:H,2,FALSE)</f>
        <v>劉柏均</v>
      </c>
      <c r="AA22" s="226" t="str">
        <f>IFERROR(VLOOKUP(B22,門市狀態!A:D,4,FALSE),"")</f>
        <v>閉店不保養</v>
      </c>
      <c r="AB22" s="232" t="str">
        <f>VLOOKUP(B22,門市主檔!A:B,2,FALSE)</f>
        <v>三重興德店</v>
      </c>
      <c r="AC22" s="265"/>
      <c r="AD22" s="421" t="s">
        <v>2</v>
      </c>
      <c r="AE22" s="232"/>
      <c r="AF22" s="232"/>
      <c r="AG22" s="257" t="s">
        <v>526</v>
      </c>
      <c r="AH22" s="232" t="s">
        <v>9192</v>
      </c>
      <c r="AM22" s="420">
        <v>14700215</v>
      </c>
      <c r="AN22" s="420">
        <v>14700216</v>
      </c>
      <c r="AO22" s="420">
        <v>7210002820</v>
      </c>
      <c r="AP22" s="420" t="s">
        <v>20</v>
      </c>
    </row>
    <row r="23" spans="1:42" ht="21.6" customHeight="1">
      <c r="A23" s="1">
        <v>23</v>
      </c>
      <c r="B23" s="1">
        <v>3772</v>
      </c>
      <c r="C23" s="3" t="s">
        <v>226</v>
      </c>
      <c r="D23" s="1" t="s">
        <v>9241</v>
      </c>
      <c r="F23" s="1" t="s">
        <v>9276</v>
      </c>
      <c r="G23" s="1" t="s">
        <v>9298</v>
      </c>
      <c r="H23" s="75" t="s">
        <v>9299</v>
      </c>
      <c r="I23" s="3" t="s">
        <v>9300</v>
      </c>
      <c r="J23" s="4" t="s">
        <v>9301</v>
      </c>
      <c r="U23" s="230" t="str">
        <f t="shared" si="0"/>
        <v>新北市</v>
      </c>
      <c r="V23" s="231" t="str">
        <f t="shared" si="1"/>
        <v>三重區</v>
      </c>
      <c r="W23" s="231" t="str">
        <f t="shared" si="2"/>
        <v>溪尾街１０８巷５８號</v>
      </c>
      <c r="X23" s="1" t="s">
        <v>419</v>
      </c>
      <c r="Y23" s="1" t="str">
        <f>VLOOKUP(V23,門市狀態!G:H,2,FALSE)</f>
        <v>劉柏均</v>
      </c>
      <c r="AA23" s="226" t="str">
        <f>IFERROR(VLOOKUP(B23,門市狀態!A:D,4,FALSE),"")</f>
        <v/>
      </c>
      <c r="AB23" s="232" t="str">
        <f>VLOOKUP(B23,門市主檔!A:B,2,FALSE)</f>
        <v>三重美溪店</v>
      </c>
      <c r="AC23" s="265"/>
      <c r="AD23" s="421" t="s">
        <v>2</v>
      </c>
      <c r="AE23" s="232"/>
      <c r="AF23" s="232"/>
      <c r="AG23" s="257" t="s">
        <v>526</v>
      </c>
      <c r="AH23" s="232" t="s">
        <v>9192</v>
      </c>
      <c r="AM23" s="420">
        <v>14701519</v>
      </c>
      <c r="AN23" s="420">
        <v>14701520</v>
      </c>
      <c r="AO23" s="420">
        <v>7210002778</v>
      </c>
      <c r="AP23" s="420" t="s">
        <v>20</v>
      </c>
    </row>
    <row r="24" spans="1:42" ht="21.6" customHeight="1">
      <c r="A24" s="1">
        <v>24</v>
      </c>
      <c r="B24" s="1">
        <v>3796</v>
      </c>
      <c r="C24" s="3" t="s">
        <v>528</v>
      </c>
      <c r="D24" s="1" t="s">
        <v>9241</v>
      </c>
      <c r="F24" s="1" t="s">
        <v>9276</v>
      </c>
      <c r="G24" s="1" t="s">
        <v>9298</v>
      </c>
      <c r="H24" s="75" t="s">
        <v>9299</v>
      </c>
      <c r="I24" s="3" t="s">
        <v>9302</v>
      </c>
      <c r="J24" s="4" t="s">
        <v>9303</v>
      </c>
      <c r="U24" s="230" t="str">
        <f t="shared" si="0"/>
        <v>新北市</v>
      </c>
      <c r="V24" s="231" t="str">
        <f t="shared" si="1"/>
        <v>三重區</v>
      </c>
      <c r="W24" s="231" t="str">
        <f t="shared" si="2"/>
        <v>進安街76號</v>
      </c>
      <c r="X24" s="1" t="s">
        <v>419</v>
      </c>
      <c r="Y24" s="1" t="str">
        <f>VLOOKUP(V24,門市狀態!G:H,2,FALSE)</f>
        <v>劉柏均</v>
      </c>
      <c r="AA24" s="226" t="str">
        <f>IFERROR(VLOOKUP(B24,門市狀態!A:D,4,FALSE),"")</f>
        <v/>
      </c>
      <c r="AB24" s="232" t="str">
        <f>VLOOKUP(B24,門市主檔!A:B,2,FALSE)</f>
        <v>三重進安店</v>
      </c>
      <c r="AC24" s="265"/>
      <c r="AD24" s="421" t="s">
        <v>2</v>
      </c>
      <c r="AE24" s="232"/>
      <c r="AF24" s="232"/>
      <c r="AG24" s="257" t="s">
        <v>526</v>
      </c>
      <c r="AH24" s="232" t="s">
        <v>9192</v>
      </c>
      <c r="AM24" s="420">
        <v>14701539</v>
      </c>
      <c r="AN24" s="420">
        <v>14701540</v>
      </c>
      <c r="AO24" s="420">
        <v>7210002779</v>
      </c>
      <c r="AP24" s="420" t="s">
        <v>20</v>
      </c>
    </row>
    <row r="25" spans="1:42" ht="21.6" customHeight="1">
      <c r="A25" s="1">
        <v>25</v>
      </c>
      <c r="B25" s="1">
        <v>3811</v>
      </c>
      <c r="C25" s="3" t="s">
        <v>578</v>
      </c>
      <c r="D25" s="1" t="s">
        <v>9247</v>
      </c>
      <c r="F25" s="1" t="s">
        <v>9276</v>
      </c>
      <c r="G25" s="1" t="s">
        <v>9298</v>
      </c>
      <c r="H25" s="75" t="s">
        <v>9299</v>
      </c>
      <c r="I25" s="3" t="s">
        <v>9304</v>
      </c>
      <c r="J25" s="4" t="s">
        <v>9305</v>
      </c>
      <c r="U25" s="230" t="str">
        <f t="shared" si="0"/>
        <v>新北市</v>
      </c>
      <c r="V25" s="231" t="str">
        <f t="shared" si="1"/>
        <v>三重區</v>
      </c>
      <c r="W25" s="231" t="str">
        <f t="shared" si="2"/>
        <v>仁安街2號</v>
      </c>
      <c r="X25" s="1" t="s">
        <v>419</v>
      </c>
      <c r="Y25" s="1" t="str">
        <f>VLOOKUP(V25,門市狀態!G:H,2,FALSE)</f>
        <v>劉柏均</v>
      </c>
      <c r="AA25" s="226" t="str">
        <f>IFERROR(VLOOKUP(B25,門市狀態!A:D,4,FALSE),"")</f>
        <v/>
      </c>
      <c r="AB25" s="232" t="str">
        <f>VLOOKUP(B25,門市主檔!A:B,2,FALSE)</f>
        <v>三重碧華公園</v>
      </c>
      <c r="AC25" s="265"/>
      <c r="AD25" s="421" t="s">
        <v>2</v>
      </c>
      <c r="AE25" s="232"/>
      <c r="AF25" s="232"/>
      <c r="AG25" s="257" t="s">
        <v>526</v>
      </c>
      <c r="AH25" s="232" t="s">
        <v>9192</v>
      </c>
      <c r="AM25" s="420">
        <v>14701556</v>
      </c>
      <c r="AN25" s="420">
        <v>14701555</v>
      </c>
      <c r="AO25" s="420">
        <v>7210002780</v>
      </c>
      <c r="AP25" s="420" t="s">
        <v>20</v>
      </c>
    </row>
    <row r="26" spans="1:42" ht="21.6" customHeight="1">
      <c r="A26" s="1">
        <v>26</v>
      </c>
      <c r="B26" s="1">
        <v>4098</v>
      </c>
      <c r="C26" s="3" t="s">
        <v>177</v>
      </c>
      <c r="D26" s="1" t="s">
        <v>9241</v>
      </c>
      <c r="F26" s="1" t="s">
        <v>9276</v>
      </c>
      <c r="G26" s="1" t="s">
        <v>9298</v>
      </c>
      <c r="H26" s="75" t="s">
        <v>9299</v>
      </c>
      <c r="I26" s="3" t="s">
        <v>9306</v>
      </c>
      <c r="J26" s="4" t="s">
        <v>9307</v>
      </c>
      <c r="U26" s="230" t="str">
        <f t="shared" si="0"/>
        <v>新北市</v>
      </c>
      <c r="V26" s="231" t="str">
        <f t="shared" si="1"/>
        <v>三重區</v>
      </c>
      <c r="W26" s="231" t="str">
        <f t="shared" si="2"/>
        <v>仁美街96巷1號1樓全部</v>
      </c>
      <c r="X26" s="1" t="s">
        <v>419</v>
      </c>
      <c r="Y26" s="1" t="str">
        <f>VLOOKUP(V26,門市狀態!G:H,2,FALSE)</f>
        <v>劉柏均</v>
      </c>
      <c r="AA26" s="226" t="str">
        <f ca="1">IFERROR(VLOOKUP(B26,門市狀態!A:D,4,FALSE),"")</f>
        <v>裝潢中</v>
      </c>
      <c r="AB26" s="232" t="str">
        <f>VLOOKUP(B26,門市主檔!A:B,2,FALSE)</f>
        <v>三重仁美店</v>
      </c>
      <c r="AC26" s="265"/>
      <c r="AD26" s="421" t="s">
        <v>2</v>
      </c>
      <c r="AE26" s="232"/>
      <c r="AF26" s="232"/>
      <c r="AG26" s="257" t="s">
        <v>526</v>
      </c>
      <c r="AH26" s="232" t="s">
        <v>9192</v>
      </c>
      <c r="AM26" s="420">
        <v>14701997</v>
      </c>
      <c r="AN26" s="420">
        <v>14701998</v>
      </c>
      <c r="AO26" s="420">
        <v>7210002788</v>
      </c>
      <c r="AP26" s="420" t="s">
        <v>20</v>
      </c>
    </row>
    <row r="27" spans="1:42" ht="21.6" customHeight="1">
      <c r="A27" s="1">
        <v>27</v>
      </c>
      <c r="B27" s="1">
        <v>4101</v>
      </c>
      <c r="C27" s="3" t="s">
        <v>290</v>
      </c>
      <c r="D27" s="1" t="s">
        <v>9255</v>
      </c>
      <c r="F27" s="1" t="s">
        <v>9276</v>
      </c>
      <c r="G27" s="1" t="s">
        <v>9298</v>
      </c>
      <c r="H27" s="75" t="s">
        <v>9299</v>
      </c>
      <c r="I27" s="3" t="s">
        <v>9308</v>
      </c>
      <c r="J27" s="4" t="s">
        <v>9309</v>
      </c>
      <c r="U27" s="230" t="str">
        <f t="shared" si="0"/>
        <v>新北市</v>
      </c>
      <c r="V27" s="231" t="str">
        <f t="shared" si="1"/>
        <v>三重區</v>
      </c>
      <c r="W27" s="231" t="str">
        <f t="shared" si="2"/>
        <v>溪尾街293號及295號</v>
      </c>
      <c r="X27" s="1" t="s">
        <v>419</v>
      </c>
      <c r="Y27" s="1" t="str">
        <f>VLOOKUP(V27,門市狀態!G:H,2,FALSE)</f>
        <v>劉柏均</v>
      </c>
      <c r="AA27" s="226" t="str">
        <f>IFERROR(VLOOKUP(B27,門市狀態!A:D,4,FALSE),"")</f>
        <v/>
      </c>
      <c r="AB27" s="232" t="str">
        <f>VLOOKUP(B27,門市主檔!A:B,2,FALSE)</f>
        <v>三重溪華店</v>
      </c>
      <c r="AC27" s="265"/>
      <c r="AD27" s="421" t="s">
        <v>2</v>
      </c>
      <c r="AE27" s="232"/>
      <c r="AF27" s="232"/>
      <c r="AG27" s="257" t="s">
        <v>526</v>
      </c>
      <c r="AH27" s="232" t="s">
        <v>9192</v>
      </c>
      <c r="AM27" s="420">
        <v>14701815</v>
      </c>
      <c r="AN27" s="420">
        <v>14701816</v>
      </c>
      <c r="AO27" s="420">
        <v>7210002789</v>
      </c>
      <c r="AP27" s="420" t="s">
        <v>20</v>
      </c>
    </row>
    <row r="28" spans="1:42" ht="21.6" customHeight="1">
      <c r="A28" s="1">
        <v>28</v>
      </c>
      <c r="B28" s="1">
        <v>4210</v>
      </c>
      <c r="C28" s="3" t="s">
        <v>348</v>
      </c>
      <c r="D28" s="1" t="s">
        <v>9247</v>
      </c>
      <c r="F28" s="1" t="s">
        <v>9276</v>
      </c>
      <c r="G28" s="1" t="s">
        <v>9298</v>
      </c>
      <c r="H28" s="75" t="s">
        <v>9299</v>
      </c>
      <c r="I28" s="3" t="s">
        <v>9310</v>
      </c>
      <c r="J28" s="4" t="s">
        <v>9311</v>
      </c>
      <c r="U28" s="230" t="str">
        <f t="shared" si="0"/>
        <v>新北市</v>
      </c>
      <c r="V28" s="231" t="str">
        <f t="shared" si="1"/>
        <v>三重區</v>
      </c>
      <c r="W28" s="231" t="str">
        <f t="shared" si="2"/>
        <v>五華街70號</v>
      </c>
      <c r="X28" s="1" t="s">
        <v>419</v>
      </c>
      <c r="Y28" s="1" t="str">
        <f>VLOOKUP(V28,門市狀態!G:H,2,FALSE)</f>
        <v>劉柏均</v>
      </c>
      <c r="AA28" s="226" t="str">
        <f>IFERROR(VLOOKUP(B28,門市狀態!A:D,4,FALSE),"")</f>
        <v/>
      </c>
      <c r="AB28" s="232" t="str">
        <f>VLOOKUP(B28,門市主檔!A:B,2,FALSE)</f>
        <v>三重福華店</v>
      </c>
      <c r="AC28" s="265"/>
      <c r="AD28" s="421" t="s">
        <v>2</v>
      </c>
      <c r="AE28" s="232"/>
      <c r="AF28" s="232"/>
      <c r="AG28" s="257" t="s">
        <v>526</v>
      </c>
      <c r="AH28" s="232" t="s">
        <v>9192</v>
      </c>
      <c r="AM28" s="420">
        <v>14701965</v>
      </c>
      <c r="AN28" s="420">
        <v>14701966</v>
      </c>
      <c r="AO28" s="420">
        <v>7210002796</v>
      </c>
      <c r="AP28" s="420" t="s">
        <v>20</v>
      </c>
    </row>
    <row r="29" spans="1:42" ht="21.6" customHeight="1">
      <c r="A29" s="1">
        <v>29</v>
      </c>
      <c r="B29" s="1" t="s">
        <v>85</v>
      </c>
      <c r="C29" s="3" t="s">
        <v>170</v>
      </c>
      <c r="D29" s="1" t="s">
        <v>9247</v>
      </c>
      <c r="F29" s="1" t="s">
        <v>9276</v>
      </c>
      <c r="G29" s="1" t="s">
        <v>9298</v>
      </c>
      <c r="H29" s="75" t="s">
        <v>9299</v>
      </c>
      <c r="I29" s="3" t="s">
        <v>9312</v>
      </c>
      <c r="J29" s="4" t="s">
        <v>9313</v>
      </c>
      <c r="U29" s="230" t="str">
        <f t="shared" si="0"/>
        <v>新北市</v>
      </c>
      <c r="V29" s="231" t="str">
        <f t="shared" si="1"/>
        <v>三重區</v>
      </c>
      <c r="W29" s="231" t="str">
        <f t="shared" si="2"/>
        <v>溪尾街192號</v>
      </c>
      <c r="X29" s="1" t="s">
        <v>419</v>
      </c>
      <c r="Y29" s="1" t="str">
        <f>VLOOKUP(V29,門市狀態!G:H,2,FALSE)</f>
        <v>劉柏均</v>
      </c>
      <c r="AA29" s="226" t="str">
        <f>IFERROR(VLOOKUP(B29,門市狀態!A:D,4,FALSE),"")</f>
        <v/>
      </c>
      <c r="AB29" s="232" t="str">
        <f>VLOOKUP(B29,門市主檔!A:B,2,FALSE)</f>
        <v>三重溪尾店</v>
      </c>
      <c r="AC29" s="265"/>
      <c r="AD29" s="421" t="s">
        <v>2</v>
      </c>
      <c r="AE29" s="232"/>
      <c r="AF29" s="232"/>
      <c r="AG29" s="257" t="s">
        <v>526</v>
      </c>
      <c r="AH29" s="232" t="s">
        <v>9192</v>
      </c>
      <c r="AM29" s="420">
        <v>14700133</v>
      </c>
      <c r="AN29" s="420">
        <v>14700134</v>
      </c>
      <c r="AO29" s="420">
        <v>7210002813</v>
      </c>
      <c r="AP29" s="420" t="s">
        <v>20</v>
      </c>
    </row>
    <row r="30" spans="1:42" ht="21.6" customHeight="1">
      <c r="A30" s="1">
        <v>30</v>
      </c>
      <c r="B30" s="1" t="s">
        <v>83</v>
      </c>
      <c r="C30" s="3" t="s">
        <v>585</v>
      </c>
      <c r="D30" s="1" t="s">
        <v>9241</v>
      </c>
      <c r="F30" s="1" t="s">
        <v>9276</v>
      </c>
      <c r="G30" s="1" t="s">
        <v>9298</v>
      </c>
      <c r="H30" s="75" t="s">
        <v>9299</v>
      </c>
      <c r="I30" s="3" t="s">
        <v>9314</v>
      </c>
      <c r="J30" s="4" t="s">
        <v>9315</v>
      </c>
      <c r="U30" s="230" t="str">
        <f t="shared" si="0"/>
        <v>新北市</v>
      </c>
      <c r="V30" s="231" t="str">
        <f t="shared" si="1"/>
        <v>三重區</v>
      </c>
      <c r="W30" s="231" t="str">
        <f t="shared" si="2"/>
        <v>溪尾街122號</v>
      </c>
      <c r="X30" s="1" t="s">
        <v>419</v>
      </c>
      <c r="Y30" s="1" t="str">
        <f>VLOOKUP(V30,門市狀態!G:H,2,FALSE)</f>
        <v>劉柏均</v>
      </c>
      <c r="AA30" s="226" t="str">
        <f>IFERROR(VLOOKUP(B30,門市狀態!A:D,4,FALSE),"")</f>
        <v/>
      </c>
      <c r="AB30" s="232" t="str">
        <f>VLOOKUP(B30,門市主檔!A:B,2,FALSE)</f>
        <v>北縣溪尾二店</v>
      </c>
      <c r="AC30" s="265"/>
      <c r="AD30" s="421" t="s">
        <v>2</v>
      </c>
      <c r="AE30" s="232"/>
      <c r="AF30" s="232"/>
      <c r="AG30" s="257" t="s">
        <v>526</v>
      </c>
      <c r="AH30" s="232" t="s">
        <v>9192</v>
      </c>
      <c r="AM30" s="420">
        <v>14700153</v>
      </c>
      <c r="AN30" s="420">
        <v>14700154</v>
      </c>
      <c r="AO30" s="420">
        <v>7210002816</v>
      </c>
      <c r="AP30" s="420" t="s">
        <v>20</v>
      </c>
    </row>
    <row r="31" spans="1:42" ht="21.6" customHeight="1">
      <c r="A31" s="1">
        <v>31</v>
      </c>
      <c r="B31" s="1" t="s">
        <v>79</v>
      </c>
      <c r="C31" s="3" t="s">
        <v>993</v>
      </c>
      <c r="D31" s="1" t="s">
        <v>9241</v>
      </c>
      <c r="F31" s="1" t="s">
        <v>9276</v>
      </c>
      <c r="G31" s="1" t="s">
        <v>9298</v>
      </c>
      <c r="H31" s="75" t="s">
        <v>9299</v>
      </c>
      <c r="I31" s="3" t="s">
        <v>9316</v>
      </c>
      <c r="J31" s="4" t="s">
        <v>9317</v>
      </c>
      <c r="U31" s="230" t="str">
        <f t="shared" si="0"/>
        <v>新北市</v>
      </c>
      <c r="V31" s="231" t="str">
        <f t="shared" si="1"/>
        <v>三重區</v>
      </c>
      <c r="W31" s="231" t="str">
        <f t="shared" si="2"/>
        <v>五華街60號</v>
      </c>
      <c r="X31" s="1" t="s">
        <v>419</v>
      </c>
      <c r="Y31" s="1" t="str">
        <f>VLOOKUP(V31,門市狀態!G:H,2,FALSE)</f>
        <v>劉柏均</v>
      </c>
      <c r="AA31" s="226" t="str">
        <f>IFERROR(VLOOKUP(B31,門市狀態!A:D,4,FALSE),"")</f>
        <v/>
      </c>
      <c r="AB31" s="232" t="str">
        <f>VLOOKUP(B31,門市主檔!A:B,2,FALSE)</f>
        <v>北縣五華三店</v>
      </c>
      <c r="AC31" s="265"/>
      <c r="AD31" s="421" t="s">
        <v>2</v>
      </c>
      <c r="AE31" s="232"/>
      <c r="AF31" s="232"/>
      <c r="AG31" s="257" t="s">
        <v>526</v>
      </c>
      <c r="AH31" s="232" t="s">
        <v>9192</v>
      </c>
      <c r="AM31" s="420">
        <v>14700223</v>
      </c>
      <c r="AN31" s="420">
        <v>14700224</v>
      </c>
      <c r="AO31" s="420">
        <v>7210002821</v>
      </c>
      <c r="AP31" s="420" t="s">
        <v>20</v>
      </c>
    </row>
    <row r="32" spans="1:42" ht="21.6" customHeight="1">
      <c r="A32" s="1">
        <v>32</v>
      </c>
      <c r="B32" s="1" t="s">
        <v>90</v>
      </c>
      <c r="C32" s="3" t="s">
        <v>1869</v>
      </c>
      <c r="D32" s="1" t="s">
        <v>9247</v>
      </c>
      <c r="F32" s="1" t="s">
        <v>9276</v>
      </c>
      <c r="G32" s="1" t="s">
        <v>9298</v>
      </c>
      <c r="H32" s="75" t="s">
        <v>9299</v>
      </c>
      <c r="I32" s="3" t="s">
        <v>9318</v>
      </c>
      <c r="J32" s="4" t="s">
        <v>9319</v>
      </c>
      <c r="U32" s="230" t="str">
        <f t="shared" si="0"/>
        <v>新北市</v>
      </c>
      <c r="V32" s="231" t="str">
        <f t="shared" si="1"/>
        <v>三重區</v>
      </c>
      <c r="W32" s="231" t="str">
        <f t="shared" si="2"/>
        <v>仁愛街253號</v>
      </c>
      <c r="X32" s="1" t="s">
        <v>419</v>
      </c>
      <c r="Y32" s="1" t="str">
        <f>VLOOKUP(V32,門市狀態!G:H,2,FALSE)</f>
        <v>劉柏均</v>
      </c>
      <c r="AA32" s="226" t="str">
        <f>IFERROR(VLOOKUP(B32,門市狀態!A:D,4,FALSE),"")</f>
        <v/>
      </c>
      <c r="AB32" s="232" t="str">
        <f>VLOOKUP(B32,門市主檔!A:B,2,FALSE)</f>
        <v>三重福隆店</v>
      </c>
      <c r="AC32" s="265"/>
      <c r="AD32" s="421" t="s">
        <v>2</v>
      </c>
      <c r="AE32" s="232"/>
      <c r="AF32" s="232"/>
      <c r="AG32" s="257" t="s">
        <v>526</v>
      </c>
      <c r="AH32" s="232"/>
      <c r="AM32" s="420">
        <v>14700373</v>
      </c>
      <c r="AN32" s="420">
        <v>14700374</v>
      </c>
      <c r="AO32" s="420" t="s">
        <v>9320</v>
      </c>
      <c r="AP32" s="420" t="s">
        <v>9320</v>
      </c>
    </row>
    <row r="33" spans="1:42" ht="21.6" customHeight="1">
      <c r="A33" s="1">
        <v>33</v>
      </c>
      <c r="B33" s="1">
        <v>2303</v>
      </c>
      <c r="C33" s="3" t="s">
        <v>1725</v>
      </c>
      <c r="D33" s="1" t="s">
        <v>9255</v>
      </c>
      <c r="F33" s="1" t="s">
        <v>9276</v>
      </c>
      <c r="G33" s="1" t="s">
        <v>9321</v>
      </c>
      <c r="H33" s="75" t="s">
        <v>9322</v>
      </c>
      <c r="I33" s="3" t="s">
        <v>9323</v>
      </c>
      <c r="J33" s="4" t="s">
        <v>9324</v>
      </c>
      <c r="U33" s="230" t="str">
        <f t="shared" si="0"/>
        <v>新北市</v>
      </c>
      <c r="V33" s="231" t="str">
        <f t="shared" si="1"/>
        <v>三重區</v>
      </c>
      <c r="W33" s="231" t="str">
        <f t="shared" si="2"/>
        <v>中央北路132號</v>
      </c>
      <c r="X33" s="1" t="s">
        <v>419</v>
      </c>
      <c r="Y33" s="1" t="str">
        <f>VLOOKUP(V33,門市狀態!G:H,2,FALSE)</f>
        <v>劉柏均</v>
      </c>
      <c r="AA33" s="226" t="str">
        <f>IFERROR(VLOOKUP(B33,門市狀態!A:D,4,FALSE),"")</f>
        <v/>
      </c>
      <c r="AB33" s="232" t="str">
        <f>VLOOKUP(B33,門市主檔!A:B,2,FALSE)</f>
        <v>三重三和夜市</v>
      </c>
      <c r="AC33" s="265"/>
      <c r="AD33" s="421" t="s">
        <v>2</v>
      </c>
      <c r="AE33" s="232" t="s">
        <v>9236</v>
      </c>
      <c r="AF33" s="232"/>
      <c r="AG33" s="257" t="s">
        <v>526</v>
      </c>
      <c r="AH33" s="232" t="s">
        <v>9192</v>
      </c>
      <c r="AM33" s="420">
        <v>14700575</v>
      </c>
      <c r="AN33" s="420">
        <v>14700576</v>
      </c>
      <c r="AO33" s="420">
        <v>7210002764</v>
      </c>
      <c r="AP33" s="420" t="s">
        <v>20</v>
      </c>
    </row>
    <row r="34" spans="1:42" ht="21.6" customHeight="1">
      <c r="A34" s="1">
        <v>34</v>
      </c>
      <c r="B34" s="1">
        <v>3623</v>
      </c>
      <c r="C34" s="3" t="s">
        <v>294</v>
      </c>
      <c r="D34" s="1" t="s">
        <v>9247</v>
      </c>
      <c r="F34" s="1" t="s">
        <v>9276</v>
      </c>
      <c r="G34" s="1" t="s">
        <v>9321</v>
      </c>
      <c r="H34" s="75" t="s">
        <v>9322</v>
      </c>
      <c r="I34" s="3" t="s">
        <v>9325</v>
      </c>
      <c r="J34" s="4" t="s">
        <v>9326</v>
      </c>
      <c r="U34" s="230" t="str">
        <f t="shared" ref="U34:U65" si="3">IFERROR(LEFT(J34,FIND("縣",J34)),IFERROR(LEFT(J34,FIND("市",J34)),J34))</f>
        <v>新北市</v>
      </c>
      <c r="V34" s="231" t="str">
        <f t="shared" si="1"/>
        <v>三重區</v>
      </c>
      <c r="W34" s="231" t="str">
        <f t="shared" si="2"/>
        <v>自強路二段74巷1號及特76號</v>
      </c>
      <c r="X34" s="1" t="s">
        <v>419</v>
      </c>
      <c r="Y34" s="1" t="str">
        <f>VLOOKUP(V34,門市狀態!G:H,2,FALSE)</f>
        <v>劉柏均</v>
      </c>
      <c r="AA34" s="226" t="str">
        <f>IFERROR(VLOOKUP(B34,門市狀態!A:D,4,FALSE),"")</f>
        <v/>
      </c>
      <c r="AB34" s="232" t="str">
        <f>VLOOKUP(B34,門市主檔!A:B,2,FALSE)</f>
        <v>三重自強店</v>
      </c>
      <c r="AC34" s="265"/>
      <c r="AD34" s="421" t="s">
        <v>2</v>
      </c>
      <c r="AE34" s="232"/>
      <c r="AF34" s="232"/>
      <c r="AG34" s="257" t="s">
        <v>526</v>
      </c>
      <c r="AH34" s="232" t="s">
        <v>9192</v>
      </c>
      <c r="AM34" s="420">
        <v>14701385</v>
      </c>
      <c r="AN34" s="420">
        <v>14701386</v>
      </c>
      <c r="AO34" s="420">
        <v>7210002775</v>
      </c>
      <c r="AP34" s="420" t="s">
        <v>20</v>
      </c>
    </row>
    <row r="35" spans="1:42" ht="21.6" customHeight="1">
      <c r="A35" s="1">
        <v>35</v>
      </c>
      <c r="B35" s="1">
        <v>4155</v>
      </c>
      <c r="C35" s="3" t="s">
        <v>1365</v>
      </c>
      <c r="D35" s="1" t="s">
        <v>9247</v>
      </c>
      <c r="F35" s="1" t="s">
        <v>9276</v>
      </c>
      <c r="G35" s="1" t="s">
        <v>9321</v>
      </c>
      <c r="H35" s="75" t="s">
        <v>9322</v>
      </c>
      <c r="I35" s="3" t="s">
        <v>9327</v>
      </c>
      <c r="J35" s="4" t="s">
        <v>9328</v>
      </c>
      <c r="U35" s="230" t="str">
        <f t="shared" si="3"/>
        <v>新北市</v>
      </c>
      <c r="V35" s="231" t="str">
        <f t="shared" si="1"/>
        <v>三重區</v>
      </c>
      <c r="W35" s="231" t="str">
        <f t="shared" si="2"/>
        <v>中正北路415號及417號1樓全部</v>
      </c>
      <c r="X35" s="1" t="s">
        <v>419</v>
      </c>
      <c r="Y35" s="1" t="str">
        <f>VLOOKUP(V35,門市狀態!G:H,2,FALSE)</f>
        <v>劉柏均</v>
      </c>
      <c r="AA35" s="226" t="str">
        <f>IFERROR(VLOOKUP(B35,門市狀態!A:D,4,FALSE),"")</f>
        <v/>
      </c>
      <c r="AB35" s="232" t="str">
        <f>VLOOKUP(B35,門市主檔!A:B,2,FALSE)</f>
        <v>三重穀保店</v>
      </c>
      <c r="AC35" s="265"/>
      <c r="AD35" s="421" t="s">
        <v>2</v>
      </c>
      <c r="AE35" s="232"/>
      <c r="AF35" s="232"/>
      <c r="AG35" s="257" t="s">
        <v>526</v>
      </c>
      <c r="AH35" s="232" t="s">
        <v>9192</v>
      </c>
      <c r="AM35" s="420">
        <v>14701887</v>
      </c>
      <c r="AN35" s="420">
        <v>14701888</v>
      </c>
      <c r="AO35" s="420">
        <v>7210002791</v>
      </c>
      <c r="AP35" s="420" t="s">
        <v>20</v>
      </c>
    </row>
    <row r="36" spans="1:42" ht="21.6" customHeight="1">
      <c r="A36" s="1">
        <v>36</v>
      </c>
      <c r="B36" s="1">
        <v>4352</v>
      </c>
      <c r="C36" s="3" t="s">
        <v>830</v>
      </c>
      <c r="D36" s="1" t="s">
        <v>9241</v>
      </c>
      <c r="F36" s="1" t="s">
        <v>9276</v>
      </c>
      <c r="G36" s="1" t="s">
        <v>9321</v>
      </c>
      <c r="H36" s="75" t="s">
        <v>9322</v>
      </c>
      <c r="I36" s="3" t="s">
        <v>9329</v>
      </c>
      <c r="J36" s="4" t="s">
        <v>9330</v>
      </c>
      <c r="U36" s="230" t="str">
        <f t="shared" si="3"/>
        <v>新北市</v>
      </c>
      <c r="V36" s="231" t="str">
        <f t="shared" si="1"/>
        <v>三重區</v>
      </c>
      <c r="W36" s="231" t="str">
        <f t="shared" si="2"/>
        <v>仁興街28巷44、46號</v>
      </c>
      <c r="X36" s="1" t="s">
        <v>419</v>
      </c>
      <c r="Y36" s="1" t="str">
        <f>VLOOKUP(V36,門市狀態!G:H,2,FALSE)</f>
        <v>劉柏均</v>
      </c>
      <c r="AA36" s="226" t="str">
        <f>IFERROR(VLOOKUP(B36,門市狀態!A:D,4,FALSE),"")</f>
        <v/>
      </c>
      <c r="AB36" s="232" t="str">
        <f>VLOOKUP(B36,門市主檔!A:B,2,FALSE)</f>
        <v>三重公園店</v>
      </c>
      <c r="AC36" s="265"/>
      <c r="AD36" s="421" t="s">
        <v>2</v>
      </c>
      <c r="AE36" s="232"/>
      <c r="AF36" s="232"/>
      <c r="AG36" s="257" t="s">
        <v>526</v>
      </c>
      <c r="AH36" s="232" t="s">
        <v>9192</v>
      </c>
      <c r="AM36" s="420">
        <v>14702189</v>
      </c>
      <c r="AN36" s="420">
        <v>14702190</v>
      </c>
      <c r="AO36" s="420">
        <v>7210002801</v>
      </c>
      <c r="AP36" s="420" t="s">
        <v>20</v>
      </c>
    </row>
    <row r="37" spans="1:42" ht="21.6" customHeight="1">
      <c r="A37" s="1">
        <v>37</v>
      </c>
      <c r="B37" s="1">
        <v>4388</v>
      </c>
      <c r="C37" s="3" t="s">
        <v>1373</v>
      </c>
      <c r="D37" s="1" t="s">
        <v>9247</v>
      </c>
      <c r="F37" s="1" t="s">
        <v>9276</v>
      </c>
      <c r="G37" s="1" t="s">
        <v>9321</v>
      </c>
      <c r="H37" s="75" t="s">
        <v>9322</v>
      </c>
      <c r="I37" s="3" t="s">
        <v>9331</v>
      </c>
      <c r="J37" s="4" t="s">
        <v>9332</v>
      </c>
      <c r="U37" s="230" t="str">
        <f t="shared" si="3"/>
        <v>新北市</v>
      </c>
      <c r="V37" s="231" t="str">
        <f t="shared" si="1"/>
        <v>三重區</v>
      </c>
      <c r="W37" s="231" t="str">
        <f t="shared" si="2"/>
        <v>後竹圍街177+179號</v>
      </c>
      <c r="X37" s="1" t="s">
        <v>419</v>
      </c>
      <c r="Y37" s="1" t="str">
        <f>VLOOKUP(V37,門市狀態!G:H,2,FALSE)</f>
        <v>劉柏均</v>
      </c>
      <c r="AA37" s="226" t="str">
        <f>IFERROR(VLOOKUP(B37,門市狀態!A:D,4,FALSE),"")</f>
        <v/>
      </c>
      <c r="AB37" s="232" t="str">
        <f>VLOOKUP(B37,門市主檔!A:B,2,FALSE)</f>
        <v>三重薔薇店</v>
      </c>
      <c r="AC37" s="265"/>
      <c r="AD37" s="421" t="s">
        <v>2</v>
      </c>
      <c r="AE37" s="232"/>
      <c r="AF37" s="232"/>
      <c r="AG37" s="257" t="s">
        <v>526</v>
      </c>
      <c r="AH37" s="232" t="s">
        <v>9192</v>
      </c>
      <c r="AM37" s="420">
        <v>14702311</v>
      </c>
      <c r="AN37" s="420">
        <v>14702312</v>
      </c>
      <c r="AO37" s="420">
        <v>7210002802</v>
      </c>
      <c r="AP37" s="420" t="s">
        <v>20</v>
      </c>
    </row>
    <row r="38" spans="1:42" ht="21.6" customHeight="1">
      <c r="A38" s="1">
        <v>38</v>
      </c>
      <c r="B38" s="1">
        <v>4397</v>
      </c>
      <c r="C38" s="3" t="s">
        <v>822</v>
      </c>
      <c r="D38" s="1" t="s">
        <v>9255</v>
      </c>
      <c r="F38" s="1" t="s">
        <v>9276</v>
      </c>
      <c r="G38" s="1" t="s">
        <v>9321</v>
      </c>
      <c r="H38" s="75" t="s">
        <v>9322</v>
      </c>
      <c r="I38" s="3" t="s">
        <v>9333</v>
      </c>
      <c r="J38" s="4" t="s">
        <v>9334</v>
      </c>
      <c r="U38" s="230" t="str">
        <f t="shared" si="3"/>
        <v>新北市</v>
      </c>
      <c r="V38" s="231" t="str">
        <f t="shared" si="1"/>
        <v>三重區</v>
      </c>
      <c r="W38" s="231" t="str">
        <f t="shared" si="2"/>
        <v>仁愛街72號一樓</v>
      </c>
      <c r="X38" s="1" t="s">
        <v>419</v>
      </c>
      <c r="Y38" s="1" t="str">
        <f>VLOOKUP(V38,門市狀態!G:H,2,FALSE)</f>
        <v>劉柏均</v>
      </c>
      <c r="AA38" s="226" t="str">
        <f>IFERROR(VLOOKUP(B38,門市狀態!A:D,4,FALSE),"")</f>
        <v/>
      </c>
      <c r="AB38" s="232" t="str">
        <f>VLOOKUP(B38,門市主檔!A:B,2,FALSE)</f>
        <v>三重仁旺店</v>
      </c>
      <c r="AC38" s="265"/>
      <c r="AD38" s="421" t="s">
        <v>2</v>
      </c>
      <c r="AE38" s="232"/>
      <c r="AF38" s="232"/>
      <c r="AG38" s="257" t="s">
        <v>526</v>
      </c>
      <c r="AH38" s="232" t="s">
        <v>9192</v>
      </c>
      <c r="AM38" s="420">
        <v>14702259</v>
      </c>
      <c r="AN38" s="420">
        <v>14702260</v>
      </c>
      <c r="AO38" s="420">
        <v>7210002803</v>
      </c>
      <c r="AP38" s="420" t="s">
        <v>20</v>
      </c>
    </row>
    <row r="39" spans="1:42" ht="21.6" customHeight="1">
      <c r="A39" s="1">
        <v>39</v>
      </c>
      <c r="B39" s="1">
        <v>4652</v>
      </c>
      <c r="C39" s="3" t="s">
        <v>981</v>
      </c>
      <c r="D39" s="1" t="s">
        <v>9241</v>
      </c>
      <c r="F39" s="1" t="s">
        <v>9276</v>
      </c>
      <c r="G39" s="1" t="s">
        <v>9321</v>
      </c>
      <c r="H39" s="75" t="s">
        <v>9322</v>
      </c>
      <c r="I39" s="3" t="s">
        <v>9335</v>
      </c>
      <c r="J39" s="4" t="s">
        <v>9336</v>
      </c>
      <c r="U39" s="230" t="str">
        <f t="shared" si="3"/>
        <v>新北市</v>
      </c>
      <c r="V39" s="231" t="str">
        <f t="shared" si="1"/>
        <v>三重區</v>
      </c>
      <c r="W39" s="231" t="str">
        <f t="shared" si="2"/>
        <v>中正北路278、280及282號</v>
      </c>
      <c r="X39" s="1" t="s">
        <v>419</v>
      </c>
      <c r="Y39" s="1" t="str">
        <f>VLOOKUP(V39,門市狀態!G:H,2,FALSE)</f>
        <v>劉柏均</v>
      </c>
      <c r="AA39" s="226" t="str">
        <f>IFERROR(VLOOKUP(B39,門市狀態!A:D,4,FALSE),"")</f>
        <v/>
      </c>
      <c r="AB39" s="232" t="str">
        <f>VLOOKUP(B39,門市主檔!A:B,2,FALSE)</f>
        <v>三重商工店</v>
      </c>
      <c r="AC39" s="265"/>
      <c r="AD39" s="421" t="s">
        <v>2</v>
      </c>
      <c r="AE39" s="232"/>
      <c r="AF39" s="232"/>
      <c r="AG39" s="257" t="s">
        <v>526</v>
      </c>
      <c r="AH39" s="232"/>
      <c r="AM39" s="420">
        <v>14702583</v>
      </c>
      <c r="AN39" s="420">
        <v>14702584</v>
      </c>
      <c r="AO39" s="420" t="s">
        <v>9320</v>
      </c>
      <c r="AP39" s="420" t="s">
        <v>9320</v>
      </c>
    </row>
    <row r="40" spans="1:42" ht="21.6" customHeight="1">
      <c r="A40" s="1">
        <v>40</v>
      </c>
      <c r="B40" s="1">
        <v>4968</v>
      </c>
      <c r="C40" s="3" t="s">
        <v>985</v>
      </c>
      <c r="D40" s="1" t="s">
        <v>9247</v>
      </c>
      <c r="F40" s="1" t="s">
        <v>9276</v>
      </c>
      <c r="G40" s="1" t="s">
        <v>9321</v>
      </c>
      <c r="H40" s="75" t="s">
        <v>9322</v>
      </c>
      <c r="I40" s="3" t="s">
        <v>9337</v>
      </c>
      <c r="J40" s="4" t="s">
        <v>9338</v>
      </c>
      <c r="U40" s="230" t="str">
        <f t="shared" si="3"/>
        <v>新北市</v>
      </c>
      <c r="V40" s="231" t="str">
        <f t="shared" si="1"/>
        <v>三重區</v>
      </c>
      <c r="W40" s="231" t="str">
        <f t="shared" si="2"/>
        <v>中正北路430號及430之1號一樓全部</v>
      </c>
      <c r="X40" s="1" t="s">
        <v>419</v>
      </c>
      <c r="Y40" s="1" t="str">
        <f>VLOOKUP(V40,門市狀態!G:H,2,FALSE)</f>
        <v>劉柏均</v>
      </c>
      <c r="AA40" s="226" t="str">
        <f>IFERROR(VLOOKUP(B40,門市狀態!A:D,4,FALSE),"")</f>
        <v/>
      </c>
      <c r="AB40" s="232" t="str">
        <f>VLOOKUP(B40,門市主檔!A:B,2,FALSE)</f>
        <v>三重太璞宮</v>
      </c>
      <c r="AC40" s="265"/>
      <c r="AD40" s="421" t="s">
        <v>2</v>
      </c>
      <c r="AE40" s="232" t="s">
        <v>9236</v>
      </c>
      <c r="AF40" s="232"/>
      <c r="AG40" s="257" t="s">
        <v>526</v>
      </c>
      <c r="AH40" s="232" t="s">
        <v>9192</v>
      </c>
      <c r="AM40" s="420">
        <v>14703176</v>
      </c>
      <c r="AN40" s="420">
        <v>14703177</v>
      </c>
      <c r="AO40" s="420">
        <v>7210002808</v>
      </c>
      <c r="AP40" s="420" t="s">
        <v>20</v>
      </c>
    </row>
    <row r="41" spans="1:42" ht="21.6" customHeight="1">
      <c r="A41" s="1">
        <v>41</v>
      </c>
      <c r="B41" s="1" t="s">
        <v>84</v>
      </c>
      <c r="C41" s="3" t="s">
        <v>352</v>
      </c>
      <c r="D41" s="1" t="s">
        <v>9241</v>
      </c>
      <c r="F41" s="1" t="s">
        <v>9276</v>
      </c>
      <c r="G41" s="1" t="s">
        <v>9321</v>
      </c>
      <c r="H41" s="75" t="s">
        <v>9322</v>
      </c>
      <c r="I41" s="3" t="s">
        <v>9339</v>
      </c>
      <c r="J41" s="4" t="s">
        <v>9340</v>
      </c>
      <c r="U41" s="230" t="str">
        <f t="shared" si="3"/>
        <v>新北市</v>
      </c>
      <c r="V41" s="231" t="str">
        <f t="shared" si="1"/>
        <v>三重區</v>
      </c>
      <c r="W41" s="231" t="str">
        <f t="shared" si="2"/>
        <v>車路頭街35號</v>
      </c>
      <c r="X41" s="1" t="s">
        <v>419</v>
      </c>
      <c r="Y41" s="1" t="str">
        <f>VLOOKUP(V41,門市狀態!G:H,2,FALSE)</f>
        <v>劉柏均</v>
      </c>
      <c r="AA41" s="226" t="str">
        <f>IFERROR(VLOOKUP(B41,門市狀態!A:D,4,FALSE),"")</f>
        <v/>
      </c>
      <c r="AB41" s="232" t="str">
        <f>VLOOKUP(B41,門市主檔!A:B,2,FALSE)</f>
        <v>三重車路頭</v>
      </c>
      <c r="AC41" s="265"/>
      <c r="AD41" s="421" t="s">
        <v>2</v>
      </c>
      <c r="AE41" s="232"/>
      <c r="AF41" s="232"/>
      <c r="AG41" s="257" t="s">
        <v>526</v>
      </c>
      <c r="AH41" s="232" t="s">
        <v>9192</v>
      </c>
      <c r="AM41" s="420">
        <v>14700255</v>
      </c>
      <c r="AN41" s="420">
        <v>14700226</v>
      </c>
      <c r="AO41" s="420">
        <v>7210002822</v>
      </c>
      <c r="AP41" s="420" t="s">
        <v>20</v>
      </c>
    </row>
    <row r="42" spans="1:42" ht="21.6" customHeight="1">
      <c r="A42" s="1">
        <v>42</v>
      </c>
      <c r="B42" s="1" t="s">
        <v>68</v>
      </c>
      <c r="C42" s="3" t="s">
        <v>512</v>
      </c>
      <c r="D42" s="1" t="s">
        <v>9241</v>
      </c>
      <c r="F42" s="1" t="s">
        <v>9276</v>
      </c>
      <c r="G42" s="1" t="s">
        <v>9321</v>
      </c>
      <c r="H42" s="75" t="s">
        <v>9322</v>
      </c>
      <c r="I42" s="3" t="s">
        <v>9341</v>
      </c>
      <c r="J42" s="4" t="s">
        <v>9342</v>
      </c>
      <c r="U42" s="230" t="str">
        <f t="shared" si="3"/>
        <v>新北市</v>
      </c>
      <c r="V42" s="231" t="str">
        <f t="shared" si="1"/>
        <v>三重區</v>
      </c>
      <c r="W42" s="231" t="str">
        <f t="shared" si="2"/>
        <v>中正北路518號</v>
      </c>
      <c r="X42" s="1" t="s">
        <v>419</v>
      </c>
      <c r="Y42" s="1" t="str">
        <f>VLOOKUP(V42,門市狀態!G:H,2,FALSE)</f>
        <v>劉柏均</v>
      </c>
      <c r="AA42" s="226" t="str">
        <f>IFERROR(VLOOKUP(B42,門市狀態!A:D,4,FALSE),"")</f>
        <v/>
      </c>
      <c r="AB42" s="232" t="str">
        <f>VLOOKUP(B42,門市主檔!A:B,2,FALSE)</f>
        <v>三重大有店</v>
      </c>
      <c r="AC42" s="265"/>
      <c r="AD42" s="421" t="s">
        <v>2</v>
      </c>
      <c r="AE42" s="232"/>
      <c r="AF42" s="232"/>
      <c r="AG42" s="257" t="s">
        <v>526</v>
      </c>
      <c r="AH42" s="232" t="s">
        <v>9192</v>
      </c>
      <c r="AM42" s="420">
        <v>14700299</v>
      </c>
      <c r="AN42" s="420">
        <v>14700300</v>
      </c>
      <c r="AO42" s="420">
        <v>7210002824</v>
      </c>
      <c r="AP42" s="420" t="s">
        <v>20</v>
      </c>
    </row>
    <row r="43" spans="1:42" ht="21.6" customHeight="1">
      <c r="A43" s="1">
        <v>43</v>
      </c>
      <c r="B43" s="1">
        <v>2302</v>
      </c>
      <c r="C43" s="3" t="s">
        <v>291</v>
      </c>
      <c r="D43" s="1" t="s">
        <v>9241</v>
      </c>
      <c r="F43" s="1" t="s">
        <v>9276</v>
      </c>
      <c r="G43" s="1" t="s">
        <v>9343</v>
      </c>
      <c r="H43" s="75" t="s">
        <v>9344</v>
      </c>
      <c r="I43" s="3" t="s">
        <v>9345</v>
      </c>
      <c r="J43" s="4" t="s">
        <v>9346</v>
      </c>
      <c r="U43" s="230" t="str">
        <f t="shared" si="3"/>
        <v>新北市</v>
      </c>
      <c r="V43" s="231" t="str">
        <f t="shared" si="1"/>
        <v>三重區</v>
      </c>
      <c r="W43" s="231" t="str">
        <f t="shared" si="2"/>
        <v>大同南路69號</v>
      </c>
      <c r="X43" s="1" t="s">
        <v>419</v>
      </c>
      <c r="Y43" s="1" t="str">
        <f>VLOOKUP(V43,門市狀態!G:H,2,FALSE)</f>
        <v>劉柏均</v>
      </c>
      <c r="AA43" s="226" t="str">
        <f>IFERROR(VLOOKUP(B43,門市狀態!A:D,4,FALSE),"")</f>
        <v/>
      </c>
      <c r="AB43" s="232" t="str">
        <f>VLOOKUP(B43,門市主檔!A:B,2,FALSE)</f>
        <v>三重重安店</v>
      </c>
      <c r="AC43" s="265"/>
      <c r="AD43" s="421" t="s">
        <v>2</v>
      </c>
      <c r="AE43" s="232"/>
      <c r="AF43" s="232"/>
      <c r="AG43" s="257" t="s">
        <v>526</v>
      </c>
      <c r="AH43" s="232" t="s">
        <v>9192</v>
      </c>
      <c r="AM43" s="420">
        <v>14700579</v>
      </c>
      <c r="AN43" s="420">
        <v>14700580</v>
      </c>
      <c r="AO43" s="420">
        <v>7210002763</v>
      </c>
      <c r="AP43" s="420" t="s">
        <v>20</v>
      </c>
    </row>
    <row r="44" spans="1:42" ht="21.6" customHeight="1">
      <c r="A44" s="1">
        <v>44</v>
      </c>
      <c r="B44" s="1">
        <v>2321</v>
      </c>
      <c r="C44" s="3" t="s">
        <v>800</v>
      </c>
      <c r="D44" s="1" t="s">
        <v>9241</v>
      </c>
      <c r="F44" s="1" t="s">
        <v>9276</v>
      </c>
      <c r="G44" s="1" t="s">
        <v>9343</v>
      </c>
      <c r="H44" s="75" t="s">
        <v>9344</v>
      </c>
      <c r="I44" s="3" t="s">
        <v>9347</v>
      </c>
      <c r="J44" s="4" t="s">
        <v>9348</v>
      </c>
      <c r="U44" s="230" t="str">
        <f t="shared" si="3"/>
        <v>新北市</v>
      </c>
      <c r="V44" s="231" t="str">
        <f t="shared" si="1"/>
        <v>三重區</v>
      </c>
      <c r="W44" s="231" t="str">
        <f t="shared" si="2"/>
        <v>大同南路153,153-1號</v>
      </c>
      <c r="X44" s="1" t="s">
        <v>419</v>
      </c>
      <c r="Y44" s="1" t="str">
        <f>VLOOKUP(V44,門市狀態!G:H,2,FALSE)</f>
        <v>劉柏均</v>
      </c>
      <c r="AA44" s="226" t="str">
        <f>IFERROR(VLOOKUP(B44,門市狀態!A:D,4,FALSE),"")</f>
        <v/>
      </c>
      <c r="AB44" s="232" t="str">
        <f>VLOOKUP(B44,門市主檔!A:B,2,FALSE)</f>
        <v>三重同安店</v>
      </c>
      <c r="AC44" s="265"/>
      <c r="AD44" s="421" t="s">
        <v>2</v>
      </c>
      <c r="AE44" s="232"/>
      <c r="AF44" s="232"/>
      <c r="AG44" s="257" t="s">
        <v>526</v>
      </c>
      <c r="AH44" s="232" t="s">
        <v>9192</v>
      </c>
      <c r="AM44" s="420" t="s">
        <v>20</v>
      </c>
      <c r="AN44" s="420" t="s">
        <v>20</v>
      </c>
      <c r="AO44" s="420">
        <v>7210002765</v>
      </c>
      <c r="AP44" s="420" t="s">
        <v>20</v>
      </c>
    </row>
    <row r="45" spans="1:42" ht="21.6" customHeight="1">
      <c r="A45" s="1">
        <v>45</v>
      </c>
      <c r="B45" s="1">
        <v>2543</v>
      </c>
      <c r="C45" s="3" t="s">
        <v>295</v>
      </c>
      <c r="D45" s="1" t="s">
        <v>9255</v>
      </c>
      <c r="F45" s="1" t="s">
        <v>9276</v>
      </c>
      <c r="G45" s="1" t="s">
        <v>9343</v>
      </c>
      <c r="H45" s="75" t="s">
        <v>9344</v>
      </c>
      <c r="I45" s="3" t="s">
        <v>9349</v>
      </c>
      <c r="J45" s="4" t="s">
        <v>9350</v>
      </c>
      <c r="U45" s="230" t="str">
        <f t="shared" si="3"/>
        <v>新北市</v>
      </c>
      <c r="V45" s="231" t="str">
        <f t="shared" si="1"/>
        <v>三重區</v>
      </c>
      <c r="W45" s="231" t="str">
        <f t="shared" si="2"/>
        <v>大仁街78號</v>
      </c>
      <c r="X45" s="1" t="s">
        <v>419</v>
      </c>
      <c r="Y45" s="1" t="str">
        <f>VLOOKUP(V45,門市狀態!G:H,2,FALSE)</f>
        <v>劉柏均</v>
      </c>
      <c r="AA45" s="226" t="str">
        <f>IFERROR(VLOOKUP(B45,門市狀態!A:D,4,FALSE),"")</f>
        <v/>
      </c>
      <c r="AB45" s="232" t="str">
        <f>VLOOKUP(B45,門市主檔!A:B,2,FALSE)</f>
        <v>三重大仁店</v>
      </c>
      <c r="AC45" s="265"/>
      <c r="AD45" s="421" t="s">
        <v>2</v>
      </c>
      <c r="AE45" s="232"/>
      <c r="AF45" s="232"/>
      <c r="AG45" s="257" t="s">
        <v>526</v>
      </c>
      <c r="AH45" s="232" t="s">
        <v>9192</v>
      </c>
      <c r="AM45" s="420">
        <v>14700695</v>
      </c>
      <c r="AN45" s="420">
        <v>14700696</v>
      </c>
      <c r="AO45" s="420">
        <v>7210002768</v>
      </c>
      <c r="AP45" s="420" t="s">
        <v>20</v>
      </c>
    </row>
    <row r="46" spans="1:42" ht="21.6" customHeight="1">
      <c r="A46" s="1">
        <v>46</v>
      </c>
      <c r="B46" s="1">
        <v>2759</v>
      </c>
      <c r="C46" s="3" t="s">
        <v>2314</v>
      </c>
      <c r="D46" s="1" t="s">
        <v>9247</v>
      </c>
      <c r="F46" s="1" t="s">
        <v>9276</v>
      </c>
      <c r="G46" s="1" t="s">
        <v>9343</v>
      </c>
      <c r="H46" s="75" t="s">
        <v>9344</v>
      </c>
      <c r="I46" s="3" t="s">
        <v>9351</v>
      </c>
      <c r="J46" s="4" t="s">
        <v>9352</v>
      </c>
      <c r="U46" s="230" t="str">
        <f t="shared" si="3"/>
        <v>新北市</v>
      </c>
      <c r="V46" s="231" t="str">
        <f t="shared" si="1"/>
        <v>三重區</v>
      </c>
      <c r="W46" s="231" t="str">
        <f t="shared" si="2"/>
        <v>仁化街118.120號</v>
      </c>
      <c r="X46" s="1" t="s">
        <v>419</v>
      </c>
      <c r="Y46" s="1" t="str">
        <f>VLOOKUP(V46,門市狀態!G:H,2,FALSE)</f>
        <v>劉柏均</v>
      </c>
      <c r="AA46" s="226" t="str">
        <f>IFERROR(VLOOKUP(B46,門市狀態!A:D,4,FALSE),"")</f>
        <v/>
      </c>
      <c r="AB46" s="232" t="str">
        <f>VLOOKUP(B46,門市主檔!A:B,2,FALSE)</f>
        <v>三重仁化店</v>
      </c>
      <c r="AC46" s="265"/>
      <c r="AD46" s="421" t="s">
        <v>2</v>
      </c>
      <c r="AE46" s="232"/>
      <c r="AF46" s="232"/>
      <c r="AG46" s="257" t="s">
        <v>526</v>
      </c>
      <c r="AH46" s="232" t="s">
        <v>9192</v>
      </c>
      <c r="AM46" s="420">
        <v>14700825</v>
      </c>
      <c r="AN46" s="420">
        <v>14700826</v>
      </c>
      <c r="AO46" s="420">
        <v>7210002769</v>
      </c>
      <c r="AP46" s="420" t="s">
        <v>20</v>
      </c>
    </row>
    <row r="47" spans="1:42" ht="21.6" customHeight="1">
      <c r="A47" s="1">
        <v>47</v>
      </c>
      <c r="B47" s="1">
        <v>3741</v>
      </c>
      <c r="C47" s="3" t="s">
        <v>811</v>
      </c>
      <c r="D47" s="1" t="s">
        <v>9241</v>
      </c>
      <c r="F47" s="1" t="s">
        <v>9276</v>
      </c>
      <c r="G47" s="1" t="s">
        <v>9343</v>
      </c>
      <c r="H47" s="75" t="s">
        <v>9344</v>
      </c>
      <c r="I47" s="3" t="s">
        <v>9353</v>
      </c>
      <c r="J47" s="4" t="s">
        <v>9354</v>
      </c>
      <c r="U47" s="230" t="str">
        <f t="shared" si="3"/>
        <v>新北市</v>
      </c>
      <c r="V47" s="231" t="str">
        <f t="shared" si="1"/>
        <v>三重區</v>
      </c>
      <c r="W47" s="231" t="str">
        <f t="shared" si="2"/>
        <v>重新路三段2號</v>
      </c>
      <c r="X47" s="1" t="s">
        <v>419</v>
      </c>
      <c r="Y47" s="1" t="str">
        <f>VLOOKUP(V47,門市狀態!G:H,2,FALSE)</f>
        <v>劉柏均</v>
      </c>
      <c r="AA47" s="226" t="str">
        <f>IFERROR(VLOOKUP(B47,門市狀態!A:D,4,FALSE),"")</f>
        <v/>
      </c>
      <c r="AB47" s="232" t="str">
        <f>VLOOKUP(B47,門市主檔!A:B,2,FALSE)</f>
        <v>三重重新三</v>
      </c>
      <c r="AC47" s="265"/>
      <c r="AD47" s="421" t="s">
        <v>2</v>
      </c>
      <c r="AE47" s="232"/>
      <c r="AF47" s="232"/>
      <c r="AG47" s="257" t="s">
        <v>526</v>
      </c>
      <c r="AH47" s="232"/>
      <c r="AM47" s="420">
        <v>14701495</v>
      </c>
      <c r="AN47" s="420">
        <v>14701496</v>
      </c>
      <c r="AO47" s="420" t="s">
        <v>9320</v>
      </c>
      <c r="AP47" s="420" t="s">
        <v>9320</v>
      </c>
    </row>
    <row r="48" spans="1:42" ht="21.6" customHeight="1">
      <c r="A48" s="1">
        <v>48</v>
      </c>
      <c r="B48" s="1">
        <v>3983</v>
      </c>
      <c r="C48" s="3" t="s">
        <v>815</v>
      </c>
      <c r="D48" s="1" t="s">
        <v>9241</v>
      </c>
      <c r="F48" s="1" t="s">
        <v>9276</v>
      </c>
      <c r="G48" s="1" t="s">
        <v>9343</v>
      </c>
      <c r="H48" s="75" t="s">
        <v>9344</v>
      </c>
      <c r="I48" s="3" t="s">
        <v>9355</v>
      </c>
      <c r="J48" s="4" t="s">
        <v>9356</v>
      </c>
      <c r="U48" s="230" t="str">
        <f t="shared" si="3"/>
        <v>新北市</v>
      </c>
      <c r="V48" s="231" t="str">
        <f t="shared" si="1"/>
        <v>三重區</v>
      </c>
      <c r="W48" s="231" t="str">
        <f t="shared" si="2"/>
        <v>中正北路25巷5號及7號</v>
      </c>
      <c r="X48" s="1" t="s">
        <v>419</v>
      </c>
      <c r="Y48" s="1" t="str">
        <f>VLOOKUP(V48,門市狀態!G:H,2,FALSE)</f>
        <v>劉柏均</v>
      </c>
      <c r="AA48" s="226" t="str">
        <f>IFERROR(VLOOKUP(B48,門市狀態!A:D,4,FALSE),"")</f>
        <v/>
      </c>
      <c r="AB48" s="232" t="str">
        <f>VLOOKUP(B48,門市主檔!A:B,2,FALSE)</f>
        <v>三重星光店</v>
      </c>
      <c r="AC48" s="265"/>
      <c r="AD48" s="421" t="s">
        <v>2</v>
      </c>
      <c r="AE48" s="232" t="s">
        <v>9236</v>
      </c>
      <c r="AF48" s="232"/>
      <c r="AG48" s="257" t="s">
        <v>526</v>
      </c>
      <c r="AH48" s="232" t="s">
        <v>9192</v>
      </c>
      <c r="AM48" s="420">
        <v>14701751</v>
      </c>
      <c r="AN48" s="420">
        <v>14701752</v>
      </c>
      <c r="AO48" s="420">
        <v>7210002784</v>
      </c>
      <c r="AP48" s="420" t="s">
        <v>20</v>
      </c>
    </row>
    <row r="49" spans="1:42" ht="21.6" customHeight="1">
      <c r="A49" s="1">
        <v>49</v>
      </c>
      <c r="B49" s="1">
        <v>4083</v>
      </c>
      <c r="C49" s="3" t="s">
        <v>340</v>
      </c>
      <c r="D49" s="1" t="s">
        <v>9241</v>
      </c>
      <c r="F49" s="1" t="s">
        <v>9276</v>
      </c>
      <c r="G49" s="1" t="s">
        <v>9343</v>
      </c>
      <c r="H49" s="75" t="s">
        <v>9344</v>
      </c>
      <c r="I49" s="3" t="s">
        <v>9357</v>
      </c>
      <c r="J49" s="4" t="s">
        <v>9358</v>
      </c>
      <c r="U49" s="230" t="str">
        <f t="shared" si="3"/>
        <v>新北市</v>
      </c>
      <c r="V49" s="231" t="str">
        <f t="shared" si="1"/>
        <v>三重區</v>
      </c>
      <c r="W49" s="231" t="str">
        <f t="shared" si="2"/>
        <v>中央南路74號</v>
      </c>
      <c r="X49" s="1" t="s">
        <v>419</v>
      </c>
      <c r="Y49" s="1" t="str">
        <f>VLOOKUP(V49,門市狀態!G:H,2,FALSE)</f>
        <v>劉柏均</v>
      </c>
      <c r="AA49" s="226" t="str">
        <f>IFERROR(VLOOKUP(B49,門市狀態!A:D,4,FALSE),"")</f>
        <v/>
      </c>
      <c r="AB49" s="232" t="str">
        <f>VLOOKUP(B49,門市主檔!A:B,2,FALSE)</f>
        <v>三重中央南</v>
      </c>
      <c r="AC49" s="265"/>
      <c r="AD49" s="421" t="s">
        <v>2</v>
      </c>
      <c r="AE49" s="232"/>
      <c r="AF49" s="232"/>
      <c r="AG49" s="257" t="s">
        <v>526</v>
      </c>
      <c r="AH49" s="232" t="s">
        <v>9192</v>
      </c>
      <c r="AM49" s="420">
        <v>14702047</v>
      </c>
      <c r="AN49" s="420">
        <v>14702048</v>
      </c>
      <c r="AO49" s="420">
        <v>7210002786</v>
      </c>
      <c r="AP49" s="420" t="s">
        <v>20</v>
      </c>
    </row>
    <row r="50" spans="1:42" ht="21.6" customHeight="1">
      <c r="A50" s="1">
        <v>50</v>
      </c>
      <c r="B50" s="1">
        <v>4134</v>
      </c>
      <c r="C50" s="3" t="s">
        <v>804</v>
      </c>
      <c r="D50" s="1" t="s">
        <v>9241</v>
      </c>
      <c r="F50" s="1" t="s">
        <v>9276</v>
      </c>
      <c r="G50" s="1" t="s">
        <v>9343</v>
      </c>
      <c r="H50" s="75" t="s">
        <v>9344</v>
      </c>
      <c r="I50" s="3" t="s">
        <v>9359</v>
      </c>
      <c r="J50" s="4" t="s">
        <v>9360</v>
      </c>
      <c r="U50" s="230" t="str">
        <f t="shared" si="3"/>
        <v>新北市</v>
      </c>
      <c r="V50" s="231" t="str">
        <f t="shared" si="1"/>
        <v>三重區</v>
      </c>
      <c r="W50" s="231" t="str">
        <f t="shared" si="2"/>
        <v>大同南路148號1樓</v>
      </c>
      <c r="X50" s="1" t="s">
        <v>419</v>
      </c>
      <c r="Y50" s="1" t="str">
        <f>VLOOKUP(V50,門市狀態!G:H,2,FALSE)</f>
        <v>劉柏均</v>
      </c>
      <c r="AA50" s="226" t="str">
        <f>IFERROR(VLOOKUP(B50,門市狀態!A:D,4,FALSE),"")</f>
        <v/>
      </c>
      <c r="AB50" s="232" t="str">
        <f>VLOOKUP(B50,門市主檔!A:B,2,FALSE)</f>
        <v>三重大同南</v>
      </c>
      <c r="AC50" s="265"/>
      <c r="AD50" s="421" t="s">
        <v>2</v>
      </c>
      <c r="AE50" s="232"/>
      <c r="AF50" s="232"/>
      <c r="AG50" s="257" t="s">
        <v>526</v>
      </c>
      <c r="AH50" s="232" t="s">
        <v>9192</v>
      </c>
      <c r="AM50" s="420">
        <v>14701865</v>
      </c>
      <c r="AN50" s="420">
        <v>14701866</v>
      </c>
      <c r="AO50" s="420">
        <v>7210002790</v>
      </c>
      <c r="AP50" s="420" t="s">
        <v>20</v>
      </c>
    </row>
    <row r="51" spans="1:42" ht="21.6" customHeight="1">
      <c r="A51" s="1">
        <v>51</v>
      </c>
      <c r="B51" s="1">
        <v>4184</v>
      </c>
      <c r="C51" s="3" t="s">
        <v>1934</v>
      </c>
      <c r="D51" s="1" t="s">
        <v>9241</v>
      </c>
      <c r="F51" s="1" t="s">
        <v>9276</v>
      </c>
      <c r="G51" s="1" t="s">
        <v>9343</v>
      </c>
      <c r="H51" s="75" t="s">
        <v>9344</v>
      </c>
      <c r="I51" s="3" t="s">
        <v>9361</v>
      </c>
      <c r="J51" s="4" t="s">
        <v>9362</v>
      </c>
      <c r="U51" s="230" t="str">
        <f t="shared" si="3"/>
        <v>新北市</v>
      </c>
      <c r="V51" s="231" t="str">
        <f t="shared" si="1"/>
        <v>三重區</v>
      </c>
      <c r="W51" s="231" t="str">
        <f t="shared" si="2"/>
        <v>大仁街52號</v>
      </c>
      <c r="X51" s="1" t="s">
        <v>419</v>
      </c>
      <c r="Y51" s="1" t="str">
        <f>VLOOKUP(V51,門市狀態!G:H,2,FALSE)</f>
        <v>劉柏均</v>
      </c>
      <c r="AA51" s="226" t="str">
        <f>IFERROR(VLOOKUP(B51,門市狀態!A:D,4,FALSE),"")</f>
        <v/>
      </c>
      <c r="AB51" s="232" t="str">
        <f>VLOOKUP(B51,門市主檔!A:B,2,FALSE)</f>
        <v>三重今大店</v>
      </c>
      <c r="AC51" s="265"/>
      <c r="AD51" s="421" t="s">
        <v>2</v>
      </c>
      <c r="AE51" s="232"/>
      <c r="AF51" s="232"/>
      <c r="AG51" s="257" t="s">
        <v>526</v>
      </c>
      <c r="AH51" s="232" t="s">
        <v>9192</v>
      </c>
      <c r="AM51" s="420">
        <v>14702081</v>
      </c>
      <c r="AN51" s="420">
        <v>14702082</v>
      </c>
      <c r="AO51" s="420">
        <v>7210002792</v>
      </c>
      <c r="AP51" s="420" t="s">
        <v>20</v>
      </c>
    </row>
    <row r="52" spans="1:42" ht="21.6" customHeight="1">
      <c r="A52" s="1">
        <v>52</v>
      </c>
      <c r="B52" s="1" t="s">
        <v>99</v>
      </c>
      <c r="C52" s="3" t="s">
        <v>1660</v>
      </c>
      <c r="D52" s="1" t="s">
        <v>9247</v>
      </c>
      <c r="F52" s="1" t="s">
        <v>9276</v>
      </c>
      <c r="G52" s="1" t="s">
        <v>9343</v>
      </c>
      <c r="H52" s="75" t="s">
        <v>9344</v>
      </c>
      <c r="I52" s="3" t="s">
        <v>9363</v>
      </c>
      <c r="J52" s="4" t="s">
        <v>9364</v>
      </c>
      <c r="U52" s="230" t="str">
        <f t="shared" si="3"/>
        <v>新北市</v>
      </c>
      <c r="V52" s="231" t="str">
        <f t="shared" si="1"/>
        <v>三重區</v>
      </c>
      <c r="W52" s="231" t="str">
        <f t="shared" si="2"/>
        <v>中正北路105號</v>
      </c>
      <c r="X52" s="1" t="s">
        <v>419</v>
      </c>
      <c r="Y52" s="1" t="str">
        <f>VLOOKUP(V52,門市狀態!G:H,2,FALSE)</f>
        <v>劉柏均</v>
      </c>
      <c r="AA52" s="226" t="str">
        <f>IFERROR(VLOOKUP(B52,門市狀態!A:D,4,FALSE),"")</f>
        <v/>
      </c>
      <c r="AB52" s="232" t="str">
        <f>VLOOKUP(B52,門市主檔!A:B,2,FALSE)</f>
        <v>三重運動公園</v>
      </c>
      <c r="AC52" s="265"/>
      <c r="AD52" s="421" t="s">
        <v>2</v>
      </c>
      <c r="AE52" s="232"/>
      <c r="AF52" s="232"/>
      <c r="AG52" s="257" t="s">
        <v>526</v>
      </c>
      <c r="AH52" s="232" t="s">
        <v>9192</v>
      </c>
      <c r="AM52" s="420">
        <v>14700395</v>
      </c>
      <c r="AN52" s="420">
        <v>14700396</v>
      </c>
      <c r="AO52" s="420">
        <v>7210002825</v>
      </c>
      <c r="AP52" s="420" t="s">
        <v>20</v>
      </c>
    </row>
    <row r="53" spans="1:42" ht="21.6" customHeight="1">
      <c r="A53" s="1">
        <v>53</v>
      </c>
      <c r="B53" s="1">
        <v>2209</v>
      </c>
      <c r="C53" s="3" t="s">
        <v>2093</v>
      </c>
      <c r="D53" s="1" t="s">
        <v>9241</v>
      </c>
      <c r="F53" s="1" t="s">
        <v>9276</v>
      </c>
      <c r="G53" s="1" t="s">
        <v>9365</v>
      </c>
      <c r="H53" s="75" t="s">
        <v>9366</v>
      </c>
      <c r="I53" s="3" t="s">
        <v>9367</v>
      </c>
      <c r="J53" s="4" t="s">
        <v>9368</v>
      </c>
      <c r="U53" s="230" t="str">
        <f t="shared" si="3"/>
        <v>新北市</v>
      </c>
      <c r="V53" s="231" t="str">
        <f t="shared" si="1"/>
        <v>三重區</v>
      </c>
      <c r="W53" s="231" t="str">
        <f t="shared" si="2"/>
        <v>自強路一段164,166號</v>
      </c>
      <c r="X53" s="1" t="s">
        <v>419</v>
      </c>
      <c r="Y53" s="1" t="str">
        <f>VLOOKUP(V53,門市狀態!G:H,2,FALSE)</f>
        <v>劉柏均</v>
      </c>
      <c r="AA53" s="226" t="str">
        <f>IFERROR(VLOOKUP(B53,門市狀態!A:D,4,FALSE),"")</f>
        <v/>
      </c>
      <c r="AB53" s="232" t="str">
        <f>VLOOKUP(B53,門市主檔!A:B,2,FALSE)</f>
        <v>三重圖書館</v>
      </c>
      <c r="AC53" s="265"/>
      <c r="AD53" s="421" t="s">
        <v>2</v>
      </c>
      <c r="AE53" s="232"/>
      <c r="AF53" s="232"/>
      <c r="AG53" s="257" t="s">
        <v>9369</v>
      </c>
      <c r="AH53" s="232" t="s">
        <v>9192</v>
      </c>
      <c r="AM53" s="420">
        <v>14700517</v>
      </c>
      <c r="AN53" s="420">
        <v>14700518</v>
      </c>
      <c r="AO53" s="420">
        <v>7210002759</v>
      </c>
      <c r="AP53" s="420" t="s">
        <v>20</v>
      </c>
    </row>
    <row r="54" spans="1:42" ht="21.6" customHeight="1">
      <c r="A54" s="1">
        <v>54</v>
      </c>
      <c r="B54" s="1">
        <v>2222</v>
      </c>
      <c r="C54" s="3" t="s">
        <v>319</v>
      </c>
      <c r="D54" s="1" t="s">
        <v>9241</v>
      </c>
      <c r="F54" s="1" t="s">
        <v>9276</v>
      </c>
      <c r="G54" s="1" t="s">
        <v>9365</v>
      </c>
      <c r="H54" s="75" t="s">
        <v>9366</v>
      </c>
      <c r="I54" s="3" t="s">
        <v>9370</v>
      </c>
      <c r="J54" s="4" t="s">
        <v>9371</v>
      </c>
      <c r="U54" s="230" t="str">
        <f t="shared" si="3"/>
        <v>新北市</v>
      </c>
      <c r="V54" s="231" t="str">
        <f t="shared" si="1"/>
        <v>三重區</v>
      </c>
      <c r="W54" s="231" t="str">
        <f t="shared" si="2"/>
        <v>永福街256及258號</v>
      </c>
      <c r="X54" s="1" t="s">
        <v>419</v>
      </c>
      <c r="Y54" s="1" t="str">
        <f>VLOOKUP(V54,門市狀態!G:H,2,FALSE)</f>
        <v>劉柏均</v>
      </c>
      <c r="AA54" s="226" t="str">
        <f>IFERROR(VLOOKUP(B54,門市狀態!A:D,4,FALSE),"")</f>
        <v/>
      </c>
      <c r="AB54" s="232" t="str">
        <f>VLOOKUP(B54,門市主檔!A:B,2,FALSE)</f>
        <v>三重義天店</v>
      </c>
      <c r="AC54" s="265"/>
      <c r="AD54" s="421" t="s">
        <v>2</v>
      </c>
      <c r="AE54" s="232"/>
      <c r="AF54" s="232"/>
      <c r="AG54" s="257" t="s">
        <v>526</v>
      </c>
      <c r="AH54" s="232" t="s">
        <v>9192</v>
      </c>
      <c r="AM54" s="420">
        <v>14700523</v>
      </c>
      <c r="AN54" s="420">
        <v>14700524</v>
      </c>
      <c r="AO54" s="420">
        <v>7210002760</v>
      </c>
      <c r="AP54" s="420" t="s">
        <v>20</v>
      </c>
    </row>
    <row r="55" spans="1:42" ht="21.6" customHeight="1">
      <c r="A55" s="1">
        <v>55</v>
      </c>
      <c r="B55" s="1">
        <v>2349</v>
      </c>
      <c r="C55" s="3" t="s">
        <v>667</v>
      </c>
      <c r="D55" s="1" t="s">
        <v>9241</v>
      </c>
      <c r="F55" s="1" t="s">
        <v>9276</v>
      </c>
      <c r="G55" s="1" t="s">
        <v>9365</v>
      </c>
      <c r="H55" s="75" t="s">
        <v>9366</v>
      </c>
      <c r="I55" s="3" t="s">
        <v>9372</v>
      </c>
      <c r="J55" s="4" t="s">
        <v>9373</v>
      </c>
      <c r="U55" s="230" t="str">
        <f t="shared" si="3"/>
        <v>新北市</v>
      </c>
      <c r="V55" s="231" t="str">
        <f t="shared" si="1"/>
        <v>三重區</v>
      </c>
      <c r="W55" s="231" t="str">
        <f t="shared" si="2"/>
        <v>永福街11號</v>
      </c>
      <c r="X55" s="1" t="s">
        <v>419</v>
      </c>
      <c r="Y55" s="1" t="str">
        <f>VLOOKUP(V55,門市狀態!G:H,2,FALSE)</f>
        <v>劉柏均</v>
      </c>
      <c r="AA55" s="226" t="str">
        <f>IFERROR(VLOOKUP(B55,門市狀態!A:D,4,FALSE),"")</f>
        <v/>
      </c>
      <c r="AB55" s="232" t="str">
        <f>VLOOKUP(B55,門市主檔!A:B,2,FALSE)</f>
        <v>三重永福店</v>
      </c>
      <c r="AC55" s="265"/>
      <c r="AD55" s="421" t="s">
        <v>2</v>
      </c>
      <c r="AE55" s="232"/>
      <c r="AF55" s="232"/>
      <c r="AG55" s="257" t="s">
        <v>526</v>
      </c>
      <c r="AH55" s="232" t="s">
        <v>9192</v>
      </c>
      <c r="AM55" s="420">
        <v>14700609</v>
      </c>
      <c r="AN55" s="420">
        <v>14700610</v>
      </c>
      <c r="AO55" s="420">
        <v>7210002766</v>
      </c>
      <c r="AP55" s="420" t="s">
        <v>20</v>
      </c>
    </row>
    <row r="56" spans="1:42" ht="21.6" customHeight="1">
      <c r="A56" s="1">
        <v>56</v>
      </c>
      <c r="B56" s="1">
        <v>3840</v>
      </c>
      <c r="C56" s="3" t="s">
        <v>826</v>
      </c>
      <c r="D56" s="1" t="s">
        <v>9241</v>
      </c>
      <c r="F56" s="1" t="s">
        <v>9276</v>
      </c>
      <c r="G56" s="1" t="s">
        <v>9365</v>
      </c>
      <c r="H56" s="75" t="s">
        <v>9366</v>
      </c>
      <c r="I56" s="3" t="s">
        <v>9374</v>
      </c>
      <c r="J56" s="4" t="s">
        <v>9375</v>
      </c>
      <c r="U56" s="230" t="str">
        <f t="shared" si="3"/>
        <v>新北市</v>
      </c>
      <c r="V56" s="231" t="str">
        <f t="shared" si="1"/>
        <v>三重區</v>
      </c>
      <c r="W56" s="231" t="str">
        <f t="shared" si="2"/>
        <v>龍門路176號</v>
      </c>
      <c r="X56" s="1" t="s">
        <v>419</v>
      </c>
      <c r="Y56" s="1" t="str">
        <f>VLOOKUP(V56,門市狀態!G:H,2,FALSE)</f>
        <v>劉柏均</v>
      </c>
      <c r="AA56" s="226" t="str">
        <f>IFERROR(VLOOKUP(B56,門市狀態!A:D,4,FALSE),"")</f>
        <v/>
      </c>
      <c r="AB56" s="232" t="str">
        <f>VLOOKUP(B56,門市主檔!A:B,2,FALSE)</f>
        <v>北縣天龍店</v>
      </c>
      <c r="AC56" s="265"/>
      <c r="AD56" s="421" t="s">
        <v>2</v>
      </c>
      <c r="AE56" s="232"/>
      <c r="AF56" s="232"/>
      <c r="AG56" s="257" t="s">
        <v>526</v>
      </c>
      <c r="AH56" s="232" t="s">
        <v>9192</v>
      </c>
      <c r="AM56" s="420">
        <v>14701551</v>
      </c>
      <c r="AN56" s="420">
        <v>14701552</v>
      </c>
      <c r="AO56" s="420">
        <v>7210002781</v>
      </c>
      <c r="AP56" s="420" t="s">
        <v>20</v>
      </c>
    </row>
    <row r="57" spans="1:42" ht="21.6" customHeight="1">
      <c r="A57" s="1">
        <v>57</v>
      </c>
      <c r="B57" s="1">
        <v>3957</v>
      </c>
      <c r="C57" s="3" t="s">
        <v>662</v>
      </c>
      <c r="D57" s="1" t="s">
        <v>9241</v>
      </c>
      <c r="F57" s="1" t="s">
        <v>9276</v>
      </c>
      <c r="G57" s="1" t="s">
        <v>9365</v>
      </c>
      <c r="H57" s="75" t="s">
        <v>9366</v>
      </c>
      <c r="I57" s="3" t="s">
        <v>9376</v>
      </c>
      <c r="J57" s="4" t="s">
        <v>9377</v>
      </c>
      <c r="U57" s="230" t="str">
        <f t="shared" si="3"/>
        <v>新北市</v>
      </c>
      <c r="V57" s="231" t="str">
        <f t="shared" si="1"/>
        <v>三重區</v>
      </c>
      <c r="W57" s="231" t="str">
        <f t="shared" si="2"/>
        <v>永福街97號及99號</v>
      </c>
      <c r="X57" s="1" t="s">
        <v>419</v>
      </c>
      <c r="Y57" s="1" t="str">
        <f>VLOOKUP(V57,門市狀態!G:H,2,FALSE)</f>
        <v>劉柏均</v>
      </c>
      <c r="AA57" s="226" t="str">
        <f>IFERROR(VLOOKUP(B57,門市狀態!A:D,4,FALSE),"")</f>
        <v/>
      </c>
      <c r="AB57" s="232" t="str">
        <f>VLOOKUP(B57,門市主檔!A:B,2,FALSE)</f>
        <v>三重福仁店</v>
      </c>
      <c r="AC57" s="265"/>
      <c r="AD57" s="421" t="s">
        <v>2</v>
      </c>
      <c r="AE57" s="232"/>
      <c r="AF57" s="232"/>
      <c r="AG57" s="257" t="s">
        <v>526</v>
      </c>
      <c r="AH57" s="232" t="s">
        <v>9192</v>
      </c>
      <c r="AM57" s="420">
        <v>14701661</v>
      </c>
      <c r="AN57" s="420">
        <v>14701662</v>
      </c>
      <c r="AO57" s="420">
        <v>7210002783</v>
      </c>
      <c r="AP57" s="420" t="s">
        <v>20</v>
      </c>
    </row>
    <row r="58" spans="1:42" ht="21.6" customHeight="1">
      <c r="A58" s="1">
        <v>58</v>
      </c>
      <c r="B58" s="1">
        <v>4191</v>
      </c>
      <c r="C58" s="3" t="s">
        <v>989</v>
      </c>
      <c r="D58" s="1" t="s">
        <v>9241</v>
      </c>
      <c r="F58" s="1" t="s">
        <v>9276</v>
      </c>
      <c r="G58" s="1" t="s">
        <v>9365</v>
      </c>
      <c r="H58" s="75" t="s">
        <v>9366</v>
      </c>
      <c r="I58" s="3" t="s">
        <v>9378</v>
      </c>
      <c r="J58" s="4" t="s">
        <v>9379</v>
      </c>
      <c r="U58" s="230" t="str">
        <f t="shared" si="3"/>
        <v>新北市</v>
      </c>
      <c r="V58" s="231" t="str">
        <f t="shared" si="1"/>
        <v>三重區</v>
      </c>
      <c r="W58" s="231" t="str">
        <f t="shared" si="2"/>
        <v>仁愛街331號</v>
      </c>
      <c r="X58" s="1" t="s">
        <v>419</v>
      </c>
      <c r="Y58" s="1" t="str">
        <f>VLOOKUP(V58,門市狀態!G:H,2,FALSE)</f>
        <v>劉柏均</v>
      </c>
      <c r="AA58" s="226" t="str">
        <f>IFERROR(VLOOKUP(B58,門市狀態!A:D,4,FALSE),"")</f>
        <v/>
      </c>
      <c r="AB58" s="232" t="str">
        <f>VLOOKUP(B58,門市主檔!A:B,2,FALSE)</f>
        <v>三重溪美店</v>
      </c>
      <c r="AC58" s="265"/>
      <c r="AD58" s="421" t="s">
        <v>2</v>
      </c>
      <c r="AE58" s="232"/>
      <c r="AF58" s="232"/>
      <c r="AG58" s="257" t="s">
        <v>526</v>
      </c>
      <c r="AH58" s="232" t="s">
        <v>9192</v>
      </c>
      <c r="AM58" s="420">
        <v>14701923</v>
      </c>
      <c r="AN58" s="420">
        <v>14701924</v>
      </c>
      <c r="AO58" s="420">
        <v>7210002793</v>
      </c>
      <c r="AP58" s="420">
        <v>7210002794</v>
      </c>
    </row>
    <row r="59" spans="1:42" ht="21.6" customHeight="1">
      <c r="A59" s="1">
        <v>59</v>
      </c>
      <c r="B59" s="1">
        <v>4196</v>
      </c>
      <c r="C59" s="3" t="s">
        <v>335</v>
      </c>
      <c r="D59" s="1" t="s">
        <v>9255</v>
      </c>
      <c r="F59" s="1" t="s">
        <v>9276</v>
      </c>
      <c r="G59" s="1" t="s">
        <v>9365</v>
      </c>
      <c r="H59" s="75" t="s">
        <v>9366</v>
      </c>
      <c r="I59" s="3" t="s">
        <v>9380</v>
      </c>
      <c r="J59" s="4" t="s">
        <v>9381</v>
      </c>
      <c r="U59" s="230" t="str">
        <f t="shared" si="3"/>
        <v>新北市</v>
      </c>
      <c r="V59" s="231" t="str">
        <f t="shared" si="1"/>
        <v>三重區</v>
      </c>
      <c r="W59" s="231" t="str">
        <f t="shared" si="2"/>
        <v>仁愛街382號及慈愛街201號、203號</v>
      </c>
      <c r="X59" s="1" t="s">
        <v>419</v>
      </c>
      <c r="Y59" s="1" t="str">
        <f>VLOOKUP(V59,門市狀態!G:H,2,FALSE)</f>
        <v>劉柏均</v>
      </c>
      <c r="AA59" s="226" t="str">
        <f>IFERROR(VLOOKUP(B59,門市狀態!A:D,4,FALSE),"")</f>
        <v/>
      </c>
      <c r="AB59" s="232" t="str">
        <f>VLOOKUP(B59,門市主檔!A:B,2,FALSE)</f>
        <v>三重蝶愛店</v>
      </c>
      <c r="AC59" s="265"/>
      <c r="AD59" s="421" t="s">
        <v>2</v>
      </c>
      <c r="AE59" s="232"/>
      <c r="AF59" s="232"/>
      <c r="AG59" s="257" t="s">
        <v>526</v>
      </c>
      <c r="AH59" s="232" t="s">
        <v>9192</v>
      </c>
      <c r="AM59" s="420">
        <v>14701943</v>
      </c>
      <c r="AN59" s="420">
        <v>14701944</v>
      </c>
      <c r="AO59" s="420">
        <v>7210002795</v>
      </c>
      <c r="AP59" s="420" t="s">
        <v>20</v>
      </c>
    </row>
    <row r="60" spans="1:42" ht="21.6" customHeight="1">
      <c r="A60" s="1">
        <v>60</v>
      </c>
      <c r="B60" s="1">
        <v>4241</v>
      </c>
      <c r="C60" s="3" t="s">
        <v>834</v>
      </c>
      <c r="D60" s="1" t="s">
        <v>9247</v>
      </c>
      <c r="F60" s="1" t="s">
        <v>9276</v>
      </c>
      <c r="G60" s="1" t="s">
        <v>9365</v>
      </c>
      <c r="H60" s="75" t="s">
        <v>9366</v>
      </c>
      <c r="I60" s="3" t="s">
        <v>9382</v>
      </c>
      <c r="J60" s="4" t="s">
        <v>9383</v>
      </c>
      <c r="U60" s="230" t="str">
        <f t="shared" si="3"/>
        <v>新北市</v>
      </c>
      <c r="V60" s="231" t="str">
        <f t="shared" si="1"/>
        <v>三重區</v>
      </c>
      <c r="W60" s="231" t="str">
        <f t="shared" si="2"/>
        <v>仁義街12號壹樓部份及仁興街39巷37號壹樓部份</v>
      </c>
      <c r="X60" s="1" t="s">
        <v>419</v>
      </c>
      <c r="Y60" s="1" t="str">
        <f>VLOOKUP(V60,門市狀態!G:H,2,FALSE)</f>
        <v>劉柏均</v>
      </c>
      <c r="AA60" s="226" t="str">
        <f>IFERROR(VLOOKUP(B60,門市狀態!A:D,4,FALSE),"")</f>
        <v/>
      </c>
      <c r="AB60" s="232" t="str">
        <f>VLOOKUP(B60,門市主檔!A:B,2,FALSE)</f>
        <v>三重仁義店</v>
      </c>
      <c r="AC60" s="265"/>
      <c r="AD60" s="421" t="s">
        <v>2</v>
      </c>
      <c r="AE60" s="232" t="s">
        <v>9236</v>
      </c>
      <c r="AF60" s="232"/>
      <c r="AG60" s="257" t="s">
        <v>526</v>
      </c>
      <c r="AH60" s="232" t="s">
        <v>9192</v>
      </c>
      <c r="AM60" s="420">
        <v>14702017</v>
      </c>
      <c r="AN60" s="420">
        <v>14702018</v>
      </c>
      <c r="AO60" s="420">
        <v>7210002797</v>
      </c>
      <c r="AP60" s="420" t="s">
        <v>20</v>
      </c>
    </row>
    <row r="61" spans="1:42" ht="21.6" customHeight="1">
      <c r="A61" s="1">
        <v>61</v>
      </c>
      <c r="B61" s="1" t="s">
        <v>56</v>
      </c>
      <c r="C61" s="3" t="s">
        <v>232</v>
      </c>
      <c r="D61" s="1" t="s">
        <v>9241</v>
      </c>
      <c r="F61" s="1" t="s">
        <v>9276</v>
      </c>
      <c r="G61" s="1" t="s">
        <v>9365</v>
      </c>
      <c r="H61" s="75" t="s">
        <v>9366</v>
      </c>
      <c r="I61" s="3" t="s">
        <v>9384</v>
      </c>
      <c r="J61" s="4" t="s">
        <v>9385</v>
      </c>
      <c r="U61" s="230" t="str">
        <f t="shared" si="3"/>
        <v>新北市</v>
      </c>
      <c r="V61" s="231" t="str">
        <f t="shared" si="1"/>
        <v>三重區</v>
      </c>
      <c r="W61" s="231" t="str">
        <f t="shared" si="2"/>
        <v>三和路四段233號</v>
      </c>
      <c r="X61" s="1" t="s">
        <v>419</v>
      </c>
      <c r="Y61" s="1" t="str">
        <f>VLOOKUP(V61,門市狀態!G:H,2,FALSE)</f>
        <v>劉柏均</v>
      </c>
      <c r="AA61" s="226" t="str">
        <f>IFERROR(VLOOKUP(B61,門市狀態!A:D,4,FALSE),"")</f>
        <v/>
      </c>
      <c r="AB61" s="232" t="str">
        <f>VLOOKUP(B61,門市主檔!A:B,2,FALSE)</f>
        <v>三重徐匯站</v>
      </c>
      <c r="AC61" s="265"/>
      <c r="AD61" s="421" t="s">
        <v>2</v>
      </c>
      <c r="AE61" s="232"/>
      <c r="AF61" s="232"/>
      <c r="AG61" s="257" t="s">
        <v>526</v>
      </c>
      <c r="AH61" s="232" t="s">
        <v>9192</v>
      </c>
      <c r="AM61" s="420">
        <v>14700277</v>
      </c>
      <c r="AN61" s="420" t="s">
        <v>20</v>
      </c>
      <c r="AO61" s="420">
        <v>7210002823</v>
      </c>
      <c r="AP61" s="420" t="s">
        <v>20</v>
      </c>
    </row>
    <row r="62" spans="1:42" ht="21.6" customHeight="1">
      <c r="A62" s="1">
        <v>62</v>
      </c>
      <c r="B62" s="1">
        <v>2042</v>
      </c>
      <c r="C62" s="3" t="s">
        <v>1698</v>
      </c>
      <c r="D62" s="1" t="s">
        <v>9241</v>
      </c>
      <c r="F62" s="1" t="s">
        <v>9276</v>
      </c>
      <c r="G62" s="1" t="s">
        <v>9386</v>
      </c>
      <c r="H62" s="75" t="s">
        <v>9387</v>
      </c>
      <c r="I62" s="3" t="s">
        <v>9388</v>
      </c>
      <c r="J62" s="4" t="s">
        <v>9389</v>
      </c>
      <c r="U62" s="230" t="str">
        <f t="shared" si="3"/>
        <v>新北市</v>
      </c>
      <c r="V62" s="231" t="str">
        <f t="shared" si="1"/>
        <v>三重區</v>
      </c>
      <c r="W62" s="231" t="str">
        <f t="shared" si="2"/>
        <v>中央北路68號</v>
      </c>
      <c r="X62" s="1" t="s">
        <v>419</v>
      </c>
      <c r="Y62" s="1" t="str">
        <f>VLOOKUP(V62,門市狀態!G:H,2,FALSE)</f>
        <v>劉柏均</v>
      </c>
      <c r="AA62" s="226" t="str">
        <f>IFERROR(VLOOKUP(B62,門市狀態!A:D,4,FALSE),"")</f>
        <v/>
      </c>
      <c r="AB62" s="232" t="str">
        <f>VLOOKUP(B62,門市主檔!A:B,2,FALSE)</f>
        <v>三重中央北店</v>
      </c>
      <c r="AC62" s="265"/>
      <c r="AD62" s="421" t="s">
        <v>2</v>
      </c>
      <c r="AE62" s="232"/>
      <c r="AF62" s="232"/>
      <c r="AG62" s="257" t="s">
        <v>526</v>
      </c>
      <c r="AH62" s="232" t="s">
        <v>9192</v>
      </c>
      <c r="AM62" s="420">
        <v>14700423</v>
      </c>
      <c r="AN62" s="420">
        <v>14700424</v>
      </c>
      <c r="AO62" s="420">
        <v>7210002758</v>
      </c>
      <c r="AP62" s="420" t="s">
        <v>20</v>
      </c>
    </row>
    <row r="63" spans="1:42" ht="21.6" customHeight="1">
      <c r="A63" s="1">
        <v>63</v>
      </c>
      <c r="B63" s="1">
        <v>2935</v>
      </c>
      <c r="C63" s="3" t="s">
        <v>1691</v>
      </c>
      <c r="D63" s="1" t="s">
        <v>9241</v>
      </c>
      <c r="F63" s="1" t="s">
        <v>9276</v>
      </c>
      <c r="G63" s="1" t="s">
        <v>9386</v>
      </c>
      <c r="H63" s="75" t="s">
        <v>9387</v>
      </c>
      <c r="I63" s="3" t="s">
        <v>9390</v>
      </c>
      <c r="J63" s="4" t="s">
        <v>9391</v>
      </c>
      <c r="U63" s="230" t="str">
        <f t="shared" si="3"/>
        <v>新北市</v>
      </c>
      <c r="V63" s="231" t="str">
        <f t="shared" si="1"/>
        <v>三重區</v>
      </c>
      <c r="W63" s="231" t="str">
        <f t="shared" si="2"/>
        <v>中央北路2號</v>
      </c>
      <c r="X63" s="1" t="s">
        <v>419</v>
      </c>
      <c r="Y63" s="1" t="str">
        <f>VLOOKUP(V63,門市狀態!G:H,2,FALSE)</f>
        <v>劉柏均</v>
      </c>
      <c r="AA63" s="226" t="str">
        <f>IFERROR(VLOOKUP(B63,門市狀態!A:D,4,FALSE),"")</f>
        <v/>
      </c>
      <c r="AB63" s="232" t="str">
        <f>VLOOKUP(B63,門市主檔!A:B,2,FALSE)</f>
        <v>三重夜市口</v>
      </c>
      <c r="AC63" s="265"/>
      <c r="AD63" s="421" t="s">
        <v>2</v>
      </c>
      <c r="AE63" s="232"/>
      <c r="AF63" s="232"/>
      <c r="AG63" s="257" t="s">
        <v>526</v>
      </c>
      <c r="AH63" s="232" t="s">
        <v>9192</v>
      </c>
      <c r="AM63" s="420">
        <v>14700929</v>
      </c>
      <c r="AN63" s="420">
        <v>14700930</v>
      </c>
      <c r="AO63" s="420">
        <v>7210002771</v>
      </c>
      <c r="AP63" s="420" t="s">
        <v>20</v>
      </c>
    </row>
    <row r="64" spans="1:42" ht="21.6" customHeight="1">
      <c r="A64" s="1">
        <v>64</v>
      </c>
      <c r="B64" s="1">
        <v>4312</v>
      </c>
      <c r="C64" s="3" t="s">
        <v>1035</v>
      </c>
      <c r="D64" s="1" t="s">
        <v>9241</v>
      </c>
      <c r="F64" s="1" t="s">
        <v>9276</v>
      </c>
      <c r="G64" s="1" t="s">
        <v>9386</v>
      </c>
      <c r="H64" s="75" t="s">
        <v>9387</v>
      </c>
      <c r="I64" s="3" t="s">
        <v>9392</v>
      </c>
      <c r="J64" s="4" t="s">
        <v>9393</v>
      </c>
      <c r="U64" s="230" t="str">
        <f t="shared" si="3"/>
        <v>新北市</v>
      </c>
      <c r="V64" s="231" t="str">
        <f t="shared" si="1"/>
        <v>三重區</v>
      </c>
      <c r="W64" s="231" t="str">
        <f t="shared" si="2"/>
        <v>文化北路116號一樓</v>
      </c>
      <c r="X64" s="1" t="s">
        <v>419</v>
      </c>
      <c r="Y64" s="1" t="str">
        <f>VLOOKUP(V64,門市狀態!G:H,2,FALSE)</f>
        <v>劉柏均</v>
      </c>
      <c r="AA64" s="226" t="str">
        <f>IFERROR(VLOOKUP(B64,門市狀態!A:D,4,FALSE),"")</f>
        <v/>
      </c>
      <c r="AB64" s="232" t="str">
        <f>VLOOKUP(B64,門市主檔!A:B,2,FALSE)</f>
        <v>三重文化北</v>
      </c>
      <c r="AC64" s="265"/>
      <c r="AD64" s="421" t="s">
        <v>2</v>
      </c>
      <c r="AE64" s="232"/>
      <c r="AF64" s="232"/>
      <c r="AG64" s="257" t="s">
        <v>526</v>
      </c>
      <c r="AH64" s="232" t="s">
        <v>9192</v>
      </c>
      <c r="AM64" s="420">
        <v>14702113</v>
      </c>
      <c r="AN64" s="420">
        <v>14702114</v>
      </c>
      <c r="AO64" s="420">
        <v>7210002799</v>
      </c>
      <c r="AP64" s="420" t="s">
        <v>20</v>
      </c>
    </row>
    <row r="65" spans="1:42" ht="21.6" customHeight="1">
      <c r="A65" s="1">
        <v>312</v>
      </c>
      <c r="B65" s="271">
        <v>4629</v>
      </c>
      <c r="C65" s="272" t="s">
        <v>271</v>
      </c>
      <c r="J65" s="4" t="s">
        <v>9394</v>
      </c>
      <c r="U65" s="266" t="str">
        <f t="shared" si="3"/>
        <v>桃園市</v>
      </c>
      <c r="V65" s="264" t="str">
        <f t="shared" si="1"/>
        <v>龜山區</v>
      </c>
      <c r="W65" s="264" t="str">
        <f t="shared" si="2"/>
        <v>樹人路56號 </v>
      </c>
      <c r="X65" s="1" t="s">
        <v>419</v>
      </c>
      <c r="Y65" s="1" t="str">
        <f>VLOOKUP(V65,門市狀態!G:H,2,FALSE)</f>
        <v>吳宗鴻</v>
      </c>
      <c r="Z65" s="226" t="s">
        <v>62</v>
      </c>
      <c r="AA65" s="226" t="str">
        <f>IFERROR(VLOOKUP(B65,門市狀態!A:D,4,FALSE),"")</f>
        <v/>
      </c>
      <c r="AB65" s="232" t="str">
        <f>VLOOKUP(B65,門市主檔!A:B,2,FALSE)</f>
        <v>龜山警大店</v>
      </c>
      <c r="AC65" s="265"/>
      <c r="AD65" s="421" t="s">
        <v>2</v>
      </c>
      <c r="AE65" s="232"/>
      <c r="AF65" s="232" t="s">
        <v>109</v>
      </c>
      <c r="AG65" s="257" t="s">
        <v>62</v>
      </c>
      <c r="AH65" s="232" t="s">
        <v>9192</v>
      </c>
      <c r="AI65" s="475">
        <v>46157</v>
      </c>
      <c r="AM65" s="420" t="s">
        <v>20</v>
      </c>
      <c r="AN65" s="420" t="s">
        <v>20</v>
      </c>
      <c r="AO65" s="420">
        <v>7210002708</v>
      </c>
      <c r="AP65" s="420" t="s">
        <v>20</v>
      </c>
    </row>
    <row r="66" spans="1:42" ht="21.6" customHeight="1">
      <c r="A66" s="1">
        <v>251</v>
      </c>
      <c r="B66" s="1">
        <v>4609</v>
      </c>
      <c r="C66" s="3" t="s">
        <v>270</v>
      </c>
      <c r="D66" s="1" t="s">
        <v>9241</v>
      </c>
      <c r="F66" s="1" t="s">
        <v>9250</v>
      </c>
      <c r="G66" s="1" t="s">
        <v>9395</v>
      </c>
      <c r="H66" s="75" t="s">
        <v>9396</v>
      </c>
      <c r="I66" s="3" t="s">
        <v>9397</v>
      </c>
      <c r="J66" s="4" t="s">
        <v>9398</v>
      </c>
      <c r="U66" s="230" t="str">
        <f t="shared" ref="U66:U97" si="4">IFERROR(LEFT(J66,FIND("縣",J66)),IFERROR(LEFT(J66,FIND("市",J66)),J66))</f>
        <v>新北市</v>
      </c>
      <c r="V66" s="231" t="str">
        <f t="shared" ref="V66:V129" si="5">IFERROR(
IFERROR(
IFERROR(
MID(J66,FIND("市",J66)+1,IF(FIND("區",J66)-FIND("市",J66)&gt;3,FIND("鄉",J66)-FIND("市",J66),FIND("區",J66)-FIND("市",J66))),
MID(J66,FIND("市",J66)+1,IF(FIND("鎮",J66)-FIND("市",J66)&gt;3,FIND("鄉",J66)-FIND("市",J66),FIND("鎮",J66)-FIND("市",J66)))
),
MID(J66,FIND("市",J66)+1,IF(FIND("鄉",J66)-FIND("市",J66)&gt;3,FIND("區",J66)-FIND("市",J66),FIND("鄉",J66)-FIND("市",J66)))
),
IFERROR(
IFERROR(
IFERROR(
MID(J66,FIND("縣",J66)+1,IF(FIND("區",J66)-FIND("縣",J66)&gt;3,FIND("鄉",J66)-FIND("縣",J66),FIND("區",J66)-FIND("縣",J66))),
MID(J66,FIND("縣",J66)+1,IF(FIND("鎮",J66)-FIND("縣",J66)&gt;3,FIND("鄉",J66)-FIND("縣",J66),FIND("鎮",J66)-FIND("縣",J66)))
),
MID(J66,FIND("縣",J66)+1,IF(FIND("鄉",J66)-FIND("縣",J66)&gt;3,FIND("區",J66)-FIND("縣",J66),FIND("鄉",J66)-FIND("縣",J66)))
),
IFERROR(
MID(J66,FIND("市",J66)+1,IF(FIND("縣",J66)-FIND("市",J66)&gt;3,FIND("鄉",J66)-FIND("市",J66),FIND("縣",J66)-FIND("市",J66))),
MID(J66,FIND("縣",J66)+1,IF(FIND("市",J66)-FIND("縣",J66)&gt;3,FIND("鄉",J66)-FIND("縣",J66),FIND("市",J66)-FIND("縣",J66)))
)))</f>
        <v>蘆洲區</v>
      </c>
      <c r="W66" s="231" t="str">
        <f t="shared" ref="W66:W129" si="6">IFERROR(MID(J66,IFERROR(FIND("鄉",J66),IFERROR(FIND("鎮",J66),FIND("區",J66)))+1,LEN(J66)),IFERROR(MID(J66,FIND("市",J66)+1,LEN(J66)),MID(J66,FIND("縣",J66)+1,LEN(J66))))</f>
        <v>中正路185巷78弄1、3號</v>
      </c>
      <c r="X66" s="1" t="s">
        <v>419</v>
      </c>
      <c r="Y66" s="1" t="str">
        <f>VLOOKUP(V66,門市狀態!G:H,2,FALSE)</f>
        <v>湯家瑋</v>
      </c>
      <c r="AA66" s="226" t="str">
        <f>IFERROR(VLOOKUP(B66,門市狀態!A:D,4,FALSE),"")</f>
        <v/>
      </c>
      <c r="AB66" s="232" t="str">
        <f>VLOOKUP(B66,門市主檔!A:B,2,FALSE)</f>
        <v>蘆洲洲正店</v>
      </c>
      <c r="AC66" s="265"/>
      <c r="AD66" s="421" t="s">
        <v>2</v>
      </c>
      <c r="AE66" s="232"/>
      <c r="AF66" s="232" t="s">
        <v>109</v>
      </c>
      <c r="AG66" s="257" t="s">
        <v>526</v>
      </c>
      <c r="AH66" s="232" t="s">
        <v>9192</v>
      </c>
      <c r="AI66" s="473">
        <v>46161</v>
      </c>
      <c r="AM66" s="420">
        <v>14702561</v>
      </c>
      <c r="AN66" s="420">
        <v>14702562</v>
      </c>
      <c r="AO66" s="420">
        <v>7210003084</v>
      </c>
      <c r="AP66" s="420" t="s">
        <v>20</v>
      </c>
    </row>
    <row r="67" spans="1:42" ht="21.6" customHeight="1">
      <c r="A67" s="1">
        <v>121</v>
      </c>
      <c r="B67" s="1">
        <v>3770</v>
      </c>
      <c r="C67" s="3" t="s">
        <v>267</v>
      </c>
      <c r="D67" s="1" t="s">
        <v>9255</v>
      </c>
      <c r="F67" s="1" t="s">
        <v>9262</v>
      </c>
      <c r="G67" s="1" t="s">
        <v>9263</v>
      </c>
      <c r="H67" s="75" t="s">
        <v>9264</v>
      </c>
      <c r="I67" s="3" t="s">
        <v>9399</v>
      </c>
      <c r="J67" s="4" t="s">
        <v>9400</v>
      </c>
      <c r="U67" s="230" t="str">
        <f t="shared" si="4"/>
        <v>新北市</v>
      </c>
      <c r="V67" s="231" t="str">
        <f t="shared" si="5"/>
        <v>五股區</v>
      </c>
      <c r="W67" s="231" t="str">
        <f t="shared" si="6"/>
        <v>西雲路134、134之1號一樓</v>
      </c>
      <c r="X67" s="1" t="s">
        <v>419</v>
      </c>
      <c r="Y67" s="1" t="str">
        <f>VLOOKUP(V67,門市狀態!G:H,2,FALSE)</f>
        <v>湯家瑋</v>
      </c>
      <c r="AA67" s="226" t="str">
        <f>IFERROR(VLOOKUP(B67,門市狀態!A:D,4,FALSE),"")</f>
        <v/>
      </c>
      <c r="AB67" s="232" t="str">
        <f>VLOOKUP(B67,門市主檔!A:B,2,FALSE)</f>
        <v>北縣西雲店</v>
      </c>
      <c r="AC67" s="265"/>
      <c r="AD67" s="421" t="s">
        <v>2</v>
      </c>
      <c r="AE67" s="232"/>
      <c r="AF67" s="232" t="s">
        <v>109</v>
      </c>
      <c r="AG67" s="257" t="s">
        <v>526</v>
      </c>
      <c r="AH67" s="232" t="s">
        <v>9192</v>
      </c>
      <c r="AI67" s="473">
        <v>46163</v>
      </c>
      <c r="AM67" s="420">
        <v>14701517</v>
      </c>
      <c r="AN67" s="420">
        <v>14701518</v>
      </c>
      <c r="AO67" s="420">
        <v>7210002831</v>
      </c>
      <c r="AP67" s="420" t="s">
        <v>20</v>
      </c>
    </row>
    <row r="68" spans="1:42" ht="21.6" customHeight="1">
      <c r="A68" s="1">
        <v>68</v>
      </c>
      <c r="B68" s="1">
        <v>4804</v>
      </c>
      <c r="C68" s="3" t="s">
        <v>1951</v>
      </c>
      <c r="D68" s="1" t="s">
        <v>9247</v>
      </c>
      <c r="F68" s="1" t="s">
        <v>9276</v>
      </c>
      <c r="G68" s="1" t="s">
        <v>9386</v>
      </c>
      <c r="H68" s="75" t="s">
        <v>9387</v>
      </c>
      <c r="I68" s="3" t="s">
        <v>9401</v>
      </c>
      <c r="J68" s="4" t="s">
        <v>9402</v>
      </c>
      <c r="U68" s="230" t="str">
        <f t="shared" si="4"/>
        <v>新北市</v>
      </c>
      <c r="V68" s="231" t="str">
        <f t="shared" si="5"/>
        <v>三重區</v>
      </c>
      <c r="W68" s="231" t="str">
        <f t="shared" si="6"/>
        <v xml:space="preserve">國隆路19、21、23號 </v>
      </c>
      <c r="X68" s="1" t="s">
        <v>419</v>
      </c>
      <c r="Y68" s="1" t="str">
        <f>VLOOKUP(V68,門市狀態!G:H,2,FALSE)</f>
        <v>劉柏均</v>
      </c>
      <c r="AA68" s="226" t="str">
        <f>IFERROR(VLOOKUP(B68,門市狀態!A:D,4,FALSE),"")</f>
        <v/>
      </c>
      <c r="AB68" s="232" t="str">
        <f>VLOOKUP(B68,門市主檔!A:B,2,FALSE)</f>
        <v>三重國隆店</v>
      </c>
      <c r="AC68" s="265"/>
      <c r="AD68" s="421" t="s">
        <v>2</v>
      </c>
      <c r="AE68" s="232"/>
      <c r="AF68" s="232"/>
      <c r="AG68" s="257" t="s">
        <v>526</v>
      </c>
      <c r="AH68" s="232" t="s">
        <v>9192</v>
      </c>
      <c r="AM68" s="420">
        <v>14702811</v>
      </c>
      <c r="AN68" s="420">
        <v>14702812</v>
      </c>
      <c r="AO68" s="420">
        <v>7210002807</v>
      </c>
      <c r="AP68" s="420" t="s">
        <v>20</v>
      </c>
    </row>
    <row r="69" spans="1:42" ht="21.6" customHeight="1">
      <c r="A69" s="1">
        <v>69</v>
      </c>
      <c r="B69" s="1" t="s">
        <v>87</v>
      </c>
      <c r="C69" s="3" t="s">
        <v>1675</v>
      </c>
      <c r="D69" s="1" t="s">
        <v>9247</v>
      </c>
      <c r="F69" s="1" t="s">
        <v>9276</v>
      </c>
      <c r="G69" s="1" t="s">
        <v>9386</v>
      </c>
      <c r="H69" s="75" t="s">
        <v>9387</v>
      </c>
      <c r="I69" s="3" t="s">
        <v>9403</v>
      </c>
      <c r="J69" s="4" t="s">
        <v>9404</v>
      </c>
      <c r="U69" s="230" t="str">
        <f t="shared" si="4"/>
        <v>新北市</v>
      </c>
      <c r="V69" s="231" t="str">
        <f t="shared" si="5"/>
        <v>三重區</v>
      </c>
      <c r="W69" s="231" t="str">
        <f t="shared" si="6"/>
        <v>正義北路280號</v>
      </c>
      <c r="X69" s="1" t="s">
        <v>419</v>
      </c>
      <c r="Y69" s="1" t="str">
        <f>VLOOKUP(V69,門市狀態!G:H,2,FALSE)</f>
        <v>劉柏均</v>
      </c>
      <c r="AA69" s="226" t="str">
        <f>IFERROR(VLOOKUP(B69,門市狀態!A:D,4,FALSE),"")</f>
        <v/>
      </c>
      <c r="AB69" s="232" t="str">
        <f>VLOOKUP(B69,門市主檔!A:B,2,FALSE)</f>
        <v>三重正義北店</v>
      </c>
      <c r="AC69" s="265"/>
      <c r="AD69" s="421" t="s">
        <v>2</v>
      </c>
      <c r="AE69" s="232"/>
      <c r="AF69" s="232"/>
      <c r="AG69" s="257" t="s">
        <v>526</v>
      </c>
      <c r="AH69" s="232" t="s">
        <v>9192</v>
      </c>
      <c r="AM69" s="420">
        <v>14700135</v>
      </c>
      <c r="AN69" s="420">
        <v>14700136</v>
      </c>
      <c r="AO69" s="420">
        <v>7210002815</v>
      </c>
      <c r="AP69" s="420" t="s">
        <v>20</v>
      </c>
    </row>
    <row r="70" spans="1:42" ht="21.6" customHeight="1">
      <c r="A70" s="1">
        <v>70</v>
      </c>
      <c r="B70" s="1" t="s">
        <v>98</v>
      </c>
      <c r="C70" s="3" t="s">
        <v>693</v>
      </c>
      <c r="D70" s="1" t="s">
        <v>9241</v>
      </c>
      <c r="F70" s="1" t="s">
        <v>9276</v>
      </c>
      <c r="G70" s="1" t="s">
        <v>9386</v>
      </c>
      <c r="H70" s="75" t="s">
        <v>9387</v>
      </c>
      <c r="I70" s="3" t="s">
        <v>9405</v>
      </c>
      <c r="J70" s="4" t="s">
        <v>9406</v>
      </c>
      <c r="U70" s="230" t="str">
        <f t="shared" si="4"/>
        <v>新北市</v>
      </c>
      <c r="V70" s="231" t="str">
        <f t="shared" si="5"/>
        <v>三重區</v>
      </c>
      <c r="W70" s="231" t="str">
        <f t="shared" si="6"/>
        <v>三和路三段137號</v>
      </c>
      <c r="X70" s="1" t="s">
        <v>419</v>
      </c>
      <c r="Y70" s="1" t="str">
        <f>VLOOKUP(V70,門市狀態!G:H,2,FALSE)</f>
        <v>劉柏均</v>
      </c>
      <c r="AA70" s="226" t="str">
        <f>IFERROR(VLOOKUP(B70,門市狀態!A:D,4,FALSE),"")</f>
        <v/>
      </c>
      <c r="AB70" s="232" t="str">
        <f>VLOOKUP(B70,門市主檔!A:B,2,FALSE)</f>
        <v>三重維德店</v>
      </c>
      <c r="AC70" s="265"/>
      <c r="AD70" s="421" t="s">
        <v>2</v>
      </c>
      <c r="AE70" s="232"/>
      <c r="AF70" s="232"/>
      <c r="AG70" s="257" t="s">
        <v>526</v>
      </c>
      <c r="AH70" s="232"/>
      <c r="AM70" s="420">
        <v>14700281</v>
      </c>
      <c r="AN70" s="420">
        <v>14700282</v>
      </c>
      <c r="AO70" s="420" t="s">
        <v>9320</v>
      </c>
      <c r="AP70" s="420" t="s">
        <v>9320</v>
      </c>
    </row>
    <row r="71" spans="1:42" ht="21.6" customHeight="1">
      <c r="A71" s="1">
        <v>71</v>
      </c>
      <c r="B71" s="1">
        <v>2014</v>
      </c>
      <c r="C71" s="3" t="s">
        <v>850</v>
      </c>
      <c r="D71" s="1" t="s">
        <v>9241</v>
      </c>
      <c r="F71" s="1" t="s">
        <v>9276</v>
      </c>
      <c r="G71" s="1" t="s">
        <v>9407</v>
      </c>
      <c r="H71" s="75" t="s">
        <v>9408</v>
      </c>
      <c r="I71" s="3" t="s">
        <v>9409</v>
      </c>
      <c r="J71" s="4" t="s">
        <v>9410</v>
      </c>
      <c r="U71" s="230" t="str">
        <f t="shared" si="4"/>
        <v>新北市</v>
      </c>
      <c r="V71" s="231" t="str">
        <f t="shared" si="5"/>
        <v>三重區</v>
      </c>
      <c r="W71" s="231" t="str">
        <f t="shared" si="6"/>
        <v>中正北路66號</v>
      </c>
      <c r="X71" s="1" t="s">
        <v>419</v>
      </c>
      <c r="Y71" s="1" t="str">
        <f>VLOOKUP(V71,門市狀態!G:H,2,FALSE)</f>
        <v>劉柏均</v>
      </c>
      <c r="AA71" s="226" t="str">
        <f>IFERROR(VLOOKUP(B71,門市狀態!A:D,4,FALSE),"")</f>
        <v/>
      </c>
      <c r="AB71" s="232" t="str">
        <f>VLOOKUP(B71,門市主檔!A:B,2,FALSE)</f>
        <v>三重果菜市場</v>
      </c>
      <c r="AC71" s="265"/>
      <c r="AD71" s="421" t="s">
        <v>2</v>
      </c>
      <c r="AE71" s="232" t="s">
        <v>9236</v>
      </c>
      <c r="AF71" s="232"/>
      <c r="AG71" s="257" t="s">
        <v>526</v>
      </c>
      <c r="AH71" s="232" t="s">
        <v>9192</v>
      </c>
      <c r="AM71" s="420">
        <v>14700413</v>
      </c>
      <c r="AN71" s="420">
        <v>14700414</v>
      </c>
      <c r="AO71" s="420">
        <v>7210002757</v>
      </c>
      <c r="AP71" s="420" t="s">
        <v>20</v>
      </c>
    </row>
    <row r="72" spans="1:42" ht="21.6" customHeight="1">
      <c r="A72" s="1">
        <v>72</v>
      </c>
      <c r="B72" s="1">
        <v>2259</v>
      </c>
      <c r="C72" s="3" t="s">
        <v>1319</v>
      </c>
      <c r="D72" s="1" t="s">
        <v>9247</v>
      </c>
      <c r="F72" s="1" t="s">
        <v>9276</v>
      </c>
      <c r="G72" s="1" t="s">
        <v>9407</v>
      </c>
      <c r="H72" s="75" t="s">
        <v>9408</v>
      </c>
      <c r="I72" s="3" t="s">
        <v>9411</v>
      </c>
      <c r="J72" s="4" t="s">
        <v>9412</v>
      </c>
      <c r="U72" s="230" t="str">
        <f t="shared" si="4"/>
        <v>新北市</v>
      </c>
      <c r="V72" s="231" t="str">
        <f t="shared" si="5"/>
        <v>三重區</v>
      </c>
      <c r="W72" s="231" t="str">
        <f t="shared" si="6"/>
        <v>中華路18號</v>
      </c>
      <c r="X72" s="1" t="s">
        <v>419</v>
      </c>
      <c r="Y72" s="1" t="str">
        <f>VLOOKUP(V72,門市狀態!G:H,2,FALSE)</f>
        <v>劉柏均</v>
      </c>
      <c r="AA72" s="226" t="str">
        <f>IFERROR(VLOOKUP(B72,門市狀態!A:D,4,FALSE),"")</f>
        <v/>
      </c>
      <c r="AB72" s="232" t="str">
        <f>VLOOKUP(B72,門市主檔!A:B,2,FALSE)</f>
        <v>三重興華店</v>
      </c>
      <c r="AC72" s="265"/>
      <c r="AD72" s="421" t="s">
        <v>2</v>
      </c>
      <c r="AE72" s="232" t="s">
        <v>9236</v>
      </c>
      <c r="AF72" s="232"/>
      <c r="AG72" s="257" t="s">
        <v>526</v>
      </c>
      <c r="AH72" s="232" t="s">
        <v>9192</v>
      </c>
      <c r="AM72" s="420">
        <v>14700537</v>
      </c>
      <c r="AN72" s="420">
        <v>14700538</v>
      </c>
      <c r="AO72" s="420">
        <v>7210002761</v>
      </c>
      <c r="AP72" s="420">
        <v>7210002762</v>
      </c>
    </row>
    <row r="73" spans="1:42" ht="21.6" customHeight="1">
      <c r="A73" s="1">
        <v>74</v>
      </c>
      <c r="B73" s="1">
        <v>2837</v>
      </c>
      <c r="C73" s="3" t="s">
        <v>971</v>
      </c>
      <c r="D73" s="1" t="s">
        <v>9247</v>
      </c>
      <c r="F73" s="1" t="s">
        <v>9276</v>
      </c>
      <c r="G73" s="1" t="s">
        <v>9407</v>
      </c>
      <c r="H73" s="75" t="s">
        <v>9408</v>
      </c>
      <c r="I73" s="3" t="s">
        <v>9413</v>
      </c>
      <c r="J73" s="4" t="s">
        <v>9414</v>
      </c>
      <c r="U73" s="230" t="str">
        <f t="shared" si="4"/>
        <v>新北市</v>
      </c>
      <c r="V73" s="231" t="str">
        <f t="shared" si="5"/>
        <v>三重區</v>
      </c>
      <c r="W73" s="231" t="str">
        <f t="shared" si="6"/>
        <v>中華路92號及94號</v>
      </c>
      <c r="X73" s="1" t="s">
        <v>419</v>
      </c>
      <c r="Y73" s="1" t="str">
        <f>VLOOKUP(V73,門市狀態!G:H,2,FALSE)</f>
        <v>劉柏均</v>
      </c>
      <c r="AA73" s="226" t="str">
        <f>IFERROR(VLOOKUP(B73,門市狀態!A:D,4,FALSE),"")</f>
        <v/>
      </c>
      <c r="AB73" s="232" t="str">
        <f>VLOOKUP(B73,門市主檔!A:B,2,FALSE)</f>
        <v>三重洛陽店</v>
      </c>
      <c r="AC73" s="265"/>
      <c r="AD73" s="421" t="s">
        <v>2</v>
      </c>
      <c r="AE73" s="232"/>
      <c r="AF73" s="232"/>
      <c r="AG73" s="257" t="s">
        <v>526</v>
      </c>
      <c r="AH73" s="232" t="s">
        <v>9192</v>
      </c>
      <c r="AM73" s="420">
        <v>14700983</v>
      </c>
      <c r="AN73" s="420">
        <v>14700984</v>
      </c>
      <c r="AO73" s="420">
        <v>7210002770</v>
      </c>
      <c r="AP73" s="420" t="s">
        <v>20</v>
      </c>
    </row>
    <row r="74" spans="1:42" ht="21.6" customHeight="1">
      <c r="A74" s="1">
        <v>75</v>
      </c>
      <c r="B74" s="1">
        <v>3676</v>
      </c>
      <c r="C74" s="3" t="s">
        <v>975</v>
      </c>
      <c r="D74" s="1" t="s">
        <v>9241</v>
      </c>
      <c r="F74" s="1" t="s">
        <v>9276</v>
      </c>
      <c r="G74" s="1" t="s">
        <v>9407</v>
      </c>
      <c r="H74" s="75" t="s">
        <v>9408</v>
      </c>
      <c r="I74" s="3" t="s">
        <v>9415</v>
      </c>
      <c r="J74" s="4" t="s">
        <v>9416</v>
      </c>
      <c r="U74" s="230" t="str">
        <f t="shared" si="4"/>
        <v>新北市</v>
      </c>
      <c r="V74" s="231" t="str">
        <f t="shared" si="5"/>
        <v>三重區</v>
      </c>
      <c r="W74" s="231" t="str">
        <f t="shared" si="6"/>
        <v>忠孝路三段50巷98號</v>
      </c>
      <c r="X74" s="1" t="s">
        <v>419</v>
      </c>
      <c r="Y74" s="1" t="str">
        <f>VLOOKUP(V74,門市狀態!G:H,2,FALSE)</f>
        <v>劉柏均</v>
      </c>
      <c r="AA74" s="226" t="str">
        <f>IFERROR(VLOOKUP(B74,門市狀態!A:D,4,FALSE),"")</f>
        <v/>
      </c>
      <c r="AB74" s="232" t="str">
        <f>VLOOKUP(B74,門市主檔!A:B,2,FALSE)</f>
        <v>三重田心店</v>
      </c>
      <c r="AC74" s="265"/>
      <c r="AD74" s="421" t="s">
        <v>2</v>
      </c>
      <c r="AE74" s="232"/>
      <c r="AF74" s="232"/>
      <c r="AG74" s="257" t="s">
        <v>526</v>
      </c>
      <c r="AH74" s="232" t="s">
        <v>9192</v>
      </c>
      <c r="AM74" s="420">
        <v>14701419</v>
      </c>
      <c r="AN74" s="420">
        <v>14701420</v>
      </c>
      <c r="AO74" s="420">
        <v>7210002777</v>
      </c>
      <c r="AP74" s="420" t="s">
        <v>20</v>
      </c>
    </row>
    <row r="75" spans="1:42" ht="21.6" customHeight="1">
      <c r="A75" s="1">
        <v>76</v>
      </c>
      <c r="B75" s="1">
        <v>4029</v>
      </c>
      <c r="C75" s="3" t="s">
        <v>2318</v>
      </c>
      <c r="D75" s="1" t="s">
        <v>9241</v>
      </c>
      <c r="F75" s="1" t="s">
        <v>9276</v>
      </c>
      <c r="G75" s="1" t="s">
        <v>9407</v>
      </c>
      <c r="H75" s="75" t="s">
        <v>9408</v>
      </c>
      <c r="I75" s="3" t="s">
        <v>9417</v>
      </c>
      <c r="J75" s="4" t="s">
        <v>9418</v>
      </c>
      <c r="U75" s="230" t="str">
        <f t="shared" si="4"/>
        <v>新北市</v>
      </c>
      <c r="V75" s="231" t="str">
        <f t="shared" si="5"/>
        <v>三重區</v>
      </c>
      <c r="W75" s="231" t="str">
        <f t="shared" si="6"/>
        <v>龍濱路21號及23號</v>
      </c>
      <c r="X75" s="1" t="s">
        <v>419</v>
      </c>
      <c r="Y75" s="1" t="str">
        <f>VLOOKUP(V75,門市狀態!G:H,2,FALSE)</f>
        <v>劉柏均</v>
      </c>
      <c r="AA75" s="226" t="str">
        <f>IFERROR(VLOOKUP(B75,門市狀態!A:D,4,FALSE),"")</f>
        <v/>
      </c>
      <c r="AB75" s="232" t="str">
        <f>VLOOKUP(B75,門市主檔!A:B,2,FALSE)</f>
        <v>三重龍濱店</v>
      </c>
      <c r="AC75" s="265"/>
      <c r="AD75" s="421" t="s">
        <v>2</v>
      </c>
      <c r="AE75" s="232" t="s">
        <v>9236</v>
      </c>
      <c r="AF75" s="232"/>
      <c r="AG75" s="257" t="s">
        <v>526</v>
      </c>
      <c r="AH75" s="232" t="s">
        <v>9192</v>
      </c>
      <c r="AM75" s="420">
        <v>14701717</v>
      </c>
      <c r="AN75" s="420">
        <v>14701718</v>
      </c>
      <c r="AO75" s="420">
        <v>7210002785</v>
      </c>
      <c r="AP75" s="420" t="s">
        <v>20</v>
      </c>
    </row>
    <row r="76" spans="1:42" ht="21.6" customHeight="1">
      <c r="A76" s="1">
        <v>77</v>
      </c>
      <c r="B76" s="1">
        <v>4084</v>
      </c>
      <c r="C76" s="3" t="s">
        <v>796</v>
      </c>
      <c r="D76" s="1" t="s">
        <v>9255</v>
      </c>
      <c r="F76" s="1" t="s">
        <v>9276</v>
      </c>
      <c r="G76" s="1" t="s">
        <v>9407</v>
      </c>
      <c r="H76" s="75" t="s">
        <v>9408</v>
      </c>
      <c r="I76" s="3" t="s">
        <v>9419</v>
      </c>
      <c r="J76" s="4" t="s">
        <v>9420</v>
      </c>
      <c r="U76" s="230" t="str">
        <f t="shared" si="4"/>
        <v>新北市</v>
      </c>
      <c r="V76" s="231" t="str">
        <f t="shared" si="5"/>
        <v>三重區</v>
      </c>
      <c r="W76" s="231" t="str">
        <f t="shared" si="6"/>
        <v>環河南路221巷14號及16號1樓全部</v>
      </c>
      <c r="X76" s="1" t="s">
        <v>419</v>
      </c>
      <c r="Y76" s="1" t="str">
        <f>VLOOKUP(V76,門市狀態!G:H,2,FALSE)</f>
        <v>劉柏均</v>
      </c>
      <c r="AA76" s="226" t="str">
        <f>IFERROR(VLOOKUP(B76,門市狀態!A:D,4,FALSE),"")</f>
        <v/>
      </c>
      <c r="AB76" s="232" t="str">
        <f>VLOOKUP(B76,門市主檔!A:B,2,FALSE)</f>
        <v>三重昌隆店</v>
      </c>
      <c r="AC76" s="265"/>
      <c r="AD76" s="421" t="s">
        <v>2</v>
      </c>
      <c r="AE76" s="232" t="s">
        <v>9236</v>
      </c>
      <c r="AF76" s="232"/>
      <c r="AG76" s="257" t="s">
        <v>526</v>
      </c>
      <c r="AH76" s="232" t="s">
        <v>9192</v>
      </c>
      <c r="AM76" s="420">
        <v>14701797</v>
      </c>
      <c r="AN76" s="420">
        <v>14701798</v>
      </c>
      <c r="AO76" s="420">
        <v>7210002787</v>
      </c>
      <c r="AP76" s="420" t="s">
        <v>20</v>
      </c>
    </row>
    <row r="77" spans="1:42" ht="21.6" customHeight="1">
      <c r="A77" s="1">
        <v>78</v>
      </c>
      <c r="B77" s="1">
        <v>4260</v>
      </c>
      <c r="C77" s="3" t="s">
        <v>792</v>
      </c>
      <c r="D77" s="1" t="s">
        <v>9247</v>
      </c>
      <c r="F77" s="1" t="s">
        <v>9276</v>
      </c>
      <c r="G77" s="1" t="s">
        <v>9407</v>
      </c>
      <c r="H77" s="75" t="s">
        <v>9408</v>
      </c>
      <c r="I77" s="3" t="s">
        <v>9421</v>
      </c>
      <c r="J77" s="4" t="s">
        <v>9422</v>
      </c>
      <c r="U77" s="230" t="str">
        <f t="shared" si="4"/>
        <v>新北市</v>
      </c>
      <c r="V77" s="231" t="str">
        <f t="shared" si="5"/>
        <v>三重區</v>
      </c>
      <c r="W77" s="231" t="str">
        <f t="shared" si="6"/>
        <v>集美街211、213號一樓全部</v>
      </c>
      <c r="X77" s="1" t="s">
        <v>419</v>
      </c>
      <c r="Y77" s="1" t="str">
        <f>VLOOKUP(V77,門市狀態!G:H,2,FALSE)</f>
        <v>劉柏均</v>
      </c>
      <c r="AA77" s="226" t="str">
        <f>IFERROR(VLOOKUP(B77,門市狀態!A:D,4,FALSE),"")</f>
        <v/>
      </c>
      <c r="AB77" s="232" t="str">
        <f>VLOOKUP(B77,門市主檔!A:B,2,FALSE)</f>
        <v>三重高中店</v>
      </c>
      <c r="AC77" s="265"/>
      <c r="AD77" s="421" t="s">
        <v>2</v>
      </c>
      <c r="AE77" s="232"/>
      <c r="AF77" s="232"/>
      <c r="AG77" s="257" t="s">
        <v>526</v>
      </c>
      <c r="AH77" s="232" t="s">
        <v>9192</v>
      </c>
      <c r="AM77" s="420">
        <v>14702055</v>
      </c>
      <c r="AN77" s="420">
        <v>14702056</v>
      </c>
      <c r="AO77" s="420">
        <v>7210002798</v>
      </c>
      <c r="AP77" s="420" t="s">
        <v>20</v>
      </c>
    </row>
    <row r="78" spans="1:42" ht="21.6" customHeight="1">
      <c r="A78" s="1">
        <v>79</v>
      </c>
      <c r="B78" s="1" t="s">
        <v>80</v>
      </c>
      <c r="C78" s="3" t="s">
        <v>967</v>
      </c>
      <c r="D78" s="1" t="s">
        <v>9241</v>
      </c>
      <c r="F78" s="1" t="s">
        <v>9276</v>
      </c>
      <c r="G78" s="1" t="s">
        <v>9407</v>
      </c>
      <c r="H78" s="75" t="s">
        <v>9408</v>
      </c>
      <c r="I78" s="3" t="s">
        <v>9423</v>
      </c>
      <c r="J78" s="4" t="s">
        <v>9424</v>
      </c>
      <c r="U78" s="230" t="str">
        <f t="shared" si="4"/>
        <v>新北市</v>
      </c>
      <c r="V78" s="231" t="str">
        <f t="shared" si="5"/>
        <v>三重區</v>
      </c>
      <c r="W78" s="231" t="str">
        <f t="shared" si="6"/>
        <v>三民街100,102號</v>
      </c>
      <c r="X78" s="1" t="s">
        <v>419</v>
      </c>
      <c r="Y78" s="1" t="str">
        <f>VLOOKUP(V78,門市狀態!G:H,2,FALSE)</f>
        <v>劉柏均</v>
      </c>
      <c r="AA78" s="226" t="str">
        <f>IFERROR(VLOOKUP(B78,門市狀態!A:D,4,FALSE),"")</f>
        <v/>
      </c>
      <c r="AB78" s="232" t="str">
        <f>VLOOKUP(B78,門市主檔!A:B,2,FALSE)</f>
        <v>三重三民店</v>
      </c>
      <c r="AC78" s="265"/>
      <c r="AD78" s="421" t="s">
        <v>2</v>
      </c>
      <c r="AE78" s="232"/>
      <c r="AF78" s="232"/>
      <c r="AG78" s="257" t="s">
        <v>526</v>
      </c>
      <c r="AH78" s="232" t="s">
        <v>9192</v>
      </c>
      <c r="AM78" s="420">
        <v>14700131</v>
      </c>
      <c r="AN78" s="420">
        <v>14700132</v>
      </c>
      <c r="AO78" s="420">
        <v>7210002814</v>
      </c>
      <c r="AP78" s="420" t="s">
        <v>20</v>
      </c>
    </row>
    <row r="79" spans="1:42" ht="21.6" customHeight="1">
      <c r="A79" s="1">
        <v>80</v>
      </c>
      <c r="B79" s="5" t="s">
        <v>72</v>
      </c>
      <c r="C79" s="3" t="s">
        <v>1009</v>
      </c>
      <c r="D79" s="1" t="s">
        <v>9247</v>
      </c>
      <c r="F79" s="1" t="s">
        <v>9276</v>
      </c>
      <c r="G79" s="1" t="s">
        <v>9407</v>
      </c>
      <c r="H79" s="75" t="s">
        <v>9408</v>
      </c>
      <c r="I79" s="3" t="s">
        <v>9425</v>
      </c>
      <c r="J79" s="4" t="s">
        <v>9426</v>
      </c>
      <c r="U79" s="230" t="str">
        <f t="shared" si="4"/>
        <v>新北市</v>
      </c>
      <c r="V79" s="231" t="str">
        <f t="shared" si="5"/>
        <v>三重區</v>
      </c>
      <c r="W79" s="231" t="str">
        <f t="shared" si="6"/>
        <v>重新路四段244巷40號</v>
      </c>
      <c r="X79" s="1" t="s">
        <v>419</v>
      </c>
      <c r="Y79" s="1" t="str">
        <f>VLOOKUP(V79,門市狀態!G:H,2,FALSE)</f>
        <v>劉柏均</v>
      </c>
      <c r="AA79" s="226" t="str">
        <f>IFERROR(VLOOKUP(B79,門市狀態!A:D,4,FALSE),"")</f>
        <v/>
      </c>
      <c r="AB79" s="232" t="str">
        <f>VLOOKUP(B79,門市主檔!A:B,2,FALSE)</f>
        <v>三重重新店</v>
      </c>
      <c r="AC79" s="265"/>
      <c r="AD79" s="421" t="s">
        <v>2</v>
      </c>
      <c r="AE79" s="232" t="s">
        <v>9236</v>
      </c>
      <c r="AF79" s="232"/>
      <c r="AG79" s="257" t="s">
        <v>526</v>
      </c>
      <c r="AH79" s="232" t="s">
        <v>9192</v>
      </c>
      <c r="AM79" s="420">
        <v>14700159</v>
      </c>
      <c r="AN79" s="420">
        <v>14700160</v>
      </c>
      <c r="AO79" s="420">
        <v>7210002817</v>
      </c>
      <c r="AP79" s="420" t="s">
        <v>20</v>
      </c>
    </row>
    <row r="80" spans="1:42" ht="21.6" customHeight="1">
      <c r="A80" s="1">
        <v>81</v>
      </c>
      <c r="B80" s="1">
        <v>5245</v>
      </c>
      <c r="C80" s="3" t="s">
        <v>408</v>
      </c>
      <c r="D80" s="1"/>
      <c r="F80" s="1"/>
      <c r="G80" s="1"/>
      <c r="H80" s="75"/>
      <c r="J80" s="4" t="s">
        <v>9427</v>
      </c>
      <c r="U80" s="230" t="str">
        <f t="shared" si="4"/>
        <v>新北市</v>
      </c>
      <c r="V80" s="231" t="str">
        <f t="shared" si="5"/>
        <v>三重區</v>
      </c>
      <c r="W80" s="231" t="str">
        <f t="shared" si="6"/>
        <v>三陽路14巷12號及14號</v>
      </c>
      <c r="X80" s="1" t="s">
        <v>419</v>
      </c>
      <c r="Y80" s="1" t="str">
        <f>VLOOKUP(V80,門市狀態!G:H,2,FALSE)</f>
        <v>劉柏均</v>
      </c>
      <c r="AA80" s="226" t="str">
        <f>IFERROR(VLOOKUP(B80,門市狀態!A:D,4,FALSE),"")</f>
        <v/>
      </c>
      <c r="AB80" s="232" t="str">
        <f>VLOOKUP(B80,門市主檔!A:B,2,FALSE)</f>
        <v>三重護山店</v>
      </c>
      <c r="AC80" s="265"/>
      <c r="AD80" s="421" t="s">
        <v>2</v>
      </c>
      <c r="AE80" s="232"/>
      <c r="AF80" s="232"/>
      <c r="AG80" s="257" t="s">
        <v>526</v>
      </c>
      <c r="AH80" s="232" t="s">
        <v>9192</v>
      </c>
      <c r="AM80" s="420">
        <v>14703693</v>
      </c>
      <c r="AN80" s="420">
        <v>14703694</v>
      </c>
      <c r="AO80" s="420">
        <v>7210002810</v>
      </c>
      <c r="AP80" s="420" t="s">
        <v>20</v>
      </c>
    </row>
    <row r="81" spans="1:42" ht="21.6" customHeight="1">
      <c r="A81" s="1">
        <v>82</v>
      </c>
      <c r="B81" s="1">
        <v>5316</v>
      </c>
      <c r="C81" s="3" t="s">
        <v>405</v>
      </c>
      <c r="D81" s="1"/>
      <c r="F81" s="1"/>
      <c r="G81" s="1"/>
      <c r="H81" s="75"/>
      <c r="J81" s="3" t="s">
        <v>9428</v>
      </c>
      <c r="U81" s="230" t="str">
        <f t="shared" si="4"/>
        <v>新北市</v>
      </c>
      <c r="V81" s="231" t="str">
        <f t="shared" si="5"/>
        <v>三重區</v>
      </c>
      <c r="W81" s="231" t="str">
        <f t="shared" si="6"/>
        <v>仁義街209號1樓及地下室</v>
      </c>
      <c r="X81" s="1" t="s">
        <v>419</v>
      </c>
      <c r="Y81" s="1" t="str">
        <f>VLOOKUP(V81,門市狀態!G:H,2,FALSE)</f>
        <v>劉柏均</v>
      </c>
      <c r="AA81" s="226" t="str">
        <f>IFERROR(VLOOKUP(B81,門市狀態!A:D,4,FALSE),"")</f>
        <v/>
      </c>
      <c r="AB81" s="232" t="str">
        <f>VLOOKUP(B81,門市主檔!A:B,2,FALSE)</f>
        <v>三重五常店</v>
      </c>
      <c r="AC81" s="265"/>
      <c r="AD81" s="421" t="s">
        <v>2</v>
      </c>
      <c r="AE81" s="232"/>
      <c r="AF81" s="232"/>
      <c r="AG81" s="257" t="s">
        <v>526</v>
      </c>
      <c r="AH81" s="232" t="s">
        <v>9192</v>
      </c>
      <c r="AM81" s="420">
        <v>14703770</v>
      </c>
      <c r="AN81" s="420">
        <v>14703771</v>
      </c>
      <c r="AO81" s="420">
        <v>7210002811</v>
      </c>
      <c r="AP81" s="420" t="s">
        <v>20</v>
      </c>
    </row>
    <row r="82" spans="1:42" ht="21.6" customHeight="1">
      <c r="A82" s="1">
        <v>83</v>
      </c>
      <c r="B82" s="1">
        <v>5352</v>
      </c>
      <c r="C82" s="3" t="s">
        <v>2100</v>
      </c>
      <c r="D82" s="1"/>
      <c r="F82" s="1"/>
      <c r="G82" s="1"/>
      <c r="H82" s="75"/>
      <c r="J82" s="3" t="s">
        <v>9429</v>
      </c>
      <c r="U82" s="230" t="str">
        <f t="shared" si="4"/>
        <v>新北市</v>
      </c>
      <c r="V82" s="231" t="str">
        <f t="shared" si="5"/>
        <v>三重區</v>
      </c>
      <c r="W82" s="231" t="str">
        <f t="shared" si="6"/>
        <v>重陽路四段132、134號一樓及地下室</v>
      </c>
      <c r="X82" s="1" t="s">
        <v>419</v>
      </c>
      <c r="Y82" s="1" t="str">
        <f>VLOOKUP(V82,門市狀態!G:H,2,FALSE)</f>
        <v>劉柏均</v>
      </c>
      <c r="AA82" s="226" t="str">
        <f>IFERROR(VLOOKUP(B82,門市狀態!A:D,4,FALSE),"")</f>
        <v/>
      </c>
      <c r="AB82" s="232" t="str">
        <f>VLOOKUP(B82,門市主檔!A:B,2,FALSE)</f>
        <v>三重重陽店</v>
      </c>
      <c r="AC82" s="265"/>
      <c r="AD82" s="421" t="s">
        <v>2</v>
      </c>
      <c r="AE82" s="232"/>
      <c r="AF82" s="232"/>
      <c r="AG82" s="257" t="s">
        <v>526</v>
      </c>
      <c r="AH82" s="232" t="s">
        <v>9192</v>
      </c>
      <c r="AM82" s="420" t="s">
        <v>20</v>
      </c>
      <c r="AN82" s="420" t="s">
        <v>20</v>
      </c>
      <c r="AO82" s="420">
        <v>7210002812</v>
      </c>
      <c r="AP82" s="420" t="s">
        <v>20</v>
      </c>
    </row>
    <row r="83" spans="1:42" ht="21.6" customHeight="1">
      <c r="A83" s="1">
        <v>85</v>
      </c>
      <c r="B83" s="1">
        <v>5457</v>
      </c>
      <c r="C83" s="3" t="s">
        <v>354</v>
      </c>
      <c r="J83" s="4" t="s">
        <v>9430</v>
      </c>
      <c r="U83" s="266" t="str">
        <f t="shared" si="4"/>
        <v>新北市</v>
      </c>
      <c r="V83" s="264" t="str">
        <f t="shared" si="5"/>
        <v>三重區</v>
      </c>
      <c r="W83" s="264" t="str">
        <f t="shared" si="6"/>
        <v>五華街89號一樓</v>
      </c>
      <c r="X83" s="1" t="s">
        <v>419</v>
      </c>
      <c r="Y83" s="1" t="str">
        <f>VLOOKUP(V83,門市狀態!G:H,2,FALSE)</f>
        <v>劉柏均</v>
      </c>
      <c r="AA83" s="226" t="str">
        <f>IFERROR(VLOOKUP(B83,門市狀態!A:D,4,FALSE),"")</f>
        <v/>
      </c>
      <c r="AB83" s="232" t="str">
        <f>VLOOKUP(B83,門市主檔!A:B,2,FALSE)</f>
        <v>三重鑫五華</v>
      </c>
      <c r="AC83" s="265"/>
      <c r="AD83" s="421" t="s">
        <v>2</v>
      </c>
      <c r="AE83" s="232"/>
      <c r="AF83" s="232"/>
      <c r="AG83" s="257"/>
      <c r="AH83" s="232"/>
      <c r="AM83" s="420">
        <v>14700601</v>
      </c>
      <c r="AN83" s="420">
        <v>14700602</v>
      </c>
      <c r="AO83" s="420" t="s">
        <v>9320</v>
      </c>
      <c r="AP83" s="420" t="s">
        <v>9320</v>
      </c>
    </row>
    <row r="84" spans="1:42" ht="21.6" customHeight="1">
      <c r="A84" s="1">
        <v>86</v>
      </c>
      <c r="B84" s="1">
        <v>5410</v>
      </c>
      <c r="C84" s="3" t="s">
        <v>342</v>
      </c>
      <c r="J84" s="4" t="s">
        <v>9431</v>
      </c>
      <c r="U84" s="266" t="str">
        <f t="shared" si="4"/>
        <v>新北市</v>
      </c>
      <c r="V84" s="264" t="str">
        <f t="shared" si="5"/>
        <v>三重區</v>
      </c>
      <c r="W84" s="264" t="str">
        <f t="shared" si="6"/>
        <v>重陽路三段126、128號一、二樓</v>
      </c>
      <c r="X84" s="1" t="s">
        <v>419</v>
      </c>
      <c r="Y84" s="1" t="str">
        <f>VLOOKUP(V84,門市狀態!G:H,2,FALSE)</f>
        <v>劉柏均</v>
      </c>
      <c r="AA84" s="226" t="str">
        <f>IFERROR(VLOOKUP(B84,門市狀態!A:D,4,FALSE),"")</f>
        <v/>
      </c>
      <c r="AB84" s="232" t="str">
        <f>VLOOKUP(B84,門市主檔!A:B,2,FALSE)</f>
        <v>三重力行店</v>
      </c>
      <c r="AC84" s="265"/>
      <c r="AD84" s="421" t="s">
        <v>2</v>
      </c>
      <c r="AE84" s="232"/>
      <c r="AF84" s="232"/>
      <c r="AG84" s="257"/>
      <c r="AH84" s="232"/>
      <c r="AM84" s="420" t="s">
        <v>20</v>
      </c>
      <c r="AN84" s="420" t="s">
        <v>20</v>
      </c>
      <c r="AO84" s="420" t="s">
        <v>9320</v>
      </c>
      <c r="AP84" s="420" t="s">
        <v>9320</v>
      </c>
    </row>
    <row r="85" spans="1:42" ht="21.6" customHeight="1">
      <c r="A85" s="1">
        <v>87</v>
      </c>
      <c r="B85" s="1">
        <v>5428</v>
      </c>
      <c r="C85" s="3" t="s">
        <v>345</v>
      </c>
      <c r="J85" s="4" t="s">
        <v>9432</v>
      </c>
      <c r="U85" s="266" t="str">
        <f t="shared" si="4"/>
        <v>新北市</v>
      </c>
      <c r="V85" s="264" t="str">
        <f t="shared" si="5"/>
        <v>三重區</v>
      </c>
      <c r="W85" s="264" t="str">
        <f t="shared" si="6"/>
        <v>榖保街83號1樓</v>
      </c>
      <c r="X85" s="1" t="s">
        <v>419</v>
      </c>
      <c r="Y85" s="1" t="s">
        <v>145</v>
      </c>
      <c r="AA85" s="226" t="str">
        <f>IFERROR(VLOOKUP(B85,門市狀態!A:D,4,FALSE),"")</f>
        <v/>
      </c>
      <c r="AB85" s="232" t="str">
        <f>VLOOKUP(B85,門市主檔!A:B,2,FALSE)</f>
        <v>三重野球魂</v>
      </c>
      <c r="AC85" s="361"/>
      <c r="AD85" s="421" t="s">
        <v>2</v>
      </c>
      <c r="AE85" s="232"/>
      <c r="AF85" s="232"/>
      <c r="AG85" s="257"/>
      <c r="AH85" s="232"/>
      <c r="AM85" s="420" t="s">
        <v>20</v>
      </c>
      <c r="AN85" s="420" t="s">
        <v>20</v>
      </c>
      <c r="AO85" s="420" t="s">
        <v>9320</v>
      </c>
      <c r="AP85" s="420" t="s">
        <v>9320</v>
      </c>
    </row>
    <row r="86" spans="1:42" ht="21.6" customHeight="1">
      <c r="A86" s="1">
        <v>88</v>
      </c>
      <c r="B86" s="317">
        <v>5240</v>
      </c>
      <c r="C86" s="318" t="s">
        <v>4415</v>
      </c>
      <c r="J86" s="4" t="s">
        <v>9433</v>
      </c>
      <c r="U86" s="266" t="str">
        <f t="shared" si="4"/>
        <v>新北市</v>
      </c>
      <c r="V86" s="264" t="str">
        <f t="shared" si="5"/>
        <v>中和區</v>
      </c>
      <c r="W86" s="264" t="str">
        <f t="shared" si="6"/>
        <v>錦和路350之2號</v>
      </c>
      <c r="X86" s="1" t="s">
        <v>419</v>
      </c>
      <c r="Y86" s="1" t="str">
        <f>VLOOKUP(V86,門市狀態!G:H,2,FALSE)</f>
        <v>劉柏均</v>
      </c>
      <c r="AA86" s="226" t="str">
        <f>IFERROR(VLOOKUP(B86,門市狀態!A:D,4,FALSE),"")</f>
        <v/>
      </c>
      <c r="AB86" s="232" t="str">
        <f>VLOOKUP(B86,門市主檔!A:B,2,FALSE)</f>
        <v>中和運動中心</v>
      </c>
      <c r="AC86" s="265"/>
      <c r="AD86" s="421" t="s">
        <v>2</v>
      </c>
      <c r="AE86" s="232"/>
      <c r="AF86" s="232"/>
      <c r="AG86" s="257" t="s">
        <v>526</v>
      </c>
      <c r="AH86" s="232" t="s">
        <v>9192</v>
      </c>
      <c r="AM86" s="420" t="s">
        <v>20</v>
      </c>
      <c r="AN86" s="420" t="s">
        <v>20</v>
      </c>
      <c r="AO86" s="420">
        <v>7210002976</v>
      </c>
      <c r="AP86" s="420" t="s">
        <v>20</v>
      </c>
    </row>
    <row r="87" spans="1:42" ht="21.6" customHeight="1">
      <c r="A87" s="1">
        <v>89</v>
      </c>
      <c r="B87" s="317">
        <v>2171</v>
      </c>
      <c r="C87" s="318" t="s">
        <v>4844</v>
      </c>
      <c r="J87" s="4" t="s">
        <v>9434</v>
      </c>
      <c r="U87" s="266" t="str">
        <f t="shared" si="4"/>
        <v>新北市</v>
      </c>
      <c r="V87" s="264" t="str">
        <f t="shared" si="5"/>
        <v>中和區</v>
      </c>
      <c r="W87" s="264" t="str">
        <f t="shared" si="6"/>
        <v>信義街50號</v>
      </c>
      <c r="X87" s="1" t="s">
        <v>419</v>
      </c>
      <c r="Y87" s="1" t="str">
        <f>VLOOKUP(V87,門市狀態!G:H,2,FALSE)</f>
        <v>劉柏均</v>
      </c>
      <c r="AA87" s="226" t="str">
        <f>IFERROR(VLOOKUP(B87,門市狀態!A:D,4,FALSE),"")</f>
        <v/>
      </c>
      <c r="AB87" s="232" t="str">
        <f>VLOOKUP(B87,門市主檔!A:B,2,FALSE)</f>
        <v>北縣興南店</v>
      </c>
      <c r="AC87" s="265"/>
      <c r="AD87" s="421" t="s">
        <v>2</v>
      </c>
      <c r="AE87" s="232"/>
      <c r="AF87" s="232"/>
      <c r="AG87" s="257" t="s">
        <v>526</v>
      </c>
      <c r="AH87" s="232" t="s">
        <v>9192</v>
      </c>
      <c r="AM87" s="420" t="s">
        <v>20</v>
      </c>
      <c r="AN87" s="420" t="s">
        <v>20</v>
      </c>
      <c r="AO87" s="420">
        <v>7210002961</v>
      </c>
      <c r="AP87" s="420" t="s">
        <v>20</v>
      </c>
    </row>
    <row r="88" spans="1:42" ht="21.6" customHeight="1">
      <c r="A88" s="1">
        <v>65</v>
      </c>
      <c r="B88" s="1">
        <v>4539</v>
      </c>
      <c r="C88" s="3" t="s">
        <v>266</v>
      </c>
      <c r="D88" s="1" t="s">
        <v>9247</v>
      </c>
      <c r="F88" s="1" t="s">
        <v>9276</v>
      </c>
      <c r="G88" s="1" t="s">
        <v>9386</v>
      </c>
      <c r="H88" s="75" t="s">
        <v>9387</v>
      </c>
      <c r="I88" s="3" t="s">
        <v>9435</v>
      </c>
      <c r="J88" s="4" t="s">
        <v>9436</v>
      </c>
      <c r="U88" s="230" t="str">
        <f t="shared" si="4"/>
        <v>新北市</v>
      </c>
      <c r="V88" s="231" t="str">
        <f t="shared" si="5"/>
        <v>三重區</v>
      </c>
      <c r="W88" s="231" t="str">
        <f t="shared" si="6"/>
        <v>大智街22號及24號</v>
      </c>
      <c r="X88" s="1" t="s">
        <v>419</v>
      </c>
      <c r="Y88" s="1" t="str">
        <f>VLOOKUP(V88,門市狀態!G:H,2,FALSE)</f>
        <v>劉柏均</v>
      </c>
      <c r="AA88" s="226" t="str">
        <f>IFERROR(VLOOKUP(B88,門市狀態!A:D,4,FALSE),"")</f>
        <v/>
      </c>
      <c r="AB88" s="232" t="str">
        <f>VLOOKUP(B88,門市主檔!A:B,2,FALSE)</f>
        <v>三重自信店</v>
      </c>
      <c r="AC88" s="265"/>
      <c r="AD88" s="421" t="s">
        <v>2</v>
      </c>
      <c r="AE88" s="232"/>
      <c r="AF88" s="232" t="s">
        <v>109</v>
      </c>
      <c r="AG88" s="257" t="s">
        <v>526</v>
      </c>
      <c r="AH88" s="232" t="s">
        <v>9192</v>
      </c>
      <c r="AI88" s="473">
        <v>46162</v>
      </c>
      <c r="AM88" s="420">
        <v>14702567</v>
      </c>
      <c r="AN88" s="420">
        <v>14702568</v>
      </c>
      <c r="AO88" s="420">
        <v>7210002804</v>
      </c>
      <c r="AP88" s="420" t="s">
        <v>20</v>
      </c>
    </row>
    <row r="89" spans="1:42" ht="21.6" customHeight="1">
      <c r="A89" s="1">
        <v>91</v>
      </c>
      <c r="B89" s="317">
        <v>2180</v>
      </c>
      <c r="C89" s="318" t="s">
        <v>3468</v>
      </c>
      <c r="J89" s="4" t="s">
        <v>9437</v>
      </c>
      <c r="U89" s="266" t="str">
        <f t="shared" si="4"/>
        <v>新北市</v>
      </c>
      <c r="V89" s="264" t="str">
        <f t="shared" si="5"/>
        <v>中和區</v>
      </c>
      <c r="W89" s="264" t="str">
        <f t="shared" si="6"/>
        <v>員山路581巷2號</v>
      </c>
      <c r="X89" s="1" t="s">
        <v>419</v>
      </c>
      <c r="Y89" s="1" t="str">
        <f>VLOOKUP(V89,門市狀態!G:H,2,FALSE)</f>
        <v>劉柏均</v>
      </c>
      <c r="AA89" s="226" t="str">
        <f>IFERROR(VLOOKUP(B89,門市狀態!A:D,4,FALSE),"")</f>
        <v/>
      </c>
      <c r="AB89" s="232" t="str">
        <f>VLOOKUP(B89,門市主檔!A:B,2,FALSE)</f>
        <v>中和國際店</v>
      </c>
      <c r="AC89" s="265"/>
      <c r="AD89" s="421" t="s">
        <v>2</v>
      </c>
      <c r="AE89" s="232"/>
      <c r="AF89" s="232"/>
      <c r="AG89" s="257" t="s">
        <v>526</v>
      </c>
      <c r="AH89" s="232" t="s">
        <v>9192</v>
      </c>
      <c r="AM89" s="420" t="s">
        <v>20</v>
      </c>
      <c r="AN89" s="420" t="s">
        <v>20</v>
      </c>
      <c r="AO89" s="420">
        <v>7210002962</v>
      </c>
      <c r="AP89" s="420" t="s">
        <v>20</v>
      </c>
    </row>
    <row r="90" spans="1:42" ht="21.6" customHeight="1">
      <c r="A90" s="1">
        <v>92</v>
      </c>
      <c r="B90" s="317">
        <v>2398</v>
      </c>
      <c r="C90" s="318" t="s">
        <v>3477</v>
      </c>
      <c r="J90" s="4" t="s">
        <v>9438</v>
      </c>
      <c r="U90" s="266" t="str">
        <f t="shared" si="4"/>
        <v>新北市</v>
      </c>
      <c r="V90" s="264" t="str">
        <f t="shared" si="5"/>
        <v>中和區</v>
      </c>
      <c r="W90" s="264" t="str">
        <f t="shared" si="6"/>
        <v>泰和街10號</v>
      </c>
      <c r="X90" s="1" t="s">
        <v>419</v>
      </c>
      <c r="Y90" s="1" t="str">
        <f>VLOOKUP(V90,門市狀態!G:H,2,FALSE)</f>
        <v>劉柏均</v>
      </c>
      <c r="AA90" s="226" t="str">
        <f>IFERROR(VLOOKUP(B90,門市狀態!A:D,4,FALSE),"")</f>
        <v/>
      </c>
      <c r="AB90" s="232" t="str">
        <f>VLOOKUP(B90,門市主檔!A:B,2,FALSE)</f>
        <v>中和泰和店</v>
      </c>
      <c r="AC90" s="265"/>
      <c r="AD90" s="421" t="s">
        <v>2</v>
      </c>
      <c r="AE90" s="232"/>
      <c r="AF90" s="232"/>
      <c r="AG90" s="257" t="s">
        <v>526</v>
      </c>
      <c r="AH90" s="232" t="s">
        <v>9192</v>
      </c>
      <c r="AM90" s="420" t="s">
        <v>20</v>
      </c>
      <c r="AN90" s="420" t="s">
        <v>20</v>
      </c>
      <c r="AO90" s="420">
        <v>7210002963</v>
      </c>
      <c r="AP90" s="420" t="s">
        <v>20</v>
      </c>
    </row>
    <row r="91" spans="1:42" ht="21.6" customHeight="1">
      <c r="A91" s="1">
        <v>93</v>
      </c>
      <c r="B91" s="317">
        <v>2570</v>
      </c>
      <c r="C91" s="318" t="s">
        <v>3490</v>
      </c>
      <c r="J91" s="4" t="s">
        <v>9439</v>
      </c>
      <c r="U91" s="266" t="str">
        <f t="shared" si="4"/>
        <v>新北市</v>
      </c>
      <c r="V91" s="264" t="str">
        <f t="shared" si="5"/>
        <v>中和區</v>
      </c>
      <c r="W91" s="264" t="str">
        <f t="shared" si="6"/>
        <v>圓通路2.4.6.號</v>
      </c>
      <c r="X91" s="1" t="s">
        <v>419</v>
      </c>
      <c r="Y91" s="1" t="str">
        <f>VLOOKUP(V91,門市狀態!G:H,2,FALSE)</f>
        <v>劉柏均</v>
      </c>
      <c r="AA91" s="226" t="str">
        <f>IFERROR(VLOOKUP(B91,門市狀態!A:D,4,FALSE),"")</f>
        <v/>
      </c>
      <c r="AB91" s="232" t="str">
        <f>VLOOKUP(B91,門市主檔!A:B,2,FALSE)</f>
        <v>中和和圓店</v>
      </c>
      <c r="AC91" s="265"/>
      <c r="AD91" s="421" t="s">
        <v>2</v>
      </c>
      <c r="AE91" s="232"/>
      <c r="AF91" s="232"/>
      <c r="AG91" s="257" t="s">
        <v>526</v>
      </c>
      <c r="AH91" s="232" t="s">
        <v>9192</v>
      </c>
      <c r="AM91" s="420" t="s">
        <v>20</v>
      </c>
      <c r="AN91" s="420" t="s">
        <v>20</v>
      </c>
      <c r="AO91" s="420">
        <v>7210002964</v>
      </c>
      <c r="AP91" s="420" t="s">
        <v>20</v>
      </c>
    </row>
    <row r="92" spans="1:42" ht="21.6" customHeight="1">
      <c r="A92" s="1">
        <v>94</v>
      </c>
      <c r="B92" s="317">
        <v>2911</v>
      </c>
      <c r="C92" s="318" t="s">
        <v>3032</v>
      </c>
      <c r="J92" s="4" t="s">
        <v>9440</v>
      </c>
      <c r="U92" s="266" t="str">
        <f t="shared" si="4"/>
        <v>新北市</v>
      </c>
      <c r="V92" s="264" t="str">
        <f t="shared" si="5"/>
        <v>中和區</v>
      </c>
      <c r="W92" s="264" t="str">
        <f t="shared" si="6"/>
        <v>自立路20巷1號</v>
      </c>
      <c r="X92" s="1" t="s">
        <v>419</v>
      </c>
      <c r="Y92" s="1" t="str">
        <f>VLOOKUP(V92,門市狀態!G:H,2,FALSE)</f>
        <v>劉柏均</v>
      </c>
      <c r="AA92" s="226" t="str">
        <f>IFERROR(VLOOKUP(B92,門市狀態!A:D,4,FALSE),"")</f>
        <v/>
      </c>
      <c r="AB92" s="232" t="str">
        <f>VLOOKUP(B92,門市主檔!A:B,2,FALSE)</f>
        <v>中和和大店</v>
      </c>
      <c r="AC92" s="265"/>
      <c r="AD92" s="421" t="s">
        <v>2</v>
      </c>
      <c r="AE92" s="232"/>
      <c r="AF92" s="232"/>
      <c r="AG92" s="257" t="s">
        <v>526</v>
      </c>
      <c r="AH92" s="232" t="s">
        <v>9192</v>
      </c>
      <c r="AM92" s="420" t="s">
        <v>20</v>
      </c>
      <c r="AN92" s="420" t="s">
        <v>20</v>
      </c>
      <c r="AO92" s="420">
        <v>7210002965</v>
      </c>
      <c r="AP92" s="420" t="s">
        <v>20</v>
      </c>
    </row>
    <row r="93" spans="1:42" ht="21.6" customHeight="1">
      <c r="A93" s="1">
        <v>95</v>
      </c>
      <c r="B93" s="317">
        <v>3318</v>
      </c>
      <c r="C93" s="318" t="s">
        <v>3794</v>
      </c>
      <c r="J93" s="4" t="s">
        <v>9441</v>
      </c>
      <c r="U93" s="266" t="str">
        <f t="shared" si="4"/>
        <v>新北市</v>
      </c>
      <c r="V93" s="264" t="str">
        <f t="shared" si="5"/>
        <v>中和區</v>
      </c>
      <c r="W93" s="264" t="str">
        <f t="shared" si="6"/>
        <v>自治街38號及40號</v>
      </c>
      <c r="X93" s="1" t="s">
        <v>419</v>
      </c>
      <c r="Y93" s="1" t="str">
        <f>VLOOKUP(V93,門市狀態!G:H,2,FALSE)</f>
        <v>劉柏均</v>
      </c>
      <c r="AA93" s="226" t="str">
        <f>IFERROR(VLOOKUP(B93,門市狀態!A:D,4,FALSE),"")</f>
        <v/>
      </c>
      <c r="AB93" s="232" t="str">
        <f>VLOOKUP(B93,門市主檔!A:B,2,FALSE)</f>
        <v>中和自治店</v>
      </c>
      <c r="AC93" s="265"/>
      <c r="AD93" s="421" t="s">
        <v>2</v>
      </c>
      <c r="AE93" s="232"/>
      <c r="AF93" s="232"/>
      <c r="AG93" s="257" t="s">
        <v>526</v>
      </c>
      <c r="AH93" s="232" t="s">
        <v>9192</v>
      </c>
      <c r="AM93" s="420" t="s">
        <v>20</v>
      </c>
      <c r="AN93" s="420" t="s">
        <v>20</v>
      </c>
      <c r="AO93" s="420">
        <v>7210002966</v>
      </c>
      <c r="AP93" s="420" t="s">
        <v>20</v>
      </c>
    </row>
    <row r="94" spans="1:42" ht="21.6" customHeight="1">
      <c r="A94" s="1">
        <v>96</v>
      </c>
      <c r="B94" s="317" t="s">
        <v>77</v>
      </c>
      <c r="C94" s="318" t="s">
        <v>3535</v>
      </c>
      <c r="J94" s="4" t="s">
        <v>9442</v>
      </c>
      <c r="U94" s="266" t="str">
        <f t="shared" si="4"/>
        <v>新北市</v>
      </c>
      <c r="V94" s="264" t="str">
        <f t="shared" si="5"/>
        <v>中和區</v>
      </c>
      <c r="W94" s="264" t="str">
        <f t="shared" si="6"/>
        <v>連城路47巷1號</v>
      </c>
      <c r="X94" s="1" t="s">
        <v>419</v>
      </c>
      <c r="Y94" s="1" t="str">
        <f>VLOOKUP(V94,門市狀態!G:H,2,FALSE)</f>
        <v>劉柏均</v>
      </c>
      <c r="AA94" s="226" t="str">
        <f>IFERROR(VLOOKUP(B94,門市狀態!A:D,4,FALSE),"")</f>
        <v/>
      </c>
      <c r="AB94" s="232" t="str">
        <f>VLOOKUP(B94,門市主檔!A:B,2,FALSE)</f>
        <v>中和連城店</v>
      </c>
      <c r="AC94" s="265"/>
      <c r="AD94" s="421" t="s">
        <v>2</v>
      </c>
      <c r="AE94" s="232"/>
      <c r="AF94" s="232"/>
      <c r="AG94" s="257" t="s">
        <v>526</v>
      </c>
      <c r="AH94" s="232" t="s">
        <v>9192</v>
      </c>
      <c r="AM94" s="420" t="s">
        <v>20</v>
      </c>
      <c r="AN94" s="420" t="s">
        <v>20</v>
      </c>
      <c r="AO94" s="420">
        <v>7210002978</v>
      </c>
      <c r="AP94" s="420" t="s">
        <v>20</v>
      </c>
    </row>
    <row r="95" spans="1:42" ht="21.6" customHeight="1">
      <c r="A95" s="1">
        <v>97</v>
      </c>
      <c r="B95" s="317">
        <v>3883</v>
      </c>
      <c r="C95" s="318" t="s">
        <v>2634</v>
      </c>
      <c r="J95" s="4" t="s">
        <v>9443</v>
      </c>
      <c r="U95" s="266" t="str">
        <f t="shared" si="4"/>
        <v>新北市</v>
      </c>
      <c r="V95" s="264" t="str">
        <f t="shared" si="5"/>
        <v>中和區</v>
      </c>
      <c r="W95" s="264" t="str">
        <f t="shared" si="6"/>
        <v>華新街143巷12號</v>
      </c>
      <c r="X95" s="1" t="s">
        <v>419</v>
      </c>
      <c r="Y95" s="1" t="str">
        <f>VLOOKUP(V95,門市狀態!G:H,2,FALSE)</f>
        <v>劉柏均</v>
      </c>
      <c r="AA95" s="226" t="str">
        <f>IFERROR(VLOOKUP(B95,門市狀態!A:D,4,FALSE),"")</f>
        <v/>
      </c>
      <c r="AB95" s="232" t="str">
        <f>VLOOKUP(B95,門市主檔!A:B,2,FALSE)</f>
        <v>中和和竹店</v>
      </c>
      <c r="AC95" s="265"/>
      <c r="AD95" s="421" t="s">
        <v>2</v>
      </c>
      <c r="AE95" s="232"/>
      <c r="AF95" s="232"/>
      <c r="AG95" s="257" t="s">
        <v>526</v>
      </c>
      <c r="AH95" s="232" t="s">
        <v>9192</v>
      </c>
      <c r="AM95" s="420" t="s">
        <v>20</v>
      </c>
      <c r="AN95" s="420" t="s">
        <v>20</v>
      </c>
      <c r="AO95" s="420">
        <v>7210002968</v>
      </c>
      <c r="AP95" s="420" t="s">
        <v>20</v>
      </c>
    </row>
    <row r="96" spans="1:42" ht="21.6" customHeight="1">
      <c r="A96" s="1">
        <v>98</v>
      </c>
      <c r="B96" s="317">
        <v>3913</v>
      </c>
      <c r="C96" s="318" t="s">
        <v>2451</v>
      </c>
      <c r="J96" s="4" t="s">
        <v>9444</v>
      </c>
      <c r="U96" s="266" t="str">
        <f t="shared" si="4"/>
        <v>新北市</v>
      </c>
      <c r="V96" s="264" t="str">
        <f t="shared" si="5"/>
        <v>中和區</v>
      </c>
      <c r="W96" s="264" t="str">
        <f t="shared" si="6"/>
        <v>員山路84、86、88號一樓</v>
      </c>
      <c r="X96" s="1" t="s">
        <v>419</v>
      </c>
      <c r="Y96" s="1" t="str">
        <f>VLOOKUP(V96,門市狀態!G:H,2,FALSE)</f>
        <v>劉柏均</v>
      </c>
      <c r="AA96" s="226" t="str">
        <f>IFERROR(VLOOKUP(B96,門市狀態!A:D,4,FALSE),"")</f>
        <v/>
      </c>
      <c r="AB96" s="232" t="str">
        <f>VLOOKUP(B96,門市主檔!A:B,2,FALSE)</f>
        <v>中和和玉店</v>
      </c>
      <c r="AC96" s="265"/>
      <c r="AD96" s="421" t="s">
        <v>2</v>
      </c>
      <c r="AE96" s="232"/>
      <c r="AF96" s="232"/>
      <c r="AG96" s="257" t="s">
        <v>526</v>
      </c>
      <c r="AH96" s="232" t="s">
        <v>9192</v>
      </c>
      <c r="AM96" s="420" t="s">
        <v>20</v>
      </c>
      <c r="AN96" s="420" t="s">
        <v>20</v>
      </c>
      <c r="AO96" s="420">
        <v>7210002969</v>
      </c>
      <c r="AP96" s="420" t="s">
        <v>20</v>
      </c>
    </row>
    <row r="97" spans="1:42" ht="21.6" customHeight="1">
      <c r="A97" s="1">
        <v>99</v>
      </c>
      <c r="B97" s="317">
        <v>4020</v>
      </c>
      <c r="C97" s="318" t="s">
        <v>4348</v>
      </c>
      <c r="J97" s="4" t="s">
        <v>9445</v>
      </c>
      <c r="U97" s="266" t="str">
        <f t="shared" si="4"/>
        <v>新北市</v>
      </c>
      <c r="V97" s="264" t="str">
        <f t="shared" si="5"/>
        <v>中和區</v>
      </c>
      <c r="W97" s="264" t="str">
        <f t="shared" si="6"/>
        <v>新生街225號及227號</v>
      </c>
      <c r="X97" s="1" t="s">
        <v>419</v>
      </c>
      <c r="Y97" s="1" t="str">
        <f>VLOOKUP(V97,門市狀態!G:H,2,FALSE)</f>
        <v>劉柏均</v>
      </c>
      <c r="AA97" s="226" t="str">
        <f>IFERROR(VLOOKUP(B97,門市狀態!A:D,4,FALSE),"")</f>
        <v/>
      </c>
      <c r="AB97" s="232" t="str">
        <f>VLOOKUP(B97,門市主檔!A:B,2,FALSE)</f>
        <v>中和連勝店</v>
      </c>
      <c r="AC97" s="265"/>
      <c r="AD97" s="421" t="s">
        <v>2</v>
      </c>
      <c r="AE97" s="232"/>
      <c r="AF97" s="232"/>
      <c r="AG97" s="257" t="s">
        <v>526</v>
      </c>
      <c r="AH97" s="232" t="s">
        <v>9192</v>
      </c>
      <c r="AM97" s="420" t="s">
        <v>20</v>
      </c>
      <c r="AN97" s="420" t="s">
        <v>20</v>
      </c>
      <c r="AO97" s="420">
        <v>7210002971</v>
      </c>
      <c r="AP97" s="420" t="s">
        <v>20</v>
      </c>
    </row>
    <row r="98" spans="1:42" ht="21.6" customHeight="1">
      <c r="A98" s="1">
        <v>66</v>
      </c>
      <c r="B98" s="1">
        <v>4560</v>
      </c>
      <c r="C98" s="3" t="s">
        <v>263</v>
      </c>
      <c r="D98" s="1" t="s">
        <v>9247</v>
      </c>
      <c r="F98" s="1" t="s">
        <v>9276</v>
      </c>
      <c r="G98" s="1" t="s">
        <v>9386</v>
      </c>
      <c r="H98" s="75" t="s">
        <v>9387</v>
      </c>
      <c r="I98" s="3" t="s">
        <v>9446</v>
      </c>
      <c r="J98" s="4" t="s">
        <v>9447</v>
      </c>
      <c r="U98" s="230" t="str">
        <f t="shared" ref="U98:U129" si="7">IFERROR(LEFT(J98,FIND("縣",J98)),IFERROR(LEFT(J98,FIND("市",J98)),J98))</f>
        <v>新北市</v>
      </c>
      <c r="V98" s="231" t="str">
        <f t="shared" si="5"/>
        <v>三重區</v>
      </c>
      <c r="W98" s="231" t="str">
        <f t="shared" si="6"/>
        <v>安和路105號</v>
      </c>
      <c r="X98" s="1" t="s">
        <v>419</v>
      </c>
      <c r="Y98" s="1" t="str">
        <f>VLOOKUP(V98,門市狀態!G:H,2,FALSE)</f>
        <v>劉柏均</v>
      </c>
      <c r="AA98" s="226" t="str">
        <f>IFERROR(VLOOKUP(B98,門市狀態!A:D,4,FALSE),"")</f>
        <v/>
      </c>
      <c r="AB98" s="232" t="str">
        <f>VLOOKUP(B98,門市主檔!A:B,2,FALSE)</f>
        <v>三重大院店</v>
      </c>
      <c r="AC98" s="265"/>
      <c r="AD98" s="421" t="s">
        <v>2</v>
      </c>
      <c r="AE98" s="232"/>
      <c r="AF98" s="232" t="s">
        <v>109</v>
      </c>
      <c r="AG98" s="257" t="s">
        <v>526</v>
      </c>
      <c r="AH98" s="232" t="s">
        <v>9192</v>
      </c>
      <c r="AI98" s="473">
        <v>46164</v>
      </c>
      <c r="AM98" s="420">
        <v>14702467</v>
      </c>
      <c r="AN98" s="420">
        <v>14702468</v>
      </c>
      <c r="AO98" s="420">
        <v>7210002805</v>
      </c>
      <c r="AP98" s="420" t="s">
        <v>20</v>
      </c>
    </row>
    <row r="99" spans="1:42" ht="21.6" customHeight="1">
      <c r="A99" s="1">
        <v>101</v>
      </c>
      <c r="B99" s="317">
        <v>4573</v>
      </c>
      <c r="C99" s="318" t="s">
        <v>173</v>
      </c>
      <c r="J99" s="4" t="s">
        <v>9448</v>
      </c>
      <c r="U99" s="266" t="str">
        <f t="shared" si="7"/>
        <v>新北市</v>
      </c>
      <c r="V99" s="264" t="str">
        <f t="shared" si="5"/>
        <v>中和區</v>
      </c>
      <c r="W99" s="264" t="str">
        <f t="shared" si="6"/>
        <v>工專路38號</v>
      </c>
      <c r="X99" s="1" t="s">
        <v>419</v>
      </c>
      <c r="Y99" s="1" t="str">
        <f>VLOOKUP(V99,門市狀態!G:H,2,FALSE)</f>
        <v>劉柏均</v>
      </c>
      <c r="AA99" s="226" t="str">
        <f ca="1">IFERROR(VLOOKUP(B99,門市狀態!A:D,4,FALSE),"")</f>
        <v>裝潢中</v>
      </c>
      <c r="AB99" s="232" t="str">
        <f>VLOOKUP(B99,門市主檔!A:B,2,FALSE)</f>
        <v>中和浪漫店</v>
      </c>
      <c r="AC99" s="265"/>
      <c r="AD99" s="421" t="s">
        <v>2</v>
      </c>
      <c r="AE99" s="232"/>
      <c r="AF99" s="232"/>
      <c r="AG99" s="257" t="s">
        <v>526</v>
      </c>
      <c r="AH99" s="232" t="s">
        <v>9192</v>
      </c>
      <c r="AM99" s="420" t="s">
        <v>20</v>
      </c>
      <c r="AN99" s="420" t="s">
        <v>20</v>
      </c>
      <c r="AO99" s="420">
        <v>7210002973</v>
      </c>
      <c r="AP99" s="420" t="s">
        <v>20</v>
      </c>
    </row>
    <row r="100" spans="1:42" ht="21.6" customHeight="1">
      <c r="A100" s="1">
        <v>67</v>
      </c>
      <c r="B100" s="1">
        <v>4586</v>
      </c>
      <c r="C100" s="3" t="s">
        <v>178</v>
      </c>
      <c r="D100" s="1" t="s">
        <v>9241</v>
      </c>
      <c r="F100" s="1" t="s">
        <v>9276</v>
      </c>
      <c r="G100" s="1" t="s">
        <v>9386</v>
      </c>
      <c r="H100" s="75" t="s">
        <v>9387</v>
      </c>
      <c r="I100" s="3" t="s">
        <v>9449</v>
      </c>
      <c r="J100" s="4" t="s">
        <v>9450</v>
      </c>
      <c r="U100" s="230" t="str">
        <f t="shared" si="7"/>
        <v>新北市</v>
      </c>
      <c r="V100" s="231" t="str">
        <f t="shared" si="5"/>
        <v>三重區</v>
      </c>
      <c r="W100" s="231" t="str">
        <f t="shared" si="6"/>
        <v>文化北路224巷1號及3號</v>
      </c>
      <c r="X100" s="1" t="s">
        <v>419</v>
      </c>
      <c r="Y100" s="1" t="str">
        <f>VLOOKUP(V100,門市狀態!G:H,2,FALSE)</f>
        <v>劉柏均</v>
      </c>
      <c r="AA100" s="226" t="str">
        <f>IFERROR(VLOOKUP(B100,門市狀態!A:D,4,FALSE),"")</f>
        <v/>
      </c>
      <c r="AB100" s="232" t="str">
        <f>VLOOKUP(B100,門市主檔!A:B,2,FALSE)</f>
        <v>三重三文店</v>
      </c>
      <c r="AC100" s="265"/>
      <c r="AD100" s="421" t="s">
        <v>2</v>
      </c>
      <c r="AE100" s="232"/>
      <c r="AF100" s="232" t="s">
        <v>109</v>
      </c>
      <c r="AG100" s="257" t="s">
        <v>526</v>
      </c>
      <c r="AH100" s="232"/>
      <c r="AI100" s="473">
        <v>46169</v>
      </c>
      <c r="AM100" s="420">
        <v>14702487</v>
      </c>
      <c r="AN100" s="420">
        <v>14702488</v>
      </c>
      <c r="AO100" s="420" t="s">
        <v>9320</v>
      </c>
      <c r="AP100" s="420" t="s">
        <v>9320</v>
      </c>
    </row>
    <row r="101" spans="1:42" ht="21.6" customHeight="1">
      <c r="A101" s="1">
        <v>90</v>
      </c>
      <c r="B101" s="317">
        <v>2062</v>
      </c>
      <c r="C101" s="318" t="s">
        <v>252</v>
      </c>
      <c r="J101" s="4" t="s">
        <v>9451</v>
      </c>
      <c r="U101" s="266" t="str">
        <f t="shared" si="7"/>
        <v>新北市</v>
      </c>
      <c r="V101" s="264" t="str">
        <f t="shared" si="5"/>
        <v>中和區</v>
      </c>
      <c r="W101" s="264" t="str">
        <f t="shared" si="6"/>
        <v>員山路502-7號</v>
      </c>
      <c r="X101" s="1" t="s">
        <v>419</v>
      </c>
      <c r="Y101" s="1" t="str">
        <f>VLOOKUP(V101,門市狀態!G:H,2,FALSE)</f>
        <v>劉柏均</v>
      </c>
      <c r="AA101" s="226" t="str">
        <f>IFERROR(VLOOKUP(B101,門市狀態!A:D,4,FALSE),"")</f>
        <v/>
      </c>
      <c r="AB101" s="232" t="str">
        <f>VLOOKUP(B101,門市主檔!A:B,2,FALSE)</f>
        <v>中和員山店</v>
      </c>
      <c r="AC101" s="265"/>
      <c r="AD101" s="421" t="s">
        <v>2</v>
      </c>
      <c r="AE101" s="232"/>
      <c r="AF101" s="232" t="s">
        <v>109</v>
      </c>
      <c r="AG101" s="257" t="s">
        <v>526</v>
      </c>
      <c r="AH101" s="232" t="s">
        <v>9192</v>
      </c>
      <c r="AI101" s="473">
        <v>46171</v>
      </c>
      <c r="AM101" s="420" t="s">
        <v>20</v>
      </c>
      <c r="AN101" s="420" t="s">
        <v>20</v>
      </c>
      <c r="AO101" s="420">
        <v>7210002960</v>
      </c>
      <c r="AP101" s="420" t="s">
        <v>20</v>
      </c>
    </row>
    <row r="102" spans="1:42" ht="21.6" customHeight="1">
      <c r="A102" s="1">
        <v>104</v>
      </c>
      <c r="B102" s="317">
        <v>4970</v>
      </c>
      <c r="C102" s="318" t="s">
        <v>3138</v>
      </c>
      <c r="J102" s="4" t="s">
        <v>9452</v>
      </c>
      <c r="U102" s="266" t="str">
        <f t="shared" si="7"/>
        <v>新北市</v>
      </c>
      <c r="V102" s="264" t="str">
        <f t="shared" si="5"/>
        <v>中和區</v>
      </c>
      <c r="W102" s="264" t="str">
        <f t="shared" si="6"/>
        <v>宜安路36、38號</v>
      </c>
      <c r="X102" s="1" t="s">
        <v>419</v>
      </c>
      <c r="Y102" s="1" t="str">
        <f>VLOOKUP(V102,門市狀態!G:H,2,FALSE)</f>
        <v>劉柏均</v>
      </c>
      <c r="AA102" s="226" t="str">
        <f>IFERROR(VLOOKUP(B102,門市狀態!A:D,4,FALSE),"")</f>
        <v/>
      </c>
      <c r="AB102" s="232" t="str">
        <f>VLOOKUP(B102,門市主檔!A:B,2,FALSE)</f>
        <v>中和一品苑</v>
      </c>
      <c r="AC102" s="265"/>
      <c r="AD102" s="421" t="s">
        <v>2</v>
      </c>
      <c r="AE102" s="232"/>
      <c r="AF102" s="232"/>
      <c r="AG102" s="257" t="s">
        <v>526</v>
      </c>
      <c r="AH102" s="232" t="s">
        <v>9192</v>
      </c>
      <c r="AM102" s="420" t="s">
        <v>20</v>
      </c>
      <c r="AN102" s="420" t="s">
        <v>20</v>
      </c>
      <c r="AO102" s="420">
        <v>7210002975</v>
      </c>
      <c r="AP102" s="420" t="s">
        <v>20</v>
      </c>
    </row>
    <row r="103" spans="1:42" ht="21.6" customHeight="1">
      <c r="A103" s="1">
        <v>105</v>
      </c>
      <c r="B103" s="317" t="s">
        <v>64</v>
      </c>
      <c r="C103" s="318" t="s">
        <v>3472</v>
      </c>
      <c r="J103" s="4" t="s">
        <v>9453</v>
      </c>
      <c r="U103" s="266" t="str">
        <f t="shared" si="7"/>
        <v>新北市</v>
      </c>
      <c r="V103" s="264" t="str">
        <f t="shared" si="5"/>
        <v>中和區</v>
      </c>
      <c r="W103" s="264" t="str">
        <f t="shared" si="6"/>
        <v>莊敬路29號</v>
      </c>
      <c r="X103" s="1" t="s">
        <v>419</v>
      </c>
      <c r="Y103" s="1" t="str">
        <f>VLOOKUP(V103,門市狀態!G:H,2,FALSE)</f>
        <v>劉柏均</v>
      </c>
      <c r="AA103" s="226" t="str">
        <f>IFERROR(VLOOKUP(B103,門市狀態!A:D,4,FALSE),"")</f>
        <v/>
      </c>
      <c r="AB103" s="232" t="str">
        <f>VLOOKUP(B103,門市主檔!A:B,2,FALSE)</f>
        <v>北縣福美店</v>
      </c>
      <c r="AC103" s="265"/>
      <c r="AD103" s="421" t="s">
        <v>2</v>
      </c>
      <c r="AE103" s="232"/>
      <c r="AF103" s="232"/>
      <c r="AG103" s="257" t="s">
        <v>526</v>
      </c>
      <c r="AH103" s="232" t="s">
        <v>9192</v>
      </c>
      <c r="AM103" s="420" t="s">
        <v>20</v>
      </c>
      <c r="AN103" s="420" t="s">
        <v>20</v>
      </c>
      <c r="AO103" s="420">
        <v>7210002979</v>
      </c>
      <c r="AP103" s="420" t="s">
        <v>20</v>
      </c>
    </row>
    <row r="104" spans="1:42" ht="21.6" customHeight="1">
      <c r="A104" s="1">
        <v>106</v>
      </c>
      <c r="B104" s="317">
        <v>4008</v>
      </c>
      <c r="C104" s="318" t="s">
        <v>3653</v>
      </c>
      <c r="J104" s="4" t="s">
        <v>9454</v>
      </c>
      <c r="U104" s="266" t="str">
        <f t="shared" si="7"/>
        <v>新北市</v>
      </c>
      <c r="V104" s="264" t="str">
        <f t="shared" si="5"/>
        <v>中和區</v>
      </c>
      <c r="W104" s="264" t="str">
        <f t="shared" si="6"/>
        <v>立德街26巷1號及28號</v>
      </c>
      <c r="X104" s="1" t="s">
        <v>419</v>
      </c>
      <c r="Y104" s="1" t="str">
        <f>VLOOKUP(V104,門市狀態!G:H,2,FALSE)</f>
        <v>劉柏均</v>
      </c>
      <c r="AA104" s="226" t="str">
        <f>IFERROR(VLOOKUP(B104,門市狀態!A:D,4,FALSE),"")</f>
        <v/>
      </c>
      <c r="AB104" s="232" t="str">
        <f>VLOOKUP(B104,門市主檔!A:B,2,FALSE)</f>
        <v>中和力德店</v>
      </c>
      <c r="AC104" s="265"/>
      <c r="AD104" s="421" t="s">
        <v>2</v>
      </c>
      <c r="AE104" s="232"/>
      <c r="AF104" s="232"/>
      <c r="AG104" s="257" t="s">
        <v>526</v>
      </c>
      <c r="AH104" s="232" t="s">
        <v>9192</v>
      </c>
      <c r="AM104" s="420" t="s">
        <v>20</v>
      </c>
      <c r="AN104" s="420" t="s">
        <v>20</v>
      </c>
      <c r="AO104" s="420">
        <v>7210002970</v>
      </c>
      <c r="AP104" s="420" t="s">
        <v>20</v>
      </c>
    </row>
    <row r="105" spans="1:42" ht="21.6" customHeight="1">
      <c r="A105" s="1">
        <v>107</v>
      </c>
      <c r="B105" s="317">
        <v>3569</v>
      </c>
      <c r="C105" s="318" t="s">
        <v>3314</v>
      </c>
      <c r="J105" s="4" t="s">
        <v>9455</v>
      </c>
      <c r="U105" s="266" t="str">
        <f t="shared" si="7"/>
        <v>新北市</v>
      </c>
      <c r="V105" s="264" t="str">
        <f t="shared" si="5"/>
        <v>中和區</v>
      </c>
      <c r="W105" s="264" t="str">
        <f t="shared" si="6"/>
        <v>中板路27號</v>
      </c>
      <c r="X105" s="1" t="s">
        <v>419</v>
      </c>
      <c r="Y105" s="1" t="str">
        <f>VLOOKUP(V105,門市狀態!G:H,2,FALSE)</f>
        <v>劉柏均</v>
      </c>
      <c r="AA105" s="226" t="str">
        <f>IFERROR(VLOOKUP(B105,門市狀態!A:D,4,FALSE),"")</f>
        <v/>
      </c>
      <c r="AB105" s="232" t="str">
        <f>VLOOKUP(B105,門市主檔!A:B,2,FALSE)</f>
        <v>中和中板店</v>
      </c>
      <c r="AC105" s="265"/>
      <c r="AD105" s="421" t="s">
        <v>2</v>
      </c>
      <c r="AE105" s="232"/>
      <c r="AF105" s="232"/>
      <c r="AG105" s="257" t="s">
        <v>526</v>
      </c>
      <c r="AH105" s="232" t="s">
        <v>9192</v>
      </c>
      <c r="AM105" s="420" t="s">
        <v>20</v>
      </c>
      <c r="AN105" s="420" t="s">
        <v>20</v>
      </c>
      <c r="AO105" s="420">
        <v>7210002967</v>
      </c>
      <c r="AP105" s="420" t="s">
        <v>20</v>
      </c>
    </row>
    <row r="106" spans="1:42" ht="21.6" customHeight="1">
      <c r="A106" s="1">
        <v>108</v>
      </c>
      <c r="B106" s="317" t="s">
        <v>51</v>
      </c>
      <c r="C106" s="318" t="s">
        <v>3411</v>
      </c>
      <c r="J106" s="4" t="s">
        <v>9456</v>
      </c>
      <c r="U106" s="266" t="str">
        <f t="shared" si="7"/>
        <v>新北市</v>
      </c>
      <c r="V106" s="264" t="str">
        <f t="shared" si="5"/>
        <v>中和區</v>
      </c>
      <c r="W106" s="264" t="str">
        <f t="shared" si="6"/>
        <v>中和路414號</v>
      </c>
      <c r="X106" s="1" t="s">
        <v>419</v>
      </c>
      <c r="Y106" s="1" t="str">
        <f>VLOOKUP(V106,門市狀態!G:H,2,FALSE)</f>
        <v>劉柏均</v>
      </c>
      <c r="AA106" s="226" t="str">
        <f>IFERROR(VLOOKUP(B106,門市狀態!A:D,4,FALSE),"")</f>
        <v/>
      </c>
      <c r="AB106" s="232" t="str">
        <f>VLOOKUP(B106,門市主檔!A:B,2,FALSE)</f>
        <v>中和永安市場</v>
      </c>
      <c r="AC106" s="265"/>
      <c r="AD106" s="421" t="s">
        <v>2</v>
      </c>
      <c r="AE106" s="232"/>
      <c r="AF106" s="232"/>
      <c r="AG106" s="257" t="s">
        <v>526</v>
      </c>
      <c r="AH106" s="232"/>
      <c r="AM106" s="420" t="s">
        <v>20</v>
      </c>
      <c r="AN106" s="420" t="s">
        <v>20</v>
      </c>
      <c r="AO106" s="420" t="s">
        <v>9320</v>
      </c>
      <c r="AP106" s="420" t="s">
        <v>9320</v>
      </c>
    </row>
    <row r="107" spans="1:42" ht="21.6" customHeight="1">
      <c r="A107" s="1">
        <v>109</v>
      </c>
      <c r="B107" s="317" t="s">
        <v>73</v>
      </c>
      <c r="C107" s="318" t="s">
        <v>3540</v>
      </c>
      <c r="J107" s="4" t="s">
        <v>9457</v>
      </c>
      <c r="U107" s="266" t="str">
        <f t="shared" si="7"/>
        <v>新北市</v>
      </c>
      <c r="V107" s="264" t="str">
        <f t="shared" si="5"/>
        <v>中和區</v>
      </c>
      <c r="W107" s="264" t="str">
        <f t="shared" si="6"/>
        <v>建八路116號</v>
      </c>
      <c r="X107" s="1" t="s">
        <v>419</v>
      </c>
      <c r="Y107" s="1" t="str">
        <f>VLOOKUP(V107,門市狀態!G:H,2,FALSE)</f>
        <v>劉柏均</v>
      </c>
      <c r="AA107" s="226" t="str">
        <f>IFERROR(VLOOKUP(B107,門市狀態!A:D,4,FALSE),"")</f>
        <v/>
      </c>
      <c r="AB107" s="232" t="str">
        <f>VLOOKUP(B107,門市主檔!A:B,2,FALSE)</f>
        <v>中和遠東店</v>
      </c>
      <c r="AC107" s="265"/>
      <c r="AD107" s="421" t="s">
        <v>2</v>
      </c>
      <c r="AE107" s="232"/>
      <c r="AF107" s="232"/>
      <c r="AG107" s="257" t="s">
        <v>526</v>
      </c>
      <c r="AH107" s="232" t="s">
        <v>9192</v>
      </c>
      <c r="AM107" s="420" t="s">
        <v>20</v>
      </c>
      <c r="AN107" s="420" t="s">
        <v>20</v>
      </c>
      <c r="AO107" s="420">
        <v>7210002984</v>
      </c>
      <c r="AP107" s="420" t="s">
        <v>20</v>
      </c>
    </row>
    <row r="108" spans="1:42" ht="21.6" customHeight="1">
      <c r="A108" s="1">
        <v>110</v>
      </c>
      <c r="B108" s="317" t="s">
        <v>74</v>
      </c>
      <c r="C108" s="318" t="s">
        <v>183</v>
      </c>
      <c r="J108" s="4" t="s">
        <v>9458</v>
      </c>
      <c r="U108" s="266" t="str">
        <f t="shared" si="7"/>
        <v>新北市</v>
      </c>
      <c r="V108" s="264" t="str">
        <f t="shared" si="5"/>
        <v>中和區</v>
      </c>
      <c r="W108" s="264" t="str">
        <f t="shared" si="6"/>
        <v>景安路152號</v>
      </c>
      <c r="X108" s="1" t="s">
        <v>419</v>
      </c>
      <c r="Y108" s="1" t="str">
        <f>VLOOKUP(V108,門市狀態!G:H,2,FALSE)</f>
        <v>劉柏均</v>
      </c>
      <c r="AA108" s="226" t="str">
        <f ca="1">IFERROR(VLOOKUP(B108,門市狀態!A:D,4,FALSE),"")</f>
        <v>裝潢中</v>
      </c>
      <c r="AB108" s="232" t="str">
        <f>VLOOKUP(B108,門市主檔!A:B,2,FALSE)</f>
        <v>中和景安站</v>
      </c>
      <c r="AC108" s="265"/>
      <c r="AD108" s="421" t="s">
        <v>2</v>
      </c>
      <c r="AE108" s="232"/>
      <c r="AF108" s="232"/>
      <c r="AG108" s="257" t="s">
        <v>526</v>
      </c>
      <c r="AH108" s="232" t="s">
        <v>9192</v>
      </c>
      <c r="AM108" s="420" t="s">
        <v>20</v>
      </c>
      <c r="AN108" s="420" t="s">
        <v>20</v>
      </c>
      <c r="AO108" s="420">
        <v>7210002983</v>
      </c>
      <c r="AP108" s="420" t="s">
        <v>20</v>
      </c>
    </row>
    <row r="109" spans="1:42" ht="21.6" customHeight="1">
      <c r="A109" s="1">
        <v>111</v>
      </c>
      <c r="B109" s="317" t="s">
        <v>63</v>
      </c>
      <c r="C109" s="318" t="s">
        <v>3300</v>
      </c>
      <c r="J109" s="4" t="s">
        <v>9459</v>
      </c>
      <c r="U109" s="266" t="str">
        <f t="shared" si="7"/>
        <v>新北市</v>
      </c>
      <c r="V109" s="264" t="str">
        <f t="shared" si="5"/>
        <v>中和區</v>
      </c>
      <c r="W109" s="264" t="str">
        <f t="shared" si="6"/>
        <v>中山路2段352號</v>
      </c>
      <c r="X109" s="1" t="s">
        <v>419</v>
      </c>
      <c r="Y109" s="1" t="str">
        <f>VLOOKUP(V109,門市狀態!G:H,2,FALSE)</f>
        <v>劉柏均</v>
      </c>
      <c r="AA109" s="226" t="str">
        <f>IFERROR(VLOOKUP(B109,門市狀態!A:D,4,FALSE),"")</f>
        <v/>
      </c>
      <c r="AB109" s="232" t="str">
        <f>VLOOKUP(B109,門市主檔!A:B,2,FALSE)</f>
        <v>中和橋安店</v>
      </c>
      <c r="AC109" s="265"/>
      <c r="AD109" s="421" t="s">
        <v>2</v>
      </c>
      <c r="AE109" s="232"/>
      <c r="AF109" s="232"/>
      <c r="AG109" s="257" t="s">
        <v>526</v>
      </c>
      <c r="AH109" s="232" t="s">
        <v>9192</v>
      </c>
      <c r="AM109" s="420" t="s">
        <v>20</v>
      </c>
      <c r="AN109" s="420" t="s">
        <v>20</v>
      </c>
      <c r="AO109" s="420">
        <v>7210002982</v>
      </c>
      <c r="AP109" s="420" t="s">
        <v>20</v>
      </c>
    </row>
    <row r="110" spans="1:42" ht="21.6" customHeight="1">
      <c r="A110" s="1">
        <v>112</v>
      </c>
      <c r="B110" s="317" t="s">
        <v>59</v>
      </c>
      <c r="C110" s="318" t="s">
        <v>9460</v>
      </c>
      <c r="J110" s="4" t="s">
        <v>9461</v>
      </c>
      <c r="U110" s="266" t="str">
        <f t="shared" si="7"/>
        <v>新北市</v>
      </c>
      <c r="V110" s="264" t="str">
        <f t="shared" si="5"/>
        <v>中和區</v>
      </c>
      <c r="W110" s="264" t="str">
        <f t="shared" si="6"/>
        <v>興南路二段116、118號</v>
      </c>
      <c r="X110" s="1" t="s">
        <v>419</v>
      </c>
      <c r="Y110" s="1" t="str">
        <f>VLOOKUP(V110,門市狀態!G:H,2,FALSE)</f>
        <v>劉柏均</v>
      </c>
      <c r="AA110" s="226" t="str">
        <f>IFERROR(VLOOKUP(B110,門市狀態!A:D,4,FALSE),"")</f>
        <v/>
      </c>
      <c r="AB110" s="232" t="str">
        <f>VLOOKUP(B110,門市主檔!A:B,2,FALSE)</f>
        <v>北縣南勢店</v>
      </c>
      <c r="AC110" s="265"/>
      <c r="AD110" s="421" t="s">
        <v>2</v>
      </c>
      <c r="AE110" s="232"/>
      <c r="AF110" s="232"/>
      <c r="AG110" s="257" t="s">
        <v>526</v>
      </c>
      <c r="AH110" s="232" t="s">
        <v>9192</v>
      </c>
      <c r="AM110" s="420" t="s">
        <v>20</v>
      </c>
      <c r="AN110" s="420" t="s">
        <v>20</v>
      </c>
      <c r="AO110" s="420">
        <v>7210002980</v>
      </c>
      <c r="AP110" s="420" t="s">
        <v>20</v>
      </c>
    </row>
    <row r="111" spans="1:42" ht="21.6" customHeight="1">
      <c r="A111" s="1">
        <v>113</v>
      </c>
      <c r="B111" s="317" t="s">
        <v>78</v>
      </c>
      <c r="C111" s="318" t="s">
        <v>3494</v>
      </c>
      <c r="J111" s="4" t="s">
        <v>9462</v>
      </c>
      <c r="U111" s="266" t="str">
        <f t="shared" si="7"/>
        <v>新北市</v>
      </c>
      <c r="V111" s="264" t="str">
        <f t="shared" si="5"/>
        <v>中和區</v>
      </c>
      <c r="W111" s="264" t="str">
        <f t="shared" si="6"/>
        <v>水源路73號</v>
      </c>
      <c r="X111" s="1" t="s">
        <v>419</v>
      </c>
      <c r="Y111" s="1" t="str">
        <f>VLOOKUP(V111,門市狀態!G:H,2,FALSE)</f>
        <v>劉柏均</v>
      </c>
      <c r="AA111" s="226" t="str">
        <f>IFERROR(VLOOKUP(B111,門市狀態!A:D,4,FALSE),"")</f>
        <v/>
      </c>
      <c r="AB111" s="232" t="str">
        <f>VLOOKUP(B111,門市主檔!A:B,2,FALSE)</f>
        <v>中和水源店</v>
      </c>
      <c r="AC111" s="265"/>
      <c r="AD111" s="421" t="s">
        <v>2</v>
      </c>
      <c r="AE111" s="232"/>
      <c r="AF111" s="232"/>
      <c r="AG111" s="257" t="s">
        <v>526</v>
      </c>
      <c r="AH111" s="232" t="s">
        <v>9192</v>
      </c>
      <c r="AM111" s="420" t="s">
        <v>20</v>
      </c>
      <c r="AN111" s="420" t="s">
        <v>20</v>
      </c>
      <c r="AO111" s="420">
        <v>7210002981</v>
      </c>
      <c r="AP111" s="420" t="s">
        <v>20</v>
      </c>
    </row>
    <row r="112" spans="1:42" ht="21.6" customHeight="1">
      <c r="A112" s="1">
        <v>114</v>
      </c>
      <c r="B112" s="317">
        <v>5401</v>
      </c>
      <c r="C112" s="318" t="s">
        <v>3056</v>
      </c>
      <c r="J112" s="4" t="s">
        <v>9463</v>
      </c>
      <c r="U112" s="266" t="str">
        <f t="shared" si="7"/>
        <v>新北市</v>
      </c>
      <c r="V112" s="264" t="str">
        <f t="shared" si="5"/>
        <v>中和區</v>
      </c>
      <c r="W112" s="264" t="str">
        <f t="shared" si="6"/>
        <v>南山路260號</v>
      </c>
      <c r="X112" s="1" t="s">
        <v>419</v>
      </c>
      <c r="Y112" s="1" t="str">
        <f>VLOOKUP(V112,門市狀態!G:H,2,FALSE)</f>
        <v>劉柏均</v>
      </c>
      <c r="AA112" s="226" t="str">
        <f>IFERROR(VLOOKUP(B112,門市狀態!A:D,4,FALSE),"")</f>
        <v/>
      </c>
      <c r="AB112" s="232" t="str">
        <f>VLOOKUP(B112,門市主檔!A:B,2,FALSE)</f>
        <v>中和壽南店</v>
      </c>
      <c r="AC112" s="265"/>
      <c r="AD112" s="421" t="s">
        <v>2</v>
      </c>
      <c r="AE112" s="232"/>
      <c r="AF112" s="232"/>
      <c r="AG112" s="257" t="s">
        <v>526</v>
      </c>
      <c r="AH112" s="232" t="s">
        <v>9192</v>
      </c>
      <c r="AM112" s="420" t="s">
        <v>20</v>
      </c>
      <c r="AN112" s="420" t="s">
        <v>20</v>
      </c>
      <c r="AO112" s="420">
        <v>7210002977</v>
      </c>
      <c r="AP112" s="420" t="s">
        <v>20</v>
      </c>
    </row>
    <row r="113" spans="1:42" ht="21.6" customHeight="1">
      <c r="A113" s="1">
        <v>115</v>
      </c>
      <c r="B113" s="317">
        <v>5399</v>
      </c>
      <c r="C113" s="318" t="s">
        <v>4440</v>
      </c>
      <c r="J113" s="4" t="s">
        <v>9464</v>
      </c>
      <c r="U113" s="266" t="str">
        <f t="shared" si="7"/>
        <v>新北市</v>
      </c>
      <c r="V113" s="264" t="str">
        <f t="shared" si="5"/>
        <v>中和區</v>
      </c>
      <c r="W113" s="264" t="str">
        <f t="shared" si="6"/>
        <v>中正路728號1樓</v>
      </c>
      <c r="X113" s="1" t="s">
        <v>419</v>
      </c>
      <c r="Y113" s="1" t="str">
        <f>VLOOKUP(V113,門市狀態!G:H,2,FALSE)</f>
        <v>劉柏均</v>
      </c>
      <c r="AA113" s="226" t="str">
        <f>IFERROR(VLOOKUP(B113,門市狀態!A:D,4,FALSE),"")</f>
        <v/>
      </c>
      <c r="AB113" s="232" t="str">
        <f>VLOOKUP(B113,門市主檔!A:B,2,FALSE)</f>
        <v>中和世紀店</v>
      </c>
      <c r="AC113" s="265"/>
      <c r="AD113" s="421" t="s">
        <v>2</v>
      </c>
      <c r="AE113" s="232"/>
      <c r="AF113" s="232"/>
      <c r="AG113" s="257" t="s">
        <v>526</v>
      </c>
      <c r="AH113" s="232"/>
      <c r="AM113" s="420" t="s">
        <v>20</v>
      </c>
      <c r="AN113" s="420" t="s">
        <v>20</v>
      </c>
      <c r="AO113" s="420" t="s">
        <v>9320</v>
      </c>
      <c r="AP113" s="420" t="s">
        <v>9320</v>
      </c>
    </row>
    <row r="114" spans="1:42" ht="21.6" customHeight="1">
      <c r="A114" s="1">
        <v>116</v>
      </c>
      <c r="B114" s="5">
        <v>2535</v>
      </c>
      <c r="C114" s="3" t="s">
        <v>1107</v>
      </c>
      <c r="D114" s="1" t="s">
        <v>9247</v>
      </c>
      <c r="F114" s="1" t="s">
        <v>9250</v>
      </c>
      <c r="G114" s="1" t="s">
        <v>9465</v>
      </c>
      <c r="H114" s="75" t="s">
        <v>9466</v>
      </c>
      <c r="I114" s="3" t="s">
        <v>9467</v>
      </c>
      <c r="J114" s="4" t="s">
        <v>9468</v>
      </c>
      <c r="U114" s="230" t="str">
        <f t="shared" si="7"/>
        <v>新北市</v>
      </c>
      <c r="V114" s="231" t="str">
        <f t="shared" si="5"/>
        <v>五股區</v>
      </c>
      <c r="W114" s="231" t="str">
        <f t="shared" si="6"/>
        <v>五工六路28號</v>
      </c>
      <c r="X114" s="1" t="s">
        <v>419</v>
      </c>
      <c r="Y114" s="1" t="str">
        <f>VLOOKUP(V114,門市狀態!G:H,2,FALSE)</f>
        <v>湯家瑋</v>
      </c>
      <c r="AA114" s="226" t="str">
        <f>IFERROR(VLOOKUP(B114,門市狀態!A:D,4,FALSE),"")</f>
        <v/>
      </c>
      <c r="AB114" s="232" t="str">
        <f>VLOOKUP(B114,門市主檔!A:B,2,FALSE)</f>
        <v>五股五工店</v>
      </c>
      <c r="AC114" s="265"/>
      <c r="AD114" s="421" t="s">
        <v>2</v>
      </c>
      <c r="AE114" s="232"/>
      <c r="AF114" s="232"/>
      <c r="AG114" s="257" t="s">
        <v>526</v>
      </c>
      <c r="AH114" s="232" t="s">
        <v>9192</v>
      </c>
      <c r="AM114" s="420">
        <v>14700685</v>
      </c>
      <c r="AN114" s="420">
        <v>14700686</v>
      </c>
      <c r="AO114" s="420">
        <v>7210002828</v>
      </c>
      <c r="AP114" s="420" t="s">
        <v>20</v>
      </c>
    </row>
    <row r="115" spans="1:42" ht="21.6" customHeight="1">
      <c r="A115" s="1">
        <v>117</v>
      </c>
      <c r="B115" s="1">
        <v>2390</v>
      </c>
      <c r="C115" s="3" t="s">
        <v>1586</v>
      </c>
      <c r="D115" s="1" t="s">
        <v>9247</v>
      </c>
      <c r="F115" s="1" t="s">
        <v>9250</v>
      </c>
      <c r="G115" s="1" t="s">
        <v>9395</v>
      </c>
      <c r="H115" s="75" t="s">
        <v>9396</v>
      </c>
      <c r="I115" s="3" t="s">
        <v>9469</v>
      </c>
      <c r="J115" s="4" t="s">
        <v>9470</v>
      </c>
      <c r="U115" s="230" t="str">
        <f t="shared" si="7"/>
        <v>新北市</v>
      </c>
      <c r="V115" s="231" t="str">
        <f t="shared" si="5"/>
        <v>五股區</v>
      </c>
      <c r="W115" s="231" t="str">
        <f t="shared" si="6"/>
        <v>五權路42之1號</v>
      </c>
      <c r="X115" s="1" t="s">
        <v>419</v>
      </c>
      <c r="Y115" s="1" t="str">
        <f>VLOOKUP(V115,門市狀態!G:H,2,FALSE)</f>
        <v>湯家瑋</v>
      </c>
      <c r="AA115" s="226" t="str">
        <f>IFERROR(VLOOKUP(B115,門市狀態!A:D,4,FALSE),"")</f>
        <v/>
      </c>
      <c r="AB115" s="232" t="str">
        <f>VLOOKUP(B115,門市主檔!A:B,2,FALSE)</f>
        <v>五股產業園區</v>
      </c>
      <c r="AC115" s="265"/>
      <c r="AD115" s="421" t="s">
        <v>2</v>
      </c>
      <c r="AE115" s="232"/>
      <c r="AF115" s="232"/>
      <c r="AG115" s="257" t="s">
        <v>526</v>
      </c>
      <c r="AH115" s="232" t="s">
        <v>9192</v>
      </c>
      <c r="AM115" s="420">
        <v>14700611</v>
      </c>
      <c r="AN115" s="420">
        <v>14700612</v>
      </c>
      <c r="AO115" s="420">
        <v>7210002827</v>
      </c>
      <c r="AP115" s="420" t="s">
        <v>20</v>
      </c>
    </row>
    <row r="116" spans="1:42" ht="21.6" customHeight="1">
      <c r="A116" s="1">
        <v>118</v>
      </c>
      <c r="B116" s="1">
        <v>2691</v>
      </c>
      <c r="C116" s="3" t="s">
        <v>901</v>
      </c>
      <c r="D116" s="1" t="s">
        <v>9255</v>
      </c>
      <c r="F116" s="1" t="s">
        <v>9250</v>
      </c>
      <c r="G116" s="1" t="s">
        <v>9395</v>
      </c>
      <c r="H116" s="75" t="s">
        <v>9396</v>
      </c>
      <c r="I116" s="3" t="s">
        <v>9471</v>
      </c>
      <c r="J116" s="4" t="s">
        <v>9472</v>
      </c>
      <c r="U116" s="230" t="str">
        <f t="shared" si="7"/>
        <v>新北市</v>
      </c>
      <c r="V116" s="231" t="str">
        <f t="shared" si="5"/>
        <v>五股區</v>
      </c>
      <c r="W116" s="231" t="str">
        <f t="shared" si="6"/>
        <v>五工五路18號</v>
      </c>
      <c r="X116" s="1" t="s">
        <v>419</v>
      </c>
      <c r="Y116" s="1" t="str">
        <f>VLOOKUP(V116,門市狀態!G:H,2,FALSE)</f>
        <v>湯家瑋</v>
      </c>
      <c r="AA116" s="226" t="str">
        <f>IFERROR(VLOOKUP(B116,門市狀態!A:D,4,FALSE),"")</f>
        <v/>
      </c>
      <c r="AB116" s="232" t="str">
        <f>VLOOKUP(B116,門市主檔!A:B,2,FALSE)</f>
        <v>五股興珍店</v>
      </c>
      <c r="AC116" s="265"/>
      <c r="AD116" s="421" t="s">
        <v>2</v>
      </c>
      <c r="AE116" s="232"/>
      <c r="AF116" s="232"/>
      <c r="AG116" s="257" t="s">
        <v>526</v>
      </c>
      <c r="AH116" s="232" t="s">
        <v>9192</v>
      </c>
      <c r="AM116" s="420">
        <v>14700795</v>
      </c>
      <c r="AN116" s="420">
        <v>14700796</v>
      </c>
      <c r="AO116" s="420">
        <v>7210002829</v>
      </c>
      <c r="AP116" s="420" t="s">
        <v>20</v>
      </c>
    </row>
    <row r="117" spans="1:42" ht="21.6" customHeight="1">
      <c r="A117" s="1">
        <v>119</v>
      </c>
      <c r="B117" s="1">
        <v>2325</v>
      </c>
      <c r="C117" s="3" t="s">
        <v>1434</v>
      </c>
      <c r="D117" s="1" t="s">
        <v>9247</v>
      </c>
      <c r="F117" s="1" t="s">
        <v>9262</v>
      </c>
      <c r="G117" s="1" t="s">
        <v>9263</v>
      </c>
      <c r="H117" s="75" t="s">
        <v>9264</v>
      </c>
      <c r="I117" s="3" t="s">
        <v>9473</v>
      </c>
      <c r="J117" s="4" t="s">
        <v>9474</v>
      </c>
      <c r="U117" s="230" t="str">
        <f t="shared" si="7"/>
        <v>新北市</v>
      </c>
      <c r="V117" s="231" t="str">
        <f t="shared" si="5"/>
        <v>五股區</v>
      </c>
      <c r="W117" s="231" t="str">
        <f t="shared" si="6"/>
        <v>西雲路1號</v>
      </c>
      <c r="X117" s="1" t="s">
        <v>419</v>
      </c>
      <c r="Y117" s="1" t="str">
        <f>VLOOKUP(V117,門市狀態!G:H,2,FALSE)</f>
        <v>湯家瑋</v>
      </c>
      <c r="AA117" s="226" t="str">
        <f>IFERROR(VLOOKUP(B117,門市狀態!A:D,4,FALSE),"")</f>
        <v/>
      </c>
      <c r="AB117" s="232" t="str">
        <f>VLOOKUP(B117,門市主檔!A:B,2,FALSE)</f>
        <v>北縣五泰店</v>
      </c>
      <c r="AC117" s="265"/>
      <c r="AD117" s="421" t="s">
        <v>2</v>
      </c>
      <c r="AE117" s="232"/>
      <c r="AF117" s="232"/>
      <c r="AG117" s="257" t="s">
        <v>526</v>
      </c>
      <c r="AH117" s="232" t="s">
        <v>9192</v>
      </c>
      <c r="AM117" s="420">
        <v>14700733</v>
      </c>
      <c r="AN117" s="420">
        <v>14700734</v>
      </c>
      <c r="AO117" s="420">
        <v>7210002826</v>
      </c>
      <c r="AP117" s="420" t="s">
        <v>20</v>
      </c>
    </row>
    <row r="118" spans="1:42" ht="21.6" customHeight="1">
      <c r="A118" s="1">
        <v>120</v>
      </c>
      <c r="B118" s="1">
        <v>3227</v>
      </c>
      <c r="C118" s="3" t="s">
        <v>1092</v>
      </c>
      <c r="D118" s="1" t="s">
        <v>9255</v>
      </c>
      <c r="F118" s="1" t="s">
        <v>9262</v>
      </c>
      <c r="G118" s="1" t="s">
        <v>9263</v>
      </c>
      <c r="H118" s="75" t="s">
        <v>9264</v>
      </c>
      <c r="I118" s="3" t="s">
        <v>9475</v>
      </c>
      <c r="J118" s="4" t="s">
        <v>9476</v>
      </c>
      <c r="U118" s="230" t="str">
        <f t="shared" si="7"/>
        <v>新北市</v>
      </c>
      <c r="V118" s="231" t="str">
        <f t="shared" si="5"/>
        <v>五股區</v>
      </c>
      <c r="W118" s="231" t="str">
        <f t="shared" si="6"/>
        <v>四維路153號</v>
      </c>
      <c r="X118" s="1" t="s">
        <v>419</v>
      </c>
      <c r="Y118" s="1" t="str">
        <f>VLOOKUP(V118,門市狀態!G:H,2,FALSE)</f>
        <v>湯家瑋</v>
      </c>
      <c r="AA118" s="226" t="str">
        <f>IFERROR(VLOOKUP(B118,門市狀態!A:D,4,FALSE),"")</f>
        <v/>
      </c>
      <c r="AB118" s="232" t="str">
        <f>VLOOKUP(B118,門市主檔!A:B,2,FALSE)</f>
        <v>五股四維店</v>
      </c>
      <c r="AC118" s="265"/>
      <c r="AD118" s="421" t="s">
        <v>2</v>
      </c>
      <c r="AE118" s="232"/>
      <c r="AF118" s="232"/>
      <c r="AG118" s="257" t="s">
        <v>526</v>
      </c>
      <c r="AH118" s="232" t="s">
        <v>9192</v>
      </c>
      <c r="AM118" s="420">
        <v>14701187</v>
      </c>
      <c r="AN118" s="420">
        <v>14701188</v>
      </c>
      <c r="AO118" s="420">
        <v>7210002830</v>
      </c>
      <c r="AP118" s="420" t="s">
        <v>20</v>
      </c>
    </row>
    <row r="119" spans="1:42" ht="21.6" customHeight="1">
      <c r="A119" s="1">
        <v>100</v>
      </c>
      <c r="B119" s="317">
        <v>4536</v>
      </c>
      <c r="C119" s="318" t="s">
        <v>246</v>
      </c>
      <c r="J119" s="4" t="s">
        <v>9477</v>
      </c>
      <c r="U119" s="266" t="str">
        <f t="shared" si="7"/>
        <v>新北市</v>
      </c>
      <c r="V119" s="264" t="str">
        <f t="shared" si="5"/>
        <v>中和區</v>
      </c>
      <c r="W119" s="264" t="str">
        <f t="shared" si="6"/>
        <v>景德街91號</v>
      </c>
      <c r="X119" s="1" t="s">
        <v>419</v>
      </c>
      <c r="Y119" s="1" t="str">
        <f>VLOOKUP(V119,門市狀態!G:H,2,FALSE)</f>
        <v>劉柏均</v>
      </c>
      <c r="AA119" s="226" t="str">
        <f>IFERROR(VLOOKUP(B119,門市狀態!A:D,4,FALSE),"")</f>
        <v/>
      </c>
      <c r="AB119" s="232" t="str">
        <f>VLOOKUP(B119,門市主檔!A:B,2,FALSE)</f>
        <v>中和景德店</v>
      </c>
      <c r="AC119" s="265"/>
      <c r="AD119" s="421" t="s">
        <v>2</v>
      </c>
      <c r="AE119" s="232"/>
      <c r="AF119" s="232" t="s">
        <v>109</v>
      </c>
      <c r="AG119" s="257" t="s">
        <v>526</v>
      </c>
      <c r="AH119" s="232" t="s">
        <v>9192</v>
      </c>
      <c r="AI119" s="473">
        <v>46176</v>
      </c>
      <c r="AM119" s="420" t="s">
        <v>20</v>
      </c>
      <c r="AN119" s="420" t="s">
        <v>20</v>
      </c>
      <c r="AO119" s="420">
        <v>7210002972</v>
      </c>
      <c r="AP119" s="420" t="s">
        <v>20</v>
      </c>
    </row>
    <row r="120" spans="1:42" ht="21.6" customHeight="1">
      <c r="A120" s="1">
        <v>122</v>
      </c>
      <c r="B120" s="1">
        <v>3921</v>
      </c>
      <c r="C120" s="3" t="s">
        <v>1817</v>
      </c>
      <c r="D120" s="1" t="s">
        <v>9241</v>
      </c>
      <c r="F120" s="1" t="s">
        <v>9262</v>
      </c>
      <c r="G120" s="1" t="s">
        <v>9263</v>
      </c>
      <c r="H120" s="75" t="s">
        <v>9264</v>
      </c>
      <c r="I120" s="3" t="s">
        <v>9478</v>
      </c>
      <c r="J120" s="4" t="s">
        <v>9479</v>
      </c>
      <c r="U120" s="230" t="str">
        <f t="shared" si="7"/>
        <v>新北市</v>
      </c>
      <c r="V120" s="231" t="str">
        <f t="shared" si="5"/>
        <v>五股區</v>
      </c>
      <c r="W120" s="231" t="str">
        <f t="shared" si="6"/>
        <v>五福路8、10號一樓全部</v>
      </c>
      <c r="X120" s="1" t="s">
        <v>419</v>
      </c>
      <c r="Y120" s="1" t="str">
        <f>VLOOKUP(V120,門市狀態!G:H,2,FALSE)</f>
        <v>湯家瑋</v>
      </c>
      <c r="AA120" s="226" t="str">
        <f>IFERROR(VLOOKUP(B120,門市狀態!A:D,4,FALSE),"")</f>
        <v/>
      </c>
      <c r="AB120" s="232" t="str">
        <f>VLOOKUP(B120,門市主檔!A:B,2,FALSE)</f>
        <v>五股福鑫店</v>
      </c>
      <c r="AC120" s="265"/>
      <c r="AD120" s="421" t="s">
        <v>2</v>
      </c>
      <c r="AE120" s="232"/>
      <c r="AF120" s="232"/>
      <c r="AG120" s="257" t="s">
        <v>526</v>
      </c>
      <c r="AH120" s="232" t="s">
        <v>9192</v>
      </c>
      <c r="AM120" s="420">
        <v>14701607</v>
      </c>
      <c r="AN120" s="420">
        <v>14701608</v>
      </c>
      <c r="AO120" s="420">
        <v>7210002832</v>
      </c>
      <c r="AP120" s="420" t="s">
        <v>20</v>
      </c>
    </row>
    <row r="121" spans="1:42" ht="21.6" customHeight="1">
      <c r="A121" s="1">
        <v>123</v>
      </c>
      <c r="B121" s="1">
        <v>4316</v>
      </c>
      <c r="C121" s="3" t="s">
        <v>1820</v>
      </c>
      <c r="D121" s="1" t="s">
        <v>9241</v>
      </c>
      <c r="F121" s="1" t="s">
        <v>9262</v>
      </c>
      <c r="G121" s="1" t="s">
        <v>9263</v>
      </c>
      <c r="H121" s="75" t="s">
        <v>9264</v>
      </c>
      <c r="I121" s="3" t="s">
        <v>9480</v>
      </c>
      <c r="J121" s="4" t="s">
        <v>9481</v>
      </c>
      <c r="U121" s="230" t="str">
        <f t="shared" si="7"/>
        <v>新北市</v>
      </c>
      <c r="V121" s="231" t="str">
        <f t="shared" si="5"/>
        <v>五股區</v>
      </c>
      <c r="W121" s="231" t="str">
        <f t="shared" si="6"/>
        <v>成泰路二段91巷9號1樓部份</v>
      </c>
      <c r="X121" s="1" t="s">
        <v>419</v>
      </c>
      <c r="Y121" s="1" t="str">
        <f>VLOOKUP(V121,門市狀態!G:H,2,FALSE)</f>
        <v>湯家瑋</v>
      </c>
      <c r="AA121" s="226" t="str">
        <f>IFERROR(VLOOKUP(B121,門市狀態!A:D,4,FALSE),"")</f>
        <v/>
      </c>
      <c r="AB121" s="232" t="str">
        <f>VLOOKUP(B121,門市主檔!A:B,2,FALSE)</f>
        <v>五股工商店</v>
      </c>
      <c r="AC121" s="265"/>
      <c r="AD121" s="421" t="s">
        <v>2</v>
      </c>
      <c r="AE121" s="232"/>
      <c r="AF121" s="232"/>
      <c r="AG121" s="257" t="s">
        <v>526</v>
      </c>
      <c r="AH121" s="232" t="s">
        <v>9192</v>
      </c>
      <c r="AM121" s="420">
        <v>14702119</v>
      </c>
      <c r="AN121" s="420">
        <v>14702120</v>
      </c>
      <c r="AO121" s="420">
        <v>7210002833</v>
      </c>
      <c r="AP121" s="420" t="s">
        <v>20</v>
      </c>
    </row>
    <row r="122" spans="1:42" ht="21.6" customHeight="1">
      <c r="A122" s="1">
        <v>124</v>
      </c>
      <c r="B122" s="1">
        <v>4801</v>
      </c>
      <c r="C122" s="3" t="s">
        <v>1439</v>
      </c>
      <c r="D122" s="1" t="s">
        <v>9241</v>
      </c>
      <c r="F122" s="1" t="s">
        <v>9262</v>
      </c>
      <c r="G122" s="1" t="s">
        <v>9263</v>
      </c>
      <c r="H122" s="75" t="s">
        <v>9264</v>
      </c>
      <c r="I122" s="3" t="s">
        <v>9482</v>
      </c>
      <c r="J122" s="4" t="s">
        <v>9483</v>
      </c>
      <c r="U122" s="230" t="str">
        <f t="shared" si="7"/>
        <v>新北市</v>
      </c>
      <c r="V122" s="231" t="str">
        <f t="shared" si="5"/>
        <v>五股區</v>
      </c>
      <c r="W122" s="231" t="str">
        <f t="shared" si="6"/>
        <v xml:space="preserve">西雲路211及213號 </v>
      </c>
      <c r="X122" s="1" t="s">
        <v>419</v>
      </c>
      <c r="Y122" s="1" t="str">
        <f>VLOOKUP(V122,門市狀態!G:H,2,FALSE)</f>
        <v>湯家瑋</v>
      </c>
      <c r="AA122" s="226" t="str">
        <f>IFERROR(VLOOKUP(B122,門市狀態!A:D,4,FALSE),"")</f>
        <v/>
      </c>
      <c r="AB122" s="232" t="str">
        <f>VLOOKUP(B122,門市主檔!A:B,2,FALSE)</f>
        <v>五股成州店</v>
      </c>
      <c r="AC122" s="265"/>
      <c r="AD122" s="421" t="s">
        <v>2</v>
      </c>
      <c r="AE122" s="232" t="s">
        <v>9236</v>
      </c>
      <c r="AF122" s="232"/>
      <c r="AG122" s="257" t="s">
        <v>526</v>
      </c>
      <c r="AH122" s="232" t="s">
        <v>9192</v>
      </c>
      <c r="AM122" s="420">
        <v>14702913</v>
      </c>
      <c r="AN122" s="420">
        <v>14702914</v>
      </c>
      <c r="AO122" s="420">
        <v>7210002834</v>
      </c>
      <c r="AP122" s="420" t="s">
        <v>20</v>
      </c>
    </row>
    <row r="123" spans="1:42" ht="21.6" customHeight="1">
      <c r="A123" s="1">
        <v>125</v>
      </c>
      <c r="B123" s="1">
        <v>4819</v>
      </c>
      <c r="C123" s="3" t="s">
        <v>1442</v>
      </c>
      <c r="D123" s="1" t="s">
        <v>9247</v>
      </c>
      <c r="F123" s="1" t="s">
        <v>9262</v>
      </c>
      <c r="G123" s="1" t="s">
        <v>9263</v>
      </c>
      <c r="H123" s="75" t="s">
        <v>9264</v>
      </c>
      <c r="I123" s="3" t="s">
        <v>9484</v>
      </c>
      <c r="J123" s="4" t="s">
        <v>9485</v>
      </c>
      <c r="U123" s="230" t="str">
        <f t="shared" si="7"/>
        <v>新北市</v>
      </c>
      <c r="V123" s="231" t="str">
        <f t="shared" si="5"/>
        <v>五股區</v>
      </c>
      <c r="W123" s="231" t="str">
        <f t="shared" si="6"/>
        <v>凌雲路三段46號</v>
      </c>
      <c r="X123" s="1" t="s">
        <v>419</v>
      </c>
      <c r="Y123" s="1" t="str">
        <f>VLOOKUP(V123,門市狀態!G:H,2,FALSE)</f>
        <v>湯家瑋</v>
      </c>
      <c r="AA123" s="226" t="str">
        <f>IFERROR(VLOOKUP(B123,門市狀態!A:D,4,FALSE),"")</f>
        <v/>
      </c>
      <c r="AB123" s="232" t="str">
        <f>VLOOKUP(B123,門市主檔!A:B,2,FALSE)</f>
        <v>五股凌雲店</v>
      </c>
      <c r="AC123" s="265"/>
      <c r="AD123" s="421" t="s">
        <v>2</v>
      </c>
      <c r="AE123" s="232" t="s">
        <v>9236</v>
      </c>
      <c r="AF123" s="232"/>
      <c r="AG123" s="257" t="s">
        <v>526</v>
      </c>
      <c r="AH123" s="232" t="s">
        <v>9192</v>
      </c>
      <c r="AM123" s="420">
        <v>14702862</v>
      </c>
      <c r="AN123" s="420">
        <v>14702861</v>
      </c>
      <c r="AO123" s="420">
        <v>7210002835</v>
      </c>
      <c r="AP123" s="420" t="s">
        <v>20</v>
      </c>
    </row>
    <row r="124" spans="1:42" ht="21.6" customHeight="1">
      <c r="A124" s="1">
        <v>126</v>
      </c>
      <c r="B124" s="1">
        <v>5003</v>
      </c>
      <c r="C124" s="3" t="s">
        <v>2359</v>
      </c>
      <c r="D124" s="1" t="s">
        <v>9247</v>
      </c>
      <c r="F124" s="1" t="s">
        <v>9262</v>
      </c>
      <c r="G124" s="1" t="s">
        <v>9263</v>
      </c>
      <c r="H124" s="75" t="s">
        <v>9264</v>
      </c>
      <c r="I124" s="3" t="s">
        <v>9486</v>
      </c>
      <c r="J124" s="4" t="s">
        <v>9487</v>
      </c>
      <c r="U124" s="230" t="str">
        <f t="shared" si="7"/>
        <v>新北市</v>
      </c>
      <c r="V124" s="231" t="str">
        <f t="shared" si="5"/>
        <v>五股區</v>
      </c>
      <c r="W124" s="231" t="str">
        <f t="shared" si="6"/>
        <v>中興路二段1號一樓全部</v>
      </c>
      <c r="X124" s="1" t="s">
        <v>419</v>
      </c>
      <c r="Y124" s="1" t="str">
        <f>VLOOKUP(V124,門市狀態!G:H,2,FALSE)</f>
        <v>湯家瑋</v>
      </c>
      <c r="AA124" s="226" t="str">
        <f>IFERROR(VLOOKUP(B124,門市狀態!A:D,4,FALSE),"")</f>
        <v/>
      </c>
      <c r="AB124" s="232" t="str">
        <f>VLOOKUP(B124,門市主檔!A:B,2,FALSE)</f>
        <v>五股更寮店</v>
      </c>
      <c r="AC124" s="265"/>
      <c r="AD124" s="421" t="s">
        <v>2</v>
      </c>
      <c r="AE124" s="232" t="s">
        <v>9236</v>
      </c>
      <c r="AF124" s="232"/>
      <c r="AG124" s="257" t="s">
        <v>526</v>
      </c>
      <c r="AH124" s="232" t="s">
        <v>9192</v>
      </c>
      <c r="AM124" s="420">
        <v>14703115</v>
      </c>
      <c r="AN124" s="420">
        <v>14703116</v>
      </c>
      <c r="AO124" s="420">
        <v>7210002836</v>
      </c>
      <c r="AP124" s="420" t="s">
        <v>20</v>
      </c>
    </row>
    <row r="125" spans="1:42" ht="21.6" customHeight="1">
      <c r="A125" s="1">
        <v>127</v>
      </c>
      <c r="B125" s="1" t="s">
        <v>92</v>
      </c>
      <c r="C125" s="3" t="s">
        <v>358</v>
      </c>
      <c r="J125" s="4" t="s">
        <v>9468</v>
      </c>
      <c r="U125" s="230" t="str">
        <f t="shared" si="7"/>
        <v>新北市</v>
      </c>
      <c r="V125" s="231" t="str">
        <f t="shared" si="5"/>
        <v>五股區</v>
      </c>
      <c r="W125" s="231" t="str">
        <f t="shared" si="6"/>
        <v>五工六路28號</v>
      </c>
      <c r="X125" s="1" t="s">
        <v>419</v>
      </c>
      <c r="Y125" s="1" t="str">
        <f>VLOOKUP(V125,門市狀態!G:H,2,FALSE)</f>
        <v>湯家瑋</v>
      </c>
      <c r="AA125" s="226" t="str">
        <f>IFERROR(VLOOKUP(B125,門市狀態!A:D,4,FALSE),"")</f>
        <v/>
      </c>
      <c r="AB125" s="232" t="str">
        <f>VLOOKUP(B125,門市主檔!A:B,2,FALSE)</f>
        <v>五股訓練教室</v>
      </c>
      <c r="AC125" s="265"/>
      <c r="AD125" s="421" t="s">
        <v>2</v>
      </c>
      <c r="AE125" s="232"/>
      <c r="AF125" s="232"/>
      <c r="AG125" s="257" t="s">
        <v>526</v>
      </c>
      <c r="AH125" s="232"/>
      <c r="AM125" s="420">
        <v>14703235</v>
      </c>
      <c r="AN125" s="420" t="s">
        <v>20</v>
      </c>
      <c r="AO125" s="420" t="s">
        <v>9320</v>
      </c>
      <c r="AP125" s="420" t="s">
        <v>9320</v>
      </c>
    </row>
    <row r="126" spans="1:42" ht="21.6" customHeight="1">
      <c r="A126" s="1">
        <v>128</v>
      </c>
      <c r="B126" s="317">
        <v>3082</v>
      </c>
      <c r="C126" s="318" t="s">
        <v>3128</v>
      </c>
      <c r="J126" s="4" t="s">
        <v>9488</v>
      </c>
      <c r="U126" s="266" t="str">
        <f t="shared" si="7"/>
        <v>新北市</v>
      </c>
      <c r="V126" s="264" t="str">
        <f t="shared" si="5"/>
        <v>永和區</v>
      </c>
      <c r="W126" s="264" t="str">
        <f t="shared" si="6"/>
        <v>福和路7巷11弄16號</v>
      </c>
      <c r="X126" s="1" t="s">
        <v>419</v>
      </c>
      <c r="Y126" s="1" t="str">
        <f>VLOOKUP(V126,門市狀態!G:H,2,FALSE)</f>
        <v>劉柏均</v>
      </c>
      <c r="AA126" s="226" t="str">
        <f>IFERROR(VLOOKUP(B126,門市狀態!A:D,4,FALSE),"")</f>
        <v/>
      </c>
      <c r="AB126" s="232" t="str">
        <f>VLOOKUP(B126,門市主檔!A:B,2,FALSE)</f>
        <v>永和福和花園</v>
      </c>
      <c r="AC126" s="265"/>
      <c r="AD126" s="421" t="s">
        <v>2</v>
      </c>
      <c r="AE126" s="232"/>
      <c r="AF126" s="232"/>
      <c r="AG126" s="257" t="s">
        <v>526</v>
      </c>
      <c r="AH126" s="232" t="s">
        <v>9192</v>
      </c>
      <c r="AM126" s="420" t="s">
        <v>20</v>
      </c>
      <c r="AN126" s="420" t="s">
        <v>20</v>
      </c>
      <c r="AO126" s="420">
        <v>7210002987</v>
      </c>
      <c r="AP126" s="420" t="s">
        <v>20</v>
      </c>
    </row>
    <row r="127" spans="1:42" ht="21.6" customHeight="1">
      <c r="A127" s="1">
        <v>102</v>
      </c>
      <c r="B127" s="317">
        <v>4748</v>
      </c>
      <c r="C127" s="318" t="s">
        <v>234</v>
      </c>
      <c r="J127" s="4" t="s">
        <v>9489</v>
      </c>
      <c r="U127" s="266" t="str">
        <f t="shared" si="7"/>
        <v>新北市</v>
      </c>
      <c r="V127" s="264" t="str">
        <f t="shared" si="5"/>
        <v>中和區</v>
      </c>
      <c r="W127" s="264" t="str">
        <f t="shared" si="6"/>
        <v>民德路163、165、167、169號</v>
      </c>
      <c r="X127" s="1" t="s">
        <v>419</v>
      </c>
      <c r="Y127" s="1" t="str">
        <f>VLOOKUP(V127,門市狀態!G:H,2,FALSE)</f>
        <v>劉柏均</v>
      </c>
      <c r="AA127" s="226" t="str">
        <f>IFERROR(VLOOKUP(B127,門市狀態!A:D,4,FALSE),"")</f>
        <v/>
      </c>
      <c r="AB127" s="232" t="str">
        <f>VLOOKUP(B127,門市主檔!A:B,2,FALSE)</f>
        <v>中和霸氣店</v>
      </c>
      <c r="AC127" s="265"/>
      <c r="AD127" s="421" t="s">
        <v>2</v>
      </c>
      <c r="AE127" s="232"/>
      <c r="AF127" s="232" t="s">
        <v>109</v>
      </c>
      <c r="AG127" s="257" t="s">
        <v>526</v>
      </c>
      <c r="AH127" s="232" t="s">
        <v>9192</v>
      </c>
      <c r="AI127" s="473">
        <v>46178</v>
      </c>
      <c r="AM127" s="420" t="s">
        <v>20</v>
      </c>
      <c r="AN127" s="420" t="s">
        <v>20</v>
      </c>
      <c r="AO127" s="420">
        <v>7210002974</v>
      </c>
      <c r="AP127" s="420" t="s">
        <v>20</v>
      </c>
    </row>
    <row r="128" spans="1:42" ht="21.6" customHeight="1">
      <c r="A128" s="1">
        <v>130</v>
      </c>
      <c r="B128" s="317">
        <v>2941</v>
      </c>
      <c r="C128" s="318" t="s">
        <v>9490</v>
      </c>
      <c r="J128" s="4" t="s">
        <v>9491</v>
      </c>
      <c r="U128" s="266" t="str">
        <f t="shared" si="7"/>
        <v>新北市</v>
      </c>
      <c r="V128" s="264" t="str">
        <f t="shared" si="5"/>
        <v>永和區</v>
      </c>
      <c r="W128" s="264" t="str">
        <f t="shared" si="6"/>
        <v>永和路二段217號</v>
      </c>
      <c r="X128" s="1" t="s">
        <v>419</v>
      </c>
      <c r="Y128" s="1" t="str">
        <f>VLOOKUP(V128,門市狀態!G:H,2,FALSE)</f>
        <v>劉柏均</v>
      </c>
      <c r="AA128" s="226" t="str">
        <f>IFERROR(VLOOKUP(B128,門市狀態!A:D,4,FALSE),"")</f>
        <v/>
      </c>
      <c r="AB128" s="232" t="str">
        <f>VLOOKUP(B128,門市主檔!A:B,2,FALSE)</f>
        <v>永和頂溪店</v>
      </c>
      <c r="AC128" s="265"/>
      <c r="AD128" s="421" t="s">
        <v>2</v>
      </c>
      <c r="AE128" s="232"/>
      <c r="AF128" s="232"/>
      <c r="AG128" s="257" t="s">
        <v>526</v>
      </c>
      <c r="AH128" s="232" t="s">
        <v>9192</v>
      </c>
      <c r="AM128" s="420" t="s">
        <v>20</v>
      </c>
      <c r="AN128" s="420" t="s">
        <v>20</v>
      </c>
      <c r="AO128" s="420">
        <v>7210002986</v>
      </c>
      <c r="AP128" s="420" t="s">
        <v>20</v>
      </c>
    </row>
    <row r="129" spans="1:42" ht="21.6" customHeight="1">
      <c r="A129" s="1">
        <v>131</v>
      </c>
      <c r="B129" s="317">
        <v>3941</v>
      </c>
      <c r="C129" s="318" t="s">
        <v>2550</v>
      </c>
      <c r="J129" s="4" t="s">
        <v>9492</v>
      </c>
      <c r="U129" s="266" t="str">
        <f t="shared" si="7"/>
        <v>新北市</v>
      </c>
      <c r="V129" s="264" t="str">
        <f t="shared" si="5"/>
        <v>永和區</v>
      </c>
      <c r="W129" s="264" t="str">
        <f t="shared" si="6"/>
        <v>秀朗路1段201號</v>
      </c>
      <c r="X129" s="1" t="s">
        <v>419</v>
      </c>
      <c r="Y129" s="1" t="str">
        <f>VLOOKUP(V129,門市狀態!G:H,2,FALSE)</f>
        <v>劉柏均</v>
      </c>
      <c r="AA129" s="226" t="str">
        <f>IFERROR(VLOOKUP(B129,門市狀態!A:D,4,FALSE),"")</f>
        <v/>
      </c>
      <c r="AB129" s="232" t="str">
        <f>VLOOKUP(B129,門市主檔!A:B,2,FALSE)</f>
        <v>永和興工店</v>
      </c>
      <c r="AC129" s="265"/>
      <c r="AD129" s="421" t="s">
        <v>2</v>
      </c>
      <c r="AE129" s="232"/>
      <c r="AF129" s="232"/>
      <c r="AG129" s="257" t="s">
        <v>526</v>
      </c>
      <c r="AH129" s="232" t="s">
        <v>9192</v>
      </c>
      <c r="AM129" s="420" t="s">
        <v>20</v>
      </c>
      <c r="AN129" s="420" t="s">
        <v>20</v>
      </c>
      <c r="AO129" s="420">
        <v>7210002988</v>
      </c>
      <c r="AP129" s="420" t="s">
        <v>20</v>
      </c>
    </row>
    <row r="130" spans="1:42" ht="21.6" customHeight="1">
      <c r="A130" s="1">
        <v>132</v>
      </c>
      <c r="B130" s="317">
        <v>3968</v>
      </c>
      <c r="C130" s="318" t="s">
        <v>3133</v>
      </c>
      <c r="J130" s="4" t="s">
        <v>9493</v>
      </c>
      <c r="U130" s="266" t="str">
        <f t="shared" ref="U130:U166" si="8">IFERROR(LEFT(J130,FIND("縣",J130)),IFERROR(LEFT(J130,FIND("市",J130)),J130))</f>
        <v>新北市</v>
      </c>
      <c r="V130" s="264" t="str">
        <f t="shared" ref="V130:V193" si="9">IFERROR(
IFERROR(
IFERROR(
MID(J130,FIND("市",J130)+1,IF(FIND("區",J130)-FIND("市",J130)&gt;3,FIND("鄉",J130)-FIND("市",J130),FIND("區",J130)-FIND("市",J130))),
MID(J130,FIND("市",J130)+1,IF(FIND("鎮",J130)-FIND("市",J130)&gt;3,FIND("鄉",J130)-FIND("市",J130),FIND("鎮",J130)-FIND("市",J130)))
),
MID(J130,FIND("市",J130)+1,IF(FIND("鄉",J130)-FIND("市",J130)&gt;3,FIND("區",J130)-FIND("市",J130),FIND("鄉",J130)-FIND("市",J130)))
),
IFERROR(
IFERROR(
IFERROR(
MID(J130,FIND("縣",J130)+1,IF(FIND("區",J130)-FIND("縣",J130)&gt;3,FIND("鄉",J130)-FIND("縣",J130),FIND("區",J130)-FIND("縣",J130))),
MID(J130,FIND("縣",J130)+1,IF(FIND("鎮",J130)-FIND("縣",J130)&gt;3,FIND("鄉",J130)-FIND("縣",J130),FIND("鎮",J130)-FIND("縣",J130)))
),
MID(J130,FIND("縣",J130)+1,IF(FIND("鄉",J130)-FIND("縣",J130)&gt;3,FIND("區",J130)-FIND("縣",J130),FIND("鄉",J130)-FIND("縣",J130)))
),
IFERROR(
MID(J130,FIND("市",J130)+1,IF(FIND("縣",J130)-FIND("市",J130)&gt;3,FIND("鄉",J130)-FIND("市",J130),FIND("縣",J130)-FIND("市",J130))),
MID(J130,FIND("縣",J130)+1,IF(FIND("市",J130)-FIND("縣",J130)&gt;3,FIND("鄉",J130)-FIND("縣",J130),FIND("市",J130)-FIND("縣",J130)))
)))</f>
        <v>永和區</v>
      </c>
      <c r="W130" s="264" t="str">
        <f t="shared" ref="W130:W193" si="10">IFERROR(MID(J130,IFERROR(FIND("鄉",J130),IFERROR(FIND("鎮",J130),FIND("區",J130)))+1,LEN(J130)),IFERROR(MID(J130,FIND("市",J130)+1,LEN(J130)),MID(J130,FIND("縣",J130)+1,LEN(J130))))</f>
        <v>永貞路158號及160號</v>
      </c>
      <c r="X130" s="1" t="s">
        <v>419</v>
      </c>
      <c r="Y130" s="1" t="str">
        <f>VLOOKUP(V130,門市狀態!G:H,2,FALSE)</f>
        <v>劉柏均</v>
      </c>
      <c r="AA130" s="226" t="str">
        <f>IFERROR(VLOOKUP(B130,門市狀態!A:D,4,FALSE),"")</f>
        <v/>
      </c>
      <c r="AB130" s="232" t="str">
        <f>VLOOKUP(B130,門市主檔!A:B,2,FALSE)</f>
        <v>永和貞寧店</v>
      </c>
      <c r="AC130" s="265"/>
      <c r="AD130" s="421" t="s">
        <v>2</v>
      </c>
      <c r="AE130" s="232"/>
      <c r="AF130" s="232"/>
      <c r="AG130" s="257" t="s">
        <v>526</v>
      </c>
      <c r="AH130" s="232" t="s">
        <v>9192</v>
      </c>
      <c r="AM130" s="420" t="s">
        <v>20</v>
      </c>
      <c r="AN130" s="420" t="s">
        <v>20</v>
      </c>
      <c r="AO130" s="420">
        <v>7210002989</v>
      </c>
      <c r="AP130" s="420" t="s">
        <v>20</v>
      </c>
    </row>
    <row r="131" spans="1:42" ht="21.6" customHeight="1">
      <c r="A131" s="1">
        <v>133</v>
      </c>
      <c r="B131" s="317">
        <v>4019</v>
      </c>
      <c r="C131" s="318" t="s">
        <v>3123</v>
      </c>
      <c r="J131" s="4" t="s">
        <v>9494</v>
      </c>
      <c r="U131" s="266" t="str">
        <f t="shared" si="8"/>
        <v>新北市</v>
      </c>
      <c r="V131" s="264" t="str">
        <f t="shared" si="9"/>
        <v>永和區</v>
      </c>
      <c r="W131" s="264" t="str">
        <f t="shared" si="10"/>
        <v>竹林路65號</v>
      </c>
      <c r="X131" s="1" t="s">
        <v>419</v>
      </c>
      <c r="Y131" s="1" t="str">
        <f>VLOOKUP(V131,門市狀態!G:H,2,FALSE)</f>
        <v>劉柏均</v>
      </c>
      <c r="AA131" s="226" t="str">
        <f>IFERROR(VLOOKUP(B131,門市狀態!A:D,4,FALSE),"")</f>
        <v/>
      </c>
      <c r="AB131" s="232" t="str">
        <f>VLOOKUP(B131,門市主檔!A:B,2,FALSE)</f>
        <v>永和永霖店</v>
      </c>
      <c r="AC131" s="265"/>
      <c r="AD131" s="421" t="s">
        <v>2</v>
      </c>
      <c r="AE131" s="232"/>
      <c r="AF131" s="232"/>
      <c r="AG131" s="257" t="s">
        <v>526</v>
      </c>
      <c r="AH131" s="232" t="s">
        <v>9192</v>
      </c>
      <c r="AM131" s="420" t="s">
        <v>20</v>
      </c>
      <c r="AN131" s="420" t="s">
        <v>20</v>
      </c>
      <c r="AO131" s="420">
        <v>7210002990</v>
      </c>
      <c r="AP131" s="420" t="s">
        <v>20</v>
      </c>
    </row>
    <row r="132" spans="1:42" ht="21.6" customHeight="1">
      <c r="A132" s="1">
        <v>134</v>
      </c>
      <c r="B132" s="1">
        <v>4845</v>
      </c>
      <c r="C132" s="3" t="s">
        <v>2404</v>
      </c>
      <c r="D132" s="1" t="s">
        <v>9247</v>
      </c>
      <c r="F132" s="1" t="s">
        <v>9250</v>
      </c>
      <c r="G132" s="1" t="s">
        <v>9270</v>
      </c>
      <c r="H132" s="75" t="s">
        <v>9271</v>
      </c>
      <c r="I132" s="3" t="s">
        <v>9495</v>
      </c>
      <c r="J132" s="4" t="s">
        <v>9496</v>
      </c>
      <c r="U132" s="230" t="str">
        <f t="shared" si="8"/>
        <v>新北市</v>
      </c>
      <c r="V132" s="231" t="str">
        <f t="shared" si="9"/>
        <v>石門區</v>
      </c>
      <c r="W132" s="231" t="str">
        <f t="shared" si="10"/>
        <v xml:space="preserve">草里里1鄰阿里荖6之2號 </v>
      </c>
      <c r="X132" s="1" t="s">
        <v>419</v>
      </c>
      <c r="Y132" s="1" t="str">
        <f>VLOOKUP(V132,門市狀態!G:H,2,FALSE)</f>
        <v>吳宗鴻</v>
      </c>
      <c r="AA132" s="226" t="str">
        <f>IFERROR(VLOOKUP(B132,門市狀態!A:D,4,FALSE),"")</f>
        <v/>
      </c>
      <c r="AB132" s="232" t="str">
        <f>VLOOKUP(B132,門市主檔!A:B,2,FALSE)</f>
        <v>石門海角店</v>
      </c>
      <c r="AC132" s="265"/>
      <c r="AD132" s="421" t="s">
        <v>2</v>
      </c>
      <c r="AE132" s="232" t="s">
        <v>9236</v>
      </c>
      <c r="AF132" s="232"/>
      <c r="AG132" s="257" t="s">
        <v>526</v>
      </c>
      <c r="AH132" s="232" t="s">
        <v>9192</v>
      </c>
      <c r="AM132" s="420">
        <v>14702943</v>
      </c>
      <c r="AN132" s="420">
        <v>14702944</v>
      </c>
      <c r="AO132" s="420">
        <v>7210002837</v>
      </c>
      <c r="AP132" s="420" t="s">
        <v>20</v>
      </c>
    </row>
    <row r="133" spans="1:42" ht="21.6" customHeight="1">
      <c r="A133" s="1">
        <v>135</v>
      </c>
      <c r="B133" s="1">
        <v>3752</v>
      </c>
      <c r="C133" s="3" t="s">
        <v>1119</v>
      </c>
      <c r="D133" s="1" t="s">
        <v>9241</v>
      </c>
      <c r="F133" s="1" t="s">
        <v>9497</v>
      </c>
      <c r="G133" s="1" t="s">
        <v>9498</v>
      </c>
      <c r="H133" s="75" t="s">
        <v>9499</v>
      </c>
      <c r="I133" s="3" t="s">
        <v>9500</v>
      </c>
      <c r="J133" s="4" t="s">
        <v>9501</v>
      </c>
      <c r="L133" s="570"/>
      <c r="N133" s="570"/>
      <c r="O133" s="227"/>
      <c r="R133" s="227"/>
      <c r="T133" s="227"/>
      <c r="U133" s="230" t="str">
        <f t="shared" si="8"/>
        <v>新北市</v>
      </c>
      <c r="V133" s="231" t="str">
        <f t="shared" si="9"/>
        <v>板橋區</v>
      </c>
      <c r="W133" s="231" t="str">
        <f t="shared" si="10"/>
        <v>四川路一段391號1F</v>
      </c>
      <c r="X133" s="1" t="s">
        <v>419</v>
      </c>
      <c r="Y133" s="1" t="str">
        <f>VLOOKUP(V133,門市狀態!G:H,2,FALSE)</f>
        <v>狄澤洋</v>
      </c>
      <c r="Z133" s="226" t="s">
        <v>62</v>
      </c>
      <c r="AA133" s="226" t="str">
        <f>IFERROR(VLOOKUP(B133,門市狀態!A:D,4,FALSE),"")</f>
        <v/>
      </c>
      <c r="AB133" s="232" t="str">
        <f>VLOOKUP(B133,門市主檔!A:B,2,FALSE)</f>
        <v>板橋豫章店</v>
      </c>
      <c r="AC133" s="265"/>
      <c r="AD133" s="421" t="s">
        <v>2</v>
      </c>
      <c r="AE133" s="232"/>
      <c r="AF133" s="232"/>
      <c r="AG133" s="257" t="s">
        <v>526</v>
      </c>
      <c r="AH133" s="232" t="s">
        <v>9192</v>
      </c>
      <c r="AM133" s="420">
        <v>14701483</v>
      </c>
      <c r="AN133" s="420">
        <v>14701484</v>
      </c>
      <c r="AO133" s="420">
        <v>7210002850</v>
      </c>
      <c r="AP133" s="420" t="s">
        <v>20</v>
      </c>
    </row>
    <row r="134" spans="1:42" ht="21.6" customHeight="1">
      <c r="A134" s="1">
        <v>103</v>
      </c>
      <c r="B134" s="317">
        <v>4770</v>
      </c>
      <c r="C134" s="318" t="s">
        <v>228</v>
      </c>
      <c r="J134" s="4" t="s">
        <v>9502</v>
      </c>
      <c r="U134" s="266" t="str">
        <f t="shared" si="8"/>
        <v>新北市</v>
      </c>
      <c r="V134" s="264" t="str">
        <f t="shared" si="9"/>
        <v>中和區</v>
      </c>
      <c r="W134" s="264" t="str">
        <f t="shared" si="10"/>
        <v>安平路89-2、89-3號</v>
      </c>
      <c r="X134" s="1" t="s">
        <v>419</v>
      </c>
      <c r="Y134" s="1" t="str">
        <f>VLOOKUP(V134,門市狀態!G:H,2,FALSE)</f>
        <v>劉柏均</v>
      </c>
      <c r="AA134" s="226" t="str">
        <f>IFERROR(VLOOKUP(B134,門市狀態!A:D,4,FALSE),"")</f>
        <v/>
      </c>
      <c r="AB134" s="232" t="str">
        <f>VLOOKUP(B134,門市主檔!A:B,2,FALSE)</f>
        <v>中和嘉德店</v>
      </c>
      <c r="AC134" s="361"/>
      <c r="AD134" s="421" t="s">
        <v>2</v>
      </c>
      <c r="AE134" s="232"/>
      <c r="AF134" s="232" t="s">
        <v>109</v>
      </c>
      <c r="AG134" s="257" t="s">
        <v>526</v>
      </c>
      <c r="AH134" s="232"/>
      <c r="AI134" s="473">
        <v>46183</v>
      </c>
      <c r="AM134" s="420" t="s">
        <v>20</v>
      </c>
      <c r="AN134" s="420" t="s">
        <v>20</v>
      </c>
      <c r="AO134" s="420" t="s">
        <v>9320</v>
      </c>
      <c r="AP134" s="420" t="s">
        <v>9320</v>
      </c>
    </row>
    <row r="135" spans="1:42" ht="21.6" customHeight="1">
      <c r="A135" s="1">
        <v>137</v>
      </c>
      <c r="B135" s="1">
        <v>2069</v>
      </c>
      <c r="C135" s="3" t="s">
        <v>2188</v>
      </c>
      <c r="D135" s="1" t="s">
        <v>9255</v>
      </c>
      <c r="F135" s="1" t="s">
        <v>9497</v>
      </c>
      <c r="G135" s="1" t="s">
        <v>9503</v>
      </c>
      <c r="H135" s="75" t="s">
        <v>9504</v>
      </c>
      <c r="I135" s="3" t="s">
        <v>9505</v>
      </c>
      <c r="J135" s="4" t="s">
        <v>9506</v>
      </c>
      <c r="L135" s="570"/>
      <c r="N135" s="570"/>
      <c r="O135" s="227"/>
      <c r="R135" s="227"/>
      <c r="T135" s="227"/>
      <c r="U135" s="230" t="str">
        <f t="shared" si="8"/>
        <v>新北市</v>
      </c>
      <c r="V135" s="231" t="str">
        <f t="shared" si="9"/>
        <v>板橋區</v>
      </c>
      <c r="W135" s="231" t="str">
        <f t="shared" si="10"/>
        <v>文化路二段408號</v>
      </c>
      <c r="X135" s="1" t="s">
        <v>419</v>
      </c>
      <c r="Y135" s="1" t="str">
        <f>VLOOKUP(V135,門市狀態!G:H,2,FALSE)</f>
        <v>狄澤洋</v>
      </c>
      <c r="AA135" s="226" t="str">
        <f>IFERROR(VLOOKUP(B135,門市狀態!A:D,4,FALSE),"")</f>
        <v/>
      </c>
      <c r="AB135" s="232" t="str">
        <f>VLOOKUP(B135,門市主檔!A:B,2,FALSE)</f>
        <v>板橋江子翠站</v>
      </c>
      <c r="AC135" s="265"/>
      <c r="AD135" s="421" t="s">
        <v>2</v>
      </c>
      <c r="AE135" s="232"/>
      <c r="AF135" s="232"/>
      <c r="AG135" s="257" t="s">
        <v>526</v>
      </c>
      <c r="AH135" s="232" t="s">
        <v>9192</v>
      </c>
      <c r="AM135" s="420">
        <v>14700439</v>
      </c>
      <c r="AN135" s="420">
        <v>14700440</v>
      </c>
      <c r="AO135" s="420">
        <v>7210002838</v>
      </c>
      <c r="AP135" s="420" t="s">
        <v>20</v>
      </c>
    </row>
    <row r="136" spans="1:42" ht="21.6" customHeight="1">
      <c r="A136" s="1">
        <v>138</v>
      </c>
      <c r="B136" s="1">
        <v>2154</v>
      </c>
      <c r="C136" s="3" t="s">
        <v>9507</v>
      </c>
      <c r="D136" s="1" t="s">
        <v>9241</v>
      </c>
      <c r="F136" s="1" t="s">
        <v>9497</v>
      </c>
      <c r="G136" s="1" t="s">
        <v>9503</v>
      </c>
      <c r="H136" s="75" t="s">
        <v>9504</v>
      </c>
      <c r="I136" s="3" t="s">
        <v>9508</v>
      </c>
      <c r="J136" s="4" t="s">
        <v>9509</v>
      </c>
      <c r="L136" s="570"/>
      <c r="N136" s="570"/>
      <c r="O136" s="227"/>
      <c r="R136" s="227"/>
      <c r="T136" s="227"/>
      <c r="U136" s="230" t="str">
        <f t="shared" si="8"/>
        <v>新北市</v>
      </c>
      <c r="V136" s="231" t="str">
        <f t="shared" si="9"/>
        <v>板橋區</v>
      </c>
      <c r="W136" s="231" t="str">
        <f t="shared" si="10"/>
        <v>莊敬路248號</v>
      </c>
      <c r="X136" s="1" t="s">
        <v>419</v>
      </c>
      <c r="Y136" s="1" t="str">
        <f>VLOOKUP(V136,門市狀態!G:H,2,FALSE)</f>
        <v>狄澤洋</v>
      </c>
      <c r="AA136" s="226" t="str">
        <f>IFERROR(VLOOKUP(B136,門市狀態!A:D,4,FALSE),"")</f>
        <v/>
      </c>
      <c r="AB136" s="232" t="str">
        <f>VLOOKUP(B136,門市主檔!A:B,2,FALSE)</f>
        <v>北縣板莊店</v>
      </c>
      <c r="AC136" s="265"/>
      <c r="AD136" s="421" t="s">
        <v>2</v>
      </c>
      <c r="AE136" s="232"/>
      <c r="AF136" s="232"/>
      <c r="AG136" s="257" t="s">
        <v>526</v>
      </c>
      <c r="AH136" s="232" t="s">
        <v>9192</v>
      </c>
      <c r="AM136" s="420">
        <v>14700485</v>
      </c>
      <c r="AN136" s="420">
        <v>14700486</v>
      </c>
      <c r="AO136" s="420">
        <v>7210002839</v>
      </c>
      <c r="AP136" s="420" t="s">
        <v>20</v>
      </c>
    </row>
    <row r="137" spans="1:42" ht="21.6" customHeight="1">
      <c r="A137" s="1">
        <v>139</v>
      </c>
      <c r="B137" s="1">
        <v>2221</v>
      </c>
      <c r="C137" s="3" t="s">
        <v>785</v>
      </c>
      <c r="D137" s="1" t="s">
        <v>9241</v>
      </c>
      <c r="F137" s="1" t="s">
        <v>9497</v>
      </c>
      <c r="G137" s="1" t="s">
        <v>9503</v>
      </c>
      <c r="H137" s="75" t="s">
        <v>9504</v>
      </c>
      <c r="I137" s="3" t="s">
        <v>9510</v>
      </c>
      <c r="J137" s="4" t="s">
        <v>9511</v>
      </c>
      <c r="L137" s="570"/>
      <c r="N137" s="570"/>
      <c r="O137" s="227"/>
      <c r="R137" s="227"/>
      <c r="T137" s="227"/>
      <c r="U137" s="230" t="str">
        <f t="shared" si="8"/>
        <v>新北市</v>
      </c>
      <c r="V137" s="231" t="str">
        <f t="shared" si="9"/>
        <v>板橋區</v>
      </c>
      <c r="W137" s="231" t="str">
        <f t="shared" si="10"/>
        <v>雙十路三段12、14、16號</v>
      </c>
      <c r="X137" s="1" t="s">
        <v>419</v>
      </c>
      <c r="Y137" s="1" t="str">
        <f>VLOOKUP(V137,門市狀態!G:H,2,FALSE)</f>
        <v>狄澤洋</v>
      </c>
      <c r="AA137" s="226" t="str">
        <f>IFERROR(VLOOKUP(B137,門市狀態!A:D,4,FALSE),"")</f>
        <v/>
      </c>
      <c r="AB137" s="232" t="str">
        <f>VLOOKUP(B137,門市主檔!A:B,2,FALSE)</f>
        <v>板橋雙十店</v>
      </c>
      <c r="AC137" s="265"/>
      <c r="AD137" s="421" t="s">
        <v>2</v>
      </c>
      <c r="AE137" s="232"/>
      <c r="AF137" s="232"/>
      <c r="AG137" s="257" t="s">
        <v>526</v>
      </c>
      <c r="AH137" s="232" t="s">
        <v>9192</v>
      </c>
      <c r="AM137" s="420">
        <v>14700521</v>
      </c>
      <c r="AN137" s="420">
        <v>14700522</v>
      </c>
      <c r="AO137" s="420">
        <v>7210002840</v>
      </c>
      <c r="AP137" s="420" t="s">
        <v>20</v>
      </c>
    </row>
    <row r="138" spans="1:42" ht="21.6" customHeight="1">
      <c r="A138" s="1">
        <v>140</v>
      </c>
      <c r="B138" s="1">
        <v>2224</v>
      </c>
      <c r="C138" s="3" t="s">
        <v>1162</v>
      </c>
      <c r="D138" s="1" t="s">
        <v>9247</v>
      </c>
      <c r="F138" s="1" t="s">
        <v>9497</v>
      </c>
      <c r="G138" s="1" t="s">
        <v>9503</v>
      </c>
      <c r="H138" s="75" t="s">
        <v>9504</v>
      </c>
      <c r="I138" s="3" t="s">
        <v>9512</v>
      </c>
      <c r="J138" s="4" t="s">
        <v>9513</v>
      </c>
      <c r="L138" s="570"/>
      <c r="N138" s="570"/>
      <c r="O138" s="227"/>
      <c r="R138" s="227"/>
      <c r="T138" s="227"/>
      <c r="U138" s="230" t="str">
        <f t="shared" si="8"/>
        <v>新北市</v>
      </c>
      <c r="V138" s="231" t="str">
        <f t="shared" si="9"/>
        <v>板橋區</v>
      </c>
      <c r="W138" s="231" t="str">
        <f t="shared" si="10"/>
        <v>文化路二段78號</v>
      </c>
      <c r="X138" s="1" t="s">
        <v>419</v>
      </c>
      <c r="Y138" s="1" t="str">
        <f>VLOOKUP(V138,門市狀態!G:H,2,FALSE)</f>
        <v>狄澤洋</v>
      </c>
      <c r="AA138" s="226" t="str">
        <f>IFERROR(VLOOKUP(B138,門市狀態!A:D,4,FALSE),"")</f>
        <v/>
      </c>
      <c r="AB138" s="232" t="str">
        <f>VLOOKUP(B138,門市主檔!A:B,2,FALSE)</f>
        <v>板橋莒光店</v>
      </c>
      <c r="AC138" s="265"/>
      <c r="AD138" s="421" t="s">
        <v>2</v>
      </c>
      <c r="AE138" s="232"/>
      <c r="AF138" s="232"/>
      <c r="AG138" s="257" t="s">
        <v>526</v>
      </c>
      <c r="AH138" s="232" t="s">
        <v>9192</v>
      </c>
      <c r="AM138" s="420">
        <v>14700527</v>
      </c>
      <c r="AN138" s="420">
        <v>14700528</v>
      </c>
      <c r="AO138" s="420">
        <v>7210002841</v>
      </c>
      <c r="AP138" s="420" t="s">
        <v>20</v>
      </c>
    </row>
    <row r="139" spans="1:42" ht="21.6" customHeight="1">
      <c r="A139" s="1">
        <v>141</v>
      </c>
      <c r="B139" s="1">
        <v>2746</v>
      </c>
      <c r="C139" s="3" t="s">
        <v>9514</v>
      </c>
      <c r="D139" s="1" t="s">
        <v>9241</v>
      </c>
      <c r="F139" s="1" t="s">
        <v>9497</v>
      </c>
      <c r="G139" s="1" t="s">
        <v>9503</v>
      </c>
      <c r="H139" s="75" t="s">
        <v>9504</v>
      </c>
      <c r="I139" s="3" t="s">
        <v>9515</v>
      </c>
      <c r="J139" s="4" t="s">
        <v>9516</v>
      </c>
      <c r="L139" s="570"/>
      <c r="N139" s="570"/>
      <c r="O139" s="227"/>
      <c r="R139" s="227"/>
      <c r="T139" s="227"/>
      <c r="U139" s="230" t="str">
        <f t="shared" si="8"/>
        <v>新北市</v>
      </c>
      <c r="V139" s="231" t="str">
        <f t="shared" si="9"/>
        <v>板橋區</v>
      </c>
      <c r="W139" s="231" t="str">
        <f t="shared" si="10"/>
        <v>雙十路三段29號</v>
      </c>
      <c r="X139" s="1" t="s">
        <v>419</v>
      </c>
      <c r="Y139" s="1" t="str">
        <f>VLOOKUP(V139,門市狀態!G:H,2,FALSE)</f>
        <v>狄澤洋</v>
      </c>
      <c r="AA139" s="226" t="str">
        <f>IFERROR(VLOOKUP(B139,門市狀態!A:D,4,FALSE),"")</f>
        <v/>
      </c>
      <c r="AB139" s="232" t="str">
        <f>VLOOKUP(B139,門市主檔!A:B,2,FALSE)</f>
        <v>北縣板嘉店</v>
      </c>
      <c r="AC139" s="265"/>
      <c r="AD139" s="421" t="s">
        <v>2</v>
      </c>
      <c r="AE139" s="232"/>
      <c r="AF139" s="232"/>
      <c r="AG139" s="257" t="s">
        <v>526</v>
      </c>
      <c r="AH139" s="232" t="s">
        <v>9192</v>
      </c>
      <c r="AM139" s="420" t="s">
        <v>20</v>
      </c>
      <c r="AN139" s="420">
        <v>14700876</v>
      </c>
      <c r="AO139" s="420">
        <v>7210002844</v>
      </c>
      <c r="AP139" s="420" t="s">
        <v>20</v>
      </c>
    </row>
    <row r="140" spans="1:42" ht="21.6" customHeight="1">
      <c r="A140" s="1">
        <v>142</v>
      </c>
      <c r="B140" s="1">
        <v>3955</v>
      </c>
      <c r="C140" s="3" t="s">
        <v>227</v>
      </c>
      <c r="D140" s="1" t="s">
        <v>9247</v>
      </c>
      <c r="F140" s="1" t="s">
        <v>9497</v>
      </c>
      <c r="G140" s="1" t="s">
        <v>9503</v>
      </c>
      <c r="H140" s="75" t="s">
        <v>9504</v>
      </c>
      <c r="I140" s="3" t="s">
        <v>9517</v>
      </c>
      <c r="J140" s="4" t="s">
        <v>9518</v>
      </c>
      <c r="L140" s="570"/>
      <c r="N140" s="570"/>
      <c r="O140" s="227"/>
      <c r="R140" s="227"/>
      <c r="T140" s="227"/>
      <c r="U140" s="230" t="str">
        <f t="shared" si="8"/>
        <v>新北市</v>
      </c>
      <c r="V140" s="231" t="str">
        <f t="shared" si="9"/>
        <v>板橋區</v>
      </c>
      <c r="W140" s="231" t="str">
        <f t="shared" si="10"/>
        <v>新海路393、395號一樓全部</v>
      </c>
      <c r="X140" s="1" t="s">
        <v>419</v>
      </c>
      <c r="Y140" s="1" t="str">
        <f>VLOOKUP(V140,門市狀態!G:H,2,FALSE)</f>
        <v>狄澤洋</v>
      </c>
      <c r="AA140" s="226" t="str">
        <f ca="1">IFERROR(VLOOKUP(B140,門市狀態!A:D,4,FALSE),"")</f>
        <v/>
      </c>
      <c r="AB140" s="232" t="str">
        <f>VLOOKUP(B140,門市主檔!A:B,2,FALSE)</f>
        <v>板橋海龍店</v>
      </c>
      <c r="AC140" s="265"/>
      <c r="AD140" s="421" t="s">
        <v>2</v>
      </c>
      <c r="AE140" s="232"/>
      <c r="AF140" s="232"/>
      <c r="AG140" s="257" t="s">
        <v>526</v>
      </c>
      <c r="AH140" s="232"/>
      <c r="AM140" s="420">
        <v>14701651</v>
      </c>
      <c r="AN140" s="420">
        <v>14701652</v>
      </c>
      <c r="AO140" s="420" t="s">
        <v>9320</v>
      </c>
      <c r="AP140" s="420" t="s">
        <v>9320</v>
      </c>
    </row>
    <row r="141" spans="1:42" ht="21.6" customHeight="1">
      <c r="A141" s="1">
        <v>143</v>
      </c>
      <c r="B141" s="1">
        <v>3962</v>
      </c>
      <c r="C141" s="3" t="s">
        <v>278</v>
      </c>
      <c r="D141" s="1" t="s">
        <v>9241</v>
      </c>
      <c r="F141" s="1" t="s">
        <v>9497</v>
      </c>
      <c r="G141" s="1" t="s">
        <v>9503</v>
      </c>
      <c r="H141" s="75" t="s">
        <v>9504</v>
      </c>
      <c r="I141" s="3" t="s">
        <v>9519</v>
      </c>
      <c r="J141" s="4" t="s">
        <v>9520</v>
      </c>
      <c r="L141" s="570"/>
      <c r="N141" s="570"/>
      <c r="O141" s="227"/>
      <c r="R141" s="227"/>
      <c r="T141" s="227"/>
      <c r="U141" s="230" t="str">
        <f t="shared" si="8"/>
        <v>新北市</v>
      </c>
      <c r="V141" s="231" t="str">
        <f t="shared" si="9"/>
        <v>板橋區</v>
      </c>
      <c r="W141" s="231" t="str">
        <f t="shared" si="10"/>
        <v>仁化街186號一樓全部</v>
      </c>
      <c r="X141" s="1" t="s">
        <v>419</v>
      </c>
      <c r="Y141" s="1" t="str">
        <f>VLOOKUP(V141,門市狀態!G:H,2,FALSE)</f>
        <v>狄澤洋</v>
      </c>
      <c r="AA141" s="226" t="str">
        <f>IFERROR(VLOOKUP(B141,門市狀態!A:D,4,FALSE),"")</f>
        <v/>
      </c>
      <c r="AB141" s="232" t="str">
        <f>VLOOKUP(B141,門市主檔!A:B,2,FALSE)</f>
        <v>板橋仁化店</v>
      </c>
      <c r="AC141" s="265"/>
      <c r="AD141" s="421" t="s">
        <v>2</v>
      </c>
      <c r="AE141" s="232"/>
      <c r="AF141" s="232"/>
      <c r="AG141" s="257" t="s">
        <v>526</v>
      </c>
      <c r="AH141" s="232" t="s">
        <v>9192</v>
      </c>
      <c r="AM141" s="420">
        <v>14701667</v>
      </c>
      <c r="AN141" s="420">
        <v>14701668</v>
      </c>
      <c r="AO141" s="420">
        <v>7210002853</v>
      </c>
      <c r="AP141" s="420" t="s">
        <v>20</v>
      </c>
    </row>
    <row r="142" spans="1:42" ht="21.6" customHeight="1">
      <c r="A142" s="1">
        <v>144</v>
      </c>
      <c r="B142" s="1">
        <v>3965</v>
      </c>
      <c r="C142" s="3" t="s">
        <v>1170</v>
      </c>
      <c r="D142" s="1" t="s">
        <v>9241</v>
      </c>
      <c r="F142" s="1" t="s">
        <v>9497</v>
      </c>
      <c r="G142" s="1" t="s">
        <v>9503</v>
      </c>
      <c r="H142" s="1" t="s">
        <v>9504</v>
      </c>
      <c r="I142" s="3" t="s">
        <v>9521</v>
      </c>
      <c r="J142" s="4" t="s">
        <v>9522</v>
      </c>
      <c r="L142" s="570"/>
      <c r="N142" s="570"/>
      <c r="O142" s="227"/>
      <c r="R142" s="227"/>
      <c r="T142" s="227"/>
      <c r="U142" s="230" t="str">
        <f t="shared" si="8"/>
        <v>新北市</v>
      </c>
      <c r="V142" s="231" t="str">
        <f t="shared" si="9"/>
        <v>板橋區</v>
      </c>
      <c r="W142" s="231" t="str">
        <f t="shared" si="10"/>
        <v>民治街57巷2號、59號</v>
      </c>
      <c r="X142" s="1" t="s">
        <v>419</v>
      </c>
      <c r="Y142" s="1" t="str">
        <f>VLOOKUP(V142,門市狀態!G:H,2,FALSE)</f>
        <v>狄澤洋</v>
      </c>
      <c r="AA142" s="226" t="str">
        <f>IFERROR(VLOOKUP(B142,門市狀態!A:D,4,FALSE),"")</f>
        <v/>
      </c>
      <c r="AB142" s="232" t="str">
        <f>VLOOKUP(B142,門市主檔!A:B,2,FALSE)</f>
        <v>板橋民治店</v>
      </c>
      <c r="AC142" s="265"/>
      <c r="AD142" s="421" t="s">
        <v>2</v>
      </c>
      <c r="AE142" s="232"/>
      <c r="AF142" s="232"/>
      <c r="AG142" s="257" t="s">
        <v>526</v>
      </c>
      <c r="AH142" s="232" t="s">
        <v>9192</v>
      </c>
      <c r="AM142" s="420">
        <v>14701799</v>
      </c>
      <c r="AN142" s="420">
        <v>14701800</v>
      </c>
      <c r="AO142" s="420">
        <v>7210002854</v>
      </c>
      <c r="AP142" s="420" t="s">
        <v>20</v>
      </c>
    </row>
    <row r="143" spans="1:42" ht="21.6" customHeight="1">
      <c r="A143" s="1">
        <v>145</v>
      </c>
      <c r="B143" s="1">
        <v>4680</v>
      </c>
      <c r="C143" s="3" t="s">
        <v>1354</v>
      </c>
      <c r="D143" s="1" t="s">
        <v>9241</v>
      </c>
      <c r="F143" s="1" t="s">
        <v>9497</v>
      </c>
      <c r="G143" s="1" t="s">
        <v>9503</v>
      </c>
      <c r="H143" s="75" t="s">
        <v>9504</v>
      </c>
      <c r="I143" s="3" t="s">
        <v>9523</v>
      </c>
      <c r="J143" s="4" t="s">
        <v>9524</v>
      </c>
      <c r="L143" s="570"/>
      <c r="N143" s="570"/>
      <c r="O143" s="227"/>
      <c r="R143" s="227"/>
      <c r="T143" s="227"/>
      <c r="U143" s="230" t="str">
        <f t="shared" si="8"/>
        <v>新北市</v>
      </c>
      <c r="V143" s="231" t="str">
        <f t="shared" si="9"/>
        <v>板橋區</v>
      </c>
      <c r="W143" s="231" t="str">
        <f t="shared" si="10"/>
        <v>江寧路三段49、51號一樓</v>
      </c>
      <c r="X143" s="1" t="s">
        <v>419</v>
      </c>
      <c r="Y143" s="1" t="str">
        <f>VLOOKUP(V143,門市狀態!G:H,2,FALSE)</f>
        <v>狄澤洋</v>
      </c>
      <c r="AA143" s="226" t="str">
        <f>IFERROR(VLOOKUP(B143,門市狀態!A:D,4,FALSE),"")</f>
        <v/>
      </c>
      <c r="AB143" s="232" t="str">
        <f>VLOOKUP(B143,門市主檔!A:B,2,FALSE)</f>
        <v>板橋江寧店</v>
      </c>
      <c r="AC143" s="265"/>
      <c r="AD143" s="421" t="s">
        <v>2</v>
      </c>
      <c r="AE143" s="232" t="s">
        <v>9236</v>
      </c>
      <c r="AF143" s="232"/>
      <c r="AG143" s="257" t="s">
        <v>526</v>
      </c>
      <c r="AH143" s="232" t="s">
        <v>9192</v>
      </c>
      <c r="AM143" s="420">
        <v>14702827</v>
      </c>
      <c r="AN143" s="420">
        <v>14702828</v>
      </c>
      <c r="AO143" s="420">
        <v>7210002860</v>
      </c>
      <c r="AP143" s="420" t="s">
        <v>20</v>
      </c>
    </row>
    <row r="144" spans="1:42" ht="21.6" customHeight="1">
      <c r="A144" s="1">
        <v>146</v>
      </c>
      <c r="B144" s="1">
        <v>4917</v>
      </c>
      <c r="C144" s="3" t="s">
        <v>344</v>
      </c>
      <c r="D144" s="1" t="s">
        <v>9255</v>
      </c>
      <c r="F144" s="1" t="s">
        <v>9497</v>
      </c>
      <c r="G144" s="1" t="s">
        <v>9503</v>
      </c>
      <c r="H144" s="75" t="s">
        <v>9504</v>
      </c>
      <c r="I144" s="3" t="s">
        <v>9525</v>
      </c>
      <c r="J144" s="4" t="s">
        <v>9526</v>
      </c>
      <c r="L144" s="570"/>
      <c r="N144" s="570"/>
      <c r="O144" s="227"/>
      <c r="R144" s="227"/>
      <c r="T144" s="227"/>
      <c r="U144" s="230" t="str">
        <f t="shared" si="8"/>
        <v>新北市</v>
      </c>
      <c r="V144" s="231" t="str">
        <f t="shared" si="9"/>
        <v>板橋區</v>
      </c>
      <c r="W144" s="231" t="str">
        <f t="shared" si="10"/>
        <v>翠華街6巷1號1樓</v>
      </c>
      <c r="X144" s="1" t="s">
        <v>419</v>
      </c>
      <c r="Y144" s="1" t="str">
        <f>VLOOKUP(V144,門市狀態!G:H,2,FALSE)</f>
        <v>狄澤洋</v>
      </c>
      <c r="AA144" s="226" t="str">
        <f>IFERROR(VLOOKUP(B144,門市狀態!A:D,4,FALSE),"")</f>
        <v/>
      </c>
      <c r="AB144" s="232" t="str">
        <f>VLOOKUP(B144,門市主檔!A:B,2,FALSE)</f>
        <v>板橋翠華店</v>
      </c>
      <c r="AC144" s="265"/>
      <c r="AD144" s="421" t="s">
        <v>2</v>
      </c>
      <c r="AE144" s="232" t="s">
        <v>9236</v>
      </c>
      <c r="AF144" s="232"/>
      <c r="AG144" s="257" t="s">
        <v>526</v>
      </c>
      <c r="AH144" s="232" t="s">
        <v>9192</v>
      </c>
      <c r="AM144" s="420">
        <v>14703178</v>
      </c>
      <c r="AN144" s="420">
        <v>14703179</v>
      </c>
      <c r="AO144" s="420">
        <v>7210002861</v>
      </c>
      <c r="AP144" s="420" t="s">
        <v>20</v>
      </c>
    </row>
    <row r="145" spans="1:42" ht="21.6" customHeight="1">
      <c r="A145" s="1">
        <v>147</v>
      </c>
      <c r="B145" s="1" t="s">
        <v>82</v>
      </c>
      <c r="C145" s="3" t="s">
        <v>1166</v>
      </c>
      <c r="D145" s="1" t="s">
        <v>9255</v>
      </c>
      <c r="F145" s="1" t="s">
        <v>9497</v>
      </c>
      <c r="G145" s="1" t="s">
        <v>9503</v>
      </c>
      <c r="H145" s="75" t="s">
        <v>9504</v>
      </c>
      <c r="I145" s="3" t="s">
        <v>9527</v>
      </c>
      <c r="J145" s="4" t="s">
        <v>9528</v>
      </c>
      <c r="L145" s="570"/>
      <c r="N145" s="570"/>
      <c r="O145" s="227"/>
      <c r="R145" s="227"/>
      <c r="T145" s="227"/>
      <c r="U145" s="230" t="str">
        <f t="shared" si="8"/>
        <v>新北市</v>
      </c>
      <c r="V145" s="231" t="str">
        <f t="shared" si="9"/>
        <v>板橋區</v>
      </c>
      <c r="W145" s="231" t="str">
        <f t="shared" si="10"/>
        <v>文化路二段439之1號</v>
      </c>
      <c r="X145" s="1" t="s">
        <v>419</v>
      </c>
      <c r="Y145" s="1" t="str">
        <f>VLOOKUP(V145,門市狀態!G:H,2,FALSE)</f>
        <v>狄澤洋</v>
      </c>
      <c r="AA145" s="226" t="str">
        <f>IFERROR(VLOOKUP(B145,門市狀態!A:D,4,FALSE),"")</f>
        <v/>
      </c>
      <c r="AB145" s="232" t="str">
        <f>VLOOKUP(B145,門市主檔!A:B,2,FALSE)</f>
        <v>板橋寶翠店</v>
      </c>
      <c r="AC145" s="265"/>
      <c r="AD145" s="421" t="s">
        <v>2</v>
      </c>
      <c r="AE145" s="232"/>
      <c r="AF145" s="232"/>
      <c r="AG145" s="257" t="s">
        <v>526</v>
      </c>
      <c r="AH145" s="232" t="s">
        <v>9192</v>
      </c>
      <c r="AM145" s="420">
        <v>14700327</v>
      </c>
      <c r="AN145" s="420">
        <v>14700328</v>
      </c>
      <c r="AO145" s="420">
        <v>7210002868</v>
      </c>
      <c r="AP145" s="420" t="s">
        <v>20</v>
      </c>
    </row>
    <row r="146" spans="1:42" ht="21.6" customHeight="1">
      <c r="A146" s="1">
        <v>149</v>
      </c>
      <c r="B146" s="1">
        <v>3183</v>
      </c>
      <c r="C146" s="3" t="s">
        <v>286</v>
      </c>
      <c r="D146" s="1" t="s">
        <v>9247</v>
      </c>
      <c r="F146" s="1" t="s">
        <v>9497</v>
      </c>
      <c r="G146" s="1" t="s">
        <v>9529</v>
      </c>
      <c r="H146" s="75" t="s">
        <v>9530</v>
      </c>
      <c r="I146" s="3" t="s">
        <v>9531</v>
      </c>
      <c r="J146" s="4" t="s">
        <v>9532</v>
      </c>
      <c r="L146" s="570"/>
      <c r="N146" s="570"/>
      <c r="O146" s="227"/>
      <c r="R146" s="227"/>
      <c r="T146" s="227"/>
      <c r="U146" s="230" t="str">
        <f t="shared" si="8"/>
        <v>新北市</v>
      </c>
      <c r="V146" s="231" t="str">
        <f t="shared" si="9"/>
        <v>板橋區</v>
      </c>
      <c r="W146" s="231" t="str">
        <f t="shared" si="10"/>
        <v>中正路341巷37號</v>
      </c>
      <c r="X146" s="1" t="s">
        <v>419</v>
      </c>
      <c r="Y146" s="1" t="str">
        <f>VLOOKUP(V146,門市狀態!G:H,2,FALSE)</f>
        <v>狄澤洋</v>
      </c>
      <c r="AA146" s="226" t="str">
        <f>IFERROR(VLOOKUP(B146,門市狀態!A:D,4,FALSE),"")</f>
        <v>閉店不保養</v>
      </c>
      <c r="AB146" s="232" t="str">
        <f>VLOOKUP(B146,門市主檔!A:B,2,FALSE)</f>
        <v>板橋板好店</v>
      </c>
      <c r="AC146" s="265"/>
      <c r="AD146" s="421" t="s">
        <v>2</v>
      </c>
      <c r="AE146" s="232"/>
      <c r="AF146" s="232"/>
      <c r="AG146" s="257" t="s">
        <v>526</v>
      </c>
      <c r="AH146" s="232" t="s">
        <v>9192</v>
      </c>
      <c r="AM146" s="420">
        <v>14701119</v>
      </c>
      <c r="AN146" s="420">
        <v>14701120</v>
      </c>
      <c r="AO146" s="420">
        <v>7210002847</v>
      </c>
      <c r="AP146" s="420" t="s">
        <v>20</v>
      </c>
    </row>
    <row r="147" spans="1:42" ht="21.6" customHeight="1">
      <c r="A147" s="1">
        <v>150</v>
      </c>
      <c r="B147" s="1">
        <v>3551</v>
      </c>
      <c r="C147" s="3" t="s">
        <v>1070</v>
      </c>
      <c r="D147" s="1" t="s">
        <v>9255</v>
      </c>
      <c r="F147" s="1" t="s">
        <v>9497</v>
      </c>
      <c r="G147" s="1" t="s">
        <v>9529</v>
      </c>
      <c r="H147" s="75" t="s">
        <v>9530</v>
      </c>
      <c r="I147" s="3" t="s">
        <v>9533</v>
      </c>
      <c r="J147" s="4" t="s">
        <v>9534</v>
      </c>
      <c r="L147" s="570"/>
      <c r="N147" s="570"/>
      <c r="O147" s="227"/>
      <c r="R147" s="227"/>
      <c r="T147" s="227"/>
      <c r="U147" s="230" t="str">
        <f t="shared" si="8"/>
        <v>新北市</v>
      </c>
      <c r="V147" s="231" t="str">
        <f t="shared" si="9"/>
        <v>板橋區</v>
      </c>
      <c r="W147" s="231" t="str">
        <f t="shared" si="10"/>
        <v>永豐街51-1.51-2號一樓全部</v>
      </c>
      <c r="X147" s="1" t="s">
        <v>419</v>
      </c>
      <c r="Y147" s="1" t="str">
        <f>VLOOKUP(V147,門市狀態!G:H,2,FALSE)</f>
        <v>狄澤洋</v>
      </c>
      <c r="AA147" s="226" t="str">
        <f>IFERROR(VLOOKUP(B147,門市狀態!A:D,4,FALSE),"")</f>
        <v/>
      </c>
      <c r="AB147" s="232" t="str">
        <f>VLOOKUP(B147,門市主檔!A:B,2,FALSE)</f>
        <v>板橋板豐店</v>
      </c>
      <c r="AC147" s="265"/>
      <c r="AD147" s="421" t="s">
        <v>2</v>
      </c>
      <c r="AE147" s="232"/>
      <c r="AF147" s="232"/>
      <c r="AG147" s="257" t="s">
        <v>526</v>
      </c>
      <c r="AH147" s="232" t="s">
        <v>9192</v>
      </c>
      <c r="AM147" s="420">
        <v>14701363</v>
      </c>
      <c r="AN147" s="420">
        <v>14701364</v>
      </c>
      <c r="AO147" s="420">
        <v>7210002849</v>
      </c>
      <c r="AP147" s="420" t="s">
        <v>20</v>
      </c>
    </row>
    <row r="148" spans="1:42" ht="21.6" customHeight="1">
      <c r="A148" s="1">
        <v>151</v>
      </c>
      <c r="B148" s="1">
        <v>3818</v>
      </c>
      <c r="C148" s="3" t="s">
        <v>215</v>
      </c>
      <c r="D148" s="1" t="s">
        <v>9241</v>
      </c>
      <c r="F148" s="1" t="s">
        <v>9497</v>
      </c>
      <c r="G148" s="1" t="s">
        <v>9529</v>
      </c>
      <c r="H148" s="75" t="s">
        <v>9530</v>
      </c>
      <c r="I148" s="3" t="s">
        <v>9535</v>
      </c>
      <c r="J148" s="4" t="s">
        <v>9536</v>
      </c>
      <c r="L148" s="570"/>
      <c r="N148" s="570"/>
      <c r="O148" s="227"/>
      <c r="R148" s="227"/>
      <c r="T148" s="227"/>
      <c r="U148" s="230" t="str">
        <f t="shared" si="8"/>
        <v>新北市</v>
      </c>
      <c r="V148" s="231" t="str">
        <f t="shared" si="9"/>
        <v>板橋區</v>
      </c>
      <c r="W148" s="231" t="str">
        <f t="shared" si="10"/>
        <v>長江路2段2號一樓</v>
      </c>
      <c r="X148" s="1" t="s">
        <v>419</v>
      </c>
      <c r="Y148" s="1" t="str">
        <f>VLOOKUP(V148,門市狀態!G:H,2,FALSE)</f>
        <v>狄澤洋</v>
      </c>
      <c r="AA148" s="226" t="str">
        <f>IFERROR(VLOOKUP(B148,門市狀態!A:D,4,FALSE),"")</f>
        <v>閉店不保養</v>
      </c>
      <c r="AB148" s="232" t="str">
        <f>VLOOKUP(B148,門市主檔!A:B,2,FALSE)</f>
        <v>板橋漢江店</v>
      </c>
      <c r="AC148" s="265"/>
      <c r="AD148" s="421" t="s">
        <v>2</v>
      </c>
      <c r="AE148" s="232"/>
      <c r="AF148" s="232"/>
      <c r="AG148" s="257" t="s">
        <v>526</v>
      </c>
      <c r="AH148" s="232" t="s">
        <v>9192</v>
      </c>
      <c r="AM148" s="420">
        <v>14701531</v>
      </c>
      <c r="AN148" s="420">
        <v>14701532</v>
      </c>
      <c r="AO148" s="420">
        <v>7210002851</v>
      </c>
      <c r="AP148" s="420" t="s">
        <v>20</v>
      </c>
    </row>
    <row r="149" spans="1:42" ht="21.6" customHeight="1">
      <c r="A149" s="1">
        <v>152</v>
      </c>
      <c r="B149" s="1">
        <v>3853</v>
      </c>
      <c r="C149" s="3" t="s">
        <v>766</v>
      </c>
      <c r="D149" s="1" t="s">
        <v>9241</v>
      </c>
      <c r="F149" s="1" t="s">
        <v>9497</v>
      </c>
      <c r="G149" s="1" t="s">
        <v>9529</v>
      </c>
      <c r="H149" s="75" t="s">
        <v>9530</v>
      </c>
      <c r="I149" s="3" t="s">
        <v>9537</v>
      </c>
      <c r="J149" s="4" t="s">
        <v>9538</v>
      </c>
      <c r="L149" s="570"/>
      <c r="N149" s="570"/>
      <c r="O149" s="227"/>
      <c r="R149" s="227"/>
      <c r="T149" s="227"/>
      <c r="U149" s="230" t="str">
        <f t="shared" si="8"/>
        <v>新北市</v>
      </c>
      <c r="V149" s="231" t="str">
        <f t="shared" si="9"/>
        <v>板橋區</v>
      </c>
      <c r="W149" s="231" t="str">
        <f t="shared" si="10"/>
        <v>互助街48號一樓全部及50號一樓及地下室全部</v>
      </c>
      <c r="X149" s="1" t="s">
        <v>419</v>
      </c>
      <c r="Y149" s="1" t="str">
        <f>VLOOKUP(V149,門市狀態!G:H,2,FALSE)</f>
        <v>狄澤洋</v>
      </c>
      <c r="AA149" s="226" t="str">
        <f>IFERROR(VLOOKUP(B149,門市狀態!A:D,4,FALSE),"")</f>
        <v/>
      </c>
      <c r="AB149" s="232" t="str">
        <f>VLOOKUP(B149,門市主檔!A:B,2,FALSE)</f>
        <v>板橋互助店</v>
      </c>
      <c r="AC149" s="265"/>
      <c r="AD149" s="421" t="s">
        <v>2</v>
      </c>
      <c r="AE149" s="232"/>
      <c r="AF149" s="232"/>
      <c r="AG149" s="257" t="s">
        <v>526</v>
      </c>
      <c r="AH149" s="232" t="s">
        <v>9192</v>
      </c>
      <c r="AM149" s="420">
        <v>14701585</v>
      </c>
      <c r="AN149" s="420">
        <v>14701586</v>
      </c>
      <c r="AO149" s="420">
        <v>7210002852</v>
      </c>
      <c r="AP149" s="420" t="s">
        <v>20</v>
      </c>
    </row>
    <row r="150" spans="1:42" ht="21.6" customHeight="1">
      <c r="A150" s="1">
        <v>153</v>
      </c>
      <c r="B150" s="1">
        <v>4983</v>
      </c>
      <c r="C150" s="3" t="s">
        <v>736</v>
      </c>
      <c r="D150" s="1" t="s">
        <v>9241</v>
      </c>
      <c r="F150" s="1" t="s">
        <v>9497</v>
      </c>
      <c r="G150" s="1" t="s">
        <v>9529</v>
      </c>
      <c r="H150" s="75" t="s">
        <v>9530</v>
      </c>
      <c r="I150" s="3" t="s">
        <v>9539</v>
      </c>
      <c r="J150" s="4" t="s">
        <v>9540</v>
      </c>
      <c r="L150" s="570"/>
      <c r="N150" s="570"/>
      <c r="O150" s="227"/>
      <c r="R150" s="227"/>
      <c r="T150" s="227"/>
      <c r="U150" s="230" t="str">
        <f t="shared" si="8"/>
        <v>新北市</v>
      </c>
      <c r="V150" s="231" t="str">
        <f t="shared" si="9"/>
        <v>板橋區</v>
      </c>
      <c r="W150" s="231" t="str">
        <f t="shared" si="10"/>
        <v>藝文街171號一樓</v>
      </c>
      <c r="X150" s="1" t="s">
        <v>419</v>
      </c>
      <c r="Y150" s="1" t="str">
        <f>VLOOKUP(V150,門市狀態!G:H,2,FALSE)</f>
        <v>狄澤洋</v>
      </c>
      <c r="AA150" s="226" t="str">
        <f>IFERROR(VLOOKUP(B150,門市狀態!A:D,4,FALSE),"")</f>
        <v/>
      </c>
      <c r="AB150" s="232" t="str">
        <f>VLOOKUP(B150,門市主檔!A:B,2,FALSE)</f>
        <v>板橋藝文店</v>
      </c>
      <c r="AC150" s="265"/>
      <c r="AD150" s="421" t="s">
        <v>2</v>
      </c>
      <c r="AE150" s="232" t="s">
        <v>9236</v>
      </c>
      <c r="AF150" s="232"/>
      <c r="AG150" s="257" t="s">
        <v>526</v>
      </c>
      <c r="AH150" s="232" t="s">
        <v>9192</v>
      </c>
      <c r="AM150" s="420" t="s">
        <v>20</v>
      </c>
      <c r="AN150" s="420" t="s">
        <v>20</v>
      </c>
      <c r="AO150" s="420">
        <v>7210002862</v>
      </c>
      <c r="AP150" s="420" t="s">
        <v>20</v>
      </c>
    </row>
    <row r="151" spans="1:42" ht="21.6" customHeight="1">
      <c r="A151" s="1">
        <v>154</v>
      </c>
      <c r="B151" s="1" t="s">
        <v>86</v>
      </c>
      <c r="C151" s="3" t="s">
        <v>2299</v>
      </c>
      <c r="D151" s="1" t="s">
        <v>9241</v>
      </c>
      <c r="F151" s="1" t="s">
        <v>9497</v>
      </c>
      <c r="G151" s="1" t="s">
        <v>9529</v>
      </c>
      <c r="H151" s="75" t="s">
        <v>9530</v>
      </c>
      <c r="I151" s="3" t="s">
        <v>9541</v>
      </c>
      <c r="J151" s="4" t="s">
        <v>9542</v>
      </c>
      <c r="L151" s="570"/>
      <c r="N151" s="570"/>
      <c r="O151" s="227"/>
      <c r="R151" s="227"/>
      <c r="T151" s="227"/>
      <c r="U151" s="230" t="str">
        <f t="shared" si="8"/>
        <v>新北市</v>
      </c>
      <c r="V151" s="231" t="str">
        <f t="shared" si="9"/>
        <v>板橋區</v>
      </c>
      <c r="W151" s="231" t="str">
        <f t="shared" si="10"/>
        <v>幸褔路70巷1號</v>
      </c>
      <c r="X151" s="1" t="s">
        <v>419</v>
      </c>
      <c r="Y151" s="1" t="str">
        <f>VLOOKUP(V151,門市狀態!G:H,2,FALSE)</f>
        <v>狄澤洋</v>
      </c>
      <c r="AA151" s="226" t="str">
        <f>IFERROR(VLOOKUP(B151,門市狀態!A:D,4,FALSE),"")</f>
        <v/>
      </c>
      <c r="AB151" s="232" t="str">
        <f>VLOOKUP(B151,門市主檔!A:B,2,FALSE)</f>
        <v>板橋僑福店</v>
      </c>
      <c r="AC151" s="265"/>
      <c r="AD151" s="421" t="s">
        <v>2</v>
      </c>
      <c r="AE151" s="232" t="s">
        <v>9236</v>
      </c>
      <c r="AF151" s="232"/>
      <c r="AG151" s="257" t="s">
        <v>526</v>
      </c>
      <c r="AH151" s="232" t="s">
        <v>9192</v>
      </c>
      <c r="AM151" s="420">
        <v>14700157</v>
      </c>
      <c r="AN151" s="420">
        <v>14700158</v>
      </c>
      <c r="AO151" s="420">
        <v>7210002864</v>
      </c>
      <c r="AP151" s="420" t="s">
        <v>20</v>
      </c>
    </row>
    <row r="152" spans="1:42" ht="21.6" customHeight="1">
      <c r="A152" s="1">
        <v>155</v>
      </c>
      <c r="B152" s="1" t="s">
        <v>57</v>
      </c>
      <c r="C152" s="3" t="s">
        <v>9543</v>
      </c>
      <c r="D152" s="1" t="s">
        <v>9255</v>
      </c>
      <c r="F152" s="1" t="s">
        <v>9497</v>
      </c>
      <c r="G152" s="1" t="s">
        <v>9529</v>
      </c>
      <c r="H152" s="75" t="s">
        <v>9530</v>
      </c>
      <c r="I152" s="3" t="s">
        <v>9544</v>
      </c>
      <c r="J152" s="4" t="s">
        <v>9545</v>
      </c>
      <c r="L152" s="570"/>
      <c r="N152" s="570"/>
      <c r="O152" s="227"/>
      <c r="R152" s="227"/>
      <c r="T152" s="227"/>
      <c r="U152" s="230" t="str">
        <f t="shared" si="8"/>
        <v>新北市</v>
      </c>
      <c r="V152" s="231" t="str">
        <f t="shared" si="9"/>
        <v>板橋區</v>
      </c>
      <c r="W152" s="231" t="str">
        <f t="shared" si="10"/>
        <v>府中路24號</v>
      </c>
      <c r="X152" s="1" t="s">
        <v>419</v>
      </c>
      <c r="Y152" s="1" t="str">
        <f>VLOOKUP(V152,門市狀態!G:H,2,FALSE)</f>
        <v>狄澤洋</v>
      </c>
      <c r="AA152" s="226" t="str">
        <f>IFERROR(VLOOKUP(B152,門市狀態!A:D,4,FALSE),"")</f>
        <v/>
      </c>
      <c r="AB152" s="232" t="str">
        <f>VLOOKUP(B152,門市主檔!A:B,2,FALSE)</f>
        <v>北縣府中店</v>
      </c>
      <c r="AC152" s="265"/>
      <c r="AD152" s="421" t="s">
        <v>2</v>
      </c>
      <c r="AE152" s="232"/>
      <c r="AF152" s="232"/>
      <c r="AG152" s="257" t="s">
        <v>526</v>
      </c>
      <c r="AH152" s="232" t="s">
        <v>9192</v>
      </c>
      <c r="AM152" s="420">
        <v>14700167</v>
      </c>
      <c r="AN152" s="420">
        <v>14700168</v>
      </c>
      <c r="AO152" s="420">
        <v>7210002865</v>
      </c>
      <c r="AP152" s="420" t="s">
        <v>20</v>
      </c>
    </row>
    <row r="153" spans="1:42" ht="21.6" customHeight="1">
      <c r="A153" s="1">
        <v>156</v>
      </c>
      <c r="B153" s="1" t="s">
        <v>88</v>
      </c>
      <c r="C153" s="3" t="s">
        <v>1651</v>
      </c>
      <c r="D153" s="1" t="s">
        <v>9255</v>
      </c>
      <c r="F153" s="1" t="s">
        <v>9497</v>
      </c>
      <c r="G153" s="1" t="s">
        <v>9529</v>
      </c>
      <c r="H153" s="75" t="s">
        <v>9530</v>
      </c>
      <c r="I153" s="3" t="s">
        <v>9546</v>
      </c>
      <c r="J153" s="4" t="s">
        <v>9547</v>
      </c>
      <c r="L153" s="570"/>
      <c r="N153" s="570"/>
      <c r="O153" s="227"/>
      <c r="R153" s="227"/>
      <c r="T153" s="227"/>
      <c r="U153" s="230" t="str">
        <f t="shared" si="8"/>
        <v>新北市</v>
      </c>
      <c r="V153" s="231" t="str">
        <f t="shared" si="9"/>
        <v>板橋區</v>
      </c>
      <c r="W153" s="231" t="str">
        <f t="shared" si="10"/>
        <v>重慶路245巷61號</v>
      </c>
      <c r="X153" s="1" t="s">
        <v>419</v>
      </c>
      <c r="Y153" s="1" t="str">
        <f>VLOOKUP(V153,門市狀態!G:H,2,FALSE)</f>
        <v>狄澤洋</v>
      </c>
      <c r="AA153" s="226" t="str">
        <f>IFERROR(VLOOKUP(B153,門市狀態!A:D,4,FALSE),"")</f>
        <v/>
      </c>
      <c r="AB153" s="232" t="str">
        <f>VLOOKUP(B153,門市主檔!A:B,2,FALSE)</f>
        <v>板橋成都店</v>
      </c>
      <c r="AC153" s="265"/>
      <c r="AD153" s="421" t="s">
        <v>2</v>
      </c>
      <c r="AE153" s="232" t="s">
        <v>9236</v>
      </c>
      <c r="AF153" s="232"/>
      <c r="AG153" s="257" t="s">
        <v>526</v>
      </c>
      <c r="AH153" s="232" t="s">
        <v>9192</v>
      </c>
      <c r="AM153" s="420">
        <v>14700275</v>
      </c>
      <c r="AN153" s="420">
        <v>14700276</v>
      </c>
      <c r="AO153" s="420">
        <v>7210002867</v>
      </c>
      <c r="AP153" s="420" t="s">
        <v>20</v>
      </c>
    </row>
    <row r="154" spans="1:42" ht="21.6" customHeight="1">
      <c r="A154" s="1">
        <v>157</v>
      </c>
      <c r="B154" s="1" t="s">
        <v>89</v>
      </c>
      <c r="C154" s="3" t="s">
        <v>1156</v>
      </c>
      <c r="D154" s="1" t="s">
        <v>9548</v>
      </c>
      <c r="F154" s="1" t="s">
        <v>9497</v>
      </c>
      <c r="G154" s="1" t="s">
        <v>9529</v>
      </c>
      <c r="H154" s="75" t="s">
        <v>9530</v>
      </c>
      <c r="I154" s="3" t="s">
        <v>9549</v>
      </c>
      <c r="J154" s="4" t="s">
        <v>9550</v>
      </c>
      <c r="L154" s="570"/>
      <c r="N154" s="570"/>
      <c r="O154" s="227"/>
      <c r="R154" s="227"/>
      <c r="T154" s="227"/>
      <c r="U154" s="230" t="str">
        <f t="shared" si="8"/>
        <v>新北市</v>
      </c>
      <c r="V154" s="231" t="str">
        <f t="shared" si="9"/>
        <v>板橋區</v>
      </c>
      <c r="W154" s="231" t="str">
        <f t="shared" si="10"/>
        <v>中山路一段279號</v>
      </c>
      <c r="X154" s="1" t="s">
        <v>419</v>
      </c>
      <c r="Y154" s="1" t="str">
        <f>VLOOKUP(V154,門市狀態!G:H,2,FALSE)</f>
        <v>狄澤洋</v>
      </c>
      <c r="Z154" s="226" t="s">
        <v>61</v>
      </c>
      <c r="AA154" s="226" t="str">
        <f>IFERROR(VLOOKUP(B154,門市狀態!A:D,4,FALSE),"")</f>
        <v/>
      </c>
      <c r="AB154" s="232" t="str">
        <f>VLOOKUP(B154,門市主檔!A:B,2,FALSE)</f>
        <v>車麗屋板橋店</v>
      </c>
      <c r="AC154" s="265"/>
      <c r="AD154" s="418"/>
      <c r="AE154" s="232"/>
      <c r="AF154" s="232"/>
      <c r="AG154" s="257" t="s">
        <v>55</v>
      </c>
      <c r="AH154" s="232"/>
      <c r="AM154" s="420" t="s">
        <v>9551</v>
      </c>
      <c r="AN154" s="420" t="s">
        <v>9551</v>
      </c>
      <c r="AO154" s="420" t="s">
        <v>9320</v>
      </c>
      <c r="AP154" s="420" t="s">
        <v>9320</v>
      </c>
    </row>
    <row r="155" spans="1:42" ht="21.6" customHeight="1">
      <c r="A155" s="1">
        <v>158</v>
      </c>
      <c r="B155" s="1">
        <v>2403</v>
      </c>
      <c r="C155" s="3" t="s">
        <v>678</v>
      </c>
      <c r="D155" s="1" t="s">
        <v>9241</v>
      </c>
      <c r="F155" s="1" t="s">
        <v>9497</v>
      </c>
      <c r="G155" s="1" t="s">
        <v>9498</v>
      </c>
      <c r="H155" s="75" t="s">
        <v>9499</v>
      </c>
      <c r="I155" s="3" t="s">
        <v>9552</v>
      </c>
      <c r="J155" s="4" t="s">
        <v>9553</v>
      </c>
      <c r="L155" s="570"/>
      <c r="N155" s="570"/>
      <c r="O155" s="227"/>
      <c r="R155" s="227"/>
      <c r="T155" s="227"/>
      <c r="U155" s="230" t="str">
        <f t="shared" si="8"/>
        <v>新北市</v>
      </c>
      <c r="V155" s="231" t="str">
        <f t="shared" si="9"/>
        <v>板橋區</v>
      </c>
      <c r="W155" s="231" t="str">
        <f t="shared" si="10"/>
        <v>龍興街73巷2、4號1樓</v>
      </c>
      <c r="X155" s="1" t="s">
        <v>419</v>
      </c>
      <c r="Y155" s="1" t="str">
        <f>VLOOKUP(V155,門市狀態!G:H,2,FALSE)</f>
        <v>狄澤洋</v>
      </c>
      <c r="AA155" s="226" t="str">
        <f>IFERROR(VLOOKUP(B155,門市狀態!A:D,4,FALSE),"")</f>
        <v/>
      </c>
      <c r="AB155" s="232" t="str">
        <f>VLOOKUP(B155,門市主檔!A:B,2,FALSE)</f>
        <v>板橋板龍店</v>
      </c>
      <c r="AC155" s="265"/>
      <c r="AD155" s="421" t="s">
        <v>2</v>
      </c>
      <c r="AE155" s="232"/>
      <c r="AF155" s="232"/>
      <c r="AG155" s="257" t="s">
        <v>526</v>
      </c>
      <c r="AH155" s="232" t="s">
        <v>9192</v>
      </c>
      <c r="AM155" s="420">
        <v>14700629</v>
      </c>
      <c r="AN155" s="420">
        <v>14700630</v>
      </c>
      <c r="AO155" s="420">
        <v>7210002842</v>
      </c>
      <c r="AP155" s="420" t="s">
        <v>20</v>
      </c>
    </row>
    <row r="156" spans="1:42" ht="21.6" customHeight="1">
      <c r="A156" s="1">
        <v>159</v>
      </c>
      <c r="B156" s="1">
        <v>2422</v>
      </c>
      <c r="C156" s="3" t="s">
        <v>689</v>
      </c>
      <c r="D156" s="1" t="s">
        <v>9241</v>
      </c>
      <c r="F156" s="1" t="s">
        <v>9497</v>
      </c>
      <c r="G156" s="1" t="s">
        <v>9498</v>
      </c>
      <c r="H156" s="75" t="s">
        <v>9499</v>
      </c>
      <c r="I156" s="3" t="s">
        <v>9554</v>
      </c>
      <c r="J156" s="4" t="s">
        <v>9555</v>
      </c>
      <c r="L156" s="570"/>
      <c r="N156" s="570"/>
      <c r="O156" s="227"/>
      <c r="R156" s="227"/>
      <c r="T156" s="227"/>
      <c r="U156" s="230" t="str">
        <f t="shared" si="8"/>
        <v>新北市</v>
      </c>
      <c r="V156" s="231" t="str">
        <f t="shared" si="9"/>
        <v>板橋區</v>
      </c>
      <c r="W156" s="231" t="str">
        <f t="shared" si="10"/>
        <v>大觀路3段160巷31弄1號</v>
      </c>
      <c r="X156" s="1" t="s">
        <v>419</v>
      </c>
      <c r="Y156" s="1" t="str">
        <f>VLOOKUP(V156,門市狀態!G:H,2,FALSE)</f>
        <v>狄澤洋</v>
      </c>
      <c r="AA156" s="226" t="str">
        <f>IFERROR(VLOOKUP(B156,門市狀態!A:D,4,FALSE),"")</f>
        <v/>
      </c>
      <c r="AB156" s="232" t="str">
        <f>VLOOKUP(B156,門市主檔!A:B,2,FALSE)</f>
        <v>北縣板億店</v>
      </c>
      <c r="AC156" s="265"/>
      <c r="AD156" s="421" t="s">
        <v>2</v>
      </c>
      <c r="AE156" s="232"/>
      <c r="AF156" s="232"/>
      <c r="AG156" s="257" t="s">
        <v>526</v>
      </c>
      <c r="AH156" s="232" t="s">
        <v>9192</v>
      </c>
      <c r="AM156" s="420">
        <v>14700649</v>
      </c>
      <c r="AN156" s="420">
        <v>14700650</v>
      </c>
      <c r="AO156" s="420">
        <v>7210002843</v>
      </c>
      <c r="AP156" s="420" t="s">
        <v>20</v>
      </c>
    </row>
    <row r="157" spans="1:42" ht="21.6" customHeight="1">
      <c r="A157" s="1">
        <v>160</v>
      </c>
      <c r="B157" s="1">
        <v>2995</v>
      </c>
      <c r="C157" s="3" t="s">
        <v>1149</v>
      </c>
      <c r="D157" s="1" t="s">
        <v>9241</v>
      </c>
      <c r="F157" s="1" t="s">
        <v>9497</v>
      </c>
      <c r="G157" s="1" t="s">
        <v>9498</v>
      </c>
      <c r="H157" s="75" t="s">
        <v>9499</v>
      </c>
      <c r="I157" s="3" t="s">
        <v>9556</v>
      </c>
      <c r="J157" s="4" t="s">
        <v>9557</v>
      </c>
      <c r="L157" s="570"/>
      <c r="N157" s="570"/>
      <c r="O157" s="227"/>
      <c r="R157" s="227"/>
      <c r="T157" s="227"/>
      <c r="U157" s="230" t="str">
        <f t="shared" si="8"/>
        <v>新北市</v>
      </c>
      <c r="V157" s="231" t="str">
        <f t="shared" si="9"/>
        <v>板橋區</v>
      </c>
      <c r="W157" s="231" t="str">
        <f t="shared" si="10"/>
        <v>南雅東路100巷3號一樓</v>
      </c>
      <c r="X157" s="1" t="s">
        <v>419</v>
      </c>
      <c r="Y157" s="1" t="str">
        <f>VLOOKUP(V157,門市狀態!G:H,2,FALSE)</f>
        <v>狄澤洋</v>
      </c>
      <c r="AA157" s="226" t="str">
        <f>IFERROR(VLOOKUP(B157,門市狀態!A:D,4,FALSE),"")</f>
        <v/>
      </c>
      <c r="AB157" s="232" t="str">
        <f>VLOOKUP(B157,門市主檔!A:B,2,FALSE)</f>
        <v>板橋湳雅夜市</v>
      </c>
      <c r="AC157" s="265"/>
      <c r="AD157" s="421" t="s">
        <v>2</v>
      </c>
      <c r="AE157" s="232" t="s">
        <v>9236</v>
      </c>
      <c r="AF157" s="232"/>
      <c r="AG157" s="257" t="s">
        <v>526</v>
      </c>
      <c r="AH157" s="232" t="s">
        <v>9192</v>
      </c>
      <c r="AM157" s="420">
        <v>14700959</v>
      </c>
      <c r="AN157" s="420">
        <v>14700960</v>
      </c>
      <c r="AO157" s="420">
        <v>7210002845</v>
      </c>
      <c r="AP157" s="420" t="s">
        <v>20</v>
      </c>
    </row>
    <row r="158" spans="1:42" ht="21.6" customHeight="1">
      <c r="A158" s="1">
        <v>161</v>
      </c>
      <c r="B158" s="1">
        <v>3416</v>
      </c>
      <c r="C158" s="3" t="s">
        <v>1111</v>
      </c>
      <c r="D158" s="1" t="s">
        <v>9255</v>
      </c>
      <c r="F158" s="1" t="s">
        <v>9497</v>
      </c>
      <c r="G158" s="1" t="s">
        <v>9498</v>
      </c>
      <c r="H158" s="75" t="s">
        <v>9499</v>
      </c>
      <c r="I158" s="3" t="s">
        <v>9558</v>
      </c>
      <c r="J158" s="4" t="s">
        <v>9559</v>
      </c>
      <c r="L158" s="570"/>
      <c r="N158" s="570"/>
      <c r="O158" s="227"/>
      <c r="R158" s="227"/>
      <c r="T158" s="227"/>
      <c r="U158" s="230" t="str">
        <f t="shared" si="8"/>
        <v>新北市</v>
      </c>
      <c r="V158" s="231" t="str">
        <f t="shared" si="9"/>
        <v>板橋區</v>
      </c>
      <c r="W158" s="231" t="str">
        <f t="shared" si="10"/>
        <v>國慶路180號</v>
      </c>
      <c r="X158" s="1" t="s">
        <v>419</v>
      </c>
      <c r="Y158" s="1" t="str">
        <f>VLOOKUP(V158,門市狀態!G:H,2,FALSE)</f>
        <v>狄澤洋</v>
      </c>
      <c r="AA158" s="226" t="str">
        <f>IFERROR(VLOOKUP(B158,門市狀態!A:D,4,FALSE),"")</f>
        <v/>
      </c>
      <c r="AB158" s="232" t="str">
        <f>VLOOKUP(B158,門市主檔!A:B,2,FALSE)</f>
        <v>板橋國慶店</v>
      </c>
      <c r="AC158" s="265"/>
      <c r="AD158" s="421" t="s">
        <v>2</v>
      </c>
      <c r="AE158" s="232"/>
      <c r="AF158" s="232"/>
      <c r="AG158" s="257" t="s">
        <v>526</v>
      </c>
      <c r="AH158" s="232" t="s">
        <v>9192</v>
      </c>
      <c r="AM158" s="420">
        <v>14701253</v>
      </c>
      <c r="AN158" s="420">
        <v>14701254</v>
      </c>
      <c r="AO158" s="420">
        <v>7210002848</v>
      </c>
      <c r="AP158" s="420" t="s">
        <v>20</v>
      </c>
    </row>
    <row r="159" spans="1:42" ht="21.6" customHeight="1">
      <c r="A159" s="1">
        <v>162</v>
      </c>
      <c r="B159" s="1">
        <v>3977</v>
      </c>
      <c r="C159" s="3" t="s">
        <v>1115</v>
      </c>
      <c r="D159" s="1" t="s">
        <v>9255</v>
      </c>
      <c r="F159" s="1" t="s">
        <v>9497</v>
      </c>
      <c r="G159" s="1" t="s">
        <v>9498</v>
      </c>
      <c r="H159" s="75" t="s">
        <v>9499</v>
      </c>
      <c r="I159" s="3" t="s">
        <v>9560</v>
      </c>
      <c r="J159" s="4" t="s">
        <v>9561</v>
      </c>
      <c r="L159" s="570"/>
      <c r="N159" s="570"/>
      <c r="O159" s="227"/>
      <c r="R159" s="227"/>
      <c r="T159" s="227"/>
      <c r="U159" s="230" t="str">
        <f t="shared" si="8"/>
        <v>新北市</v>
      </c>
      <c r="V159" s="231" t="str">
        <f t="shared" si="9"/>
        <v>板橋區</v>
      </c>
      <c r="W159" s="231" t="str">
        <f t="shared" si="10"/>
        <v>四川路一段483一樓、485號一、二、三樓</v>
      </c>
      <c r="X159" s="1" t="s">
        <v>419</v>
      </c>
      <c r="Y159" s="1" t="str">
        <f>VLOOKUP(V159,門市狀態!G:H,2,FALSE)</f>
        <v>狄澤洋</v>
      </c>
      <c r="AA159" s="226" t="str">
        <f>IFERROR(VLOOKUP(B159,門市狀態!A:D,4,FALSE),"")</f>
        <v/>
      </c>
      <c r="AB159" s="232" t="str">
        <f>VLOOKUP(B159,門市主檔!A:B,2,FALSE)</f>
        <v>板橋玉川店</v>
      </c>
      <c r="AC159" s="265"/>
      <c r="AD159" s="421" t="s">
        <v>2</v>
      </c>
      <c r="AE159" s="232"/>
      <c r="AF159" s="232"/>
      <c r="AG159" s="257" t="s">
        <v>526</v>
      </c>
      <c r="AH159" s="232" t="s">
        <v>9192</v>
      </c>
      <c r="AM159" s="420">
        <v>14701673</v>
      </c>
      <c r="AN159" s="420">
        <v>14701674</v>
      </c>
      <c r="AO159" s="420">
        <v>7210002855</v>
      </c>
      <c r="AP159" s="420" t="s">
        <v>20</v>
      </c>
    </row>
    <row r="160" spans="1:42" ht="21.6" customHeight="1">
      <c r="A160" s="1">
        <v>163</v>
      </c>
      <c r="B160" s="1">
        <v>4046</v>
      </c>
      <c r="C160" s="3" t="s">
        <v>1507</v>
      </c>
      <c r="D160" s="1" t="s">
        <v>9247</v>
      </c>
      <c r="F160" s="1" t="s">
        <v>9497</v>
      </c>
      <c r="G160" s="1" t="s">
        <v>9498</v>
      </c>
      <c r="H160" s="75" t="s">
        <v>9499</v>
      </c>
      <c r="I160" s="3" t="s">
        <v>9562</v>
      </c>
      <c r="J160" s="4" t="s">
        <v>9563</v>
      </c>
      <c r="L160" s="570"/>
      <c r="N160" s="570"/>
      <c r="O160" s="227"/>
      <c r="R160" s="227"/>
      <c r="T160" s="227"/>
      <c r="U160" s="230" t="str">
        <f t="shared" si="8"/>
        <v>新北市</v>
      </c>
      <c r="V160" s="231" t="str">
        <f t="shared" si="9"/>
        <v>板橋區</v>
      </c>
      <c r="W160" s="231" t="str">
        <f t="shared" si="10"/>
        <v>僑中一街124巷11弄1、3號一樓全部</v>
      </c>
      <c r="X160" s="1" t="s">
        <v>419</v>
      </c>
      <c r="Y160" s="1" t="str">
        <f>VLOOKUP(V160,門市狀態!G:H,2,FALSE)</f>
        <v>狄澤洋</v>
      </c>
      <c r="AA160" s="226" t="str">
        <f>IFERROR(VLOOKUP(B160,門市狀態!A:D,4,FALSE),"")</f>
        <v/>
      </c>
      <c r="AB160" s="232" t="str">
        <f>VLOOKUP(B160,門市主檔!A:B,2,FALSE)</f>
        <v>板橋福康店</v>
      </c>
      <c r="AC160" s="265"/>
      <c r="AD160" s="421" t="s">
        <v>2</v>
      </c>
      <c r="AE160" s="232"/>
      <c r="AF160" s="232"/>
      <c r="AG160" s="257" t="s">
        <v>526</v>
      </c>
      <c r="AH160" s="232" t="s">
        <v>9192</v>
      </c>
      <c r="AM160" s="420">
        <v>14701867</v>
      </c>
      <c r="AN160" s="420">
        <v>14701868</v>
      </c>
      <c r="AO160" s="420">
        <v>7210002856</v>
      </c>
      <c r="AP160" s="420" t="s">
        <v>20</v>
      </c>
    </row>
    <row r="161" spans="1:42" ht="21.6" customHeight="1">
      <c r="A161" s="1">
        <v>164</v>
      </c>
      <c r="B161" s="1">
        <v>4145</v>
      </c>
      <c r="C161" s="3" t="s">
        <v>674</v>
      </c>
      <c r="D161" s="1" t="s">
        <v>9241</v>
      </c>
      <c r="F161" s="1" t="s">
        <v>9497</v>
      </c>
      <c r="G161" s="1" t="s">
        <v>9498</v>
      </c>
      <c r="H161" s="75" t="s">
        <v>9499</v>
      </c>
      <c r="I161" s="3" t="s">
        <v>9564</v>
      </c>
      <c r="J161" s="4" t="s">
        <v>9565</v>
      </c>
      <c r="L161" s="570"/>
      <c r="N161" s="570"/>
      <c r="O161" s="227"/>
      <c r="R161" s="227"/>
      <c r="T161" s="227"/>
      <c r="U161" s="230" t="str">
        <f t="shared" si="8"/>
        <v>新北市</v>
      </c>
      <c r="V161" s="231" t="str">
        <f t="shared" si="9"/>
        <v>板橋區</v>
      </c>
      <c r="W161" s="231" t="str">
        <f t="shared" si="10"/>
        <v>僑中二街104巷1、3號一樓部份</v>
      </c>
      <c r="X161" s="1" t="s">
        <v>419</v>
      </c>
      <c r="Y161" s="1" t="str">
        <f>VLOOKUP(V161,門市狀態!G:H,2,FALSE)</f>
        <v>狄澤洋</v>
      </c>
      <c r="AA161" s="226" t="str">
        <f>IFERROR(VLOOKUP(B161,門市狀態!A:D,4,FALSE),"")</f>
        <v/>
      </c>
      <c r="AB161" s="232" t="str">
        <f>VLOOKUP(B161,門市主檔!A:B,2,FALSE)</f>
        <v>板橋僑興店</v>
      </c>
      <c r="AC161" s="265"/>
      <c r="AD161" s="421" t="s">
        <v>2</v>
      </c>
      <c r="AE161" s="232"/>
      <c r="AF161" s="232"/>
      <c r="AG161" s="257" t="s">
        <v>526</v>
      </c>
      <c r="AH161" s="232" t="s">
        <v>9192</v>
      </c>
      <c r="AM161" s="420">
        <v>14701915</v>
      </c>
      <c r="AN161" s="420">
        <v>14701916</v>
      </c>
      <c r="AO161" s="420">
        <v>7210002857</v>
      </c>
      <c r="AP161" s="420" t="s">
        <v>20</v>
      </c>
    </row>
    <row r="162" spans="1:42" ht="21.6" customHeight="1">
      <c r="A162" s="1">
        <v>165</v>
      </c>
      <c r="B162" s="1">
        <v>4422</v>
      </c>
      <c r="C162" s="3" t="s">
        <v>697</v>
      </c>
      <c r="D162" s="1" t="s">
        <v>9241</v>
      </c>
      <c r="F162" s="1" t="s">
        <v>9497</v>
      </c>
      <c r="G162" s="1" t="s">
        <v>9498</v>
      </c>
      <c r="H162" s="75" t="s">
        <v>9499</v>
      </c>
      <c r="I162" s="3" t="s">
        <v>9566</v>
      </c>
      <c r="J162" s="4" t="s">
        <v>9567</v>
      </c>
      <c r="L162" s="570"/>
      <c r="N162" s="570"/>
      <c r="O162" s="227"/>
      <c r="R162" s="227"/>
      <c r="T162" s="227"/>
      <c r="U162" s="230" t="str">
        <f t="shared" si="8"/>
        <v>新北市</v>
      </c>
      <c r="V162" s="231" t="str">
        <f t="shared" si="9"/>
        <v>板橋區</v>
      </c>
      <c r="W162" s="231" t="str">
        <f t="shared" si="10"/>
        <v>合安一路61號一樓全部</v>
      </c>
      <c r="X162" s="1" t="s">
        <v>419</v>
      </c>
      <c r="Y162" s="1" t="str">
        <f>VLOOKUP(V162,門市狀態!G:H,2,FALSE)</f>
        <v>狄澤洋</v>
      </c>
      <c r="AA162" s="226" t="str">
        <f>IFERROR(VLOOKUP(B162,門市狀態!A:D,4,FALSE),"")</f>
        <v/>
      </c>
      <c r="AB162" s="232" t="str">
        <f>VLOOKUP(B162,門市主檔!A:B,2,FALSE)</f>
        <v>板橋合安店</v>
      </c>
      <c r="AC162" s="265"/>
      <c r="AD162" s="421" t="s">
        <v>2</v>
      </c>
      <c r="AE162" s="232"/>
      <c r="AF162" s="232"/>
      <c r="AG162" s="257" t="s">
        <v>526</v>
      </c>
      <c r="AH162" s="232" t="s">
        <v>9192</v>
      </c>
      <c r="AM162" s="420">
        <v>14702298</v>
      </c>
      <c r="AN162" s="420">
        <v>14702297</v>
      </c>
      <c r="AO162" s="420">
        <v>7210002859</v>
      </c>
      <c r="AP162" s="420" t="s">
        <v>20</v>
      </c>
    </row>
    <row r="163" spans="1:42" ht="21.6" customHeight="1">
      <c r="A163" s="1">
        <v>166</v>
      </c>
      <c r="B163" s="1" t="s">
        <v>96</v>
      </c>
      <c r="C163" s="3" t="s">
        <v>9568</v>
      </c>
      <c r="D163" s="1" t="s">
        <v>9241</v>
      </c>
      <c r="F163" s="1" t="s">
        <v>9497</v>
      </c>
      <c r="G163" s="1" t="s">
        <v>9498</v>
      </c>
      <c r="H163" s="75" t="s">
        <v>9499</v>
      </c>
      <c r="I163" s="3" t="s">
        <v>9569</v>
      </c>
      <c r="J163" s="4" t="s">
        <v>9570</v>
      </c>
      <c r="L163" s="570"/>
      <c r="N163" s="570"/>
      <c r="O163" s="227"/>
      <c r="R163" s="227"/>
      <c r="T163" s="227"/>
      <c r="U163" s="230" t="str">
        <f t="shared" si="8"/>
        <v>新北市</v>
      </c>
      <c r="V163" s="231" t="str">
        <f t="shared" si="9"/>
        <v>板橋區</v>
      </c>
      <c r="W163" s="231" t="str">
        <f t="shared" si="10"/>
        <v>僑中一街125巷8弄2號</v>
      </c>
      <c r="X163" s="1" t="s">
        <v>419</v>
      </c>
      <c r="Y163" s="1" t="str">
        <f>VLOOKUP(V163,門市狀態!G:H,2,FALSE)</f>
        <v>狄澤洋</v>
      </c>
      <c r="AA163" s="226" t="str">
        <f>IFERROR(VLOOKUP(B163,門市狀態!A:D,4,FALSE),"")</f>
        <v/>
      </c>
      <c r="AB163" s="232" t="str">
        <f>VLOOKUP(B163,門市主檔!A:B,2,FALSE)</f>
        <v>北縣僑中三店</v>
      </c>
      <c r="AC163" s="265"/>
      <c r="AD163" s="421" t="s">
        <v>2</v>
      </c>
      <c r="AE163" s="232"/>
      <c r="AF163" s="232"/>
      <c r="AG163" s="257" t="s">
        <v>526</v>
      </c>
      <c r="AH163" s="232" t="s">
        <v>9192</v>
      </c>
      <c r="AM163" s="420">
        <v>14700189</v>
      </c>
      <c r="AN163" s="420">
        <v>14700190</v>
      </c>
      <c r="AO163" s="420">
        <v>7210002866</v>
      </c>
      <c r="AP163" s="420" t="s">
        <v>20</v>
      </c>
    </row>
    <row r="164" spans="1:42" ht="21.6" customHeight="1">
      <c r="A164" s="1">
        <v>167</v>
      </c>
      <c r="B164" s="1" t="s">
        <v>95</v>
      </c>
      <c r="C164" s="3" t="s">
        <v>682</v>
      </c>
      <c r="D164" s="1" t="s">
        <v>9255</v>
      </c>
      <c r="F164" s="1" t="s">
        <v>9497</v>
      </c>
      <c r="G164" s="1" t="s">
        <v>9498</v>
      </c>
      <c r="H164" s="75" t="s">
        <v>9499</v>
      </c>
      <c r="I164" s="3" t="s">
        <v>9571</v>
      </c>
      <c r="J164" s="4" t="s">
        <v>9572</v>
      </c>
      <c r="L164" s="570"/>
      <c r="N164" s="570"/>
      <c r="O164" s="227"/>
      <c r="R164" s="227"/>
      <c r="T164" s="227"/>
      <c r="U164" s="230" t="str">
        <f t="shared" si="8"/>
        <v>新北市</v>
      </c>
      <c r="V164" s="231" t="str">
        <f t="shared" si="9"/>
        <v>板橋區</v>
      </c>
      <c r="W164" s="231" t="str">
        <f t="shared" si="10"/>
        <v>大觀路二段142之2號</v>
      </c>
      <c r="X164" s="1" t="s">
        <v>419</v>
      </c>
      <c r="Y164" s="1" t="str">
        <f>VLOOKUP(V164,門市狀態!G:H,2,FALSE)</f>
        <v>狄澤洋</v>
      </c>
      <c r="AA164" s="226" t="str">
        <f>IFERROR(VLOOKUP(B164,門市狀態!A:D,4,FALSE),"")</f>
        <v/>
      </c>
      <c r="AB164" s="232" t="str">
        <f>VLOOKUP(B164,門市主檔!A:B,2,FALSE)</f>
        <v>板橋大興店</v>
      </c>
      <c r="AC164" s="265"/>
      <c r="AD164" s="421" t="s">
        <v>2</v>
      </c>
      <c r="AE164" s="232" t="s">
        <v>9236</v>
      </c>
      <c r="AF164" s="232"/>
      <c r="AG164" s="257" t="s">
        <v>526</v>
      </c>
      <c r="AH164" s="232"/>
      <c r="AM164" s="420">
        <v>14700377</v>
      </c>
      <c r="AN164" s="420">
        <v>14700378</v>
      </c>
      <c r="AO164" s="420" t="s">
        <v>9320</v>
      </c>
      <c r="AP164" s="420" t="s">
        <v>9320</v>
      </c>
    </row>
    <row r="165" spans="1:42" ht="21.6" customHeight="1">
      <c r="A165" s="1">
        <v>168</v>
      </c>
      <c r="B165" s="1">
        <v>5384</v>
      </c>
      <c r="C165" s="3" t="s">
        <v>415</v>
      </c>
      <c r="J165" s="4" t="s">
        <v>9573</v>
      </c>
      <c r="U165" s="266" t="str">
        <f t="shared" si="8"/>
        <v>新北市</v>
      </c>
      <c r="V165" s="264" t="str">
        <f t="shared" si="9"/>
        <v>板橋區</v>
      </c>
      <c r="W165" s="264" t="str">
        <f t="shared" si="10"/>
        <v>民生路三段68-1號1樓</v>
      </c>
      <c r="X165" s="1" t="s">
        <v>419</v>
      </c>
      <c r="Y165" s="1" t="str">
        <f>VLOOKUP(V165,門市狀態!G:H,2,FALSE)</f>
        <v>狄澤洋</v>
      </c>
      <c r="AA165" s="226" t="str">
        <f>IFERROR(VLOOKUP(B165,門市狀態!A:D,4,FALSE),"")</f>
        <v/>
      </c>
      <c r="AB165" s="232" t="str">
        <f>VLOOKUP(B165,門市主檔!A:B,2,FALSE)</f>
        <v>板橋民生站</v>
      </c>
      <c r="AC165" s="265"/>
      <c r="AD165" s="421" t="s">
        <v>2</v>
      </c>
      <c r="AE165" s="232"/>
      <c r="AF165" s="232"/>
      <c r="AG165" s="257" t="s">
        <v>526</v>
      </c>
      <c r="AH165" s="232" t="s">
        <v>9192</v>
      </c>
      <c r="AM165" s="420" t="s">
        <v>20</v>
      </c>
      <c r="AN165" s="420" t="s">
        <v>20</v>
      </c>
      <c r="AO165" s="420">
        <v>7210002863</v>
      </c>
      <c r="AP165" s="420" t="s">
        <v>20</v>
      </c>
    </row>
    <row r="166" spans="1:42" ht="21.6" customHeight="1">
      <c r="A166" s="1">
        <v>169</v>
      </c>
      <c r="B166" s="1">
        <v>5451</v>
      </c>
      <c r="C166" s="3" t="s">
        <v>336</v>
      </c>
      <c r="J166" s="4" t="s">
        <v>9574</v>
      </c>
      <c r="U166" s="266" t="str">
        <f t="shared" si="8"/>
        <v>新北市</v>
      </c>
      <c r="V166" s="264" t="str">
        <f t="shared" si="9"/>
        <v>板橋區</v>
      </c>
      <c r="W166" s="264" t="str">
        <f t="shared" si="10"/>
        <v>懷仁街17、19、21號一樓</v>
      </c>
      <c r="X166" s="1" t="s">
        <v>419</v>
      </c>
      <c r="Y166" s="1" t="str">
        <f>VLOOKUP(V166,門市狀態!G:H,2,FALSE)</f>
        <v>狄澤洋</v>
      </c>
      <c r="AA166" s="226" t="str">
        <f>IFERROR(VLOOKUP(B166,門市狀態!A:D,4,FALSE),"")</f>
        <v/>
      </c>
      <c r="AB166" s="232" t="str">
        <f>VLOOKUP(B166,門市主檔!A:B,2,FALSE)</f>
        <v>板橋懷仁店</v>
      </c>
      <c r="AC166" s="265"/>
      <c r="AD166" s="421" t="s">
        <v>2</v>
      </c>
      <c r="AE166" s="232"/>
      <c r="AF166" s="232"/>
      <c r="AG166" s="257"/>
      <c r="AH166" s="232"/>
      <c r="AM166" s="420" t="s">
        <v>20</v>
      </c>
      <c r="AN166" s="420" t="s">
        <v>20</v>
      </c>
      <c r="AO166" s="420" t="s">
        <v>9320</v>
      </c>
      <c r="AP166" s="420" t="s">
        <v>9320</v>
      </c>
    </row>
    <row r="167" spans="1:42" ht="21.6" customHeight="1">
      <c r="A167" s="1">
        <v>170</v>
      </c>
      <c r="B167" s="1">
        <v>5496</v>
      </c>
      <c r="C167" s="3" t="s">
        <v>2147</v>
      </c>
      <c r="J167" s="4" t="s">
        <v>9575</v>
      </c>
      <c r="U167" s="266" t="s">
        <v>9576</v>
      </c>
      <c r="V167" s="264" t="str">
        <f t="shared" si="9"/>
        <v>板橋區</v>
      </c>
      <c r="W167" s="264" t="str">
        <f t="shared" si="10"/>
        <v>縣民大道二段22號B1</v>
      </c>
      <c r="X167" s="1" t="s">
        <v>419</v>
      </c>
      <c r="Y167" s="1" t="str">
        <f>VLOOKUP(V167,門市狀態!G:H,2,FALSE)</f>
        <v>狄澤洋</v>
      </c>
      <c r="AA167" s="226" t="str">
        <f>IFERROR(VLOOKUP(B167,門市狀態!A:D,4,FALSE),"")</f>
        <v/>
      </c>
      <c r="AB167" s="232" t="str">
        <f>VLOOKUP(B167,門市主檔!A:B,2,FALSE)</f>
        <v>新北市民廣場</v>
      </c>
      <c r="AC167" s="265"/>
      <c r="AD167" s="421" t="s">
        <v>2</v>
      </c>
      <c r="AE167" s="232"/>
      <c r="AF167" s="232"/>
      <c r="AG167" s="257" t="s">
        <v>526</v>
      </c>
      <c r="AH167" s="232"/>
      <c r="AM167" s="420" t="s">
        <v>20</v>
      </c>
      <c r="AN167" s="420" t="s">
        <v>20</v>
      </c>
      <c r="AO167" s="420" t="s">
        <v>9320</v>
      </c>
      <c r="AP167" s="420" t="s">
        <v>9320</v>
      </c>
    </row>
    <row r="168" spans="1:42" ht="21.6" customHeight="1">
      <c r="A168" s="1">
        <v>171</v>
      </c>
      <c r="B168" s="1">
        <v>3243</v>
      </c>
      <c r="C168" s="3" t="s">
        <v>213</v>
      </c>
      <c r="D168" s="1" t="s">
        <v>9577</v>
      </c>
      <c r="F168" s="1" t="s">
        <v>9262</v>
      </c>
      <c r="G168" s="1" t="s">
        <v>9578</v>
      </c>
      <c r="H168" s="75" t="s">
        <v>9579</v>
      </c>
      <c r="I168" s="3" t="s">
        <v>9580</v>
      </c>
      <c r="J168" s="4" t="s">
        <v>9581</v>
      </c>
      <c r="U168" s="230" t="str">
        <f t="shared" ref="U168:U199" si="11">IFERROR(LEFT(J168,FIND("縣",J168)),IFERROR(LEFT(J168,FIND("市",J168)),J168))</f>
        <v>新北市</v>
      </c>
      <c r="V168" s="231" t="str">
        <f t="shared" si="9"/>
        <v>林口區</v>
      </c>
      <c r="W168" s="231" t="str">
        <f t="shared" si="10"/>
        <v>粉寮路一段101號(醒吾科技大學內生活大樓一樓餐飲中心美食廣場)</v>
      </c>
      <c r="X168" s="1" t="s">
        <v>419</v>
      </c>
      <c r="Y168" s="1" t="str">
        <f>VLOOKUP(V168,門市狀態!G:H,2,FALSE)</f>
        <v>吳宗鴻</v>
      </c>
      <c r="Z168" s="226" t="s">
        <v>62</v>
      </c>
      <c r="AA168" s="226" t="str">
        <f>IFERROR(VLOOKUP(B168,門市狀態!A:D,4,FALSE),"")</f>
        <v>閉店不保養</v>
      </c>
      <c r="AB168" s="232" t="str">
        <f>VLOOKUP(B168,門市主檔!A:B,2,FALSE)</f>
        <v>北縣醒吾店</v>
      </c>
      <c r="AC168" s="265"/>
      <c r="AD168" s="421" t="s">
        <v>2</v>
      </c>
      <c r="AE168" s="232"/>
      <c r="AF168" s="232"/>
      <c r="AG168" s="257" t="s">
        <v>526</v>
      </c>
      <c r="AH168" s="232" t="s">
        <v>9192</v>
      </c>
      <c r="AM168" s="420">
        <v>14701125</v>
      </c>
      <c r="AN168" s="420">
        <v>14701126</v>
      </c>
      <c r="AO168" s="420">
        <v>7210002869</v>
      </c>
      <c r="AP168" s="420" t="s">
        <v>20</v>
      </c>
    </row>
    <row r="169" spans="1:42" ht="21.6" customHeight="1">
      <c r="A169" s="1">
        <v>172</v>
      </c>
      <c r="B169" s="1" t="s">
        <v>60</v>
      </c>
      <c r="C169" s="3" t="s">
        <v>485</v>
      </c>
      <c r="D169" s="1" t="s">
        <v>9548</v>
      </c>
      <c r="F169" s="1" t="s">
        <v>9262</v>
      </c>
      <c r="G169" s="1" t="s">
        <v>9582</v>
      </c>
      <c r="H169" s="75" t="s">
        <v>9583</v>
      </c>
      <c r="I169" s="3" t="s">
        <v>9584</v>
      </c>
      <c r="J169" s="4" t="s">
        <v>9585</v>
      </c>
      <c r="U169" s="230" t="str">
        <f t="shared" si="11"/>
        <v>新北市</v>
      </c>
      <c r="V169" s="231" t="str">
        <f t="shared" si="9"/>
        <v>林口區</v>
      </c>
      <c r="W169" s="231" t="str">
        <f t="shared" si="10"/>
        <v>文化三路一段394巷12號</v>
      </c>
      <c r="X169" s="1" t="s">
        <v>419</v>
      </c>
      <c r="Y169" s="1" t="str">
        <f>VLOOKUP(V169,門市狀態!G:H,2,FALSE)</f>
        <v>吳宗鴻</v>
      </c>
      <c r="Z169" s="226" t="s">
        <v>61</v>
      </c>
      <c r="AA169" s="226" t="str">
        <f>IFERROR(VLOOKUP(B169,門市狀態!A:D,4,FALSE),"")</f>
        <v/>
      </c>
      <c r="AB169" s="232" t="str">
        <f>VLOOKUP(B169,門市主檔!A:B,2,FALSE)</f>
        <v>車麗屋林口店</v>
      </c>
      <c r="AC169" s="265"/>
      <c r="AD169" s="418"/>
      <c r="AE169" s="232"/>
      <c r="AF169" s="232"/>
      <c r="AG169" s="257" t="s">
        <v>55</v>
      </c>
      <c r="AH169" s="232"/>
      <c r="AM169" s="420" t="s">
        <v>9551</v>
      </c>
      <c r="AN169" s="420" t="s">
        <v>9551</v>
      </c>
      <c r="AO169" s="420" t="s">
        <v>9320</v>
      </c>
      <c r="AP169" s="420" t="s">
        <v>9320</v>
      </c>
    </row>
    <row r="170" spans="1:42" ht="21.6" customHeight="1">
      <c r="A170" s="1">
        <v>174</v>
      </c>
      <c r="B170" s="1">
        <v>3878</v>
      </c>
      <c r="C170" s="3" t="s">
        <v>500</v>
      </c>
      <c r="D170" s="1" t="s">
        <v>9255</v>
      </c>
      <c r="F170" s="1" t="s">
        <v>9262</v>
      </c>
      <c r="G170" s="1" t="s">
        <v>9578</v>
      </c>
      <c r="H170" s="75" t="s">
        <v>9579</v>
      </c>
      <c r="I170" s="3" t="s">
        <v>9586</v>
      </c>
      <c r="J170" s="4" t="s">
        <v>9587</v>
      </c>
      <c r="U170" s="230" t="str">
        <f t="shared" si="11"/>
        <v>新北市</v>
      </c>
      <c r="V170" s="231" t="str">
        <f t="shared" si="9"/>
        <v>林口區</v>
      </c>
      <c r="W170" s="231" t="str">
        <f t="shared" si="10"/>
        <v>湖北里湖子48號之1壹樓部份</v>
      </c>
      <c r="X170" s="1" t="s">
        <v>419</v>
      </c>
      <c r="Y170" s="1" t="str">
        <f>VLOOKUP(V170,門市狀態!G:H,2,FALSE)</f>
        <v>吳宗鴻</v>
      </c>
      <c r="AA170" s="226" t="str">
        <f>IFERROR(VLOOKUP(B170,門市狀態!A:D,4,FALSE),"")</f>
        <v/>
      </c>
      <c r="AB170" s="232" t="str">
        <f>VLOOKUP(B170,門市主檔!A:B,2,FALSE)</f>
        <v>林口清梅店</v>
      </c>
      <c r="AC170" s="265"/>
      <c r="AD170" s="421" t="s">
        <v>2</v>
      </c>
      <c r="AE170" s="232"/>
      <c r="AF170" s="232"/>
      <c r="AG170" s="257" t="s">
        <v>526</v>
      </c>
      <c r="AH170" s="232" t="s">
        <v>9192</v>
      </c>
      <c r="AM170" s="420" t="s">
        <v>20</v>
      </c>
      <c r="AN170" s="420" t="s">
        <v>20</v>
      </c>
      <c r="AO170" s="420">
        <v>7210002870</v>
      </c>
      <c r="AP170" s="420" t="s">
        <v>20</v>
      </c>
    </row>
    <row r="171" spans="1:42" ht="21.6" customHeight="1">
      <c r="A171" s="1">
        <v>175</v>
      </c>
      <c r="B171" s="1">
        <v>4057</v>
      </c>
      <c r="C171" s="3" t="s">
        <v>496</v>
      </c>
      <c r="D171" s="1" t="s">
        <v>9241</v>
      </c>
      <c r="F171" s="1" t="s">
        <v>9262</v>
      </c>
      <c r="G171" s="1" t="s">
        <v>9578</v>
      </c>
      <c r="H171" s="75" t="s">
        <v>9579</v>
      </c>
      <c r="I171" s="3" t="s">
        <v>9588</v>
      </c>
      <c r="J171" s="4" t="s">
        <v>9589</v>
      </c>
      <c r="U171" s="230" t="str">
        <f t="shared" si="11"/>
        <v>新北市</v>
      </c>
      <c r="V171" s="231" t="str">
        <f t="shared" si="9"/>
        <v>林口區</v>
      </c>
      <c r="W171" s="231" t="str">
        <f t="shared" si="10"/>
        <v>文化三路一段613、615號1樓全部</v>
      </c>
      <c r="X171" s="1" t="s">
        <v>419</v>
      </c>
      <c r="Y171" s="1" t="str">
        <f>VLOOKUP(V171,門市狀態!G:H,2,FALSE)</f>
        <v>吳宗鴻</v>
      </c>
      <c r="AA171" s="226" t="str">
        <f>IFERROR(VLOOKUP(B171,門市狀態!A:D,4,FALSE),"")</f>
        <v/>
      </c>
      <c r="AB171" s="232" t="str">
        <f>VLOOKUP(B171,門市主檔!A:B,2,FALSE)</f>
        <v>林口香澄店</v>
      </c>
      <c r="AC171" s="265"/>
      <c r="AD171" s="421" t="s">
        <v>2</v>
      </c>
      <c r="AE171" s="232"/>
      <c r="AF171" s="232"/>
      <c r="AG171" s="257" t="s">
        <v>526</v>
      </c>
      <c r="AH171" s="232" t="s">
        <v>9192</v>
      </c>
      <c r="AM171" s="420" t="s">
        <v>20</v>
      </c>
      <c r="AN171" s="420" t="s">
        <v>20</v>
      </c>
      <c r="AO171" s="420">
        <v>7210002871</v>
      </c>
      <c r="AP171" s="420" t="s">
        <v>20</v>
      </c>
    </row>
    <row r="172" spans="1:42" ht="21.6" customHeight="1">
      <c r="A172" s="1">
        <v>176</v>
      </c>
      <c r="B172" s="1">
        <v>4282</v>
      </c>
      <c r="C172" s="3" t="s">
        <v>1753</v>
      </c>
      <c r="D172" s="1" t="s">
        <v>9255</v>
      </c>
      <c r="F172" s="1" t="s">
        <v>9262</v>
      </c>
      <c r="G172" s="1" t="s">
        <v>9578</v>
      </c>
      <c r="H172" s="75" t="s">
        <v>9579</v>
      </c>
      <c r="I172" s="3" t="s">
        <v>9590</v>
      </c>
      <c r="J172" s="4" t="s">
        <v>9591</v>
      </c>
      <c r="U172" s="230" t="str">
        <f t="shared" si="11"/>
        <v>新北市</v>
      </c>
      <c r="V172" s="231" t="str">
        <f t="shared" si="9"/>
        <v>林口區</v>
      </c>
      <c r="W172" s="231" t="str">
        <f t="shared" si="10"/>
        <v>文化北路一段258號一樓</v>
      </c>
      <c r="X172" s="1" t="s">
        <v>419</v>
      </c>
      <c r="Y172" s="1" t="str">
        <f>VLOOKUP(V172,門市狀態!G:H,2,FALSE)</f>
        <v>吳宗鴻</v>
      </c>
      <c r="AA172" s="226" t="str">
        <f>IFERROR(VLOOKUP(B172,門市狀態!A:D,4,FALSE),"")</f>
        <v/>
      </c>
      <c r="AB172" s="232" t="str">
        <f>VLOOKUP(B172,門市主檔!A:B,2,FALSE)</f>
        <v>林口建林店</v>
      </c>
      <c r="AC172" s="265"/>
      <c r="AD172" s="421" t="s">
        <v>2</v>
      </c>
      <c r="AE172" s="232"/>
      <c r="AF172" s="232"/>
      <c r="AG172" s="257" t="s">
        <v>526</v>
      </c>
      <c r="AH172" s="232" t="s">
        <v>9192</v>
      </c>
      <c r="AM172" s="420" t="s">
        <v>20</v>
      </c>
      <c r="AN172" s="420" t="s">
        <v>20</v>
      </c>
      <c r="AO172" s="420">
        <v>7210002873</v>
      </c>
      <c r="AP172" s="420" t="s">
        <v>20</v>
      </c>
    </row>
    <row r="173" spans="1:42" ht="21.6" customHeight="1">
      <c r="A173" s="1">
        <v>177</v>
      </c>
      <c r="B173" s="1">
        <v>4326</v>
      </c>
      <c r="C173" s="3" t="s">
        <v>481</v>
      </c>
      <c r="D173" s="1" t="s">
        <v>9255</v>
      </c>
      <c r="F173" s="1" t="s">
        <v>9262</v>
      </c>
      <c r="G173" s="1" t="s">
        <v>9578</v>
      </c>
      <c r="H173" s="75" t="s">
        <v>9579</v>
      </c>
      <c r="I173" s="3" t="s">
        <v>9592</v>
      </c>
      <c r="J173" s="4" t="s">
        <v>9593</v>
      </c>
      <c r="U173" s="230" t="str">
        <f t="shared" si="11"/>
        <v>新北市</v>
      </c>
      <c r="V173" s="231" t="str">
        <f t="shared" si="9"/>
        <v>林口區</v>
      </c>
      <c r="W173" s="231" t="str">
        <f t="shared" si="10"/>
        <v>忠孝路1號1樓</v>
      </c>
      <c r="X173" s="1" t="s">
        <v>419</v>
      </c>
      <c r="Y173" s="1" t="str">
        <f>VLOOKUP(V173,門市狀態!G:H,2,FALSE)</f>
        <v>吳宗鴻</v>
      </c>
      <c r="AA173" s="226" t="str">
        <f>IFERROR(VLOOKUP(B173,門市狀態!A:D,4,FALSE),"")</f>
        <v/>
      </c>
      <c r="AB173" s="232" t="str">
        <f>VLOOKUP(B173,門市主檔!A:B,2,FALSE)</f>
        <v>林口建安店</v>
      </c>
      <c r="AC173" s="265"/>
      <c r="AD173" s="421" t="s">
        <v>2</v>
      </c>
      <c r="AE173" s="232"/>
      <c r="AF173" s="232"/>
      <c r="AG173" s="257" t="s">
        <v>526</v>
      </c>
      <c r="AH173" s="232" t="s">
        <v>9192</v>
      </c>
      <c r="AM173" s="420" t="s">
        <v>20</v>
      </c>
      <c r="AN173" s="420" t="s">
        <v>20</v>
      </c>
      <c r="AO173" s="420">
        <v>7210002874</v>
      </c>
      <c r="AP173" s="420" t="s">
        <v>20</v>
      </c>
    </row>
    <row r="174" spans="1:42" ht="21.6" customHeight="1">
      <c r="A174" s="1">
        <v>178</v>
      </c>
      <c r="B174" s="1">
        <v>4483</v>
      </c>
      <c r="C174" s="3" t="s">
        <v>2120</v>
      </c>
      <c r="D174" s="1" t="s">
        <v>9255</v>
      </c>
      <c r="F174" s="1" t="s">
        <v>9262</v>
      </c>
      <c r="G174" s="1" t="s">
        <v>9578</v>
      </c>
      <c r="H174" s="75" t="s">
        <v>9579</v>
      </c>
      <c r="I174" s="3" t="s">
        <v>9594</v>
      </c>
      <c r="J174" s="4" t="s">
        <v>9595</v>
      </c>
      <c r="U174" s="230" t="str">
        <f t="shared" si="11"/>
        <v>新北市</v>
      </c>
      <c r="V174" s="231" t="str">
        <f t="shared" si="9"/>
        <v>林口區</v>
      </c>
      <c r="W174" s="231" t="str">
        <f t="shared" si="10"/>
        <v>仁愛路一段619號</v>
      </c>
      <c r="X174" s="1" t="s">
        <v>419</v>
      </c>
      <c r="Y174" s="1" t="str">
        <f>VLOOKUP(V174,門市狀態!G:H,2,FALSE)</f>
        <v>吳宗鴻</v>
      </c>
      <c r="AA174" s="226" t="str">
        <f>IFERROR(VLOOKUP(B174,門市狀態!A:D,4,FALSE),"")</f>
        <v/>
      </c>
      <c r="AB174" s="232" t="str">
        <f>VLOOKUP(B174,門市主檔!A:B,2,FALSE)</f>
        <v>林口築夢店</v>
      </c>
      <c r="AC174" s="265"/>
      <c r="AD174" s="421" t="s">
        <v>2</v>
      </c>
      <c r="AE174" s="232"/>
      <c r="AF174" s="232"/>
      <c r="AG174" s="257" t="s">
        <v>526</v>
      </c>
      <c r="AH174" s="232" t="s">
        <v>9192</v>
      </c>
      <c r="AM174" s="420" t="s">
        <v>20</v>
      </c>
      <c r="AN174" s="420" t="s">
        <v>20</v>
      </c>
      <c r="AO174" s="420">
        <v>7210002875</v>
      </c>
      <c r="AP174" s="420" t="s">
        <v>20</v>
      </c>
    </row>
    <row r="175" spans="1:42" ht="21.6" customHeight="1">
      <c r="A175" s="1">
        <v>179</v>
      </c>
      <c r="B175" s="1">
        <v>4514</v>
      </c>
      <c r="C175" s="3" t="s">
        <v>2114</v>
      </c>
      <c r="D175" s="1" t="s">
        <v>9241</v>
      </c>
      <c r="F175" s="1" t="s">
        <v>9262</v>
      </c>
      <c r="G175" s="1" t="s">
        <v>9578</v>
      </c>
      <c r="H175" s="75" t="s">
        <v>9579</v>
      </c>
      <c r="I175" s="3" t="s">
        <v>9596</v>
      </c>
      <c r="J175" s="4" t="s">
        <v>9597</v>
      </c>
      <c r="U175" s="230" t="str">
        <f t="shared" si="11"/>
        <v>新北市</v>
      </c>
      <c r="V175" s="231" t="str">
        <f t="shared" si="9"/>
        <v>林口區</v>
      </c>
      <c r="W175" s="231" t="str">
        <f t="shared" si="10"/>
        <v>自強二街8、10號</v>
      </c>
      <c r="X175" s="1" t="s">
        <v>419</v>
      </c>
      <c r="Y175" s="1" t="str">
        <f>VLOOKUP(V175,門市狀態!G:H,2,FALSE)</f>
        <v>吳宗鴻</v>
      </c>
      <c r="AA175" s="226" t="str">
        <f>IFERROR(VLOOKUP(B175,門市狀態!A:D,4,FALSE),"")</f>
        <v/>
      </c>
      <c r="AB175" s="232" t="str">
        <f>VLOOKUP(B175,門市主檔!A:B,2,FALSE)</f>
        <v>林口老師店</v>
      </c>
      <c r="AC175" s="265"/>
      <c r="AD175" s="421" t="s">
        <v>2</v>
      </c>
      <c r="AE175" s="232"/>
      <c r="AF175" s="232"/>
      <c r="AG175" s="257" t="s">
        <v>526</v>
      </c>
      <c r="AH175" s="232" t="s">
        <v>9192</v>
      </c>
      <c r="AM175" s="420">
        <v>14702447</v>
      </c>
      <c r="AN175" s="420">
        <v>14702448</v>
      </c>
      <c r="AO175" s="420">
        <v>7210002876</v>
      </c>
      <c r="AP175" s="420" t="s">
        <v>20</v>
      </c>
    </row>
    <row r="176" spans="1:42" ht="21.6" customHeight="1">
      <c r="A176" s="1">
        <v>129</v>
      </c>
      <c r="B176" s="317">
        <v>2380</v>
      </c>
      <c r="C176" s="318" t="s">
        <v>223</v>
      </c>
      <c r="J176" s="4" t="s">
        <v>9598</v>
      </c>
      <c r="U176" s="266" t="str">
        <f t="shared" si="11"/>
        <v>新北市</v>
      </c>
      <c r="V176" s="264" t="str">
        <f t="shared" si="9"/>
        <v>永和區</v>
      </c>
      <c r="W176" s="264" t="str">
        <f t="shared" si="10"/>
        <v>永平路164號</v>
      </c>
      <c r="X176" s="1" t="s">
        <v>419</v>
      </c>
      <c r="Y176" s="1" t="str">
        <f>VLOOKUP(V176,門市狀態!G:H,2,FALSE)</f>
        <v>劉柏均</v>
      </c>
      <c r="AA176" s="226" t="str">
        <f>IFERROR(VLOOKUP(B176,門市狀態!A:D,4,FALSE),"")</f>
        <v/>
      </c>
      <c r="AB176" s="232" t="str">
        <f>VLOOKUP(B176,門市主檔!A:B,2,FALSE)</f>
        <v>永和樂華夜市</v>
      </c>
      <c r="AC176" s="265"/>
      <c r="AD176" s="421" t="s">
        <v>2</v>
      </c>
      <c r="AE176" s="232"/>
      <c r="AF176" s="232" t="s">
        <v>109</v>
      </c>
      <c r="AG176" s="257" t="s">
        <v>526</v>
      </c>
      <c r="AH176" s="232" t="s">
        <v>9192</v>
      </c>
      <c r="AI176" s="473">
        <v>46185</v>
      </c>
      <c r="AM176" s="420" t="s">
        <v>20</v>
      </c>
      <c r="AN176" s="420" t="s">
        <v>20</v>
      </c>
      <c r="AO176" s="420">
        <v>7210002985</v>
      </c>
      <c r="AP176" s="420" t="s">
        <v>20</v>
      </c>
    </row>
    <row r="177" spans="1:42" ht="21.6" customHeight="1">
      <c r="A177" s="1">
        <v>181</v>
      </c>
      <c r="B177" s="1">
        <v>4834</v>
      </c>
      <c r="C177" s="3" t="s">
        <v>472</v>
      </c>
      <c r="D177" s="1" t="s">
        <v>9241</v>
      </c>
      <c r="F177" s="1" t="s">
        <v>9262</v>
      </c>
      <c r="G177" s="1" t="s">
        <v>9578</v>
      </c>
      <c r="H177" s="75" t="s">
        <v>9579</v>
      </c>
      <c r="I177" s="3" t="s">
        <v>9599</v>
      </c>
      <c r="J177" s="4" t="s">
        <v>9600</v>
      </c>
      <c r="U177" s="230" t="str">
        <f t="shared" si="11"/>
        <v>新北市</v>
      </c>
      <c r="V177" s="231" t="str">
        <f t="shared" si="9"/>
        <v>林口區</v>
      </c>
      <c r="W177" s="231" t="str">
        <f t="shared" si="10"/>
        <v>文化三路一段39巷297號1、2樓</v>
      </c>
      <c r="X177" s="1" t="s">
        <v>419</v>
      </c>
      <c r="Y177" s="1" t="str">
        <f>VLOOKUP(V177,門市狀態!G:H,2,FALSE)</f>
        <v>吳宗鴻</v>
      </c>
      <c r="AA177" s="226" t="str">
        <f>IFERROR(VLOOKUP(B177,門市狀態!A:D,4,FALSE),"")</f>
        <v/>
      </c>
      <c r="AB177" s="232" t="str">
        <f>VLOOKUP(B177,門市主檔!A:B,2,FALSE)</f>
        <v>林口大千苑店</v>
      </c>
      <c r="AC177" s="265"/>
      <c r="AD177" s="421" t="s">
        <v>2</v>
      </c>
      <c r="AE177" s="232"/>
      <c r="AF177" s="232"/>
      <c r="AG177" s="257" t="s">
        <v>526</v>
      </c>
      <c r="AH177" s="232" t="s">
        <v>9192</v>
      </c>
      <c r="AM177" s="420">
        <v>14702885</v>
      </c>
      <c r="AN177" s="420">
        <v>14702886</v>
      </c>
      <c r="AO177" s="420">
        <v>7210002879</v>
      </c>
      <c r="AP177" s="420" t="s">
        <v>20</v>
      </c>
    </row>
    <row r="178" spans="1:42" ht="21.6" customHeight="1">
      <c r="A178" s="1">
        <v>258</v>
      </c>
      <c r="B178" s="271">
        <v>4456</v>
      </c>
      <c r="C178" s="272" t="s">
        <v>197</v>
      </c>
      <c r="J178" s="4" t="s">
        <v>9601</v>
      </c>
      <c r="U178" s="266" t="str">
        <f t="shared" si="11"/>
        <v>桃園市</v>
      </c>
      <c r="V178" s="264" t="str">
        <f t="shared" si="9"/>
        <v>蘆竹區</v>
      </c>
      <c r="W178" s="264" t="str">
        <f t="shared" si="10"/>
        <v>大新路818、820號    </v>
      </c>
      <c r="X178" s="1" t="s">
        <v>419</v>
      </c>
      <c r="Y178" s="1" t="str">
        <f>VLOOKUP(V178,門市狀態!G:H,2,FALSE)</f>
        <v>吳宗鴻</v>
      </c>
      <c r="AA178" s="226" t="str">
        <f>IFERROR(VLOOKUP(B178,門市狀態!A:D,4,FALSE),"")</f>
        <v/>
      </c>
      <c r="AB178" s="232" t="str">
        <f>VLOOKUP(B178,門市主檔!A:B,2,FALSE)</f>
        <v>蘆竹華麗店</v>
      </c>
      <c r="AC178" s="265"/>
      <c r="AD178" s="421" t="s">
        <v>2</v>
      </c>
      <c r="AE178" s="232"/>
      <c r="AF178" s="232" t="s">
        <v>109</v>
      </c>
      <c r="AG178" s="257" t="s">
        <v>526</v>
      </c>
      <c r="AH178" s="232" t="s">
        <v>9192</v>
      </c>
      <c r="AI178" s="473">
        <v>46168</v>
      </c>
      <c r="AM178" s="420" t="s">
        <v>20</v>
      </c>
      <c r="AN178" s="420" t="s">
        <v>20</v>
      </c>
      <c r="AO178" s="420">
        <v>7210002739</v>
      </c>
      <c r="AP178" s="420" t="s">
        <v>20</v>
      </c>
    </row>
    <row r="179" spans="1:42" ht="21.6" customHeight="1">
      <c r="A179" s="1">
        <v>183</v>
      </c>
      <c r="B179" s="1">
        <v>5364</v>
      </c>
      <c r="C179" s="3" t="s">
        <v>411</v>
      </c>
      <c r="D179" s="1"/>
      <c r="F179" s="1"/>
      <c r="G179" s="1"/>
      <c r="H179" s="75"/>
      <c r="J179" s="4" t="s">
        <v>9602</v>
      </c>
      <c r="U179" s="230" t="str">
        <f t="shared" si="11"/>
        <v>新北市</v>
      </c>
      <c r="V179" s="231" t="str">
        <f t="shared" si="9"/>
        <v>林口區</v>
      </c>
      <c r="W179" s="231" t="str">
        <f t="shared" si="10"/>
        <v>中正路100號一樓</v>
      </c>
      <c r="X179" s="1" t="s">
        <v>419</v>
      </c>
      <c r="Y179" s="1" t="str">
        <f>VLOOKUP(V179,門市狀態!G:H,2,FALSE)</f>
        <v>吳宗鴻</v>
      </c>
      <c r="AA179" s="226" t="str">
        <f>IFERROR(VLOOKUP(B179,門市狀態!A:D,4,FALSE),"")</f>
        <v/>
      </c>
      <c r="AB179" s="232" t="str">
        <f>VLOOKUP(B179,門市主檔!A:B,2,FALSE)</f>
        <v>林口舊街店</v>
      </c>
      <c r="AC179" s="265"/>
      <c r="AD179" s="421" t="s">
        <v>2</v>
      </c>
      <c r="AE179" s="232"/>
      <c r="AF179" s="232"/>
      <c r="AG179" s="257" t="s">
        <v>526</v>
      </c>
      <c r="AH179" s="232" t="s">
        <v>9192</v>
      </c>
      <c r="AM179" s="420" t="s">
        <v>20</v>
      </c>
      <c r="AN179" s="420" t="s">
        <v>20</v>
      </c>
      <c r="AO179" s="420">
        <v>7210002880</v>
      </c>
      <c r="AP179" s="420" t="s">
        <v>20</v>
      </c>
    </row>
    <row r="180" spans="1:42" ht="21.6" customHeight="1">
      <c r="A180" s="1">
        <v>184</v>
      </c>
      <c r="B180" s="1">
        <v>2267</v>
      </c>
      <c r="C180" s="3" t="s">
        <v>2400</v>
      </c>
      <c r="D180" s="1" t="s">
        <v>9247</v>
      </c>
      <c r="F180" s="1" t="s">
        <v>9250</v>
      </c>
      <c r="G180" s="1" t="s">
        <v>9270</v>
      </c>
      <c r="H180" s="75" t="s">
        <v>9271</v>
      </c>
      <c r="I180" s="3" t="s">
        <v>9603</v>
      </c>
      <c r="J180" s="4" t="s">
        <v>9604</v>
      </c>
      <c r="U180" s="230" t="str">
        <f t="shared" si="11"/>
        <v>新北市</v>
      </c>
      <c r="V180" s="231" t="str">
        <f t="shared" si="9"/>
        <v>金山區</v>
      </c>
      <c r="W180" s="231" t="str">
        <f t="shared" si="10"/>
        <v>中正路26號</v>
      </c>
      <c r="X180" s="1" t="s">
        <v>419</v>
      </c>
      <c r="Y180" s="1" t="str">
        <f>VLOOKUP(V180,門市狀態!G:H,2,FALSE)</f>
        <v>吳宗鴻</v>
      </c>
      <c r="AA180" s="226" t="str">
        <f>IFERROR(VLOOKUP(B180,門市狀態!A:D,4,FALSE),"")</f>
        <v/>
      </c>
      <c r="AB180" s="232" t="str">
        <f>VLOOKUP(B180,門市主檔!A:B,2,FALSE)</f>
        <v>北縣金陽店</v>
      </c>
      <c r="AC180" s="265"/>
      <c r="AD180" s="421" t="s">
        <v>2</v>
      </c>
      <c r="AE180" s="232"/>
      <c r="AF180" s="232"/>
      <c r="AG180" s="257" t="s">
        <v>526</v>
      </c>
      <c r="AH180" s="232" t="s">
        <v>9192</v>
      </c>
      <c r="AM180" s="420">
        <v>14700553</v>
      </c>
      <c r="AN180" s="420" t="s">
        <v>20</v>
      </c>
      <c r="AO180" s="420">
        <v>7210002881</v>
      </c>
      <c r="AP180" s="420" t="s">
        <v>20</v>
      </c>
    </row>
    <row r="181" spans="1:42" ht="21.6" customHeight="1">
      <c r="A181" s="1">
        <v>185</v>
      </c>
      <c r="B181" s="1">
        <v>4906</v>
      </c>
      <c r="C181" s="3" t="s">
        <v>2396</v>
      </c>
      <c r="D181" s="1" t="s">
        <v>9247</v>
      </c>
      <c r="F181" s="1" t="s">
        <v>9250</v>
      </c>
      <c r="G181" s="1" t="s">
        <v>9270</v>
      </c>
      <c r="H181" s="75" t="s">
        <v>9271</v>
      </c>
      <c r="I181" s="3" t="s">
        <v>9605</v>
      </c>
      <c r="J181" s="4" t="s">
        <v>9606</v>
      </c>
      <c r="U181" s="230" t="str">
        <f t="shared" si="11"/>
        <v>新北市</v>
      </c>
      <c r="V181" s="231" t="str">
        <f t="shared" si="9"/>
        <v>金山區</v>
      </c>
      <c r="W181" s="231" t="str">
        <f t="shared" si="10"/>
        <v xml:space="preserve">仁愛路66、68號 </v>
      </c>
      <c r="X181" s="1" t="s">
        <v>419</v>
      </c>
      <c r="Y181" s="1" t="str">
        <f>VLOOKUP(V181,門市狀態!G:H,2,FALSE)</f>
        <v>吳宗鴻</v>
      </c>
      <c r="AA181" s="226" t="str">
        <f>IFERROR(VLOOKUP(B181,門市狀態!A:D,4,FALSE),"")</f>
        <v/>
      </c>
      <c r="AB181" s="232" t="str">
        <f>VLOOKUP(B181,門市主檔!A:B,2,FALSE)</f>
        <v>金山銀山店</v>
      </c>
      <c r="AC181" s="265"/>
      <c r="AD181" s="421" t="s">
        <v>2</v>
      </c>
      <c r="AE181" s="232" t="s">
        <v>9236</v>
      </c>
      <c r="AF181" s="232"/>
      <c r="AG181" s="257" t="s">
        <v>526</v>
      </c>
      <c r="AH181" s="232" t="s">
        <v>9192</v>
      </c>
      <c r="AM181" s="420">
        <v>14703375</v>
      </c>
      <c r="AN181" s="420">
        <v>14703376</v>
      </c>
      <c r="AO181" s="420">
        <v>7210002882</v>
      </c>
      <c r="AP181" s="420" t="s">
        <v>20</v>
      </c>
    </row>
    <row r="182" spans="1:42" ht="21.6" customHeight="1">
      <c r="A182" s="1">
        <v>186</v>
      </c>
      <c r="B182" s="1">
        <v>3137</v>
      </c>
      <c r="C182" s="3" t="s">
        <v>301</v>
      </c>
      <c r="D182" s="1" t="s">
        <v>9255</v>
      </c>
      <c r="F182" s="1" t="s">
        <v>9262</v>
      </c>
      <c r="G182" s="1" t="s">
        <v>9607</v>
      </c>
      <c r="H182" s="75" t="s">
        <v>9608</v>
      </c>
      <c r="I182" s="3" t="s">
        <v>9609</v>
      </c>
      <c r="J182" s="4" t="s">
        <v>9610</v>
      </c>
      <c r="U182" s="230" t="str">
        <f t="shared" si="11"/>
        <v>新北市</v>
      </c>
      <c r="V182" s="231" t="str">
        <f t="shared" si="9"/>
        <v>泰山區</v>
      </c>
      <c r="W182" s="231" t="str">
        <f t="shared" si="10"/>
        <v>泰林路三段22號</v>
      </c>
      <c r="X182" s="1" t="s">
        <v>419</v>
      </c>
      <c r="Y182" s="1" t="str">
        <f>VLOOKUP(V182,門市狀態!G:H,2,FALSE)</f>
        <v>吳宗鴻</v>
      </c>
      <c r="Z182" s="226" t="s">
        <v>62</v>
      </c>
      <c r="AA182" s="226" t="str">
        <f>IFERROR(VLOOKUP(B182,門市狀態!A:D,4,FALSE),"")</f>
        <v/>
      </c>
      <c r="AB182" s="232" t="str">
        <f>VLOOKUP(B182,門市主檔!A:B,2,FALSE)</f>
        <v>北縣黎明店</v>
      </c>
      <c r="AC182" s="265"/>
      <c r="AD182" s="421" t="s">
        <v>2</v>
      </c>
      <c r="AE182" s="232" t="s">
        <v>9236</v>
      </c>
      <c r="AF182" s="232"/>
      <c r="AG182" s="257" t="s">
        <v>526</v>
      </c>
      <c r="AH182" s="232" t="s">
        <v>9192</v>
      </c>
      <c r="AM182" s="420">
        <v>14701075</v>
      </c>
      <c r="AN182" s="420">
        <v>14701076</v>
      </c>
      <c r="AO182" s="420">
        <v>7210002883</v>
      </c>
      <c r="AP182" s="420" t="s">
        <v>20</v>
      </c>
    </row>
    <row r="183" spans="1:42" ht="21.6" customHeight="1">
      <c r="A183" s="1">
        <v>187</v>
      </c>
      <c r="B183" s="1">
        <v>3606</v>
      </c>
      <c r="C183" s="3" t="s">
        <v>1664</v>
      </c>
      <c r="D183" s="1" t="s">
        <v>9241</v>
      </c>
      <c r="F183" s="1" t="s">
        <v>9262</v>
      </c>
      <c r="G183" s="1" t="s">
        <v>9607</v>
      </c>
      <c r="H183" s="75" t="s">
        <v>9608</v>
      </c>
      <c r="I183" s="3" t="s">
        <v>9611</v>
      </c>
      <c r="J183" s="4" t="s">
        <v>9612</v>
      </c>
      <c r="U183" s="230" t="str">
        <f t="shared" si="11"/>
        <v>新北市</v>
      </c>
      <c r="V183" s="231" t="str">
        <f t="shared" si="9"/>
        <v>泰山區</v>
      </c>
      <c r="W183" s="231" t="str">
        <f t="shared" si="10"/>
        <v>明志路二段324、326號一樓</v>
      </c>
      <c r="X183" s="1" t="s">
        <v>419</v>
      </c>
      <c r="Y183" s="1" t="str">
        <f>VLOOKUP(V183,門市狀態!G:H,2,FALSE)</f>
        <v>吳宗鴻</v>
      </c>
      <c r="AA183" s="226" t="str">
        <f>IFERROR(VLOOKUP(B183,門市狀態!A:D,4,FALSE),"")</f>
        <v/>
      </c>
      <c r="AB183" s="232" t="str">
        <f>VLOOKUP(B183,門市主檔!A:B,2,FALSE)</f>
        <v>北縣泰富店</v>
      </c>
      <c r="AC183" s="265"/>
      <c r="AD183" s="421" t="s">
        <v>2</v>
      </c>
      <c r="AE183" s="232"/>
      <c r="AF183" s="232"/>
      <c r="AG183" s="257" t="s">
        <v>526</v>
      </c>
      <c r="AH183" s="232" t="s">
        <v>9192</v>
      </c>
      <c r="AM183" s="420">
        <v>14701465</v>
      </c>
      <c r="AN183" s="420">
        <v>14701466</v>
      </c>
      <c r="AO183" s="420">
        <v>7210002884</v>
      </c>
      <c r="AP183" s="420" t="s">
        <v>20</v>
      </c>
    </row>
    <row r="184" spans="1:42" ht="21.6" customHeight="1">
      <c r="A184" s="1">
        <v>188</v>
      </c>
      <c r="B184" s="1">
        <v>4656</v>
      </c>
      <c r="C184" s="3" t="s">
        <v>1668</v>
      </c>
      <c r="D184" s="1" t="s">
        <v>9241</v>
      </c>
      <c r="F184" s="1" t="s">
        <v>9262</v>
      </c>
      <c r="G184" s="1" t="s">
        <v>9607</v>
      </c>
      <c r="H184" s="75" t="s">
        <v>9608</v>
      </c>
      <c r="I184" s="3" t="s">
        <v>9613</v>
      </c>
      <c r="J184" s="4" t="s">
        <v>9614</v>
      </c>
      <c r="U184" s="230" t="str">
        <f t="shared" si="11"/>
        <v>新北市</v>
      </c>
      <c r="V184" s="231" t="str">
        <f t="shared" si="9"/>
        <v>泰山區</v>
      </c>
      <c r="W184" s="231" t="str">
        <f t="shared" si="10"/>
        <v>新民路10、12號一樓</v>
      </c>
      <c r="X184" s="1" t="s">
        <v>419</v>
      </c>
      <c r="Y184" s="1" t="str">
        <f>VLOOKUP(V184,門市狀態!G:H,2,FALSE)</f>
        <v>吳宗鴻</v>
      </c>
      <c r="AA184" s="226" t="str">
        <f>IFERROR(VLOOKUP(B184,門市狀態!A:D,4,FALSE),"")</f>
        <v/>
      </c>
      <c r="AB184" s="232" t="str">
        <f>VLOOKUP(B184,門市主檔!A:B,2,FALSE)</f>
        <v>泰山新民店</v>
      </c>
      <c r="AC184" s="265"/>
      <c r="AD184" s="421" t="s">
        <v>2</v>
      </c>
      <c r="AE184" s="232"/>
      <c r="AF184" s="232"/>
      <c r="AG184" s="257" t="s">
        <v>526</v>
      </c>
      <c r="AH184" s="232" t="s">
        <v>9192</v>
      </c>
      <c r="AM184" s="420">
        <v>14702719</v>
      </c>
      <c r="AN184" s="420">
        <v>14702720</v>
      </c>
      <c r="AO184" s="420">
        <v>7210002885</v>
      </c>
      <c r="AP184" s="420" t="s">
        <v>20</v>
      </c>
    </row>
    <row r="185" spans="1:42" ht="21.6" customHeight="1">
      <c r="A185" s="1">
        <v>189</v>
      </c>
      <c r="B185" s="1">
        <v>3751</v>
      </c>
      <c r="C185" s="3" t="s">
        <v>716</v>
      </c>
      <c r="D185" s="1" t="s">
        <v>9241</v>
      </c>
      <c r="F185" s="1" t="s">
        <v>9250</v>
      </c>
      <c r="G185" s="1" t="s">
        <v>9615</v>
      </c>
      <c r="H185" s="75" t="s">
        <v>9616</v>
      </c>
      <c r="I185" s="3" t="s">
        <v>9617</v>
      </c>
      <c r="J185" s="4" t="s">
        <v>9618</v>
      </c>
      <c r="U185" s="230" t="str">
        <f t="shared" si="11"/>
        <v>新北市</v>
      </c>
      <c r="V185" s="231" t="str">
        <f t="shared" si="9"/>
        <v>淡水區</v>
      </c>
      <c r="W185" s="231" t="str">
        <f t="shared" si="10"/>
        <v>真理街32號</v>
      </c>
      <c r="X185" s="1" t="s">
        <v>419</v>
      </c>
      <c r="Y185" s="1" t="str">
        <f>VLOOKUP(V185,門市狀態!G:H,2,FALSE)</f>
        <v>吳宗鴻</v>
      </c>
      <c r="Z185" s="226" t="s">
        <v>62</v>
      </c>
      <c r="AA185" s="226" t="str">
        <f>IFERROR(VLOOKUP(B185,門市狀態!A:D,4,FALSE),"")</f>
        <v/>
      </c>
      <c r="AB185" s="232" t="str">
        <f>VLOOKUP(B185,門市主檔!A:B,2,FALSE)</f>
        <v>淡水真理大</v>
      </c>
      <c r="AC185" s="265"/>
      <c r="AD185" s="421" t="s">
        <v>2</v>
      </c>
      <c r="AE185" s="232"/>
      <c r="AF185" s="232"/>
      <c r="AG185" s="257" t="s">
        <v>526</v>
      </c>
      <c r="AH185" s="232" t="s">
        <v>9192</v>
      </c>
      <c r="AM185" s="420">
        <v>14701491</v>
      </c>
      <c r="AN185" s="420">
        <v>14701492</v>
      </c>
      <c r="AO185" s="420">
        <v>7210002889</v>
      </c>
      <c r="AP185" s="420" t="s">
        <v>20</v>
      </c>
    </row>
    <row r="186" spans="1:42" ht="21.6" customHeight="1">
      <c r="A186" s="1">
        <v>190</v>
      </c>
      <c r="B186" s="1">
        <v>2749</v>
      </c>
      <c r="C186" s="3" t="s">
        <v>2143</v>
      </c>
      <c r="D186" s="1" t="s">
        <v>9241</v>
      </c>
      <c r="F186" s="1" t="s">
        <v>9250</v>
      </c>
      <c r="G186" s="1" t="s">
        <v>9270</v>
      </c>
      <c r="H186" s="75" t="s">
        <v>9271</v>
      </c>
      <c r="I186" s="3" t="s">
        <v>9619</v>
      </c>
      <c r="J186" s="4" t="s">
        <v>9620</v>
      </c>
      <c r="U186" s="230" t="str">
        <f t="shared" si="11"/>
        <v>新北市</v>
      </c>
      <c r="V186" s="231" t="str">
        <f t="shared" si="9"/>
        <v>淡水區</v>
      </c>
      <c r="W186" s="231" t="str">
        <f t="shared" si="10"/>
        <v>淡金路5段20-22號</v>
      </c>
      <c r="X186" s="1" t="s">
        <v>419</v>
      </c>
      <c r="Y186" s="1" t="str">
        <f>VLOOKUP(V186,門市狀態!G:H,2,FALSE)</f>
        <v>吳宗鴻</v>
      </c>
      <c r="AA186" s="226" t="str">
        <f>IFERROR(VLOOKUP(B186,門市狀態!A:D,4,FALSE),"")</f>
        <v/>
      </c>
      <c r="AB186" s="232" t="str">
        <f>VLOOKUP(B186,門市主檔!A:B,2,FALSE)</f>
        <v>淡水灰瑤子</v>
      </c>
      <c r="AC186" s="265"/>
      <c r="AD186" s="421" t="s">
        <v>2</v>
      </c>
      <c r="AE186" s="232"/>
      <c r="AF186" s="232"/>
      <c r="AG186" s="257" t="s">
        <v>526</v>
      </c>
      <c r="AH186" s="232" t="s">
        <v>9192</v>
      </c>
      <c r="AM186" s="420">
        <v>14700885</v>
      </c>
      <c r="AN186" s="420">
        <v>14700886</v>
      </c>
      <c r="AO186" s="420">
        <v>7210002887</v>
      </c>
      <c r="AP186" s="420" t="s">
        <v>20</v>
      </c>
    </row>
    <row r="187" spans="1:42" ht="21.6" customHeight="1">
      <c r="A187" s="1">
        <v>191</v>
      </c>
      <c r="B187" s="1">
        <v>4298</v>
      </c>
      <c r="C187" s="3" t="s">
        <v>743</v>
      </c>
      <c r="D187" s="1" t="s">
        <v>9241</v>
      </c>
      <c r="F187" s="1" t="s">
        <v>9250</v>
      </c>
      <c r="G187" s="1" t="s">
        <v>9270</v>
      </c>
      <c r="H187" s="75" t="s">
        <v>9271</v>
      </c>
      <c r="I187" s="3" t="s">
        <v>9621</v>
      </c>
      <c r="J187" s="4" t="s">
        <v>9622</v>
      </c>
      <c r="U187" s="230" t="str">
        <f t="shared" si="11"/>
        <v>新北市</v>
      </c>
      <c r="V187" s="231" t="str">
        <f t="shared" si="9"/>
        <v>淡水區</v>
      </c>
      <c r="W187" s="231" t="str">
        <f t="shared" si="10"/>
        <v>後洲路一段50號、50之1號1樓</v>
      </c>
      <c r="X187" s="1" t="s">
        <v>419</v>
      </c>
      <c r="Y187" s="1" t="str">
        <f>VLOOKUP(V187,門市狀態!G:H,2,FALSE)</f>
        <v>吳宗鴻</v>
      </c>
      <c r="AA187" s="226" t="str">
        <f>IFERROR(VLOOKUP(B187,門市狀態!A:D,4,FALSE),"")</f>
        <v/>
      </c>
      <c r="AB187" s="232" t="str">
        <f>VLOOKUP(B187,門市主檔!A:B,2,FALSE)</f>
        <v>淡水後洲店</v>
      </c>
      <c r="AC187" s="265"/>
      <c r="AD187" s="421" t="s">
        <v>2</v>
      </c>
      <c r="AE187" s="232"/>
      <c r="AF187" s="232"/>
      <c r="AG187" s="257" t="s">
        <v>526</v>
      </c>
      <c r="AH187" s="232" t="s">
        <v>9192</v>
      </c>
      <c r="AM187" s="420">
        <v>14702097</v>
      </c>
      <c r="AN187" s="420">
        <v>14702098</v>
      </c>
      <c r="AO187" s="420">
        <v>7210002892</v>
      </c>
      <c r="AP187" s="420" t="s">
        <v>20</v>
      </c>
    </row>
    <row r="188" spans="1:42" ht="21.6" customHeight="1">
      <c r="A188" s="1">
        <v>271</v>
      </c>
      <c r="B188" s="271">
        <v>4601</v>
      </c>
      <c r="C188" s="272" t="s">
        <v>193</v>
      </c>
      <c r="J188" s="4" t="s">
        <v>9623</v>
      </c>
      <c r="U188" s="266" t="str">
        <f t="shared" si="11"/>
        <v>桃園市</v>
      </c>
      <c r="V188" s="264" t="str">
        <f t="shared" si="9"/>
        <v>蘆竹區</v>
      </c>
      <c r="W188" s="264" t="str">
        <f t="shared" si="10"/>
        <v>南崁路一段286號  </v>
      </c>
      <c r="X188" s="1" t="s">
        <v>419</v>
      </c>
      <c r="Y188" s="1" t="str">
        <f>VLOOKUP(V188,門市狀態!G:H,2,FALSE)</f>
        <v>吳宗鴻</v>
      </c>
      <c r="AA188" s="226" t="str">
        <f>IFERROR(VLOOKUP(B188,門市狀態!A:D,4,FALSE),"")</f>
        <v/>
      </c>
      <c r="AB188" s="232" t="str">
        <f>VLOOKUP(B188,門市主檔!A:B,2,FALSE)</f>
        <v>蘆竹領航星</v>
      </c>
      <c r="AC188" s="265"/>
      <c r="AD188" s="421" t="s">
        <v>2</v>
      </c>
      <c r="AE188" s="232"/>
      <c r="AF188" s="232" t="s">
        <v>109</v>
      </c>
      <c r="AG188" s="257" t="s">
        <v>526</v>
      </c>
      <c r="AH188" s="232" t="s">
        <v>9192</v>
      </c>
      <c r="AI188" s="473">
        <v>46170</v>
      </c>
      <c r="AM188" s="420" t="s">
        <v>20</v>
      </c>
      <c r="AN188" s="420" t="s">
        <v>20</v>
      </c>
      <c r="AO188" s="420">
        <v>7210002740</v>
      </c>
      <c r="AP188" s="420" t="s">
        <v>20</v>
      </c>
    </row>
    <row r="189" spans="1:42" ht="21.6" customHeight="1">
      <c r="A189" s="1">
        <v>194</v>
      </c>
      <c r="B189" s="1">
        <v>4739</v>
      </c>
      <c r="C189" s="3" t="s">
        <v>2162</v>
      </c>
      <c r="D189" s="1" t="s">
        <v>9577</v>
      </c>
      <c r="F189" s="1" t="s">
        <v>9250</v>
      </c>
      <c r="G189" s="1" t="s">
        <v>9270</v>
      </c>
      <c r="H189" s="75" t="s">
        <v>9271</v>
      </c>
      <c r="I189" s="3" t="s">
        <v>9624</v>
      </c>
      <c r="J189" s="4" t="s">
        <v>9625</v>
      </c>
      <c r="U189" s="230" t="str">
        <f t="shared" si="11"/>
        <v>新北市</v>
      </c>
      <c r="V189" s="231" t="str">
        <f t="shared" si="9"/>
        <v>淡水區</v>
      </c>
      <c r="W189" s="231" t="str">
        <f t="shared" si="10"/>
        <v>北新路二段17號</v>
      </c>
      <c r="X189" s="1" t="s">
        <v>419</v>
      </c>
      <c r="Y189" s="1" t="str">
        <f>VLOOKUP(V189,門市狀態!G:H,2,FALSE)</f>
        <v>吳宗鴻</v>
      </c>
      <c r="AA189" s="226" t="str">
        <f>IFERROR(VLOOKUP(B189,門市狀態!A:D,4,FALSE),"")</f>
        <v/>
      </c>
      <c r="AB189" s="232" t="str">
        <f>VLOOKUP(B189,門市主檔!A:B,2,FALSE)</f>
        <v>淡水櫻花店</v>
      </c>
      <c r="AC189" s="265"/>
      <c r="AD189" s="421" t="s">
        <v>2</v>
      </c>
      <c r="AE189" s="232"/>
      <c r="AF189" s="232"/>
      <c r="AG189" s="257" t="s">
        <v>526</v>
      </c>
      <c r="AH189" s="232" t="s">
        <v>9192</v>
      </c>
      <c r="AM189" s="420">
        <v>14702721</v>
      </c>
      <c r="AN189" s="420">
        <v>14702424</v>
      </c>
      <c r="AO189" s="420">
        <v>7210003044</v>
      </c>
      <c r="AP189" s="420" t="s">
        <v>20</v>
      </c>
    </row>
    <row r="190" spans="1:42" ht="21.6" customHeight="1">
      <c r="A190" s="1">
        <v>195</v>
      </c>
      <c r="B190" s="1">
        <v>2318</v>
      </c>
      <c r="C190" s="3" t="s">
        <v>914</v>
      </c>
      <c r="D190" s="1" t="s">
        <v>9247</v>
      </c>
      <c r="F190" s="1" t="s">
        <v>9250</v>
      </c>
      <c r="G190" s="1" t="s">
        <v>9615</v>
      </c>
      <c r="H190" s="75" t="s">
        <v>9616</v>
      </c>
      <c r="I190" s="3" t="s">
        <v>9626</v>
      </c>
      <c r="J190" s="4" t="s">
        <v>9627</v>
      </c>
      <c r="U190" s="230" t="str">
        <f t="shared" si="11"/>
        <v>新北市</v>
      </c>
      <c r="V190" s="231" t="str">
        <f t="shared" si="9"/>
        <v>淡水區</v>
      </c>
      <c r="W190" s="231" t="str">
        <f t="shared" si="10"/>
        <v>北新路137、139號1F</v>
      </c>
      <c r="X190" s="1" t="s">
        <v>419</v>
      </c>
      <c r="Y190" s="1" t="str">
        <f>VLOOKUP(V190,門市狀態!G:H,2,FALSE)</f>
        <v>吳宗鴻</v>
      </c>
      <c r="AA190" s="226" t="str">
        <f>IFERROR(VLOOKUP(B190,門市狀態!A:D,4,FALSE),"")</f>
        <v/>
      </c>
      <c r="AB190" s="232" t="str">
        <f>VLOOKUP(B190,門市主檔!A:B,2,FALSE)</f>
        <v>北縣淡俊店</v>
      </c>
      <c r="AC190" s="265"/>
      <c r="AD190" s="421" t="s">
        <v>2</v>
      </c>
      <c r="AE190" s="232" t="s">
        <v>9236</v>
      </c>
      <c r="AF190" s="232"/>
      <c r="AG190" s="257" t="s">
        <v>526</v>
      </c>
      <c r="AH190" s="232" t="s">
        <v>9192</v>
      </c>
      <c r="AM190" s="420">
        <v>14706115</v>
      </c>
      <c r="AN190" s="420">
        <v>14706116</v>
      </c>
      <c r="AO190" s="420">
        <v>7210002886</v>
      </c>
      <c r="AP190" s="420" t="s">
        <v>20</v>
      </c>
    </row>
    <row r="191" spans="1:42" ht="21.6" customHeight="1">
      <c r="A191" s="1">
        <v>196</v>
      </c>
      <c r="B191" s="1">
        <v>2897</v>
      </c>
      <c r="C191" s="3" t="s">
        <v>2416</v>
      </c>
      <c r="D191" s="1" t="s">
        <v>9241</v>
      </c>
      <c r="F191" s="1" t="s">
        <v>9250</v>
      </c>
      <c r="G191" s="1" t="s">
        <v>9615</v>
      </c>
      <c r="H191" s="75" t="s">
        <v>9616</v>
      </c>
      <c r="I191" s="3" t="s">
        <v>9628</v>
      </c>
      <c r="J191" s="4" t="s">
        <v>9629</v>
      </c>
      <c r="U191" s="230" t="str">
        <f t="shared" si="11"/>
        <v>新北市</v>
      </c>
      <c r="V191" s="231" t="str">
        <f t="shared" si="9"/>
        <v>淡水區</v>
      </c>
      <c r="W191" s="231" t="str">
        <f t="shared" si="10"/>
        <v>北新路165.167號</v>
      </c>
      <c r="X191" s="1" t="s">
        <v>419</v>
      </c>
      <c r="Y191" s="1" t="str">
        <f>VLOOKUP(V191,門市狀態!G:H,2,FALSE)</f>
        <v>吳宗鴻</v>
      </c>
      <c r="AA191" s="226" t="str">
        <f>IFERROR(VLOOKUP(B191,門市狀態!A:D,4,FALSE),"")</f>
        <v/>
      </c>
      <c r="AB191" s="232" t="str">
        <f>VLOOKUP(B191,門市主檔!A:B,2,FALSE)</f>
        <v>淡水台電宿舍</v>
      </c>
      <c r="AC191" s="265"/>
      <c r="AD191" s="421" t="s">
        <v>2</v>
      </c>
      <c r="AE191" s="232"/>
      <c r="AF191" s="232"/>
      <c r="AG191" s="257" t="s">
        <v>526</v>
      </c>
      <c r="AH191" s="232" t="s">
        <v>9192</v>
      </c>
      <c r="AM191" s="420">
        <v>14700977</v>
      </c>
      <c r="AN191" s="420">
        <v>14700978</v>
      </c>
      <c r="AO191" s="420">
        <v>7210002888</v>
      </c>
      <c r="AP191" s="420" t="s">
        <v>20</v>
      </c>
    </row>
    <row r="192" spans="1:42" ht="21.6" customHeight="1">
      <c r="A192" s="1">
        <v>197</v>
      </c>
      <c r="B192" s="1">
        <v>4093</v>
      </c>
      <c r="C192" s="3" t="s">
        <v>724</v>
      </c>
      <c r="D192" s="1" t="s">
        <v>9247</v>
      </c>
      <c r="F192" s="1" t="s">
        <v>9250</v>
      </c>
      <c r="G192" s="1" t="s">
        <v>9615</v>
      </c>
      <c r="H192" s="75" t="s">
        <v>9616</v>
      </c>
      <c r="I192" s="3" t="s">
        <v>9630</v>
      </c>
      <c r="J192" s="4" t="s">
        <v>9631</v>
      </c>
      <c r="U192" s="230" t="str">
        <f t="shared" si="11"/>
        <v>新北市</v>
      </c>
      <c r="V192" s="231" t="str">
        <f t="shared" si="9"/>
        <v>淡水區</v>
      </c>
      <c r="W192" s="231" t="str">
        <f t="shared" si="10"/>
        <v>新市一路一段104巷6號1樓</v>
      </c>
      <c r="X192" s="1" t="s">
        <v>419</v>
      </c>
      <c r="Y192" s="1" t="str">
        <f>VLOOKUP(V192,門市狀態!G:H,2,FALSE)</f>
        <v>吳宗鴻</v>
      </c>
      <c r="AA192" s="226" t="str">
        <f>IFERROR(VLOOKUP(B192,門市狀態!A:D,4,FALSE),"")</f>
        <v/>
      </c>
      <c r="AB192" s="232" t="str">
        <f>VLOOKUP(B192,門市主檔!A:B,2,FALSE)</f>
        <v>淡水新市一</v>
      </c>
      <c r="AC192" s="265"/>
      <c r="AD192" s="421" t="s">
        <v>2</v>
      </c>
      <c r="AE192" s="232"/>
      <c r="AF192" s="232"/>
      <c r="AG192" s="257" t="s">
        <v>526</v>
      </c>
      <c r="AH192" s="232" t="s">
        <v>9192</v>
      </c>
      <c r="AM192" s="420">
        <v>14701829</v>
      </c>
      <c r="AN192" s="420">
        <v>14701830</v>
      </c>
      <c r="AO192" s="420">
        <v>7210002890</v>
      </c>
      <c r="AP192" s="420" t="s">
        <v>20</v>
      </c>
    </row>
    <row r="193" spans="1:42" ht="21.6" customHeight="1">
      <c r="A193" s="1">
        <v>198</v>
      </c>
      <c r="B193" s="1">
        <v>4153</v>
      </c>
      <c r="C193" s="3" t="s">
        <v>728</v>
      </c>
      <c r="D193" s="1" t="s">
        <v>9241</v>
      </c>
      <c r="F193" s="1" t="s">
        <v>9250</v>
      </c>
      <c r="G193" s="1" t="s">
        <v>9615</v>
      </c>
      <c r="H193" s="75" t="s">
        <v>9616</v>
      </c>
      <c r="I193" s="3" t="s">
        <v>9632</v>
      </c>
      <c r="J193" s="4" t="s">
        <v>9633</v>
      </c>
      <c r="U193" s="230" t="str">
        <f t="shared" si="11"/>
        <v>新北市</v>
      </c>
      <c r="V193" s="231" t="str">
        <f t="shared" si="9"/>
        <v>淡水區</v>
      </c>
      <c r="W193" s="231" t="str">
        <f t="shared" si="10"/>
        <v>濱海路一段221號(金湯川溫泉汽旅區會館區一樓)</v>
      </c>
      <c r="X193" s="1" t="s">
        <v>419</v>
      </c>
      <c r="Y193" s="1" t="str">
        <f>VLOOKUP(V193,門市狀態!G:H,2,FALSE)</f>
        <v>吳宗鴻</v>
      </c>
      <c r="AA193" s="226" t="str">
        <f>IFERROR(VLOOKUP(B193,門市狀態!A:D,4,FALSE),"")</f>
        <v/>
      </c>
      <c r="AB193" s="232" t="str">
        <f>VLOOKUP(B193,門市主檔!A:B,2,FALSE)</f>
        <v>淡水莊園店</v>
      </c>
      <c r="AC193" s="265"/>
      <c r="AD193" s="421" t="s">
        <v>2</v>
      </c>
      <c r="AE193" s="232" t="s">
        <v>9236</v>
      </c>
      <c r="AF193" s="232"/>
      <c r="AG193" s="257" t="s">
        <v>526</v>
      </c>
      <c r="AH193" s="232" t="s">
        <v>9192</v>
      </c>
      <c r="AM193" s="420">
        <v>14701879</v>
      </c>
      <c r="AN193" s="420">
        <v>14701880</v>
      </c>
      <c r="AO193" s="420">
        <v>7210002891</v>
      </c>
      <c r="AP193" s="420" t="s">
        <v>20</v>
      </c>
    </row>
    <row r="194" spans="1:42" ht="21.6" customHeight="1">
      <c r="A194" s="1">
        <v>279</v>
      </c>
      <c r="B194" s="271">
        <v>4572</v>
      </c>
      <c r="C194" s="272" t="s">
        <v>192</v>
      </c>
      <c r="J194" s="4" t="s">
        <v>9634</v>
      </c>
      <c r="U194" s="266" t="str">
        <f t="shared" si="11"/>
        <v>桃園市</v>
      </c>
      <c r="V194" s="264" t="str">
        <f t="shared" ref="V194:V257" si="12">IFERROR(
IFERROR(
IFERROR(
MID(J194,FIND("市",J194)+1,IF(FIND("區",J194)-FIND("市",J194)&gt;3,FIND("鄉",J194)-FIND("市",J194),FIND("區",J194)-FIND("市",J194))),
MID(J194,FIND("市",J194)+1,IF(FIND("鎮",J194)-FIND("市",J194)&gt;3,FIND("鄉",J194)-FIND("市",J194),FIND("鎮",J194)-FIND("市",J194)))
),
MID(J194,FIND("市",J194)+1,IF(FIND("鄉",J194)-FIND("市",J194)&gt;3,FIND("區",J194)-FIND("市",J194),FIND("鄉",J194)-FIND("市",J194)))
),
IFERROR(
IFERROR(
IFERROR(
MID(J194,FIND("縣",J194)+1,IF(FIND("區",J194)-FIND("縣",J194)&gt;3,FIND("鄉",J194)-FIND("縣",J194),FIND("區",J194)-FIND("縣",J194))),
MID(J194,FIND("縣",J194)+1,IF(FIND("鎮",J194)-FIND("縣",J194)&gt;3,FIND("鄉",J194)-FIND("縣",J194),FIND("鎮",J194)-FIND("縣",J194)))
),
MID(J194,FIND("縣",J194)+1,IF(FIND("鄉",J194)-FIND("縣",J194)&gt;3,FIND("區",J194)-FIND("縣",J194),FIND("鄉",J194)-FIND("縣",J194)))
),
IFERROR(
MID(J194,FIND("市",J194)+1,IF(FIND("縣",J194)-FIND("市",J194)&gt;3,FIND("鄉",J194)-FIND("市",J194),FIND("縣",J194)-FIND("市",J194))),
MID(J194,FIND("縣",J194)+1,IF(FIND("市",J194)-FIND("縣",J194)&gt;3,FIND("鄉",J194)-FIND("縣",J194),FIND("市",J194)-FIND("縣",J194)))
)))</f>
        <v>蘆竹區</v>
      </c>
      <c r="W194" s="264" t="str">
        <f t="shared" ref="W194:W257" si="13">IFERROR(MID(J194,IFERROR(FIND("鄉",J194),IFERROR(FIND("鎮",J194),FIND("區",J194)))+1,LEN(J194)),IFERROR(MID(J194,FIND("市",J194)+1,LEN(J194)),MID(J194,FIND("縣",J194)+1,LEN(J194))))</f>
        <v>海湖東路295號        </v>
      </c>
      <c r="X194" s="1" t="s">
        <v>419</v>
      </c>
      <c r="Y194" s="1" t="str">
        <f>VLOOKUP(V194,門市狀態!G:H,2,FALSE)</f>
        <v>吳宗鴻</v>
      </c>
      <c r="AA194" s="226" t="str">
        <f>IFERROR(VLOOKUP(B194,門市狀態!A:D,4,FALSE),"")</f>
        <v/>
      </c>
      <c r="AB194" s="232" t="str">
        <f>VLOOKUP(B194,門市主檔!A:B,2,FALSE)</f>
        <v>蘆竹海湖店</v>
      </c>
      <c r="AC194" s="265"/>
      <c r="AD194" s="421" t="s">
        <v>2</v>
      </c>
      <c r="AE194" s="232"/>
      <c r="AF194" s="232" t="s">
        <v>109</v>
      </c>
      <c r="AG194" s="257" t="s">
        <v>526</v>
      </c>
      <c r="AH194" s="232"/>
      <c r="AI194" s="473">
        <v>46175</v>
      </c>
      <c r="AM194" s="420" t="s">
        <v>20</v>
      </c>
      <c r="AN194" s="420" t="s">
        <v>20</v>
      </c>
      <c r="AO194" s="420" t="s">
        <v>9320</v>
      </c>
      <c r="AP194" s="420" t="s">
        <v>9320</v>
      </c>
    </row>
    <row r="195" spans="1:42" ht="21.6" customHeight="1">
      <c r="A195" s="1">
        <v>200</v>
      </c>
      <c r="B195" s="1">
        <v>4658</v>
      </c>
      <c r="C195" s="3" t="s">
        <v>711</v>
      </c>
      <c r="D195" s="1" t="s">
        <v>9255</v>
      </c>
      <c r="F195" s="1" t="s">
        <v>9250</v>
      </c>
      <c r="G195" s="1" t="s">
        <v>9615</v>
      </c>
      <c r="H195" s="75" t="s">
        <v>9616</v>
      </c>
      <c r="I195" s="3" t="s">
        <v>9635</v>
      </c>
      <c r="J195" s="4" t="s">
        <v>9636</v>
      </c>
      <c r="U195" s="230" t="str">
        <f t="shared" si="11"/>
        <v>新北市</v>
      </c>
      <c r="V195" s="231" t="str">
        <f t="shared" si="12"/>
        <v>淡水區</v>
      </c>
      <c r="W195" s="231" t="str">
        <f t="shared" si="13"/>
        <v>清水街2號、英專路43號</v>
      </c>
      <c r="X195" s="1" t="s">
        <v>419</v>
      </c>
      <c r="Y195" s="1" t="str">
        <f>VLOOKUP(V195,門市狀態!G:H,2,FALSE)</f>
        <v>吳宗鴻</v>
      </c>
      <c r="AA195" s="226" t="str">
        <f>IFERROR(VLOOKUP(B195,門市狀態!A:D,4,FALSE),"")</f>
        <v/>
      </c>
      <c r="AB195" s="232" t="str">
        <f>VLOOKUP(B195,門市主檔!A:B,2,FALSE)</f>
        <v>淡水英才店</v>
      </c>
      <c r="AC195" s="265"/>
      <c r="AD195" s="421" t="s">
        <v>2</v>
      </c>
      <c r="AE195" s="232"/>
      <c r="AF195" s="232"/>
      <c r="AG195" s="257" t="s">
        <v>526</v>
      </c>
      <c r="AH195" s="232" t="s">
        <v>9192</v>
      </c>
      <c r="AM195" s="420">
        <v>14702585</v>
      </c>
      <c r="AN195" s="420">
        <v>14702586</v>
      </c>
      <c r="AO195" s="420">
        <v>7210003043</v>
      </c>
      <c r="AP195" s="420" t="s">
        <v>20</v>
      </c>
    </row>
    <row r="196" spans="1:42" ht="21.6" customHeight="1">
      <c r="A196" s="1">
        <v>201</v>
      </c>
      <c r="B196" s="1">
        <v>4788</v>
      </c>
      <c r="C196" s="3" t="s">
        <v>732</v>
      </c>
      <c r="D196" s="1" t="s">
        <v>9241</v>
      </c>
      <c r="F196" s="1" t="s">
        <v>9250</v>
      </c>
      <c r="G196" s="1" t="s">
        <v>9615</v>
      </c>
      <c r="H196" s="75" t="s">
        <v>9616</v>
      </c>
      <c r="I196" s="3" t="s">
        <v>9637</v>
      </c>
      <c r="J196" s="4" t="s">
        <v>9638</v>
      </c>
      <c r="U196" s="230" t="str">
        <f t="shared" si="11"/>
        <v>新北市</v>
      </c>
      <c r="V196" s="231" t="str">
        <f t="shared" si="12"/>
        <v>淡水區</v>
      </c>
      <c r="W196" s="231" t="str">
        <f t="shared" si="13"/>
        <v>新市五路二段51、53、55號</v>
      </c>
      <c r="X196" s="1" t="s">
        <v>419</v>
      </c>
      <c r="Y196" s="1" t="str">
        <f>VLOOKUP(V196,門市狀態!G:H,2,FALSE)</f>
        <v>吳宗鴻</v>
      </c>
      <c r="AA196" s="226" t="str">
        <f>IFERROR(VLOOKUP(B196,門市狀態!A:D,4,FALSE),"")</f>
        <v/>
      </c>
      <c r="AB196" s="232" t="str">
        <f>VLOOKUP(B196,門市主檔!A:B,2,FALSE)</f>
        <v>淡水國家店</v>
      </c>
      <c r="AC196" s="265"/>
      <c r="AD196" s="421" t="s">
        <v>2</v>
      </c>
      <c r="AE196" s="232"/>
      <c r="AF196" s="232"/>
      <c r="AG196" s="257" t="s">
        <v>526</v>
      </c>
      <c r="AH196" s="232" t="s">
        <v>9192</v>
      </c>
      <c r="AM196" s="420">
        <v>14702761</v>
      </c>
      <c r="AN196" s="420">
        <v>14702762</v>
      </c>
      <c r="AO196" s="420">
        <v>7210003045</v>
      </c>
      <c r="AP196" s="420" t="s">
        <v>20</v>
      </c>
    </row>
    <row r="197" spans="1:42" ht="21.6" customHeight="1">
      <c r="A197" s="1">
        <v>202</v>
      </c>
      <c r="B197" s="1">
        <v>4802</v>
      </c>
      <c r="C197" s="3" t="s">
        <v>720</v>
      </c>
      <c r="D197" s="1" t="s">
        <v>9255</v>
      </c>
      <c r="F197" s="1" t="s">
        <v>9250</v>
      </c>
      <c r="G197" s="1" t="s">
        <v>9615</v>
      </c>
      <c r="H197" s="75" t="s">
        <v>9616</v>
      </c>
      <c r="I197" s="3" t="s">
        <v>9639</v>
      </c>
      <c r="J197" s="4" t="s">
        <v>9640</v>
      </c>
      <c r="U197" s="230" t="str">
        <f t="shared" si="11"/>
        <v>新北市</v>
      </c>
      <c r="V197" s="231" t="str">
        <f t="shared" si="12"/>
        <v>淡水區</v>
      </c>
      <c r="W197" s="231" t="str">
        <f t="shared" si="13"/>
        <v>沙崙路214號</v>
      </c>
      <c r="X197" s="1" t="s">
        <v>419</v>
      </c>
      <c r="Y197" s="1" t="str">
        <f>VLOOKUP(V197,門市狀態!G:H,2,FALSE)</f>
        <v>吳宗鴻</v>
      </c>
      <c r="AA197" s="226" t="str">
        <f>IFERROR(VLOOKUP(B197,門市狀態!A:D,4,FALSE),"")</f>
        <v/>
      </c>
      <c r="AB197" s="232" t="str">
        <f>VLOOKUP(B197,門市主檔!A:B,2,FALSE)</f>
        <v>淡水沙崙店</v>
      </c>
      <c r="AC197" s="265"/>
      <c r="AD197" s="421" t="s">
        <v>2</v>
      </c>
      <c r="AE197" s="232" t="s">
        <v>9236</v>
      </c>
      <c r="AF197" s="232"/>
      <c r="AG197" s="257" t="s">
        <v>526</v>
      </c>
      <c r="AH197" s="232" t="s">
        <v>9192</v>
      </c>
      <c r="AM197" s="420">
        <v>14702919</v>
      </c>
      <c r="AN197" s="420">
        <v>14702920</v>
      </c>
      <c r="AO197" s="420">
        <v>7210003046</v>
      </c>
      <c r="AP197" s="420" t="s">
        <v>20</v>
      </c>
    </row>
    <row r="198" spans="1:42" ht="21.6" customHeight="1">
      <c r="A198" s="1">
        <v>203</v>
      </c>
      <c r="B198" s="1">
        <v>5060</v>
      </c>
      <c r="C198" s="3" t="s">
        <v>1196</v>
      </c>
      <c r="D198" s="1" t="s">
        <v>9577</v>
      </c>
      <c r="F198" s="1" t="s">
        <v>9250</v>
      </c>
      <c r="G198" s="1" t="s">
        <v>9615</v>
      </c>
      <c r="H198" s="75" t="s">
        <v>9616</v>
      </c>
      <c r="I198" s="3" t="s">
        <v>9641</v>
      </c>
      <c r="J198" s="4" t="s">
        <v>9642</v>
      </c>
      <c r="U198" s="230" t="str">
        <f t="shared" si="11"/>
        <v>新北市</v>
      </c>
      <c r="V198" s="231" t="str">
        <f t="shared" si="12"/>
        <v>淡水區</v>
      </c>
      <c r="W198" s="231" t="str">
        <f t="shared" si="13"/>
        <v>觀海路201號</v>
      </c>
      <c r="X198" s="1" t="s">
        <v>419</v>
      </c>
      <c r="Y198" s="1" t="str">
        <f>VLOOKUP(V198,門市狀態!G:H,2,FALSE)</f>
        <v>吳宗鴻</v>
      </c>
      <c r="AA198" s="226" t="str">
        <f>IFERROR(VLOOKUP(B198,門市狀態!A:D,4,FALSE),"")</f>
        <v/>
      </c>
      <c r="AB198" s="232" t="str">
        <f>VLOOKUP(B198,門市主檔!A:B,2,FALSE)</f>
        <v>淡水魚市店</v>
      </c>
      <c r="AC198" s="265"/>
      <c r="AD198" s="421" t="s">
        <v>2</v>
      </c>
      <c r="AE198" s="232" t="s">
        <v>9236</v>
      </c>
      <c r="AF198" s="232"/>
      <c r="AG198" s="257" t="s">
        <v>526</v>
      </c>
      <c r="AH198" s="232" t="s">
        <v>9192</v>
      </c>
      <c r="AM198" s="420">
        <v>14703300</v>
      </c>
      <c r="AN198" s="420" t="s">
        <v>20</v>
      </c>
      <c r="AO198" s="420">
        <v>7210003047</v>
      </c>
      <c r="AP198" s="420" t="s">
        <v>20</v>
      </c>
    </row>
    <row r="199" spans="1:42" ht="21.6" customHeight="1">
      <c r="A199" s="1">
        <v>308</v>
      </c>
      <c r="B199" s="271">
        <v>5075</v>
      </c>
      <c r="C199" s="272" t="s">
        <v>208</v>
      </c>
      <c r="J199" s="4" t="s">
        <v>9643</v>
      </c>
      <c r="U199" s="266" t="str">
        <f t="shared" si="11"/>
        <v>桃園市</v>
      </c>
      <c r="V199" s="264" t="str">
        <f t="shared" si="12"/>
        <v>龜山區</v>
      </c>
      <c r="W199" s="264" t="str">
        <f t="shared" si="13"/>
        <v>復興街185號1樓   </v>
      </c>
      <c r="X199" s="1" t="s">
        <v>419</v>
      </c>
      <c r="Y199" s="1" t="str">
        <f>VLOOKUP(V199,門市狀態!G:H,2,FALSE)</f>
        <v>吳宗鴻</v>
      </c>
      <c r="AA199" s="226" t="str">
        <f>IFERROR(VLOOKUP(B199,門市狀態!A:D,4,FALSE),"")</f>
        <v/>
      </c>
      <c r="AB199" s="232" t="str">
        <f>VLOOKUP(B199,門市主檔!A:B,2,FALSE)</f>
        <v>龜山復興店</v>
      </c>
      <c r="AC199" s="265"/>
      <c r="AD199" s="421" t="s">
        <v>2</v>
      </c>
      <c r="AE199" s="232"/>
      <c r="AF199" s="232" t="s">
        <v>109</v>
      </c>
      <c r="AG199" s="257" t="s">
        <v>526</v>
      </c>
      <c r="AH199" s="232" t="s">
        <v>9192</v>
      </c>
      <c r="AI199" s="473">
        <v>46177</v>
      </c>
      <c r="AM199" s="420" t="s">
        <v>20</v>
      </c>
      <c r="AN199" s="420" t="s">
        <v>20</v>
      </c>
      <c r="AO199" s="420">
        <v>7210002716</v>
      </c>
      <c r="AP199" s="420" t="s">
        <v>20</v>
      </c>
    </row>
    <row r="200" spans="1:42" ht="21.6" customHeight="1">
      <c r="A200" s="1">
        <v>205</v>
      </c>
      <c r="B200" s="1">
        <v>3851</v>
      </c>
      <c r="C200" s="3" t="s">
        <v>2205</v>
      </c>
      <c r="D200" s="1" t="s">
        <v>9255</v>
      </c>
      <c r="F200" s="1" t="s">
        <v>9250</v>
      </c>
      <c r="G200" s="1" t="s">
        <v>9644</v>
      </c>
      <c r="H200" s="75" t="s">
        <v>9645</v>
      </c>
      <c r="I200" s="3" t="s">
        <v>9646</v>
      </c>
      <c r="J200" s="4" t="s">
        <v>9647</v>
      </c>
      <c r="U200" s="230" t="str">
        <f t="shared" ref="U200:U231" si="14">IFERROR(LEFT(J200,FIND("縣",J200)),IFERROR(LEFT(J200,FIND("市",J200)),J200))</f>
        <v>新北市</v>
      </c>
      <c r="V200" s="231" t="str">
        <f t="shared" si="12"/>
        <v>新莊區</v>
      </c>
      <c r="W200" s="231" t="str">
        <f t="shared" si="13"/>
        <v>中正路510號</v>
      </c>
      <c r="X200" s="1" t="s">
        <v>419</v>
      </c>
      <c r="Y200" s="1" t="str">
        <f>VLOOKUP(V200,門市狀態!G:H,2,FALSE)</f>
        <v>湯家瑋</v>
      </c>
      <c r="Z200" s="226" t="s">
        <v>62</v>
      </c>
      <c r="AA200" s="226" t="str">
        <f>IFERROR(VLOOKUP(B200,門市狀態!A:D,4,FALSE),"")</f>
        <v/>
      </c>
      <c r="AB200" s="232" t="str">
        <f>VLOOKUP(B200,門市主檔!A:B,2,FALSE)</f>
        <v>新莊輔園店</v>
      </c>
      <c r="AC200" s="265"/>
      <c r="AD200" s="421" t="s">
        <v>2</v>
      </c>
      <c r="AE200" s="232"/>
      <c r="AF200" s="232"/>
      <c r="AG200" s="257" t="s">
        <v>526</v>
      </c>
      <c r="AH200" s="232" t="s">
        <v>9192</v>
      </c>
      <c r="AM200" s="420">
        <v>14701559</v>
      </c>
      <c r="AN200" s="420">
        <v>14701560</v>
      </c>
      <c r="AO200" s="420">
        <v>7210003057</v>
      </c>
      <c r="AP200" s="420" t="s">
        <v>20</v>
      </c>
    </row>
    <row r="201" spans="1:42" ht="21.6" customHeight="1">
      <c r="A201" s="1">
        <v>206</v>
      </c>
      <c r="B201" s="1" t="s">
        <v>97</v>
      </c>
      <c r="C201" s="3" t="s">
        <v>5015</v>
      </c>
      <c r="D201" s="1" t="s">
        <v>9548</v>
      </c>
      <c r="F201" s="1" t="s">
        <v>9250</v>
      </c>
      <c r="G201" s="1" t="s">
        <v>9648</v>
      </c>
      <c r="H201" s="75" t="s">
        <v>9649</v>
      </c>
      <c r="I201" s="3" t="s">
        <v>9650</v>
      </c>
      <c r="J201" s="4" t="s">
        <v>9651</v>
      </c>
      <c r="U201" s="230" t="str">
        <f t="shared" si="14"/>
        <v>新北市</v>
      </c>
      <c r="V201" s="231" t="str">
        <f t="shared" si="12"/>
        <v>新莊區</v>
      </c>
      <c r="W201" s="231" t="str">
        <f t="shared" si="13"/>
        <v>頭前路1號及三重區興德路238號</v>
      </c>
      <c r="X201" s="1" t="s">
        <v>419</v>
      </c>
      <c r="Y201" s="1" t="str">
        <f>VLOOKUP(V201,門市狀態!G:H,2,FALSE)</f>
        <v>湯家瑋</v>
      </c>
      <c r="Z201" s="226" t="s">
        <v>61</v>
      </c>
      <c r="AA201" s="226" t="str">
        <f>IFERROR(VLOOKUP(B201,門市狀態!A:D,4,FALSE),"")</f>
        <v/>
      </c>
      <c r="AB201" s="232" t="str">
        <f>VLOOKUP(B201,門市主檔!A:B,2,FALSE)</f>
        <v>車麗屋新莊店</v>
      </c>
      <c r="AC201" s="265"/>
      <c r="AD201" s="418"/>
      <c r="AE201" s="232"/>
      <c r="AF201" s="232"/>
      <c r="AG201" s="257" t="s">
        <v>55</v>
      </c>
      <c r="AH201" s="232"/>
      <c r="AI201" s="234"/>
      <c r="AM201" s="420" t="s">
        <v>9551</v>
      </c>
      <c r="AN201" s="420" t="s">
        <v>9551</v>
      </c>
      <c r="AO201" s="420" t="s">
        <v>9320</v>
      </c>
      <c r="AP201" s="420" t="s">
        <v>9320</v>
      </c>
    </row>
    <row r="202" spans="1:42" ht="21.6" customHeight="1">
      <c r="A202" s="1">
        <v>207</v>
      </c>
      <c r="B202" s="1" t="s">
        <v>66</v>
      </c>
      <c r="C202" s="3" t="s">
        <v>2022</v>
      </c>
      <c r="D202" s="1" t="s">
        <v>9548</v>
      </c>
      <c r="F202" s="1" t="s">
        <v>9250</v>
      </c>
      <c r="G202" s="1" t="s">
        <v>9648</v>
      </c>
      <c r="H202" s="75" t="s">
        <v>9649</v>
      </c>
      <c r="I202" s="3" t="s">
        <v>9652</v>
      </c>
      <c r="J202" s="4" t="s">
        <v>9653</v>
      </c>
      <c r="U202" s="230" t="str">
        <f t="shared" si="14"/>
        <v>新北市</v>
      </c>
      <c r="V202" s="231" t="str">
        <f t="shared" si="12"/>
        <v>新莊區</v>
      </c>
      <c r="W202" s="231" t="str">
        <f t="shared" si="13"/>
        <v>新樹路204號</v>
      </c>
      <c r="X202" s="1" t="s">
        <v>419</v>
      </c>
      <c r="Y202" s="1" t="str">
        <f>VLOOKUP(V202,門市狀態!G:H,2,FALSE)</f>
        <v>湯家瑋</v>
      </c>
      <c r="Z202" s="226" t="s">
        <v>61</v>
      </c>
      <c r="AA202" s="226" t="str">
        <f>IFERROR(VLOOKUP(B202,門市狀態!A:D,4,FALSE),"")</f>
        <v/>
      </c>
      <c r="AB202" s="232" t="str">
        <f>VLOOKUP(B202,門市主檔!A:B,2,FALSE)</f>
        <v>田倉新樹店</v>
      </c>
      <c r="AC202" s="265"/>
      <c r="AD202" s="418"/>
      <c r="AE202" s="232"/>
      <c r="AF202" s="232"/>
      <c r="AG202" s="257" t="s">
        <v>55</v>
      </c>
      <c r="AH202" s="232"/>
      <c r="AI202" s="234"/>
      <c r="AM202" s="420" t="s">
        <v>9551</v>
      </c>
      <c r="AN202" s="420" t="s">
        <v>9551</v>
      </c>
      <c r="AO202" s="420" t="s">
        <v>9320</v>
      </c>
      <c r="AP202" s="420" t="s">
        <v>9320</v>
      </c>
    </row>
    <row r="203" spans="1:42" ht="21.6" customHeight="1">
      <c r="A203" s="1">
        <v>208</v>
      </c>
      <c r="B203" s="1" t="s">
        <v>65</v>
      </c>
      <c r="C203" s="3" t="s">
        <v>2048</v>
      </c>
      <c r="D203" s="1" t="s">
        <v>9548</v>
      </c>
      <c r="F203" s="1" t="s">
        <v>9250</v>
      </c>
      <c r="G203" s="1" t="s">
        <v>9648</v>
      </c>
      <c r="H203" s="75" t="s">
        <v>9649</v>
      </c>
      <c r="J203" s="4" t="s">
        <v>9654</v>
      </c>
      <c r="U203" s="230" t="str">
        <f t="shared" si="14"/>
        <v>新北市</v>
      </c>
      <c r="V203" s="231" t="str">
        <f t="shared" si="12"/>
        <v>新莊區</v>
      </c>
      <c r="W203" s="231" t="str">
        <f t="shared" si="13"/>
        <v>民安路56-2號</v>
      </c>
      <c r="X203" s="1" t="s">
        <v>419</v>
      </c>
      <c r="Y203" s="1" t="str">
        <f>VLOOKUP(V203,門市狀態!G:H,2,FALSE)</f>
        <v>湯家瑋</v>
      </c>
      <c r="Z203" s="226" t="s">
        <v>61</v>
      </c>
      <c r="AA203" s="226" t="str">
        <f>IFERROR(VLOOKUP(B203,門市狀態!A:D,4,FALSE),"")</f>
        <v/>
      </c>
      <c r="AB203" s="232" t="str">
        <f>VLOOKUP(B203,門市主檔!A:B,2,FALSE)</f>
        <v>田倉民安店</v>
      </c>
      <c r="AC203" s="265"/>
      <c r="AD203" s="418"/>
      <c r="AE203" s="232"/>
      <c r="AF203" s="232"/>
      <c r="AG203" s="257" t="s">
        <v>55</v>
      </c>
      <c r="AH203" s="232"/>
      <c r="AI203" s="234"/>
      <c r="AM203" s="420" t="s">
        <v>9551</v>
      </c>
      <c r="AN203" s="420" t="s">
        <v>9551</v>
      </c>
      <c r="AO203" s="420" t="s">
        <v>9320</v>
      </c>
      <c r="AP203" s="420" t="s">
        <v>9320</v>
      </c>
    </row>
    <row r="204" spans="1:42" ht="21.6" customHeight="1">
      <c r="A204" s="1">
        <v>209</v>
      </c>
      <c r="B204" s="1">
        <v>2109</v>
      </c>
      <c r="C204" s="3" t="s">
        <v>311</v>
      </c>
      <c r="D204" s="1" t="s">
        <v>9247</v>
      </c>
      <c r="F204" s="1" t="s">
        <v>9250</v>
      </c>
      <c r="G204" s="1" t="s">
        <v>9644</v>
      </c>
      <c r="H204" s="75" t="s">
        <v>9645</v>
      </c>
      <c r="I204" s="3" t="s">
        <v>9655</v>
      </c>
      <c r="J204" s="4" t="s">
        <v>9656</v>
      </c>
      <c r="U204" s="230" t="str">
        <f t="shared" si="14"/>
        <v>新北市</v>
      </c>
      <c r="V204" s="231" t="str">
        <f t="shared" si="12"/>
        <v>新莊區</v>
      </c>
      <c r="W204" s="231" t="str">
        <f t="shared" si="13"/>
        <v>瓊林南路133號</v>
      </c>
      <c r="X204" s="1" t="s">
        <v>419</v>
      </c>
      <c r="Y204" s="1" t="str">
        <f>VLOOKUP(V204,門市狀態!G:H,2,FALSE)</f>
        <v>湯家瑋</v>
      </c>
      <c r="AA204" s="226" t="str">
        <f>IFERROR(VLOOKUP(B204,門市狀態!A:D,4,FALSE),"")</f>
        <v/>
      </c>
      <c r="AB204" s="232" t="str">
        <f>VLOOKUP(B204,門市主檔!A:B,2,FALSE)</f>
        <v>新莊瓊林南</v>
      </c>
      <c r="AC204" s="265"/>
      <c r="AD204" s="421" t="s">
        <v>2</v>
      </c>
      <c r="AE204" s="232"/>
      <c r="AF204" s="232"/>
      <c r="AG204" s="257" t="s">
        <v>526</v>
      </c>
      <c r="AH204" s="232"/>
      <c r="AI204" s="234"/>
      <c r="AM204" s="420">
        <v>14700461</v>
      </c>
      <c r="AN204" s="420">
        <v>14700462</v>
      </c>
      <c r="AO204" s="420" t="s">
        <v>9320</v>
      </c>
      <c r="AP204" s="420" t="s">
        <v>9320</v>
      </c>
    </row>
    <row r="205" spans="1:42" ht="21.6" customHeight="1">
      <c r="A205" s="1">
        <v>210</v>
      </c>
      <c r="B205" s="1">
        <v>2743</v>
      </c>
      <c r="C205" s="3" t="s">
        <v>2056</v>
      </c>
      <c r="D205" s="1" t="s">
        <v>9247</v>
      </c>
      <c r="F205" s="1" t="s">
        <v>9250</v>
      </c>
      <c r="G205" s="1" t="s">
        <v>9644</v>
      </c>
      <c r="H205" s="75" t="s">
        <v>9645</v>
      </c>
      <c r="I205" s="3" t="s">
        <v>9657</v>
      </c>
      <c r="J205" s="4" t="s">
        <v>9658</v>
      </c>
      <c r="U205" s="230" t="str">
        <f t="shared" si="14"/>
        <v>新北市</v>
      </c>
      <c r="V205" s="231" t="str">
        <f t="shared" si="12"/>
        <v>新莊區</v>
      </c>
      <c r="W205" s="231" t="str">
        <f t="shared" si="13"/>
        <v>豐年街118之1號</v>
      </c>
      <c r="X205" s="1" t="s">
        <v>419</v>
      </c>
      <c r="Y205" s="1" t="str">
        <f>VLOOKUP(V205,門市狀態!G:H,2,FALSE)</f>
        <v>湯家瑋</v>
      </c>
      <c r="AA205" s="226" t="str">
        <f>IFERROR(VLOOKUP(B205,門市狀態!A:D,4,FALSE),"")</f>
        <v/>
      </c>
      <c r="AB205" s="232" t="str">
        <f>VLOOKUP(B205,門市主檔!A:B,2,FALSE)</f>
        <v>新莊豐年店</v>
      </c>
      <c r="AC205" s="265"/>
      <c r="AD205" s="421" t="s">
        <v>2</v>
      </c>
      <c r="AE205" s="232"/>
      <c r="AF205" s="232"/>
      <c r="AG205" s="257" t="s">
        <v>526</v>
      </c>
      <c r="AH205" s="232" t="s">
        <v>9192</v>
      </c>
      <c r="AI205" s="234"/>
      <c r="AM205" s="420">
        <v>14700855</v>
      </c>
      <c r="AN205" s="420">
        <v>14700856</v>
      </c>
      <c r="AO205" s="420">
        <v>7210003051</v>
      </c>
      <c r="AP205" s="420" t="s">
        <v>20</v>
      </c>
    </row>
    <row r="206" spans="1:42" ht="21.6" customHeight="1">
      <c r="A206" s="1">
        <v>211</v>
      </c>
      <c r="B206" s="1">
        <v>4005</v>
      </c>
      <c r="C206" s="3" t="s">
        <v>2040</v>
      </c>
      <c r="D206" s="1" t="s">
        <v>9241</v>
      </c>
      <c r="F206" s="1" t="s">
        <v>9250</v>
      </c>
      <c r="G206" s="1" t="s">
        <v>9644</v>
      </c>
      <c r="H206" s="75" t="s">
        <v>9645</v>
      </c>
      <c r="I206" s="3" t="s">
        <v>9659</v>
      </c>
      <c r="J206" s="4" t="s">
        <v>9660</v>
      </c>
      <c r="U206" s="230" t="str">
        <f t="shared" si="14"/>
        <v>新北市</v>
      </c>
      <c r="V206" s="231" t="str">
        <f t="shared" si="12"/>
        <v>新莊區</v>
      </c>
      <c r="W206" s="231" t="str">
        <f t="shared" si="13"/>
        <v>雙鳳路53號一樓</v>
      </c>
      <c r="X206" s="1" t="s">
        <v>419</v>
      </c>
      <c r="Y206" s="1" t="str">
        <f>VLOOKUP(V206,門市狀態!G:H,2,FALSE)</f>
        <v>湯家瑋</v>
      </c>
      <c r="AA206" s="226" t="str">
        <f>IFERROR(VLOOKUP(B206,門市狀態!A:D,4,FALSE),"")</f>
        <v/>
      </c>
      <c r="AB206" s="232" t="str">
        <f>VLOOKUP(B206,門市主檔!A:B,2,FALSE)</f>
        <v>新莊雙鳳店</v>
      </c>
      <c r="AC206" s="265"/>
      <c r="AD206" s="421" t="s">
        <v>2</v>
      </c>
      <c r="AE206" s="232"/>
      <c r="AF206" s="232"/>
      <c r="AG206" s="257" t="s">
        <v>526</v>
      </c>
      <c r="AH206" s="232" t="s">
        <v>9192</v>
      </c>
      <c r="AI206" s="234"/>
      <c r="AM206" s="420">
        <v>14701697</v>
      </c>
      <c r="AN206" s="420">
        <v>14701698</v>
      </c>
      <c r="AO206" s="420">
        <v>7210003059</v>
      </c>
      <c r="AP206" s="420" t="s">
        <v>20</v>
      </c>
    </row>
    <row r="207" spans="1:42" ht="21.6" customHeight="1">
      <c r="A207" s="1">
        <v>212</v>
      </c>
      <c r="B207" s="1">
        <v>4208</v>
      </c>
      <c r="C207" s="3" t="s">
        <v>2052</v>
      </c>
      <c r="D207" s="1" t="s">
        <v>9241</v>
      </c>
      <c r="F207" s="1" t="s">
        <v>9250</v>
      </c>
      <c r="G207" s="1" t="s">
        <v>9644</v>
      </c>
      <c r="H207" s="75" t="s">
        <v>9645</v>
      </c>
      <c r="I207" s="3" t="s">
        <v>9661</v>
      </c>
      <c r="J207" s="4" t="s">
        <v>9662</v>
      </c>
      <c r="U207" s="230" t="str">
        <f t="shared" si="14"/>
        <v>新北市</v>
      </c>
      <c r="V207" s="231" t="str">
        <f t="shared" si="12"/>
        <v>新莊區</v>
      </c>
      <c r="W207" s="231" t="str">
        <f t="shared" si="13"/>
        <v>瓊泰路59號及61號</v>
      </c>
      <c r="X207" s="1" t="s">
        <v>419</v>
      </c>
      <c r="Y207" s="1" t="str">
        <f>VLOOKUP(V207,門市狀態!G:H,2,FALSE)</f>
        <v>湯家瑋</v>
      </c>
      <c r="AA207" s="226" t="str">
        <f>IFERROR(VLOOKUP(B207,門市狀態!A:D,4,FALSE),"")</f>
        <v/>
      </c>
      <c r="AB207" s="232" t="str">
        <f>VLOOKUP(B207,門市主檔!A:B,2,FALSE)</f>
        <v>新莊瓊泰店</v>
      </c>
      <c r="AC207" s="265"/>
      <c r="AD207" s="421" t="s">
        <v>2</v>
      </c>
      <c r="AE207" s="232"/>
      <c r="AF207" s="232"/>
      <c r="AG207" s="257" t="s">
        <v>526</v>
      </c>
      <c r="AH207" s="232" t="s">
        <v>9192</v>
      </c>
      <c r="AI207" s="234"/>
      <c r="AM207" s="420">
        <v>14701959</v>
      </c>
      <c r="AN207" s="420">
        <v>14701960</v>
      </c>
      <c r="AO207" s="420">
        <v>7210003063</v>
      </c>
      <c r="AP207" s="420" t="s">
        <v>20</v>
      </c>
    </row>
    <row r="208" spans="1:42" ht="21.6" customHeight="1">
      <c r="A208" s="1">
        <v>214</v>
      </c>
      <c r="B208" s="1" t="s">
        <v>58</v>
      </c>
      <c r="C208" s="3" t="s">
        <v>2044</v>
      </c>
      <c r="D208" s="1" t="s">
        <v>9255</v>
      </c>
      <c r="F208" s="1" t="s">
        <v>9250</v>
      </c>
      <c r="G208" s="1" t="s">
        <v>9644</v>
      </c>
      <c r="H208" s="75" t="s">
        <v>9645</v>
      </c>
      <c r="I208" s="3" t="s">
        <v>9663</v>
      </c>
      <c r="J208" s="4" t="s">
        <v>9664</v>
      </c>
      <c r="U208" s="230" t="str">
        <f t="shared" si="14"/>
        <v>新北市</v>
      </c>
      <c r="V208" s="231" t="str">
        <f t="shared" si="12"/>
        <v>新莊區</v>
      </c>
      <c r="W208" s="231" t="str">
        <f t="shared" si="13"/>
        <v>裕民街83之6號</v>
      </c>
      <c r="X208" s="1" t="s">
        <v>419</v>
      </c>
      <c r="Y208" s="1" t="str">
        <f>VLOOKUP(V208,門市狀態!G:H,2,FALSE)</f>
        <v>湯家瑋</v>
      </c>
      <c r="AA208" s="226" t="str">
        <f>IFERROR(VLOOKUP(B208,門市狀態!A:D,4,FALSE),"")</f>
        <v/>
      </c>
      <c r="AB208" s="232" t="str">
        <f>VLOOKUP(B208,門市主檔!A:B,2,FALSE)</f>
        <v>新莊裕民店</v>
      </c>
      <c r="AC208" s="265"/>
      <c r="AD208" s="421" t="s">
        <v>2</v>
      </c>
      <c r="AE208" s="232"/>
      <c r="AF208" s="232"/>
      <c r="AG208" s="257" t="s">
        <v>526</v>
      </c>
      <c r="AH208" s="232" t="s">
        <v>9192</v>
      </c>
      <c r="AI208" s="234"/>
      <c r="AM208" s="420">
        <v>14700203</v>
      </c>
      <c r="AN208" s="420">
        <v>14700204</v>
      </c>
      <c r="AO208" s="420">
        <v>7210003072</v>
      </c>
      <c r="AP208" s="420" t="s">
        <v>20</v>
      </c>
    </row>
    <row r="209" spans="1:42" ht="21.6" customHeight="1">
      <c r="A209" s="1">
        <v>215</v>
      </c>
      <c r="B209" s="1">
        <v>3052</v>
      </c>
      <c r="C209" s="3" t="s">
        <v>334</v>
      </c>
      <c r="D209" s="1" t="s">
        <v>9241</v>
      </c>
      <c r="F209" s="1" t="s">
        <v>9250</v>
      </c>
      <c r="G209" s="1" t="s">
        <v>9465</v>
      </c>
      <c r="H209" s="75" t="s">
        <v>9466</v>
      </c>
      <c r="I209" s="3" t="s">
        <v>9665</v>
      </c>
      <c r="J209" s="4" t="s">
        <v>9666</v>
      </c>
      <c r="U209" s="230" t="str">
        <f t="shared" si="14"/>
        <v>新北市</v>
      </c>
      <c r="V209" s="231" t="str">
        <f t="shared" si="12"/>
        <v>新莊區</v>
      </c>
      <c r="W209" s="231" t="str">
        <f t="shared" si="13"/>
        <v>自信街77號+75巷2號</v>
      </c>
      <c r="X209" s="1" t="s">
        <v>419</v>
      </c>
      <c r="Y209" s="1" t="str">
        <f>VLOOKUP(V209,門市狀態!G:H,2,FALSE)</f>
        <v>湯家瑋</v>
      </c>
      <c r="AA209" s="226" t="str">
        <f>IFERROR(VLOOKUP(B209,門市狀態!A:D,4,FALSE),"")</f>
        <v/>
      </c>
      <c r="AB209" s="232" t="str">
        <f>VLOOKUP(B209,門市主檔!A:B,2,FALSE)</f>
        <v>北縣莊玲店</v>
      </c>
      <c r="AC209" s="265"/>
      <c r="AD209" s="421" t="s">
        <v>2</v>
      </c>
      <c r="AE209" s="232"/>
      <c r="AF209" s="232"/>
      <c r="AG209" s="257" t="s">
        <v>526</v>
      </c>
      <c r="AH209" s="232" t="s">
        <v>9192</v>
      </c>
      <c r="AI209" s="234"/>
      <c r="AM209" s="420">
        <v>14701021</v>
      </c>
      <c r="AN209" s="420">
        <v>14701022</v>
      </c>
      <c r="AO209" s="420">
        <v>7210003052</v>
      </c>
      <c r="AP209" s="420" t="s">
        <v>20</v>
      </c>
    </row>
    <row r="210" spans="1:42" ht="21.6" customHeight="1">
      <c r="A210" s="1">
        <v>216</v>
      </c>
      <c r="B210" s="5">
        <v>3358</v>
      </c>
      <c r="C210" s="3" t="s">
        <v>189</v>
      </c>
      <c r="D210" s="1" t="s">
        <v>9241</v>
      </c>
      <c r="F210" s="1" t="s">
        <v>9250</v>
      </c>
      <c r="G210" s="1" t="s">
        <v>9465</v>
      </c>
      <c r="H210" s="75" t="s">
        <v>9466</v>
      </c>
      <c r="I210" s="3" t="s">
        <v>9667</v>
      </c>
      <c r="J210" s="4" t="s">
        <v>9668</v>
      </c>
      <c r="U210" s="230" t="str">
        <f t="shared" si="14"/>
        <v>新北市</v>
      </c>
      <c r="V210" s="231" t="str">
        <f t="shared" si="12"/>
        <v>新莊區</v>
      </c>
      <c r="W210" s="231" t="str">
        <f t="shared" si="13"/>
        <v>中和街19號</v>
      </c>
      <c r="X210" s="1" t="s">
        <v>419</v>
      </c>
      <c r="Y210" s="1" t="str">
        <f>VLOOKUP(V210,門市狀態!G:H,2,FALSE)</f>
        <v>湯家瑋</v>
      </c>
      <c r="AA210" s="226" t="str">
        <f ca="1">IFERROR(VLOOKUP(B210,門市狀態!A:D,4,FALSE),"")</f>
        <v>裝潢中</v>
      </c>
      <c r="AB210" s="232" t="str">
        <f>VLOOKUP(B210,門市主檔!A:B,2,FALSE)</f>
        <v>新莊棒球場</v>
      </c>
      <c r="AC210" s="265"/>
      <c r="AD210" s="421" t="s">
        <v>2</v>
      </c>
      <c r="AE210" s="232"/>
      <c r="AF210" s="232"/>
      <c r="AG210" s="257" t="s">
        <v>526</v>
      </c>
      <c r="AH210" s="232" t="s">
        <v>9192</v>
      </c>
      <c r="AI210" s="234"/>
      <c r="AM210" s="420">
        <v>14701255</v>
      </c>
      <c r="AN210" s="420">
        <v>14701256</v>
      </c>
      <c r="AO210" s="420">
        <v>7210003053</v>
      </c>
      <c r="AP210" s="420" t="s">
        <v>20</v>
      </c>
    </row>
    <row r="211" spans="1:42" ht="21.6" customHeight="1">
      <c r="A211" s="1">
        <v>217</v>
      </c>
      <c r="B211" s="1">
        <v>3380</v>
      </c>
      <c r="C211" s="3" t="s">
        <v>1680</v>
      </c>
      <c r="D211" s="1" t="s">
        <v>9255</v>
      </c>
      <c r="F211" s="1" t="s">
        <v>9250</v>
      </c>
      <c r="G211" s="1" t="s">
        <v>9465</v>
      </c>
      <c r="H211" s="75" t="s">
        <v>9466</v>
      </c>
      <c r="I211" s="3" t="s">
        <v>9669</v>
      </c>
      <c r="J211" s="4" t="s">
        <v>9670</v>
      </c>
      <c r="U211" s="230" t="str">
        <f t="shared" si="14"/>
        <v>新北市</v>
      </c>
      <c r="V211" s="231" t="str">
        <f t="shared" si="12"/>
        <v>新莊區</v>
      </c>
      <c r="W211" s="231" t="str">
        <f t="shared" si="13"/>
        <v>幸福路562號</v>
      </c>
      <c r="X211" s="1" t="s">
        <v>419</v>
      </c>
      <c r="Y211" s="1" t="str">
        <f>VLOOKUP(V211,門市狀態!G:H,2,FALSE)</f>
        <v>湯家瑋</v>
      </c>
      <c r="AA211" s="226" t="str">
        <f>IFERROR(VLOOKUP(B211,門市狀態!A:D,4,FALSE),"")</f>
        <v/>
      </c>
      <c r="AB211" s="232" t="str">
        <f>VLOOKUP(B211,門市主檔!A:B,2,FALSE)</f>
        <v>北縣莊勝店</v>
      </c>
      <c r="AC211" s="265"/>
      <c r="AD211" s="421" t="s">
        <v>2</v>
      </c>
      <c r="AE211" s="232"/>
      <c r="AF211" s="232"/>
      <c r="AG211" s="257" t="s">
        <v>526</v>
      </c>
      <c r="AH211" s="232" t="s">
        <v>9192</v>
      </c>
      <c r="AI211" s="234"/>
      <c r="AM211" s="420">
        <v>14701339</v>
      </c>
      <c r="AN211" s="420">
        <v>14701340</v>
      </c>
      <c r="AO211" s="420">
        <v>7210003054</v>
      </c>
      <c r="AP211" s="420" t="s">
        <v>20</v>
      </c>
    </row>
    <row r="212" spans="1:42" ht="21.6" customHeight="1">
      <c r="A212" s="1">
        <v>218</v>
      </c>
      <c r="B212" s="1">
        <v>3785</v>
      </c>
      <c r="C212" s="3" t="s">
        <v>635</v>
      </c>
      <c r="D212" s="1" t="s">
        <v>9255</v>
      </c>
      <c r="F212" s="1" t="s">
        <v>9250</v>
      </c>
      <c r="G212" s="1" t="s">
        <v>9465</v>
      </c>
      <c r="H212" s="75" t="s">
        <v>9466</v>
      </c>
      <c r="I212" s="3" t="s">
        <v>9671</v>
      </c>
      <c r="J212" s="4" t="s">
        <v>9672</v>
      </c>
      <c r="U212" s="230" t="str">
        <f t="shared" si="14"/>
        <v>新北市</v>
      </c>
      <c r="V212" s="231" t="str">
        <f t="shared" si="12"/>
        <v>新莊區</v>
      </c>
      <c r="W212" s="231" t="str">
        <f t="shared" si="13"/>
        <v>新莊路307、309號一樓部份</v>
      </c>
      <c r="X212" s="1" t="s">
        <v>419</v>
      </c>
      <c r="Y212" s="1" t="str">
        <f>VLOOKUP(V212,門市狀態!G:H,2,FALSE)</f>
        <v>湯家瑋</v>
      </c>
      <c r="AA212" s="226" t="str">
        <f>IFERROR(VLOOKUP(B212,門市狀態!A:D,4,FALSE),"")</f>
        <v/>
      </c>
      <c r="AB212" s="232" t="str">
        <f>VLOOKUP(B212,門市主檔!A:B,2,FALSE)</f>
        <v>北縣莊榮店</v>
      </c>
      <c r="AC212" s="265"/>
      <c r="AD212" s="421" t="s">
        <v>2</v>
      </c>
      <c r="AE212" s="232" t="s">
        <v>9236</v>
      </c>
      <c r="AF212" s="232"/>
      <c r="AG212" s="257" t="s">
        <v>526</v>
      </c>
      <c r="AH212" s="232" t="s">
        <v>9192</v>
      </c>
      <c r="AI212" s="234"/>
      <c r="AM212" s="420">
        <v>14701513</v>
      </c>
      <c r="AN212" s="420">
        <v>14701514</v>
      </c>
      <c r="AO212" s="420">
        <v>7210003056</v>
      </c>
      <c r="AP212" s="420" t="s">
        <v>20</v>
      </c>
    </row>
    <row r="213" spans="1:42" ht="21.6" customHeight="1">
      <c r="A213" s="1">
        <v>219</v>
      </c>
      <c r="B213" s="1">
        <v>3999</v>
      </c>
      <c r="C213" s="3" t="s">
        <v>1026</v>
      </c>
      <c r="D213" s="1" t="s">
        <v>9241</v>
      </c>
      <c r="F213" s="1" t="s">
        <v>9250</v>
      </c>
      <c r="G213" s="1" t="s">
        <v>9465</v>
      </c>
      <c r="H213" s="75" t="s">
        <v>9466</v>
      </c>
      <c r="I213" s="3" t="s">
        <v>9673</v>
      </c>
      <c r="J213" s="4" t="s">
        <v>9674</v>
      </c>
      <c r="U213" s="230" t="str">
        <f t="shared" si="14"/>
        <v>新北市</v>
      </c>
      <c r="V213" s="231" t="str">
        <f t="shared" si="12"/>
        <v>新莊區</v>
      </c>
      <c r="W213" s="231" t="str">
        <f t="shared" si="13"/>
        <v>福壽街188、190號一樓全部</v>
      </c>
      <c r="X213" s="1" t="s">
        <v>419</v>
      </c>
      <c r="Y213" s="1" t="str">
        <f>VLOOKUP(V213,門市狀態!G:H,2,FALSE)</f>
        <v>湯家瑋</v>
      </c>
      <c r="AA213" s="226" t="str">
        <f>IFERROR(VLOOKUP(B213,門市狀態!A:D,4,FALSE),"")</f>
        <v/>
      </c>
      <c r="AB213" s="232" t="str">
        <f>VLOOKUP(B213,門市主檔!A:B,2,FALSE)</f>
        <v>新莊福祐店</v>
      </c>
      <c r="AC213" s="265"/>
      <c r="AD213" s="421" t="s">
        <v>2</v>
      </c>
      <c r="AE213" s="232"/>
      <c r="AF213" s="232"/>
      <c r="AG213" s="257" t="s">
        <v>526</v>
      </c>
      <c r="AH213" s="232" t="s">
        <v>9192</v>
      </c>
      <c r="AI213" s="234"/>
      <c r="AM213" s="420">
        <v>14701691</v>
      </c>
      <c r="AN213" s="420">
        <v>14701692</v>
      </c>
      <c r="AO213" s="420">
        <v>7210003058</v>
      </c>
      <c r="AP213" s="420" t="s">
        <v>20</v>
      </c>
    </row>
    <row r="214" spans="1:42" ht="21.6" customHeight="1">
      <c r="A214" s="1">
        <v>220</v>
      </c>
      <c r="B214" s="1">
        <v>4025</v>
      </c>
      <c r="C214" s="3" t="s">
        <v>275</v>
      </c>
      <c r="D214" s="1" t="s">
        <v>9241</v>
      </c>
      <c r="F214" s="1" t="s">
        <v>9250</v>
      </c>
      <c r="G214" s="1" t="s">
        <v>9465</v>
      </c>
      <c r="H214" s="75" t="s">
        <v>9466</v>
      </c>
      <c r="I214" s="3" t="s">
        <v>9675</v>
      </c>
      <c r="J214" s="4" t="s">
        <v>9676</v>
      </c>
      <c r="U214" s="230" t="str">
        <f t="shared" si="14"/>
        <v>新北市</v>
      </c>
      <c r="V214" s="231" t="str">
        <f t="shared" si="12"/>
        <v>新莊區</v>
      </c>
      <c r="W214" s="231" t="str">
        <f t="shared" si="13"/>
        <v>中信街20號一樓全部、22號一樓部份</v>
      </c>
      <c r="X214" s="1" t="s">
        <v>419</v>
      </c>
      <c r="Y214" s="1" t="str">
        <f>VLOOKUP(V214,門市狀態!G:H,2,FALSE)</f>
        <v>湯家瑋</v>
      </c>
      <c r="AA214" s="226" t="str">
        <f>IFERROR(VLOOKUP(B214,門市狀態!A:D,4,FALSE),"")</f>
        <v/>
      </c>
      <c r="AB214" s="232" t="str">
        <f>VLOOKUP(B214,門市主檔!A:B,2,FALSE)</f>
        <v>新莊祐信店</v>
      </c>
      <c r="AC214" s="265"/>
      <c r="AD214" s="421" t="s">
        <v>2</v>
      </c>
      <c r="AE214" s="232"/>
      <c r="AF214" s="232"/>
      <c r="AG214" s="257" t="s">
        <v>526</v>
      </c>
      <c r="AH214" s="232"/>
      <c r="AM214" s="420">
        <v>14701727</v>
      </c>
      <c r="AN214" s="420">
        <v>14701728</v>
      </c>
      <c r="AO214" s="420" t="s">
        <v>9320</v>
      </c>
      <c r="AP214" s="420" t="s">
        <v>9320</v>
      </c>
    </row>
    <row r="215" spans="1:42" ht="21.6" customHeight="1">
      <c r="A215" s="1">
        <v>221</v>
      </c>
      <c r="B215" s="1">
        <v>4163</v>
      </c>
      <c r="C215" s="3" t="s">
        <v>909</v>
      </c>
      <c r="D215" s="1" t="s">
        <v>9241</v>
      </c>
      <c r="F215" s="1" t="s">
        <v>9250</v>
      </c>
      <c r="G215" s="1" t="s">
        <v>9465</v>
      </c>
      <c r="H215" s="75" t="s">
        <v>9466</v>
      </c>
      <c r="I215" s="3" t="s">
        <v>9677</v>
      </c>
      <c r="J215" s="4" t="s">
        <v>9678</v>
      </c>
      <c r="U215" s="230" t="str">
        <f t="shared" si="14"/>
        <v>新北市</v>
      </c>
      <c r="V215" s="231" t="str">
        <f t="shared" si="12"/>
        <v>新莊區</v>
      </c>
      <c r="W215" s="231" t="str">
        <f t="shared" si="13"/>
        <v>中誠街161號及163號一樓全部</v>
      </c>
      <c r="X215" s="1" t="s">
        <v>419</v>
      </c>
      <c r="Y215" s="1" t="str">
        <f>VLOOKUP(V215,門市狀態!G:H,2,FALSE)</f>
        <v>湯家瑋</v>
      </c>
      <c r="AA215" s="226" t="str">
        <f>IFERROR(VLOOKUP(B215,門市狀態!A:D,4,FALSE),"")</f>
        <v/>
      </c>
      <c r="AB215" s="232" t="str">
        <f>VLOOKUP(B215,門市主檔!A:B,2,FALSE)</f>
        <v>新莊中泉店</v>
      </c>
      <c r="AC215" s="265"/>
      <c r="AD215" s="421" t="s">
        <v>2</v>
      </c>
      <c r="AE215" s="232"/>
      <c r="AF215" s="232"/>
      <c r="AG215" s="257" t="s">
        <v>526</v>
      </c>
      <c r="AH215" s="232" t="s">
        <v>9192</v>
      </c>
      <c r="AM215" s="420">
        <v>14701917</v>
      </c>
      <c r="AN215" s="420">
        <v>14701918</v>
      </c>
      <c r="AO215" s="420">
        <v>7210003061</v>
      </c>
      <c r="AP215" s="420" t="s">
        <v>20</v>
      </c>
    </row>
    <row r="216" spans="1:42" ht="21.6" customHeight="1">
      <c r="A216" s="1">
        <v>222</v>
      </c>
      <c r="B216" s="1">
        <v>5057</v>
      </c>
      <c r="C216" s="3" t="s">
        <v>1485</v>
      </c>
      <c r="D216" s="1" t="s">
        <v>9247</v>
      </c>
      <c r="F216" s="1" t="s">
        <v>9250</v>
      </c>
      <c r="G216" s="1" t="s">
        <v>9465</v>
      </c>
      <c r="H216" s="75" t="s">
        <v>9466</v>
      </c>
      <c r="I216" s="3" t="s">
        <v>9679</v>
      </c>
      <c r="J216" s="4" t="s">
        <v>9680</v>
      </c>
      <c r="U216" s="230" t="str">
        <f t="shared" si="14"/>
        <v>新北市</v>
      </c>
      <c r="V216" s="231" t="str">
        <f t="shared" si="12"/>
        <v>新莊區</v>
      </c>
      <c r="W216" s="231" t="str">
        <f t="shared" si="13"/>
        <v>中港路84號1樓</v>
      </c>
      <c r="X216" s="1" t="s">
        <v>419</v>
      </c>
      <c r="Y216" s="1" t="str">
        <f>VLOOKUP(V216,門市狀態!G:H,2,FALSE)</f>
        <v>湯家瑋</v>
      </c>
      <c r="AA216" s="226" t="str">
        <f>IFERROR(VLOOKUP(B216,門市狀態!A:D,4,FALSE),"")</f>
        <v/>
      </c>
      <c r="AB216" s="232" t="str">
        <f>VLOOKUP(B216,門市主檔!A:B,2,FALSE)</f>
        <v>新莊中港店</v>
      </c>
      <c r="AC216" s="265"/>
      <c r="AD216" s="421" t="s">
        <v>2</v>
      </c>
      <c r="AE216" s="232" t="s">
        <v>9236</v>
      </c>
      <c r="AF216" s="232"/>
      <c r="AG216" s="257" t="s">
        <v>526</v>
      </c>
      <c r="AH216" s="232" t="s">
        <v>9192</v>
      </c>
      <c r="AM216" s="420">
        <v>14703291</v>
      </c>
      <c r="AN216" s="420">
        <v>14703292</v>
      </c>
      <c r="AO216" s="420">
        <v>7210003069</v>
      </c>
      <c r="AP216" s="420" t="s">
        <v>20</v>
      </c>
    </row>
    <row r="217" spans="1:42" ht="21.6" customHeight="1">
      <c r="A217" s="1">
        <v>223</v>
      </c>
      <c r="B217" s="1">
        <v>2362</v>
      </c>
      <c r="C217" s="3" t="s">
        <v>1770</v>
      </c>
      <c r="D217" s="1" t="s">
        <v>9241</v>
      </c>
      <c r="F217" s="1" t="s">
        <v>9250</v>
      </c>
      <c r="G217" s="1" t="s">
        <v>9251</v>
      </c>
      <c r="H217" s="75" t="s">
        <v>9252</v>
      </c>
      <c r="I217" s="3" t="s">
        <v>9681</v>
      </c>
      <c r="J217" s="4" t="s">
        <v>9682</v>
      </c>
      <c r="U217" s="230" t="str">
        <f t="shared" si="14"/>
        <v>新北市</v>
      </c>
      <c r="V217" s="231" t="str">
        <f t="shared" si="12"/>
        <v>新莊區</v>
      </c>
      <c r="W217" s="231" t="str">
        <f t="shared" si="13"/>
        <v>化成路85號</v>
      </c>
      <c r="X217" s="1" t="s">
        <v>419</v>
      </c>
      <c r="Y217" s="1" t="str">
        <f>VLOOKUP(V217,門市狀態!G:H,2,FALSE)</f>
        <v>湯家瑋</v>
      </c>
      <c r="AA217" s="226" t="str">
        <f>IFERROR(VLOOKUP(B217,門市狀態!A:D,4,FALSE),"")</f>
        <v/>
      </c>
      <c r="AB217" s="232" t="str">
        <f>VLOOKUP(B217,門市主檔!A:B,2,FALSE)</f>
        <v>新莊化成店</v>
      </c>
      <c r="AC217" s="265"/>
      <c r="AD217" s="421" t="s">
        <v>2</v>
      </c>
      <c r="AE217" s="232"/>
      <c r="AF217" s="232"/>
      <c r="AG217" s="257" t="s">
        <v>526</v>
      </c>
      <c r="AH217" s="232" t="s">
        <v>9192</v>
      </c>
      <c r="AM217" s="420">
        <v>14700599</v>
      </c>
      <c r="AN217" s="420">
        <v>14700600</v>
      </c>
      <c r="AO217" s="420">
        <v>7210003050</v>
      </c>
      <c r="AP217" s="420" t="s">
        <v>20</v>
      </c>
    </row>
    <row r="218" spans="1:42" ht="21.6" customHeight="1">
      <c r="A218" s="1">
        <v>224</v>
      </c>
      <c r="B218" s="1">
        <v>3652</v>
      </c>
      <c r="C218" s="3" t="s">
        <v>1074</v>
      </c>
      <c r="D218" s="1" t="s">
        <v>9241</v>
      </c>
      <c r="F218" s="1" t="s">
        <v>9250</v>
      </c>
      <c r="G218" s="1" t="s">
        <v>9251</v>
      </c>
      <c r="H218" s="75" t="s">
        <v>9252</v>
      </c>
      <c r="I218" s="3" t="s">
        <v>9683</v>
      </c>
      <c r="J218" s="4" t="s">
        <v>9684</v>
      </c>
      <c r="U218" s="230" t="str">
        <f t="shared" si="14"/>
        <v>新北市</v>
      </c>
      <c r="V218" s="231" t="str">
        <f t="shared" si="12"/>
        <v>新莊區</v>
      </c>
      <c r="W218" s="231" t="str">
        <f t="shared" si="13"/>
        <v>民樂街80、82號一樓</v>
      </c>
      <c r="X218" s="1" t="s">
        <v>419</v>
      </c>
      <c r="Y218" s="1" t="str">
        <f>VLOOKUP(V218,門市狀態!G:H,2,FALSE)</f>
        <v>湯家瑋</v>
      </c>
      <c r="AA218" s="226" t="str">
        <f>IFERROR(VLOOKUP(B218,門市狀態!A:D,4,FALSE),"")</f>
        <v/>
      </c>
      <c r="AB218" s="232" t="str">
        <f>VLOOKUP(B218,門市主檔!A:B,2,FALSE)</f>
        <v>新莊莊民店</v>
      </c>
      <c r="AC218" s="265"/>
      <c r="AD218" s="421" t="s">
        <v>2</v>
      </c>
      <c r="AE218" s="232"/>
      <c r="AF218" s="232"/>
      <c r="AG218" s="257" t="s">
        <v>526</v>
      </c>
      <c r="AH218" s="232" t="s">
        <v>9192</v>
      </c>
      <c r="AM218" s="420">
        <v>14701425</v>
      </c>
      <c r="AN218" s="420">
        <v>14701426</v>
      </c>
      <c r="AO218" s="420">
        <v>7210003055</v>
      </c>
      <c r="AP218" s="420" t="s">
        <v>20</v>
      </c>
    </row>
    <row r="219" spans="1:42" ht="21.6" customHeight="1">
      <c r="A219" s="1">
        <v>225</v>
      </c>
      <c r="B219" s="1">
        <v>4144</v>
      </c>
      <c r="C219" s="3" t="s">
        <v>1138</v>
      </c>
      <c r="D219" s="1" t="s">
        <v>9241</v>
      </c>
      <c r="F219" s="1" t="s">
        <v>9250</v>
      </c>
      <c r="G219" s="1" t="s">
        <v>9251</v>
      </c>
      <c r="H219" s="75" t="s">
        <v>9252</v>
      </c>
      <c r="I219" s="3" t="s">
        <v>9685</v>
      </c>
      <c r="J219" s="4" t="s">
        <v>9686</v>
      </c>
      <c r="U219" s="230" t="str">
        <f t="shared" si="14"/>
        <v>新北市</v>
      </c>
      <c r="V219" s="231" t="str">
        <f t="shared" si="12"/>
        <v>新莊區</v>
      </c>
      <c r="W219" s="231" t="str">
        <f t="shared" si="13"/>
        <v>化成路414號及416號一樓全部</v>
      </c>
      <c r="X219" s="1" t="s">
        <v>419</v>
      </c>
      <c r="Y219" s="1" t="str">
        <f>VLOOKUP(V219,門市狀態!G:H,2,FALSE)</f>
        <v>湯家瑋</v>
      </c>
      <c r="AA219" s="226" t="str">
        <f>IFERROR(VLOOKUP(B219,門市狀態!A:D,4,FALSE),"")</f>
        <v/>
      </c>
      <c r="AB219" s="232" t="str">
        <f>VLOOKUP(B219,門市主檔!A:B,2,FALSE)</f>
        <v>新莊頭前店</v>
      </c>
      <c r="AC219" s="265"/>
      <c r="AD219" s="421" t="s">
        <v>2</v>
      </c>
      <c r="AE219" s="232"/>
      <c r="AF219" s="232"/>
      <c r="AG219" s="257" t="s">
        <v>526</v>
      </c>
      <c r="AH219" s="232" t="s">
        <v>9192</v>
      </c>
      <c r="AM219" s="420">
        <v>14702155</v>
      </c>
      <c r="AN219" s="420">
        <v>14702156</v>
      </c>
      <c r="AO219" s="420">
        <v>7210003060</v>
      </c>
      <c r="AP219" s="420" t="s">
        <v>20</v>
      </c>
    </row>
    <row r="220" spans="1:42" ht="21.6" customHeight="1">
      <c r="A220" s="1">
        <v>226</v>
      </c>
      <c r="B220" s="5">
        <v>4194</v>
      </c>
      <c r="C220" s="3" t="s">
        <v>1019</v>
      </c>
      <c r="D220" s="1" t="s">
        <v>9255</v>
      </c>
      <c r="F220" s="1" t="s">
        <v>9250</v>
      </c>
      <c r="G220" s="1" t="s">
        <v>9251</v>
      </c>
      <c r="H220" s="75" t="s">
        <v>9252</v>
      </c>
      <c r="I220" s="3" t="s">
        <v>9687</v>
      </c>
      <c r="J220" s="4" t="s">
        <v>9688</v>
      </c>
      <c r="U220" s="230" t="str">
        <f t="shared" si="14"/>
        <v>新北市</v>
      </c>
      <c r="V220" s="231" t="str">
        <f t="shared" si="12"/>
        <v>新莊區</v>
      </c>
      <c r="W220" s="231" t="str">
        <f t="shared" si="13"/>
        <v>福美街98號及福德二街57號</v>
      </c>
      <c r="X220" s="1" t="s">
        <v>419</v>
      </c>
      <c r="Y220" s="1" t="str">
        <f>VLOOKUP(V220,門市狀態!G:H,2,FALSE)</f>
        <v>湯家瑋</v>
      </c>
      <c r="AA220" s="226" t="str">
        <f>IFERROR(VLOOKUP(B220,門市狀態!A:D,4,FALSE),"")</f>
        <v/>
      </c>
      <c r="AB220" s="232" t="str">
        <f>VLOOKUP(B220,門市主檔!A:B,2,FALSE)</f>
        <v>新莊鼎苑店</v>
      </c>
      <c r="AC220" s="265"/>
      <c r="AD220" s="421" t="s">
        <v>2</v>
      </c>
      <c r="AE220" s="232"/>
      <c r="AF220" s="232"/>
      <c r="AG220" s="257" t="s">
        <v>526</v>
      </c>
      <c r="AH220" s="232" t="s">
        <v>9192</v>
      </c>
      <c r="AM220" s="420">
        <v>14701927</v>
      </c>
      <c r="AN220" s="420">
        <v>14701928</v>
      </c>
      <c r="AO220" s="420">
        <v>7210003062</v>
      </c>
      <c r="AP220" s="420" t="s">
        <v>20</v>
      </c>
    </row>
    <row r="221" spans="1:42" ht="21.6" customHeight="1">
      <c r="A221" s="1">
        <v>227</v>
      </c>
      <c r="B221" s="1">
        <v>4341</v>
      </c>
      <c r="C221" s="3" t="s">
        <v>231</v>
      </c>
      <c r="D221" s="1" t="s">
        <v>9241</v>
      </c>
      <c r="F221" s="1" t="s">
        <v>9250</v>
      </c>
      <c r="G221" s="1" t="s">
        <v>9251</v>
      </c>
      <c r="H221" s="75" t="s">
        <v>9252</v>
      </c>
      <c r="I221" s="3" t="s">
        <v>9689</v>
      </c>
      <c r="J221" s="4" t="s">
        <v>9690</v>
      </c>
      <c r="U221" s="230" t="str">
        <f t="shared" si="14"/>
        <v>新北市</v>
      </c>
      <c r="V221" s="231" t="str">
        <f t="shared" si="12"/>
        <v>新莊區</v>
      </c>
      <c r="W221" s="231" t="str">
        <f t="shared" si="13"/>
        <v>中誠街55號1樓、53巷2號1樓</v>
      </c>
      <c r="X221" s="1" t="s">
        <v>419</v>
      </c>
      <c r="Y221" s="1" t="str">
        <f>VLOOKUP(V221,門市狀態!G:H,2,FALSE)</f>
        <v>湯家瑋</v>
      </c>
      <c r="AA221" s="226" t="str">
        <f>IFERROR(VLOOKUP(B221,門市狀態!A:D,4,FALSE),"")</f>
        <v/>
      </c>
      <c r="AB221" s="232" t="str">
        <f>VLOOKUP(B221,門市主檔!A:B,2,FALSE)</f>
        <v>新莊莊美店</v>
      </c>
      <c r="AC221" s="265"/>
      <c r="AD221" s="421" t="s">
        <v>2</v>
      </c>
      <c r="AE221" s="232"/>
      <c r="AF221" s="232"/>
      <c r="AG221" s="257" t="s">
        <v>526</v>
      </c>
      <c r="AH221" s="232" t="s">
        <v>9192</v>
      </c>
      <c r="AM221" s="420">
        <v>14702157</v>
      </c>
      <c r="AN221" s="420">
        <v>14702158</v>
      </c>
      <c r="AO221" s="420">
        <v>7210003064</v>
      </c>
      <c r="AP221" s="420" t="s">
        <v>20</v>
      </c>
    </row>
    <row r="222" spans="1:42" ht="21.6" customHeight="1">
      <c r="A222" s="1">
        <v>228</v>
      </c>
      <c r="B222" s="1">
        <v>4679</v>
      </c>
      <c r="C222" s="3" t="s">
        <v>1305</v>
      </c>
      <c r="D222" s="1" t="s">
        <v>9241</v>
      </c>
      <c r="F222" s="1" t="s">
        <v>9250</v>
      </c>
      <c r="G222" s="1" t="s">
        <v>9251</v>
      </c>
      <c r="H222" s="75" t="s">
        <v>9252</v>
      </c>
      <c r="I222" s="3" t="s">
        <v>9691</v>
      </c>
      <c r="J222" s="4" t="s">
        <v>9692</v>
      </c>
      <c r="U222" s="230" t="str">
        <f t="shared" si="14"/>
        <v>新北市</v>
      </c>
      <c r="V222" s="231" t="str">
        <f t="shared" si="12"/>
        <v>新莊區</v>
      </c>
      <c r="W222" s="231" t="str">
        <f t="shared" si="13"/>
        <v>幸福東路149、151號一樓</v>
      </c>
      <c r="X222" s="1" t="s">
        <v>419</v>
      </c>
      <c r="Y222" s="1" t="str">
        <f>VLOOKUP(V222,門市狀態!G:H,2,FALSE)</f>
        <v>湯家瑋</v>
      </c>
      <c r="AA222" s="226" t="str">
        <f>IFERROR(VLOOKUP(B222,門市狀態!A:D,4,FALSE),"")</f>
        <v/>
      </c>
      <c r="AB222" s="232" t="str">
        <f>VLOOKUP(B222,門市主檔!A:B,2,FALSE)</f>
        <v>新莊幸運店</v>
      </c>
      <c r="AC222" s="265"/>
      <c r="AD222" s="421" t="s">
        <v>2</v>
      </c>
      <c r="AE222" s="232"/>
      <c r="AF222" s="232"/>
      <c r="AG222" s="257" t="s">
        <v>526</v>
      </c>
      <c r="AH222" s="232" t="s">
        <v>9192</v>
      </c>
      <c r="AM222" s="420">
        <v>14702645</v>
      </c>
      <c r="AN222" s="420">
        <v>14702646</v>
      </c>
      <c r="AO222" s="420">
        <v>7210003065</v>
      </c>
      <c r="AP222" s="420" t="s">
        <v>20</v>
      </c>
    </row>
    <row r="223" spans="1:42" ht="21.6" customHeight="1">
      <c r="A223" s="1">
        <v>3</v>
      </c>
      <c r="B223" s="1">
        <v>4259</v>
      </c>
      <c r="C223" s="3" t="s">
        <v>191</v>
      </c>
      <c r="D223" s="1" t="s">
        <v>9241</v>
      </c>
      <c r="F223" s="1" t="s">
        <v>9242</v>
      </c>
      <c r="G223" s="1" t="s">
        <v>9243</v>
      </c>
      <c r="H223" s="75" t="s">
        <v>9244</v>
      </c>
      <c r="I223" s="3" t="s">
        <v>9693</v>
      </c>
      <c r="J223" s="4" t="s">
        <v>9694</v>
      </c>
      <c r="U223" s="230" t="str">
        <f t="shared" si="14"/>
        <v>新北市</v>
      </c>
      <c r="V223" s="231" t="str">
        <f t="shared" si="12"/>
        <v>八里區</v>
      </c>
      <c r="W223" s="231" t="str">
        <f t="shared" si="13"/>
        <v>中山路1段125、127號1樓</v>
      </c>
      <c r="X223" s="1" t="s">
        <v>419</v>
      </c>
      <c r="Y223" s="1" t="str">
        <f>VLOOKUP(V223,門市狀態!G:H,2,FALSE)</f>
        <v>吳宗鴻</v>
      </c>
      <c r="AA223" s="226" t="str">
        <f>IFERROR(VLOOKUP(B223,門市狀態!A:D,4,FALSE),"")</f>
        <v/>
      </c>
      <c r="AB223" s="232" t="str">
        <f>VLOOKUP(B223,門市主檔!A:B,2,FALSE)</f>
        <v>八里水灣店</v>
      </c>
      <c r="AC223" s="480"/>
      <c r="AD223" s="421" t="s">
        <v>2</v>
      </c>
      <c r="AE223" s="232"/>
      <c r="AF223" s="232" t="s">
        <v>109</v>
      </c>
      <c r="AG223" s="257" t="s">
        <v>526</v>
      </c>
      <c r="AH223" s="232" t="s">
        <v>9192</v>
      </c>
      <c r="AI223" s="474">
        <v>46204</v>
      </c>
      <c r="AM223" s="420">
        <v>14702043</v>
      </c>
      <c r="AN223" s="420">
        <v>14702044</v>
      </c>
      <c r="AO223" s="420">
        <v>7210002750</v>
      </c>
      <c r="AP223" s="420" t="s">
        <v>20</v>
      </c>
    </row>
    <row r="224" spans="1:42" ht="21.6" customHeight="1">
      <c r="A224" s="1">
        <v>230</v>
      </c>
      <c r="B224" s="5">
        <v>4762</v>
      </c>
      <c r="C224" s="3" t="s">
        <v>1030</v>
      </c>
      <c r="D224" s="1" t="s">
        <v>9255</v>
      </c>
      <c r="F224" s="1" t="s">
        <v>9250</v>
      </c>
      <c r="G224" s="1" t="s">
        <v>9251</v>
      </c>
      <c r="H224" s="75" t="s">
        <v>9252</v>
      </c>
      <c r="I224" s="3" t="s">
        <v>9695</v>
      </c>
      <c r="J224" s="4" t="s">
        <v>9696</v>
      </c>
      <c r="U224" s="230" t="str">
        <f t="shared" si="14"/>
        <v>新北市</v>
      </c>
      <c r="V224" s="231" t="str">
        <f t="shared" si="12"/>
        <v>新莊區</v>
      </c>
      <c r="W224" s="231" t="str">
        <f t="shared" si="13"/>
        <v>思源路419巷1弄3、5號</v>
      </c>
      <c r="X224" s="1" t="s">
        <v>419</v>
      </c>
      <c r="Y224" s="1" t="str">
        <f>VLOOKUP(V224,門市狀態!G:H,2,FALSE)</f>
        <v>湯家瑋</v>
      </c>
      <c r="AA224" s="226" t="str">
        <f>IFERROR(VLOOKUP(B224,門市狀態!A:D,4,FALSE),"")</f>
        <v/>
      </c>
      <c r="AB224" s="232" t="str">
        <f>VLOOKUP(B224,門市主檔!A:B,2,FALSE)</f>
        <v>新莊巷口店</v>
      </c>
      <c r="AC224" s="265"/>
      <c r="AD224" s="421" t="s">
        <v>2</v>
      </c>
      <c r="AE224" s="232" t="s">
        <v>9236</v>
      </c>
      <c r="AF224" s="232"/>
      <c r="AG224" s="257" t="s">
        <v>526</v>
      </c>
      <c r="AH224" s="232" t="s">
        <v>9192</v>
      </c>
      <c r="AM224" s="420">
        <v>14703101</v>
      </c>
      <c r="AN224" s="420">
        <v>14703102</v>
      </c>
      <c r="AO224" s="420">
        <v>7210003067</v>
      </c>
      <c r="AP224" s="420" t="s">
        <v>20</v>
      </c>
    </row>
    <row r="225" spans="1:42" ht="21.6" customHeight="1">
      <c r="A225" s="1">
        <v>231</v>
      </c>
      <c r="B225" s="1">
        <v>4856</v>
      </c>
      <c r="C225" s="3" t="s">
        <v>1567</v>
      </c>
      <c r="D225" s="1" t="s">
        <v>9241</v>
      </c>
      <c r="F225" s="1" t="s">
        <v>9250</v>
      </c>
      <c r="G225" s="1" t="s">
        <v>9251</v>
      </c>
      <c r="H225" s="75" t="s">
        <v>9252</v>
      </c>
      <c r="I225" s="3" t="s">
        <v>9697</v>
      </c>
      <c r="J225" s="4" t="s">
        <v>9698</v>
      </c>
      <c r="U225" s="230" t="str">
        <f t="shared" si="14"/>
        <v>新北市</v>
      </c>
      <c r="V225" s="231" t="str">
        <f t="shared" si="12"/>
        <v>新莊區</v>
      </c>
      <c r="W225" s="231" t="str">
        <f t="shared" si="13"/>
        <v xml:space="preserve">中港三街5及7號 </v>
      </c>
      <c r="X225" s="1" t="s">
        <v>419</v>
      </c>
      <c r="Y225" s="1" t="str">
        <f>VLOOKUP(V225,門市狀態!G:H,2,FALSE)</f>
        <v>湯家瑋</v>
      </c>
      <c r="AA225" s="226" t="str">
        <f>IFERROR(VLOOKUP(B225,門市狀態!A:D,4,FALSE),"")</f>
        <v/>
      </c>
      <c r="AB225" s="232" t="str">
        <f>VLOOKUP(B225,門市主檔!A:B,2,FALSE)</f>
        <v>新莊小胖店</v>
      </c>
      <c r="AC225" s="265"/>
      <c r="AD225" s="421" t="s">
        <v>2</v>
      </c>
      <c r="AE225" s="232" t="s">
        <v>9236</v>
      </c>
      <c r="AF225" s="232"/>
      <c r="AG225" s="257" t="s">
        <v>526</v>
      </c>
      <c r="AH225" s="232" t="s">
        <v>9192</v>
      </c>
      <c r="AM225" s="420">
        <v>14702909</v>
      </c>
      <c r="AN225" s="420">
        <v>14702910</v>
      </c>
      <c r="AO225" s="420">
        <v>7210003068</v>
      </c>
      <c r="AP225" s="420" t="s">
        <v>20</v>
      </c>
    </row>
    <row r="226" spans="1:42" ht="21.6" customHeight="1">
      <c r="A226" s="1">
        <v>233</v>
      </c>
      <c r="B226" s="1">
        <v>4552</v>
      </c>
      <c r="C226" s="3" t="s">
        <v>1613</v>
      </c>
      <c r="D226" s="1" t="s">
        <v>9241</v>
      </c>
      <c r="F226" s="1" t="s">
        <v>9250</v>
      </c>
      <c r="G226" s="1" t="s">
        <v>9395</v>
      </c>
      <c r="H226" s="75" t="s">
        <v>9396</v>
      </c>
      <c r="I226" s="3" t="s">
        <v>9699</v>
      </c>
      <c r="J226" s="4" t="s">
        <v>9700</v>
      </c>
      <c r="U226" s="230" t="str">
        <f t="shared" si="14"/>
        <v>新北市</v>
      </c>
      <c r="V226" s="231" t="str">
        <f t="shared" si="12"/>
        <v>新莊區</v>
      </c>
      <c r="W226" s="231" t="str">
        <f t="shared" si="13"/>
        <v>化成路519號一樓</v>
      </c>
      <c r="X226" s="1" t="s">
        <v>419</v>
      </c>
      <c r="Y226" s="1" t="str">
        <f>VLOOKUP(V226,門市狀態!G:H,2,FALSE)</f>
        <v>湯家瑋</v>
      </c>
      <c r="AA226" s="226" t="str">
        <f>IFERROR(VLOOKUP(B226,門市狀態!A:D,4,FALSE),"")</f>
        <v/>
      </c>
      <c r="AB226" s="232" t="str">
        <f>VLOOKUP(B226,門市主檔!A:B,2,FALSE)</f>
        <v>新莊福慧店</v>
      </c>
      <c r="AC226" s="361"/>
      <c r="AD226" s="421" t="s">
        <v>2</v>
      </c>
      <c r="AE226" s="232"/>
      <c r="AF226" s="232"/>
      <c r="AG226" s="257" t="s">
        <v>526</v>
      </c>
      <c r="AH226" s="232"/>
      <c r="AM226" s="420" t="s">
        <v>20</v>
      </c>
      <c r="AN226" s="420" t="s">
        <v>20</v>
      </c>
      <c r="AO226" s="420" t="s">
        <v>9320</v>
      </c>
      <c r="AP226" s="420" t="s">
        <v>9320</v>
      </c>
    </row>
    <row r="227" spans="1:42" ht="21.6" customHeight="1">
      <c r="A227" s="1">
        <v>234</v>
      </c>
      <c r="B227" s="1">
        <v>5513</v>
      </c>
      <c r="C227" s="3" t="s">
        <v>328</v>
      </c>
      <c r="D227" s="1"/>
      <c r="F227" s="1"/>
      <c r="G227" s="1"/>
      <c r="H227" s="75"/>
      <c r="J227" s="4" t="s">
        <v>9701</v>
      </c>
      <c r="U227" s="230" t="str">
        <f t="shared" si="14"/>
        <v>新北市</v>
      </c>
      <c r="V227" s="231" t="str">
        <f t="shared" si="12"/>
        <v>新莊區</v>
      </c>
      <c r="W227" s="231" t="str">
        <f t="shared" si="13"/>
        <v>五工路37號(A3新北產業園區站1F穿堂層)</v>
      </c>
      <c r="X227" s="1" t="s">
        <v>419</v>
      </c>
      <c r="Y227" s="1" t="str">
        <f>VLOOKUP(V227,門市狀態!G:H,2,FALSE)</f>
        <v>湯家瑋</v>
      </c>
      <c r="AA227" s="226" t="str">
        <f>IFERROR(VLOOKUP(B227,門市狀態!A:D,4,FALSE),"")</f>
        <v/>
      </c>
      <c r="AB227" s="232" t="str">
        <f>VLOOKUP(B227,門市主檔!A:B,2,FALSE)</f>
        <v>新莊A3站</v>
      </c>
      <c r="AC227" s="361"/>
      <c r="AD227" s="421" t="s">
        <v>2</v>
      </c>
      <c r="AE227" s="232"/>
      <c r="AF227" s="232"/>
      <c r="AG227" s="257"/>
      <c r="AH227" s="232"/>
      <c r="AM227" s="420" t="s">
        <v>20</v>
      </c>
      <c r="AN227" s="420" t="s">
        <v>20</v>
      </c>
      <c r="AO227" s="420">
        <v>7210002990</v>
      </c>
      <c r="AP227" s="420" t="s">
        <v>20</v>
      </c>
    </row>
    <row r="228" spans="1:42" ht="21.6" customHeight="1">
      <c r="A228" s="1">
        <v>235</v>
      </c>
      <c r="B228" s="1">
        <v>5291</v>
      </c>
      <c r="C228" s="3" t="s">
        <v>404</v>
      </c>
      <c r="D228" s="1"/>
      <c r="F228" s="1"/>
      <c r="G228" s="1"/>
      <c r="H228" s="75"/>
      <c r="J228" s="4" t="s">
        <v>9702</v>
      </c>
      <c r="U228" s="230" t="str">
        <f t="shared" si="14"/>
        <v>新北市</v>
      </c>
      <c r="V228" s="231" t="str">
        <f t="shared" si="12"/>
        <v>新莊區</v>
      </c>
      <c r="W228" s="231" t="str">
        <f t="shared" si="13"/>
        <v> 建國二路10號一樓 </v>
      </c>
      <c r="X228" s="1" t="s">
        <v>419</v>
      </c>
      <c r="Y228" s="1" t="str">
        <f>VLOOKUP(V228,門市狀態!G:H,2,FALSE)</f>
        <v>湯家瑋</v>
      </c>
      <c r="AA228" s="226" t="str">
        <f>IFERROR(VLOOKUP(B228,門市狀態!A:D,4,FALSE),"")</f>
        <v/>
      </c>
      <c r="AB228" s="232" t="str">
        <f>VLOOKUP(B228,門市主檔!A:B,2,FALSE)</f>
        <v>新莊國家置地</v>
      </c>
      <c r="AC228" s="265"/>
      <c r="AD228" s="421" t="s">
        <v>2</v>
      </c>
      <c r="AE228" s="232"/>
      <c r="AF228" s="232"/>
      <c r="AG228" s="257" t="s">
        <v>526</v>
      </c>
      <c r="AH228" s="232" t="s">
        <v>9192</v>
      </c>
      <c r="AM228" s="420">
        <v>14703752</v>
      </c>
      <c r="AN228" s="420">
        <v>14703753</v>
      </c>
      <c r="AO228" s="420">
        <v>7210003070</v>
      </c>
      <c r="AP228" s="420" t="s">
        <v>20</v>
      </c>
    </row>
    <row r="229" spans="1:42" ht="21.6" customHeight="1">
      <c r="A229" s="1">
        <v>236</v>
      </c>
      <c r="B229" s="1">
        <v>5389</v>
      </c>
      <c r="C229" s="3" t="s">
        <v>312</v>
      </c>
      <c r="J229" s="4" t="s">
        <v>9703</v>
      </c>
      <c r="U229" s="266" t="str">
        <f t="shared" si="14"/>
        <v>新北市</v>
      </c>
      <c r="V229" s="264" t="str">
        <f t="shared" si="12"/>
        <v>新莊區</v>
      </c>
      <c r="W229" s="264" t="str">
        <f t="shared" si="13"/>
        <v>新北大道三段7號1樓</v>
      </c>
      <c r="X229" s="1" t="s">
        <v>419</v>
      </c>
      <c r="Y229" s="1" t="str">
        <f>VLOOKUP(V229,門市狀態!G:H,2,FALSE)</f>
        <v>湯家瑋</v>
      </c>
      <c r="AA229" s="226" t="str">
        <f>IFERROR(VLOOKUP(B229,門市狀態!A:D,4,FALSE),"")</f>
        <v/>
      </c>
      <c r="AB229" s="232" t="str">
        <f>VLOOKUP(B229,門市主檔!A:B,2,FALSE)</f>
        <v>新莊瓏山林</v>
      </c>
      <c r="AC229" s="265"/>
      <c r="AD229" s="421" t="s">
        <v>2</v>
      </c>
      <c r="AE229" s="232"/>
      <c r="AF229" s="232"/>
      <c r="AG229" s="257"/>
      <c r="AH229" s="232"/>
      <c r="AM229" s="420" t="s">
        <v>20</v>
      </c>
      <c r="AN229" s="420" t="s">
        <v>20</v>
      </c>
      <c r="AO229" s="420">
        <v>7210002990</v>
      </c>
      <c r="AP229" s="420" t="s">
        <v>20</v>
      </c>
    </row>
    <row r="230" spans="1:42" ht="21.6" customHeight="1">
      <c r="A230" s="1">
        <v>237</v>
      </c>
      <c r="B230" s="1">
        <v>5536</v>
      </c>
      <c r="C230" s="3" t="s">
        <v>287</v>
      </c>
      <c r="J230" s="4" t="s">
        <v>9704</v>
      </c>
      <c r="U230" s="266" t="str">
        <f t="shared" si="14"/>
        <v>新北市</v>
      </c>
      <c r="V230" s="264" t="str">
        <f t="shared" si="12"/>
        <v>新莊區</v>
      </c>
      <c r="W230" s="264" t="str">
        <f t="shared" si="13"/>
        <v>青山路一段52、52之1號</v>
      </c>
      <c r="X230" s="1" t="s">
        <v>419</v>
      </c>
      <c r="Y230" s="1" t="str">
        <f>VLOOKUP(V230,門市狀態!G:H,2,FALSE)</f>
        <v>湯家瑋</v>
      </c>
      <c r="AA230" s="226" t="str">
        <f>IFERROR(VLOOKUP(B230,門市狀態!A:D,4,FALSE),"")</f>
        <v>新開不保養</v>
      </c>
      <c r="AB230" s="232" t="str">
        <f>VLOOKUP(B230,門市主檔!A:B,2,FALSE)</f>
        <v>新莊青山店</v>
      </c>
      <c r="AC230" s="265"/>
      <c r="AD230" s="421"/>
      <c r="AE230" s="232"/>
      <c r="AF230" s="232"/>
      <c r="AG230" s="257"/>
      <c r="AH230" s="232"/>
      <c r="AM230" s="420" t="s">
        <v>20</v>
      </c>
      <c r="AN230" s="420" t="s">
        <v>20</v>
      </c>
      <c r="AO230" s="420">
        <v>7210002990</v>
      </c>
      <c r="AP230" s="420" t="s">
        <v>20</v>
      </c>
    </row>
    <row r="231" spans="1:42" ht="21.6" customHeight="1">
      <c r="A231" s="1">
        <v>238</v>
      </c>
      <c r="B231" s="1" t="s">
        <v>91</v>
      </c>
      <c r="C231" s="3" t="s">
        <v>2352</v>
      </c>
      <c r="D231" s="1" t="s">
        <v>9548</v>
      </c>
      <c r="F231" s="1" t="s">
        <v>9250</v>
      </c>
      <c r="G231" s="1" t="s">
        <v>9648</v>
      </c>
      <c r="H231" s="75" t="s">
        <v>9649</v>
      </c>
      <c r="I231" s="3" t="s">
        <v>9705</v>
      </c>
      <c r="J231" s="4" t="s">
        <v>9706</v>
      </c>
      <c r="U231" s="230" t="str">
        <f t="shared" si="14"/>
        <v>新北市</v>
      </c>
      <c r="V231" s="231" t="str">
        <f t="shared" si="12"/>
        <v>蘆洲區</v>
      </c>
      <c r="W231" s="231" t="str">
        <f t="shared" si="13"/>
        <v>集賢路407號</v>
      </c>
      <c r="X231" s="1" t="s">
        <v>419</v>
      </c>
      <c r="Y231" s="1" t="str">
        <f>VLOOKUP(V231,門市狀態!G:H,2,FALSE)</f>
        <v>湯家瑋</v>
      </c>
      <c r="Z231" s="226" t="s">
        <v>61</v>
      </c>
      <c r="AA231" s="226" t="str">
        <f>IFERROR(VLOOKUP(B231,門市狀態!A:D,4,FALSE),"")</f>
        <v/>
      </c>
      <c r="AB231" s="232" t="str">
        <f>VLOOKUP(B231,門市主檔!A:B,2,FALSE)</f>
        <v>車麗屋蘆洲店</v>
      </c>
      <c r="AC231" s="265"/>
      <c r="AD231" s="418"/>
      <c r="AE231" s="232"/>
      <c r="AF231" s="232"/>
      <c r="AG231" s="257" t="s">
        <v>55</v>
      </c>
      <c r="AH231" s="232"/>
      <c r="AM231" s="420" t="s">
        <v>9551</v>
      </c>
      <c r="AN231" s="420" t="s">
        <v>9551</v>
      </c>
      <c r="AO231" s="420" t="s">
        <v>9320</v>
      </c>
      <c r="AP231" s="420" t="s">
        <v>9320</v>
      </c>
    </row>
    <row r="232" spans="1:42" ht="21.6" customHeight="1">
      <c r="A232" s="1">
        <v>239</v>
      </c>
      <c r="B232" s="1">
        <v>2301</v>
      </c>
      <c r="C232" s="3" t="s">
        <v>2064</v>
      </c>
      <c r="D232" s="1" t="s">
        <v>9255</v>
      </c>
      <c r="F232" s="1" t="s">
        <v>9250</v>
      </c>
      <c r="G232" s="1" t="s">
        <v>9707</v>
      </c>
      <c r="H232" s="75" t="s">
        <v>9708</v>
      </c>
      <c r="I232" s="3" t="s">
        <v>9709</v>
      </c>
      <c r="J232" s="4" t="s">
        <v>9710</v>
      </c>
      <c r="U232" s="230" t="str">
        <f t="shared" ref="U232:U263" si="15">IFERROR(LEFT(J232,FIND("縣",J232)),IFERROR(LEFT(J232,FIND("市",J232)),J232))</f>
        <v>新北市</v>
      </c>
      <c r="V232" s="231" t="str">
        <f t="shared" si="12"/>
        <v>蘆洲區</v>
      </c>
      <c r="W232" s="231" t="str">
        <f t="shared" si="13"/>
        <v>永平街30號</v>
      </c>
      <c r="X232" s="1" t="s">
        <v>419</v>
      </c>
      <c r="Y232" s="1" t="str">
        <f>VLOOKUP(V232,門市狀態!G:H,2,FALSE)</f>
        <v>湯家瑋</v>
      </c>
      <c r="AA232" s="226" t="str">
        <f>IFERROR(VLOOKUP(B232,門市狀態!A:D,4,FALSE),"")</f>
        <v/>
      </c>
      <c r="AB232" s="232" t="str">
        <f>VLOOKUP(B232,門市主檔!A:B,2,FALSE)</f>
        <v>蘆洲樂平店</v>
      </c>
      <c r="AC232" s="265"/>
      <c r="AD232" s="421" t="s">
        <v>2</v>
      </c>
      <c r="AE232" s="232"/>
      <c r="AF232" s="232"/>
      <c r="AG232" s="257" t="s">
        <v>526</v>
      </c>
      <c r="AH232" s="232" t="s">
        <v>9192</v>
      </c>
      <c r="AM232" s="420">
        <v>14700791</v>
      </c>
      <c r="AN232" s="420">
        <v>14700792</v>
      </c>
      <c r="AO232" s="420">
        <v>7210003073</v>
      </c>
      <c r="AP232" s="420" t="s">
        <v>20</v>
      </c>
    </row>
    <row r="233" spans="1:42" ht="21.6" customHeight="1">
      <c r="A233" s="1">
        <v>240</v>
      </c>
      <c r="B233" s="1">
        <v>2890</v>
      </c>
      <c r="C233" s="3" t="s">
        <v>2333</v>
      </c>
      <c r="D233" s="1" t="s">
        <v>9247</v>
      </c>
      <c r="F233" s="1" t="s">
        <v>9250</v>
      </c>
      <c r="G233" s="1" t="s">
        <v>9707</v>
      </c>
      <c r="H233" s="75" t="s">
        <v>9708</v>
      </c>
      <c r="I233" s="3" t="s">
        <v>9711</v>
      </c>
      <c r="J233" s="4" t="s">
        <v>9712</v>
      </c>
      <c r="U233" s="230" t="str">
        <f t="shared" si="15"/>
        <v>新北市</v>
      </c>
      <c r="V233" s="231" t="str">
        <f t="shared" si="12"/>
        <v>蘆洲區</v>
      </c>
      <c r="W233" s="231" t="str">
        <f t="shared" si="13"/>
        <v>鷺江街69號一樓</v>
      </c>
      <c r="X233" s="1" t="s">
        <v>419</v>
      </c>
      <c r="Y233" s="1" t="str">
        <f>VLOOKUP(V233,門市狀態!G:H,2,FALSE)</f>
        <v>湯家瑋</v>
      </c>
      <c r="AA233" s="226" t="str">
        <f>IFERROR(VLOOKUP(B233,門市狀態!A:D,4,FALSE),"")</f>
        <v/>
      </c>
      <c r="AB233" s="232" t="str">
        <f>VLOOKUP(B233,門市主檔!A:B,2,FALSE)</f>
        <v>蘆洲鷺江店</v>
      </c>
      <c r="AC233" s="265"/>
      <c r="AD233" s="421" t="s">
        <v>2</v>
      </c>
      <c r="AE233" s="232"/>
      <c r="AF233" s="232"/>
      <c r="AG233" s="257" t="s">
        <v>526</v>
      </c>
      <c r="AH233" s="232" t="s">
        <v>9192</v>
      </c>
      <c r="AM233" s="420">
        <v>14700931</v>
      </c>
      <c r="AN233" s="420">
        <v>14700932</v>
      </c>
      <c r="AO233" s="420">
        <v>7210003074</v>
      </c>
      <c r="AP233" s="420" t="s">
        <v>20</v>
      </c>
    </row>
    <row r="234" spans="1:42" ht="21.6" customHeight="1">
      <c r="A234" s="1">
        <v>241</v>
      </c>
      <c r="B234" s="1">
        <v>2958</v>
      </c>
      <c r="C234" s="3" t="s">
        <v>1896</v>
      </c>
      <c r="D234" s="1" t="s">
        <v>9241</v>
      </c>
      <c r="F234" s="1" t="s">
        <v>9250</v>
      </c>
      <c r="G234" s="1" t="s">
        <v>9707</v>
      </c>
      <c r="H234" s="75" t="s">
        <v>9708</v>
      </c>
      <c r="I234" s="3" t="s">
        <v>9713</v>
      </c>
      <c r="J234" s="4" t="s">
        <v>9714</v>
      </c>
      <c r="U234" s="230" t="str">
        <f t="shared" si="15"/>
        <v>新北市</v>
      </c>
      <c r="V234" s="231" t="str">
        <f t="shared" si="12"/>
        <v>蘆洲區</v>
      </c>
      <c r="W234" s="231" t="str">
        <f t="shared" si="13"/>
        <v>正和街47號</v>
      </c>
      <c r="X234" s="1" t="s">
        <v>419</v>
      </c>
      <c r="Y234" s="1" t="str">
        <f>VLOOKUP(V234,門市狀態!G:H,2,FALSE)</f>
        <v>湯家瑋</v>
      </c>
      <c r="AA234" s="226" t="str">
        <f>IFERROR(VLOOKUP(B234,門市狀態!A:D,4,FALSE),"")</f>
        <v/>
      </c>
      <c r="AB234" s="232" t="str">
        <f>VLOOKUP(B234,門市主檔!A:B,2,FALSE)</f>
        <v>北縣蘆旺店</v>
      </c>
      <c r="AC234" s="265"/>
      <c r="AD234" s="421" t="s">
        <v>2</v>
      </c>
      <c r="AE234" s="232"/>
      <c r="AF234" s="232"/>
      <c r="AG234" s="257" t="s">
        <v>526</v>
      </c>
      <c r="AH234" s="232" t="s">
        <v>9192</v>
      </c>
      <c r="AM234" s="420">
        <v>14700935</v>
      </c>
      <c r="AN234" s="420">
        <v>14700936</v>
      </c>
      <c r="AO234" s="420">
        <v>7210003075</v>
      </c>
      <c r="AP234" s="420" t="s">
        <v>20</v>
      </c>
    </row>
    <row r="235" spans="1:42" ht="21.6" customHeight="1">
      <c r="A235" s="1">
        <v>242</v>
      </c>
      <c r="B235" s="1">
        <v>3452</v>
      </c>
      <c r="C235" s="3" t="s">
        <v>1886</v>
      </c>
      <c r="D235" s="1" t="s">
        <v>9247</v>
      </c>
      <c r="F235" s="1" t="s">
        <v>9250</v>
      </c>
      <c r="G235" s="1" t="s">
        <v>9707</v>
      </c>
      <c r="H235" s="75" t="s">
        <v>9708</v>
      </c>
      <c r="I235" s="3" t="s">
        <v>9715</v>
      </c>
      <c r="J235" s="4" t="s">
        <v>9716</v>
      </c>
      <c r="U235" s="230" t="str">
        <f t="shared" si="15"/>
        <v>新北市</v>
      </c>
      <c r="V235" s="231" t="str">
        <f t="shared" si="12"/>
        <v>蘆洲區</v>
      </c>
      <c r="W235" s="231" t="str">
        <f t="shared" si="13"/>
        <v>信義路35號</v>
      </c>
      <c r="X235" s="1" t="s">
        <v>419</v>
      </c>
      <c r="Y235" s="1" t="str">
        <f>VLOOKUP(V235,門市狀態!G:H,2,FALSE)</f>
        <v>湯家瑋</v>
      </c>
      <c r="AA235" s="226" t="str">
        <f>IFERROR(VLOOKUP(B235,門市狀態!A:D,4,FALSE),"")</f>
        <v/>
      </c>
      <c r="AB235" s="232" t="str">
        <f>VLOOKUP(B235,門市主檔!A:B,2,FALSE)</f>
        <v>蘆洲信義店</v>
      </c>
      <c r="AC235" s="265"/>
      <c r="AD235" s="421" t="s">
        <v>2</v>
      </c>
      <c r="AE235" s="232" t="s">
        <v>9236</v>
      </c>
      <c r="AF235" s="232"/>
      <c r="AG235" s="257" t="s">
        <v>526</v>
      </c>
      <c r="AH235" s="232" t="s">
        <v>9192</v>
      </c>
      <c r="AM235" s="420">
        <v>14701235</v>
      </c>
      <c r="AN235" s="420">
        <v>14701236</v>
      </c>
      <c r="AO235" s="420">
        <v>7210003076</v>
      </c>
      <c r="AP235" s="420" t="s">
        <v>20</v>
      </c>
    </row>
    <row r="236" spans="1:42" ht="21.6" customHeight="1">
      <c r="A236" s="1">
        <v>243</v>
      </c>
      <c r="B236" s="1">
        <v>3929</v>
      </c>
      <c r="C236" s="3" t="s">
        <v>224</v>
      </c>
      <c r="D236" s="1" t="s">
        <v>9247</v>
      </c>
      <c r="F236" s="1" t="s">
        <v>9250</v>
      </c>
      <c r="G236" s="1" t="s">
        <v>9707</v>
      </c>
      <c r="H236" s="75" t="s">
        <v>9708</v>
      </c>
      <c r="I236" s="3" t="s">
        <v>9717</v>
      </c>
      <c r="J236" s="4" t="s">
        <v>9718</v>
      </c>
      <c r="U236" s="230" t="str">
        <f t="shared" si="15"/>
        <v>新北市</v>
      </c>
      <c r="V236" s="231" t="str">
        <f t="shared" si="12"/>
        <v>蘆洲區</v>
      </c>
      <c r="W236" s="231" t="str">
        <f t="shared" si="13"/>
        <v>中山一路293/293-1號全部</v>
      </c>
      <c r="X236" s="1" t="s">
        <v>419</v>
      </c>
      <c r="Y236" s="1" t="str">
        <f>VLOOKUP(V236,門市狀態!G:H,2,FALSE)</f>
        <v>湯家瑋</v>
      </c>
      <c r="AA236" s="226" t="str">
        <f>IFERROR(VLOOKUP(B236,門市狀態!A:D,4,FALSE),"")</f>
        <v/>
      </c>
      <c r="AB236" s="232" t="str">
        <f>VLOOKUP(B236,門市主檔!A:B,2,FALSE)</f>
        <v>蘆洲中山一</v>
      </c>
      <c r="AC236" s="265"/>
      <c r="AD236" s="421" t="s">
        <v>2</v>
      </c>
      <c r="AE236" s="232"/>
      <c r="AF236" s="232"/>
      <c r="AG236" s="257" t="s">
        <v>526</v>
      </c>
      <c r="AH236" s="232" t="s">
        <v>9192</v>
      </c>
      <c r="AM236" s="420">
        <v>14701631</v>
      </c>
      <c r="AN236" s="420">
        <v>14701632</v>
      </c>
      <c r="AO236" s="420">
        <v>7210003078</v>
      </c>
      <c r="AP236" s="420">
        <v>7210003079</v>
      </c>
    </row>
    <row r="237" spans="1:42" ht="21.6" customHeight="1">
      <c r="A237" s="1">
        <v>244</v>
      </c>
      <c r="B237" s="1">
        <v>4218</v>
      </c>
      <c r="C237" s="3" t="s">
        <v>369</v>
      </c>
      <c r="D237" s="1" t="s">
        <v>9241</v>
      </c>
      <c r="F237" s="1" t="s">
        <v>9250</v>
      </c>
      <c r="G237" s="1" t="s">
        <v>9707</v>
      </c>
      <c r="H237" s="75" t="s">
        <v>9708</v>
      </c>
      <c r="I237" s="3" t="s">
        <v>9719</v>
      </c>
      <c r="J237" s="4" t="s">
        <v>9720</v>
      </c>
      <c r="U237" s="230" t="str">
        <f t="shared" si="15"/>
        <v>新北市</v>
      </c>
      <c r="V237" s="231" t="str">
        <f t="shared" si="12"/>
        <v>蘆洲區</v>
      </c>
      <c r="W237" s="231" t="str">
        <f t="shared" si="13"/>
        <v>得勝街108號一樓</v>
      </c>
      <c r="X237" s="1" t="s">
        <v>419</v>
      </c>
      <c r="Y237" s="1" t="str">
        <f>VLOOKUP(V237,門市狀態!G:H,2,FALSE)</f>
        <v>湯家瑋</v>
      </c>
      <c r="AA237" s="226" t="str">
        <f>IFERROR(VLOOKUP(B237,門市狀態!A:D,4,FALSE),"")</f>
        <v/>
      </c>
      <c r="AB237" s="232" t="str">
        <f>VLOOKUP(B237,門市主檔!A:B,2,FALSE)</f>
        <v>蘆洲湧蓮店</v>
      </c>
      <c r="AC237" s="265"/>
      <c r="AD237" s="421" t="s">
        <v>2</v>
      </c>
      <c r="AE237" s="232"/>
      <c r="AF237" s="232"/>
      <c r="AG237" s="257" t="s">
        <v>526</v>
      </c>
      <c r="AH237" s="232" t="s">
        <v>9192</v>
      </c>
      <c r="AM237" s="420">
        <v>14701975</v>
      </c>
      <c r="AN237" s="420">
        <v>14701976</v>
      </c>
      <c r="AO237" s="420">
        <v>7210003082</v>
      </c>
      <c r="AP237" s="420">
        <v>7210003083</v>
      </c>
    </row>
    <row r="238" spans="1:42" ht="21.6" customHeight="1">
      <c r="A238" s="1">
        <v>245</v>
      </c>
      <c r="B238" s="5">
        <v>4923</v>
      </c>
      <c r="C238" s="3" t="s">
        <v>2060</v>
      </c>
      <c r="D238" s="1" t="s">
        <v>9241</v>
      </c>
      <c r="F238" s="1" t="s">
        <v>9250</v>
      </c>
      <c r="G238" s="1" t="s">
        <v>9707</v>
      </c>
      <c r="H238" s="75" t="s">
        <v>9708</v>
      </c>
      <c r="I238" s="3" t="s">
        <v>9721</v>
      </c>
      <c r="J238" s="4" t="s">
        <v>9722</v>
      </c>
      <c r="U238" s="230" t="str">
        <f t="shared" si="15"/>
        <v>新北市</v>
      </c>
      <c r="V238" s="231" t="str">
        <f t="shared" si="12"/>
        <v>蘆洲區</v>
      </c>
      <c r="W238" s="231" t="str">
        <f t="shared" si="13"/>
        <v>永平街32巷22弄1號一樓全部與地下室倉儲空間</v>
      </c>
      <c r="X238" s="1" t="s">
        <v>419</v>
      </c>
      <c r="Y238" s="1" t="str">
        <f>VLOOKUP(V238,門市狀態!G:H,2,FALSE)</f>
        <v>湯家瑋</v>
      </c>
      <c r="AA238" s="226" t="str">
        <f>IFERROR(VLOOKUP(B238,門市狀態!A:D,4,FALSE),"")</f>
        <v/>
      </c>
      <c r="AB238" s="232" t="str">
        <f>VLOOKUP(B238,門市主檔!A:B,2,FALSE)</f>
        <v>蘆洲永平店</v>
      </c>
      <c r="AC238" s="265"/>
      <c r="AD238" s="421" t="s">
        <v>2</v>
      </c>
      <c r="AE238" s="232" t="s">
        <v>9236</v>
      </c>
      <c r="AF238" s="232"/>
      <c r="AG238" s="257" t="s">
        <v>526</v>
      </c>
      <c r="AH238" s="232" t="s">
        <v>9192</v>
      </c>
      <c r="AM238" s="420">
        <v>14703083</v>
      </c>
      <c r="AN238" s="420">
        <v>14703084</v>
      </c>
      <c r="AO238" s="420">
        <v>7210003085</v>
      </c>
      <c r="AP238" s="420" t="s">
        <v>20</v>
      </c>
    </row>
    <row r="239" spans="1:42" ht="21.6" customHeight="1">
      <c r="A239" s="1">
        <v>246</v>
      </c>
      <c r="B239" s="1">
        <v>5082</v>
      </c>
      <c r="C239" s="3" t="s">
        <v>2325</v>
      </c>
      <c r="D239" s="1" t="s">
        <v>9255</v>
      </c>
      <c r="F239" s="1" t="s">
        <v>9250</v>
      </c>
      <c r="G239" s="1" t="s">
        <v>9707</v>
      </c>
      <c r="H239" s="75" t="s">
        <v>9708</v>
      </c>
      <c r="I239" s="3" t="s">
        <v>9723</v>
      </c>
      <c r="J239" s="4" t="s">
        <v>9724</v>
      </c>
      <c r="U239" s="230" t="str">
        <f t="shared" si="15"/>
        <v>新北市</v>
      </c>
      <c r="V239" s="231" t="str">
        <f t="shared" si="12"/>
        <v>蘆洲區</v>
      </c>
      <c r="W239" s="231" t="str">
        <f t="shared" si="13"/>
        <v>水湳街150號1樓</v>
      </c>
      <c r="X239" s="1" t="s">
        <v>419</v>
      </c>
      <c r="Y239" s="1" t="str">
        <f>VLOOKUP(V239,門市狀態!G:H,2,FALSE)</f>
        <v>湯家瑋</v>
      </c>
      <c r="AA239" s="226" t="str">
        <f>IFERROR(VLOOKUP(B239,門市狀態!A:D,4,FALSE),"")</f>
        <v/>
      </c>
      <c r="AB239" s="232" t="str">
        <f>VLOOKUP(B239,門市主檔!A:B,2,FALSE)</f>
        <v>蘆洲水湳店</v>
      </c>
      <c r="AC239" s="265"/>
      <c r="AD239" s="421" t="s">
        <v>2</v>
      </c>
      <c r="AE239" s="232" t="s">
        <v>9236</v>
      </c>
      <c r="AF239" s="232"/>
      <c r="AG239" s="257" t="s">
        <v>526</v>
      </c>
      <c r="AH239" s="232" t="s">
        <v>9192</v>
      </c>
      <c r="AM239" s="420">
        <v>14703328</v>
      </c>
      <c r="AN239" s="420">
        <v>14703329</v>
      </c>
      <c r="AO239" s="420">
        <v>7210003086</v>
      </c>
      <c r="AP239" s="420" t="s">
        <v>20</v>
      </c>
    </row>
    <row r="240" spans="1:42" ht="21.6" customHeight="1">
      <c r="A240" s="1">
        <v>247</v>
      </c>
      <c r="B240" s="1">
        <v>5197</v>
      </c>
      <c r="C240" s="3" t="s">
        <v>1907</v>
      </c>
      <c r="D240" s="1" t="s">
        <v>9247</v>
      </c>
      <c r="F240" s="1" t="s">
        <v>9250</v>
      </c>
      <c r="G240" s="1" t="s">
        <v>9707</v>
      </c>
      <c r="H240" s="75" t="s">
        <v>9708</v>
      </c>
      <c r="I240" s="3" t="s">
        <v>9725</v>
      </c>
      <c r="J240" s="4" t="s">
        <v>9726</v>
      </c>
      <c r="U240" s="230" t="str">
        <f t="shared" si="15"/>
        <v>新北市</v>
      </c>
      <c r="V240" s="231" t="str">
        <f t="shared" si="12"/>
        <v>蘆洲區</v>
      </c>
      <c r="W240" s="231" t="str">
        <f t="shared" si="13"/>
        <v>永安南路二段268之1、268之2</v>
      </c>
      <c r="X240" s="1" t="s">
        <v>419</v>
      </c>
      <c r="Y240" s="1" t="str">
        <f>VLOOKUP(V240,門市狀態!G:H,2,FALSE)</f>
        <v>湯家瑋</v>
      </c>
      <c r="AA240" s="226" t="str">
        <f>IFERROR(VLOOKUP(B240,門市狀態!A:D,4,FALSE),"")</f>
        <v/>
      </c>
      <c r="AB240" s="232" t="str">
        <f>VLOOKUP(B240,門市主檔!A:B,2,FALSE)</f>
        <v>蘆洲鴻悅店</v>
      </c>
      <c r="AC240" s="265"/>
      <c r="AD240" s="421" t="s">
        <v>2</v>
      </c>
      <c r="AE240" s="232"/>
      <c r="AF240" s="232"/>
      <c r="AG240" s="257" t="s">
        <v>526</v>
      </c>
      <c r="AH240" s="232" t="s">
        <v>9192</v>
      </c>
      <c r="AM240" s="420">
        <v>14703545</v>
      </c>
      <c r="AN240" s="420">
        <v>14703546</v>
      </c>
      <c r="AO240" s="420">
        <v>7210003087</v>
      </c>
      <c r="AP240" s="420" t="s">
        <v>20</v>
      </c>
    </row>
    <row r="241" spans="1:42" ht="21.6" customHeight="1">
      <c r="A241" s="1">
        <v>248</v>
      </c>
      <c r="B241" s="1">
        <v>3892</v>
      </c>
      <c r="C241" s="3" t="s">
        <v>2071</v>
      </c>
      <c r="D241" s="1" t="s">
        <v>9241</v>
      </c>
      <c r="F241" s="1" t="s">
        <v>9250</v>
      </c>
      <c r="G241" s="1" t="s">
        <v>9395</v>
      </c>
      <c r="H241" s="75" t="s">
        <v>9396</v>
      </c>
      <c r="I241" s="3" t="s">
        <v>9727</v>
      </c>
      <c r="J241" s="4" t="s">
        <v>9728</v>
      </c>
      <c r="U241" s="230" t="str">
        <f t="shared" si="15"/>
        <v>新北市</v>
      </c>
      <c r="V241" s="231" t="str">
        <f t="shared" si="12"/>
        <v>蘆洲區</v>
      </c>
      <c r="W241" s="231" t="str">
        <f t="shared" si="13"/>
        <v>光榮路68、70號一樓全部</v>
      </c>
      <c r="X241" s="1" t="s">
        <v>419</v>
      </c>
      <c r="Y241" s="1" t="str">
        <f>VLOOKUP(V241,門市狀態!G:H,2,FALSE)</f>
        <v>湯家瑋</v>
      </c>
      <c r="AA241" s="226" t="str">
        <f>IFERROR(VLOOKUP(B241,門市狀態!A:D,4,FALSE),"")</f>
        <v/>
      </c>
      <c r="AB241" s="232" t="str">
        <f>VLOOKUP(B241,門市主檔!A:B,2,FALSE)</f>
        <v>蘆洲光榮店</v>
      </c>
      <c r="AC241" s="265"/>
      <c r="AD241" s="421" t="s">
        <v>2</v>
      </c>
      <c r="AE241" s="232"/>
      <c r="AF241" s="232"/>
      <c r="AG241" s="257" t="s">
        <v>526</v>
      </c>
      <c r="AH241" s="232" t="s">
        <v>9192</v>
      </c>
      <c r="AM241" s="420">
        <v>14701583</v>
      </c>
      <c r="AN241" s="420">
        <v>14701584</v>
      </c>
      <c r="AO241" s="420">
        <v>7210003077</v>
      </c>
      <c r="AP241" s="420" t="s">
        <v>20</v>
      </c>
    </row>
    <row r="242" spans="1:42" ht="21.6" customHeight="1">
      <c r="A242" s="1">
        <v>249</v>
      </c>
      <c r="B242" s="1">
        <v>4036</v>
      </c>
      <c r="C242" s="3" t="s">
        <v>206</v>
      </c>
      <c r="D242" s="1" t="s">
        <v>9241</v>
      </c>
      <c r="F242" s="1" t="s">
        <v>9250</v>
      </c>
      <c r="G242" s="1" t="s">
        <v>9395</v>
      </c>
      <c r="H242" s="75" t="s">
        <v>9396</v>
      </c>
      <c r="I242" s="3" t="s">
        <v>9729</v>
      </c>
      <c r="J242" s="4" t="s">
        <v>9730</v>
      </c>
      <c r="U242" s="230" t="str">
        <f t="shared" si="15"/>
        <v>新北市</v>
      </c>
      <c r="V242" s="231" t="str">
        <f t="shared" si="12"/>
        <v>蘆洲區</v>
      </c>
      <c r="W242" s="231" t="str">
        <f t="shared" si="13"/>
        <v>永樂街38巷32.34號</v>
      </c>
      <c r="X242" s="1" t="s">
        <v>419</v>
      </c>
      <c r="Y242" s="1" t="str">
        <f>VLOOKUP(V242,門市狀態!G:H,2,FALSE)</f>
        <v>湯家瑋</v>
      </c>
      <c r="AA242" s="226" t="str">
        <f ca="1">IFERROR(VLOOKUP(B242,門市狀態!A:D,4,FALSE),"")</f>
        <v/>
      </c>
      <c r="AB242" s="232" t="str">
        <f>VLOOKUP(B242,門市主檔!A:B,2,FALSE)</f>
        <v>蘆洲永樂店</v>
      </c>
      <c r="AC242" s="265"/>
      <c r="AD242" s="421" t="s">
        <v>2</v>
      </c>
      <c r="AE242" s="232"/>
      <c r="AF242" s="232"/>
      <c r="AG242" s="257" t="s">
        <v>526</v>
      </c>
      <c r="AH242" s="232" t="s">
        <v>9192</v>
      </c>
      <c r="AM242" s="420">
        <v>14701733</v>
      </c>
      <c r="AN242" s="420">
        <v>14701734</v>
      </c>
      <c r="AO242" s="420">
        <v>7210003080</v>
      </c>
      <c r="AP242" s="420" t="s">
        <v>20</v>
      </c>
    </row>
    <row r="243" spans="1:42" ht="21.6" customHeight="1">
      <c r="A243" s="1">
        <v>250</v>
      </c>
      <c r="B243" s="1">
        <v>4125</v>
      </c>
      <c r="C243" s="3" t="s">
        <v>1903</v>
      </c>
      <c r="D243" s="1" t="s">
        <v>9247</v>
      </c>
      <c r="F243" s="1" t="s">
        <v>9250</v>
      </c>
      <c r="G243" s="1" t="s">
        <v>9395</v>
      </c>
      <c r="H243" s="75" t="s">
        <v>9396</v>
      </c>
      <c r="I243" s="3" t="s">
        <v>9731</v>
      </c>
      <c r="J243" s="4" t="s">
        <v>9732</v>
      </c>
      <c r="U243" s="230" t="str">
        <f t="shared" si="15"/>
        <v>新北市</v>
      </c>
      <c r="V243" s="231" t="str">
        <f t="shared" si="12"/>
        <v>蘆洲區</v>
      </c>
      <c r="W243" s="231" t="str">
        <f t="shared" si="13"/>
        <v>長樂路22號</v>
      </c>
      <c r="X243" s="1" t="s">
        <v>419</v>
      </c>
      <c r="Y243" s="1" t="str">
        <f>VLOOKUP(V243,門市狀態!G:H,2,FALSE)</f>
        <v>湯家瑋</v>
      </c>
      <c r="AA243" s="226" t="str">
        <f>IFERROR(VLOOKUP(B243,門市狀態!A:D,4,FALSE),"")</f>
        <v/>
      </c>
      <c r="AB243" s="232" t="str">
        <f>VLOOKUP(B243,門市主檔!A:B,2,FALSE)</f>
        <v>蘆洲長樂店</v>
      </c>
      <c r="AC243" s="265"/>
      <c r="AD243" s="421" t="s">
        <v>2</v>
      </c>
      <c r="AE243" s="232"/>
      <c r="AF243" s="232"/>
      <c r="AG243" s="257" t="s">
        <v>526</v>
      </c>
      <c r="AH243" s="232" t="s">
        <v>9192</v>
      </c>
      <c r="AM243" s="420">
        <v>14701859</v>
      </c>
      <c r="AN243" s="420">
        <v>14701860</v>
      </c>
      <c r="AO243" s="420">
        <v>7210003081</v>
      </c>
      <c r="AP243" s="420" t="s">
        <v>20</v>
      </c>
    </row>
    <row r="244" spans="1:42" ht="21.6" customHeight="1">
      <c r="A244" s="1">
        <v>180</v>
      </c>
      <c r="B244" s="1">
        <v>4538</v>
      </c>
      <c r="C244" s="3" t="s">
        <v>186</v>
      </c>
      <c r="D244" s="1" t="s">
        <v>9255</v>
      </c>
      <c r="F244" s="1" t="s">
        <v>9262</v>
      </c>
      <c r="G244" s="1" t="s">
        <v>9578</v>
      </c>
      <c r="H244" s="75" t="s">
        <v>9579</v>
      </c>
      <c r="I244" s="3" t="s">
        <v>9733</v>
      </c>
      <c r="J244" s="4" t="s">
        <v>9734</v>
      </c>
      <c r="U244" s="230" t="str">
        <f t="shared" si="15"/>
        <v>新北市</v>
      </c>
      <c r="V244" s="231" t="str">
        <f t="shared" si="12"/>
        <v>林口區</v>
      </c>
      <c r="W244" s="231" t="str">
        <f t="shared" si="13"/>
        <v>仁愛路二段492-1號、492-2號</v>
      </c>
      <c r="X244" s="1" t="s">
        <v>419</v>
      </c>
      <c r="Y244" s="1" t="str">
        <f>VLOOKUP(V244,門市狀態!G:H,2,FALSE)</f>
        <v>吳宗鴻</v>
      </c>
      <c r="AA244" s="226" t="str">
        <f>IFERROR(VLOOKUP(B244,門市狀態!A:D,4,FALSE),"")</f>
        <v/>
      </c>
      <c r="AB244" s="232" t="str">
        <f>VLOOKUP(B244,門市主檔!A:B,2,FALSE)</f>
        <v>林口童樂店</v>
      </c>
      <c r="AC244" s="265"/>
      <c r="AD244" s="421" t="s">
        <v>2</v>
      </c>
      <c r="AE244" s="232"/>
      <c r="AF244" s="232" t="s">
        <v>109</v>
      </c>
      <c r="AG244" s="257" t="s">
        <v>526</v>
      </c>
      <c r="AH244" s="232" t="s">
        <v>9192</v>
      </c>
      <c r="AI244" s="474">
        <v>46206</v>
      </c>
      <c r="AM244" s="420" t="s">
        <v>20</v>
      </c>
      <c r="AN244" s="420" t="s">
        <v>20</v>
      </c>
      <c r="AO244" s="420">
        <v>7210002877</v>
      </c>
      <c r="AP244" s="420" t="s">
        <v>20</v>
      </c>
    </row>
    <row r="245" spans="1:42" ht="21.6" customHeight="1">
      <c r="A245" s="1">
        <v>252</v>
      </c>
      <c r="B245" s="1" t="s">
        <v>53</v>
      </c>
      <c r="C245" s="3" t="s">
        <v>2233</v>
      </c>
      <c r="D245" s="1" t="s">
        <v>9255</v>
      </c>
      <c r="F245" s="1" t="s">
        <v>9250</v>
      </c>
      <c r="G245" s="1" t="s">
        <v>9395</v>
      </c>
      <c r="H245" s="75" t="s">
        <v>9396</v>
      </c>
      <c r="I245" s="3" t="s">
        <v>9735</v>
      </c>
      <c r="J245" s="4" t="s">
        <v>9736</v>
      </c>
      <c r="U245" s="230" t="str">
        <f t="shared" si="15"/>
        <v>新北市</v>
      </c>
      <c r="V245" s="231" t="str">
        <f t="shared" si="12"/>
        <v>蘆洲區</v>
      </c>
      <c r="W245" s="231" t="str">
        <f t="shared" si="13"/>
        <v>民權路113號</v>
      </c>
      <c r="X245" s="1" t="s">
        <v>419</v>
      </c>
      <c r="Y245" s="1" t="str">
        <f>VLOOKUP(V245,門市狀態!G:H,2,FALSE)</f>
        <v>湯家瑋</v>
      </c>
      <c r="AA245" s="226" t="str">
        <f>IFERROR(VLOOKUP(B245,門市狀態!A:D,4,FALSE),"")</f>
        <v/>
      </c>
      <c r="AB245" s="232" t="str">
        <f>VLOOKUP(B245,門市主檔!A:B,2,FALSE)</f>
        <v>蘆洲權義店</v>
      </c>
      <c r="AC245" s="265"/>
      <c r="AD245" s="421" t="s">
        <v>2</v>
      </c>
      <c r="AE245" s="232"/>
      <c r="AF245" s="232"/>
      <c r="AG245" s="257" t="s">
        <v>526</v>
      </c>
      <c r="AH245" s="232" t="s">
        <v>9192</v>
      </c>
      <c r="AM245" s="420">
        <v>14700227</v>
      </c>
      <c r="AN245" s="420">
        <v>14700228</v>
      </c>
      <c r="AO245" s="420">
        <v>7210003090</v>
      </c>
      <c r="AP245" s="420" t="s">
        <v>20</v>
      </c>
    </row>
    <row r="246" spans="1:42" ht="21.6" customHeight="1">
      <c r="A246" s="1">
        <v>253</v>
      </c>
      <c r="B246" s="1">
        <v>5341</v>
      </c>
      <c r="C246" s="3" t="s">
        <v>230</v>
      </c>
      <c r="D246" s="1"/>
      <c r="F246" s="1"/>
      <c r="G246" s="1"/>
      <c r="H246" s="75"/>
      <c r="J246" s="3" t="s">
        <v>9737</v>
      </c>
      <c r="U246" s="230" t="str">
        <f t="shared" si="15"/>
        <v>新北市</v>
      </c>
      <c r="V246" s="231" t="str">
        <f t="shared" si="12"/>
        <v>蘆洲區</v>
      </c>
      <c r="W246" s="231" t="str">
        <f t="shared" si="13"/>
        <v>中山二路77號</v>
      </c>
      <c r="X246" s="1" t="s">
        <v>419</v>
      </c>
      <c r="Y246" s="1" t="str">
        <f>VLOOKUP(V246,門市狀態!G:H,2,FALSE)</f>
        <v>湯家瑋</v>
      </c>
      <c r="AA246" s="226" t="str">
        <f>IFERROR(VLOOKUP(B246,門市狀態!A:D,4,FALSE),"")</f>
        <v/>
      </c>
      <c r="AB246" s="232" t="str">
        <f>VLOOKUP(B246,門市主檔!A:B,2,FALSE)</f>
        <v>蘆洲切仔麵</v>
      </c>
      <c r="AC246" s="265"/>
      <c r="AD246" s="421" t="s">
        <v>2</v>
      </c>
      <c r="AE246" s="232"/>
      <c r="AF246" s="232"/>
      <c r="AG246" s="257" t="s">
        <v>526</v>
      </c>
      <c r="AH246" s="232" t="s">
        <v>9192</v>
      </c>
      <c r="AM246" s="420" t="s">
        <v>20</v>
      </c>
      <c r="AN246" s="420" t="s">
        <v>20</v>
      </c>
      <c r="AO246" s="420">
        <v>7210003088</v>
      </c>
      <c r="AP246" s="420" t="s">
        <v>20</v>
      </c>
    </row>
    <row r="247" spans="1:42" ht="21.6" customHeight="1">
      <c r="A247" s="1">
        <v>254</v>
      </c>
      <c r="B247" s="1">
        <v>5354</v>
      </c>
      <c r="C247" s="3" t="s">
        <v>402</v>
      </c>
      <c r="J247" s="4" t="s">
        <v>9738</v>
      </c>
      <c r="U247" s="266" t="str">
        <f t="shared" si="15"/>
        <v>新北市</v>
      </c>
      <c r="V247" s="264" t="str">
        <f t="shared" si="12"/>
        <v>蘆洲區</v>
      </c>
      <c r="W247" s="264" t="str">
        <f t="shared" si="13"/>
        <v>三民路368號1樓之1</v>
      </c>
      <c r="X247" s="1" t="s">
        <v>419</v>
      </c>
      <c r="Y247" s="1" t="str">
        <f>VLOOKUP(V247,門市狀態!G:H,2,FALSE)</f>
        <v>湯家瑋</v>
      </c>
      <c r="AA247" s="226" t="str">
        <f>IFERROR(VLOOKUP(B247,門市狀態!A:D,4,FALSE),"")</f>
        <v/>
      </c>
      <c r="AB247" s="232" t="str">
        <f>VLOOKUP(B247,門市主檔!A:B,2,FALSE)</f>
        <v>蘆洲希望店</v>
      </c>
      <c r="AC247" s="265"/>
      <c r="AD247" s="421" t="s">
        <v>2</v>
      </c>
      <c r="AE247" s="232"/>
      <c r="AF247" s="232"/>
      <c r="AG247" s="257" t="s">
        <v>526</v>
      </c>
      <c r="AH247" s="232" t="s">
        <v>9192</v>
      </c>
      <c r="AM247" s="420" t="s">
        <v>20</v>
      </c>
      <c r="AN247" s="420" t="s">
        <v>20</v>
      </c>
      <c r="AO247" s="420">
        <v>7210003089</v>
      </c>
      <c r="AP247" s="420" t="s">
        <v>20</v>
      </c>
    </row>
    <row r="248" spans="1:42" ht="21.6" customHeight="1">
      <c r="A248" s="1">
        <v>255</v>
      </c>
      <c r="B248" s="1">
        <v>5430</v>
      </c>
      <c r="C248" s="3" t="s">
        <v>337</v>
      </c>
      <c r="J248" s="4" t="s">
        <v>9739</v>
      </c>
      <c r="U248" s="266" t="str">
        <f t="shared" si="15"/>
        <v>新北市</v>
      </c>
      <c r="V248" s="264" t="str">
        <f t="shared" si="12"/>
        <v>蘆洲區</v>
      </c>
      <c r="W248" s="264" t="str">
        <f t="shared" si="13"/>
        <v>民族路424號一樓、424-1號一、二樓</v>
      </c>
      <c r="X248" s="1" t="s">
        <v>419</v>
      </c>
      <c r="Y248" s="1" t="str">
        <f>VLOOKUP(V248,門市狀態!G:H,2,FALSE)</f>
        <v>湯家瑋</v>
      </c>
      <c r="AA248" s="226" t="str">
        <f>IFERROR(VLOOKUP(B248,門市狀態!A:D,4,FALSE),"")</f>
        <v/>
      </c>
      <c r="AB248" s="232" t="str">
        <f>VLOOKUP(B248,門市主檔!A:B,2,FALSE)</f>
        <v>蘆洲河上洲</v>
      </c>
      <c r="AC248" s="265"/>
      <c r="AD248" s="421" t="s">
        <v>2</v>
      </c>
      <c r="AE248" s="232"/>
      <c r="AF248" s="232"/>
      <c r="AG248" s="257" t="s">
        <v>526</v>
      </c>
      <c r="AH248" s="232"/>
      <c r="AM248" s="420" t="s">
        <v>20</v>
      </c>
      <c r="AN248" s="420" t="s">
        <v>20</v>
      </c>
      <c r="AO248" s="420" t="s">
        <v>9320</v>
      </c>
      <c r="AP248" s="420" t="s">
        <v>9320</v>
      </c>
    </row>
    <row r="249" spans="1:42" ht="21.6" customHeight="1">
      <c r="A249" s="1">
        <v>256</v>
      </c>
      <c r="B249" s="271">
        <v>3556</v>
      </c>
      <c r="C249" s="272" t="s">
        <v>4757</v>
      </c>
      <c r="J249" s="4" t="s">
        <v>9740</v>
      </c>
      <c r="U249" s="266" t="str">
        <f t="shared" si="15"/>
        <v>桃園市</v>
      </c>
      <c r="V249" s="264" t="str">
        <f t="shared" si="12"/>
        <v>蘆竹區</v>
      </c>
      <c r="W249" s="264" t="str">
        <f t="shared" si="13"/>
        <v>大竹北路180號    </v>
      </c>
      <c r="X249" s="1" t="s">
        <v>419</v>
      </c>
      <c r="Y249" s="1" t="str">
        <f>VLOOKUP(V249,門市狀態!G:H,2,FALSE)</f>
        <v>吳宗鴻</v>
      </c>
      <c r="AA249" s="226" t="str">
        <f>IFERROR(VLOOKUP(B249,門市狀態!A:D,4,FALSE),"")</f>
        <v/>
      </c>
      <c r="AB249" s="232" t="str">
        <f>VLOOKUP(B249,門市主檔!A:B,2,FALSE)</f>
        <v>桃縣蘆華店</v>
      </c>
      <c r="AC249" s="265"/>
      <c r="AD249" s="421" t="s">
        <v>2</v>
      </c>
      <c r="AE249" s="232"/>
      <c r="AF249" s="232"/>
      <c r="AG249" s="257" t="s">
        <v>526</v>
      </c>
      <c r="AH249" s="232" t="s">
        <v>9192</v>
      </c>
      <c r="AM249" s="420" t="s">
        <v>20</v>
      </c>
      <c r="AN249" s="420" t="s">
        <v>20</v>
      </c>
      <c r="AO249" s="420">
        <v>7210002733</v>
      </c>
      <c r="AP249" s="420" t="s">
        <v>20</v>
      </c>
    </row>
    <row r="250" spans="1:42" ht="21.6" customHeight="1">
      <c r="A250" s="1">
        <v>257</v>
      </c>
      <c r="B250" s="271">
        <v>2322</v>
      </c>
      <c r="C250" s="272" t="s">
        <v>3584</v>
      </c>
      <c r="J250" s="4" t="s">
        <v>9741</v>
      </c>
      <c r="U250" s="266" t="str">
        <f t="shared" si="15"/>
        <v>桃園市</v>
      </c>
      <c r="V250" s="264" t="str">
        <f t="shared" si="12"/>
        <v>蘆竹區</v>
      </c>
      <c r="W250" s="264" t="str">
        <f t="shared" si="13"/>
        <v>大華街69-1、69-2號  </v>
      </c>
      <c r="X250" s="1" t="s">
        <v>419</v>
      </c>
      <c r="Y250" s="1" t="str">
        <f>VLOOKUP(V250,門市狀態!G:H,2,FALSE)</f>
        <v>吳宗鴻</v>
      </c>
      <c r="AA250" s="226" t="str">
        <f>IFERROR(VLOOKUP(B250,門市狀態!A:D,4,FALSE),"")</f>
        <v/>
      </c>
      <c r="AB250" s="232" t="str">
        <f>VLOOKUP(B250,門市主檔!A:B,2,FALSE)</f>
        <v>蘆竹大華店</v>
      </c>
      <c r="AC250" s="265"/>
      <c r="AD250" s="421" t="s">
        <v>2</v>
      </c>
      <c r="AE250" s="232"/>
      <c r="AF250" s="232"/>
      <c r="AG250" s="257" t="s">
        <v>526</v>
      </c>
      <c r="AH250" s="232" t="s">
        <v>9192</v>
      </c>
      <c r="AM250" s="420" t="s">
        <v>20</v>
      </c>
      <c r="AN250" s="420" t="s">
        <v>20</v>
      </c>
      <c r="AO250" s="420">
        <v>7210002724</v>
      </c>
      <c r="AP250" s="420" t="s">
        <v>20</v>
      </c>
    </row>
    <row r="251" spans="1:42" ht="21.6" customHeight="1">
      <c r="A251" s="1">
        <v>193</v>
      </c>
      <c r="B251" s="1">
        <v>4529</v>
      </c>
      <c r="C251" s="3" t="s">
        <v>184</v>
      </c>
      <c r="D251" s="1" t="s">
        <v>9247</v>
      </c>
      <c r="F251" s="1" t="s">
        <v>9250</v>
      </c>
      <c r="G251" s="1" t="s">
        <v>9270</v>
      </c>
      <c r="H251" s="75" t="s">
        <v>9271</v>
      </c>
      <c r="I251" s="3" t="s">
        <v>9742</v>
      </c>
      <c r="J251" s="4" t="s">
        <v>9743</v>
      </c>
      <c r="U251" s="230" t="str">
        <f t="shared" si="15"/>
        <v>新北市</v>
      </c>
      <c r="V251" s="231" t="str">
        <f t="shared" si="12"/>
        <v>淡水區</v>
      </c>
      <c r="W251" s="231" t="str">
        <f t="shared" si="13"/>
        <v>新市二路二段52、56、58、60號一樓全部</v>
      </c>
      <c r="X251" s="1" t="s">
        <v>419</v>
      </c>
      <c r="Y251" s="1" t="str">
        <f>VLOOKUP(V251,門市狀態!G:H,2,FALSE)</f>
        <v>吳宗鴻</v>
      </c>
      <c r="AA251" s="226" t="str">
        <f>IFERROR(VLOOKUP(B251,門市狀態!A:D,4,FALSE),"")</f>
        <v/>
      </c>
      <c r="AB251" s="232" t="str">
        <f>VLOOKUP(B251,門市主檔!A:B,2,FALSE)</f>
        <v>淡水新洲店</v>
      </c>
      <c r="AC251" s="265"/>
      <c r="AD251" s="421" t="s">
        <v>2</v>
      </c>
      <c r="AE251" s="232" t="s">
        <v>9236</v>
      </c>
      <c r="AF251" s="232" t="s">
        <v>109</v>
      </c>
      <c r="AG251" s="257" t="s">
        <v>526</v>
      </c>
      <c r="AH251" s="232" t="s">
        <v>9192</v>
      </c>
      <c r="AI251" s="474">
        <v>46210</v>
      </c>
      <c r="AM251" s="420">
        <v>14702423</v>
      </c>
      <c r="AN251" s="420" t="s">
        <v>20</v>
      </c>
      <c r="AO251" s="420">
        <v>7210002894</v>
      </c>
      <c r="AP251" s="420" t="s">
        <v>20</v>
      </c>
    </row>
    <row r="252" spans="1:42" ht="21.6" customHeight="1">
      <c r="A252" s="1">
        <v>259</v>
      </c>
      <c r="B252" s="271">
        <v>4289</v>
      </c>
      <c r="C252" s="272" t="s">
        <v>4730</v>
      </c>
      <c r="J252" s="4" t="s">
        <v>9744</v>
      </c>
      <c r="U252" s="266" t="str">
        <f t="shared" si="15"/>
        <v>桃園市</v>
      </c>
      <c r="V252" s="264" t="str">
        <f t="shared" si="12"/>
        <v>蘆竹區</v>
      </c>
      <c r="W252" s="264" t="str">
        <f t="shared" si="13"/>
        <v>中興路118號    </v>
      </c>
      <c r="X252" s="1" t="s">
        <v>419</v>
      </c>
      <c r="Y252" s="1" t="str">
        <f>VLOOKUP(V252,門市狀態!G:H,2,FALSE)</f>
        <v>吳宗鴻</v>
      </c>
      <c r="AA252" s="226" t="str">
        <f>IFERROR(VLOOKUP(B252,門市狀態!A:D,4,FALSE),"")</f>
        <v/>
      </c>
      <c r="AB252" s="232" t="str">
        <f>VLOOKUP(B252,門市主檔!A:B,2,FALSE)</f>
        <v>蘆竹六股埤</v>
      </c>
      <c r="AC252" s="265"/>
      <c r="AD252" s="421" t="s">
        <v>2</v>
      </c>
      <c r="AE252" s="232"/>
      <c r="AF252" s="232"/>
      <c r="AG252" s="257" t="s">
        <v>526</v>
      </c>
      <c r="AH252" s="232" t="s">
        <v>9192</v>
      </c>
      <c r="AM252" s="420" t="s">
        <v>20</v>
      </c>
      <c r="AN252" s="420" t="s">
        <v>20</v>
      </c>
      <c r="AO252" s="420">
        <v>7210002737</v>
      </c>
      <c r="AP252" s="420" t="s">
        <v>20</v>
      </c>
    </row>
    <row r="253" spans="1:42" ht="21.6" customHeight="1">
      <c r="A253" s="1">
        <v>260</v>
      </c>
      <c r="B253" s="271">
        <v>2482</v>
      </c>
      <c r="C253" s="272" t="s">
        <v>229</v>
      </c>
      <c r="J253" s="4" t="s">
        <v>9745</v>
      </c>
      <c r="U253" s="266" t="str">
        <f t="shared" si="15"/>
        <v>桃園市</v>
      </c>
      <c r="V253" s="264" t="str">
        <f t="shared" si="12"/>
        <v>蘆竹區</v>
      </c>
      <c r="W253" s="264" t="str">
        <f t="shared" si="13"/>
        <v>光明路二段171、173號       </v>
      </c>
      <c r="X253" s="1" t="s">
        <v>419</v>
      </c>
      <c r="Y253" s="1" t="str">
        <f>VLOOKUP(V253,門市狀態!G:H,2,FALSE)</f>
        <v>吳宗鴻</v>
      </c>
      <c r="AA253" s="226" t="str">
        <f>IFERROR(VLOOKUP(B253,門市狀態!A:D,4,FALSE),"")</f>
        <v/>
      </c>
      <c r="AB253" s="232" t="str">
        <f>VLOOKUP(B253,門市主檔!A:B,2,FALSE)</f>
        <v>蘆竹光明店</v>
      </c>
      <c r="AC253" s="265"/>
      <c r="AD253" s="421" t="s">
        <v>2</v>
      </c>
      <c r="AE253" s="232"/>
      <c r="AF253" s="232"/>
      <c r="AG253" s="257" t="s">
        <v>526</v>
      </c>
      <c r="AH253" s="232" t="s">
        <v>9192</v>
      </c>
      <c r="AM253" s="420" t="s">
        <v>20</v>
      </c>
      <c r="AN253" s="420" t="s">
        <v>20</v>
      </c>
      <c r="AO253" s="420">
        <v>7210002726</v>
      </c>
      <c r="AP253" s="420" t="s">
        <v>20</v>
      </c>
    </row>
    <row r="254" spans="1:42" ht="21.6" customHeight="1">
      <c r="A254" s="1">
        <v>261</v>
      </c>
      <c r="B254" s="271" t="s">
        <v>76</v>
      </c>
      <c r="C254" s="272" t="s">
        <v>3161</v>
      </c>
      <c r="J254" s="4" t="s">
        <v>9746</v>
      </c>
      <c r="U254" s="266" t="str">
        <f t="shared" si="15"/>
        <v>桃園市</v>
      </c>
      <c r="V254" s="264" t="str">
        <f t="shared" si="12"/>
        <v>蘆竹區</v>
      </c>
      <c r="W254" s="264" t="str">
        <f t="shared" si="13"/>
        <v>圳岸街308之12號一樓</v>
      </c>
      <c r="X254" s="1" t="s">
        <v>419</v>
      </c>
      <c r="Y254" s="1" t="str">
        <f>VLOOKUP(V254,門市狀態!G:H,2,FALSE)</f>
        <v>吳宗鴻</v>
      </c>
      <c r="AA254" s="226" t="str">
        <f>IFERROR(VLOOKUP(B254,門市狀態!A:D,4,FALSE),"")</f>
        <v/>
      </c>
      <c r="AB254" s="232" t="str">
        <f>VLOOKUP(B254,門市主檔!A:B,2,FALSE)</f>
        <v>匯躍蘆竹店</v>
      </c>
      <c r="AC254" s="265"/>
      <c r="AD254" s="421"/>
      <c r="AE254" s="232"/>
      <c r="AF254" s="232"/>
      <c r="AG254" s="257" t="s">
        <v>9747</v>
      </c>
      <c r="AH254" s="232"/>
      <c r="AM254" s="420" t="s">
        <v>9551</v>
      </c>
      <c r="AN254" s="420" t="s">
        <v>9551</v>
      </c>
      <c r="AO254" s="420" t="s">
        <v>9320</v>
      </c>
      <c r="AP254" s="420" t="s">
        <v>9320</v>
      </c>
    </row>
    <row r="255" spans="1:42" ht="21.6" customHeight="1">
      <c r="A255" s="1">
        <v>262</v>
      </c>
      <c r="B255" s="271">
        <v>3881</v>
      </c>
      <c r="C255" s="272" t="s">
        <v>6451</v>
      </c>
      <c r="J255" s="4" t="s">
        <v>9748</v>
      </c>
      <c r="U255" s="266" t="str">
        <f t="shared" si="15"/>
        <v>桃園市</v>
      </c>
      <c r="V255" s="264" t="str">
        <f t="shared" si="12"/>
        <v>蘆竹區</v>
      </c>
      <c r="W255" s="264" t="str">
        <f t="shared" si="13"/>
        <v>長興路二段22號       </v>
      </c>
      <c r="X255" s="1" t="s">
        <v>419</v>
      </c>
      <c r="Y255" s="1" t="str">
        <f>VLOOKUP(V255,門市狀態!G:H,2,FALSE)</f>
        <v>吳宗鴻</v>
      </c>
      <c r="AA255" s="226" t="str">
        <f>IFERROR(VLOOKUP(B255,門市狀態!A:D,4,FALSE),"")</f>
        <v/>
      </c>
      <c r="AB255" s="232" t="str">
        <f>VLOOKUP(B255,門市主檔!A:B,2,FALSE)</f>
        <v>蘆竹興安店</v>
      </c>
      <c r="AC255" s="265"/>
      <c r="AD255" s="421" t="s">
        <v>2</v>
      </c>
      <c r="AE255" s="232"/>
      <c r="AF255" s="232"/>
      <c r="AG255" s="257" t="s">
        <v>526</v>
      </c>
      <c r="AH255" s="232" t="s">
        <v>9192</v>
      </c>
      <c r="AM255" s="420" t="s">
        <v>20</v>
      </c>
      <c r="AN255" s="420" t="s">
        <v>20</v>
      </c>
      <c r="AO255" s="420">
        <v>7210002735</v>
      </c>
      <c r="AP255" s="420" t="s">
        <v>20</v>
      </c>
    </row>
    <row r="256" spans="1:42" ht="21.6" customHeight="1">
      <c r="A256" s="1">
        <v>263</v>
      </c>
      <c r="B256" s="271">
        <v>2566</v>
      </c>
      <c r="C256" s="272" t="s">
        <v>3585</v>
      </c>
      <c r="J256" s="4" t="s">
        <v>9749</v>
      </c>
      <c r="U256" s="266" t="str">
        <f t="shared" si="15"/>
        <v>桃園市</v>
      </c>
      <c r="V256" s="264" t="str">
        <f t="shared" si="12"/>
        <v>蘆竹區</v>
      </c>
      <c r="W256" s="264" t="str">
        <f t="shared" si="13"/>
        <v>長興路三段217號   </v>
      </c>
      <c r="X256" s="1" t="s">
        <v>419</v>
      </c>
      <c r="Y256" s="1" t="str">
        <f>VLOOKUP(V256,門市狀態!G:H,2,FALSE)</f>
        <v>吳宗鴻</v>
      </c>
      <c r="AA256" s="226" t="str">
        <f>IFERROR(VLOOKUP(B256,門市狀態!A:D,4,FALSE),"")</f>
        <v/>
      </c>
      <c r="AB256" s="232" t="str">
        <f>VLOOKUP(B256,門市主檔!A:B,2,FALSE)</f>
        <v>桃縣桃旺店</v>
      </c>
      <c r="AC256" s="265"/>
      <c r="AD256" s="421" t="s">
        <v>2</v>
      </c>
      <c r="AE256" s="232"/>
      <c r="AF256" s="232"/>
      <c r="AG256" s="257" t="s">
        <v>526</v>
      </c>
      <c r="AH256" s="232"/>
      <c r="AM256" s="420" t="s">
        <v>20</v>
      </c>
      <c r="AN256" s="420" t="s">
        <v>20</v>
      </c>
      <c r="AO256" s="420" t="s">
        <v>9320</v>
      </c>
      <c r="AP256" s="420" t="s">
        <v>9320</v>
      </c>
    </row>
    <row r="257" spans="1:42" ht="21.6" customHeight="1">
      <c r="A257" s="1">
        <v>264</v>
      </c>
      <c r="B257" s="271">
        <v>5357</v>
      </c>
      <c r="C257" s="272" t="s">
        <v>3592</v>
      </c>
      <c r="J257" s="4" t="s">
        <v>9750</v>
      </c>
      <c r="U257" s="266" t="str">
        <f t="shared" si="15"/>
        <v>桃園市</v>
      </c>
      <c r="V257" s="264" t="str">
        <f t="shared" si="12"/>
        <v>蘆竹區</v>
      </c>
      <c r="W257" s="264" t="str">
        <f t="shared" si="13"/>
        <v>南山北路二段422號1樓及後壁段371地號  </v>
      </c>
      <c r="X257" s="1" t="s">
        <v>419</v>
      </c>
      <c r="Y257" s="1" t="str">
        <f>VLOOKUP(V257,門市狀態!G:H,2,FALSE)</f>
        <v>吳宗鴻</v>
      </c>
      <c r="AA257" s="226" t="str">
        <f>IFERROR(VLOOKUP(B257,門市狀態!A:D,4,FALSE),"")</f>
        <v/>
      </c>
      <c r="AB257" s="232" t="str">
        <f>VLOOKUP(B257,門市主檔!A:B,2,FALSE)</f>
        <v>蘆竹南山北</v>
      </c>
      <c r="AC257" s="265"/>
      <c r="AD257" s="421" t="s">
        <v>2</v>
      </c>
      <c r="AE257" s="232"/>
      <c r="AF257" s="232"/>
      <c r="AG257" s="257" t="s">
        <v>526</v>
      </c>
      <c r="AH257" s="232" t="s">
        <v>9192</v>
      </c>
      <c r="AM257" s="420" t="s">
        <v>20</v>
      </c>
      <c r="AN257" s="420" t="s">
        <v>20</v>
      </c>
      <c r="AO257" s="420">
        <v>7210002743</v>
      </c>
      <c r="AP257" s="420" t="s">
        <v>20</v>
      </c>
    </row>
    <row r="258" spans="1:42" ht="21.6" customHeight="1">
      <c r="A258" s="1">
        <v>265</v>
      </c>
      <c r="B258" s="271">
        <v>2255</v>
      </c>
      <c r="C258" s="272" t="s">
        <v>209</v>
      </c>
      <c r="J258" s="4" t="s">
        <v>9751</v>
      </c>
      <c r="U258" s="266" t="str">
        <f t="shared" si="15"/>
        <v>桃園市</v>
      </c>
      <c r="V258" s="264" t="str">
        <f t="shared" ref="V258:V305" si="16">IFERROR(
IFERROR(
IFERROR(
MID(J258,FIND("市",J258)+1,IF(FIND("區",J258)-FIND("市",J258)&gt;3,FIND("鄉",J258)-FIND("市",J258),FIND("區",J258)-FIND("市",J258))),
MID(J258,FIND("市",J258)+1,IF(FIND("鎮",J258)-FIND("市",J258)&gt;3,FIND("鄉",J258)-FIND("市",J258),FIND("鎮",J258)-FIND("市",J258)))
),
MID(J258,FIND("市",J258)+1,IF(FIND("鄉",J258)-FIND("市",J258)&gt;3,FIND("區",J258)-FIND("市",J258),FIND("鄉",J258)-FIND("市",J258)))
),
IFERROR(
IFERROR(
IFERROR(
MID(J258,FIND("縣",J258)+1,IF(FIND("區",J258)-FIND("縣",J258)&gt;3,FIND("鄉",J258)-FIND("縣",J258),FIND("區",J258)-FIND("縣",J258))),
MID(J258,FIND("縣",J258)+1,IF(FIND("鎮",J258)-FIND("縣",J258)&gt;3,FIND("鄉",J258)-FIND("縣",J258),FIND("鎮",J258)-FIND("縣",J258)))
),
MID(J258,FIND("縣",J258)+1,IF(FIND("鄉",J258)-FIND("縣",J258)&gt;3,FIND("區",J258)-FIND("縣",J258),FIND("鄉",J258)-FIND("縣",J258)))
),
IFERROR(
MID(J258,FIND("市",J258)+1,IF(FIND("縣",J258)-FIND("市",J258)&gt;3,FIND("鄉",J258)-FIND("市",J258),FIND("縣",J258)-FIND("市",J258))),
MID(J258,FIND("縣",J258)+1,IF(FIND("市",J258)-FIND("縣",J258)&gt;3,FIND("鄉",J258)-FIND("縣",J258),FIND("市",J258)-FIND("縣",J258)))
)))</f>
        <v>蘆竹區</v>
      </c>
      <c r="W258" s="264" t="str">
        <f t="shared" ref="W258:W305" si="17">IFERROR(MID(J258,IFERROR(FIND("鄉",J258),IFERROR(FIND("鎮",J258),FIND("區",J258)))+1,LEN(J258)),IFERROR(MID(J258,FIND("市",J258)+1,LEN(J258)),MID(J258,FIND("縣",J258)+1,LEN(J258))))</f>
        <v>南山路一段378號     </v>
      </c>
      <c r="X258" s="1" t="s">
        <v>419</v>
      </c>
      <c r="Y258" s="1" t="str">
        <f>VLOOKUP(V258,門市狀態!G:H,2,FALSE)</f>
        <v>吳宗鴻</v>
      </c>
      <c r="AA258" s="226" t="str">
        <f>IFERROR(VLOOKUP(B258,門市狀態!A:D,4,FALSE),"")</f>
        <v>跨季補單</v>
      </c>
      <c r="AB258" s="232" t="str">
        <f>VLOOKUP(B258,門市主檔!A:B,2,FALSE)</f>
        <v>蘆竹六福店</v>
      </c>
      <c r="AC258" s="265"/>
      <c r="AD258" s="421" t="s">
        <v>2</v>
      </c>
      <c r="AE258" s="232"/>
      <c r="AF258" s="232"/>
      <c r="AG258" s="257" t="s">
        <v>526</v>
      </c>
      <c r="AH258" s="232" t="s">
        <v>9192</v>
      </c>
      <c r="AM258" s="420" t="s">
        <v>20</v>
      </c>
      <c r="AN258" s="420" t="s">
        <v>20</v>
      </c>
      <c r="AO258" s="420">
        <v>7210002722</v>
      </c>
      <c r="AP258" s="420" t="s">
        <v>20</v>
      </c>
    </row>
    <row r="259" spans="1:42" ht="21.6" customHeight="1">
      <c r="A259" s="1">
        <v>266</v>
      </c>
      <c r="B259" s="271">
        <v>2501</v>
      </c>
      <c r="C259" s="272" t="s">
        <v>4389</v>
      </c>
      <c r="J259" s="4" t="s">
        <v>9752</v>
      </c>
      <c r="U259" s="266" t="str">
        <f t="shared" si="15"/>
        <v>桃園市</v>
      </c>
      <c r="V259" s="264" t="str">
        <f t="shared" si="16"/>
        <v>蘆竹區</v>
      </c>
      <c r="W259" s="264" t="str">
        <f t="shared" si="17"/>
        <v>南山路二段166號  </v>
      </c>
      <c r="X259" s="1" t="s">
        <v>419</v>
      </c>
      <c r="Y259" s="1" t="str">
        <f>VLOOKUP(V259,門市狀態!G:H,2,FALSE)</f>
        <v>吳宗鴻</v>
      </c>
      <c r="AA259" s="226" t="str">
        <f>IFERROR(VLOOKUP(B259,門市狀態!A:D,4,FALSE),"")</f>
        <v/>
      </c>
      <c r="AB259" s="232" t="str">
        <f>VLOOKUP(B259,門市主檔!A:B,2,FALSE)</f>
        <v>蘆竹南山店</v>
      </c>
      <c r="AC259" s="265"/>
      <c r="AD259" s="421" t="s">
        <v>2</v>
      </c>
      <c r="AE259" s="232"/>
      <c r="AF259" s="232"/>
      <c r="AG259" s="257" t="s">
        <v>526</v>
      </c>
      <c r="AH259" s="232" t="s">
        <v>9192</v>
      </c>
      <c r="AM259" s="420" t="s">
        <v>20</v>
      </c>
      <c r="AN259" s="420" t="s">
        <v>20</v>
      </c>
      <c r="AO259" s="420">
        <v>7210002727</v>
      </c>
      <c r="AP259" s="420" t="s">
        <v>20</v>
      </c>
    </row>
    <row r="260" spans="1:42" ht="21.6" customHeight="1">
      <c r="A260" s="1">
        <v>267</v>
      </c>
      <c r="B260" s="271">
        <v>2201</v>
      </c>
      <c r="C260" s="272" t="s">
        <v>2821</v>
      </c>
      <c r="J260" s="4" t="s">
        <v>9753</v>
      </c>
      <c r="U260" s="266" t="str">
        <f t="shared" si="15"/>
        <v>桃園市</v>
      </c>
      <c r="V260" s="264" t="str">
        <f t="shared" si="16"/>
        <v>蘆竹區</v>
      </c>
      <c r="W260" s="264" t="str">
        <f t="shared" si="17"/>
        <v>南山路二段429號   </v>
      </c>
      <c r="X260" s="1" t="s">
        <v>419</v>
      </c>
      <c r="Y260" s="1" t="str">
        <f>VLOOKUP(V260,門市狀態!G:H,2,FALSE)</f>
        <v>吳宗鴻</v>
      </c>
      <c r="AA260" s="226" t="str">
        <f>IFERROR(VLOOKUP(B260,門市狀態!A:D,4,FALSE),"")</f>
        <v/>
      </c>
      <c r="AB260" s="232" t="str">
        <f>VLOOKUP(B260,門市主檔!A:B,2,FALSE)</f>
        <v>桃縣內溪店</v>
      </c>
      <c r="AC260" s="265"/>
      <c r="AD260" s="421" t="s">
        <v>2</v>
      </c>
      <c r="AE260" s="232"/>
      <c r="AF260" s="232"/>
      <c r="AG260" s="257" t="s">
        <v>526</v>
      </c>
      <c r="AH260" s="232" t="s">
        <v>9192</v>
      </c>
      <c r="AM260" s="420" t="s">
        <v>20</v>
      </c>
      <c r="AN260" s="420" t="s">
        <v>20</v>
      </c>
      <c r="AO260" s="420">
        <v>7210002721</v>
      </c>
      <c r="AP260" s="420" t="s">
        <v>20</v>
      </c>
    </row>
    <row r="261" spans="1:42" ht="21.6" customHeight="1">
      <c r="A261" s="1">
        <v>268</v>
      </c>
      <c r="B261" s="271">
        <v>2988</v>
      </c>
      <c r="C261" s="272" t="s">
        <v>4374</v>
      </c>
      <c r="J261" s="4" t="s">
        <v>9754</v>
      </c>
      <c r="U261" s="266" t="str">
        <f t="shared" si="15"/>
        <v>桃園市</v>
      </c>
      <c r="V261" s="264" t="str">
        <f t="shared" si="16"/>
        <v>蘆竹區</v>
      </c>
      <c r="W261" s="264" t="str">
        <f t="shared" si="17"/>
        <v>南工路150號    </v>
      </c>
      <c r="X261" s="1" t="s">
        <v>419</v>
      </c>
      <c r="Y261" s="1" t="str">
        <f>VLOOKUP(V261,門市狀態!G:H,2,FALSE)</f>
        <v>吳宗鴻</v>
      </c>
      <c r="AA261" s="226" t="str">
        <f>IFERROR(VLOOKUP(B261,門市狀態!A:D,4,FALSE),"")</f>
        <v/>
      </c>
      <c r="AB261" s="232" t="str">
        <f>VLOOKUP(B261,門市主檔!A:B,2,FALSE)</f>
        <v>蘆竹蘆興店</v>
      </c>
      <c r="AC261" s="265"/>
      <c r="AD261" s="421" t="s">
        <v>2</v>
      </c>
      <c r="AE261" s="232"/>
      <c r="AF261" s="232"/>
      <c r="AG261" s="257" t="s">
        <v>526</v>
      </c>
      <c r="AH261" s="232" t="s">
        <v>9192</v>
      </c>
      <c r="AM261" s="420" t="s">
        <v>20</v>
      </c>
      <c r="AN261" s="420" t="s">
        <v>20</v>
      </c>
      <c r="AO261" s="420">
        <v>7210002731</v>
      </c>
      <c r="AP261" s="420" t="s">
        <v>20</v>
      </c>
    </row>
    <row r="262" spans="1:42" ht="21.6" customHeight="1">
      <c r="A262" s="1">
        <v>269</v>
      </c>
      <c r="B262" s="271">
        <v>2401</v>
      </c>
      <c r="C262" s="272" t="s">
        <v>4381</v>
      </c>
      <c r="J262" s="4" t="s">
        <v>9755</v>
      </c>
      <c r="U262" s="266" t="str">
        <f t="shared" si="15"/>
        <v>桃園市</v>
      </c>
      <c r="V262" s="264" t="str">
        <f t="shared" si="16"/>
        <v>蘆竹區</v>
      </c>
      <c r="W262" s="264" t="str">
        <f t="shared" si="17"/>
        <v>南工路一段14號   </v>
      </c>
      <c r="X262" s="1" t="s">
        <v>419</v>
      </c>
      <c r="Y262" s="1" t="str">
        <f>VLOOKUP(V262,門市狀態!G:H,2,FALSE)</f>
        <v>吳宗鴻</v>
      </c>
      <c r="AA262" s="226" t="str">
        <f>IFERROR(VLOOKUP(B262,門市狀態!A:D,4,FALSE),"")</f>
        <v/>
      </c>
      <c r="AB262" s="232" t="str">
        <f>VLOOKUP(B262,門市主檔!A:B,2,FALSE)</f>
        <v>蘆竹南工店</v>
      </c>
      <c r="AC262" s="265"/>
      <c r="AD262" s="421" t="s">
        <v>2</v>
      </c>
      <c r="AE262" s="232"/>
      <c r="AF262" s="232"/>
      <c r="AG262" s="257" t="s">
        <v>526</v>
      </c>
      <c r="AH262" s="232" t="s">
        <v>9192</v>
      </c>
      <c r="AM262" s="420" t="s">
        <v>20</v>
      </c>
      <c r="AN262" s="420" t="s">
        <v>20</v>
      </c>
      <c r="AO262" s="420">
        <v>7210002725</v>
      </c>
      <c r="AP262" s="420" t="s">
        <v>20</v>
      </c>
    </row>
    <row r="263" spans="1:42" ht="21.6" customHeight="1">
      <c r="A263" s="1">
        <v>270</v>
      </c>
      <c r="B263" s="271">
        <v>2622</v>
      </c>
      <c r="C263" s="272" t="s">
        <v>195</v>
      </c>
      <c r="J263" s="4" t="s">
        <v>9756</v>
      </c>
      <c r="U263" s="266" t="str">
        <f t="shared" si="15"/>
        <v>桃園市</v>
      </c>
      <c r="V263" s="264" t="str">
        <f t="shared" si="16"/>
        <v>蘆竹區</v>
      </c>
      <c r="W263" s="264" t="str">
        <f t="shared" si="17"/>
        <v>南崁路一段225、227號    </v>
      </c>
      <c r="X263" s="1" t="s">
        <v>419</v>
      </c>
      <c r="Y263" s="1" t="str">
        <f>VLOOKUP(V263,門市狀態!G:H,2,FALSE)</f>
        <v>吳宗鴻</v>
      </c>
      <c r="AA263" s="226" t="str">
        <f>IFERROR(VLOOKUP(B263,門市狀態!A:D,4,FALSE),"")</f>
        <v>閉店不保養</v>
      </c>
      <c r="AB263" s="232" t="str">
        <f>VLOOKUP(B263,門市主檔!A:B,2,FALSE)</f>
        <v>蘆竹君悅店</v>
      </c>
      <c r="AC263" s="265"/>
      <c r="AD263" s="421" t="s">
        <v>2</v>
      </c>
      <c r="AE263" s="232"/>
      <c r="AF263" s="232"/>
      <c r="AG263" s="257" t="s">
        <v>526</v>
      </c>
      <c r="AH263" s="232" t="s">
        <v>9192</v>
      </c>
      <c r="AM263" s="420" t="s">
        <v>20</v>
      </c>
      <c r="AN263" s="420" t="s">
        <v>20</v>
      </c>
      <c r="AO263" s="420">
        <v>7210002730</v>
      </c>
      <c r="AP263" s="420" t="s">
        <v>20</v>
      </c>
    </row>
    <row r="264" spans="1:42" ht="21.6" customHeight="1">
      <c r="A264" s="1">
        <v>199</v>
      </c>
      <c r="B264" s="1">
        <v>4541</v>
      </c>
      <c r="C264" s="3" t="s">
        <v>182</v>
      </c>
      <c r="D264" s="1" t="s">
        <v>9247</v>
      </c>
      <c r="F264" s="1" t="s">
        <v>9250</v>
      </c>
      <c r="G264" s="1" t="s">
        <v>9615</v>
      </c>
      <c r="H264" s="75" t="s">
        <v>9616</v>
      </c>
      <c r="I264" s="3" t="s">
        <v>9757</v>
      </c>
      <c r="J264" s="4" t="s">
        <v>9758</v>
      </c>
      <c r="U264" s="230" t="str">
        <f t="shared" ref="U264:U295" si="18">IFERROR(LEFT(J264,FIND("縣",J264)),IFERROR(LEFT(J264,FIND("市",J264)),J264))</f>
        <v>新北市</v>
      </c>
      <c r="V264" s="231" t="str">
        <f t="shared" si="16"/>
        <v>淡水區</v>
      </c>
      <c r="W264" s="231" t="str">
        <f t="shared" si="17"/>
        <v>濱海路三段140、142號</v>
      </c>
      <c r="X264" s="1" t="s">
        <v>419</v>
      </c>
      <c r="Y264" s="1" t="str">
        <f>VLOOKUP(V264,門市狀態!G:H,2,FALSE)</f>
        <v>吳宗鴻</v>
      </c>
      <c r="AA264" s="226" t="str">
        <f>IFERROR(VLOOKUP(B264,門市狀態!A:D,4,FALSE),"")</f>
        <v/>
      </c>
      <c r="AB264" s="232" t="str">
        <f>VLOOKUP(B264,門市主檔!A:B,2,FALSE)</f>
        <v>淡水海天店</v>
      </c>
      <c r="AC264" s="265"/>
      <c r="AD264" s="421" t="s">
        <v>2</v>
      </c>
      <c r="AE264" s="232"/>
      <c r="AF264" s="232" t="s">
        <v>109</v>
      </c>
      <c r="AG264" s="257" t="s">
        <v>526</v>
      </c>
      <c r="AH264" s="232" t="s">
        <v>9192</v>
      </c>
      <c r="AI264" s="474">
        <v>46212</v>
      </c>
      <c r="AM264" s="420">
        <v>14702415</v>
      </c>
      <c r="AN264" s="420">
        <v>14702416</v>
      </c>
      <c r="AO264" s="420">
        <v>7210002895</v>
      </c>
      <c r="AP264" s="420" t="s">
        <v>20</v>
      </c>
    </row>
    <row r="265" spans="1:42" ht="21.6" customHeight="1">
      <c r="A265" s="1">
        <v>272</v>
      </c>
      <c r="B265" s="271">
        <v>2620</v>
      </c>
      <c r="C265" s="272" t="s">
        <v>3586</v>
      </c>
      <c r="J265" s="4" t="s">
        <v>9759</v>
      </c>
      <c r="U265" s="266" t="str">
        <f t="shared" si="18"/>
        <v>桃園市</v>
      </c>
      <c r="V265" s="264" t="str">
        <f t="shared" si="16"/>
        <v>蘆竹區</v>
      </c>
      <c r="W265" s="264" t="str">
        <f t="shared" si="17"/>
        <v>南崁路一段336號B1   </v>
      </c>
      <c r="X265" s="1" t="s">
        <v>419</v>
      </c>
      <c r="Y265" s="1" t="str">
        <f>VLOOKUP(V265,門市狀態!G:H,2,FALSE)</f>
        <v>吳宗鴻</v>
      </c>
      <c r="AA265" s="226" t="str">
        <f>IFERROR(VLOOKUP(B265,門市狀態!A:D,4,FALSE),"")</f>
        <v/>
      </c>
      <c r="AB265" s="232" t="str">
        <f>VLOOKUP(B265,門市主檔!A:B,2,FALSE)</f>
        <v>桃縣桃科店</v>
      </c>
      <c r="AC265" s="265"/>
      <c r="AD265" s="421" t="s">
        <v>2</v>
      </c>
      <c r="AE265" s="232"/>
      <c r="AF265" s="232"/>
      <c r="AG265" s="257" t="s">
        <v>526</v>
      </c>
      <c r="AH265" s="232" t="s">
        <v>9192</v>
      </c>
      <c r="AM265" s="420" t="s">
        <v>20</v>
      </c>
      <c r="AN265" s="420" t="s">
        <v>20</v>
      </c>
      <c r="AO265" s="420">
        <v>7210002729</v>
      </c>
      <c r="AP265" s="420" t="s">
        <v>20</v>
      </c>
    </row>
    <row r="266" spans="1:42" ht="21.6" customHeight="1">
      <c r="A266" s="1">
        <v>274</v>
      </c>
      <c r="B266" s="271" t="s">
        <v>71</v>
      </c>
      <c r="C266" s="272" t="s">
        <v>3364</v>
      </c>
      <c r="J266" s="4" t="s">
        <v>9760</v>
      </c>
      <c r="U266" s="266" t="str">
        <f t="shared" si="18"/>
        <v>桃園市</v>
      </c>
      <c r="V266" s="264" t="str">
        <f t="shared" si="16"/>
        <v>蘆竹區</v>
      </c>
      <c r="W266" s="264" t="str">
        <f t="shared" si="17"/>
        <v>南華一街1號    </v>
      </c>
      <c r="X266" s="1" t="s">
        <v>419</v>
      </c>
      <c r="Y266" s="1" t="str">
        <f>VLOOKUP(V266,門市狀態!G:H,2,FALSE)</f>
        <v>吳宗鴻</v>
      </c>
      <c r="AA266" s="226" t="str">
        <f>IFERROR(VLOOKUP(B266,門市狀態!A:D,4,FALSE),"")</f>
        <v/>
      </c>
      <c r="AB266" s="232" t="str">
        <f>VLOOKUP(B266,門市主檔!A:B,2,FALSE)</f>
        <v>蘆竹南華店</v>
      </c>
      <c r="AC266" s="265"/>
      <c r="AD266" s="421" t="s">
        <v>2</v>
      </c>
      <c r="AE266" s="232"/>
      <c r="AF266" s="232"/>
      <c r="AG266" s="257" t="s">
        <v>526</v>
      </c>
      <c r="AH266" s="232" t="s">
        <v>9192</v>
      </c>
      <c r="AM266" s="420" t="s">
        <v>20</v>
      </c>
      <c r="AN266" s="420" t="s">
        <v>20</v>
      </c>
      <c r="AO266" s="420">
        <v>7210002745</v>
      </c>
      <c r="AP266" s="420" t="s">
        <v>20</v>
      </c>
    </row>
    <row r="267" spans="1:42" ht="21.6" customHeight="1">
      <c r="A267" s="1">
        <v>275</v>
      </c>
      <c r="B267" s="271">
        <v>4272</v>
      </c>
      <c r="C267" s="272" t="s">
        <v>3589</v>
      </c>
      <c r="J267" s="4" t="s">
        <v>9761</v>
      </c>
      <c r="U267" s="266" t="str">
        <f t="shared" si="18"/>
        <v>桃園市</v>
      </c>
      <c r="V267" s="264" t="str">
        <f t="shared" si="16"/>
        <v>蘆竹區</v>
      </c>
      <c r="W267" s="264" t="str">
        <f t="shared" si="17"/>
        <v>南福街162、164號    </v>
      </c>
      <c r="X267" s="1" t="s">
        <v>419</v>
      </c>
      <c r="Y267" s="1" t="str">
        <f>VLOOKUP(V267,門市狀態!G:H,2,FALSE)</f>
        <v>吳宗鴻</v>
      </c>
      <c r="AA267" s="226" t="str">
        <f>IFERROR(VLOOKUP(B267,門市狀態!A:D,4,FALSE),"")</f>
        <v/>
      </c>
      <c r="AB267" s="232" t="str">
        <f>VLOOKUP(B267,門市主檔!A:B,2,FALSE)</f>
        <v>蘆竹南福店</v>
      </c>
      <c r="AC267" s="265"/>
      <c r="AD267" s="421" t="s">
        <v>2</v>
      </c>
      <c r="AE267" s="232"/>
      <c r="AF267" s="232"/>
      <c r="AG267" s="257" t="s">
        <v>526</v>
      </c>
      <c r="AH267" s="232" t="s">
        <v>9192</v>
      </c>
      <c r="AM267" s="420" t="s">
        <v>20</v>
      </c>
      <c r="AN267" s="420" t="s">
        <v>20</v>
      </c>
      <c r="AO267" s="420">
        <v>7210002736</v>
      </c>
      <c r="AP267" s="420" t="s">
        <v>20</v>
      </c>
    </row>
    <row r="268" spans="1:42" ht="21.6" customHeight="1">
      <c r="A268" s="1">
        <v>276</v>
      </c>
      <c r="B268" s="271">
        <v>2315</v>
      </c>
      <c r="C268" s="272" t="s">
        <v>3143</v>
      </c>
      <c r="J268" s="4" t="s">
        <v>9762</v>
      </c>
      <c r="U268" s="266" t="str">
        <f t="shared" si="18"/>
        <v>桃園市</v>
      </c>
      <c r="V268" s="264" t="str">
        <f t="shared" si="16"/>
        <v>蘆竹區</v>
      </c>
      <c r="W268" s="264" t="str">
        <f t="shared" si="17"/>
        <v>海山路一段13號   </v>
      </c>
      <c r="X268" s="1" t="s">
        <v>419</v>
      </c>
      <c r="Y268" s="1" t="str">
        <f>VLOOKUP(V268,門市狀態!G:H,2,FALSE)</f>
        <v>吳宗鴻</v>
      </c>
      <c r="AA268" s="226" t="str">
        <f>IFERROR(VLOOKUP(B268,門市狀態!A:D,4,FALSE),"")</f>
        <v/>
      </c>
      <c r="AB268" s="232" t="str">
        <f>VLOOKUP(B268,門市主檔!A:B,2,FALSE)</f>
        <v>蘆竹坑口店</v>
      </c>
      <c r="AC268" s="265"/>
      <c r="AD268" s="421" t="s">
        <v>2</v>
      </c>
      <c r="AE268" s="232"/>
      <c r="AF268" s="232"/>
      <c r="AG268" s="257" t="s">
        <v>526</v>
      </c>
      <c r="AH268" s="232" t="s">
        <v>9192</v>
      </c>
      <c r="AM268" s="420" t="s">
        <v>20</v>
      </c>
      <c r="AN268" s="420" t="s">
        <v>20</v>
      </c>
      <c r="AO268" s="420">
        <v>7210002723</v>
      </c>
      <c r="AP268" s="420" t="s">
        <v>20</v>
      </c>
    </row>
    <row r="269" spans="1:42" ht="21.6" customHeight="1">
      <c r="A269" s="1">
        <v>277</v>
      </c>
      <c r="B269" s="271">
        <v>3045</v>
      </c>
      <c r="C269" s="272" t="s">
        <v>3587</v>
      </c>
      <c r="J269" s="4" t="s">
        <v>9763</v>
      </c>
      <c r="U269" s="266" t="str">
        <f t="shared" si="18"/>
        <v>桃園市</v>
      </c>
      <c r="V269" s="264" t="str">
        <f t="shared" si="16"/>
        <v>蘆竹區</v>
      </c>
      <c r="W269" s="264" t="str">
        <f t="shared" si="17"/>
        <v>海山路二段262號    </v>
      </c>
      <c r="X269" s="1" t="s">
        <v>419</v>
      </c>
      <c r="Y269" s="1" t="str">
        <f>VLOOKUP(V269,門市狀態!G:H,2,FALSE)</f>
        <v>吳宗鴻</v>
      </c>
      <c r="AA269" s="226" t="str">
        <f>IFERROR(VLOOKUP(B269,門市狀態!A:D,4,FALSE),"")</f>
        <v/>
      </c>
      <c r="AB269" s="232" t="str">
        <f>VLOOKUP(B269,門市主檔!A:B,2,FALSE)</f>
        <v>桃縣桃楚店</v>
      </c>
      <c r="AC269" s="265"/>
      <c r="AD269" s="421" t="s">
        <v>2</v>
      </c>
      <c r="AE269" s="232"/>
      <c r="AF269" s="232"/>
      <c r="AG269" s="257" t="s">
        <v>526</v>
      </c>
      <c r="AH269" s="232" t="s">
        <v>9192</v>
      </c>
      <c r="AM269" s="420" t="s">
        <v>20</v>
      </c>
      <c r="AN269" s="420" t="s">
        <v>20</v>
      </c>
      <c r="AO269" s="420">
        <v>7210002732</v>
      </c>
      <c r="AP269" s="420" t="s">
        <v>20</v>
      </c>
    </row>
    <row r="270" spans="1:42" ht="21.6" customHeight="1">
      <c r="A270" s="1">
        <v>278</v>
      </c>
      <c r="B270" s="271">
        <v>4673</v>
      </c>
      <c r="C270" s="272" t="s">
        <v>4152</v>
      </c>
      <c r="J270" s="4" t="s">
        <v>9764</v>
      </c>
      <c r="U270" s="266" t="str">
        <f t="shared" si="18"/>
        <v>桃園市</v>
      </c>
      <c r="V270" s="264" t="str">
        <f t="shared" si="16"/>
        <v>蘆竹區</v>
      </c>
      <c r="W270" s="264" t="str">
        <f t="shared" si="17"/>
        <v>海山路二段513、515號     </v>
      </c>
      <c r="X270" s="1" t="s">
        <v>419</v>
      </c>
      <c r="Y270" s="1" t="str">
        <f>VLOOKUP(V270,門市狀態!G:H,2,FALSE)</f>
        <v>吳宗鴻</v>
      </c>
      <c r="AA270" s="226" t="str">
        <f>IFERROR(VLOOKUP(B270,門市狀態!A:D,4,FALSE),"")</f>
        <v/>
      </c>
      <c r="AB270" s="232" t="str">
        <f>VLOOKUP(B270,門市主檔!A:B,2,FALSE)</f>
        <v>蘆竹海山店</v>
      </c>
      <c r="AC270" s="265"/>
      <c r="AD270" s="421" t="s">
        <v>2</v>
      </c>
      <c r="AE270" s="232"/>
      <c r="AF270" s="232"/>
      <c r="AG270" s="257" t="s">
        <v>526</v>
      </c>
      <c r="AH270" s="232" t="s">
        <v>9192</v>
      </c>
      <c r="AM270" s="420" t="s">
        <v>20</v>
      </c>
      <c r="AN270" s="420" t="s">
        <v>20</v>
      </c>
      <c r="AO270" s="420">
        <v>7210002741</v>
      </c>
      <c r="AP270" s="420" t="s">
        <v>20</v>
      </c>
    </row>
    <row r="271" spans="1:42" ht="21.6" customHeight="1">
      <c r="A271" s="1">
        <v>204</v>
      </c>
      <c r="B271" s="1" t="s">
        <v>50</v>
      </c>
      <c r="C271" s="3" t="s">
        <v>181</v>
      </c>
      <c r="D271" s="1" t="s">
        <v>9247</v>
      </c>
      <c r="F271" s="1" t="s">
        <v>9250</v>
      </c>
      <c r="G271" s="1" t="s">
        <v>9615</v>
      </c>
      <c r="H271" s="75" t="s">
        <v>9616</v>
      </c>
      <c r="I271" s="3" t="s">
        <v>9765</v>
      </c>
      <c r="J271" s="4" t="s">
        <v>9766</v>
      </c>
      <c r="U271" s="230" t="str">
        <f t="shared" si="18"/>
        <v>新北市</v>
      </c>
      <c r="V271" s="231" t="str">
        <f t="shared" si="16"/>
        <v>淡水區</v>
      </c>
      <c r="W271" s="231" t="str">
        <f t="shared" si="17"/>
        <v>水源街２段１９４號一樓及地下一樓全部</v>
      </c>
      <c r="X271" s="1" t="s">
        <v>419</v>
      </c>
      <c r="Y271" s="1" t="str">
        <f>VLOOKUP(V271,門市狀態!G:H,2,FALSE)</f>
        <v>吳宗鴻</v>
      </c>
      <c r="AA271" s="226" t="str">
        <f>IFERROR(VLOOKUP(B271,門市狀態!A:D,4,FALSE),"")</f>
        <v/>
      </c>
      <c r="AB271" s="232" t="str">
        <f>VLOOKUP(B271,門市主檔!A:B,2,FALSE)</f>
        <v>淡水金龍店</v>
      </c>
      <c r="AC271" s="265"/>
      <c r="AD271" s="421" t="s">
        <v>2</v>
      </c>
      <c r="AE271" s="232" t="s">
        <v>9236</v>
      </c>
      <c r="AF271" s="232" t="s">
        <v>109</v>
      </c>
      <c r="AG271" s="257" t="s">
        <v>526</v>
      </c>
      <c r="AH271" s="232" t="s">
        <v>9192</v>
      </c>
      <c r="AI271" s="474">
        <v>46213</v>
      </c>
      <c r="AM271" s="420">
        <v>14700202</v>
      </c>
      <c r="AN271" s="420">
        <v>14700201</v>
      </c>
      <c r="AO271" s="420">
        <v>7210003049</v>
      </c>
      <c r="AP271" s="420" t="s">
        <v>20</v>
      </c>
    </row>
    <row r="272" spans="1:42" ht="21.6" customHeight="1">
      <c r="A272" s="1">
        <v>280</v>
      </c>
      <c r="B272" s="271" t="s">
        <v>75</v>
      </c>
      <c r="C272" s="272" t="s">
        <v>3173</v>
      </c>
      <c r="J272" s="4" t="s">
        <v>9767</v>
      </c>
      <c r="U272" s="266" t="str">
        <f t="shared" si="18"/>
        <v>桃園市</v>
      </c>
      <c r="V272" s="264" t="str">
        <f t="shared" si="16"/>
        <v>蘆竹區</v>
      </c>
      <c r="W272" s="264" t="str">
        <f t="shared" si="17"/>
        <v>海湖東路351-3號</v>
      </c>
      <c r="X272" s="1" t="s">
        <v>419</v>
      </c>
      <c r="Y272" s="1" t="str">
        <f>VLOOKUP(V272,門市狀態!G:H,2,FALSE)</f>
        <v>吳宗鴻</v>
      </c>
      <c r="AA272" s="226" t="str">
        <f>IFERROR(VLOOKUP(B272,門市狀態!A:D,4,FALSE),"")</f>
        <v/>
      </c>
      <c r="AB272" s="232" t="str">
        <f>VLOOKUP(B272,門市主檔!A:B,2,FALSE)</f>
        <v>蘆竹揚耀店</v>
      </c>
      <c r="AC272" s="265"/>
      <c r="AD272" s="421"/>
      <c r="AE272" s="232"/>
      <c r="AF272" s="232"/>
      <c r="AG272" s="257" t="s">
        <v>55</v>
      </c>
      <c r="AH272" s="232"/>
      <c r="AM272" s="420" t="s">
        <v>9551</v>
      </c>
      <c r="AN272" s="420" t="s">
        <v>9551</v>
      </c>
      <c r="AO272" s="420" t="s">
        <v>9320</v>
      </c>
      <c r="AP272" s="420" t="s">
        <v>9320</v>
      </c>
    </row>
    <row r="273" spans="1:42" ht="21.6" customHeight="1">
      <c r="A273" s="1">
        <v>281</v>
      </c>
      <c r="B273" s="271">
        <v>3880</v>
      </c>
      <c r="C273" s="272" t="s">
        <v>3588</v>
      </c>
      <c r="J273" s="4" t="s">
        <v>9768</v>
      </c>
      <c r="U273" s="266" t="str">
        <f t="shared" si="18"/>
        <v>桃園市</v>
      </c>
      <c r="V273" s="264" t="str">
        <f t="shared" si="16"/>
        <v>蘆竹區</v>
      </c>
      <c r="W273" s="264" t="str">
        <f t="shared" si="17"/>
        <v>富國路二段2號   </v>
      </c>
      <c r="X273" s="1" t="s">
        <v>419</v>
      </c>
      <c r="Y273" s="1" t="str">
        <f>VLOOKUP(V273,門市狀態!G:H,2,FALSE)</f>
        <v>吳宗鴻</v>
      </c>
      <c r="AA273" s="226" t="str">
        <f>IFERROR(VLOOKUP(B273,門市狀態!A:D,4,FALSE),"")</f>
        <v/>
      </c>
      <c r="AB273" s="232" t="str">
        <f>VLOOKUP(B273,門市主檔!A:B,2,FALSE)</f>
        <v>桃縣富竹店</v>
      </c>
      <c r="AC273" s="265"/>
      <c r="AD273" s="421" t="s">
        <v>2</v>
      </c>
      <c r="AE273" s="232"/>
      <c r="AF273" s="232"/>
      <c r="AG273" s="257" t="s">
        <v>526</v>
      </c>
      <c r="AH273" s="232" t="s">
        <v>9192</v>
      </c>
      <c r="AM273" s="420" t="s">
        <v>20</v>
      </c>
      <c r="AN273" s="420" t="s">
        <v>20</v>
      </c>
      <c r="AO273" s="420">
        <v>7210002734</v>
      </c>
      <c r="AP273" s="420" t="s">
        <v>20</v>
      </c>
    </row>
    <row r="274" spans="1:42" ht="21.6" customHeight="1">
      <c r="A274" s="1">
        <v>282</v>
      </c>
      <c r="B274" s="271">
        <v>4852</v>
      </c>
      <c r="C274" s="272" t="s">
        <v>2439</v>
      </c>
      <c r="J274" s="4" t="s">
        <v>9769</v>
      </c>
      <c r="U274" s="266" t="str">
        <f t="shared" si="18"/>
        <v>桃園市</v>
      </c>
      <c r="V274" s="264" t="str">
        <f t="shared" si="16"/>
        <v>蘆竹區</v>
      </c>
      <c r="W274" s="264" t="str">
        <f t="shared" si="17"/>
        <v>福祿一街56號  </v>
      </c>
      <c r="X274" s="1" t="s">
        <v>419</v>
      </c>
      <c r="Y274" s="1" t="str">
        <f>VLOOKUP(V274,門市狀態!G:H,2,FALSE)</f>
        <v>吳宗鴻</v>
      </c>
      <c r="AA274" s="226" t="str">
        <f>IFERROR(VLOOKUP(B274,門市狀態!A:D,4,FALSE),"")</f>
        <v/>
      </c>
      <c r="AB274" s="232" t="str">
        <f>VLOOKUP(B274,門市主檔!A:B,2,FALSE)</f>
        <v>蘆竹福祿店</v>
      </c>
      <c r="AC274" s="265"/>
      <c r="AD274" s="421" t="s">
        <v>2</v>
      </c>
      <c r="AE274" s="232"/>
      <c r="AF274" s="232"/>
      <c r="AG274" s="257" t="s">
        <v>526</v>
      </c>
      <c r="AH274" s="232" t="s">
        <v>9192</v>
      </c>
      <c r="AM274" s="420" t="s">
        <v>20</v>
      </c>
      <c r="AN274" s="420" t="s">
        <v>20</v>
      </c>
      <c r="AO274" s="420">
        <v>7210002742</v>
      </c>
      <c r="AP274" s="420" t="s">
        <v>20</v>
      </c>
    </row>
    <row r="275" spans="1:42" ht="21.6" customHeight="1">
      <c r="A275" s="1">
        <v>283</v>
      </c>
      <c r="B275" s="271">
        <v>5368</v>
      </c>
      <c r="C275" s="272" t="s">
        <v>4492</v>
      </c>
      <c r="J275" s="4" t="s">
        <v>9770</v>
      </c>
      <c r="U275" s="266" t="str">
        <f t="shared" si="18"/>
        <v>桃園市</v>
      </c>
      <c r="V275" s="264" t="str">
        <f t="shared" si="16"/>
        <v>蘆竹區</v>
      </c>
      <c r="W275" s="264" t="str">
        <f t="shared" si="17"/>
        <v>機捷路二段681、683號壹樓   </v>
      </c>
      <c r="X275" s="1" t="s">
        <v>419</v>
      </c>
      <c r="Y275" s="1" t="str">
        <f>VLOOKUP(V275,門市狀態!G:H,2,FALSE)</f>
        <v>吳宗鴻</v>
      </c>
      <c r="AA275" s="226" t="str">
        <f>IFERROR(VLOOKUP(B275,門市狀態!A:D,4,FALSE),"")</f>
        <v/>
      </c>
      <c r="AB275" s="232" t="str">
        <f>VLOOKUP(B275,門市主檔!A:B,2,FALSE)</f>
        <v>蘆竹山鼻店</v>
      </c>
      <c r="AC275" s="265"/>
      <c r="AD275" s="421" t="s">
        <v>2</v>
      </c>
      <c r="AE275" s="232"/>
      <c r="AF275" s="232"/>
      <c r="AG275" s="257" t="s">
        <v>526</v>
      </c>
      <c r="AH275" s="232" t="s">
        <v>9192</v>
      </c>
      <c r="AM275" s="420" t="s">
        <v>20</v>
      </c>
      <c r="AN275" s="420" t="s">
        <v>20</v>
      </c>
      <c r="AO275" s="420">
        <v>7210002744</v>
      </c>
      <c r="AP275" s="420" t="s">
        <v>20</v>
      </c>
    </row>
    <row r="276" spans="1:42" ht="21.6" customHeight="1">
      <c r="A276" s="1">
        <v>284</v>
      </c>
      <c r="B276" s="271">
        <v>5110</v>
      </c>
      <c r="C276" s="272" t="s">
        <v>3591</v>
      </c>
      <c r="J276" s="4" t="s">
        <v>9771</v>
      </c>
      <c r="U276" s="266" t="str">
        <f t="shared" si="18"/>
        <v>桃園市</v>
      </c>
      <c r="V276" s="264" t="str">
        <f t="shared" si="16"/>
        <v>蘆竹區</v>
      </c>
      <c r="W276" s="264" t="str">
        <f t="shared" si="17"/>
        <v>龍安街三段147、149、151號壹樓   </v>
      </c>
      <c r="X276" s="1" t="s">
        <v>419</v>
      </c>
      <c r="Y276" s="1" t="str">
        <f>VLOOKUP(V276,門市狀態!G:H,2,FALSE)</f>
        <v>吳宗鴻</v>
      </c>
      <c r="AA276" s="226" t="str">
        <f>IFERROR(VLOOKUP(B276,門市狀態!A:D,4,FALSE),"")</f>
        <v/>
      </c>
      <c r="AB276" s="232" t="str">
        <f>VLOOKUP(B276,門市主檔!A:B,2,FALSE)</f>
        <v>蘆竹龍安店</v>
      </c>
      <c r="AC276" s="265"/>
      <c r="AD276" s="421" t="s">
        <v>2</v>
      </c>
      <c r="AE276" s="232"/>
      <c r="AF276" s="232"/>
      <c r="AG276" s="257" t="s">
        <v>526</v>
      </c>
      <c r="AH276" s="232"/>
      <c r="AM276" s="420" t="s">
        <v>20</v>
      </c>
      <c r="AN276" s="420" t="s">
        <v>20</v>
      </c>
      <c r="AO276" s="420" t="s">
        <v>9320</v>
      </c>
      <c r="AP276" s="420" t="s">
        <v>9320</v>
      </c>
    </row>
    <row r="277" spans="1:42" ht="21.6" customHeight="1">
      <c r="A277" s="1">
        <v>285</v>
      </c>
      <c r="B277" s="271">
        <v>2540</v>
      </c>
      <c r="C277" s="272" t="s">
        <v>2643</v>
      </c>
      <c r="J277" s="4" t="s">
        <v>9772</v>
      </c>
      <c r="U277" s="266" t="str">
        <f t="shared" si="18"/>
        <v>桃園市</v>
      </c>
      <c r="V277" s="264" t="str">
        <f t="shared" si="16"/>
        <v>蘆竹區</v>
      </c>
      <c r="W277" s="264" t="str">
        <f t="shared" si="17"/>
        <v>濱海路一段203號    </v>
      </c>
      <c r="X277" s="1" t="s">
        <v>419</v>
      </c>
      <c r="Y277" s="1" t="str">
        <f>VLOOKUP(V277,門市狀態!G:H,2,FALSE)</f>
        <v>吳宗鴻</v>
      </c>
      <c r="AA277" s="226" t="str">
        <f>IFERROR(VLOOKUP(B277,門市狀態!A:D,4,FALSE),"")</f>
        <v/>
      </c>
      <c r="AB277" s="232" t="str">
        <f>VLOOKUP(B277,門市主檔!A:B,2,FALSE)</f>
        <v>蘆竹坑子口</v>
      </c>
      <c r="AC277" s="265"/>
      <c r="AD277" s="421" t="s">
        <v>2</v>
      </c>
      <c r="AE277" s="232"/>
      <c r="AF277" s="232"/>
      <c r="AG277" s="257" t="s">
        <v>526</v>
      </c>
      <c r="AH277" s="232" t="s">
        <v>9192</v>
      </c>
      <c r="AM277" s="420" t="s">
        <v>20</v>
      </c>
      <c r="AN277" s="420" t="s">
        <v>20</v>
      </c>
      <c r="AO277" s="420">
        <v>7210002728</v>
      </c>
      <c r="AP277" s="420" t="s">
        <v>20</v>
      </c>
    </row>
    <row r="278" spans="1:42" ht="21.6" customHeight="1">
      <c r="A278" s="1">
        <v>286</v>
      </c>
      <c r="B278" s="271">
        <v>3017</v>
      </c>
      <c r="C278" s="272" t="s">
        <v>2560</v>
      </c>
      <c r="J278" s="4" t="s">
        <v>9773</v>
      </c>
      <c r="U278" s="266" t="str">
        <f t="shared" si="18"/>
        <v>桃園市</v>
      </c>
      <c r="V278" s="264" t="str">
        <f t="shared" si="16"/>
        <v>龜山區</v>
      </c>
      <c r="W278" s="264" t="str">
        <f t="shared" si="17"/>
        <v>大同路358、364號      </v>
      </c>
      <c r="X278" s="1" t="s">
        <v>419</v>
      </c>
      <c r="Y278" s="1" t="str">
        <f>VLOOKUP(V278,門市狀態!G:H,2,FALSE)</f>
        <v>吳宗鴻</v>
      </c>
      <c r="AA278" s="226" t="str">
        <f>IFERROR(VLOOKUP(B278,門市狀態!A:D,4,FALSE),"")</f>
        <v/>
      </c>
      <c r="AB278" s="232" t="str">
        <f>VLOOKUP(B278,門市主檔!A:B,2,FALSE)</f>
        <v>龜山大同店</v>
      </c>
      <c r="AC278" s="265"/>
      <c r="AD278" s="421" t="s">
        <v>2</v>
      </c>
      <c r="AE278" s="232"/>
      <c r="AF278" s="232"/>
      <c r="AG278" s="257" t="s">
        <v>526</v>
      </c>
      <c r="AH278" s="232" t="s">
        <v>9192</v>
      </c>
      <c r="AM278" s="420" t="s">
        <v>20</v>
      </c>
      <c r="AN278" s="420" t="s">
        <v>20</v>
      </c>
      <c r="AO278" s="420">
        <v>7210002702</v>
      </c>
      <c r="AP278" s="420" t="s">
        <v>20</v>
      </c>
    </row>
    <row r="279" spans="1:42" ht="21.6" customHeight="1">
      <c r="A279" s="1">
        <v>287</v>
      </c>
      <c r="B279" s="271">
        <v>2375</v>
      </c>
      <c r="C279" s="272" t="s">
        <v>2593</v>
      </c>
      <c r="J279" s="4" t="s">
        <v>9774</v>
      </c>
      <c r="U279" s="266" t="str">
        <f t="shared" si="18"/>
        <v>桃園市</v>
      </c>
      <c r="V279" s="264" t="str">
        <f t="shared" si="16"/>
        <v>龜山區</v>
      </c>
      <c r="W279" s="264" t="str">
        <f t="shared" si="17"/>
        <v>中興路265號    </v>
      </c>
      <c r="X279" s="1" t="s">
        <v>419</v>
      </c>
      <c r="Y279" s="1" t="str">
        <f>VLOOKUP(V279,門市狀態!G:H,2,FALSE)</f>
        <v>吳宗鴻</v>
      </c>
      <c r="AA279" s="226" t="str">
        <f>IFERROR(VLOOKUP(B279,門市狀態!A:D,4,FALSE),"")</f>
        <v/>
      </c>
      <c r="AB279" s="232" t="str">
        <f>VLOOKUP(B279,門市主檔!A:B,2,FALSE)</f>
        <v>桃縣桃貿店</v>
      </c>
      <c r="AC279" s="265"/>
      <c r="AD279" s="421" t="s">
        <v>2</v>
      </c>
      <c r="AE279" s="232"/>
      <c r="AF279" s="232"/>
      <c r="AG279" s="257" t="s">
        <v>526</v>
      </c>
      <c r="AH279" s="232" t="s">
        <v>9192</v>
      </c>
      <c r="AM279" s="420" t="s">
        <v>20</v>
      </c>
      <c r="AN279" s="420" t="s">
        <v>20</v>
      </c>
      <c r="AO279" s="420">
        <v>7210002698</v>
      </c>
      <c r="AP279" s="420" t="s">
        <v>20</v>
      </c>
    </row>
    <row r="280" spans="1:42" ht="21.6" customHeight="1">
      <c r="A280" s="1">
        <v>288</v>
      </c>
      <c r="B280" s="271">
        <v>5248</v>
      </c>
      <c r="C280" s="272" t="s">
        <v>3582</v>
      </c>
      <c r="J280" s="4" t="s">
        <v>9775</v>
      </c>
      <c r="U280" s="266" t="str">
        <f t="shared" si="18"/>
        <v>桃園市</v>
      </c>
      <c r="V280" s="264" t="str">
        <f t="shared" si="16"/>
        <v>龜山區</v>
      </c>
      <c r="W280" s="264" t="str">
        <f t="shared" si="17"/>
        <v>文三一街50-1號    </v>
      </c>
      <c r="X280" s="1" t="s">
        <v>419</v>
      </c>
      <c r="Y280" s="1" t="str">
        <f>VLOOKUP(V280,門市狀態!G:H,2,FALSE)</f>
        <v>吳宗鴻</v>
      </c>
      <c r="Z280" s="226" t="s">
        <v>9776</v>
      </c>
      <c r="AA280" s="226" t="str">
        <f ca="1">IFERROR(VLOOKUP(B280,門市狀態!A:D,4,FALSE),"")</f>
        <v>暫歇中</v>
      </c>
      <c r="AB280" s="232" t="str">
        <f>VLOOKUP(B280,門市主檔!A:B,2,FALSE)</f>
        <v>龜山慧敏店</v>
      </c>
      <c r="AC280" s="265"/>
      <c r="AD280" s="421" t="s">
        <v>2</v>
      </c>
      <c r="AE280" s="232"/>
      <c r="AF280" s="232"/>
      <c r="AG280" s="257" t="s">
        <v>526</v>
      </c>
      <c r="AH280" s="232" t="s">
        <v>9192</v>
      </c>
      <c r="AM280" s="420" t="s">
        <v>20</v>
      </c>
      <c r="AN280" s="420" t="s">
        <v>20</v>
      </c>
      <c r="AO280" s="420">
        <v>7210002718</v>
      </c>
      <c r="AP280" s="420" t="s">
        <v>20</v>
      </c>
    </row>
    <row r="281" spans="1:42" ht="21.6" customHeight="1">
      <c r="A281" s="1">
        <v>289</v>
      </c>
      <c r="B281" s="271">
        <v>5251</v>
      </c>
      <c r="C281" s="272" t="s">
        <v>303</v>
      </c>
      <c r="J281" s="4" t="s">
        <v>9777</v>
      </c>
      <c r="U281" s="266" t="str">
        <f t="shared" si="18"/>
        <v>桃園市</v>
      </c>
      <c r="V281" s="264" t="str">
        <f t="shared" si="16"/>
        <v>龜山區</v>
      </c>
      <c r="W281" s="264" t="str">
        <f t="shared" si="17"/>
        <v>文化一路259號    </v>
      </c>
      <c r="X281" s="1" t="s">
        <v>419</v>
      </c>
      <c r="Y281" s="1" t="str">
        <f>VLOOKUP(V281,門市狀態!G:H,2,FALSE)</f>
        <v>吳宗鴻</v>
      </c>
      <c r="Z281" s="226" t="s">
        <v>62</v>
      </c>
      <c r="AA281" s="226" t="str">
        <f>IFERROR(VLOOKUP(B281,門市狀態!A:D,4,FALSE),"")</f>
        <v/>
      </c>
      <c r="AB281" s="232" t="str">
        <f>VLOOKUP(B281,門市主檔!A:B,2,FALSE)</f>
        <v>龜山明德樓</v>
      </c>
      <c r="AC281" s="265"/>
      <c r="AD281" s="421" t="s">
        <v>2</v>
      </c>
      <c r="AE281" s="232"/>
      <c r="AF281" s="232"/>
      <c r="AG281" s="257" t="s">
        <v>526</v>
      </c>
      <c r="AH281" s="232"/>
      <c r="AM281" s="420" t="s">
        <v>20</v>
      </c>
      <c r="AN281" s="420" t="s">
        <v>20</v>
      </c>
      <c r="AO281" s="420" t="s">
        <v>9320</v>
      </c>
      <c r="AP281" s="420" t="s">
        <v>9320</v>
      </c>
    </row>
    <row r="282" spans="1:42" ht="21.6" customHeight="1">
      <c r="A282" s="1">
        <v>290</v>
      </c>
      <c r="B282" s="271">
        <v>3749</v>
      </c>
      <c r="C282" s="272" t="s">
        <v>3580</v>
      </c>
      <c r="J282" s="4" t="s">
        <v>9778</v>
      </c>
      <c r="U282" s="266" t="str">
        <f t="shared" si="18"/>
        <v>桃園市</v>
      </c>
      <c r="V282" s="264" t="str">
        <f t="shared" si="16"/>
        <v>龜山區</v>
      </c>
      <c r="W282" s="264" t="str">
        <f t="shared" si="17"/>
        <v>文化一路261號(長庚科大 第三教學大樓 1樓)    </v>
      </c>
      <c r="X282" s="1" t="s">
        <v>419</v>
      </c>
      <c r="Y282" s="1" t="str">
        <f>VLOOKUP(V282,門市狀態!G:H,2,FALSE)</f>
        <v>吳宗鴻</v>
      </c>
      <c r="Z282" s="226" t="s">
        <v>62</v>
      </c>
      <c r="AA282" s="226" t="str">
        <f>IFERROR(VLOOKUP(B282,門市狀態!A:D,4,FALSE),"")</f>
        <v/>
      </c>
      <c r="AB282" s="232" t="str">
        <f>VLOOKUP(B282,門市主檔!A:B,2,FALSE)</f>
        <v>龜山長庚科大</v>
      </c>
      <c r="AC282" s="265"/>
      <c r="AD282" s="421" t="s">
        <v>2</v>
      </c>
      <c r="AE282" s="232"/>
      <c r="AF282" s="232"/>
      <c r="AG282" s="257" t="s">
        <v>526</v>
      </c>
      <c r="AH282" s="232" t="s">
        <v>9192</v>
      </c>
      <c r="AM282" s="420" t="s">
        <v>20</v>
      </c>
      <c r="AN282" s="420" t="s">
        <v>20</v>
      </c>
      <c r="AO282" s="420">
        <v>7210002704</v>
      </c>
      <c r="AP282" s="420" t="s">
        <v>20</v>
      </c>
    </row>
    <row r="283" spans="1:42" ht="21.6" customHeight="1">
      <c r="A283" s="1">
        <v>291</v>
      </c>
      <c r="B283" s="271">
        <v>5465</v>
      </c>
      <c r="C283" s="272" t="s">
        <v>3583</v>
      </c>
      <c r="J283" s="4" t="s">
        <v>9779</v>
      </c>
      <c r="U283" s="266" t="str">
        <f t="shared" si="18"/>
        <v>桃園市</v>
      </c>
      <c r="V283" s="264" t="str">
        <f t="shared" si="16"/>
        <v>龜山區</v>
      </c>
      <c r="W283" s="264" t="str">
        <f t="shared" si="17"/>
        <v>文化一路261號(長庚科技大學庚勤樓(第三宿舍)K棟5樓)    </v>
      </c>
      <c r="X283" s="1" t="s">
        <v>419</v>
      </c>
      <c r="Y283" s="1" t="str">
        <f>VLOOKUP(V283,門市狀態!G:H,2,FALSE)</f>
        <v>吳宗鴻</v>
      </c>
      <c r="Z283" s="226" t="s">
        <v>62</v>
      </c>
      <c r="AA283" s="226" t="str">
        <f>IFERROR(VLOOKUP(B283,門市狀態!A:D,4,FALSE),"")</f>
        <v/>
      </c>
      <c r="AB283" s="232" t="str">
        <f>VLOOKUP(B283,門市主檔!A:B,2,FALSE)</f>
        <v>龜山庚勤樓</v>
      </c>
      <c r="AC283" s="265"/>
      <c r="AD283" s="421" t="s">
        <v>2</v>
      </c>
      <c r="AE283" s="232"/>
      <c r="AF283" s="232"/>
      <c r="AG283" s="257" t="s">
        <v>526</v>
      </c>
      <c r="AH283" s="232" t="s">
        <v>9192</v>
      </c>
      <c r="AM283" s="420" t="s">
        <v>20</v>
      </c>
      <c r="AN283" s="420" t="s">
        <v>20</v>
      </c>
      <c r="AO283" s="420">
        <v>7210002720</v>
      </c>
      <c r="AP283" s="420" t="s">
        <v>20</v>
      </c>
    </row>
    <row r="284" spans="1:42" ht="21.6" customHeight="1">
      <c r="A284" s="1">
        <v>292</v>
      </c>
      <c r="B284" s="271">
        <v>5402</v>
      </c>
      <c r="C284" s="272" t="s">
        <v>3737</v>
      </c>
      <c r="J284" s="4" t="s">
        <v>9780</v>
      </c>
      <c r="U284" s="266" t="str">
        <f t="shared" si="18"/>
        <v>桃園市</v>
      </c>
      <c r="V284" s="264" t="str">
        <f t="shared" si="16"/>
        <v>龜山區</v>
      </c>
      <c r="W284" s="264" t="str">
        <f t="shared" si="17"/>
        <v>文化一路6號  </v>
      </c>
      <c r="X284" s="1" t="s">
        <v>419</v>
      </c>
      <c r="Y284" s="1" t="str">
        <f>VLOOKUP(V284,門市狀態!G:H,2,FALSE)</f>
        <v>吳宗鴻</v>
      </c>
      <c r="AA284" s="226" t="str">
        <f>IFERROR(VLOOKUP(B284,門市狀態!A:D,4,FALSE),"")</f>
        <v/>
      </c>
      <c r="AB284" s="232" t="str">
        <f>VLOOKUP(B284,門市主檔!A:B,2,FALSE)</f>
        <v>龜山A8站</v>
      </c>
      <c r="AC284" s="265"/>
      <c r="AD284" s="421" t="s">
        <v>2</v>
      </c>
      <c r="AE284" s="232"/>
      <c r="AF284" s="232"/>
      <c r="AG284" s="257" t="s">
        <v>526</v>
      </c>
      <c r="AH284" s="232" t="s">
        <v>9192</v>
      </c>
      <c r="AM284" s="420" t="s">
        <v>20</v>
      </c>
      <c r="AN284" s="420" t="s">
        <v>20</v>
      </c>
      <c r="AO284" s="420">
        <v>7210002719</v>
      </c>
      <c r="AP284" s="420" t="s">
        <v>20</v>
      </c>
    </row>
    <row r="285" spans="1:42" ht="21.6" customHeight="1">
      <c r="A285" s="1">
        <v>293</v>
      </c>
      <c r="B285" s="271">
        <v>2596</v>
      </c>
      <c r="C285" s="272" t="s">
        <v>3235</v>
      </c>
      <c r="J285" s="4" t="s">
        <v>9781</v>
      </c>
      <c r="U285" s="266" t="str">
        <f t="shared" si="18"/>
        <v>桃園市</v>
      </c>
      <c r="V285" s="264" t="str">
        <f t="shared" si="16"/>
        <v>龜山區</v>
      </c>
      <c r="W285" s="264" t="str">
        <f t="shared" si="17"/>
        <v>文化一路73號    </v>
      </c>
      <c r="X285" s="1" t="s">
        <v>419</v>
      </c>
      <c r="Y285" s="1" t="str">
        <f>VLOOKUP(V285,門市狀態!G:H,2,FALSE)</f>
        <v>吳宗鴻</v>
      </c>
      <c r="AA285" s="226" t="str">
        <f>IFERROR(VLOOKUP(B285,門市狀態!A:D,4,FALSE),"")</f>
        <v/>
      </c>
      <c r="AB285" s="232" t="str">
        <f>VLOOKUP(B285,門市主檔!A:B,2,FALSE)</f>
        <v>桃縣桃高店</v>
      </c>
      <c r="AC285" s="265"/>
      <c r="AD285" s="421" t="s">
        <v>2</v>
      </c>
      <c r="AE285" s="232"/>
      <c r="AF285" s="232"/>
      <c r="AG285" s="257" t="s">
        <v>526</v>
      </c>
      <c r="AH285" s="232" t="s">
        <v>9192</v>
      </c>
      <c r="AM285" s="420" t="s">
        <v>20</v>
      </c>
      <c r="AN285" s="420" t="s">
        <v>20</v>
      </c>
      <c r="AO285" s="420">
        <v>7210002699</v>
      </c>
      <c r="AP285" s="420" t="s">
        <v>20</v>
      </c>
    </row>
    <row r="286" spans="1:42" ht="21.6" customHeight="1">
      <c r="A286" s="1">
        <v>294</v>
      </c>
      <c r="B286" s="271">
        <v>5031</v>
      </c>
      <c r="C286" s="272" t="s">
        <v>3699</v>
      </c>
      <c r="J286" s="4" t="s">
        <v>9782</v>
      </c>
      <c r="U286" s="266" t="str">
        <f t="shared" si="18"/>
        <v>桃園市</v>
      </c>
      <c r="V286" s="264" t="str">
        <f t="shared" si="16"/>
        <v>龜山區</v>
      </c>
      <c r="W286" s="264" t="str">
        <f t="shared" si="17"/>
        <v>文化七路55號壹樓部分  </v>
      </c>
      <c r="X286" s="1" t="s">
        <v>419</v>
      </c>
      <c r="Y286" s="1" t="str">
        <f>VLOOKUP(V286,門市狀態!G:H,2,FALSE)</f>
        <v>吳宗鴻</v>
      </c>
      <c r="AA286" s="226" t="str">
        <f>IFERROR(VLOOKUP(B286,門市狀態!A:D,4,FALSE),"")</f>
        <v/>
      </c>
      <c r="AB286" s="232" t="str">
        <f>VLOOKUP(B286,門市主檔!A:B,2,FALSE)</f>
        <v>龜山文化七</v>
      </c>
      <c r="AC286" s="265"/>
      <c r="AD286" s="421" t="s">
        <v>2</v>
      </c>
      <c r="AE286" s="232"/>
      <c r="AF286" s="232"/>
      <c r="AG286" s="257" t="s">
        <v>526</v>
      </c>
      <c r="AH286" s="232" t="s">
        <v>9192</v>
      </c>
      <c r="AM286" s="420" t="s">
        <v>20</v>
      </c>
      <c r="AN286" s="420" t="s">
        <v>20</v>
      </c>
      <c r="AO286" s="420">
        <v>7210002715</v>
      </c>
      <c r="AP286" s="420" t="s">
        <v>20</v>
      </c>
    </row>
    <row r="287" spans="1:42" ht="21.6" customHeight="1">
      <c r="A287" s="1">
        <v>295</v>
      </c>
      <c r="B287" s="271">
        <v>2428</v>
      </c>
      <c r="C287" s="272" t="s">
        <v>3256</v>
      </c>
      <c r="J287" s="4" t="s">
        <v>9783</v>
      </c>
      <c r="U287" s="266" t="str">
        <f t="shared" si="18"/>
        <v>桃園市</v>
      </c>
      <c r="V287" s="264" t="str">
        <f t="shared" si="16"/>
        <v>龜山區</v>
      </c>
      <c r="W287" s="264" t="str">
        <f t="shared" si="17"/>
        <v>文化二路155號    </v>
      </c>
      <c r="X287" s="1" t="s">
        <v>419</v>
      </c>
      <c r="Y287" s="1" t="str">
        <f>VLOOKUP(V287,門市狀態!G:H,2,FALSE)</f>
        <v>吳宗鴻</v>
      </c>
      <c r="AA287" s="226" t="str">
        <f>IFERROR(VLOOKUP(B287,門市狀態!A:D,4,FALSE),"")</f>
        <v/>
      </c>
      <c r="AB287" s="232" t="str">
        <f>VLOOKUP(B287,門市主檔!A:B,2,FALSE)</f>
        <v>龜山文化二</v>
      </c>
      <c r="AC287" s="265"/>
      <c r="AD287" s="421" t="s">
        <v>2</v>
      </c>
      <c r="AE287" s="232"/>
      <c r="AF287" s="232"/>
      <c r="AG287" s="257" t="s">
        <v>526</v>
      </c>
      <c r="AH287" s="232"/>
      <c r="AM287" s="420" t="s">
        <v>20</v>
      </c>
      <c r="AN287" s="420" t="s">
        <v>20</v>
      </c>
      <c r="AO287" s="420" t="s">
        <v>9320</v>
      </c>
      <c r="AP287" s="420" t="s">
        <v>9320</v>
      </c>
    </row>
    <row r="288" spans="1:42" ht="21.6" customHeight="1">
      <c r="A288" s="1">
        <v>296</v>
      </c>
      <c r="B288" s="271">
        <v>3008</v>
      </c>
      <c r="C288" s="272" t="s">
        <v>3712</v>
      </c>
      <c r="J288" s="4" t="s">
        <v>9784</v>
      </c>
      <c r="U288" s="266" t="str">
        <f t="shared" si="18"/>
        <v>桃園市</v>
      </c>
      <c r="V288" s="264" t="str">
        <f t="shared" si="16"/>
        <v>龜山區</v>
      </c>
      <c r="W288" s="264" t="str">
        <f t="shared" si="17"/>
        <v>文化三路95,97號    </v>
      </c>
      <c r="X288" s="1" t="s">
        <v>419</v>
      </c>
      <c r="Y288" s="1" t="str">
        <f>VLOOKUP(V288,門市狀態!G:H,2,FALSE)</f>
        <v>吳宗鴻</v>
      </c>
      <c r="AA288" s="226" t="str">
        <f>IFERROR(VLOOKUP(B288,門市狀態!A:D,4,FALSE),"")</f>
        <v/>
      </c>
      <c r="AB288" s="232" t="str">
        <f>VLOOKUP(B288,門市主檔!A:B,2,FALSE)</f>
        <v>龜山香品店</v>
      </c>
      <c r="AC288" s="265"/>
      <c r="AD288" s="421" t="s">
        <v>2</v>
      </c>
      <c r="AE288" s="232"/>
      <c r="AF288" s="232"/>
      <c r="AG288" s="257" t="s">
        <v>526</v>
      </c>
      <c r="AH288" s="232" t="s">
        <v>9192</v>
      </c>
      <c r="AM288" s="420" t="s">
        <v>20</v>
      </c>
      <c r="AN288" s="420" t="s">
        <v>20</v>
      </c>
      <c r="AO288" s="420">
        <v>7210002701</v>
      </c>
      <c r="AP288" s="420" t="s">
        <v>20</v>
      </c>
    </row>
    <row r="289" spans="1:42" ht="21.6" customHeight="1">
      <c r="A289" s="1">
        <v>297</v>
      </c>
      <c r="B289" s="271">
        <v>4902</v>
      </c>
      <c r="C289" s="272" t="s">
        <v>276</v>
      </c>
      <c r="J289" s="4" t="s">
        <v>9785</v>
      </c>
      <c r="U289" s="266" t="str">
        <f t="shared" si="18"/>
        <v>桃園市</v>
      </c>
      <c r="V289" s="264" t="str">
        <f t="shared" si="16"/>
        <v>龜山區</v>
      </c>
      <c r="W289" s="264" t="str">
        <f t="shared" si="17"/>
        <v>文青路139號   </v>
      </c>
      <c r="X289" s="1" t="s">
        <v>419</v>
      </c>
      <c r="Y289" s="1" t="str">
        <f>VLOOKUP(V289,門市狀態!G:H,2,FALSE)</f>
        <v>吳宗鴻</v>
      </c>
      <c r="AA289" s="226" t="str">
        <f>IFERROR(VLOOKUP(B289,門市狀態!A:D,4,FALSE),"")</f>
        <v>閉店不保養</v>
      </c>
      <c r="AB289" s="232" t="str">
        <f>VLOOKUP(B289,門市主檔!A:B,2,FALSE)</f>
        <v>龜山玄武店</v>
      </c>
      <c r="AC289" s="265"/>
      <c r="AD289" s="421" t="s">
        <v>2</v>
      </c>
      <c r="AE289" s="232"/>
      <c r="AF289" s="232"/>
      <c r="AG289" s="257" t="s">
        <v>526</v>
      </c>
      <c r="AH289" s="232" t="s">
        <v>9192</v>
      </c>
      <c r="AM289" s="420" t="s">
        <v>20</v>
      </c>
      <c r="AN289" s="420" t="s">
        <v>20</v>
      </c>
      <c r="AO289" s="420">
        <v>7210002711</v>
      </c>
      <c r="AP289" s="420" t="s">
        <v>20</v>
      </c>
    </row>
    <row r="290" spans="1:42" ht="21.6" customHeight="1">
      <c r="A290" s="1">
        <v>298</v>
      </c>
      <c r="B290" s="271" t="s">
        <v>54</v>
      </c>
      <c r="C290" s="272" t="s">
        <v>3717</v>
      </c>
      <c r="J290" s="4" t="s">
        <v>9786</v>
      </c>
      <c r="U290" s="266" t="str">
        <f t="shared" si="18"/>
        <v>桃園市</v>
      </c>
      <c r="V290" s="264" t="str">
        <f t="shared" si="16"/>
        <v>龜山區</v>
      </c>
      <c r="W290" s="264" t="str">
        <f t="shared" si="17"/>
        <v>文興路30號</v>
      </c>
      <c r="X290" s="1" t="s">
        <v>419</v>
      </c>
      <c r="Y290" s="1" t="str">
        <f>VLOOKUP(V290,門市狀態!G:H,2,FALSE)</f>
        <v>吳宗鴻</v>
      </c>
      <c r="AA290" s="226" t="str">
        <f>IFERROR(VLOOKUP(B290,門市狀態!A:D,4,FALSE),"")</f>
        <v/>
      </c>
      <c r="AB290" s="232" t="str">
        <f>VLOOKUP(B290,門市主檔!A:B,2,FALSE)</f>
        <v>田倉文興店</v>
      </c>
      <c r="AC290" s="265"/>
      <c r="AD290" s="421"/>
      <c r="AE290" s="232"/>
      <c r="AF290" s="232"/>
      <c r="AG290" s="257" t="s">
        <v>55</v>
      </c>
      <c r="AH290" s="232"/>
      <c r="AM290" s="420" t="s">
        <v>9551</v>
      </c>
      <c r="AN290" s="420" t="s">
        <v>9551</v>
      </c>
      <c r="AO290" s="420" t="s">
        <v>9320</v>
      </c>
      <c r="AP290" s="420" t="s">
        <v>9320</v>
      </c>
    </row>
    <row r="291" spans="1:42" ht="21.6" customHeight="1">
      <c r="A291" s="1">
        <v>299</v>
      </c>
      <c r="B291" s="271">
        <v>4197</v>
      </c>
      <c r="C291" s="272" t="s">
        <v>3662</v>
      </c>
      <c r="J291" s="4" t="s">
        <v>9787</v>
      </c>
      <c r="U291" s="266" t="str">
        <f t="shared" si="18"/>
        <v>桃園市</v>
      </c>
      <c r="V291" s="264" t="str">
        <f t="shared" si="16"/>
        <v>龜山區</v>
      </c>
      <c r="W291" s="264" t="str">
        <f t="shared" si="17"/>
        <v>民生北路一段128、130、132號    </v>
      </c>
      <c r="X291" s="1" t="s">
        <v>419</v>
      </c>
      <c r="Y291" s="1" t="str">
        <f>VLOOKUP(V291,門市狀態!G:H,2,FALSE)</f>
        <v>吳宗鴻</v>
      </c>
      <c r="AA291" s="226" t="str">
        <f>IFERROR(VLOOKUP(B291,門市狀態!A:D,4,FALSE),"")</f>
        <v/>
      </c>
      <c r="AB291" s="232" t="str">
        <f>VLOOKUP(B291,門市主檔!A:B,2,FALSE)</f>
        <v>龜山崇優店</v>
      </c>
      <c r="AC291" s="265"/>
      <c r="AD291" s="421" t="s">
        <v>2</v>
      </c>
      <c r="AE291" s="232"/>
      <c r="AF291" s="232"/>
      <c r="AG291" s="257" t="s">
        <v>526</v>
      </c>
      <c r="AH291" s="232" t="s">
        <v>9192</v>
      </c>
      <c r="AM291" s="420" t="s">
        <v>20</v>
      </c>
      <c r="AN291" s="420" t="s">
        <v>20</v>
      </c>
      <c r="AO291" s="420">
        <v>7210002706</v>
      </c>
      <c r="AP291" s="420" t="s">
        <v>20</v>
      </c>
    </row>
    <row r="292" spans="1:42" ht="21.6" customHeight="1">
      <c r="A292" s="1">
        <v>300</v>
      </c>
      <c r="B292" s="271">
        <v>4690</v>
      </c>
      <c r="C292" s="272" t="s">
        <v>2598</v>
      </c>
      <c r="J292" s="4" t="s">
        <v>9788</v>
      </c>
      <c r="U292" s="266" t="str">
        <f t="shared" si="18"/>
        <v>桃園市</v>
      </c>
      <c r="V292" s="264" t="str">
        <f t="shared" si="16"/>
        <v>龜山區</v>
      </c>
      <c r="W292" s="264" t="str">
        <f t="shared" si="17"/>
        <v>自強東路192號        </v>
      </c>
      <c r="X292" s="1" t="s">
        <v>419</v>
      </c>
      <c r="Y292" s="1" t="str">
        <f>VLOOKUP(V292,門市狀態!G:H,2,FALSE)</f>
        <v>吳宗鴻</v>
      </c>
      <c r="AA292" s="226" t="str">
        <f>IFERROR(VLOOKUP(B292,門市狀態!A:D,4,FALSE),"")</f>
        <v/>
      </c>
      <c r="AB292" s="232" t="str">
        <f>VLOOKUP(B292,門市主檔!A:B,2,FALSE)</f>
        <v>龜山同福店</v>
      </c>
      <c r="AC292" s="265"/>
      <c r="AD292" s="421" t="s">
        <v>2</v>
      </c>
      <c r="AE292" s="232"/>
      <c r="AF292" s="232"/>
      <c r="AG292" s="257" t="s">
        <v>526</v>
      </c>
      <c r="AH292" s="232" t="s">
        <v>9192</v>
      </c>
      <c r="AM292" s="420" t="s">
        <v>20</v>
      </c>
      <c r="AN292" s="420" t="s">
        <v>20</v>
      </c>
      <c r="AO292" s="420">
        <v>7210002709</v>
      </c>
      <c r="AP292" s="420" t="s">
        <v>20</v>
      </c>
    </row>
    <row r="293" spans="1:42" ht="21.6" customHeight="1">
      <c r="A293" s="1">
        <v>301</v>
      </c>
      <c r="B293" s="271">
        <v>4035</v>
      </c>
      <c r="C293" s="272" t="s">
        <v>3899</v>
      </c>
      <c r="J293" s="4" t="s">
        <v>9789</v>
      </c>
      <c r="U293" s="266" t="str">
        <f t="shared" si="18"/>
        <v>桃園市</v>
      </c>
      <c r="V293" s="264" t="str">
        <f t="shared" si="16"/>
        <v>龜山區</v>
      </c>
      <c r="W293" s="264" t="str">
        <f t="shared" si="17"/>
        <v>南上路284號       </v>
      </c>
      <c r="X293" s="1" t="s">
        <v>419</v>
      </c>
      <c r="Y293" s="1" t="str">
        <f>VLOOKUP(V293,門市狀態!G:H,2,FALSE)</f>
        <v>吳宗鴻</v>
      </c>
      <c r="AA293" s="226" t="str">
        <f>IFERROR(VLOOKUP(B293,門市狀態!A:D,4,FALSE),"")</f>
        <v/>
      </c>
      <c r="AB293" s="232" t="str">
        <f>VLOOKUP(B293,門市主檔!A:B,2,FALSE)</f>
        <v>龜山南上店</v>
      </c>
      <c r="AC293" s="265"/>
      <c r="AD293" s="421" t="s">
        <v>2</v>
      </c>
      <c r="AE293" s="232"/>
      <c r="AF293" s="232"/>
      <c r="AG293" s="257" t="s">
        <v>526</v>
      </c>
      <c r="AH293" s="232" t="s">
        <v>9192</v>
      </c>
      <c r="AM293" s="420" t="s">
        <v>20</v>
      </c>
      <c r="AN293" s="420" t="s">
        <v>20</v>
      </c>
      <c r="AO293" s="420">
        <v>7210002705</v>
      </c>
      <c r="AP293" s="420" t="s">
        <v>20</v>
      </c>
    </row>
    <row r="294" spans="1:42" ht="21.6" customHeight="1">
      <c r="A294" s="1">
        <v>302</v>
      </c>
      <c r="B294" s="271">
        <v>4825</v>
      </c>
      <c r="C294" s="272" t="s">
        <v>2575</v>
      </c>
      <c r="J294" s="4" t="s">
        <v>9790</v>
      </c>
      <c r="U294" s="266" t="str">
        <f t="shared" si="18"/>
        <v>桃園市</v>
      </c>
      <c r="V294" s="264" t="str">
        <f t="shared" si="16"/>
        <v>龜山區</v>
      </c>
      <c r="W294" s="264" t="str">
        <f t="shared" si="17"/>
        <v>茶專路172巷2、4號 </v>
      </c>
      <c r="X294" s="1" t="s">
        <v>419</v>
      </c>
      <c r="Y294" s="1" t="str">
        <f>VLOOKUP(V294,門市狀態!G:H,2,FALSE)</f>
        <v>吳宗鴻</v>
      </c>
      <c r="AA294" s="226" t="str">
        <f>IFERROR(VLOOKUP(B294,門市狀態!A:D,4,FALSE),"")</f>
        <v/>
      </c>
      <c r="AB294" s="232" t="str">
        <f>VLOOKUP(B294,門市主檔!A:B,2,FALSE)</f>
        <v>龜山兔子坑</v>
      </c>
      <c r="AC294" s="265"/>
      <c r="AD294" s="421" t="s">
        <v>2</v>
      </c>
      <c r="AE294" s="232"/>
      <c r="AF294" s="232"/>
      <c r="AG294" s="257" t="s">
        <v>526</v>
      </c>
      <c r="AH294" s="232" t="s">
        <v>9192</v>
      </c>
      <c r="AM294" s="420" t="s">
        <v>20</v>
      </c>
      <c r="AN294" s="420" t="s">
        <v>20</v>
      </c>
      <c r="AO294" s="420">
        <v>7210002710</v>
      </c>
      <c r="AP294" s="420" t="s">
        <v>20</v>
      </c>
    </row>
    <row r="295" spans="1:42" ht="21.6" customHeight="1">
      <c r="A295" s="1">
        <v>303</v>
      </c>
      <c r="B295" s="271">
        <v>5162</v>
      </c>
      <c r="C295" s="272" t="s">
        <v>221</v>
      </c>
      <c r="J295" s="4" t="s">
        <v>9791</v>
      </c>
      <c r="U295" s="266" t="str">
        <f t="shared" si="18"/>
        <v>桃園市</v>
      </c>
      <c r="V295" s="264" t="str">
        <f t="shared" si="16"/>
        <v>龜山區</v>
      </c>
      <c r="W295" s="264" t="str">
        <f t="shared" si="17"/>
        <v>茶專路22號     </v>
      </c>
      <c r="X295" s="1" t="s">
        <v>419</v>
      </c>
      <c r="Y295" s="1" t="str">
        <f>VLOOKUP(V295,門市狀態!G:H,2,FALSE)</f>
        <v>吳宗鴻</v>
      </c>
      <c r="AA295" s="226" t="str">
        <f ca="1">IFERROR(VLOOKUP(B295,門市狀態!A:D,4,FALSE),"")</f>
        <v>暫歇中</v>
      </c>
      <c r="AB295" s="232" t="str">
        <f>VLOOKUP(B295,門市主檔!A:B,2,FALSE)</f>
        <v>龜山茶專店</v>
      </c>
      <c r="AC295" s="265"/>
      <c r="AD295" s="421" t="s">
        <v>2</v>
      </c>
      <c r="AE295" s="232"/>
      <c r="AF295" s="232"/>
      <c r="AG295" s="257" t="s">
        <v>526</v>
      </c>
      <c r="AH295" s="232" t="s">
        <v>9192</v>
      </c>
      <c r="AM295" s="420" t="s">
        <v>20</v>
      </c>
      <c r="AN295" s="420" t="s">
        <v>20</v>
      </c>
      <c r="AO295" s="420">
        <v>7210002717</v>
      </c>
      <c r="AP295" s="420" t="s">
        <v>20</v>
      </c>
    </row>
    <row r="296" spans="1:42" ht="21.6" customHeight="1">
      <c r="A296" s="1">
        <v>304</v>
      </c>
      <c r="B296" s="271">
        <v>2763</v>
      </c>
      <c r="C296" s="272" t="s">
        <v>3578</v>
      </c>
      <c r="J296" s="4" t="s">
        <v>9792</v>
      </c>
      <c r="U296" s="266" t="str">
        <f t="shared" ref="U296:U305" si="19">IFERROR(LEFT(J296,FIND("縣",J296)),IFERROR(LEFT(J296,FIND("市",J296)),J296))</f>
        <v>桃園市</v>
      </c>
      <c r="V296" s="264" t="str">
        <f t="shared" si="16"/>
        <v>龜山區</v>
      </c>
      <c r="W296" s="264" t="str">
        <f t="shared" si="17"/>
        <v>頂湖23號、頂湖三街2號   </v>
      </c>
      <c r="X296" s="1" t="s">
        <v>419</v>
      </c>
      <c r="Y296" s="1" t="str">
        <f>VLOOKUP(V296,門市狀態!G:H,2,FALSE)</f>
        <v>吳宗鴻</v>
      </c>
      <c r="AA296" s="226" t="str">
        <f>IFERROR(VLOOKUP(B296,門市狀態!A:D,4,FALSE),"")</f>
        <v/>
      </c>
      <c r="AB296" s="232" t="str">
        <f>VLOOKUP(B296,門市主檔!A:B,2,FALSE)</f>
        <v>桃縣桃燿店</v>
      </c>
      <c r="AC296" s="265"/>
      <c r="AD296" s="421" t="s">
        <v>2</v>
      </c>
      <c r="AE296" s="232"/>
      <c r="AF296" s="232"/>
      <c r="AG296" s="257" t="s">
        <v>526</v>
      </c>
      <c r="AH296" s="232" t="s">
        <v>9192</v>
      </c>
      <c r="AM296" s="420" t="s">
        <v>20</v>
      </c>
      <c r="AN296" s="420" t="s">
        <v>20</v>
      </c>
      <c r="AO296" s="420">
        <v>7210002700</v>
      </c>
      <c r="AP296" s="420" t="s">
        <v>20</v>
      </c>
    </row>
    <row r="297" spans="1:42" ht="21.6" customHeight="1">
      <c r="A297" s="1">
        <v>305</v>
      </c>
      <c r="B297" s="271">
        <v>3692</v>
      </c>
      <c r="C297" s="272" t="s">
        <v>3579</v>
      </c>
      <c r="J297" s="4" t="s">
        <v>9793</v>
      </c>
      <c r="U297" s="266" t="str">
        <f t="shared" si="19"/>
        <v>桃園市</v>
      </c>
      <c r="V297" s="264" t="str">
        <f t="shared" si="16"/>
        <v>龜山區</v>
      </c>
      <c r="W297" s="264" t="str">
        <f t="shared" si="17"/>
        <v>頂湖路1號    </v>
      </c>
      <c r="X297" s="1" t="s">
        <v>419</v>
      </c>
      <c r="Y297" s="1" t="str">
        <f>VLOOKUP(V297,門市狀態!G:H,2,FALSE)</f>
        <v>吳宗鴻</v>
      </c>
      <c r="AA297" s="226" t="str">
        <f>IFERROR(VLOOKUP(B297,門市狀態!A:D,4,FALSE),"")</f>
        <v/>
      </c>
      <c r="AB297" s="232" t="str">
        <f>VLOOKUP(B297,門市主檔!A:B,2,FALSE)</f>
        <v>龜山頂湖店</v>
      </c>
      <c r="AC297" s="265"/>
      <c r="AD297" s="421" t="s">
        <v>2</v>
      </c>
      <c r="AE297" s="232"/>
      <c r="AF297" s="232"/>
      <c r="AG297" s="257" t="s">
        <v>526</v>
      </c>
      <c r="AH297" s="232" t="s">
        <v>9192</v>
      </c>
      <c r="AM297" s="420" t="s">
        <v>20</v>
      </c>
      <c r="AN297" s="420" t="s">
        <v>20</v>
      </c>
      <c r="AO297" s="420">
        <v>7210002703</v>
      </c>
      <c r="AP297" s="420" t="s">
        <v>20</v>
      </c>
    </row>
    <row r="298" spans="1:42" ht="21.6" customHeight="1">
      <c r="A298" s="1">
        <v>306</v>
      </c>
      <c r="B298" s="271" t="s">
        <v>81</v>
      </c>
      <c r="C298" s="272" t="s">
        <v>3692</v>
      </c>
      <c r="J298" s="4" t="s">
        <v>9794</v>
      </c>
      <c r="U298" s="266" t="str">
        <f t="shared" si="19"/>
        <v>桃園市</v>
      </c>
      <c r="V298" s="264" t="str">
        <f t="shared" si="16"/>
        <v>龜山區</v>
      </c>
      <c r="W298" s="264" t="str">
        <f t="shared" si="17"/>
        <v>復興一路360號</v>
      </c>
      <c r="X298" s="1" t="s">
        <v>419</v>
      </c>
      <c r="Y298" s="1" t="str">
        <f>VLOOKUP(V298,門市狀態!G:H,2,FALSE)</f>
        <v>吳宗鴻</v>
      </c>
      <c r="AA298" s="226" t="str">
        <f>IFERROR(VLOOKUP(B298,門市狀態!A:D,4,FALSE),"")</f>
        <v/>
      </c>
      <c r="AB298" s="232" t="str">
        <f>VLOOKUP(B298,門市主檔!A:B,2,FALSE)</f>
        <v>田倉復興店</v>
      </c>
      <c r="AC298" s="265"/>
      <c r="AD298" s="421"/>
      <c r="AE298" s="232"/>
      <c r="AF298" s="232"/>
      <c r="AG298" s="257" t="s">
        <v>55</v>
      </c>
      <c r="AH298" s="232"/>
      <c r="AM298" s="420" t="s">
        <v>9551</v>
      </c>
      <c r="AN298" s="420" t="s">
        <v>9551</v>
      </c>
      <c r="AO298" s="420" t="s">
        <v>9320</v>
      </c>
      <c r="AP298" s="420" t="s">
        <v>9320</v>
      </c>
    </row>
    <row r="299" spans="1:42" ht="21.6" customHeight="1">
      <c r="A299" s="1">
        <v>307</v>
      </c>
      <c r="B299" s="271">
        <v>4503</v>
      </c>
      <c r="C299" s="272" t="s">
        <v>3243</v>
      </c>
      <c r="J299" s="4" t="s">
        <v>9795</v>
      </c>
      <c r="U299" s="266" t="str">
        <f t="shared" si="19"/>
        <v>桃園市</v>
      </c>
      <c r="V299" s="264" t="str">
        <f t="shared" si="16"/>
        <v>龜山區</v>
      </c>
      <c r="W299" s="264" t="str">
        <f t="shared" si="17"/>
        <v>復興三路71號     </v>
      </c>
      <c r="X299" s="1" t="s">
        <v>419</v>
      </c>
      <c r="Y299" s="1" t="str">
        <f>VLOOKUP(V299,門市狀態!G:H,2,FALSE)</f>
        <v>吳宗鴻</v>
      </c>
      <c r="AA299" s="226" t="str">
        <f>IFERROR(VLOOKUP(B299,門市狀態!A:D,4,FALSE),"")</f>
        <v/>
      </c>
      <c r="AB299" s="232" t="str">
        <f>VLOOKUP(B299,門市主檔!A:B,2,FALSE)</f>
        <v>龜山復恆店</v>
      </c>
      <c r="AC299" s="265"/>
      <c r="AD299" s="421" t="s">
        <v>2</v>
      </c>
      <c r="AE299" s="232"/>
      <c r="AF299" s="232"/>
      <c r="AG299" s="257" t="s">
        <v>526</v>
      </c>
      <c r="AH299" s="232" t="s">
        <v>9192</v>
      </c>
      <c r="AM299" s="420" t="s">
        <v>20</v>
      </c>
      <c r="AN299" s="420" t="s">
        <v>20</v>
      </c>
      <c r="AO299" s="420">
        <v>7210002707</v>
      </c>
      <c r="AP299" s="420" t="s">
        <v>20</v>
      </c>
    </row>
    <row r="300" spans="1:42" ht="21.6" customHeight="1">
      <c r="A300" s="1">
        <v>182</v>
      </c>
      <c r="B300" s="1">
        <v>4715</v>
      </c>
      <c r="C300" s="3" t="s">
        <v>216</v>
      </c>
      <c r="D300" s="1" t="s">
        <v>9247</v>
      </c>
      <c r="F300" s="1" t="s">
        <v>9262</v>
      </c>
      <c r="G300" s="1" t="s">
        <v>9796</v>
      </c>
      <c r="H300" s="75" t="s">
        <v>9797</v>
      </c>
      <c r="I300" s="3" t="s">
        <v>9798</v>
      </c>
      <c r="J300" s="4" t="s">
        <v>9799</v>
      </c>
      <c r="U300" s="230" t="str">
        <f t="shared" si="19"/>
        <v>新北市</v>
      </c>
      <c r="V300" s="231" t="str">
        <f t="shared" si="16"/>
        <v>林口區</v>
      </c>
      <c r="W300" s="231" t="str">
        <f t="shared" si="17"/>
        <v>文化北路一段123號一樓</v>
      </c>
      <c r="X300" s="1" t="s">
        <v>419</v>
      </c>
      <c r="Y300" s="1" t="str">
        <f>VLOOKUP(V300,門市狀態!G:H,2,FALSE)</f>
        <v>吳宗鴻</v>
      </c>
      <c r="AA300" s="226" t="str">
        <f>IFERROR(VLOOKUP(B300,門市狀態!A:D,4,FALSE),"")</f>
        <v/>
      </c>
      <c r="AB300" s="232" t="str">
        <f>VLOOKUP(B300,門市主檔!A:B,2,FALSE)</f>
        <v>林口捷韻店</v>
      </c>
      <c r="AC300" s="265"/>
      <c r="AD300" s="421" t="s">
        <v>2</v>
      </c>
      <c r="AE300" s="232"/>
      <c r="AF300" s="232" t="s">
        <v>109</v>
      </c>
      <c r="AG300" s="257" t="s">
        <v>526</v>
      </c>
      <c r="AH300" s="232" t="s">
        <v>9192</v>
      </c>
      <c r="AI300" s="473">
        <v>46182</v>
      </c>
      <c r="AM300" s="420">
        <v>14702675</v>
      </c>
      <c r="AN300" s="420">
        <v>14702676</v>
      </c>
      <c r="AO300" s="420">
        <v>7210002878</v>
      </c>
      <c r="AP300" s="420" t="s">
        <v>20</v>
      </c>
    </row>
    <row r="301" spans="1:42" ht="21.6" customHeight="1">
      <c r="A301" s="1">
        <v>309</v>
      </c>
      <c r="B301" s="271">
        <v>4933</v>
      </c>
      <c r="C301" s="272" t="s">
        <v>4338</v>
      </c>
      <c r="J301" s="4" t="s">
        <v>9800</v>
      </c>
      <c r="U301" s="266" t="str">
        <f t="shared" si="19"/>
        <v>桃園市</v>
      </c>
      <c r="V301" s="264" t="str">
        <f t="shared" si="16"/>
        <v>龜山區</v>
      </c>
      <c r="W301" s="264" t="str">
        <f t="shared" si="17"/>
        <v>萬壽路一段388、390號一樓   </v>
      </c>
      <c r="X301" s="1" t="s">
        <v>419</v>
      </c>
      <c r="Y301" s="1" t="str">
        <f>VLOOKUP(V301,門市狀態!G:H,2,FALSE)</f>
        <v>吳宗鴻</v>
      </c>
      <c r="AA301" s="226" t="str">
        <f>IFERROR(VLOOKUP(B301,門市狀態!A:D,4,FALSE),"")</f>
        <v/>
      </c>
      <c r="AB301" s="232" t="str">
        <f>VLOOKUP(B301,門市主檔!A:B,2,FALSE)</f>
        <v>龜山連莊店</v>
      </c>
      <c r="AC301" s="265"/>
      <c r="AD301" s="421" t="s">
        <v>2</v>
      </c>
      <c r="AE301" s="232"/>
      <c r="AF301" s="232"/>
      <c r="AG301" s="257" t="s">
        <v>526</v>
      </c>
      <c r="AH301" s="232" t="s">
        <v>9192</v>
      </c>
      <c r="AM301" s="420" t="s">
        <v>20</v>
      </c>
      <c r="AN301" s="420" t="s">
        <v>20</v>
      </c>
      <c r="AO301" s="420">
        <v>7210002712</v>
      </c>
      <c r="AP301" s="420" t="s">
        <v>20</v>
      </c>
    </row>
    <row r="302" spans="1:42" ht="21.6" customHeight="1">
      <c r="A302" s="1">
        <v>310</v>
      </c>
      <c r="B302" s="271">
        <v>5016</v>
      </c>
      <c r="C302" s="272" t="s">
        <v>3251</v>
      </c>
      <c r="J302" s="4" t="s">
        <v>9801</v>
      </c>
      <c r="U302" s="266" t="str">
        <f t="shared" si="19"/>
        <v>桃園市</v>
      </c>
      <c r="V302" s="264" t="str">
        <f t="shared" si="16"/>
        <v>龜山區</v>
      </c>
      <c r="W302" s="264" t="str">
        <f t="shared" si="17"/>
        <v>樂善二路181、183號1、2樓全部     </v>
      </c>
      <c r="X302" s="1" t="s">
        <v>419</v>
      </c>
      <c r="Y302" s="1" t="str">
        <f>VLOOKUP(V302,門市狀態!G:H,2,FALSE)</f>
        <v>吳宗鴻</v>
      </c>
      <c r="AA302" s="226" t="str">
        <f>IFERROR(VLOOKUP(B302,門市狀態!A:D,4,FALSE),"")</f>
        <v/>
      </c>
      <c r="AB302" s="232" t="str">
        <f>VLOOKUP(B302,門市主檔!A:B,2,FALSE)</f>
        <v>龜山樂善店</v>
      </c>
      <c r="AC302" s="265"/>
      <c r="AD302" s="421" t="s">
        <v>2</v>
      </c>
      <c r="AE302" s="232"/>
      <c r="AF302" s="232"/>
      <c r="AG302" s="257" t="s">
        <v>526</v>
      </c>
      <c r="AH302" s="232" t="s">
        <v>9192</v>
      </c>
      <c r="AM302" s="420" t="s">
        <v>20</v>
      </c>
      <c r="AN302" s="420" t="s">
        <v>20</v>
      </c>
      <c r="AO302" s="420">
        <v>7210002714</v>
      </c>
      <c r="AP302" s="420" t="s">
        <v>20</v>
      </c>
    </row>
    <row r="303" spans="1:42" ht="21.6" customHeight="1">
      <c r="A303" s="1">
        <v>311</v>
      </c>
      <c r="B303" s="271">
        <v>4981</v>
      </c>
      <c r="C303" s="272" t="s">
        <v>3230</v>
      </c>
      <c r="J303" s="4" t="s">
        <v>9802</v>
      </c>
      <c r="U303" s="266" t="str">
        <f t="shared" si="19"/>
        <v>桃園市</v>
      </c>
      <c r="V303" s="264" t="str">
        <f t="shared" si="16"/>
        <v>龜山區</v>
      </c>
      <c r="W303" s="264" t="str">
        <f t="shared" si="17"/>
        <v>樂學路470號1樓全部   </v>
      </c>
      <c r="X303" s="1" t="s">
        <v>419</v>
      </c>
      <c r="Y303" s="1" t="str">
        <f>VLOOKUP(V303,門市狀態!G:H,2,FALSE)</f>
        <v>吳宗鴻</v>
      </c>
      <c r="AA303" s="226" t="str">
        <f>IFERROR(VLOOKUP(B303,門市狀態!A:D,4,FALSE),"")</f>
        <v/>
      </c>
      <c r="AB303" s="232" t="str">
        <f>VLOOKUP(B303,門市主檔!A:B,2,FALSE)</f>
        <v>龜山樂學店</v>
      </c>
      <c r="AC303" s="265"/>
      <c r="AD303" s="421" t="s">
        <v>2</v>
      </c>
      <c r="AE303" s="232"/>
      <c r="AF303" s="232"/>
      <c r="AG303" s="257" t="s">
        <v>526</v>
      </c>
      <c r="AH303" s="232" t="s">
        <v>9192</v>
      </c>
      <c r="AM303" s="420" t="s">
        <v>20</v>
      </c>
      <c r="AN303" s="420" t="s">
        <v>20</v>
      </c>
      <c r="AO303" s="420">
        <v>7210002713</v>
      </c>
      <c r="AP303" s="420" t="s">
        <v>20</v>
      </c>
    </row>
    <row r="304" spans="1:42" ht="21.6" customHeight="1">
      <c r="A304" s="1">
        <v>136</v>
      </c>
      <c r="B304" s="1">
        <v>4406</v>
      </c>
      <c r="C304" s="3" t="s">
        <v>256</v>
      </c>
      <c r="D304" s="1" t="s">
        <v>9247</v>
      </c>
      <c r="F304" s="1" t="s">
        <v>9497</v>
      </c>
      <c r="G304" s="1" t="s">
        <v>9803</v>
      </c>
      <c r="H304" s="75" t="s">
        <v>9804</v>
      </c>
      <c r="I304" s="3" t="s">
        <v>9805</v>
      </c>
      <c r="J304" s="4" t="s">
        <v>9806</v>
      </c>
      <c r="L304" s="570"/>
      <c r="N304" s="570"/>
      <c r="O304" s="227"/>
      <c r="R304" s="227"/>
      <c r="T304" s="227"/>
      <c r="U304" s="230" t="str">
        <f t="shared" si="19"/>
        <v>新北市</v>
      </c>
      <c r="V304" s="231" t="str">
        <f t="shared" si="16"/>
        <v>板橋區</v>
      </c>
      <c r="W304" s="231" t="str">
        <f t="shared" si="17"/>
        <v>貴興路89號、91號一樓</v>
      </c>
      <c r="X304" s="1" t="s">
        <v>419</v>
      </c>
      <c r="Y304" s="1" t="str">
        <f>VLOOKUP(V304,門市狀態!G:H,2,FALSE)</f>
        <v>狄澤洋</v>
      </c>
      <c r="AA304" s="226" t="str">
        <f>IFERROR(VLOOKUP(B304,門市狀態!A:D,4,FALSE),"")</f>
        <v/>
      </c>
      <c r="AB304" s="232" t="str">
        <f>VLOOKUP(B304,門市主檔!A:B,2,FALSE)</f>
        <v>板橋稚暉店</v>
      </c>
      <c r="AC304" s="265"/>
      <c r="AD304" s="421" t="s">
        <v>2</v>
      </c>
      <c r="AE304" s="232"/>
      <c r="AF304" s="232" t="s">
        <v>109</v>
      </c>
      <c r="AG304" s="257" t="s">
        <v>526</v>
      </c>
      <c r="AH304" s="232"/>
      <c r="AI304" s="473">
        <v>46153</v>
      </c>
      <c r="AM304" s="420">
        <v>14702441</v>
      </c>
      <c r="AN304" s="420">
        <v>14702442</v>
      </c>
      <c r="AO304" s="420" t="s">
        <v>9320</v>
      </c>
      <c r="AP304" s="420" t="s">
        <v>9320</v>
      </c>
    </row>
    <row r="305" spans="1:42" ht="21.6" customHeight="1">
      <c r="A305" s="1">
        <v>136</v>
      </c>
      <c r="B305" s="1">
        <v>5595</v>
      </c>
      <c r="C305" s="3" t="s">
        <v>268</v>
      </c>
      <c r="D305" s="1" t="s">
        <v>9247</v>
      </c>
      <c r="F305" s="1" t="s">
        <v>9497</v>
      </c>
      <c r="G305" s="1" t="s">
        <v>9803</v>
      </c>
      <c r="H305" s="75" t="s">
        <v>9804</v>
      </c>
      <c r="I305" s="3" t="s">
        <v>9805</v>
      </c>
      <c r="J305" s="4" t="s">
        <v>9807</v>
      </c>
      <c r="L305" s="570"/>
      <c r="N305" s="570"/>
      <c r="O305" s="227"/>
      <c r="R305" s="227"/>
      <c r="T305" s="227"/>
      <c r="U305" s="230" t="str">
        <f t="shared" si="19"/>
        <v>新北市</v>
      </c>
      <c r="V305" s="231" t="str">
        <f t="shared" si="16"/>
        <v>新莊區</v>
      </c>
      <c r="W305" s="231" t="str">
        <f t="shared" si="17"/>
        <v>建福路27號1樓</v>
      </c>
      <c r="X305" s="1" t="s">
        <v>419</v>
      </c>
      <c r="Y305" s="1" t="str">
        <f>VLOOKUP(V305,門市狀態!G:H,2,FALSE)</f>
        <v>湯家瑋</v>
      </c>
      <c r="AA305" s="226" t="str">
        <f>IFERROR(VLOOKUP(B305,門市狀態!A:D,4,FALSE),"")</f>
        <v>新開不保養</v>
      </c>
      <c r="AB305" s="232" t="str">
        <f>VLOOKUP(B305,門市主檔!A:B,2,FALSE)</f>
        <v>新莊建福店</v>
      </c>
      <c r="AC305" s="265"/>
      <c r="AD305" s="421"/>
      <c r="AE305" s="232"/>
      <c r="AF305" s="232"/>
      <c r="AG305" s="257"/>
      <c r="AH305" s="232"/>
      <c r="AI305" s="473">
        <v>46153</v>
      </c>
      <c r="AM305" s="420">
        <v>14702441</v>
      </c>
      <c r="AN305" s="420">
        <v>14702442</v>
      </c>
      <c r="AO305" s="420" t="s">
        <v>9320</v>
      </c>
      <c r="AP305" s="420" t="s">
        <v>9320</v>
      </c>
    </row>
  </sheetData>
  <autoFilter ref="A1:AP305" xr:uid="{00000000-0009-0000-0000-00000C000000}"/>
  <phoneticPr fontId="123" type="noConversion"/>
  <conditionalFormatting sqref="C1">
    <cfRule type="duplicateValues" dxfId="357" priority="77"/>
  </conditionalFormatting>
  <conditionalFormatting sqref="B1">
    <cfRule type="duplicateValues" dxfId="356" priority="75"/>
    <cfRule type="duplicateValues" dxfId="355" priority="76"/>
  </conditionalFormatting>
  <conditionalFormatting sqref="AB1:AB7 AB9 AB11:AB17 AB19:AB30 AB32:AB59 AB61:AB64 AB66:AB69 AB71 AB75:AB77 AB79 AB81 AB83:AB84 AB86 AB88:AB97 AB99:AB144 AB146:AB147 AB149:AB168 AB170:AB176 AB179:AB186 AB188:AB194 AB201:AB206 AB208:AB224 AB226:AB228 AB231:AB236 AB239:AB245 AB249:AB264 AB266:AB303">
    <cfRule type="expression" dxfId="354" priority="35">
      <formula>AB2&lt;&gt;C2</formula>
    </cfRule>
  </conditionalFormatting>
  <conditionalFormatting sqref="AB195">
    <cfRule type="expression" dxfId="353" priority="34">
      <formula>AB196&lt;&gt;C196</formula>
    </cfRule>
  </conditionalFormatting>
  <conditionalFormatting sqref="AB78">
    <cfRule type="expression" dxfId="352" priority="546">
      <formula>#REF!&lt;&gt;#REF!</formula>
    </cfRule>
  </conditionalFormatting>
  <conditionalFormatting sqref="AB177 AB196 AB237">
    <cfRule type="expression" dxfId="351" priority="32">
      <formula>AB179&lt;&gt;C179</formula>
    </cfRule>
  </conditionalFormatting>
  <conditionalFormatting sqref="C196">
    <cfRule type="duplicateValues" dxfId="350" priority="33"/>
  </conditionalFormatting>
  <conditionalFormatting sqref="AB198">
    <cfRule type="expression" dxfId="349" priority="30">
      <formula>AB199&lt;&gt;C199</formula>
    </cfRule>
  </conditionalFormatting>
  <conditionalFormatting sqref="C198">
    <cfRule type="duplicateValues" dxfId="348" priority="31"/>
  </conditionalFormatting>
  <conditionalFormatting sqref="AB199">
    <cfRule type="expression" dxfId="347" priority="28">
      <formula>AB200&lt;&gt;C200</formula>
    </cfRule>
  </conditionalFormatting>
  <conditionalFormatting sqref="C199">
    <cfRule type="duplicateValues" dxfId="346" priority="29"/>
  </conditionalFormatting>
  <conditionalFormatting sqref="AB8">
    <cfRule type="expression" dxfId="345" priority="549">
      <formula>#REF!&lt;&gt;#REF!</formula>
    </cfRule>
  </conditionalFormatting>
  <conditionalFormatting sqref="AB200">
    <cfRule type="expression" dxfId="344" priority="26">
      <formula>AB201&lt;&gt;C201</formula>
    </cfRule>
  </conditionalFormatting>
  <conditionalFormatting sqref="C200">
    <cfRule type="duplicateValues" dxfId="343" priority="27"/>
  </conditionalFormatting>
  <conditionalFormatting sqref="C201">
    <cfRule type="duplicateValues" dxfId="342" priority="25"/>
  </conditionalFormatting>
  <conditionalFormatting sqref="AB18 AB73 AB148">
    <cfRule type="expression" dxfId="341" priority="573">
      <formula>#REF!&lt;&gt;#REF!</formula>
    </cfRule>
  </conditionalFormatting>
  <conditionalFormatting sqref="B2:B177 B179:B186">
    <cfRule type="duplicateValues" dxfId="340" priority="590"/>
    <cfRule type="duplicateValues" dxfId="339" priority="591"/>
  </conditionalFormatting>
  <conditionalFormatting sqref="AB197">
    <cfRule type="expression" dxfId="338" priority="22">
      <formula>AB198&lt;&gt;C198</formula>
    </cfRule>
  </conditionalFormatting>
  <conditionalFormatting sqref="C197">
    <cfRule type="duplicateValues" dxfId="337" priority="23"/>
  </conditionalFormatting>
  <conditionalFormatting sqref="AB178">
    <cfRule type="expression" dxfId="336" priority="18">
      <formula>AB179&lt;&gt;C179</formula>
    </cfRule>
  </conditionalFormatting>
  <conditionalFormatting sqref="C178">
    <cfRule type="duplicateValues" dxfId="335" priority="19"/>
  </conditionalFormatting>
  <conditionalFormatting sqref="B178">
    <cfRule type="duplicateValues" dxfId="334" priority="20"/>
    <cfRule type="duplicateValues" dxfId="333" priority="21"/>
  </conditionalFormatting>
  <conditionalFormatting sqref="AB31 AB60 AB65 AB70 AB74 AB80 AB85 AB87 AB98">
    <cfRule type="expression" dxfId="332" priority="595">
      <formula>#REF!&lt;&gt;#REF!</formula>
    </cfRule>
  </conditionalFormatting>
  <conditionalFormatting sqref="W1:W229 W231:W237 W239:W245 W249:W304 W306:W1048576">
    <cfRule type="duplicateValues" dxfId="331" priority="17"/>
  </conditionalFormatting>
  <conditionalFormatting sqref="AB246">
    <cfRule type="expression" dxfId="330" priority="16">
      <formula>AB247&lt;&gt;C247</formula>
    </cfRule>
  </conditionalFormatting>
  <conditionalFormatting sqref="W246">
    <cfRule type="duplicateValues" dxfId="329" priority="15"/>
  </conditionalFormatting>
  <conditionalFormatting sqref="AB247">
    <cfRule type="expression" dxfId="328" priority="14">
      <formula>AB248&lt;&gt;C248</formula>
    </cfRule>
    <cfRule type="expression" dxfId="327" priority="756">
      <formula>#REF!&lt;&gt;#REF!</formula>
    </cfRule>
  </conditionalFormatting>
  <conditionalFormatting sqref="W247">
    <cfRule type="duplicateValues" dxfId="326" priority="13"/>
  </conditionalFormatting>
  <conditionalFormatting sqref="AB248">
    <cfRule type="expression" dxfId="325" priority="12">
      <formula>AB305&lt;&gt;C305</formula>
    </cfRule>
    <cfRule type="expression" dxfId="324" priority="755">
      <formula>AB266&lt;&gt;C266</formula>
    </cfRule>
  </conditionalFormatting>
  <conditionalFormatting sqref="W248">
    <cfRule type="duplicateValues" dxfId="323" priority="11"/>
  </conditionalFormatting>
  <conditionalFormatting sqref="AB238">
    <cfRule type="expression" dxfId="322" priority="10">
      <formula>AB239&lt;&gt;C239</formula>
    </cfRule>
  </conditionalFormatting>
  <conditionalFormatting sqref="W238">
    <cfRule type="duplicateValues" dxfId="321" priority="9"/>
  </conditionalFormatting>
  <conditionalFormatting sqref="AB231:AB246">
    <cfRule type="expression" dxfId="320" priority="726">
      <formula>AB250&lt;&gt;C250</formula>
    </cfRule>
  </conditionalFormatting>
  <conditionalFormatting sqref="AB304">
    <cfRule type="expression" dxfId="319" priority="731">
      <formula>#REF!&lt;&gt;#REF!</formula>
    </cfRule>
  </conditionalFormatting>
  <conditionalFormatting sqref="AB229">
    <cfRule type="expression" dxfId="318" priority="735">
      <formula>AB249&lt;&gt;C249</formula>
    </cfRule>
  </conditionalFormatting>
  <conditionalFormatting sqref="W230">
    <cfRule type="duplicateValues" dxfId="317" priority="7"/>
  </conditionalFormatting>
  <conditionalFormatting sqref="AB230">
    <cfRule type="expression" dxfId="316" priority="8">
      <formula>AB250&lt;&gt;C250</formula>
    </cfRule>
  </conditionalFormatting>
  <conditionalFormatting sqref="C1:C304 C306:C1048576">
    <cfRule type="expression" dxfId="315" priority="6">
      <formula>AA1="撤店"</formula>
    </cfRule>
  </conditionalFormatting>
  <conditionalFormatting sqref="B1:B304 B306:B1048576">
    <cfRule type="expression" dxfId="314" priority="5">
      <formula>AA1="閉店不保養"</formula>
    </cfRule>
  </conditionalFormatting>
  <conditionalFormatting sqref="AB10 AB72 AB145 AB169 AB187 AB207 AB225 AB265">
    <cfRule type="expression" dxfId="313" priority="740">
      <formula>#REF!&lt;&gt;#REF!</formula>
    </cfRule>
  </conditionalFormatting>
  <conditionalFormatting sqref="C2:C177 C179:C195">
    <cfRule type="duplicateValues" dxfId="312" priority="744"/>
  </conditionalFormatting>
  <conditionalFormatting sqref="AB82">
    <cfRule type="expression" dxfId="311" priority="773">
      <formula>#REF!&lt;&gt;#REF!</formula>
    </cfRule>
  </conditionalFormatting>
  <conditionalFormatting sqref="W305">
    <cfRule type="duplicateValues" dxfId="310" priority="3"/>
  </conditionalFormatting>
  <conditionalFormatting sqref="AB305">
    <cfRule type="expression" dxfId="309" priority="4">
      <formula>#REF!&lt;&gt;#REF!</formula>
    </cfRule>
  </conditionalFormatting>
  <conditionalFormatting sqref="C305">
    <cfRule type="expression" dxfId="308" priority="2">
      <formula>AA305="撤店"</formula>
    </cfRule>
  </conditionalFormatting>
  <conditionalFormatting sqref="B305">
    <cfRule type="expression" dxfId="307" priority="1">
      <formula>AA305="閉店不保養"</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6"/>
  <sheetViews>
    <sheetView workbookViewId="0">
      <pane ySplit="1" topLeftCell="A167" activePane="bottomLeft" state="frozen"/>
      <selection pane="bottomLeft" activeCell="F173" sqref="F173"/>
    </sheetView>
  </sheetViews>
  <sheetFormatPr defaultRowHeight="15.6"/>
  <cols>
    <col min="1" max="1" width="11" style="238" bestFit="1" customWidth="1"/>
    <col min="2" max="2" width="8.796875" style="238" customWidth="1"/>
    <col min="3" max="3" width="16.19921875" style="238" bestFit="1" customWidth="1"/>
    <col min="4" max="4" width="14.59765625" style="238" bestFit="1" customWidth="1"/>
    <col min="5" max="5" width="32.796875" style="238" bestFit="1" customWidth="1"/>
    <col min="6" max="382" width="8.796875" style="237" customWidth="1"/>
    <col min="383" max="16384" width="8.796875" style="237"/>
  </cols>
  <sheetData>
    <row r="1" spans="1:5">
      <c r="A1" s="240" t="s">
        <v>7112</v>
      </c>
      <c r="B1" s="240" t="s">
        <v>9808</v>
      </c>
      <c r="C1" s="240" t="s">
        <v>9809</v>
      </c>
      <c r="D1" s="240" t="s">
        <v>9810</v>
      </c>
      <c r="E1" s="240" t="s">
        <v>9811</v>
      </c>
    </row>
    <row r="2" spans="1:5">
      <c r="A2" s="238" t="s">
        <v>9812</v>
      </c>
      <c r="B2" s="238" t="s">
        <v>9813</v>
      </c>
      <c r="C2" s="270" t="s">
        <v>9814</v>
      </c>
      <c r="D2" s="270" t="s">
        <v>9815</v>
      </c>
      <c r="E2" s="270" t="s">
        <v>9816</v>
      </c>
    </row>
    <row r="3" spans="1:5">
      <c r="A3" s="238" t="s">
        <v>9812</v>
      </c>
      <c r="B3" s="238" t="s">
        <v>9813</v>
      </c>
      <c r="C3" s="238" t="s">
        <v>9817</v>
      </c>
      <c r="D3" s="238" t="s">
        <v>9818</v>
      </c>
      <c r="E3" s="238" t="s">
        <v>9819</v>
      </c>
    </row>
    <row r="4" spans="1:5">
      <c r="A4" s="238" t="s">
        <v>9812</v>
      </c>
      <c r="B4" s="238" t="s">
        <v>9813</v>
      </c>
      <c r="C4" s="238" t="s">
        <v>9820</v>
      </c>
      <c r="D4" s="238" t="s">
        <v>9821</v>
      </c>
      <c r="E4" s="238" t="s">
        <v>9822</v>
      </c>
    </row>
    <row r="5" spans="1:5">
      <c r="A5" s="238" t="s">
        <v>9812</v>
      </c>
      <c r="B5" s="238" t="s">
        <v>9813</v>
      </c>
      <c r="C5" s="238" t="s">
        <v>9823</v>
      </c>
      <c r="D5" s="238" t="s">
        <v>9824</v>
      </c>
      <c r="E5" s="238" t="s">
        <v>9825</v>
      </c>
    </row>
    <row r="6" spans="1:5">
      <c r="A6" s="238" t="s">
        <v>9812</v>
      </c>
      <c r="B6" s="238" t="s">
        <v>9813</v>
      </c>
      <c r="C6" s="238" t="s">
        <v>9826</v>
      </c>
      <c r="D6" s="238" t="s">
        <v>9827</v>
      </c>
      <c r="E6" s="238" t="s">
        <v>9828</v>
      </c>
    </row>
    <row r="7" spans="1:5">
      <c r="A7" s="238" t="s">
        <v>9812</v>
      </c>
      <c r="B7" s="238" t="s">
        <v>9813</v>
      </c>
      <c r="C7" s="238" t="s">
        <v>9829</v>
      </c>
      <c r="D7" s="238" t="s">
        <v>9830</v>
      </c>
      <c r="E7" s="238" t="s">
        <v>9831</v>
      </c>
    </row>
    <row r="8" spans="1:5">
      <c r="A8" s="238" t="s">
        <v>9812</v>
      </c>
      <c r="B8" s="238" t="s">
        <v>9813</v>
      </c>
      <c r="C8" s="238" t="s">
        <v>9832</v>
      </c>
      <c r="D8" s="238" t="s">
        <v>9833</v>
      </c>
      <c r="E8" s="238" t="s">
        <v>9834</v>
      </c>
    </row>
    <row r="9" spans="1:5">
      <c r="A9" s="238" t="s">
        <v>9812</v>
      </c>
      <c r="B9" s="238" t="s">
        <v>9813</v>
      </c>
      <c r="C9" s="238" t="s">
        <v>9835</v>
      </c>
      <c r="D9" s="238" t="s">
        <v>9836</v>
      </c>
      <c r="E9" s="238" t="s">
        <v>9837</v>
      </c>
    </row>
    <row r="10" spans="1:5">
      <c r="A10" s="238" t="s">
        <v>9812</v>
      </c>
      <c r="B10" s="238" t="s">
        <v>9813</v>
      </c>
      <c r="C10" s="238" t="s">
        <v>9838</v>
      </c>
      <c r="D10" s="238" t="s">
        <v>9839</v>
      </c>
      <c r="E10" s="238" t="s">
        <v>9840</v>
      </c>
    </row>
    <row r="11" spans="1:5">
      <c r="A11" s="238" t="s">
        <v>9812</v>
      </c>
      <c r="B11" s="238" t="s">
        <v>9813</v>
      </c>
      <c r="C11" s="238" t="s">
        <v>9841</v>
      </c>
      <c r="D11" s="238" t="s">
        <v>9842</v>
      </c>
      <c r="E11" s="238" t="s">
        <v>9843</v>
      </c>
    </row>
    <row r="12" spans="1:5">
      <c r="A12" s="238" t="s">
        <v>9812</v>
      </c>
      <c r="B12" s="238" t="s">
        <v>9844</v>
      </c>
      <c r="C12" s="238" t="s">
        <v>9845</v>
      </c>
      <c r="D12" s="238" t="s">
        <v>9846</v>
      </c>
      <c r="E12" s="238" t="s">
        <v>9847</v>
      </c>
    </row>
    <row r="13" spans="1:5">
      <c r="A13" s="238" t="s">
        <v>9812</v>
      </c>
      <c r="B13" s="238" t="s">
        <v>9844</v>
      </c>
      <c r="C13" s="238" t="s">
        <v>9848</v>
      </c>
      <c r="D13" s="238" t="s">
        <v>9849</v>
      </c>
      <c r="E13" s="238" t="s">
        <v>9850</v>
      </c>
    </row>
    <row r="14" spans="1:5">
      <c r="A14" s="238" t="s">
        <v>9812</v>
      </c>
      <c r="B14" s="238" t="s">
        <v>9844</v>
      </c>
      <c r="C14" s="238" t="s">
        <v>9851</v>
      </c>
      <c r="D14" s="238" t="s">
        <v>9852</v>
      </c>
      <c r="E14" s="238" t="s">
        <v>9853</v>
      </c>
    </row>
    <row r="15" spans="1:5">
      <c r="A15" s="238" t="s">
        <v>9812</v>
      </c>
      <c r="B15" s="238" t="s">
        <v>9844</v>
      </c>
      <c r="C15" s="238" t="s">
        <v>9854</v>
      </c>
      <c r="D15" s="238" t="s">
        <v>9855</v>
      </c>
      <c r="E15" s="238" t="s">
        <v>9856</v>
      </c>
    </row>
    <row r="16" spans="1:5">
      <c r="A16" s="238" t="s">
        <v>9812</v>
      </c>
      <c r="B16" s="238" t="s">
        <v>9844</v>
      </c>
      <c r="C16" s="238" t="s">
        <v>9857</v>
      </c>
      <c r="D16" s="238" t="s">
        <v>9858</v>
      </c>
      <c r="E16" s="238" t="s">
        <v>9859</v>
      </c>
    </row>
    <row r="17" spans="1:5">
      <c r="A17" s="238" t="s">
        <v>9812</v>
      </c>
      <c r="B17" s="238" t="s">
        <v>9844</v>
      </c>
      <c r="C17" s="238" t="s">
        <v>9860</v>
      </c>
      <c r="D17" s="238" t="s">
        <v>9861</v>
      </c>
      <c r="E17" s="238" t="s">
        <v>9862</v>
      </c>
    </row>
    <row r="18" spans="1:5">
      <c r="A18" s="238" t="s">
        <v>9812</v>
      </c>
      <c r="B18" s="238" t="s">
        <v>9844</v>
      </c>
      <c r="C18" s="238" t="s">
        <v>9863</v>
      </c>
      <c r="D18" s="238">
        <v>4401949290</v>
      </c>
      <c r="E18" s="238" t="s">
        <v>9864</v>
      </c>
    </row>
    <row r="19" spans="1:5">
      <c r="A19" s="238" t="s">
        <v>9812</v>
      </c>
      <c r="B19" s="238" t="s">
        <v>9844</v>
      </c>
      <c r="C19" s="238" t="s">
        <v>9865</v>
      </c>
      <c r="D19" s="238" t="s">
        <v>9866</v>
      </c>
      <c r="E19" s="238" t="s">
        <v>9867</v>
      </c>
    </row>
    <row r="20" spans="1:5">
      <c r="A20" s="238" t="s">
        <v>9812</v>
      </c>
      <c r="B20" s="238" t="s">
        <v>9868</v>
      </c>
      <c r="C20" s="238" t="s">
        <v>9869</v>
      </c>
      <c r="D20" s="238" t="s">
        <v>9870</v>
      </c>
      <c r="E20" s="238" t="s">
        <v>9871</v>
      </c>
    </row>
    <row r="21" spans="1:5">
      <c r="A21" s="238" t="s">
        <v>9812</v>
      </c>
      <c r="B21" s="238" t="s">
        <v>9868</v>
      </c>
      <c r="C21" s="238" t="s">
        <v>9872</v>
      </c>
      <c r="D21" s="238" t="s">
        <v>9873</v>
      </c>
      <c r="E21" s="238" t="s">
        <v>9874</v>
      </c>
    </row>
    <row r="22" spans="1:5">
      <c r="A22" s="238" t="s">
        <v>9812</v>
      </c>
      <c r="B22" s="238" t="s">
        <v>9868</v>
      </c>
      <c r="C22" s="238" t="s">
        <v>9875</v>
      </c>
      <c r="D22" s="238" t="s">
        <v>9876</v>
      </c>
      <c r="E22" s="238" t="s">
        <v>9877</v>
      </c>
    </row>
    <row r="23" spans="1:5">
      <c r="A23" s="238" t="s">
        <v>9812</v>
      </c>
      <c r="B23" s="238" t="s">
        <v>9868</v>
      </c>
      <c r="C23" s="238" t="s">
        <v>9878</v>
      </c>
      <c r="D23" s="238" t="s">
        <v>9879</v>
      </c>
      <c r="E23" s="238" t="s">
        <v>9880</v>
      </c>
    </row>
    <row r="24" spans="1:5">
      <c r="A24" s="238" t="s">
        <v>9812</v>
      </c>
      <c r="B24" s="238" t="s">
        <v>9868</v>
      </c>
      <c r="C24" s="238" t="s">
        <v>9881</v>
      </c>
      <c r="D24" s="238" t="s">
        <v>9882</v>
      </c>
      <c r="E24" s="238" t="s">
        <v>9883</v>
      </c>
    </row>
    <row r="25" spans="1:5">
      <c r="A25" s="238" t="s">
        <v>9812</v>
      </c>
      <c r="B25" s="238" t="s">
        <v>9868</v>
      </c>
      <c r="C25" s="238" t="s">
        <v>9884</v>
      </c>
      <c r="D25" s="238" t="s">
        <v>9885</v>
      </c>
      <c r="E25" s="238" t="s">
        <v>9886</v>
      </c>
    </row>
    <row r="26" spans="1:5">
      <c r="A26" s="238" t="s">
        <v>9812</v>
      </c>
      <c r="B26" s="238" t="s">
        <v>9887</v>
      </c>
      <c r="C26" s="238" t="s">
        <v>9888</v>
      </c>
      <c r="D26" s="238" t="s">
        <v>9889</v>
      </c>
      <c r="E26" s="238" t="s">
        <v>9890</v>
      </c>
    </row>
    <row r="27" spans="1:5">
      <c r="A27" s="238" t="s">
        <v>9812</v>
      </c>
      <c r="B27" s="238" t="s">
        <v>9887</v>
      </c>
      <c r="C27" s="238" t="s">
        <v>9891</v>
      </c>
      <c r="D27" s="238" t="s">
        <v>9892</v>
      </c>
      <c r="E27" s="238" t="s">
        <v>9893</v>
      </c>
    </row>
    <row r="28" spans="1:5">
      <c r="A28" s="238" t="s">
        <v>9812</v>
      </c>
      <c r="B28" s="238" t="s">
        <v>9887</v>
      </c>
      <c r="C28" s="238" t="s">
        <v>9894</v>
      </c>
      <c r="D28" s="238" t="s">
        <v>9895</v>
      </c>
      <c r="E28" s="238" t="s">
        <v>9896</v>
      </c>
    </row>
    <row r="29" spans="1:5">
      <c r="A29" s="238" t="s">
        <v>9812</v>
      </c>
      <c r="B29" s="238" t="s">
        <v>9887</v>
      </c>
      <c r="C29" s="238" t="s">
        <v>9897</v>
      </c>
      <c r="D29" s="238" t="s">
        <v>9898</v>
      </c>
      <c r="E29" s="238" t="s">
        <v>9899</v>
      </c>
    </row>
    <row r="30" spans="1:5">
      <c r="A30" s="238" t="s">
        <v>9812</v>
      </c>
      <c r="B30" s="238" t="s">
        <v>9900</v>
      </c>
      <c r="C30" s="238" t="s">
        <v>9901</v>
      </c>
      <c r="D30" s="238" t="s">
        <v>9902</v>
      </c>
      <c r="E30" s="238" t="s">
        <v>9903</v>
      </c>
    </row>
    <row r="31" spans="1:5">
      <c r="A31" s="238" t="s">
        <v>9812</v>
      </c>
      <c r="B31" s="392" t="s">
        <v>9904</v>
      </c>
      <c r="C31" s="392" t="s">
        <v>9905</v>
      </c>
      <c r="D31" s="392" t="s">
        <v>9906</v>
      </c>
      <c r="E31" s="238" t="s">
        <v>9907</v>
      </c>
    </row>
    <row r="32" spans="1:5">
      <c r="A32" s="238" t="s">
        <v>9812</v>
      </c>
      <c r="B32" s="392" t="s">
        <v>9904</v>
      </c>
      <c r="C32" s="392" t="s">
        <v>9894</v>
      </c>
      <c r="D32" s="392" t="s">
        <v>9908</v>
      </c>
      <c r="E32" s="392" t="s">
        <v>9909</v>
      </c>
    </row>
    <row r="33" spans="1:5">
      <c r="A33" s="238" t="s">
        <v>9812</v>
      </c>
      <c r="B33" s="392" t="s">
        <v>9904</v>
      </c>
      <c r="C33" s="392" t="s">
        <v>9888</v>
      </c>
      <c r="D33" s="392" t="s">
        <v>9910</v>
      </c>
      <c r="E33" s="392" t="s">
        <v>9911</v>
      </c>
    </row>
    <row r="34" spans="1:5">
      <c r="A34" s="238" t="s">
        <v>9812</v>
      </c>
      <c r="B34" s="392" t="s">
        <v>9904</v>
      </c>
      <c r="C34" s="392" t="s">
        <v>9891</v>
      </c>
      <c r="D34" s="392" t="s">
        <v>9910</v>
      </c>
      <c r="E34" s="392" t="s">
        <v>9911</v>
      </c>
    </row>
    <row r="35" spans="1:5">
      <c r="A35" s="239" t="s">
        <v>9912</v>
      </c>
      <c r="B35" s="238" t="s">
        <v>9813</v>
      </c>
      <c r="C35" s="270" t="s">
        <v>9814</v>
      </c>
      <c r="D35" s="270" t="s">
        <v>9913</v>
      </c>
      <c r="E35" s="270" t="s">
        <v>9816</v>
      </c>
    </row>
    <row r="36" spans="1:5">
      <c r="A36" s="239" t="s">
        <v>9912</v>
      </c>
      <c r="B36" s="238" t="s">
        <v>9813</v>
      </c>
      <c r="C36" s="238" t="s">
        <v>9914</v>
      </c>
      <c r="D36" s="238" t="s">
        <v>9915</v>
      </c>
      <c r="E36" s="238" t="s">
        <v>9819</v>
      </c>
    </row>
    <row r="37" spans="1:5">
      <c r="A37" s="239" t="s">
        <v>9912</v>
      </c>
      <c r="B37" s="238" t="s">
        <v>9813</v>
      </c>
      <c r="C37" s="238" t="s">
        <v>9820</v>
      </c>
      <c r="D37" s="238" t="s">
        <v>9821</v>
      </c>
      <c r="E37" s="238" t="s">
        <v>9822</v>
      </c>
    </row>
    <row r="38" spans="1:5">
      <c r="A38" s="239" t="s">
        <v>9912</v>
      </c>
      <c r="B38" s="238" t="s">
        <v>9813</v>
      </c>
      <c r="C38" s="238" t="s">
        <v>9823</v>
      </c>
      <c r="D38" s="238" t="s">
        <v>9824</v>
      </c>
      <c r="E38" s="238" t="s">
        <v>9825</v>
      </c>
    </row>
    <row r="39" spans="1:5">
      <c r="A39" s="239" t="s">
        <v>9912</v>
      </c>
      <c r="B39" s="238" t="s">
        <v>9813</v>
      </c>
      <c r="C39" s="238" t="s">
        <v>9826</v>
      </c>
      <c r="D39" s="238" t="s">
        <v>9827</v>
      </c>
      <c r="E39" s="238" t="s">
        <v>9828</v>
      </c>
    </row>
    <row r="40" spans="1:5">
      <c r="A40" s="239" t="s">
        <v>9912</v>
      </c>
      <c r="B40" s="238" t="s">
        <v>9813</v>
      </c>
      <c r="C40" s="238" t="s">
        <v>9829</v>
      </c>
      <c r="D40" s="238" t="s">
        <v>9830</v>
      </c>
      <c r="E40" s="238" t="s">
        <v>9831</v>
      </c>
    </row>
    <row r="41" spans="1:5">
      <c r="A41" s="239" t="s">
        <v>9912</v>
      </c>
      <c r="B41" s="238" t="s">
        <v>9813</v>
      </c>
      <c r="C41" s="238" t="s">
        <v>9832</v>
      </c>
      <c r="D41" s="238" t="s">
        <v>9833</v>
      </c>
      <c r="E41" s="238" t="s">
        <v>9834</v>
      </c>
    </row>
    <row r="42" spans="1:5">
      <c r="A42" s="239" t="s">
        <v>9912</v>
      </c>
      <c r="B42" s="238" t="s">
        <v>9813</v>
      </c>
      <c r="C42" s="238" t="s">
        <v>9835</v>
      </c>
      <c r="D42" s="238" t="s">
        <v>9836</v>
      </c>
      <c r="E42" s="238" t="s">
        <v>9837</v>
      </c>
    </row>
    <row r="43" spans="1:5">
      <c r="A43" s="239" t="s">
        <v>9912</v>
      </c>
      <c r="B43" s="238" t="s">
        <v>9813</v>
      </c>
      <c r="C43" s="238" t="s">
        <v>9838</v>
      </c>
      <c r="D43" s="238" t="s">
        <v>9839</v>
      </c>
      <c r="E43" s="238" t="s">
        <v>9840</v>
      </c>
    </row>
    <row r="44" spans="1:5">
      <c r="A44" s="239" t="s">
        <v>9912</v>
      </c>
      <c r="B44" s="238" t="s">
        <v>9813</v>
      </c>
      <c r="C44" s="238" t="s">
        <v>9841</v>
      </c>
      <c r="D44" s="238" t="s">
        <v>9842</v>
      </c>
      <c r="E44" s="238" t="s">
        <v>9843</v>
      </c>
    </row>
    <row r="45" spans="1:5">
      <c r="A45" s="239" t="s">
        <v>9912</v>
      </c>
      <c r="B45" s="238" t="s">
        <v>9844</v>
      </c>
      <c r="C45" s="238" t="s">
        <v>9845</v>
      </c>
      <c r="D45" s="238" t="s">
        <v>9916</v>
      </c>
      <c r="E45" s="238" t="s">
        <v>9917</v>
      </c>
    </row>
    <row r="46" spans="1:5">
      <c r="A46" s="239" t="s">
        <v>9912</v>
      </c>
      <c r="B46" s="238" t="s">
        <v>9844</v>
      </c>
      <c r="C46" s="238" t="s">
        <v>9848</v>
      </c>
      <c r="D46" s="238" t="s">
        <v>9918</v>
      </c>
      <c r="E46" s="238" t="s">
        <v>9850</v>
      </c>
    </row>
    <row r="47" spans="1:5">
      <c r="A47" s="239" t="s">
        <v>9912</v>
      </c>
      <c r="B47" s="238" t="s">
        <v>9844</v>
      </c>
      <c r="C47" s="238" t="s">
        <v>9851</v>
      </c>
      <c r="D47" s="238" t="s">
        <v>9852</v>
      </c>
      <c r="E47" s="238" t="s">
        <v>9853</v>
      </c>
    </row>
    <row r="48" spans="1:5">
      <c r="A48" s="239" t="s">
        <v>9912</v>
      </c>
      <c r="B48" s="238" t="s">
        <v>9844</v>
      </c>
      <c r="C48" s="238" t="s">
        <v>9854</v>
      </c>
      <c r="D48" s="238" t="s">
        <v>9855</v>
      </c>
      <c r="E48" s="238" t="s">
        <v>9856</v>
      </c>
    </row>
    <row r="49" spans="1:5">
      <c r="A49" s="239" t="s">
        <v>9912</v>
      </c>
      <c r="B49" s="238" t="s">
        <v>9844</v>
      </c>
      <c r="C49" s="238" t="s">
        <v>9857</v>
      </c>
      <c r="D49" s="238" t="s">
        <v>9858</v>
      </c>
      <c r="E49" s="238" t="s">
        <v>9859</v>
      </c>
    </row>
    <row r="50" spans="1:5">
      <c r="A50" s="239" t="s">
        <v>9912</v>
      </c>
      <c r="B50" s="238" t="s">
        <v>9844</v>
      </c>
      <c r="C50" s="238" t="s">
        <v>9860</v>
      </c>
      <c r="D50" s="238" t="s">
        <v>9919</v>
      </c>
      <c r="E50" s="238" t="s">
        <v>9920</v>
      </c>
    </row>
    <row r="51" spans="1:5">
      <c r="A51" s="239" t="s">
        <v>9912</v>
      </c>
      <c r="B51" s="238" t="s">
        <v>9844</v>
      </c>
      <c r="C51" s="238" t="s">
        <v>9863</v>
      </c>
      <c r="D51" s="238">
        <v>4401949290</v>
      </c>
      <c r="E51" s="238" t="s">
        <v>9864</v>
      </c>
    </row>
    <row r="52" spans="1:5">
      <c r="A52" s="239" t="s">
        <v>9912</v>
      </c>
      <c r="B52" s="238" t="s">
        <v>9844</v>
      </c>
      <c r="C52" s="238" t="s">
        <v>9865</v>
      </c>
      <c r="D52" s="238" t="s">
        <v>9866</v>
      </c>
      <c r="E52" s="238" t="s">
        <v>9867</v>
      </c>
    </row>
    <row r="53" spans="1:5">
      <c r="A53" s="239" t="s">
        <v>9912</v>
      </c>
      <c r="B53" s="238" t="s">
        <v>9868</v>
      </c>
      <c r="C53" s="238" t="s">
        <v>9869</v>
      </c>
      <c r="D53" s="238" t="s">
        <v>9870</v>
      </c>
      <c r="E53" s="238" t="s">
        <v>9871</v>
      </c>
    </row>
    <row r="54" spans="1:5">
      <c r="A54" s="239" t="s">
        <v>9912</v>
      </c>
      <c r="B54" s="238" t="s">
        <v>9868</v>
      </c>
      <c r="C54" s="238" t="s">
        <v>9872</v>
      </c>
      <c r="D54" s="238" t="s">
        <v>9873</v>
      </c>
      <c r="E54" s="238" t="s">
        <v>9874</v>
      </c>
    </row>
    <row r="55" spans="1:5">
      <c r="A55" s="239" t="s">
        <v>9912</v>
      </c>
      <c r="B55" s="238" t="s">
        <v>9868</v>
      </c>
      <c r="C55" s="238" t="s">
        <v>9875</v>
      </c>
      <c r="D55" s="238" t="s">
        <v>9876</v>
      </c>
      <c r="E55" s="238" t="s">
        <v>9877</v>
      </c>
    </row>
    <row r="56" spans="1:5">
      <c r="A56" s="239" t="s">
        <v>9912</v>
      </c>
      <c r="B56" s="238" t="s">
        <v>9868</v>
      </c>
      <c r="C56" s="238" t="s">
        <v>9878</v>
      </c>
      <c r="D56" s="238" t="s">
        <v>9879</v>
      </c>
      <c r="E56" s="238" t="s">
        <v>9880</v>
      </c>
    </row>
    <row r="57" spans="1:5">
      <c r="A57" s="239" t="s">
        <v>9912</v>
      </c>
      <c r="B57" s="238" t="s">
        <v>9868</v>
      </c>
      <c r="C57" s="238" t="s">
        <v>9881</v>
      </c>
      <c r="D57" s="238" t="s">
        <v>9882</v>
      </c>
      <c r="E57" s="238" t="s">
        <v>9883</v>
      </c>
    </row>
    <row r="58" spans="1:5">
      <c r="A58" s="239" t="s">
        <v>9912</v>
      </c>
      <c r="B58" s="238" t="s">
        <v>9868</v>
      </c>
      <c r="C58" s="238" t="s">
        <v>9884</v>
      </c>
      <c r="D58" s="238" t="s">
        <v>9885</v>
      </c>
      <c r="E58" s="238" t="s">
        <v>9886</v>
      </c>
    </row>
    <row r="59" spans="1:5">
      <c r="A59" s="239" t="s">
        <v>9912</v>
      </c>
      <c r="B59" s="238" t="s">
        <v>9887</v>
      </c>
      <c r="C59" s="238" t="s">
        <v>9888</v>
      </c>
      <c r="D59" s="238" t="s">
        <v>9889</v>
      </c>
      <c r="E59" s="238" t="s">
        <v>9890</v>
      </c>
    </row>
    <row r="60" spans="1:5">
      <c r="A60" s="239" t="s">
        <v>9912</v>
      </c>
      <c r="B60" s="238" t="s">
        <v>9887</v>
      </c>
      <c r="C60" s="238" t="s">
        <v>9891</v>
      </c>
      <c r="D60" s="238" t="s">
        <v>9892</v>
      </c>
      <c r="E60" s="238" t="s">
        <v>9893</v>
      </c>
    </row>
    <row r="61" spans="1:5">
      <c r="A61" s="239" t="s">
        <v>9912</v>
      </c>
      <c r="B61" s="238" t="s">
        <v>9887</v>
      </c>
      <c r="C61" s="238" t="s">
        <v>9894</v>
      </c>
      <c r="D61" s="238" t="s">
        <v>9895</v>
      </c>
      <c r="E61" s="238" t="s">
        <v>9896</v>
      </c>
    </row>
    <row r="62" spans="1:5">
      <c r="A62" s="239" t="s">
        <v>9912</v>
      </c>
      <c r="B62" s="238" t="s">
        <v>9887</v>
      </c>
      <c r="C62" s="238" t="s">
        <v>9897</v>
      </c>
      <c r="D62" s="238" t="s">
        <v>9898</v>
      </c>
      <c r="E62" s="238" t="s">
        <v>9899</v>
      </c>
    </row>
    <row r="63" spans="1:5">
      <c r="A63" s="239" t="s">
        <v>9912</v>
      </c>
      <c r="B63" s="238" t="s">
        <v>9900</v>
      </c>
      <c r="C63" s="238" t="s">
        <v>9901</v>
      </c>
      <c r="D63" s="238" t="s">
        <v>9902</v>
      </c>
      <c r="E63" s="238" t="s">
        <v>9903</v>
      </c>
    </row>
    <row r="64" spans="1:5">
      <c r="A64" s="239" t="s">
        <v>9912</v>
      </c>
      <c r="B64" s="392" t="s">
        <v>9904</v>
      </c>
      <c r="C64" s="392" t="s">
        <v>9905</v>
      </c>
      <c r="D64" s="392" t="s">
        <v>9906</v>
      </c>
      <c r="E64" s="238" t="s">
        <v>9907</v>
      </c>
    </row>
    <row r="65" spans="1:5">
      <c r="A65" s="239" t="s">
        <v>9912</v>
      </c>
      <c r="B65" s="392" t="s">
        <v>9904</v>
      </c>
      <c r="C65" s="392" t="s">
        <v>9894</v>
      </c>
      <c r="D65" s="392" t="s">
        <v>9908</v>
      </c>
      <c r="E65" s="392" t="s">
        <v>9909</v>
      </c>
    </row>
    <row r="66" spans="1:5">
      <c r="A66" s="239" t="s">
        <v>9912</v>
      </c>
      <c r="B66" s="392" t="s">
        <v>9904</v>
      </c>
      <c r="C66" s="392" t="s">
        <v>9888</v>
      </c>
      <c r="D66" s="392" t="s">
        <v>9910</v>
      </c>
      <c r="E66" s="392" t="s">
        <v>9911</v>
      </c>
    </row>
    <row r="67" spans="1:5">
      <c r="A67" s="239" t="s">
        <v>9912</v>
      </c>
      <c r="B67" s="392" t="s">
        <v>9904</v>
      </c>
      <c r="C67" s="392" t="s">
        <v>9891</v>
      </c>
      <c r="D67" s="392" t="s">
        <v>9910</v>
      </c>
      <c r="E67" s="392" t="s">
        <v>9911</v>
      </c>
    </row>
    <row r="68" spans="1:5">
      <c r="A68" s="392" t="s">
        <v>9921</v>
      </c>
      <c r="B68" s="238" t="s">
        <v>9813</v>
      </c>
      <c r="C68" s="270" t="s">
        <v>9814</v>
      </c>
      <c r="D68" s="270" t="s">
        <v>9922</v>
      </c>
      <c r="E68" s="270" t="s">
        <v>9816</v>
      </c>
    </row>
    <row r="69" spans="1:5">
      <c r="A69" s="392" t="s">
        <v>9921</v>
      </c>
      <c r="B69" s="238" t="s">
        <v>9813</v>
      </c>
      <c r="C69" s="238" t="s">
        <v>9914</v>
      </c>
      <c r="D69" s="238" t="s">
        <v>9923</v>
      </c>
      <c r="E69" s="238" t="s">
        <v>9924</v>
      </c>
    </row>
    <row r="70" spans="1:5">
      <c r="A70" s="392" t="s">
        <v>9921</v>
      </c>
      <c r="B70" s="238" t="s">
        <v>9813</v>
      </c>
      <c r="C70" s="238" t="s">
        <v>9820</v>
      </c>
      <c r="D70" s="238" t="s">
        <v>9821</v>
      </c>
      <c r="E70" s="238" t="s">
        <v>9822</v>
      </c>
    </row>
    <row r="71" spans="1:5">
      <c r="A71" s="392" t="s">
        <v>9921</v>
      </c>
      <c r="B71" s="238" t="s">
        <v>9813</v>
      </c>
      <c r="C71" s="238" t="s">
        <v>9823</v>
      </c>
      <c r="D71" s="238" t="s">
        <v>9824</v>
      </c>
      <c r="E71" s="238" t="s">
        <v>9825</v>
      </c>
    </row>
    <row r="72" spans="1:5">
      <c r="A72" s="392" t="s">
        <v>9921</v>
      </c>
      <c r="B72" s="238" t="s">
        <v>9813</v>
      </c>
      <c r="C72" s="238" t="s">
        <v>9826</v>
      </c>
      <c r="D72" s="238" t="s">
        <v>9827</v>
      </c>
      <c r="E72" s="238" t="s">
        <v>9828</v>
      </c>
    </row>
    <row r="73" spans="1:5">
      <c r="A73" s="392" t="s">
        <v>9921</v>
      </c>
      <c r="B73" s="238" t="s">
        <v>9813</v>
      </c>
      <c r="C73" s="238" t="s">
        <v>9829</v>
      </c>
      <c r="D73" s="238" t="s">
        <v>9830</v>
      </c>
      <c r="E73" s="238" t="s">
        <v>9831</v>
      </c>
    </row>
    <row r="74" spans="1:5">
      <c r="A74" s="392" t="s">
        <v>9921</v>
      </c>
      <c r="B74" s="238" t="s">
        <v>9813</v>
      </c>
      <c r="C74" s="238" t="s">
        <v>9832</v>
      </c>
      <c r="D74" s="238" t="s">
        <v>9925</v>
      </c>
      <c r="E74" s="238" t="s">
        <v>9926</v>
      </c>
    </row>
    <row r="75" spans="1:5">
      <c r="A75" s="392" t="s">
        <v>9921</v>
      </c>
      <c r="B75" s="238" t="s">
        <v>9813</v>
      </c>
      <c r="C75" s="238" t="s">
        <v>9835</v>
      </c>
      <c r="D75" s="238" t="s">
        <v>9927</v>
      </c>
      <c r="E75" s="238" t="s">
        <v>9928</v>
      </c>
    </row>
    <row r="76" spans="1:5">
      <c r="A76" s="392" t="s">
        <v>9921</v>
      </c>
      <c r="B76" s="238" t="s">
        <v>9813</v>
      </c>
      <c r="C76" s="238" t="s">
        <v>9838</v>
      </c>
      <c r="D76" s="238" t="s">
        <v>9929</v>
      </c>
      <c r="E76" s="238" t="s">
        <v>9930</v>
      </c>
    </row>
    <row r="77" spans="1:5">
      <c r="A77" s="392" t="s">
        <v>9921</v>
      </c>
      <c r="B77" s="238" t="s">
        <v>9813</v>
      </c>
      <c r="C77" s="238" t="s">
        <v>9841</v>
      </c>
      <c r="D77" s="238" t="s">
        <v>9931</v>
      </c>
      <c r="E77" s="238" t="s">
        <v>9932</v>
      </c>
    </row>
    <row r="78" spans="1:5">
      <c r="A78" s="392" t="s">
        <v>9921</v>
      </c>
      <c r="B78" s="238" t="s">
        <v>9844</v>
      </c>
      <c r="C78" s="238" t="s">
        <v>9845</v>
      </c>
      <c r="D78" s="238" t="s">
        <v>9933</v>
      </c>
      <c r="E78" s="238" t="s">
        <v>9934</v>
      </c>
    </row>
    <row r="79" spans="1:5">
      <c r="A79" s="392" t="s">
        <v>9921</v>
      </c>
      <c r="B79" s="238" t="s">
        <v>9844</v>
      </c>
      <c r="C79" s="238" t="s">
        <v>9848</v>
      </c>
      <c r="D79" s="238" t="s">
        <v>9935</v>
      </c>
      <c r="E79" s="238" t="s">
        <v>9936</v>
      </c>
    </row>
    <row r="80" spans="1:5">
      <c r="A80" s="392" t="s">
        <v>9921</v>
      </c>
      <c r="B80" s="238" t="s">
        <v>9844</v>
      </c>
      <c r="C80" s="238" t="s">
        <v>9851</v>
      </c>
      <c r="D80" s="238" t="s">
        <v>9937</v>
      </c>
      <c r="E80" s="238" t="s">
        <v>9938</v>
      </c>
    </row>
    <row r="81" spans="1:5">
      <c r="A81" s="392" t="s">
        <v>9921</v>
      </c>
      <c r="B81" s="238" t="s">
        <v>9844</v>
      </c>
      <c r="C81" s="238" t="s">
        <v>9854</v>
      </c>
      <c r="D81" s="238" t="s">
        <v>9939</v>
      </c>
      <c r="E81" s="238" t="s">
        <v>9940</v>
      </c>
    </row>
    <row r="82" spans="1:5">
      <c r="A82" s="392" t="s">
        <v>9921</v>
      </c>
      <c r="B82" s="238" t="s">
        <v>9844</v>
      </c>
      <c r="C82" s="238" t="s">
        <v>9857</v>
      </c>
      <c r="D82" s="238" t="s">
        <v>9941</v>
      </c>
      <c r="E82" s="238" t="s">
        <v>9942</v>
      </c>
    </row>
    <row r="83" spans="1:5">
      <c r="A83" s="392" t="s">
        <v>9921</v>
      </c>
      <c r="B83" s="238" t="s">
        <v>9844</v>
      </c>
      <c r="C83" s="238" t="s">
        <v>9860</v>
      </c>
      <c r="D83" s="238" t="s">
        <v>9943</v>
      </c>
      <c r="E83" s="238" t="s">
        <v>9944</v>
      </c>
    </row>
    <row r="84" spans="1:5">
      <c r="A84" s="392" t="s">
        <v>9921</v>
      </c>
      <c r="B84" s="238" t="s">
        <v>9844</v>
      </c>
      <c r="C84" s="238" t="s">
        <v>9945</v>
      </c>
      <c r="D84" s="238" t="s">
        <v>9946</v>
      </c>
      <c r="E84" s="238" t="s">
        <v>9947</v>
      </c>
    </row>
    <row r="85" spans="1:5">
      <c r="A85" s="392" t="s">
        <v>9921</v>
      </c>
      <c r="B85" s="238" t="s">
        <v>9868</v>
      </c>
      <c r="C85" s="238" t="s">
        <v>9948</v>
      </c>
      <c r="D85" s="238" t="s">
        <v>9949</v>
      </c>
      <c r="E85" s="238" t="s">
        <v>9950</v>
      </c>
    </row>
    <row r="86" spans="1:5">
      <c r="A86" s="392" t="s">
        <v>9921</v>
      </c>
      <c r="B86" s="238" t="s">
        <v>9868</v>
      </c>
      <c r="C86" s="238" t="s">
        <v>9951</v>
      </c>
      <c r="D86" s="238" t="s">
        <v>9870</v>
      </c>
      <c r="E86" s="238" t="s">
        <v>9871</v>
      </c>
    </row>
    <row r="87" spans="1:5">
      <c r="A87" s="392" t="s">
        <v>9921</v>
      </c>
      <c r="B87" s="238" t="s">
        <v>9868</v>
      </c>
      <c r="C87" s="238" t="s">
        <v>9952</v>
      </c>
      <c r="D87" s="238" t="s">
        <v>9953</v>
      </c>
      <c r="E87" s="238" t="s">
        <v>9954</v>
      </c>
    </row>
    <row r="88" spans="1:5">
      <c r="A88" s="392" t="s">
        <v>9921</v>
      </c>
      <c r="B88" s="238" t="s">
        <v>9868</v>
      </c>
      <c r="C88" s="238" t="s">
        <v>9878</v>
      </c>
      <c r="D88" s="238" t="s">
        <v>9879</v>
      </c>
      <c r="E88" s="238" t="s">
        <v>9880</v>
      </c>
    </row>
    <row r="89" spans="1:5">
      <c r="A89" s="392" t="s">
        <v>9921</v>
      </c>
      <c r="B89" s="238" t="s">
        <v>9868</v>
      </c>
      <c r="C89" s="238" t="s">
        <v>9955</v>
      </c>
      <c r="D89" s="238" t="s">
        <v>9956</v>
      </c>
      <c r="E89" s="238" t="s">
        <v>9957</v>
      </c>
    </row>
    <row r="90" spans="1:5">
      <c r="A90" s="392" t="s">
        <v>9921</v>
      </c>
      <c r="B90" s="238" t="s">
        <v>9887</v>
      </c>
      <c r="C90" s="238" t="s">
        <v>9888</v>
      </c>
      <c r="D90" s="238" t="s">
        <v>9889</v>
      </c>
      <c r="E90" s="238" t="s">
        <v>9890</v>
      </c>
    </row>
    <row r="91" spans="1:5">
      <c r="A91" s="392" t="s">
        <v>9921</v>
      </c>
      <c r="B91" s="238" t="s">
        <v>9887</v>
      </c>
      <c r="C91" s="238" t="s">
        <v>9891</v>
      </c>
      <c r="D91" s="238" t="s">
        <v>9892</v>
      </c>
      <c r="E91" s="238" t="s">
        <v>9893</v>
      </c>
    </row>
    <row r="92" spans="1:5">
      <c r="A92" s="392" t="s">
        <v>9921</v>
      </c>
      <c r="B92" s="238" t="s">
        <v>9887</v>
      </c>
      <c r="C92" s="238" t="s">
        <v>9894</v>
      </c>
      <c r="D92" s="238" t="s">
        <v>9895</v>
      </c>
      <c r="E92" s="238" t="s">
        <v>9896</v>
      </c>
    </row>
    <row r="93" spans="1:5">
      <c r="A93" s="392" t="s">
        <v>9921</v>
      </c>
      <c r="B93" s="238" t="s">
        <v>9887</v>
      </c>
      <c r="C93" s="238" t="s">
        <v>9897</v>
      </c>
      <c r="D93" s="238" t="s">
        <v>9898</v>
      </c>
      <c r="E93" s="238" t="s">
        <v>9899</v>
      </c>
    </row>
    <row r="94" spans="1:5">
      <c r="A94" s="392" t="s">
        <v>9921</v>
      </c>
      <c r="B94" s="238" t="s">
        <v>9900</v>
      </c>
      <c r="C94" s="238" t="s">
        <v>9901</v>
      </c>
      <c r="D94" s="238" t="s">
        <v>9902</v>
      </c>
      <c r="E94" s="238" t="s">
        <v>9903</v>
      </c>
    </row>
    <row r="95" spans="1:5">
      <c r="A95" s="392" t="s">
        <v>9921</v>
      </c>
      <c r="B95" s="392" t="s">
        <v>9904</v>
      </c>
      <c r="C95" s="392" t="s">
        <v>9905</v>
      </c>
      <c r="D95" s="392" t="s">
        <v>9906</v>
      </c>
      <c r="E95" s="238" t="s">
        <v>9907</v>
      </c>
    </row>
    <row r="96" spans="1:5">
      <c r="A96" s="392" t="s">
        <v>9921</v>
      </c>
      <c r="B96" s="392" t="s">
        <v>9904</v>
      </c>
      <c r="C96" s="392" t="s">
        <v>9894</v>
      </c>
      <c r="D96" s="392" t="s">
        <v>9908</v>
      </c>
      <c r="E96" s="392" t="s">
        <v>9909</v>
      </c>
    </row>
    <row r="97" spans="1:5">
      <c r="A97" s="392" t="s">
        <v>9921</v>
      </c>
      <c r="B97" s="392" t="s">
        <v>9904</v>
      </c>
      <c r="C97" s="392" t="s">
        <v>9888</v>
      </c>
      <c r="D97" s="392" t="s">
        <v>9910</v>
      </c>
      <c r="E97" s="392" t="s">
        <v>9911</v>
      </c>
    </row>
    <row r="98" spans="1:5">
      <c r="A98" s="392" t="s">
        <v>9921</v>
      </c>
      <c r="B98" s="392" t="s">
        <v>9904</v>
      </c>
      <c r="C98" s="392" t="s">
        <v>9891</v>
      </c>
      <c r="D98" s="392" t="s">
        <v>9910</v>
      </c>
      <c r="E98" s="392" t="s">
        <v>9911</v>
      </c>
    </row>
    <row r="99" spans="1:5">
      <c r="A99" s="238" t="s">
        <v>9958</v>
      </c>
      <c r="B99" s="238" t="s">
        <v>9813</v>
      </c>
      <c r="C99" s="270" t="s">
        <v>9814</v>
      </c>
      <c r="D99" s="270" t="s">
        <v>9959</v>
      </c>
      <c r="E99" s="270" t="s">
        <v>9960</v>
      </c>
    </row>
    <row r="100" spans="1:5">
      <c r="A100" s="238" t="s">
        <v>9958</v>
      </c>
      <c r="B100" s="238" t="s">
        <v>9813</v>
      </c>
      <c r="C100" s="270" t="s">
        <v>9814</v>
      </c>
      <c r="D100" s="270" t="s">
        <v>9961</v>
      </c>
      <c r="E100" s="270" t="s">
        <v>9962</v>
      </c>
    </row>
    <row r="101" spans="1:5">
      <c r="A101" s="238" t="s">
        <v>9958</v>
      </c>
      <c r="B101" s="238" t="s">
        <v>9813</v>
      </c>
      <c r="C101" s="238" t="s">
        <v>9963</v>
      </c>
      <c r="D101" s="238" t="s">
        <v>9964</v>
      </c>
      <c r="E101" s="238" t="s">
        <v>9965</v>
      </c>
    </row>
    <row r="102" spans="1:5">
      <c r="A102" s="238" t="s">
        <v>9958</v>
      </c>
      <c r="B102" s="238" t="s">
        <v>9813</v>
      </c>
      <c r="C102" s="238" t="s">
        <v>9826</v>
      </c>
      <c r="D102" s="238" t="s">
        <v>9966</v>
      </c>
      <c r="E102" s="238" t="s">
        <v>9828</v>
      </c>
    </row>
    <row r="103" spans="1:5">
      <c r="A103" s="238" t="s">
        <v>9958</v>
      </c>
      <c r="B103" s="238" t="s">
        <v>9813</v>
      </c>
      <c r="C103" s="238" t="s">
        <v>9829</v>
      </c>
      <c r="D103" s="238" t="s">
        <v>9967</v>
      </c>
      <c r="E103" s="238" t="s">
        <v>9968</v>
      </c>
    </row>
    <row r="104" spans="1:5">
      <c r="A104" s="238" t="s">
        <v>9958</v>
      </c>
      <c r="B104" s="238" t="s">
        <v>9813</v>
      </c>
      <c r="C104" s="238" t="s">
        <v>9969</v>
      </c>
      <c r="D104" s="238" t="s">
        <v>9970</v>
      </c>
      <c r="E104" s="238" t="s">
        <v>9971</v>
      </c>
    </row>
    <row r="105" spans="1:5">
      <c r="A105" s="238" t="s">
        <v>9958</v>
      </c>
      <c r="B105" s="238" t="s">
        <v>9844</v>
      </c>
      <c r="C105" s="238" t="s">
        <v>9972</v>
      </c>
      <c r="D105" s="238" t="s">
        <v>9973</v>
      </c>
      <c r="E105" s="238" t="s">
        <v>9974</v>
      </c>
    </row>
    <row r="106" spans="1:5">
      <c r="A106" s="238" t="s">
        <v>9958</v>
      </c>
      <c r="B106" s="238" t="s">
        <v>9844</v>
      </c>
      <c r="C106" s="238" t="s">
        <v>9975</v>
      </c>
      <c r="D106" s="238" t="s">
        <v>9976</v>
      </c>
      <c r="E106" s="238" t="s">
        <v>9977</v>
      </c>
    </row>
    <row r="107" spans="1:5">
      <c r="A107" s="238" t="s">
        <v>9958</v>
      </c>
      <c r="B107" s="238" t="s">
        <v>9844</v>
      </c>
      <c r="C107" s="238" t="s">
        <v>9978</v>
      </c>
      <c r="D107" s="238" t="s">
        <v>9979</v>
      </c>
      <c r="E107" s="238" t="s">
        <v>9980</v>
      </c>
    </row>
    <row r="108" spans="1:5">
      <c r="A108" s="238" t="s">
        <v>9958</v>
      </c>
      <c r="B108" s="238" t="s">
        <v>9844</v>
      </c>
      <c r="C108" s="238" t="s">
        <v>9981</v>
      </c>
      <c r="D108" s="238" t="s">
        <v>9982</v>
      </c>
      <c r="E108" s="238" t="s">
        <v>9983</v>
      </c>
    </row>
    <row r="109" spans="1:5">
      <c r="A109" s="238" t="s">
        <v>9958</v>
      </c>
      <c r="B109" s="238" t="s">
        <v>9844</v>
      </c>
      <c r="C109" s="238" t="s">
        <v>9984</v>
      </c>
      <c r="D109" s="238" t="s">
        <v>9985</v>
      </c>
      <c r="E109" s="238" t="s">
        <v>9983</v>
      </c>
    </row>
    <row r="110" spans="1:5">
      <c r="A110" s="238" t="s">
        <v>9958</v>
      </c>
      <c r="B110" s="238" t="s">
        <v>9844</v>
      </c>
      <c r="C110" s="238" t="s">
        <v>9986</v>
      </c>
      <c r="D110" s="238" t="s">
        <v>9987</v>
      </c>
      <c r="E110" s="238" t="s">
        <v>9988</v>
      </c>
    </row>
    <row r="111" spans="1:5">
      <c r="A111" s="238" t="s">
        <v>9958</v>
      </c>
      <c r="B111" s="238" t="s">
        <v>9844</v>
      </c>
      <c r="C111" s="238" t="s">
        <v>9989</v>
      </c>
      <c r="D111" s="238" t="s">
        <v>9990</v>
      </c>
      <c r="E111" s="238" t="s">
        <v>9991</v>
      </c>
    </row>
    <row r="112" spans="1:5">
      <c r="A112" s="238" t="s">
        <v>9958</v>
      </c>
      <c r="B112" s="238" t="s">
        <v>9844</v>
      </c>
      <c r="C112" s="238" t="s">
        <v>9992</v>
      </c>
      <c r="D112" s="238" t="s">
        <v>9993</v>
      </c>
      <c r="E112" s="238" t="s">
        <v>9994</v>
      </c>
    </row>
    <row r="113" spans="1:9">
      <c r="A113" s="238" t="s">
        <v>9958</v>
      </c>
      <c r="B113" s="238" t="s">
        <v>9868</v>
      </c>
      <c r="C113" s="238" t="s">
        <v>9951</v>
      </c>
      <c r="D113" s="238" t="s">
        <v>9995</v>
      </c>
      <c r="E113" s="238" t="s">
        <v>9996</v>
      </c>
    </row>
    <row r="114" spans="1:9">
      <c r="A114" s="238" t="s">
        <v>9958</v>
      </c>
      <c r="B114" s="238" t="s">
        <v>9868</v>
      </c>
      <c r="C114" s="238" t="s">
        <v>9948</v>
      </c>
      <c r="D114" s="238" t="s">
        <v>9997</v>
      </c>
      <c r="E114" s="238" t="s">
        <v>9998</v>
      </c>
    </row>
    <row r="115" spans="1:9">
      <c r="A115" s="238" t="s">
        <v>9958</v>
      </c>
      <c r="B115" s="238" t="s">
        <v>9868</v>
      </c>
      <c r="C115" s="238" t="s">
        <v>9999</v>
      </c>
      <c r="D115" s="238" t="s">
        <v>10000</v>
      </c>
      <c r="E115" s="238" t="s">
        <v>10001</v>
      </c>
    </row>
    <row r="116" spans="1:9">
      <c r="A116" s="238" t="s">
        <v>9958</v>
      </c>
      <c r="B116" s="238" t="s">
        <v>9868</v>
      </c>
      <c r="C116" s="238" t="s">
        <v>10002</v>
      </c>
      <c r="D116" s="238" t="s">
        <v>10003</v>
      </c>
      <c r="E116" s="238" t="s">
        <v>10004</v>
      </c>
    </row>
    <row r="117" spans="1:9">
      <c r="A117" s="238" t="s">
        <v>9958</v>
      </c>
      <c r="B117" s="238" t="s">
        <v>9868</v>
      </c>
      <c r="C117" s="238" t="s">
        <v>10005</v>
      </c>
      <c r="D117" s="238" t="s">
        <v>10006</v>
      </c>
      <c r="E117" s="238" t="s">
        <v>10007</v>
      </c>
    </row>
    <row r="118" spans="1:9">
      <c r="A118" s="238" t="s">
        <v>9958</v>
      </c>
      <c r="B118" s="238" t="s">
        <v>9868</v>
      </c>
      <c r="C118" s="238" t="s">
        <v>10008</v>
      </c>
      <c r="D118" s="238" t="s">
        <v>10009</v>
      </c>
      <c r="E118" s="238" t="s">
        <v>10010</v>
      </c>
    </row>
    <row r="119" spans="1:9">
      <c r="A119" s="238" t="s">
        <v>9958</v>
      </c>
      <c r="B119" s="238" t="s">
        <v>9887</v>
      </c>
      <c r="C119" s="238" t="s">
        <v>9888</v>
      </c>
      <c r="D119" s="238" t="s">
        <v>9889</v>
      </c>
      <c r="E119" s="238" t="s">
        <v>9890</v>
      </c>
    </row>
    <row r="120" spans="1:9">
      <c r="A120" s="238" t="s">
        <v>9958</v>
      </c>
      <c r="B120" s="238" t="s">
        <v>9887</v>
      </c>
      <c r="C120" s="238" t="s">
        <v>9891</v>
      </c>
      <c r="D120" s="238" t="s">
        <v>9892</v>
      </c>
      <c r="E120" s="238" t="s">
        <v>9893</v>
      </c>
    </row>
    <row r="121" spans="1:9">
      <c r="A121" s="238" t="s">
        <v>9958</v>
      </c>
      <c r="B121" s="238" t="s">
        <v>9887</v>
      </c>
      <c r="C121" s="238" t="s">
        <v>9894</v>
      </c>
      <c r="D121" s="238" t="s">
        <v>9895</v>
      </c>
      <c r="E121" s="238" t="s">
        <v>9896</v>
      </c>
    </row>
    <row r="122" spans="1:9">
      <c r="A122" s="238" t="s">
        <v>9958</v>
      </c>
      <c r="B122" s="238" t="s">
        <v>9887</v>
      </c>
      <c r="C122" s="238" t="s">
        <v>9897</v>
      </c>
      <c r="D122" s="238" t="s">
        <v>9898</v>
      </c>
      <c r="E122" s="238" t="s">
        <v>9899</v>
      </c>
    </row>
    <row r="123" spans="1:9">
      <c r="A123" s="238" t="s">
        <v>9958</v>
      </c>
      <c r="B123" s="392" t="s">
        <v>9904</v>
      </c>
      <c r="C123" s="392" t="s">
        <v>9905</v>
      </c>
      <c r="D123" s="392" t="s">
        <v>9906</v>
      </c>
      <c r="E123" s="238" t="s">
        <v>9907</v>
      </c>
    </row>
    <row r="124" spans="1:9">
      <c r="A124" s="238" t="s">
        <v>9958</v>
      </c>
      <c r="B124" s="392" t="s">
        <v>9904</v>
      </c>
      <c r="C124" s="392" t="s">
        <v>9894</v>
      </c>
      <c r="D124" s="392" t="s">
        <v>9908</v>
      </c>
      <c r="E124" s="392" t="s">
        <v>9909</v>
      </c>
    </row>
    <row r="125" spans="1:9">
      <c r="A125" s="238" t="s">
        <v>9958</v>
      </c>
      <c r="B125" s="392" t="s">
        <v>9904</v>
      </c>
      <c r="C125" s="392" t="s">
        <v>9888</v>
      </c>
      <c r="D125" s="392" t="s">
        <v>9910</v>
      </c>
      <c r="E125" s="392" t="s">
        <v>9911</v>
      </c>
      <c r="I125" s="250"/>
    </row>
    <row r="126" spans="1:9">
      <c r="A126" s="238" t="s">
        <v>9958</v>
      </c>
      <c r="B126" s="392" t="s">
        <v>9904</v>
      </c>
      <c r="C126" s="392" t="s">
        <v>9891</v>
      </c>
      <c r="D126" s="392" t="s">
        <v>9910</v>
      </c>
      <c r="E126" s="392" t="s">
        <v>9911</v>
      </c>
    </row>
    <row r="127" spans="1:9">
      <c r="A127" s="238" t="s">
        <v>10011</v>
      </c>
      <c r="B127" s="238" t="s">
        <v>9813</v>
      </c>
      <c r="C127" s="270" t="s">
        <v>9814</v>
      </c>
      <c r="D127" s="392" t="s">
        <v>10012</v>
      </c>
      <c r="E127" s="392" t="s">
        <v>10013</v>
      </c>
    </row>
    <row r="128" spans="1:9">
      <c r="A128" s="238" t="s">
        <v>10011</v>
      </c>
      <c r="B128" s="238" t="s">
        <v>9813</v>
      </c>
      <c r="C128" s="270" t="s">
        <v>9814</v>
      </c>
      <c r="D128" s="270" t="s">
        <v>10014</v>
      </c>
      <c r="E128" s="392" t="s">
        <v>10015</v>
      </c>
    </row>
    <row r="129" spans="1:5">
      <c r="A129" s="238" t="s">
        <v>10011</v>
      </c>
      <c r="B129" s="238" t="s">
        <v>9813</v>
      </c>
      <c r="C129" s="238" t="s">
        <v>9963</v>
      </c>
      <c r="D129" s="238" t="s">
        <v>10016</v>
      </c>
      <c r="E129" s="238" t="s">
        <v>10017</v>
      </c>
    </row>
    <row r="130" spans="1:5">
      <c r="A130" s="238" t="s">
        <v>10011</v>
      </c>
      <c r="B130" s="238" t="s">
        <v>9813</v>
      </c>
      <c r="C130" s="238" t="s">
        <v>9826</v>
      </c>
      <c r="D130" s="238" t="s">
        <v>9966</v>
      </c>
      <c r="E130" s="238" t="s">
        <v>9828</v>
      </c>
    </row>
    <row r="131" spans="1:5">
      <c r="A131" s="238" t="s">
        <v>10011</v>
      </c>
      <c r="B131" s="238" t="s">
        <v>9813</v>
      </c>
      <c r="C131" s="238" t="s">
        <v>9829</v>
      </c>
      <c r="D131" s="238" t="s">
        <v>9967</v>
      </c>
      <c r="E131" s="238" t="s">
        <v>9968</v>
      </c>
    </row>
    <row r="132" spans="1:5">
      <c r="A132" s="238" t="s">
        <v>10011</v>
      </c>
      <c r="B132" s="238" t="s">
        <v>9813</v>
      </c>
      <c r="C132" s="238" t="s">
        <v>9969</v>
      </c>
      <c r="D132" s="238" t="s">
        <v>10018</v>
      </c>
      <c r="E132" s="238" t="s">
        <v>10019</v>
      </c>
    </row>
    <row r="133" spans="1:5">
      <c r="A133" s="238" t="s">
        <v>10011</v>
      </c>
      <c r="B133" s="238" t="s">
        <v>9844</v>
      </c>
      <c r="C133" s="238" t="s">
        <v>9972</v>
      </c>
      <c r="D133" s="238" t="s">
        <v>9973</v>
      </c>
      <c r="E133" s="238" t="s">
        <v>9974</v>
      </c>
    </row>
    <row r="134" spans="1:5">
      <c r="A134" s="238" t="s">
        <v>10011</v>
      </c>
      <c r="B134" s="238" t="s">
        <v>9844</v>
      </c>
      <c r="C134" s="238" t="s">
        <v>9975</v>
      </c>
      <c r="D134" s="238" t="s">
        <v>9976</v>
      </c>
      <c r="E134" s="238" t="s">
        <v>9977</v>
      </c>
    </row>
    <row r="135" spans="1:5">
      <c r="A135" s="238" t="s">
        <v>10011</v>
      </c>
      <c r="B135" s="238" t="s">
        <v>9844</v>
      </c>
      <c r="C135" s="238" t="s">
        <v>9978</v>
      </c>
      <c r="D135" s="238" t="s">
        <v>9979</v>
      </c>
      <c r="E135" s="238" t="s">
        <v>9980</v>
      </c>
    </row>
    <row r="136" spans="1:5">
      <c r="A136" s="238" t="s">
        <v>10011</v>
      </c>
      <c r="B136" s="238" t="s">
        <v>9844</v>
      </c>
      <c r="C136" s="238" t="s">
        <v>9981</v>
      </c>
      <c r="D136" s="238" t="s">
        <v>9982</v>
      </c>
      <c r="E136" s="238" t="s">
        <v>9983</v>
      </c>
    </row>
    <row r="137" spans="1:5">
      <c r="A137" s="238" t="s">
        <v>10011</v>
      </c>
      <c r="B137" s="238" t="s">
        <v>9844</v>
      </c>
      <c r="C137" s="238" t="s">
        <v>9984</v>
      </c>
      <c r="D137" s="238" t="s">
        <v>9985</v>
      </c>
      <c r="E137" s="238" t="s">
        <v>9983</v>
      </c>
    </row>
    <row r="138" spans="1:5">
      <c r="A138" s="238" t="s">
        <v>10011</v>
      </c>
      <c r="B138" s="238" t="s">
        <v>9844</v>
      </c>
      <c r="C138" s="238" t="s">
        <v>9986</v>
      </c>
      <c r="D138" s="238" t="s">
        <v>9987</v>
      </c>
      <c r="E138" s="238" t="s">
        <v>9988</v>
      </c>
    </row>
    <row r="139" spans="1:5">
      <c r="A139" s="238" t="s">
        <v>10011</v>
      </c>
      <c r="B139" s="238" t="s">
        <v>9844</v>
      </c>
      <c r="C139" s="238" t="s">
        <v>9989</v>
      </c>
      <c r="D139" s="238" t="s">
        <v>9990</v>
      </c>
      <c r="E139" s="238" t="s">
        <v>9991</v>
      </c>
    </row>
    <row r="140" spans="1:5">
      <c r="A140" s="238" t="s">
        <v>10011</v>
      </c>
      <c r="B140" s="238" t="s">
        <v>9844</v>
      </c>
      <c r="C140" s="238" t="s">
        <v>9992</v>
      </c>
      <c r="D140" s="238" t="s">
        <v>9993</v>
      </c>
      <c r="E140" s="238" t="s">
        <v>9994</v>
      </c>
    </row>
    <row r="141" spans="1:5">
      <c r="A141" s="238" t="s">
        <v>10011</v>
      </c>
      <c r="B141" s="238" t="s">
        <v>9868</v>
      </c>
      <c r="C141" s="238" t="s">
        <v>9951</v>
      </c>
      <c r="D141" s="238" t="s">
        <v>9995</v>
      </c>
      <c r="E141" s="238" t="s">
        <v>9996</v>
      </c>
    </row>
    <row r="142" spans="1:5">
      <c r="A142" s="238" t="s">
        <v>10011</v>
      </c>
      <c r="B142" s="238" t="s">
        <v>9868</v>
      </c>
      <c r="C142" s="238" t="s">
        <v>9948</v>
      </c>
      <c r="D142" s="238" t="s">
        <v>9997</v>
      </c>
      <c r="E142" s="238" t="s">
        <v>9998</v>
      </c>
    </row>
    <row r="143" spans="1:5">
      <c r="A143" s="238" t="s">
        <v>10011</v>
      </c>
      <c r="B143" s="238" t="s">
        <v>9868</v>
      </c>
      <c r="C143" s="238" t="s">
        <v>9999</v>
      </c>
      <c r="D143" s="238" t="s">
        <v>10000</v>
      </c>
      <c r="E143" s="238" t="s">
        <v>10001</v>
      </c>
    </row>
    <row r="144" spans="1:5">
      <c r="A144" s="238" t="s">
        <v>10011</v>
      </c>
      <c r="B144" s="238" t="s">
        <v>9868</v>
      </c>
      <c r="C144" s="238" t="s">
        <v>10002</v>
      </c>
      <c r="D144" s="238" t="s">
        <v>10003</v>
      </c>
      <c r="E144" s="238" t="s">
        <v>10004</v>
      </c>
    </row>
    <row r="145" spans="1:5">
      <c r="A145" s="238" t="s">
        <v>10011</v>
      </c>
      <c r="B145" s="238" t="s">
        <v>9868</v>
      </c>
      <c r="C145" s="238" t="s">
        <v>10005</v>
      </c>
      <c r="D145" s="238" t="s">
        <v>10006</v>
      </c>
      <c r="E145" s="238" t="s">
        <v>10007</v>
      </c>
    </row>
    <row r="146" spans="1:5">
      <c r="A146" s="238" t="s">
        <v>10011</v>
      </c>
      <c r="B146" s="238" t="s">
        <v>9868</v>
      </c>
      <c r="C146" s="238" t="s">
        <v>10008</v>
      </c>
      <c r="D146" s="238" t="s">
        <v>10009</v>
      </c>
      <c r="E146" s="238" t="s">
        <v>10010</v>
      </c>
    </row>
    <row r="147" spans="1:5">
      <c r="A147" s="238" t="s">
        <v>10011</v>
      </c>
      <c r="B147" s="238" t="s">
        <v>9887</v>
      </c>
      <c r="C147" s="238" t="s">
        <v>9888</v>
      </c>
      <c r="D147" s="238" t="s">
        <v>9889</v>
      </c>
      <c r="E147" s="238" t="s">
        <v>9890</v>
      </c>
    </row>
    <row r="148" spans="1:5">
      <c r="A148" s="238" t="s">
        <v>10011</v>
      </c>
      <c r="B148" s="238" t="s">
        <v>9887</v>
      </c>
      <c r="C148" s="238" t="s">
        <v>9891</v>
      </c>
      <c r="D148" s="238" t="s">
        <v>9892</v>
      </c>
      <c r="E148" s="238" t="s">
        <v>9893</v>
      </c>
    </row>
    <row r="149" spans="1:5">
      <c r="A149" s="238" t="s">
        <v>10011</v>
      </c>
      <c r="B149" s="238" t="s">
        <v>9887</v>
      </c>
      <c r="C149" s="238" t="s">
        <v>9894</v>
      </c>
      <c r="D149" s="238" t="s">
        <v>9895</v>
      </c>
      <c r="E149" s="238" t="s">
        <v>9896</v>
      </c>
    </row>
    <row r="150" spans="1:5">
      <c r="A150" s="238" t="s">
        <v>10011</v>
      </c>
      <c r="B150" s="238" t="s">
        <v>9887</v>
      </c>
      <c r="C150" s="238" t="s">
        <v>9897</v>
      </c>
      <c r="D150" s="238" t="s">
        <v>9898</v>
      </c>
      <c r="E150" s="238" t="s">
        <v>9899</v>
      </c>
    </row>
    <row r="151" spans="1:5">
      <c r="A151" s="238" t="s">
        <v>10011</v>
      </c>
      <c r="B151" s="392" t="s">
        <v>9904</v>
      </c>
      <c r="C151" s="392" t="s">
        <v>9905</v>
      </c>
      <c r="D151" s="392" t="s">
        <v>9906</v>
      </c>
      <c r="E151" s="238" t="s">
        <v>9907</v>
      </c>
    </row>
    <row r="152" spans="1:5">
      <c r="A152" s="238" t="s">
        <v>10011</v>
      </c>
      <c r="B152" s="392" t="s">
        <v>9904</v>
      </c>
      <c r="C152" s="392" t="s">
        <v>9894</v>
      </c>
      <c r="D152" s="392" t="s">
        <v>9908</v>
      </c>
      <c r="E152" s="392" t="s">
        <v>9909</v>
      </c>
    </row>
    <row r="153" spans="1:5">
      <c r="A153" s="238" t="s">
        <v>10011</v>
      </c>
      <c r="B153" s="392" t="s">
        <v>9904</v>
      </c>
      <c r="C153" s="392" t="s">
        <v>9888</v>
      </c>
      <c r="D153" s="392" t="s">
        <v>9910</v>
      </c>
      <c r="E153" s="392" t="s">
        <v>9911</v>
      </c>
    </row>
    <row r="154" spans="1:5">
      <c r="A154" s="238" t="s">
        <v>10011</v>
      </c>
      <c r="B154" s="392" t="s">
        <v>9904</v>
      </c>
      <c r="C154" s="392" t="s">
        <v>9891</v>
      </c>
      <c r="D154" s="392" t="s">
        <v>9910</v>
      </c>
      <c r="E154" s="392" t="s">
        <v>9911</v>
      </c>
    </row>
    <row r="155" spans="1:5">
      <c r="A155" s="248" t="s">
        <v>10020</v>
      </c>
      <c r="B155" s="249" t="s">
        <v>9813</v>
      </c>
      <c r="C155" s="270" t="s">
        <v>9814</v>
      </c>
      <c r="D155" s="249" t="s">
        <v>9913</v>
      </c>
      <c r="E155" s="270" t="s">
        <v>10021</v>
      </c>
    </row>
    <row r="156" spans="1:5">
      <c r="A156" s="248" t="s">
        <v>10020</v>
      </c>
      <c r="B156" s="249" t="s">
        <v>9813</v>
      </c>
      <c r="C156" s="270" t="s">
        <v>9814</v>
      </c>
      <c r="D156" s="249" t="s">
        <v>9815</v>
      </c>
      <c r="E156" s="270" t="s">
        <v>10022</v>
      </c>
    </row>
    <row r="157" spans="1:5">
      <c r="A157" s="248" t="s">
        <v>10020</v>
      </c>
      <c r="B157" s="249" t="s">
        <v>9813</v>
      </c>
      <c r="C157" s="238" t="s">
        <v>9817</v>
      </c>
      <c r="D157" s="249" t="s">
        <v>10023</v>
      </c>
    </row>
    <row r="158" spans="1:5">
      <c r="A158" s="248" t="s">
        <v>10020</v>
      </c>
      <c r="B158" s="249" t="s">
        <v>9813</v>
      </c>
      <c r="C158" s="249" t="s">
        <v>10024</v>
      </c>
      <c r="D158" s="249" t="s">
        <v>10025</v>
      </c>
    </row>
    <row r="159" spans="1:5">
      <c r="A159" s="248" t="s">
        <v>10020</v>
      </c>
      <c r="B159" s="249" t="s">
        <v>9813</v>
      </c>
      <c r="C159" s="249" t="s">
        <v>9826</v>
      </c>
      <c r="D159" s="249" t="s">
        <v>9827</v>
      </c>
    </row>
    <row r="160" spans="1:5">
      <c r="A160" s="248" t="s">
        <v>10020</v>
      </c>
      <c r="B160" s="249" t="s">
        <v>9813</v>
      </c>
      <c r="C160" s="238" t="s">
        <v>9829</v>
      </c>
      <c r="D160" s="238" t="s">
        <v>9830</v>
      </c>
    </row>
    <row r="161" spans="1:4">
      <c r="A161" s="248" t="s">
        <v>10020</v>
      </c>
      <c r="B161" s="248" t="s">
        <v>9844</v>
      </c>
      <c r="C161" s="238" t="s">
        <v>9832</v>
      </c>
      <c r="D161" s="238" t="s">
        <v>10026</v>
      </c>
    </row>
    <row r="162" spans="1:4">
      <c r="A162" s="248" t="s">
        <v>10020</v>
      </c>
      <c r="B162" s="248" t="s">
        <v>9844</v>
      </c>
      <c r="C162" s="238" t="s">
        <v>9835</v>
      </c>
      <c r="D162" s="238" t="s">
        <v>10027</v>
      </c>
    </row>
    <row r="163" spans="1:4">
      <c r="A163" s="248" t="s">
        <v>10020</v>
      </c>
      <c r="B163" s="248" t="s">
        <v>9844</v>
      </c>
      <c r="C163" s="238" t="s">
        <v>9838</v>
      </c>
      <c r="D163" s="238" t="s">
        <v>10028</v>
      </c>
    </row>
    <row r="164" spans="1:4">
      <c r="A164" s="248" t="s">
        <v>10020</v>
      </c>
      <c r="B164" s="248" t="s">
        <v>9844</v>
      </c>
      <c r="C164" s="238" t="s">
        <v>9841</v>
      </c>
      <c r="D164" s="238" t="s">
        <v>10029</v>
      </c>
    </row>
    <row r="165" spans="1:4">
      <c r="A165" s="248" t="s">
        <v>10020</v>
      </c>
      <c r="B165" s="248" t="s">
        <v>9844</v>
      </c>
      <c r="C165" s="238" t="s">
        <v>9845</v>
      </c>
      <c r="D165" s="238" t="s">
        <v>10030</v>
      </c>
    </row>
    <row r="166" spans="1:4">
      <c r="A166" s="248" t="s">
        <v>10020</v>
      </c>
      <c r="B166" s="248" t="s">
        <v>9844</v>
      </c>
      <c r="C166" s="238" t="s">
        <v>9848</v>
      </c>
      <c r="D166" s="238" t="s">
        <v>10031</v>
      </c>
    </row>
    <row r="167" spans="1:4">
      <c r="A167" s="248" t="s">
        <v>10020</v>
      </c>
      <c r="B167" s="248" t="s">
        <v>9844</v>
      </c>
      <c r="C167" s="238" t="s">
        <v>10032</v>
      </c>
      <c r="D167" s="238" t="s">
        <v>10033</v>
      </c>
    </row>
    <row r="168" spans="1:4">
      <c r="A168" s="248" t="s">
        <v>10020</v>
      </c>
      <c r="B168" s="248" t="s">
        <v>9844</v>
      </c>
      <c r="C168" s="238" t="s">
        <v>9860</v>
      </c>
      <c r="D168" s="238" t="s">
        <v>10034</v>
      </c>
    </row>
    <row r="169" spans="1:4">
      <c r="A169" s="248" t="s">
        <v>10020</v>
      </c>
      <c r="B169" s="248" t="s">
        <v>9844</v>
      </c>
      <c r="C169" s="238" t="s">
        <v>9863</v>
      </c>
      <c r="D169" s="238" t="s">
        <v>10035</v>
      </c>
    </row>
    <row r="170" spans="1:4">
      <c r="A170" s="248" t="s">
        <v>10020</v>
      </c>
      <c r="B170" s="248" t="s">
        <v>9844</v>
      </c>
      <c r="C170" s="238" t="s">
        <v>9865</v>
      </c>
      <c r="D170" s="238" t="s">
        <v>10036</v>
      </c>
    </row>
    <row r="171" spans="1:4">
      <c r="A171" s="248" t="s">
        <v>10020</v>
      </c>
      <c r="B171" s="248" t="s">
        <v>9844</v>
      </c>
      <c r="C171" s="554" t="s">
        <v>10037</v>
      </c>
      <c r="D171" s="238" t="s">
        <v>10038</v>
      </c>
    </row>
    <row r="172" spans="1:4">
      <c r="A172" s="248" t="s">
        <v>10020</v>
      </c>
      <c r="B172" s="248" t="s">
        <v>9868</v>
      </c>
      <c r="C172" s="238" t="s">
        <v>9869</v>
      </c>
      <c r="D172" s="238" t="s">
        <v>10039</v>
      </c>
    </row>
    <row r="173" spans="1:4">
      <c r="A173" s="248" t="s">
        <v>10020</v>
      </c>
      <c r="B173" s="248" t="s">
        <v>9868</v>
      </c>
      <c r="C173" s="238" t="s">
        <v>9999</v>
      </c>
      <c r="D173" s="238" t="s">
        <v>10040</v>
      </c>
    </row>
    <row r="174" spans="1:4">
      <c r="A174" s="248" t="s">
        <v>10020</v>
      </c>
      <c r="B174" s="248" t="s">
        <v>9868</v>
      </c>
      <c r="C174" s="238" t="s">
        <v>10008</v>
      </c>
      <c r="D174" s="238" t="s">
        <v>10041</v>
      </c>
    </row>
    <row r="175" spans="1:4">
      <c r="A175" s="248" t="s">
        <v>10020</v>
      </c>
      <c r="B175" s="248" t="s">
        <v>9868</v>
      </c>
      <c r="C175" s="238" t="s">
        <v>10005</v>
      </c>
      <c r="D175" s="238" t="s">
        <v>10042</v>
      </c>
    </row>
    <row r="176" spans="1:4">
      <c r="A176" s="248" t="s">
        <v>10020</v>
      </c>
      <c r="B176" s="248" t="s">
        <v>9887</v>
      </c>
      <c r="C176" s="238" t="s">
        <v>9888</v>
      </c>
      <c r="D176" s="238" t="s">
        <v>9889</v>
      </c>
    </row>
    <row r="177" spans="1:5">
      <c r="A177" s="248" t="s">
        <v>10020</v>
      </c>
      <c r="B177" s="248" t="s">
        <v>9887</v>
      </c>
      <c r="C177" s="238" t="s">
        <v>9891</v>
      </c>
      <c r="D177" s="238" t="s">
        <v>9892</v>
      </c>
    </row>
    <row r="178" spans="1:5">
      <c r="A178" s="248" t="s">
        <v>10020</v>
      </c>
      <c r="B178" s="248" t="s">
        <v>9887</v>
      </c>
      <c r="C178" s="238" t="s">
        <v>9894</v>
      </c>
      <c r="D178" s="238" t="s">
        <v>9895</v>
      </c>
    </row>
    <row r="179" spans="1:5">
      <c r="A179" s="248" t="s">
        <v>10020</v>
      </c>
      <c r="B179" s="248" t="s">
        <v>9887</v>
      </c>
      <c r="C179" s="238" t="s">
        <v>9897</v>
      </c>
      <c r="D179" s="238" t="s">
        <v>9898</v>
      </c>
    </row>
    <row r="180" spans="1:5">
      <c r="A180" s="248" t="s">
        <v>10020</v>
      </c>
      <c r="B180" s="248" t="s">
        <v>9887</v>
      </c>
      <c r="C180" s="238" t="s">
        <v>10043</v>
      </c>
      <c r="D180" s="238" t="s">
        <v>10044</v>
      </c>
    </row>
    <row r="181" spans="1:5">
      <c r="A181" s="248" t="s">
        <v>10020</v>
      </c>
      <c r="B181" s="248" t="s">
        <v>9900</v>
      </c>
      <c r="C181" s="238" t="s">
        <v>9901</v>
      </c>
      <c r="D181" s="238" t="s">
        <v>9902</v>
      </c>
    </row>
    <row r="182" spans="1:5">
      <c r="A182" s="248" t="s">
        <v>10020</v>
      </c>
      <c r="B182" s="392" t="s">
        <v>9904</v>
      </c>
      <c r="C182" s="392" t="s">
        <v>9905</v>
      </c>
      <c r="D182" s="392" t="s">
        <v>9906</v>
      </c>
      <c r="E182" s="238" t="s">
        <v>9907</v>
      </c>
    </row>
    <row r="183" spans="1:5">
      <c r="A183" s="248" t="s">
        <v>10020</v>
      </c>
      <c r="B183" s="392" t="s">
        <v>9904</v>
      </c>
      <c r="C183" s="392" t="s">
        <v>9894</v>
      </c>
      <c r="D183" s="392" t="s">
        <v>9908</v>
      </c>
      <c r="E183" s="392" t="s">
        <v>9909</v>
      </c>
    </row>
    <row r="184" spans="1:5">
      <c r="A184" s="248" t="s">
        <v>10020</v>
      </c>
      <c r="B184" s="392" t="s">
        <v>9904</v>
      </c>
      <c r="C184" s="392" t="s">
        <v>9888</v>
      </c>
      <c r="D184" s="392" t="s">
        <v>9910</v>
      </c>
      <c r="E184" s="392" t="s">
        <v>9911</v>
      </c>
    </row>
    <row r="185" spans="1:5">
      <c r="A185" s="248" t="s">
        <v>10020</v>
      </c>
      <c r="B185" s="392" t="s">
        <v>9904</v>
      </c>
      <c r="C185" s="392" t="s">
        <v>9891</v>
      </c>
      <c r="D185" s="392" t="s">
        <v>9910</v>
      </c>
      <c r="E185" s="392" t="s">
        <v>9911</v>
      </c>
    </row>
    <row r="186" spans="1:5">
      <c r="A186" s="248"/>
    </row>
  </sheetData>
  <autoFilter ref="A1:I164" xr:uid="{00000000-0009-0000-0000-00000D000000}"/>
  <phoneticPr fontId="123"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44" customWidth="1"/>
    <col min="2" max="2" width="10.59765625" style="144" customWidth="1"/>
    <col min="3" max="3" width="13.19921875" style="145" bestFit="1" customWidth="1"/>
    <col min="4" max="4" width="13.19921875" style="145" customWidth="1"/>
    <col min="5" max="6" width="14.296875" style="144" customWidth="1"/>
    <col min="7" max="7" width="20.19921875" style="145" bestFit="1" customWidth="1"/>
    <col min="8" max="8" width="14.296875" style="144" customWidth="1"/>
    <col min="9" max="11" width="10.59765625" style="137" customWidth="1"/>
    <col min="12" max="12" width="14.296875" style="144" customWidth="1"/>
    <col min="13" max="13" width="14.19921875" style="137" bestFit="1" customWidth="1"/>
    <col min="14" max="551" width="10.59765625" style="137" customWidth="1"/>
    <col min="552" max="16384" width="10.59765625" style="137"/>
  </cols>
  <sheetData>
    <row r="1" spans="1:14" ht="25.05" customHeight="1">
      <c r="A1" s="136" t="s">
        <v>10045</v>
      </c>
      <c r="B1" s="136" t="s">
        <v>10046</v>
      </c>
      <c r="C1" s="136" t="s">
        <v>28</v>
      </c>
      <c r="D1" s="136"/>
      <c r="E1" s="136" t="s">
        <v>133</v>
      </c>
      <c r="F1" s="136" t="s">
        <v>10047</v>
      </c>
      <c r="G1" s="136" t="s">
        <v>10048</v>
      </c>
      <c r="H1" s="136" t="s">
        <v>10049</v>
      </c>
      <c r="I1" s="136" t="s">
        <v>10050</v>
      </c>
      <c r="J1" s="136" t="s">
        <v>9208</v>
      </c>
      <c r="K1" s="136" t="s">
        <v>10051</v>
      </c>
      <c r="L1" s="136" t="s">
        <v>152</v>
      </c>
      <c r="M1" s="136" t="s">
        <v>10052</v>
      </c>
    </row>
    <row r="2" spans="1:14" ht="22.95" customHeight="1">
      <c r="A2" s="138" t="s">
        <v>10053</v>
      </c>
      <c r="B2" s="138">
        <v>4259</v>
      </c>
      <c r="C2" s="139" t="s">
        <v>191</v>
      </c>
      <c r="D2" s="139" t="str">
        <f t="shared" ref="D2:D65" si="0">C2&amp;E2</f>
        <v>八里水灣店1</v>
      </c>
      <c r="E2" s="138">
        <v>1</v>
      </c>
      <c r="F2" s="138" t="s">
        <v>10054</v>
      </c>
      <c r="G2" s="139" t="s">
        <v>10055</v>
      </c>
      <c r="H2" s="138" t="s">
        <v>10056</v>
      </c>
      <c r="I2" s="140" t="s">
        <v>10057</v>
      </c>
      <c r="J2" s="141" t="s">
        <v>7</v>
      </c>
      <c r="K2" s="142" t="s">
        <v>176</v>
      </c>
      <c r="L2" s="138"/>
      <c r="M2" s="141"/>
      <c r="N2" s="190" t="s">
        <v>10058</v>
      </c>
    </row>
    <row r="3" spans="1:14" ht="22.95" customHeight="1">
      <c r="A3" s="138" t="s">
        <v>10059</v>
      </c>
      <c r="B3" s="138">
        <v>4259</v>
      </c>
      <c r="C3" s="139" t="s">
        <v>191</v>
      </c>
      <c r="D3" s="139" t="str">
        <f t="shared" si="0"/>
        <v>八里水灣店2</v>
      </c>
      <c r="E3" s="138">
        <v>2</v>
      </c>
      <c r="F3" s="138" t="s">
        <v>10060</v>
      </c>
      <c r="G3" s="139" t="s">
        <v>10061</v>
      </c>
      <c r="H3" s="138" t="s">
        <v>10062</v>
      </c>
      <c r="I3" s="140" t="s">
        <v>10063</v>
      </c>
      <c r="J3" s="141" t="s">
        <v>7</v>
      </c>
      <c r="K3" s="142" t="s">
        <v>176</v>
      </c>
      <c r="L3" s="138"/>
      <c r="M3" s="141"/>
      <c r="N3" s="190" t="s">
        <v>10058</v>
      </c>
    </row>
    <row r="4" spans="1:14" ht="22.95" customHeight="1">
      <c r="A4" s="138" t="s">
        <v>10064</v>
      </c>
      <c r="B4" s="138">
        <v>2306</v>
      </c>
      <c r="C4" s="139" t="s">
        <v>1836</v>
      </c>
      <c r="D4" s="139" t="str">
        <f t="shared" si="0"/>
        <v>八里凱旋門1</v>
      </c>
      <c r="E4" s="138">
        <v>1</v>
      </c>
      <c r="F4" s="138" t="s">
        <v>10065</v>
      </c>
      <c r="G4" s="139" t="s">
        <v>10066</v>
      </c>
      <c r="H4" s="138" t="s">
        <v>10056</v>
      </c>
      <c r="I4" s="140" t="s">
        <v>10063</v>
      </c>
      <c r="J4" s="141" t="s">
        <v>7</v>
      </c>
      <c r="K4" s="142" t="s">
        <v>176</v>
      </c>
      <c r="L4" s="138"/>
      <c r="M4" s="141"/>
      <c r="N4" s="190" t="s">
        <v>10058</v>
      </c>
    </row>
    <row r="5" spans="1:14" ht="22.95" customHeight="1">
      <c r="A5" s="138" t="s">
        <v>10067</v>
      </c>
      <c r="B5" s="138">
        <v>2306</v>
      </c>
      <c r="C5" s="139" t="s">
        <v>1836</v>
      </c>
      <c r="D5" s="139" t="str">
        <f t="shared" si="0"/>
        <v>八里凱旋門2</v>
      </c>
      <c r="E5" s="138">
        <v>2</v>
      </c>
      <c r="F5" s="138" t="s">
        <v>10068</v>
      </c>
      <c r="G5" s="139" t="s">
        <v>10069</v>
      </c>
      <c r="H5" s="138" t="s">
        <v>10056</v>
      </c>
      <c r="I5" s="140" t="s">
        <v>10063</v>
      </c>
      <c r="J5" s="141" t="s">
        <v>7</v>
      </c>
      <c r="K5" s="142" t="s">
        <v>176</v>
      </c>
      <c r="L5" s="138"/>
      <c r="M5" s="141"/>
      <c r="N5" s="190" t="s">
        <v>10058</v>
      </c>
    </row>
    <row r="6" spans="1:14" ht="22.95" customHeight="1">
      <c r="A6" s="138" t="s">
        <v>10070</v>
      </c>
      <c r="B6" s="138">
        <v>4243</v>
      </c>
      <c r="C6" s="139" t="s">
        <v>1848</v>
      </c>
      <c r="D6" s="139" t="str">
        <f t="shared" si="0"/>
        <v>八里聖心店1</v>
      </c>
      <c r="E6" s="138">
        <v>1</v>
      </c>
      <c r="F6" s="138" t="s">
        <v>10071</v>
      </c>
      <c r="G6" s="139" t="s">
        <v>10072</v>
      </c>
      <c r="H6" s="138" t="s">
        <v>10056</v>
      </c>
      <c r="I6" s="140" t="s">
        <v>10063</v>
      </c>
      <c r="J6" s="141" t="s">
        <v>7</v>
      </c>
      <c r="K6" s="142" t="s">
        <v>176</v>
      </c>
      <c r="L6" s="138"/>
      <c r="M6" s="141"/>
      <c r="N6" s="190" t="s">
        <v>10058</v>
      </c>
    </row>
    <row r="7" spans="1:14" ht="22.95" customHeight="1">
      <c r="A7" s="138" t="s">
        <v>10073</v>
      </c>
      <c r="B7" s="138">
        <v>4243</v>
      </c>
      <c r="C7" s="139" t="s">
        <v>1848</v>
      </c>
      <c r="D7" s="139" t="str">
        <f t="shared" si="0"/>
        <v>八里聖心店2</v>
      </c>
      <c r="E7" s="138">
        <v>2</v>
      </c>
      <c r="F7" s="138" t="s">
        <v>10074</v>
      </c>
      <c r="G7" s="139" t="s">
        <v>10075</v>
      </c>
      <c r="H7" s="138" t="s">
        <v>10056</v>
      </c>
      <c r="I7" s="140" t="s">
        <v>10063</v>
      </c>
      <c r="J7" s="141" t="s">
        <v>7</v>
      </c>
      <c r="K7" s="142" t="s">
        <v>176</v>
      </c>
      <c r="L7" s="138"/>
      <c r="M7" s="141"/>
      <c r="N7" s="190" t="s">
        <v>10058</v>
      </c>
    </row>
    <row r="8" spans="1:14" ht="22.95" customHeight="1">
      <c r="A8" s="138" t="s">
        <v>10076</v>
      </c>
      <c r="B8" s="138">
        <v>3458</v>
      </c>
      <c r="C8" s="139" t="s">
        <v>1852</v>
      </c>
      <c r="D8" s="139" t="str">
        <f t="shared" si="0"/>
        <v>八里龍米店2</v>
      </c>
      <c r="E8" s="138">
        <v>2</v>
      </c>
      <c r="F8" s="138" t="s">
        <v>10077</v>
      </c>
      <c r="G8" s="139" t="s">
        <v>10078</v>
      </c>
      <c r="H8" s="138" t="s">
        <v>10062</v>
      </c>
      <c r="I8" s="140" t="s">
        <v>10063</v>
      </c>
      <c r="J8" s="141" t="s">
        <v>7</v>
      </c>
      <c r="K8" s="142" t="s">
        <v>176</v>
      </c>
      <c r="L8" s="138"/>
      <c r="M8" s="141"/>
      <c r="N8" s="190" t="s">
        <v>10058</v>
      </c>
    </row>
    <row r="9" spans="1:14" ht="22.95" customHeight="1">
      <c r="A9" s="138" t="s">
        <v>10079</v>
      </c>
      <c r="B9" s="138">
        <v>2442</v>
      </c>
      <c r="C9" s="139" t="s">
        <v>194</v>
      </c>
      <c r="D9" s="139" t="str">
        <f t="shared" si="0"/>
        <v>北縣商港店1</v>
      </c>
      <c r="E9" s="138">
        <v>1</v>
      </c>
      <c r="F9" s="138" t="s">
        <v>10080</v>
      </c>
      <c r="G9" s="139" t="s">
        <v>10081</v>
      </c>
      <c r="H9" s="138" t="s">
        <v>10056</v>
      </c>
      <c r="I9" s="140" t="s">
        <v>10063</v>
      </c>
      <c r="J9" s="141" t="s">
        <v>7</v>
      </c>
      <c r="K9" s="142" t="s">
        <v>176</v>
      </c>
      <c r="L9" s="138"/>
      <c r="M9" s="141"/>
      <c r="N9" s="190" t="s">
        <v>10058</v>
      </c>
    </row>
    <row r="10" spans="1:14" ht="22.95" customHeight="1">
      <c r="A10" s="138" t="s">
        <v>10082</v>
      </c>
      <c r="B10" s="138">
        <v>2442</v>
      </c>
      <c r="C10" s="139" t="s">
        <v>194</v>
      </c>
      <c r="D10" s="139" t="str">
        <f t="shared" si="0"/>
        <v>北縣商港店2</v>
      </c>
      <c r="E10" s="138">
        <v>2</v>
      </c>
      <c r="F10" s="138" t="s">
        <v>10083</v>
      </c>
      <c r="G10" s="139" t="s">
        <v>10084</v>
      </c>
      <c r="H10" s="138" t="s">
        <v>10056</v>
      </c>
      <c r="I10" s="140" t="s">
        <v>10063</v>
      </c>
      <c r="J10" s="141" t="s">
        <v>7</v>
      </c>
      <c r="K10" s="142" t="s">
        <v>176</v>
      </c>
      <c r="L10" s="138"/>
      <c r="M10" s="141"/>
      <c r="N10" s="190" t="s">
        <v>10058</v>
      </c>
    </row>
    <row r="11" spans="1:14" ht="22.95" customHeight="1">
      <c r="A11" s="138" t="s">
        <v>10085</v>
      </c>
      <c r="B11" s="138">
        <v>2237</v>
      </c>
      <c r="C11" s="139" t="s">
        <v>10086</v>
      </c>
      <c r="D11" s="139" t="str">
        <f t="shared" si="0"/>
        <v>北縣芝蘭店1</v>
      </c>
      <c r="E11" s="138">
        <v>1</v>
      </c>
      <c r="F11" s="138" t="s">
        <v>10087</v>
      </c>
      <c r="G11" s="139" t="s">
        <v>10088</v>
      </c>
      <c r="H11" s="138" t="s">
        <v>10056</v>
      </c>
      <c r="I11" s="140" t="s">
        <v>10063</v>
      </c>
      <c r="J11" s="141" t="s">
        <v>4</v>
      </c>
      <c r="K11" s="142" t="s">
        <v>176</v>
      </c>
      <c r="L11" s="138"/>
      <c r="M11" s="141"/>
      <c r="N11" s="190" t="s">
        <v>10058</v>
      </c>
    </row>
    <row r="12" spans="1:14" ht="22.95" customHeight="1">
      <c r="A12" s="138" t="s">
        <v>10089</v>
      </c>
      <c r="B12" s="138">
        <v>2237</v>
      </c>
      <c r="C12" s="139" t="s">
        <v>10086</v>
      </c>
      <c r="D12" s="139" t="str">
        <f t="shared" si="0"/>
        <v>北縣芝蘭店2</v>
      </c>
      <c r="E12" s="138">
        <v>2</v>
      </c>
      <c r="F12" s="138" t="s">
        <v>10090</v>
      </c>
      <c r="G12" s="139" t="s">
        <v>10091</v>
      </c>
      <c r="H12" s="138" t="s">
        <v>10056</v>
      </c>
      <c r="I12" s="140" t="s">
        <v>10063</v>
      </c>
      <c r="J12" s="141" t="s">
        <v>4</v>
      </c>
      <c r="K12" s="142" t="s">
        <v>176</v>
      </c>
      <c r="L12" s="138"/>
      <c r="M12" s="141"/>
      <c r="N12" s="190" t="s">
        <v>10058</v>
      </c>
    </row>
    <row r="13" spans="1:14" ht="22.95" customHeight="1">
      <c r="A13" s="138" t="s">
        <v>10092</v>
      </c>
      <c r="B13" s="138">
        <v>3359</v>
      </c>
      <c r="C13" s="139" t="s">
        <v>1856</v>
      </c>
      <c r="D13" s="139" t="str">
        <f t="shared" si="0"/>
        <v>三重金陵店1</v>
      </c>
      <c r="E13" s="138">
        <v>1</v>
      </c>
      <c r="F13" s="138" t="s">
        <v>10093</v>
      </c>
      <c r="G13" s="139" t="s">
        <v>10094</v>
      </c>
      <c r="H13" s="138" t="s">
        <v>10062</v>
      </c>
      <c r="I13" s="140" t="s">
        <v>10095</v>
      </c>
      <c r="J13" s="141" t="s">
        <v>9</v>
      </c>
      <c r="K13" s="142" t="s">
        <v>176</v>
      </c>
      <c r="L13" s="138" t="s">
        <v>62</v>
      </c>
      <c r="M13" s="141"/>
      <c r="N13" s="190" t="s">
        <v>10058</v>
      </c>
    </row>
    <row r="14" spans="1:14" ht="22.95" customHeight="1">
      <c r="A14" s="138" t="s">
        <v>10096</v>
      </c>
      <c r="B14" s="138">
        <v>3359</v>
      </c>
      <c r="C14" s="139" t="s">
        <v>1856</v>
      </c>
      <c r="D14" s="139" t="str">
        <f t="shared" si="0"/>
        <v>三重金陵店2</v>
      </c>
      <c r="E14" s="138">
        <v>2</v>
      </c>
      <c r="F14" s="138" t="s">
        <v>10097</v>
      </c>
      <c r="G14" s="139" t="s">
        <v>10098</v>
      </c>
      <c r="H14" s="138" t="s">
        <v>10062</v>
      </c>
      <c r="I14" s="140" t="s">
        <v>10095</v>
      </c>
      <c r="J14" s="141" t="s">
        <v>9</v>
      </c>
      <c r="K14" s="142" t="s">
        <v>176</v>
      </c>
      <c r="L14" s="138" t="s">
        <v>62</v>
      </c>
      <c r="M14" s="141"/>
      <c r="N14" s="190" t="s">
        <v>10058</v>
      </c>
    </row>
    <row r="15" spans="1:14" ht="22.95" customHeight="1">
      <c r="A15" s="138" t="s">
        <v>10099</v>
      </c>
      <c r="B15" s="138" t="s">
        <v>80</v>
      </c>
      <c r="C15" s="139" t="s">
        <v>967</v>
      </c>
      <c r="D15" s="139" t="str">
        <f t="shared" si="0"/>
        <v>三重三民店1</v>
      </c>
      <c r="E15" s="138">
        <v>1</v>
      </c>
      <c r="F15" s="138" t="s">
        <v>10100</v>
      </c>
      <c r="G15" s="139" t="s">
        <v>10101</v>
      </c>
      <c r="H15" s="138" t="s">
        <v>10056</v>
      </c>
      <c r="I15" s="140" t="s">
        <v>10063</v>
      </c>
      <c r="J15" s="141" t="s">
        <v>9</v>
      </c>
      <c r="K15" s="142" t="s">
        <v>176</v>
      </c>
      <c r="L15" s="138"/>
      <c r="M15" s="141"/>
      <c r="N15" s="190" t="s">
        <v>10058</v>
      </c>
    </row>
    <row r="16" spans="1:14" ht="22.95" customHeight="1">
      <c r="A16" s="138" t="s">
        <v>10102</v>
      </c>
      <c r="B16" s="138" t="s">
        <v>80</v>
      </c>
      <c r="C16" s="139" t="s">
        <v>967</v>
      </c>
      <c r="D16" s="139" t="str">
        <f t="shared" si="0"/>
        <v>三重三民店2</v>
      </c>
      <c r="E16" s="138">
        <v>2</v>
      </c>
      <c r="F16" s="138" t="s">
        <v>10103</v>
      </c>
      <c r="G16" s="139" t="s">
        <v>10104</v>
      </c>
      <c r="H16" s="138" t="s">
        <v>10105</v>
      </c>
      <c r="I16" s="140" t="s">
        <v>10057</v>
      </c>
      <c r="J16" s="141" t="s">
        <v>9</v>
      </c>
      <c r="K16" s="142" t="s">
        <v>176</v>
      </c>
      <c r="L16" s="138"/>
      <c r="M16" s="141"/>
      <c r="N16" s="190" t="s">
        <v>10058</v>
      </c>
    </row>
    <row r="17" spans="1:14" ht="22.95" customHeight="1">
      <c r="A17" s="138" t="s">
        <v>10106</v>
      </c>
      <c r="B17" s="138">
        <v>2303</v>
      </c>
      <c r="C17" s="139" t="s">
        <v>1725</v>
      </c>
      <c r="D17" s="139" t="str">
        <f t="shared" si="0"/>
        <v>三重三和夜市1</v>
      </c>
      <c r="E17" s="138">
        <v>1</v>
      </c>
      <c r="F17" s="138" t="s">
        <v>10107</v>
      </c>
      <c r="G17" s="139" t="s">
        <v>10108</v>
      </c>
      <c r="H17" s="138" t="s">
        <v>10056</v>
      </c>
      <c r="I17" s="140" t="s">
        <v>10095</v>
      </c>
      <c r="J17" s="141" t="s">
        <v>9</v>
      </c>
      <c r="K17" s="142" t="s">
        <v>176</v>
      </c>
      <c r="L17" s="138"/>
      <c r="M17" s="141"/>
      <c r="N17" s="190" t="s">
        <v>10058</v>
      </c>
    </row>
    <row r="18" spans="1:14" ht="22.95" customHeight="1">
      <c r="A18" s="138" t="s">
        <v>10109</v>
      </c>
      <c r="B18" s="138">
        <v>2303</v>
      </c>
      <c r="C18" s="139" t="s">
        <v>1725</v>
      </c>
      <c r="D18" s="139" t="str">
        <f t="shared" si="0"/>
        <v>三重三和夜市2</v>
      </c>
      <c r="E18" s="138">
        <v>2</v>
      </c>
      <c r="F18" s="138" t="s">
        <v>10110</v>
      </c>
      <c r="G18" s="139" t="s">
        <v>10111</v>
      </c>
      <c r="H18" s="138" t="s">
        <v>10056</v>
      </c>
      <c r="I18" s="140" t="s">
        <v>10095</v>
      </c>
      <c r="J18" s="141" t="s">
        <v>9</v>
      </c>
      <c r="K18" s="142" t="s">
        <v>176</v>
      </c>
      <c r="L18" s="138"/>
      <c r="M18" s="141"/>
      <c r="N18" s="190" t="s">
        <v>10058</v>
      </c>
    </row>
    <row r="19" spans="1:14" ht="22.95" customHeight="1">
      <c r="A19" s="138" t="s">
        <v>10112</v>
      </c>
      <c r="B19" s="138">
        <v>2543</v>
      </c>
      <c r="C19" s="139" t="s">
        <v>295</v>
      </c>
      <c r="D19" s="139" t="str">
        <f t="shared" si="0"/>
        <v>三重大仁店1</v>
      </c>
      <c r="E19" s="138">
        <v>1</v>
      </c>
      <c r="F19" s="138" t="s">
        <v>10113</v>
      </c>
      <c r="G19" s="139" t="s">
        <v>10114</v>
      </c>
      <c r="H19" s="138" t="s">
        <v>10056</v>
      </c>
      <c r="I19" s="140" t="s">
        <v>10063</v>
      </c>
      <c r="J19" s="141" t="s">
        <v>9</v>
      </c>
      <c r="K19" s="142" t="s">
        <v>176</v>
      </c>
      <c r="L19" s="138"/>
      <c r="M19" s="141"/>
      <c r="N19" s="190" t="s">
        <v>10058</v>
      </c>
    </row>
    <row r="20" spans="1:14" ht="22.95" customHeight="1">
      <c r="A20" s="138" t="s">
        <v>10115</v>
      </c>
      <c r="B20" s="138">
        <v>2543</v>
      </c>
      <c r="C20" s="139" t="s">
        <v>295</v>
      </c>
      <c r="D20" s="139" t="str">
        <f t="shared" si="0"/>
        <v>三重大仁店2</v>
      </c>
      <c r="E20" s="138">
        <v>2</v>
      </c>
      <c r="F20" s="138" t="s">
        <v>10116</v>
      </c>
      <c r="G20" s="139" t="s">
        <v>10117</v>
      </c>
      <c r="H20" s="138" t="s">
        <v>10056</v>
      </c>
      <c r="I20" s="140" t="s">
        <v>10063</v>
      </c>
      <c r="J20" s="141" t="s">
        <v>9</v>
      </c>
      <c r="K20" s="142" t="s">
        <v>176</v>
      </c>
      <c r="L20" s="138"/>
      <c r="M20" s="141"/>
      <c r="N20" s="190" t="s">
        <v>10058</v>
      </c>
    </row>
    <row r="21" spans="1:14" ht="22.95" customHeight="1">
      <c r="A21" s="138" t="s">
        <v>10118</v>
      </c>
      <c r="B21" s="138">
        <v>4134</v>
      </c>
      <c r="C21" s="139" t="s">
        <v>804</v>
      </c>
      <c r="D21" s="139" t="str">
        <f t="shared" si="0"/>
        <v>三重大同南1</v>
      </c>
      <c r="E21" s="138">
        <v>1</v>
      </c>
      <c r="F21" s="138" t="s">
        <v>10119</v>
      </c>
      <c r="G21" s="139" t="s">
        <v>10120</v>
      </c>
      <c r="H21" s="138" t="s">
        <v>10062</v>
      </c>
      <c r="I21" s="140" t="s">
        <v>10063</v>
      </c>
      <c r="J21" s="141" t="s">
        <v>9</v>
      </c>
      <c r="K21" s="142" t="s">
        <v>176</v>
      </c>
      <c r="L21" s="138"/>
      <c r="M21" s="141"/>
      <c r="N21" s="190" t="s">
        <v>10058</v>
      </c>
    </row>
    <row r="22" spans="1:14" ht="22.95" customHeight="1">
      <c r="A22" s="138" t="s">
        <v>10121</v>
      </c>
      <c r="B22" s="138">
        <v>4134</v>
      </c>
      <c r="C22" s="139" t="s">
        <v>804</v>
      </c>
      <c r="D22" s="139" t="str">
        <f t="shared" si="0"/>
        <v>三重大同南2</v>
      </c>
      <c r="E22" s="138">
        <v>2</v>
      </c>
      <c r="F22" s="138" t="s">
        <v>10122</v>
      </c>
      <c r="G22" s="139" t="s">
        <v>10123</v>
      </c>
      <c r="H22" s="138" t="s">
        <v>10062</v>
      </c>
      <c r="I22" s="140" t="s">
        <v>10063</v>
      </c>
      <c r="J22" s="141" t="s">
        <v>9</v>
      </c>
      <c r="K22" s="142" t="s">
        <v>176</v>
      </c>
      <c r="L22" s="138"/>
      <c r="M22" s="141"/>
      <c r="N22" s="190" t="s">
        <v>10058</v>
      </c>
    </row>
    <row r="23" spans="1:14" ht="22.95" customHeight="1">
      <c r="A23" s="138" t="s">
        <v>10124</v>
      </c>
      <c r="B23" s="138" t="s">
        <v>68</v>
      </c>
      <c r="C23" s="139" t="s">
        <v>512</v>
      </c>
      <c r="D23" s="139" t="str">
        <f t="shared" si="0"/>
        <v>三重大有店1</v>
      </c>
      <c r="E23" s="138">
        <v>1</v>
      </c>
      <c r="F23" s="138" t="s">
        <v>10125</v>
      </c>
      <c r="G23" s="139" t="s">
        <v>10126</v>
      </c>
      <c r="H23" s="138" t="s">
        <v>10062</v>
      </c>
      <c r="I23" s="140" t="s">
        <v>10063</v>
      </c>
      <c r="J23" s="141" t="s">
        <v>9</v>
      </c>
      <c r="K23" s="142" t="s">
        <v>176</v>
      </c>
      <c r="L23" s="138"/>
      <c r="M23" s="141"/>
      <c r="N23" s="190" t="s">
        <v>10058</v>
      </c>
    </row>
    <row r="24" spans="1:14" ht="22.95" customHeight="1">
      <c r="A24" s="138" t="s">
        <v>10127</v>
      </c>
      <c r="B24" s="138" t="s">
        <v>68</v>
      </c>
      <c r="C24" s="139" t="s">
        <v>512</v>
      </c>
      <c r="D24" s="139" t="str">
        <f t="shared" si="0"/>
        <v>三重大有店2</v>
      </c>
      <c r="E24" s="138">
        <v>2</v>
      </c>
      <c r="F24" s="138" t="s">
        <v>10128</v>
      </c>
      <c r="G24" s="139" t="s">
        <v>10129</v>
      </c>
      <c r="H24" s="138" t="s">
        <v>10062</v>
      </c>
      <c r="I24" s="140" t="s">
        <v>10057</v>
      </c>
      <c r="J24" s="141" t="s">
        <v>9</v>
      </c>
      <c r="K24" s="142" t="s">
        <v>176</v>
      </c>
      <c r="L24" s="138"/>
      <c r="M24" s="141"/>
      <c r="N24" s="190" t="s">
        <v>10058</v>
      </c>
    </row>
    <row r="25" spans="1:14" ht="22.95" customHeight="1">
      <c r="A25" s="138" t="s">
        <v>10130</v>
      </c>
      <c r="B25" s="138">
        <v>4560</v>
      </c>
      <c r="C25" s="139" t="s">
        <v>263</v>
      </c>
      <c r="D25" s="139" t="str">
        <f t="shared" si="0"/>
        <v>三重大院店1</v>
      </c>
      <c r="E25" s="138">
        <v>1</v>
      </c>
      <c r="F25" s="138" t="s">
        <v>10131</v>
      </c>
      <c r="G25" s="139" t="s">
        <v>10132</v>
      </c>
      <c r="H25" s="138" t="s">
        <v>10062</v>
      </c>
      <c r="I25" s="140" t="s">
        <v>10057</v>
      </c>
      <c r="J25" s="141" t="s">
        <v>9</v>
      </c>
      <c r="K25" s="142" t="s">
        <v>176</v>
      </c>
      <c r="L25" s="138"/>
      <c r="M25" s="141"/>
      <c r="N25" s="190" t="s">
        <v>10058</v>
      </c>
    </row>
    <row r="26" spans="1:14" ht="22.95" customHeight="1">
      <c r="A26" s="138" t="s">
        <v>10133</v>
      </c>
      <c r="B26" s="138">
        <v>4560</v>
      </c>
      <c r="C26" s="139" t="s">
        <v>263</v>
      </c>
      <c r="D26" s="139" t="str">
        <f t="shared" si="0"/>
        <v>三重大院店2</v>
      </c>
      <c r="E26" s="138">
        <v>2</v>
      </c>
      <c r="F26" s="138" t="s">
        <v>10134</v>
      </c>
      <c r="G26" s="139" t="s">
        <v>10135</v>
      </c>
      <c r="H26" s="138" t="s">
        <v>10062</v>
      </c>
      <c r="I26" s="140" t="s">
        <v>10063</v>
      </c>
      <c r="J26" s="141" t="s">
        <v>9</v>
      </c>
      <c r="K26" s="142" t="s">
        <v>176</v>
      </c>
      <c r="L26" s="138"/>
      <c r="M26" s="141"/>
      <c r="N26" s="190" t="s">
        <v>10058</v>
      </c>
    </row>
    <row r="27" spans="1:14" ht="22.95" customHeight="1">
      <c r="A27" s="138" t="s">
        <v>10136</v>
      </c>
      <c r="B27" s="138">
        <v>2619</v>
      </c>
      <c r="C27" s="139" t="s">
        <v>397</v>
      </c>
      <c r="D27" s="139" t="str">
        <f t="shared" si="0"/>
        <v>三重大榮店1</v>
      </c>
      <c r="E27" s="138">
        <v>1</v>
      </c>
      <c r="F27" s="138" t="s">
        <v>10137</v>
      </c>
      <c r="G27" s="139" t="s">
        <v>10138</v>
      </c>
      <c r="H27" s="138" t="s">
        <v>10056</v>
      </c>
      <c r="I27" s="140" t="s">
        <v>10063</v>
      </c>
      <c r="J27" s="141" t="s">
        <v>9</v>
      </c>
      <c r="K27" s="142" t="s">
        <v>176</v>
      </c>
      <c r="L27" s="138"/>
      <c r="M27" s="141"/>
      <c r="N27" s="190" t="s">
        <v>10058</v>
      </c>
    </row>
    <row r="28" spans="1:14" ht="22.95" customHeight="1">
      <c r="A28" s="138" t="s">
        <v>10139</v>
      </c>
      <c r="B28" s="138">
        <v>2619</v>
      </c>
      <c r="C28" s="139" t="s">
        <v>397</v>
      </c>
      <c r="D28" s="139" t="str">
        <f t="shared" si="0"/>
        <v>三重大榮店2</v>
      </c>
      <c r="E28" s="138">
        <v>2</v>
      </c>
      <c r="F28" s="138" t="s">
        <v>10140</v>
      </c>
      <c r="G28" s="139" t="s">
        <v>10141</v>
      </c>
      <c r="H28" s="138" t="s">
        <v>10062</v>
      </c>
      <c r="I28" s="140" t="s">
        <v>10063</v>
      </c>
      <c r="J28" s="141" t="s">
        <v>9</v>
      </c>
      <c r="K28" s="142" t="s">
        <v>176</v>
      </c>
      <c r="L28" s="138"/>
      <c r="M28" s="141"/>
      <c r="N28" s="190" t="s">
        <v>10058</v>
      </c>
    </row>
    <row r="29" spans="1:14" ht="22.95" customHeight="1">
      <c r="A29" s="138" t="s">
        <v>10142</v>
      </c>
      <c r="B29" s="138">
        <v>2042</v>
      </c>
      <c r="C29" s="139" t="s">
        <v>1698</v>
      </c>
      <c r="D29" s="139" t="str">
        <f t="shared" si="0"/>
        <v>三重中央北店1</v>
      </c>
      <c r="E29" s="138">
        <v>1</v>
      </c>
      <c r="F29" s="138" t="s">
        <v>10143</v>
      </c>
      <c r="G29" s="139" t="s">
        <v>10144</v>
      </c>
      <c r="H29" s="138" t="s">
        <v>10056</v>
      </c>
      <c r="I29" s="140" t="s">
        <v>10063</v>
      </c>
      <c r="J29" s="141" t="s">
        <v>9</v>
      </c>
      <c r="K29" s="142" t="s">
        <v>176</v>
      </c>
      <c r="L29" s="138"/>
      <c r="M29" s="141"/>
      <c r="N29" s="190" t="s">
        <v>10058</v>
      </c>
    </row>
    <row r="30" spans="1:14" ht="22.95" customHeight="1">
      <c r="A30" s="138" t="s">
        <v>10145</v>
      </c>
      <c r="B30" s="138">
        <v>2042</v>
      </c>
      <c r="C30" s="139" t="s">
        <v>1698</v>
      </c>
      <c r="D30" s="139" t="str">
        <f t="shared" si="0"/>
        <v>三重中央北店2</v>
      </c>
      <c r="E30" s="138">
        <v>2</v>
      </c>
      <c r="F30" s="138" t="s">
        <v>10146</v>
      </c>
      <c r="G30" s="139" t="s">
        <v>10147</v>
      </c>
      <c r="H30" s="138" t="s">
        <v>10056</v>
      </c>
      <c r="I30" s="140" t="s">
        <v>10057</v>
      </c>
      <c r="J30" s="141" t="s">
        <v>9</v>
      </c>
      <c r="K30" s="142" t="s">
        <v>176</v>
      </c>
      <c r="L30" s="138"/>
      <c r="M30" s="141"/>
      <c r="N30" s="190" t="s">
        <v>10058</v>
      </c>
    </row>
    <row r="31" spans="1:14" ht="22.95" customHeight="1">
      <c r="A31" s="138" t="s">
        <v>10148</v>
      </c>
      <c r="B31" s="138">
        <v>4083</v>
      </c>
      <c r="C31" s="139" t="s">
        <v>340</v>
      </c>
      <c r="D31" s="139" t="str">
        <f t="shared" si="0"/>
        <v>三重中央南1</v>
      </c>
      <c r="E31" s="138">
        <v>1</v>
      </c>
      <c r="F31" s="138" t="s">
        <v>10149</v>
      </c>
      <c r="G31" s="139" t="s">
        <v>10150</v>
      </c>
      <c r="H31" s="138" t="s">
        <v>10105</v>
      </c>
      <c r="I31" s="140" t="s">
        <v>10063</v>
      </c>
      <c r="J31" s="141" t="s">
        <v>9</v>
      </c>
      <c r="K31" s="142" t="s">
        <v>176</v>
      </c>
      <c r="L31" s="138"/>
      <c r="M31" s="141"/>
      <c r="N31" s="190" t="s">
        <v>10058</v>
      </c>
    </row>
    <row r="32" spans="1:14" ht="22.95" customHeight="1">
      <c r="A32" s="138" t="s">
        <v>10151</v>
      </c>
      <c r="B32" s="138">
        <v>4083</v>
      </c>
      <c r="C32" s="139" t="s">
        <v>340</v>
      </c>
      <c r="D32" s="139" t="str">
        <f t="shared" si="0"/>
        <v>三重中央南2</v>
      </c>
      <c r="E32" s="138">
        <v>2</v>
      </c>
      <c r="F32" s="138" t="s">
        <v>10152</v>
      </c>
      <c r="G32" s="139" t="s">
        <v>10153</v>
      </c>
      <c r="H32" s="138" t="s">
        <v>10105</v>
      </c>
      <c r="I32" s="140" t="s">
        <v>10063</v>
      </c>
      <c r="J32" s="141" t="s">
        <v>9</v>
      </c>
      <c r="K32" s="142" t="s">
        <v>176</v>
      </c>
      <c r="L32" s="138"/>
      <c r="M32" s="141"/>
      <c r="N32" s="190" t="s">
        <v>10058</v>
      </c>
    </row>
    <row r="33" spans="1:14" ht="22.95" customHeight="1">
      <c r="A33" s="138" t="s">
        <v>10154</v>
      </c>
      <c r="B33" s="138">
        <v>2014</v>
      </c>
      <c r="C33" s="139" t="s">
        <v>10155</v>
      </c>
      <c r="D33" s="139" t="str">
        <f t="shared" si="0"/>
        <v>三重中陽二店1</v>
      </c>
      <c r="E33" s="138">
        <v>1</v>
      </c>
      <c r="F33" s="138" t="s">
        <v>10156</v>
      </c>
      <c r="G33" s="139" t="s">
        <v>10157</v>
      </c>
      <c r="H33" s="138" t="s">
        <v>10056</v>
      </c>
      <c r="I33" s="140" t="s">
        <v>10057</v>
      </c>
      <c r="J33" s="141" t="s">
        <v>9</v>
      </c>
      <c r="K33" s="142" t="s">
        <v>176</v>
      </c>
      <c r="L33" s="138"/>
      <c r="M33" s="141"/>
      <c r="N33" s="190" t="s">
        <v>10058</v>
      </c>
    </row>
    <row r="34" spans="1:14" ht="22.95" customHeight="1">
      <c r="A34" s="138" t="s">
        <v>10158</v>
      </c>
      <c r="B34" s="138">
        <v>2014</v>
      </c>
      <c r="C34" s="139" t="s">
        <v>10155</v>
      </c>
      <c r="D34" s="139" t="str">
        <f t="shared" si="0"/>
        <v>三重中陽二店2</v>
      </c>
      <c r="E34" s="138">
        <v>2</v>
      </c>
      <c r="F34" s="138" t="s">
        <v>10159</v>
      </c>
      <c r="G34" s="139" t="s">
        <v>10160</v>
      </c>
      <c r="H34" s="138" t="s">
        <v>10056</v>
      </c>
      <c r="I34" s="140" t="s">
        <v>10095</v>
      </c>
      <c r="J34" s="141" t="s">
        <v>9</v>
      </c>
      <c r="K34" s="142" t="s">
        <v>176</v>
      </c>
      <c r="L34" s="138"/>
      <c r="M34" s="141"/>
      <c r="N34" s="190" t="s">
        <v>10058</v>
      </c>
    </row>
    <row r="35" spans="1:14" ht="22.95" customHeight="1">
      <c r="A35" s="138" t="s">
        <v>10161</v>
      </c>
      <c r="B35" s="138" t="s">
        <v>70</v>
      </c>
      <c r="C35" s="139" t="s">
        <v>934</v>
      </c>
      <c r="D35" s="139" t="str">
        <f t="shared" si="0"/>
        <v>三重中興北2</v>
      </c>
      <c r="E35" s="138">
        <v>2</v>
      </c>
      <c r="F35" s="138" t="s">
        <v>10162</v>
      </c>
      <c r="G35" s="139" t="s">
        <v>10163</v>
      </c>
      <c r="H35" s="138" t="s">
        <v>10062</v>
      </c>
      <c r="I35" s="140" t="s">
        <v>10063</v>
      </c>
      <c r="J35" s="141" t="s">
        <v>9</v>
      </c>
      <c r="K35" s="142" t="s">
        <v>176</v>
      </c>
      <c r="L35" s="138"/>
      <c r="M35" s="141"/>
      <c r="N35" s="190" t="s">
        <v>10058</v>
      </c>
    </row>
    <row r="36" spans="1:14" ht="22.95" customHeight="1">
      <c r="A36" s="138" t="s">
        <v>10164</v>
      </c>
      <c r="B36" s="138" t="s">
        <v>69</v>
      </c>
      <c r="C36" s="139" t="s">
        <v>1426</v>
      </c>
      <c r="D36" s="139" t="str">
        <f t="shared" si="0"/>
        <v>三重中興北二1</v>
      </c>
      <c r="E36" s="138">
        <v>1</v>
      </c>
      <c r="F36" s="138" t="s">
        <v>10165</v>
      </c>
      <c r="G36" s="139" t="s">
        <v>10166</v>
      </c>
      <c r="H36" s="138" t="s">
        <v>10062</v>
      </c>
      <c r="I36" s="140" t="s">
        <v>10095</v>
      </c>
      <c r="J36" s="141" t="s">
        <v>9</v>
      </c>
      <c r="K36" s="142" t="s">
        <v>176</v>
      </c>
      <c r="L36" s="138"/>
      <c r="M36" s="141"/>
      <c r="N36" s="190" t="s">
        <v>10058</v>
      </c>
    </row>
    <row r="37" spans="1:14" ht="22.95" customHeight="1">
      <c r="A37" s="138" t="s">
        <v>10167</v>
      </c>
      <c r="B37" s="138" t="s">
        <v>69</v>
      </c>
      <c r="C37" s="139" t="s">
        <v>1426</v>
      </c>
      <c r="D37" s="139" t="str">
        <f t="shared" si="0"/>
        <v>三重中興北二2</v>
      </c>
      <c r="E37" s="138">
        <v>2</v>
      </c>
      <c r="F37" s="138" t="s">
        <v>10168</v>
      </c>
      <c r="G37" s="139" t="s">
        <v>10169</v>
      </c>
      <c r="H37" s="138" t="s">
        <v>10062</v>
      </c>
      <c r="I37" s="140" t="s">
        <v>10095</v>
      </c>
      <c r="J37" s="141" t="s">
        <v>9</v>
      </c>
      <c r="K37" s="142" t="s">
        <v>176</v>
      </c>
      <c r="L37" s="138"/>
      <c r="M37" s="141"/>
      <c r="N37" s="190" t="s">
        <v>10058</v>
      </c>
    </row>
    <row r="38" spans="1:14" ht="22.95" customHeight="1">
      <c r="A38" s="138" t="s">
        <v>10170</v>
      </c>
      <c r="B38" s="138">
        <v>2759</v>
      </c>
      <c r="C38" s="139" t="s">
        <v>2314</v>
      </c>
      <c r="D38" s="139" t="str">
        <f t="shared" si="0"/>
        <v>三重仁化店1</v>
      </c>
      <c r="E38" s="138">
        <v>1</v>
      </c>
      <c r="F38" s="138" t="s">
        <v>10171</v>
      </c>
      <c r="G38" s="139" t="s">
        <v>10172</v>
      </c>
      <c r="H38" s="138" t="s">
        <v>10062</v>
      </c>
      <c r="I38" s="140" t="s">
        <v>10063</v>
      </c>
      <c r="J38" s="141" t="s">
        <v>9</v>
      </c>
      <c r="K38" s="142" t="s">
        <v>176</v>
      </c>
      <c r="L38" s="138"/>
      <c r="M38" s="141"/>
      <c r="N38" s="190" t="s">
        <v>10058</v>
      </c>
    </row>
    <row r="39" spans="1:14" ht="22.95" customHeight="1">
      <c r="A39" s="138" t="s">
        <v>10173</v>
      </c>
      <c r="B39" s="138">
        <v>2759</v>
      </c>
      <c r="C39" s="139" t="s">
        <v>2314</v>
      </c>
      <c r="D39" s="139" t="str">
        <f t="shared" si="0"/>
        <v>三重仁化店2</v>
      </c>
      <c r="E39" s="138">
        <v>2</v>
      </c>
      <c r="F39" s="138" t="s">
        <v>10174</v>
      </c>
      <c r="G39" s="139" t="s">
        <v>10175</v>
      </c>
      <c r="H39" s="138" t="s">
        <v>10062</v>
      </c>
      <c r="I39" s="140" t="s">
        <v>10063</v>
      </c>
      <c r="J39" s="141" t="s">
        <v>9</v>
      </c>
      <c r="K39" s="142" t="s">
        <v>176</v>
      </c>
      <c r="L39" s="138"/>
      <c r="M39" s="141"/>
      <c r="N39" s="190" t="s">
        <v>10058</v>
      </c>
    </row>
    <row r="40" spans="1:14" ht="22.95" customHeight="1">
      <c r="A40" s="138" t="s">
        <v>10176</v>
      </c>
      <c r="B40" s="138">
        <v>4397</v>
      </c>
      <c r="C40" s="139" t="s">
        <v>822</v>
      </c>
      <c r="D40" s="139" t="str">
        <f t="shared" si="0"/>
        <v>三重仁旺店1</v>
      </c>
      <c r="E40" s="138">
        <v>1</v>
      </c>
      <c r="F40" s="138" t="s">
        <v>10177</v>
      </c>
      <c r="G40" s="139" t="s">
        <v>10178</v>
      </c>
      <c r="H40" s="138" t="s">
        <v>10056</v>
      </c>
      <c r="I40" s="140" t="s">
        <v>10063</v>
      </c>
      <c r="J40" s="141" t="s">
        <v>9</v>
      </c>
      <c r="K40" s="142" t="s">
        <v>176</v>
      </c>
      <c r="L40" s="138"/>
      <c r="M40" s="141"/>
      <c r="N40" s="190" t="s">
        <v>10058</v>
      </c>
    </row>
    <row r="41" spans="1:14" ht="22.95" customHeight="1">
      <c r="A41" s="138" t="s">
        <v>10179</v>
      </c>
      <c r="B41" s="138">
        <v>4397</v>
      </c>
      <c r="C41" s="139" t="s">
        <v>822</v>
      </c>
      <c r="D41" s="139" t="str">
        <f t="shared" si="0"/>
        <v>三重仁旺店2</v>
      </c>
      <c r="E41" s="138">
        <v>2</v>
      </c>
      <c r="F41" s="138" t="s">
        <v>10180</v>
      </c>
      <c r="G41" s="139" t="s">
        <v>10181</v>
      </c>
      <c r="H41" s="138" t="s">
        <v>10056</v>
      </c>
      <c r="I41" s="140" t="s">
        <v>10063</v>
      </c>
      <c r="J41" s="141" t="s">
        <v>9</v>
      </c>
      <c r="K41" s="142" t="s">
        <v>176</v>
      </c>
      <c r="L41" s="138"/>
      <c r="M41" s="141"/>
      <c r="N41" s="190" t="s">
        <v>10058</v>
      </c>
    </row>
    <row r="42" spans="1:14" ht="22.95" customHeight="1">
      <c r="A42" s="138" t="s">
        <v>10182</v>
      </c>
      <c r="B42" s="138">
        <v>4098</v>
      </c>
      <c r="C42" s="139" t="s">
        <v>177</v>
      </c>
      <c r="D42" s="139" t="str">
        <f t="shared" si="0"/>
        <v>三重仁美店1</v>
      </c>
      <c r="E42" s="138">
        <v>1</v>
      </c>
      <c r="F42" s="138" t="s">
        <v>10183</v>
      </c>
      <c r="G42" s="139" t="s">
        <v>10184</v>
      </c>
      <c r="H42" s="138" t="s">
        <v>10062</v>
      </c>
      <c r="I42" s="140" t="s">
        <v>10063</v>
      </c>
      <c r="J42" s="141" t="s">
        <v>9</v>
      </c>
      <c r="K42" s="142" t="s">
        <v>176</v>
      </c>
      <c r="L42" s="138"/>
      <c r="M42" s="141"/>
      <c r="N42" s="190" t="s">
        <v>10058</v>
      </c>
    </row>
    <row r="43" spans="1:14" ht="22.95" customHeight="1">
      <c r="A43" s="138" t="s">
        <v>10185</v>
      </c>
      <c r="B43" s="138">
        <v>4241</v>
      </c>
      <c r="C43" s="139" t="s">
        <v>834</v>
      </c>
      <c r="D43" s="139" t="str">
        <f t="shared" si="0"/>
        <v>三重仁義店1</v>
      </c>
      <c r="E43" s="138">
        <v>1</v>
      </c>
      <c r="F43" s="138" t="s">
        <v>10186</v>
      </c>
      <c r="G43" s="139" t="s">
        <v>10187</v>
      </c>
      <c r="H43" s="138" t="s">
        <v>10062</v>
      </c>
      <c r="I43" s="140" t="s">
        <v>10063</v>
      </c>
      <c r="J43" s="141" t="s">
        <v>9</v>
      </c>
      <c r="K43" s="142" t="s">
        <v>176</v>
      </c>
      <c r="L43" s="138"/>
      <c r="M43" s="141"/>
      <c r="N43" s="190" t="s">
        <v>10058</v>
      </c>
    </row>
    <row r="44" spans="1:14" ht="22.95" customHeight="1">
      <c r="A44" s="138" t="s">
        <v>10188</v>
      </c>
      <c r="B44" s="138">
        <v>4241</v>
      </c>
      <c r="C44" s="139" t="s">
        <v>834</v>
      </c>
      <c r="D44" s="139" t="str">
        <f t="shared" si="0"/>
        <v>三重仁義店2</v>
      </c>
      <c r="E44" s="138">
        <v>2</v>
      </c>
      <c r="F44" s="138" t="s">
        <v>10189</v>
      </c>
      <c r="G44" s="139" t="s">
        <v>10190</v>
      </c>
      <c r="H44" s="138" t="s">
        <v>10062</v>
      </c>
      <c r="I44" s="140" t="s">
        <v>10063</v>
      </c>
      <c r="J44" s="141" t="s">
        <v>9</v>
      </c>
      <c r="K44" s="142" t="s">
        <v>176</v>
      </c>
      <c r="L44" s="138"/>
      <c r="M44" s="141"/>
      <c r="N44" s="190" t="s">
        <v>10058</v>
      </c>
    </row>
    <row r="45" spans="1:14" ht="22.95" customHeight="1">
      <c r="A45" s="138" t="s">
        <v>10191</v>
      </c>
      <c r="B45" s="138">
        <v>4184</v>
      </c>
      <c r="C45" s="139" t="s">
        <v>1934</v>
      </c>
      <c r="D45" s="139" t="str">
        <f t="shared" si="0"/>
        <v>三重今大店1</v>
      </c>
      <c r="E45" s="138">
        <v>1</v>
      </c>
      <c r="F45" s="138" t="s">
        <v>10192</v>
      </c>
      <c r="G45" s="139" t="s">
        <v>10193</v>
      </c>
      <c r="H45" s="138" t="s">
        <v>10105</v>
      </c>
      <c r="I45" s="140" t="s">
        <v>10095</v>
      </c>
      <c r="J45" s="141" t="s">
        <v>9</v>
      </c>
      <c r="K45" s="142" t="s">
        <v>176</v>
      </c>
      <c r="L45" s="138"/>
      <c r="M45" s="141"/>
      <c r="N45" s="190" t="s">
        <v>10058</v>
      </c>
    </row>
    <row r="46" spans="1:14" ht="22.95" customHeight="1">
      <c r="A46" s="138" t="s">
        <v>10194</v>
      </c>
      <c r="B46" s="138">
        <v>4352</v>
      </c>
      <c r="C46" s="139" t="s">
        <v>830</v>
      </c>
      <c r="D46" s="139" t="str">
        <f t="shared" si="0"/>
        <v>三重公園店1</v>
      </c>
      <c r="E46" s="138">
        <v>1</v>
      </c>
      <c r="F46" s="138" t="s">
        <v>10195</v>
      </c>
      <c r="G46" s="139" t="s">
        <v>10196</v>
      </c>
      <c r="H46" s="138" t="s">
        <v>10062</v>
      </c>
      <c r="I46" s="140" t="s">
        <v>10063</v>
      </c>
      <c r="J46" s="141" t="s">
        <v>9</v>
      </c>
      <c r="K46" s="142" t="s">
        <v>176</v>
      </c>
      <c r="L46" s="138"/>
      <c r="M46" s="141"/>
      <c r="N46" s="190" t="s">
        <v>10058</v>
      </c>
    </row>
    <row r="47" spans="1:14" ht="22.95" customHeight="1">
      <c r="A47" s="138" t="s">
        <v>10197</v>
      </c>
      <c r="B47" s="138">
        <v>4352</v>
      </c>
      <c r="C47" s="139" t="s">
        <v>830</v>
      </c>
      <c r="D47" s="139" t="str">
        <f t="shared" si="0"/>
        <v>三重公園店2</v>
      </c>
      <c r="E47" s="138">
        <v>2</v>
      </c>
      <c r="F47" s="138" t="s">
        <v>10198</v>
      </c>
      <c r="G47" s="139" t="s">
        <v>10199</v>
      </c>
      <c r="H47" s="138" t="s">
        <v>10062</v>
      </c>
      <c r="I47" s="140" t="s">
        <v>10063</v>
      </c>
      <c r="J47" s="141" t="s">
        <v>9</v>
      </c>
      <c r="K47" s="142" t="s">
        <v>176</v>
      </c>
      <c r="L47" s="138"/>
      <c r="M47" s="141"/>
      <c r="N47" s="190" t="s">
        <v>10058</v>
      </c>
    </row>
    <row r="48" spans="1:14" ht="22.95" customHeight="1">
      <c r="A48" s="138" t="s">
        <v>10200</v>
      </c>
      <c r="B48" s="138">
        <v>4968</v>
      </c>
      <c r="C48" s="139" t="s">
        <v>985</v>
      </c>
      <c r="D48" s="139" t="str">
        <f t="shared" si="0"/>
        <v>三重太璞宮1</v>
      </c>
      <c r="E48" s="138">
        <v>1</v>
      </c>
      <c r="F48" s="138" t="s">
        <v>10201</v>
      </c>
      <c r="G48" s="139" t="s">
        <v>10202</v>
      </c>
      <c r="H48" s="138" t="s">
        <v>10105</v>
      </c>
      <c r="I48" s="140" t="s">
        <v>10203</v>
      </c>
      <c r="J48" s="141" t="s">
        <v>9</v>
      </c>
      <c r="K48" s="142" t="s">
        <v>176</v>
      </c>
      <c r="L48" s="138"/>
      <c r="M48" s="141"/>
      <c r="N48" s="190" t="s">
        <v>10058</v>
      </c>
    </row>
    <row r="49" spans="1:14" ht="22.95" customHeight="1">
      <c r="A49" s="138" t="s">
        <v>10204</v>
      </c>
      <c r="B49" s="138">
        <v>4312</v>
      </c>
      <c r="C49" s="139" t="s">
        <v>1035</v>
      </c>
      <c r="D49" s="139" t="str">
        <f t="shared" si="0"/>
        <v>三重文化北1</v>
      </c>
      <c r="E49" s="138">
        <v>1</v>
      </c>
      <c r="F49" s="138" t="s">
        <v>10205</v>
      </c>
      <c r="G49" s="139" t="s">
        <v>10206</v>
      </c>
      <c r="H49" s="138" t="s">
        <v>10105</v>
      </c>
      <c r="I49" s="140" t="s">
        <v>10063</v>
      </c>
      <c r="J49" s="141" t="s">
        <v>9</v>
      </c>
      <c r="K49" s="142" t="s">
        <v>176</v>
      </c>
      <c r="L49" s="138"/>
      <c r="M49" s="141"/>
      <c r="N49" s="190" t="s">
        <v>10058</v>
      </c>
    </row>
    <row r="50" spans="1:14" ht="22.95" customHeight="1">
      <c r="A50" s="138" t="s">
        <v>10207</v>
      </c>
      <c r="B50" s="138">
        <v>4312</v>
      </c>
      <c r="C50" s="139" t="s">
        <v>1035</v>
      </c>
      <c r="D50" s="139" t="str">
        <f t="shared" si="0"/>
        <v>三重文化北2</v>
      </c>
      <c r="E50" s="138">
        <v>2</v>
      </c>
      <c r="F50" s="138" t="s">
        <v>10208</v>
      </c>
      <c r="G50" s="139" t="s">
        <v>10209</v>
      </c>
      <c r="H50" s="138" t="s">
        <v>10105</v>
      </c>
      <c r="I50" s="140" t="s">
        <v>10063</v>
      </c>
      <c r="J50" s="141" t="s">
        <v>9</v>
      </c>
      <c r="K50" s="142" t="s">
        <v>176</v>
      </c>
      <c r="L50" s="138"/>
      <c r="M50" s="141"/>
      <c r="N50" s="190" t="s">
        <v>10058</v>
      </c>
    </row>
    <row r="51" spans="1:14" ht="22.95" customHeight="1">
      <c r="A51" s="138" t="s">
        <v>10210</v>
      </c>
      <c r="B51" s="138" t="s">
        <v>87</v>
      </c>
      <c r="C51" s="139" t="s">
        <v>1675</v>
      </c>
      <c r="D51" s="139" t="str">
        <f t="shared" si="0"/>
        <v>三重正義北店1</v>
      </c>
      <c r="E51" s="138">
        <v>1</v>
      </c>
      <c r="F51" s="138" t="s">
        <v>10211</v>
      </c>
      <c r="G51" s="139" t="s">
        <v>10212</v>
      </c>
      <c r="H51" s="138" t="s">
        <v>10056</v>
      </c>
      <c r="I51" s="140" t="s">
        <v>10057</v>
      </c>
      <c r="J51" s="141" t="s">
        <v>9</v>
      </c>
      <c r="K51" s="142" t="s">
        <v>176</v>
      </c>
      <c r="L51" s="138"/>
      <c r="M51" s="141"/>
      <c r="N51" s="190" t="s">
        <v>10058</v>
      </c>
    </row>
    <row r="52" spans="1:14" ht="22.95" customHeight="1">
      <c r="A52" s="138" t="s">
        <v>10213</v>
      </c>
      <c r="B52" s="138">
        <v>2349</v>
      </c>
      <c r="C52" s="139" t="s">
        <v>667</v>
      </c>
      <c r="D52" s="139" t="str">
        <f t="shared" si="0"/>
        <v>三重永福店1</v>
      </c>
      <c r="E52" s="138">
        <v>1</v>
      </c>
      <c r="F52" s="138" t="s">
        <v>10214</v>
      </c>
      <c r="G52" s="139" t="s">
        <v>10215</v>
      </c>
      <c r="H52" s="138" t="s">
        <v>10056</v>
      </c>
      <c r="I52" s="140" t="s">
        <v>10095</v>
      </c>
      <c r="J52" s="141" t="s">
        <v>9</v>
      </c>
      <c r="K52" s="142" t="s">
        <v>176</v>
      </c>
      <c r="L52" s="138"/>
      <c r="M52" s="141"/>
      <c r="N52" s="190" t="s">
        <v>10058</v>
      </c>
    </row>
    <row r="53" spans="1:14" ht="22.95" customHeight="1">
      <c r="A53" s="138" t="s">
        <v>10216</v>
      </c>
      <c r="B53" s="138">
        <v>2349</v>
      </c>
      <c r="C53" s="139" t="s">
        <v>667</v>
      </c>
      <c r="D53" s="139" t="str">
        <f t="shared" si="0"/>
        <v>三重永福店2</v>
      </c>
      <c r="E53" s="138">
        <v>2</v>
      </c>
      <c r="F53" s="138" t="s">
        <v>10217</v>
      </c>
      <c r="G53" s="139" t="s">
        <v>10218</v>
      </c>
      <c r="H53" s="138" t="s">
        <v>10056</v>
      </c>
      <c r="I53" s="140" t="s">
        <v>10095</v>
      </c>
      <c r="J53" s="141" t="s">
        <v>9</v>
      </c>
      <c r="K53" s="142" t="s">
        <v>176</v>
      </c>
      <c r="L53" s="138"/>
      <c r="M53" s="141"/>
      <c r="N53" s="190" t="s">
        <v>10058</v>
      </c>
    </row>
    <row r="54" spans="1:14" ht="22.95" customHeight="1">
      <c r="A54" s="138" t="s">
        <v>10219</v>
      </c>
      <c r="B54" s="138">
        <v>3676</v>
      </c>
      <c r="C54" s="139" t="s">
        <v>975</v>
      </c>
      <c r="D54" s="139" t="str">
        <f t="shared" si="0"/>
        <v>三重田心店1</v>
      </c>
      <c r="E54" s="138">
        <v>1</v>
      </c>
      <c r="F54" s="138" t="s">
        <v>10220</v>
      </c>
      <c r="G54" s="143" t="s">
        <v>10221</v>
      </c>
      <c r="H54" s="138" t="s">
        <v>10062</v>
      </c>
      <c r="I54" s="140" t="s">
        <v>10063</v>
      </c>
      <c r="J54" s="141" t="s">
        <v>9</v>
      </c>
      <c r="K54" s="142" t="s">
        <v>176</v>
      </c>
      <c r="L54" s="138"/>
      <c r="M54" s="141"/>
      <c r="N54" s="190" t="s">
        <v>10058</v>
      </c>
    </row>
    <row r="55" spans="1:14" ht="22.95" customHeight="1">
      <c r="A55" s="138" t="s">
        <v>10222</v>
      </c>
      <c r="B55" s="138">
        <v>3676</v>
      </c>
      <c r="C55" s="139" t="s">
        <v>975</v>
      </c>
      <c r="D55" s="139" t="str">
        <f t="shared" si="0"/>
        <v>三重田心店2</v>
      </c>
      <c r="E55" s="138">
        <v>2</v>
      </c>
      <c r="F55" s="138" t="s">
        <v>10223</v>
      </c>
      <c r="G55" s="139" t="s">
        <v>10224</v>
      </c>
      <c r="H55" s="138" t="s">
        <v>10062</v>
      </c>
      <c r="I55" s="140" t="s">
        <v>10057</v>
      </c>
      <c r="J55" s="141" t="s">
        <v>9</v>
      </c>
      <c r="K55" s="142" t="s">
        <v>176</v>
      </c>
      <c r="L55" s="138"/>
      <c r="M55" s="141"/>
      <c r="N55" s="190" t="s">
        <v>10058</v>
      </c>
    </row>
    <row r="56" spans="1:14" ht="22.95" customHeight="1">
      <c r="A56" s="138" t="s">
        <v>10225</v>
      </c>
      <c r="B56" s="138">
        <v>4539</v>
      </c>
      <c r="C56" s="139" t="s">
        <v>266</v>
      </c>
      <c r="D56" s="139" t="str">
        <f t="shared" si="0"/>
        <v>三重自信店1</v>
      </c>
      <c r="E56" s="138">
        <v>1</v>
      </c>
      <c r="F56" s="138" t="s">
        <v>10226</v>
      </c>
      <c r="G56" s="139" t="s">
        <v>10227</v>
      </c>
      <c r="H56" s="138" t="s">
        <v>10062</v>
      </c>
      <c r="I56" s="140" t="s">
        <v>10063</v>
      </c>
      <c r="J56" s="141" t="s">
        <v>9</v>
      </c>
      <c r="K56" s="142" t="s">
        <v>176</v>
      </c>
      <c r="L56" s="138"/>
      <c r="M56" s="141"/>
      <c r="N56" s="190" t="s">
        <v>10058</v>
      </c>
    </row>
    <row r="57" spans="1:14" ht="22.95" customHeight="1">
      <c r="A57" s="138" t="s">
        <v>10228</v>
      </c>
      <c r="B57" s="138">
        <v>4539</v>
      </c>
      <c r="C57" s="139" t="s">
        <v>266</v>
      </c>
      <c r="D57" s="139" t="str">
        <f t="shared" si="0"/>
        <v>三重自信店2</v>
      </c>
      <c r="E57" s="138">
        <v>2</v>
      </c>
      <c r="F57" s="138" t="s">
        <v>10229</v>
      </c>
      <c r="G57" s="139" t="s">
        <v>10230</v>
      </c>
      <c r="H57" s="138" t="s">
        <v>10062</v>
      </c>
      <c r="I57" s="140" t="s">
        <v>10063</v>
      </c>
      <c r="J57" s="141" t="s">
        <v>9</v>
      </c>
      <c r="K57" s="142" t="s">
        <v>176</v>
      </c>
      <c r="L57" s="138"/>
      <c r="M57" s="141"/>
      <c r="N57" s="190" t="s">
        <v>10058</v>
      </c>
    </row>
    <row r="58" spans="1:14" ht="22.95" customHeight="1">
      <c r="A58" s="138" t="s">
        <v>10231</v>
      </c>
      <c r="B58" s="138">
        <v>3623</v>
      </c>
      <c r="C58" s="139" t="s">
        <v>294</v>
      </c>
      <c r="D58" s="139" t="str">
        <f t="shared" si="0"/>
        <v>三重自強店1</v>
      </c>
      <c r="E58" s="138">
        <v>1</v>
      </c>
      <c r="F58" s="138" t="s">
        <v>10232</v>
      </c>
      <c r="G58" s="139" t="s">
        <v>10233</v>
      </c>
      <c r="H58" s="138" t="s">
        <v>10062</v>
      </c>
      <c r="I58" s="140" t="s">
        <v>10063</v>
      </c>
      <c r="J58" s="141" t="s">
        <v>9</v>
      </c>
      <c r="K58" s="142" t="s">
        <v>176</v>
      </c>
      <c r="L58" s="138"/>
      <c r="M58" s="141"/>
      <c r="N58" s="190" t="s">
        <v>10058</v>
      </c>
    </row>
    <row r="59" spans="1:14" ht="22.95" customHeight="1">
      <c r="A59" s="138" t="s">
        <v>10234</v>
      </c>
      <c r="B59" s="138">
        <v>3623</v>
      </c>
      <c r="C59" s="139" t="s">
        <v>294</v>
      </c>
      <c r="D59" s="139" t="str">
        <f t="shared" si="0"/>
        <v>三重自強店2</v>
      </c>
      <c r="E59" s="138">
        <v>2</v>
      </c>
      <c r="F59" s="138" t="s">
        <v>10235</v>
      </c>
      <c r="G59" s="139" t="s">
        <v>10236</v>
      </c>
      <c r="H59" s="138" t="s">
        <v>10062</v>
      </c>
      <c r="I59" s="140" t="s">
        <v>10063</v>
      </c>
      <c r="J59" s="141" t="s">
        <v>9</v>
      </c>
      <c r="K59" s="142" t="s">
        <v>176</v>
      </c>
      <c r="L59" s="138"/>
      <c r="M59" s="141"/>
      <c r="N59" s="190" t="s">
        <v>10058</v>
      </c>
    </row>
    <row r="60" spans="1:14" ht="22.95" customHeight="1">
      <c r="A60" s="138" t="s">
        <v>10237</v>
      </c>
      <c r="B60" s="138" t="s">
        <v>84</v>
      </c>
      <c r="C60" s="139" t="s">
        <v>352</v>
      </c>
      <c r="D60" s="139" t="str">
        <f t="shared" si="0"/>
        <v>三重車路頭1</v>
      </c>
      <c r="E60" s="138">
        <v>1</v>
      </c>
      <c r="F60" s="138" t="s">
        <v>10238</v>
      </c>
      <c r="G60" s="139" t="s">
        <v>10239</v>
      </c>
      <c r="H60" s="138" t="s">
        <v>10062</v>
      </c>
      <c r="I60" s="140" t="s">
        <v>10063</v>
      </c>
      <c r="J60" s="141" t="s">
        <v>9</v>
      </c>
      <c r="K60" s="142" t="s">
        <v>176</v>
      </c>
      <c r="L60" s="138"/>
      <c r="M60" s="141"/>
      <c r="N60" s="190" t="s">
        <v>10058</v>
      </c>
    </row>
    <row r="61" spans="1:14" ht="22.95" customHeight="1">
      <c r="A61" s="138" t="s">
        <v>10240</v>
      </c>
      <c r="B61" s="138">
        <v>4977</v>
      </c>
      <c r="C61" s="139" t="s">
        <v>1862</v>
      </c>
      <c r="D61" s="139" t="str">
        <f t="shared" si="0"/>
        <v>三重初戀店1</v>
      </c>
      <c r="E61" s="138">
        <v>1</v>
      </c>
      <c r="F61" s="138" t="s">
        <v>10241</v>
      </c>
      <c r="G61" s="139" t="s">
        <v>10242</v>
      </c>
      <c r="H61" s="138" t="s">
        <v>10062</v>
      </c>
      <c r="I61" s="140" t="s">
        <v>10063</v>
      </c>
      <c r="J61" s="141" t="s">
        <v>9</v>
      </c>
      <c r="K61" s="142" t="s">
        <v>176</v>
      </c>
      <c r="L61" s="138"/>
      <c r="M61" s="141"/>
      <c r="N61" s="190" t="s">
        <v>10058</v>
      </c>
    </row>
    <row r="62" spans="1:14" ht="22.95" customHeight="1">
      <c r="A62" s="138" t="s">
        <v>10243</v>
      </c>
      <c r="B62" s="138">
        <v>4977</v>
      </c>
      <c r="C62" s="139" t="s">
        <v>1862</v>
      </c>
      <c r="D62" s="139" t="str">
        <f t="shared" si="0"/>
        <v>三重初戀店2</v>
      </c>
      <c r="E62" s="138">
        <v>2</v>
      </c>
      <c r="F62" s="138" t="s">
        <v>10244</v>
      </c>
      <c r="G62" s="139" t="s">
        <v>10245</v>
      </c>
      <c r="H62" s="138" t="s">
        <v>10062</v>
      </c>
      <c r="I62" s="140" t="s">
        <v>10063</v>
      </c>
      <c r="J62" s="141" t="s">
        <v>9</v>
      </c>
      <c r="K62" s="142" t="s">
        <v>176</v>
      </c>
      <c r="L62" s="138"/>
      <c r="M62" s="141"/>
      <c r="N62" s="190" t="s">
        <v>10058</v>
      </c>
    </row>
    <row r="63" spans="1:14" ht="22.95" customHeight="1">
      <c r="A63" s="138" t="s">
        <v>10246</v>
      </c>
      <c r="B63" s="138">
        <v>2935</v>
      </c>
      <c r="C63" s="139" t="s">
        <v>1691</v>
      </c>
      <c r="D63" s="139" t="str">
        <f t="shared" si="0"/>
        <v>三重夜市口1</v>
      </c>
      <c r="E63" s="138">
        <v>1</v>
      </c>
      <c r="F63" s="138" t="s">
        <v>10247</v>
      </c>
      <c r="G63" s="139" t="s">
        <v>10248</v>
      </c>
      <c r="H63" s="138" t="s">
        <v>10062</v>
      </c>
      <c r="I63" s="140" t="s">
        <v>10063</v>
      </c>
      <c r="J63" s="141" t="s">
        <v>9</v>
      </c>
      <c r="K63" s="142" t="s">
        <v>176</v>
      </c>
      <c r="L63" s="138"/>
      <c r="M63" s="141"/>
      <c r="N63" s="190" t="s">
        <v>10058</v>
      </c>
    </row>
    <row r="64" spans="1:14" ht="22.95" customHeight="1">
      <c r="A64" s="138" t="s">
        <v>10249</v>
      </c>
      <c r="B64" s="138">
        <v>2935</v>
      </c>
      <c r="C64" s="139" t="s">
        <v>1691</v>
      </c>
      <c r="D64" s="139" t="str">
        <f t="shared" si="0"/>
        <v>三重夜市口2</v>
      </c>
      <c r="E64" s="138">
        <v>2</v>
      </c>
      <c r="F64" s="138" t="s">
        <v>10250</v>
      </c>
      <c r="G64" s="139" t="s">
        <v>10251</v>
      </c>
      <c r="H64" s="138" t="s">
        <v>10062</v>
      </c>
      <c r="I64" s="140" t="s">
        <v>10057</v>
      </c>
      <c r="J64" s="141" t="s">
        <v>9</v>
      </c>
      <c r="K64" s="142" t="s">
        <v>176</v>
      </c>
      <c r="L64" s="138"/>
      <c r="M64" s="141"/>
      <c r="N64" s="190" t="s">
        <v>10058</v>
      </c>
    </row>
    <row r="65" spans="1:14" ht="22.95" customHeight="1">
      <c r="A65" s="138" t="s">
        <v>10252</v>
      </c>
      <c r="B65" s="138">
        <v>4084</v>
      </c>
      <c r="C65" s="139" t="s">
        <v>796</v>
      </c>
      <c r="D65" s="139" t="str">
        <f t="shared" si="0"/>
        <v>三重昌隆店1</v>
      </c>
      <c r="E65" s="138">
        <v>1</v>
      </c>
      <c r="F65" s="138" t="s">
        <v>10253</v>
      </c>
      <c r="G65" s="139" t="s">
        <v>10254</v>
      </c>
      <c r="H65" s="138" t="s">
        <v>10062</v>
      </c>
      <c r="I65" s="140" t="s">
        <v>10095</v>
      </c>
      <c r="J65" s="141" t="s">
        <v>9</v>
      </c>
      <c r="K65" s="142" t="s">
        <v>176</v>
      </c>
      <c r="L65" s="138"/>
      <c r="M65" s="141"/>
      <c r="N65" s="190" t="s">
        <v>10058</v>
      </c>
    </row>
    <row r="66" spans="1:14" ht="22.95" customHeight="1">
      <c r="A66" s="138" t="s">
        <v>10255</v>
      </c>
      <c r="B66" s="138">
        <v>4084</v>
      </c>
      <c r="C66" s="139" t="s">
        <v>796</v>
      </c>
      <c r="D66" s="139" t="str">
        <f t="shared" ref="D66:D129" si="1">C66&amp;E66</f>
        <v>三重昌隆店2</v>
      </c>
      <c r="E66" s="138">
        <v>2</v>
      </c>
      <c r="F66" s="138" t="s">
        <v>10256</v>
      </c>
      <c r="G66" s="139" t="s">
        <v>10257</v>
      </c>
      <c r="H66" s="138" t="s">
        <v>10062</v>
      </c>
      <c r="I66" s="140" t="s">
        <v>10095</v>
      </c>
      <c r="J66" s="141" t="s">
        <v>9</v>
      </c>
      <c r="K66" s="142" t="s">
        <v>176</v>
      </c>
      <c r="L66" s="138"/>
      <c r="M66" s="141"/>
      <c r="N66" s="190" t="s">
        <v>10058</v>
      </c>
    </row>
    <row r="67" spans="1:14" ht="22.95" customHeight="1">
      <c r="A67" s="138" t="s">
        <v>10258</v>
      </c>
      <c r="B67" s="138">
        <v>3983</v>
      </c>
      <c r="C67" s="139" t="s">
        <v>815</v>
      </c>
      <c r="D67" s="139" t="str">
        <f t="shared" si="1"/>
        <v>三重星光店1</v>
      </c>
      <c r="E67" s="138">
        <v>1</v>
      </c>
      <c r="F67" s="138" t="s">
        <v>10259</v>
      </c>
      <c r="G67" s="139" t="s">
        <v>10260</v>
      </c>
      <c r="H67" s="138" t="s">
        <v>10062</v>
      </c>
      <c r="I67" s="140" t="s">
        <v>10063</v>
      </c>
      <c r="J67" s="141" t="s">
        <v>9</v>
      </c>
      <c r="K67" s="142" t="s">
        <v>176</v>
      </c>
      <c r="L67" s="138"/>
      <c r="M67" s="141"/>
      <c r="N67" s="190" t="s">
        <v>10058</v>
      </c>
    </row>
    <row r="68" spans="1:14" ht="22.95" customHeight="1">
      <c r="A68" s="138" t="s">
        <v>10261</v>
      </c>
      <c r="B68" s="138">
        <v>3890</v>
      </c>
      <c r="C68" s="139" t="s">
        <v>958</v>
      </c>
      <c r="D68" s="139" t="str">
        <f t="shared" si="1"/>
        <v>三重美堤店1</v>
      </c>
      <c r="E68" s="138">
        <v>1</v>
      </c>
      <c r="F68" s="138" t="s">
        <v>10262</v>
      </c>
      <c r="G68" s="139" t="s">
        <v>10263</v>
      </c>
      <c r="H68" s="138" t="s">
        <v>10062</v>
      </c>
      <c r="I68" s="140" t="s">
        <v>10264</v>
      </c>
      <c r="J68" s="141" t="s">
        <v>9</v>
      </c>
      <c r="K68" s="142" t="s">
        <v>176</v>
      </c>
      <c r="L68" s="138"/>
      <c r="M68" s="141"/>
      <c r="N68" s="190" t="s">
        <v>10058</v>
      </c>
    </row>
    <row r="69" spans="1:14" ht="22.95" customHeight="1">
      <c r="A69" s="138" t="s">
        <v>10265</v>
      </c>
      <c r="B69" s="138">
        <v>3890</v>
      </c>
      <c r="C69" s="139" t="s">
        <v>958</v>
      </c>
      <c r="D69" s="139" t="str">
        <f t="shared" si="1"/>
        <v>三重美堤店2</v>
      </c>
      <c r="E69" s="138">
        <v>2</v>
      </c>
      <c r="F69" s="138" t="s">
        <v>10266</v>
      </c>
      <c r="G69" s="139" t="s">
        <v>10267</v>
      </c>
      <c r="H69" s="138" t="s">
        <v>10062</v>
      </c>
      <c r="I69" s="140" t="s">
        <v>10264</v>
      </c>
      <c r="J69" s="141" t="s">
        <v>9</v>
      </c>
      <c r="K69" s="142" t="s">
        <v>176</v>
      </c>
      <c r="L69" s="138"/>
      <c r="M69" s="141"/>
      <c r="N69" s="190" t="s">
        <v>10058</v>
      </c>
    </row>
    <row r="70" spans="1:14" ht="22.95" customHeight="1">
      <c r="A70" s="138" t="s">
        <v>10268</v>
      </c>
      <c r="B70" s="138">
        <v>4260</v>
      </c>
      <c r="C70" s="139" t="s">
        <v>10269</v>
      </c>
      <c r="D70" s="139" t="str">
        <f t="shared" si="1"/>
        <v>三重重高店1</v>
      </c>
      <c r="E70" s="138">
        <v>1</v>
      </c>
      <c r="F70" s="138" t="s">
        <v>10270</v>
      </c>
      <c r="G70" s="139" t="s">
        <v>10271</v>
      </c>
      <c r="H70" s="138" t="s">
        <v>10062</v>
      </c>
      <c r="I70" s="140" t="s">
        <v>10063</v>
      </c>
      <c r="J70" s="141" t="s">
        <v>9</v>
      </c>
      <c r="K70" s="142" t="s">
        <v>176</v>
      </c>
      <c r="L70" s="138"/>
      <c r="M70" s="141"/>
      <c r="N70" s="190" t="s">
        <v>10058</v>
      </c>
    </row>
    <row r="71" spans="1:14" ht="22.95" customHeight="1">
      <c r="A71" s="138" t="s">
        <v>10272</v>
      </c>
      <c r="B71" s="138">
        <v>4260</v>
      </c>
      <c r="C71" s="139" t="s">
        <v>10269</v>
      </c>
      <c r="D71" s="139" t="str">
        <f t="shared" si="1"/>
        <v>三重重高店2</v>
      </c>
      <c r="E71" s="138">
        <v>2</v>
      </c>
      <c r="F71" s="138" t="s">
        <v>10273</v>
      </c>
      <c r="G71" s="139" t="s">
        <v>10274</v>
      </c>
      <c r="H71" s="138" t="s">
        <v>10062</v>
      </c>
      <c r="I71" s="140" t="s">
        <v>10063</v>
      </c>
      <c r="J71" s="141" t="s">
        <v>9</v>
      </c>
      <c r="K71" s="142" t="s">
        <v>176</v>
      </c>
      <c r="L71" s="138"/>
      <c r="M71" s="141"/>
      <c r="N71" s="190" t="s">
        <v>10058</v>
      </c>
    </row>
    <row r="72" spans="1:14" ht="22.95" customHeight="1">
      <c r="A72" s="138" t="s">
        <v>10275</v>
      </c>
      <c r="B72" s="138">
        <v>3741</v>
      </c>
      <c r="C72" s="139" t="s">
        <v>811</v>
      </c>
      <c r="D72" s="139" t="str">
        <f t="shared" si="1"/>
        <v>三重重新三1</v>
      </c>
      <c r="E72" s="138">
        <v>1</v>
      </c>
      <c r="F72" s="138" t="s">
        <v>10276</v>
      </c>
      <c r="G72" s="139" t="s">
        <v>10277</v>
      </c>
      <c r="H72" s="138" t="s">
        <v>10062</v>
      </c>
      <c r="I72" s="140" t="s">
        <v>10063</v>
      </c>
      <c r="J72" s="141" t="s">
        <v>9</v>
      </c>
      <c r="K72" s="142" t="s">
        <v>176</v>
      </c>
      <c r="L72" s="138"/>
      <c r="M72" s="141"/>
      <c r="N72" s="190" t="s">
        <v>10058</v>
      </c>
    </row>
    <row r="73" spans="1:14" ht="22.95" customHeight="1">
      <c r="A73" s="138" t="s">
        <v>10278</v>
      </c>
      <c r="B73" s="138">
        <v>3741</v>
      </c>
      <c r="C73" s="139" t="s">
        <v>811</v>
      </c>
      <c r="D73" s="139" t="str">
        <f t="shared" si="1"/>
        <v>三重重新三2</v>
      </c>
      <c r="E73" s="138">
        <v>2</v>
      </c>
      <c r="F73" s="138" t="s">
        <v>10279</v>
      </c>
      <c r="G73" s="139" t="s">
        <v>10280</v>
      </c>
      <c r="H73" s="138" t="s">
        <v>10062</v>
      </c>
      <c r="I73" s="140" t="s">
        <v>10063</v>
      </c>
      <c r="J73" s="141" t="s">
        <v>9</v>
      </c>
      <c r="K73" s="142" t="s">
        <v>176</v>
      </c>
      <c r="L73" s="138"/>
      <c r="M73" s="141"/>
      <c r="N73" s="190" t="s">
        <v>10058</v>
      </c>
    </row>
    <row r="74" spans="1:14" ht="22.95" customHeight="1">
      <c r="A74" s="138" t="s">
        <v>10281</v>
      </c>
      <c r="B74" s="138" t="s">
        <v>72</v>
      </c>
      <c r="C74" s="139" t="s">
        <v>1009</v>
      </c>
      <c r="D74" s="139" t="str">
        <f t="shared" si="1"/>
        <v>三重重新店1</v>
      </c>
      <c r="E74" s="138">
        <v>1</v>
      </c>
      <c r="F74" s="138" t="s">
        <v>10282</v>
      </c>
      <c r="G74" s="139" t="s">
        <v>10283</v>
      </c>
      <c r="H74" s="138" t="s">
        <v>10062</v>
      </c>
      <c r="I74" s="140" t="s">
        <v>10095</v>
      </c>
      <c r="J74" s="141" t="s">
        <v>9</v>
      </c>
      <c r="K74" s="142" t="s">
        <v>176</v>
      </c>
      <c r="L74" s="138"/>
      <c r="M74" s="141"/>
      <c r="N74" s="190" t="s">
        <v>10058</v>
      </c>
    </row>
    <row r="75" spans="1:14" ht="22.95" customHeight="1">
      <c r="A75" s="138" t="s">
        <v>10284</v>
      </c>
      <c r="B75" s="138" t="s">
        <v>72</v>
      </c>
      <c r="C75" s="139" t="s">
        <v>1009</v>
      </c>
      <c r="D75" s="139" t="str">
        <f t="shared" si="1"/>
        <v>三重重新店2</v>
      </c>
      <c r="E75" s="138">
        <v>2</v>
      </c>
      <c r="F75" s="138" t="s">
        <v>10285</v>
      </c>
      <c r="G75" s="139" t="s">
        <v>10286</v>
      </c>
      <c r="H75" s="138" t="s">
        <v>10062</v>
      </c>
      <c r="I75" s="140" t="s">
        <v>10095</v>
      </c>
      <c r="J75" s="141" t="s">
        <v>9</v>
      </c>
      <c r="K75" s="142" t="s">
        <v>176</v>
      </c>
      <c r="L75" s="138"/>
      <c r="M75" s="141"/>
      <c r="N75" s="190" t="s">
        <v>10058</v>
      </c>
    </row>
    <row r="76" spans="1:14" ht="22.95" customHeight="1">
      <c r="A76" s="138" t="s">
        <v>10287</v>
      </c>
      <c r="B76" s="138">
        <v>3627</v>
      </c>
      <c r="C76" s="139" t="s">
        <v>317</v>
      </c>
      <c r="D76" s="139" t="str">
        <f t="shared" si="1"/>
        <v>三重重新橋1</v>
      </c>
      <c r="E76" s="138">
        <v>1</v>
      </c>
      <c r="F76" s="138" t="s">
        <v>10288</v>
      </c>
      <c r="G76" s="139" t="s">
        <v>10289</v>
      </c>
      <c r="H76" s="138" t="s">
        <v>10056</v>
      </c>
      <c r="I76" s="140" t="s">
        <v>10063</v>
      </c>
      <c r="J76" s="141" t="s">
        <v>9</v>
      </c>
      <c r="K76" s="142" t="s">
        <v>176</v>
      </c>
      <c r="L76" s="138"/>
      <c r="M76" s="141"/>
      <c r="N76" s="190" t="s">
        <v>10058</v>
      </c>
    </row>
    <row r="77" spans="1:14" ht="22.95" customHeight="1">
      <c r="A77" s="138" t="s">
        <v>10290</v>
      </c>
      <c r="B77" s="138">
        <v>3627</v>
      </c>
      <c r="C77" s="139" t="s">
        <v>317</v>
      </c>
      <c r="D77" s="139" t="str">
        <f t="shared" si="1"/>
        <v>三重重新橋2</v>
      </c>
      <c r="E77" s="138">
        <v>2</v>
      </c>
      <c r="F77" s="138" t="s">
        <v>10291</v>
      </c>
      <c r="G77" s="139" t="s">
        <v>10292</v>
      </c>
      <c r="H77" s="138" t="s">
        <v>10105</v>
      </c>
      <c r="I77" s="140" t="s">
        <v>10057</v>
      </c>
      <c r="J77" s="141" t="s">
        <v>9</v>
      </c>
      <c r="K77" s="142" t="s">
        <v>176</v>
      </c>
      <c r="L77" s="138"/>
      <c r="M77" s="141"/>
      <c r="N77" s="190" t="s">
        <v>10058</v>
      </c>
    </row>
    <row r="78" spans="1:14" ht="22.95" customHeight="1">
      <c r="A78" s="138" t="s">
        <v>10293</v>
      </c>
      <c r="B78" s="138">
        <v>4804</v>
      </c>
      <c r="C78" s="139" t="s">
        <v>1951</v>
      </c>
      <c r="D78" s="139" t="str">
        <f t="shared" si="1"/>
        <v>三重國隆店1</v>
      </c>
      <c r="E78" s="138">
        <v>1</v>
      </c>
      <c r="F78" s="138" t="s">
        <v>10294</v>
      </c>
      <c r="G78" s="139" t="s">
        <v>10295</v>
      </c>
      <c r="H78" s="138" t="s">
        <v>10105</v>
      </c>
      <c r="I78" s="140" t="s">
        <v>10057</v>
      </c>
      <c r="J78" s="141" t="s">
        <v>9</v>
      </c>
      <c r="K78" s="142" t="s">
        <v>176</v>
      </c>
      <c r="L78" s="138"/>
      <c r="M78" s="141"/>
      <c r="N78" s="190" t="s">
        <v>10058</v>
      </c>
    </row>
    <row r="79" spans="1:14" ht="22.95" customHeight="1">
      <c r="A79" s="138" t="s">
        <v>10296</v>
      </c>
      <c r="B79" s="138">
        <v>4804</v>
      </c>
      <c r="C79" s="139" t="s">
        <v>1951</v>
      </c>
      <c r="D79" s="139" t="str">
        <f t="shared" si="1"/>
        <v>三重國隆店2</v>
      </c>
      <c r="E79" s="138">
        <v>2</v>
      </c>
      <c r="F79" s="138" t="s">
        <v>10297</v>
      </c>
      <c r="G79" s="139" t="s">
        <v>10298</v>
      </c>
      <c r="H79" s="138" t="s">
        <v>10056</v>
      </c>
      <c r="I79" s="140" t="s">
        <v>10063</v>
      </c>
      <c r="J79" s="141" t="s">
        <v>9</v>
      </c>
      <c r="K79" s="142" t="s">
        <v>176</v>
      </c>
      <c r="L79" s="138"/>
      <c r="M79" s="141"/>
      <c r="N79" s="190" t="s">
        <v>10058</v>
      </c>
    </row>
    <row r="80" spans="1:14" ht="22.95" customHeight="1">
      <c r="A80" s="138" t="s">
        <v>10299</v>
      </c>
      <c r="B80" s="138">
        <v>4698</v>
      </c>
      <c r="C80" s="139" t="s">
        <v>1970</v>
      </c>
      <c r="D80" s="139" t="str">
        <f t="shared" si="1"/>
        <v>三重頂崁店1</v>
      </c>
      <c r="E80" s="138">
        <v>1</v>
      </c>
      <c r="F80" s="138" t="s">
        <v>10300</v>
      </c>
      <c r="G80" s="139" t="s">
        <v>10301</v>
      </c>
      <c r="H80" s="138" t="s">
        <v>10105</v>
      </c>
      <c r="I80" s="140" t="s">
        <v>10063</v>
      </c>
      <c r="J80" s="141" t="s">
        <v>9</v>
      </c>
      <c r="K80" s="142" t="s">
        <v>176</v>
      </c>
      <c r="L80" s="138"/>
      <c r="M80" s="141"/>
      <c r="N80" s="190" t="s">
        <v>10058</v>
      </c>
    </row>
    <row r="81" spans="1:14" ht="22.95" customHeight="1">
      <c r="A81" s="138" t="s">
        <v>10302</v>
      </c>
      <c r="B81" s="138">
        <v>4698</v>
      </c>
      <c r="C81" s="139" t="s">
        <v>1970</v>
      </c>
      <c r="D81" s="139" t="str">
        <f t="shared" si="1"/>
        <v>三重頂崁店2</v>
      </c>
      <c r="E81" s="138">
        <v>2</v>
      </c>
      <c r="F81" s="138" t="s">
        <v>10303</v>
      </c>
      <c r="G81" s="139" t="s">
        <v>10304</v>
      </c>
      <c r="H81" s="138" t="s">
        <v>10105</v>
      </c>
      <c r="I81" s="140" t="s">
        <v>10063</v>
      </c>
      <c r="J81" s="141" t="s">
        <v>9</v>
      </c>
      <c r="K81" s="142" t="s">
        <v>176</v>
      </c>
      <c r="L81" s="138"/>
      <c r="M81" s="141"/>
      <c r="N81" s="190" t="s">
        <v>10058</v>
      </c>
    </row>
    <row r="82" spans="1:14" ht="22.95" customHeight="1">
      <c r="A82" s="138" t="s">
        <v>10305</v>
      </c>
      <c r="B82" s="138">
        <v>3796</v>
      </c>
      <c r="C82" s="139" t="s">
        <v>528</v>
      </c>
      <c r="D82" s="139" t="str">
        <f t="shared" si="1"/>
        <v>三重進安店1</v>
      </c>
      <c r="E82" s="138">
        <v>1</v>
      </c>
      <c r="F82" s="138" t="s">
        <v>10306</v>
      </c>
      <c r="G82" s="139" t="s">
        <v>10307</v>
      </c>
      <c r="H82" s="138" t="s">
        <v>10062</v>
      </c>
      <c r="I82" s="140" t="s">
        <v>10057</v>
      </c>
      <c r="J82" s="141" t="s">
        <v>9</v>
      </c>
      <c r="K82" s="142" t="s">
        <v>176</v>
      </c>
      <c r="L82" s="138"/>
      <c r="M82" s="141"/>
      <c r="N82" s="190" t="s">
        <v>10058</v>
      </c>
    </row>
    <row r="83" spans="1:14" ht="22.95" customHeight="1">
      <c r="A83" s="138" t="s">
        <v>10308</v>
      </c>
      <c r="B83" s="138">
        <v>3796</v>
      </c>
      <c r="C83" s="139" t="s">
        <v>528</v>
      </c>
      <c r="D83" s="139" t="str">
        <f t="shared" si="1"/>
        <v>三重進安店2</v>
      </c>
      <c r="E83" s="138">
        <v>2</v>
      </c>
      <c r="F83" s="138" t="s">
        <v>10309</v>
      </c>
      <c r="G83" s="139" t="s">
        <v>10310</v>
      </c>
      <c r="H83" s="138" t="s">
        <v>10062</v>
      </c>
      <c r="I83" s="140" t="s">
        <v>10063</v>
      </c>
      <c r="J83" s="141" t="s">
        <v>9</v>
      </c>
      <c r="K83" s="142" t="s">
        <v>176</v>
      </c>
      <c r="L83" s="138"/>
      <c r="M83" s="141"/>
      <c r="N83" s="190" t="s">
        <v>10058</v>
      </c>
    </row>
    <row r="84" spans="1:14" ht="22.95" customHeight="1">
      <c r="A84" s="138" t="s">
        <v>10311</v>
      </c>
      <c r="B84" s="138">
        <v>4191</v>
      </c>
      <c r="C84" s="139" t="s">
        <v>989</v>
      </c>
      <c r="D84" s="139" t="str">
        <f t="shared" si="1"/>
        <v>三重溪美店1</v>
      </c>
      <c r="E84" s="138">
        <v>1</v>
      </c>
      <c r="F84" s="138" t="s">
        <v>10312</v>
      </c>
      <c r="G84" s="139" t="s">
        <v>10313</v>
      </c>
      <c r="H84" s="138" t="s">
        <v>10056</v>
      </c>
      <c r="I84" s="140" t="s">
        <v>10095</v>
      </c>
      <c r="J84" s="141" t="s">
        <v>9</v>
      </c>
      <c r="K84" s="142" t="s">
        <v>176</v>
      </c>
      <c r="L84" s="138"/>
      <c r="M84" s="141"/>
      <c r="N84" s="190" t="s">
        <v>10058</v>
      </c>
    </row>
    <row r="85" spans="1:14" ht="22.95" customHeight="1">
      <c r="A85" s="138" t="s">
        <v>10314</v>
      </c>
      <c r="B85" s="138">
        <v>4191</v>
      </c>
      <c r="C85" s="139" t="s">
        <v>989</v>
      </c>
      <c r="D85" s="139" t="str">
        <f t="shared" si="1"/>
        <v>三重溪美店2</v>
      </c>
      <c r="E85" s="138">
        <v>2</v>
      </c>
      <c r="F85" s="138" t="s">
        <v>10315</v>
      </c>
      <c r="G85" s="139" t="s">
        <v>10316</v>
      </c>
      <c r="H85" s="138" t="s">
        <v>10105</v>
      </c>
      <c r="I85" s="140" t="s">
        <v>10095</v>
      </c>
      <c r="J85" s="141" t="s">
        <v>9</v>
      </c>
      <c r="K85" s="142" t="s">
        <v>176</v>
      </c>
      <c r="L85" s="138"/>
      <c r="M85" s="141"/>
      <c r="N85" s="190" t="s">
        <v>10058</v>
      </c>
    </row>
    <row r="86" spans="1:14" ht="22.95" customHeight="1">
      <c r="A86" s="138" t="s">
        <v>10317</v>
      </c>
      <c r="B86" s="138">
        <v>2222</v>
      </c>
      <c r="C86" s="139" t="s">
        <v>319</v>
      </c>
      <c r="D86" s="139" t="str">
        <f t="shared" si="1"/>
        <v>三重義天店1</v>
      </c>
      <c r="E86" s="138">
        <v>1</v>
      </c>
      <c r="F86" s="138" t="s">
        <v>10318</v>
      </c>
      <c r="G86" s="139" t="s">
        <v>10319</v>
      </c>
      <c r="H86" s="138" t="s">
        <v>10056</v>
      </c>
      <c r="I86" s="140" t="s">
        <v>10063</v>
      </c>
      <c r="J86" s="141" t="s">
        <v>9</v>
      </c>
      <c r="K86" s="142" t="s">
        <v>176</v>
      </c>
      <c r="L86" s="138"/>
      <c r="M86" s="141"/>
      <c r="N86" s="190" t="s">
        <v>10058</v>
      </c>
    </row>
    <row r="87" spans="1:14" ht="22.95" customHeight="1">
      <c r="A87" s="138" t="s">
        <v>10320</v>
      </c>
      <c r="B87" s="138">
        <v>2222</v>
      </c>
      <c r="C87" s="139" t="s">
        <v>319</v>
      </c>
      <c r="D87" s="139" t="str">
        <f t="shared" si="1"/>
        <v>三重義天店2</v>
      </c>
      <c r="E87" s="138">
        <v>2</v>
      </c>
      <c r="F87" s="138" t="s">
        <v>10321</v>
      </c>
      <c r="G87" s="139" t="s">
        <v>10322</v>
      </c>
      <c r="H87" s="138" t="s">
        <v>10062</v>
      </c>
      <c r="I87" s="140" t="s">
        <v>10057</v>
      </c>
      <c r="J87" s="141" t="s">
        <v>9</v>
      </c>
      <c r="K87" s="142" t="s">
        <v>176</v>
      </c>
      <c r="L87" s="138"/>
      <c r="M87" s="141"/>
      <c r="N87" s="190" t="s">
        <v>10058</v>
      </c>
    </row>
    <row r="88" spans="1:14" ht="22.95" customHeight="1">
      <c r="A88" s="138" t="s">
        <v>10323</v>
      </c>
      <c r="B88" s="138">
        <v>3811</v>
      </c>
      <c r="C88" s="139" t="s">
        <v>578</v>
      </c>
      <c r="D88" s="139" t="str">
        <f t="shared" si="1"/>
        <v>三重碧華公園1</v>
      </c>
      <c r="E88" s="138">
        <v>1</v>
      </c>
      <c r="F88" s="138" t="s">
        <v>10324</v>
      </c>
      <c r="G88" s="139" t="s">
        <v>10325</v>
      </c>
      <c r="H88" s="138" t="s">
        <v>10062</v>
      </c>
      <c r="I88" s="140" t="s">
        <v>10095</v>
      </c>
      <c r="J88" s="141" t="s">
        <v>9</v>
      </c>
      <c r="K88" s="142" t="s">
        <v>176</v>
      </c>
      <c r="L88" s="138"/>
      <c r="M88" s="141"/>
      <c r="N88" s="190" t="s">
        <v>10058</v>
      </c>
    </row>
    <row r="89" spans="1:14" ht="22.95" customHeight="1">
      <c r="A89" s="138" t="s">
        <v>10326</v>
      </c>
      <c r="B89" s="138">
        <v>3811</v>
      </c>
      <c r="C89" s="139" t="s">
        <v>578</v>
      </c>
      <c r="D89" s="139" t="str">
        <f t="shared" si="1"/>
        <v>三重碧華公園2</v>
      </c>
      <c r="E89" s="138">
        <v>2</v>
      </c>
      <c r="F89" s="138" t="s">
        <v>10327</v>
      </c>
      <c r="G89" s="139" t="s">
        <v>10328</v>
      </c>
      <c r="H89" s="138" t="s">
        <v>10062</v>
      </c>
      <c r="I89" s="140" t="s">
        <v>10095</v>
      </c>
      <c r="J89" s="141" t="s">
        <v>9</v>
      </c>
      <c r="K89" s="142" t="s">
        <v>176</v>
      </c>
      <c r="L89" s="138"/>
      <c r="M89" s="141"/>
      <c r="N89" s="190" t="s">
        <v>10058</v>
      </c>
    </row>
    <row r="90" spans="1:14" ht="22.95" customHeight="1">
      <c r="A90" s="138" t="s">
        <v>10329</v>
      </c>
      <c r="B90" s="138">
        <v>3957</v>
      </c>
      <c r="C90" s="139" t="s">
        <v>662</v>
      </c>
      <c r="D90" s="139" t="str">
        <f t="shared" si="1"/>
        <v>三重福仁店1</v>
      </c>
      <c r="E90" s="138">
        <v>1</v>
      </c>
      <c r="F90" s="138" t="s">
        <v>10330</v>
      </c>
      <c r="G90" s="139" t="s">
        <v>10331</v>
      </c>
      <c r="H90" s="138" t="s">
        <v>10062</v>
      </c>
      <c r="I90" s="140" t="s">
        <v>10063</v>
      </c>
      <c r="J90" s="141" t="s">
        <v>9</v>
      </c>
      <c r="K90" s="142" t="s">
        <v>176</v>
      </c>
      <c r="L90" s="138"/>
      <c r="M90" s="141"/>
      <c r="N90" s="190" t="s">
        <v>10058</v>
      </c>
    </row>
    <row r="91" spans="1:14" ht="22.95" customHeight="1">
      <c r="A91" s="138" t="s">
        <v>10332</v>
      </c>
      <c r="B91" s="138">
        <v>3957</v>
      </c>
      <c r="C91" s="139" t="s">
        <v>662</v>
      </c>
      <c r="D91" s="139" t="str">
        <f t="shared" si="1"/>
        <v>三重福仁店2</v>
      </c>
      <c r="E91" s="138">
        <v>2</v>
      </c>
      <c r="F91" s="138" t="s">
        <v>10333</v>
      </c>
      <c r="G91" s="139" t="s">
        <v>10334</v>
      </c>
      <c r="H91" s="138" t="s">
        <v>10062</v>
      </c>
      <c r="I91" s="140" t="s">
        <v>10063</v>
      </c>
      <c r="J91" s="141" t="s">
        <v>9</v>
      </c>
      <c r="K91" s="142" t="s">
        <v>176</v>
      </c>
      <c r="L91" s="138"/>
      <c r="M91" s="141"/>
      <c r="N91" s="190" t="s">
        <v>10058</v>
      </c>
    </row>
    <row r="92" spans="1:14" ht="22.95" customHeight="1">
      <c r="A92" s="138" t="s">
        <v>10335</v>
      </c>
      <c r="B92" s="138">
        <v>4210</v>
      </c>
      <c r="C92" s="139" t="s">
        <v>348</v>
      </c>
      <c r="D92" s="139" t="str">
        <f t="shared" si="1"/>
        <v>三重福華店1</v>
      </c>
      <c r="E92" s="138">
        <v>1</v>
      </c>
      <c r="F92" s="138" t="s">
        <v>10336</v>
      </c>
      <c r="G92" s="139" t="s">
        <v>10337</v>
      </c>
      <c r="H92" s="138" t="s">
        <v>10105</v>
      </c>
      <c r="I92" s="140" t="s">
        <v>10063</v>
      </c>
      <c r="J92" s="141" t="s">
        <v>9</v>
      </c>
      <c r="K92" s="142" t="s">
        <v>176</v>
      </c>
      <c r="L92" s="138"/>
      <c r="M92" s="141"/>
      <c r="N92" s="190" t="s">
        <v>10058</v>
      </c>
    </row>
    <row r="93" spans="1:14" ht="22.95" customHeight="1">
      <c r="A93" s="138" t="s">
        <v>10338</v>
      </c>
      <c r="B93" s="138">
        <v>4210</v>
      </c>
      <c r="C93" s="139" t="s">
        <v>348</v>
      </c>
      <c r="D93" s="139" t="str">
        <f t="shared" si="1"/>
        <v>三重福華店2</v>
      </c>
      <c r="E93" s="138">
        <v>2</v>
      </c>
      <c r="F93" s="138" t="s">
        <v>10339</v>
      </c>
      <c r="G93" s="139" t="s">
        <v>10340</v>
      </c>
      <c r="H93" s="138" t="s">
        <v>10105</v>
      </c>
      <c r="I93" s="140" t="s">
        <v>10063</v>
      </c>
      <c r="J93" s="141" t="s">
        <v>9</v>
      </c>
      <c r="K93" s="142" t="s">
        <v>176</v>
      </c>
      <c r="L93" s="138"/>
      <c r="M93" s="141"/>
      <c r="N93" s="190" t="s">
        <v>10058</v>
      </c>
    </row>
    <row r="94" spans="1:14" ht="22.95" customHeight="1">
      <c r="A94" s="138" t="s">
        <v>10341</v>
      </c>
      <c r="B94" s="138" t="s">
        <v>98</v>
      </c>
      <c r="C94" s="139" t="s">
        <v>693</v>
      </c>
      <c r="D94" s="139" t="str">
        <f t="shared" si="1"/>
        <v>三重維德店2</v>
      </c>
      <c r="E94" s="138">
        <v>2</v>
      </c>
      <c r="F94" s="138" t="s">
        <v>10342</v>
      </c>
      <c r="G94" s="139" t="s">
        <v>10343</v>
      </c>
      <c r="H94" s="138" t="s">
        <v>10062</v>
      </c>
      <c r="I94" s="140" t="s">
        <v>10063</v>
      </c>
      <c r="J94" s="141" t="s">
        <v>9</v>
      </c>
      <c r="K94" s="142" t="s">
        <v>176</v>
      </c>
      <c r="L94" s="138"/>
      <c r="M94" s="141"/>
      <c r="N94" s="190" t="s">
        <v>10058</v>
      </c>
    </row>
    <row r="95" spans="1:14" ht="22.95" customHeight="1">
      <c r="A95" s="138" t="s">
        <v>10344</v>
      </c>
      <c r="B95" s="138">
        <v>4155</v>
      </c>
      <c r="C95" s="139" t="s">
        <v>1365</v>
      </c>
      <c r="D95" s="139" t="str">
        <f t="shared" si="1"/>
        <v>三重穀保店1</v>
      </c>
      <c r="E95" s="138">
        <v>1</v>
      </c>
      <c r="F95" s="138" t="s">
        <v>10345</v>
      </c>
      <c r="G95" s="139" t="s">
        <v>10346</v>
      </c>
      <c r="H95" s="138" t="s">
        <v>10056</v>
      </c>
      <c r="I95" s="140" t="s">
        <v>10063</v>
      </c>
      <c r="J95" s="141" t="s">
        <v>9</v>
      </c>
      <c r="K95" s="142" t="s">
        <v>176</v>
      </c>
      <c r="L95" s="138"/>
      <c r="M95" s="141"/>
      <c r="N95" s="190" t="s">
        <v>10058</v>
      </c>
    </row>
    <row r="96" spans="1:14" ht="22.95" customHeight="1">
      <c r="A96" s="138" t="s">
        <v>10347</v>
      </c>
      <c r="B96" s="138">
        <v>4196</v>
      </c>
      <c r="C96" s="139" t="s">
        <v>335</v>
      </c>
      <c r="D96" s="139" t="str">
        <f t="shared" si="1"/>
        <v>三重蝶愛店1</v>
      </c>
      <c r="E96" s="138">
        <v>1</v>
      </c>
      <c r="F96" s="138" t="s">
        <v>10348</v>
      </c>
      <c r="G96" s="139" t="s">
        <v>10349</v>
      </c>
      <c r="H96" s="138" t="s">
        <v>10062</v>
      </c>
      <c r="I96" s="140" t="s">
        <v>10063</v>
      </c>
      <c r="J96" s="141" t="s">
        <v>9</v>
      </c>
      <c r="K96" s="142" t="s">
        <v>176</v>
      </c>
      <c r="L96" s="138"/>
      <c r="M96" s="141"/>
      <c r="N96" s="190" t="s">
        <v>10058</v>
      </c>
    </row>
    <row r="97" spans="1:14" ht="22.95" customHeight="1">
      <c r="A97" s="138" t="s">
        <v>10350</v>
      </c>
      <c r="B97" s="138">
        <v>4196</v>
      </c>
      <c r="C97" s="139" t="s">
        <v>335</v>
      </c>
      <c r="D97" s="139" t="str">
        <f t="shared" si="1"/>
        <v>三重蝶愛店2</v>
      </c>
      <c r="E97" s="138">
        <v>2</v>
      </c>
      <c r="F97" s="138" t="s">
        <v>10351</v>
      </c>
      <c r="G97" s="139" t="s">
        <v>10352</v>
      </c>
      <c r="H97" s="138" t="s">
        <v>10062</v>
      </c>
      <c r="I97" s="140" t="s">
        <v>10063</v>
      </c>
      <c r="J97" s="141" t="s">
        <v>9</v>
      </c>
      <c r="K97" s="142" t="s">
        <v>176</v>
      </c>
      <c r="L97" s="138"/>
      <c r="M97" s="141"/>
      <c r="N97" s="190" t="s">
        <v>10058</v>
      </c>
    </row>
    <row r="98" spans="1:14" ht="22.95" customHeight="1">
      <c r="A98" s="138" t="s">
        <v>10353</v>
      </c>
      <c r="B98" s="138">
        <v>2259</v>
      </c>
      <c r="C98" s="139" t="s">
        <v>1319</v>
      </c>
      <c r="D98" s="139" t="str">
        <f t="shared" si="1"/>
        <v>三重興華店1</v>
      </c>
      <c r="E98" s="138">
        <v>1</v>
      </c>
      <c r="F98" s="138" t="s">
        <v>10354</v>
      </c>
      <c r="G98" s="139" t="s">
        <v>10355</v>
      </c>
      <c r="H98" s="138" t="s">
        <v>10056</v>
      </c>
      <c r="I98" s="140" t="s">
        <v>10057</v>
      </c>
      <c r="J98" s="141" t="s">
        <v>9</v>
      </c>
      <c r="K98" s="142" t="s">
        <v>176</v>
      </c>
      <c r="L98" s="138"/>
      <c r="M98" s="141"/>
      <c r="N98" s="190" t="s">
        <v>10058</v>
      </c>
    </row>
    <row r="99" spans="1:14" ht="22.95" customHeight="1">
      <c r="A99" s="138" t="s">
        <v>10356</v>
      </c>
      <c r="B99" s="138">
        <v>2259</v>
      </c>
      <c r="C99" s="139" t="s">
        <v>1319</v>
      </c>
      <c r="D99" s="139" t="str">
        <f t="shared" si="1"/>
        <v>三重興華店2</v>
      </c>
      <c r="E99" s="138">
        <v>2</v>
      </c>
      <c r="F99" s="138" t="s">
        <v>10357</v>
      </c>
      <c r="G99" s="139" t="s">
        <v>10358</v>
      </c>
      <c r="H99" s="138" t="s">
        <v>10105</v>
      </c>
      <c r="I99" s="140" t="s">
        <v>10057</v>
      </c>
      <c r="J99" s="141" t="s">
        <v>9</v>
      </c>
      <c r="K99" s="142" t="s">
        <v>176</v>
      </c>
      <c r="L99" s="138"/>
      <c r="M99" s="141"/>
      <c r="N99" s="190" t="s">
        <v>10058</v>
      </c>
    </row>
    <row r="100" spans="1:14" ht="22.95" customHeight="1">
      <c r="A100" s="138" t="s">
        <v>10359</v>
      </c>
      <c r="B100" s="138" t="s">
        <v>67</v>
      </c>
      <c r="C100" s="139" t="s">
        <v>277</v>
      </c>
      <c r="D100" s="139" t="str">
        <f t="shared" si="1"/>
        <v>三重興德店1</v>
      </c>
      <c r="E100" s="138">
        <v>1</v>
      </c>
      <c r="F100" s="138" t="s">
        <v>10360</v>
      </c>
      <c r="G100" s="139" t="s">
        <v>10361</v>
      </c>
      <c r="H100" s="138" t="s">
        <v>10062</v>
      </c>
      <c r="I100" s="140" t="s">
        <v>10063</v>
      </c>
      <c r="J100" s="141" t="s">
        <v>9</v>
      </c>
      <c r="K100" s="142" t="s">
        <v>176</v>
      </c>
      <c r="L100" s="138"/>
      <c r="M100" s="141"/>
      <c r="N100" s="190" t="s">
        <v>10058</v>
      </c>
    </row>
    <row r="101" spans="1:14" ht="22.95" customHeight="1">
      <c r="A101" s="138" t="s">
        <v>10362</v>
      </c>
      <c r="B101" s="138" t="s">
        <v>67</v>
      </c>
      <c r="C101" s="139" t="s">
        <v>277</v>
      </c>
      <c r="D101" s="139" t="str">
        <f t="shared" si="1"/>
        <v>三重興德店2</v>
      </c>
      <c r="E101" s="138">
        <v>2</v>
      </c>
      <c r="F101" s="138" t="s">
        <v>10363</v>
      </c>
      <c r="G101" s="139" t="s">
        <v>10364</v>
      </c>
      <c r="H101" s="138" t="s">
        <v>10062</v>
      </c>
      <c r="I101" s="140" t="s">
        <v>10063</v>
      </c>
      <c r="J101" s="141" t="s">
        <v>9</v>
      </c>
      <c r="K101" s="142" t="s">
        <v>176</v>
      </c>
      <c r="L101" s="138"/>
      <c r="M101" s="141"/>
      <c r="N101" s="190" t="s">
        <v>10058</v>
      </c>
    </row>
    <row r="102" spans="1:14" ht="22.95" customHeight="1">
      <c r="A102" s="138" t="s">
        <v>10365</v>
      </c>
      <c r="B102" s="138">
        <v>4029</v>
      </c>
      <c r="C102" s="139" t="s">
        <v>2318</v>
      </c>
      <c r="D102" s="139" t="str">
        <f t="shared" si="1"/>
        <v>三重龍濱店1</v>
      </c>
      <c r="E102" s="138">
        <v>1</v>
      </c>
      <c r="F102" s="138" t="s">
        <v>10366</v>
      </c>
      <c r="G102" s="139" t="s">
        <v>10367</v>
      </c>
      <c r="H102" s="138" t="s">
        <v>10062</v>
      </c>
      <c r="I102" s="140" t="s">
        <v>10063</v>
      </c>
      <c r="J102" s="141" t="s">
        <v>9</v>
      </c>
      <c r="K102" s="142" t="s">
        <v>176</v>
      </c>
      <c r="L102" s="138"/>
      <c r="M102" s="141"/>
      <c r="N102" s="190" t="s">
        <v>10058</v>
      </c>
    </row>
    <row r="103" spans="1:14" ht="22.95" customHeight="1">
      <c r="A103" s="138" t="s">
        <v>10368</v>
      </c>
      <c r="B103" s="138">
        <v>4029</v>
      </c>
      <c r="C103" s="139" t="s">
        <v>2318</v>
      </c>
      <c r="D103" s="139" t="str">
        <f t="shared" si="1"/>
        <v>三重龍濱店2</v>
      </c>
      <c r="E103" s="138">
        <v>2</v>
      </c>
      <c r="F103" s="138" t="s">
        <v>10369</v>
      </c>
      <c r="G103" s="139" t="s">
        <v>10370</v>
      </c>
      <c r="H103" s="138" t="s">
        <v>10062</v>
      </c>
      <c r="I103" s="140" t="s">
        <v>10063</v>
      </c>
      <c r="J103" s="141" t="s">
        <v>9</v>
      </c>
      <c r="K103" s="142" t="s">
        <v>176</v>
      </c>
      <c r="L103" s="138"/>
      <c r="M103" s="141"/>
      <c r="N103" s="190" t="s">
        <v>10058</v>
      </c>
    </row>
    <row r="104" spans="1:14" ht="22.95" customHeight="1">
      <c r="A104" s="138" t="s">
        <v>10371</v>
      </c>
      <c r="B104" s="138">
        <v>4388</v>
      </c>
      <c r="C104" s="139" t="s">
        <v>1373</v>
      </c>
      <c r="D104" s="139" t="str">
        <f t="shared" si="1"/>
        <v>三重薔薇店1</v>
      </c>
      <c r="E104" s="138">
        <v>1</v>
      </c>
      <c r="F104" s="138" t="s">
        <v>10372</v>
      </c>
      <c r="G104" s="139"/>
      <c r="H104" s="138" t="s">
        <v>10056</v>
      </c>
      <c r="I104" s="140" t="s">
        <v>10057</v>
      </c>
      <c r="J104" s="141" t="s">
        <v>9</v>
      </c>
      <c r="K104" s="142" t="s">
        <v>176</v>
      </c>
      <c r="L104" s="138"/>
      <c r="M104" s="141"/>
      <c r="N104" s="190" t="s">
        <v>10058</v>
      </c>
    </row>
    <row r="105" spans="1:14" ht="22.95" customHeight="1">
      <c r="A105" s="138" t="s">
        <v>10373</v>
      </c>
      <c r="B105" s="138">
        <v>4388</v>
      </c>
      <c r="C105" s="139" t="s">
        <v>1373</v>
      </c>
      <c r="D105" s="139" t="str">
        <f t="shared" si="1"/>
        <v>三重薔薇店2</v>
      </c>
      <c r="E105" s="138">
        <v>2</v>
      </c>
      <c r="F105" s="138" t="s">
        <v>10374</v>
      </c>
      <c r="G105" s="139" t="s">
        <v>10375</v>
      </c>
      <c r="H105" s="138" t="s">
        <v>10105</v>
      </c>
      <c r="I105" s="140" t="s">
        <v>10063</v>
      </c>
      <c r="J105" s="141" t="s">
        <v>9</v>
      </c>
      <c r="K105" s="142" t="s">
        <v>176</v>
      </c>
      <c r="L105" s="138"/>
      <c r="M105" s="141"/>
      <c r="N105" s="190" t="s">
        <v>10058</v>
      </c>
    </row>
    <row r="106" spans="1:14" ht="22.95" customHeight="1">
      <c r="A106" s="138" t="s">
        <v>10376</v>
      </c>
      <c r="B106" s="138" t="s">
        <v>90</v>
      </c>
      <c r="C106" s="139" t="s">
        <v>10377</v>
      </c>
      <c r="D106" s="139" t="str">
        <f t="shared" si="1"/>
        <v>北縣三愛三店1</v>
      </c>
      <c r="E106" s="138">
        <v>1</v>
      </c>
      <c r="F106" s="138" t="s">
        <v>10378</v>
      </c>
      <c r="G106" s="139" t="s">
        <v>10379</v>
      </c>
      <c r="H106" s="138" t="s">
        <v>10062</v>
      </c>
      <c r="I106" s="140" t="s">
        <v>10063</v>
      </c>
      <c r="J106" s="141" t="s">
        <v>9</v>
      </c>
      <c r="K106" s="142" t="s">
        <v>176</v>
      </c>
      <c r="L106" s="138"/>
      <c r="M106" s="141"/>
      <c r="N106" s="190" t="s">
        <v>10058</v>
      </c>
    </row>
    <row r="107" spans="1:14" ht="22.95" customHeight="1">
      <c r="A107" s="138" t="s">
        <v>10380</v>
      </c>
      <c r="B107" s="138" t="s">
        <v>90</v>
      </c>
      <c r="C107" s="139" t="s">
        <v>10377</v>
      </c>
      <c r="D107" s="139" t="str">
        <f t="shared" si="1"/>
        <v>北縣三愛三店2</v>
      </c>
      <c r="E107" s="138">
        <v>2</v>
      </c>
      <c r="F107" s="138" t="s">
        <v>10381</v>
      </c>
      <c r="G107" s="139" t="s">
        <v>10382</v>
      </c>
      <c r="H107" s="138" t="s">
        <v>10062</v>
      </c>
      <c r="I107" s="140" t="s">
        <v>10063</v>
      </c>
      <c r="J107" s="141" t="s">
        <v>9</v>
      </c>
      <c r="K107" s="142" t="s">
        <v>176</v>
      </c>
      <c r="L107" s="138"/>
      <c r="M107" s="141"/>
      <c r="N107" s="190" t="s">
        <v>10058</v>
      </c>
    </row>
    <row r="108" spans="1:14" ht="22.95" customHeight="1">
      <c r="A108" s="138" t="s">
        <v>10383</v>
      </c>
      <c r="B108" s="138" t="s">
        <v>99</v>
      </c>
      <c r="C108" s="139" t="s">
        <v>10384</v>
      </c>
      <c r="D108" s="139" t="str">
        <f t="shared" si="1"/>
        <v>北縣中陽店1</v>
      </c>
      <c r="E108" s="138">
        <v>1</v>
      </c>
      <c r="F108" s="138" t="s">
        <v>10385</v>
      </c>
      <c r="G108" s="139" t="s">
        <v>10386</v>
      </c>
      <c r="H108" s="138" t="s">
        <v>10062</v>
      </c>
      <c r="I108" s="140" t="s">
        <v>10063</v>
      </c>
      <c r="J108" s="141" t="s">
        <v>9</v>
      </c>
      <c r="K108" s="142" t="s">
        <v>176</v>
      </c>
      <c r="L108" s="138"/>
      <c r="M108" s="141"/>
      <c r="N108" s="190" t="s">
        <v>10058</v>
      </c>
    </row>
    <row r="109" spans="1:14" ht="22.95" customHeight="1">
      <c r="A109" s="138" t="s">
        <v>10387</v>
      </c>
      <c r="B109" s="138" t="s">
        <v>99</v>
      </c>
      <c r="C109" s="139" t="s">
        <v>10384</v>
      </c>
      <c r="D109" s="139" t="str">
        <f t="shared" si="1"/>
        <v>北縣中陽店2</v>
      </c>
      <c r="E109" s="138">
        <v>2</v>
      </c>
      <c r="F109" s="138" t="s">
        <v>10388</v>
      </c>
      <c r="G109" s="139" t="s">
        <v>10389</v>
      </c>
      <c r="H109" s="138" t="s">
        <v>10062</v>
      </c>
      <c r="I109" s="140" t="s">
        <v>10063</v>
      </c>
      <c r="J109" s="141" t="s">
        <v>9</v>
      </c>
      <c r="K109" s="142" t="s">
        <v>176</v>
      </c>
      <c r="L109" s="138"/>
      <c r="M109" s="141"/>
      <c r="N109" s="190" t="s">
        <v>10058</v>
      </c>
    </row>
    <row r="110" spans="1:14" ht="22.95" customHeight="1">
      <c r="A110" s="138" t="s">
        <v>10390</v>
      </c>
      <c r="B110" s="138" t="s">
        <v>79</v>
      </c>
      <c r="C110" s="139" t="s">
        <v>993</v>
      </c>
      <c r="D110" s="139" t="str">
        <f t="shared" si="1"/>
        <v>北縣五華三店1</v>
      </c>
      <c r="E110" s="138">
        <v>1</v>
      </c>
      <c r="F110" s="138" t="s">
        <v>10391</v>
      </c>
      <c r="G110" s="139" t="s">
        <v>10392</v>
      </c>
      <c r="H110" s="138" t="s">
        <v>10056</v>
      </c>
      <c r="I110" s="140" t="s">
        <v>10063</v>
      </c>
      <c r="J110" s="141" t="s">
        <v>9</v>
      </c>
      <c r="K110" s="142" t="s">
        <v>176</v>
      </c>
      <c r="L110" s="138"/>
      <c r="M110" s="141"/>
      <c r="N110" s="190" t="s">
        <v>10058</v>
      </c>
    </row>
    <row r="111" spans="1:14" ht="22.95" customHeight="1">
      <c r="A111" s="138" t="s">
        <v>10393</v>
      </c>
      <c r="B111" s="138" t="s">
        <v>79</v>
      </c>
      <c r="C111" s="139" t="s">
        <v>993</v>
      </c>
      <c r="D111" s="139" t="str">
        <f t="shared" si="1"/>
        <v>北縣五華三店2</v>
      </c>
      <c r="E111" s="138">
        <v>2</v>
      </c>
      <c r="F111" s="138" t="s">
        <v>10394</v>
      </c>
      <c r="G111" s="139" t="s">
        <v>10395</v>
      </c>
      <c r="H111" s="138" t="s">
        <v>10056</v>
      </c>
      <c r="I111" s="140" t="s">
        <v>10063</v>
      </c>
      <c r="J111" s="141" t="s">
        <v>9</v>
      </c>
      <c r="K111" s="142" t="s">
        <v>176</v>
      </c>
      <c r="L111" s="138"/>
      <c r="M111" s="141"/>
      <c r="N111" s="190" t="s">
        <v>10058</v>
      </c>
    </row>
    <row r="112" spans="1:14" ht="22.95" customHeight="1">
      <c r="A112" s="138" t="s">
        <v>10396</v>
      </c>
      <c r="B112" s="138" t="s">
        <v>56</v>
      </c>
      <c r="C112" s="139" t="s">
        <v>10397</v>
      </c>
      <c r="D112" s="139" t="str">
        <f t="shared" si="1"/>
        <v>北縣仁和店1</v>
      </c>
      <c r="E112" s="138">
        <v>1</v>
      </c>
      <c r="F112" s="138" t="s">
        <v>10398</v>
      </c>
      <c r="G112" s="139" t="s">
        <v>10399</v>
      </c>
      <c r="H112" s="138" t="s">
        <v>10056</v>
      </c>
      <c r="I112" s="140" t="s">
        <v>10063</v>
      </c>
      <c r="J112" s="141" t="s">
        <v>9</v>
      </c>
      <c r="K112" s="142" t="s">
        <v>176</v>
      </c>
      <c r="L112" s="138"/>
      <c r="M112" s="141"/>
      <c r="N112" s="190" t="s">
        <v>10058</v>
      </c>
    </row>
    <row r="113" spans="1:14" ht="22.95" customHeight="1">
      <c r="A113" s="138" t="s">
        <v>10400</v>
      </c>
      <c r="B113" s="138" t="s">
        <v>56</v>
      </c>
      <c r="C113" s="139" t="s">
        <v>10397</v>
      </c>
      <c r="D113" s="139" t="str">
        <f t="shared" si="1"/>
        <v>北縣仁和店2</v>
      </c>
      <c r="E113" s="138">
        <v>2</v>
      </c>
      <c r="F113" s="138" t="s">
        <v>10401</v>
      </c>
      <c r="G113" s="139" t="s">
        <v>10402</v>
      </c>
      <c r="H113" s="138" t="s">
        <v>10056</v>
      </c>
      <c r="I113" s="140" t="s">
        <v>10057</v>
      </c>
      <c r="J113" s="141" t="s">
        <v>9</v>
      </c>
      <c r="K113" s="142" t="s">
        <v>176</v>
      </c>
      <c r="L113" s="138"/>
      <c r="M113" s="141"/>
      <c r="N113" s="190" t="s">
        <v>10058</v>
      </c>
    </row>
    <row r="114" spans="1:14" ht="22.95" customHeight="1">
      <c r="A114" s="138" t="s">
        <v>10403</v>
      </c>
      <c r="B114" s="138">
        <v>3840</v>
      </c>
      <c r="C114" s="139" t="s">
        <v>826</v>
      </c>
      <c r="D114" s="139" t="str">
        <f t="shared" si="1"/>
        <v>北縣天龍店1</v>
      </c>
      <c r="E114" s="138">
        <v>1</v>
      </c>
      <c r="F114" s="138" t="s">
        <v>10404</v>
      </c>
      <c r="G114" s="139" t="s">
        <v>10405</v>
      </c>
      <c r="H114" s="138" t="s">
        <v>10062</v>
      </c>
      <c r="I114" s="140" t="s">
        <v>10063</v>
      </c>
      <c r="J114" s="141" t="s">
        <v>9</v>
      </c>
      <c r="K114" s="142" t="s">
        <v>176</v>
      </c>
      <c r="L114" s="138"/>
      <c r="M114" s="141"/>
      <c r="N114" s="190" t="s">
        <v>10058</v>
      </c>
    </row>
    <row r="115" spans="1:14" ht="22.95" customHeight="1">
      <c r="A115" s="138" t="s">
        <v>10406</v>
      </c>
      <c r="B115" s="138">
        <v>3840</v>
      </c>
      <c r="C115" s="139" t="s">
        <v>826</v>
      </c>
      <c r="D115" s="139" t="str">
        <f t="shared" si="1"/>
        <v>北縣天龍店2</v>
      </c>
      <c r="E115" s="138">
        <v>2</v>
      </c>
      <c r="F115" s="138" t="s">
        <v>10407</v>
      </c>
      <c r="G115" s="139" t="s">
        <v>10408</v>
      </c>
      <c r="H115" s="138" t="s">
        <v>10105</v>
      </c>
      <c r="I115" s="140" t="s">
        <v>10057</v>
      </c>
      <c r="J115" s="141" t="s">
        <v>9</v>
      </c>
      <c r="K115" s="142" t="s">
        <v>176</v>
      </c>
      <c r="L115" s="138"/>
      <c r="M115" s="141"/>
      <c r="N115" s="190" t="s">
        <v>10058</v>
      </c>
    </row>
    <row r="116" spans="1:14" ht="22.95" customHeight="1">
      <c r="A116" s="138" t="s">
        <v>10409</v>
      </c>
      <c r="B116" s="138">
        <v>2302</v>
      </c>
      <c r="C116" s="139" t="s">
        <v>10410</v>
      </c>
      <c r="D116" s="139" t="str">
        <f t="shared" si="1"/>
        <v>北縣重安店1</v>
      </c>
      <c r="E116" s="138">
        <v>1</v>
      </c>
      <c r="F116" s="138" t="s">
        <v>10411</v>
      </c>
      <c r="G116" s="139"/>
      <c r="H116" s="138" t="s">
        <v>10056</v>
      </c>
      <c r="I116" s="140" t="s">
        <v>10063</v>
      </c>
      <c r="J116" s="141" t="s">
        <v>9</v>
      </c>
      <c r="K116" s="142" t="s">
        <v>176</v>
      </c>
      <c r="L116" s="138"/>
      <c r="M116" s="141"/>
      <c r="N116" s="190" t="s">
        <v>10058</v>
      </c>
    </row>
    <row r="117" spans="1:14" ht="22.95" customHeight="1">
      <c r="A117" s="138" t="s">
        <v>10412</v>
      </c>
      <c r="B117" s="138">
        <v>2302</v>
      </c>
      <c r="C117" s="139" t="s">
        <v>10410</v>
      </c>
      <c r="D117" s="139" t="str">
        <f t="shared" si="1"/>
        <v>北縣重安店2</v>
      </c>
      <c r="E117" s="138">
        <v>2</v>
      </c>
      <c r="F117" s="138" t="s">
        <v>10413</v>
      </c>
      <c r="G117" s="139" t="s">
        <v>10414</v>
      </c>
      <c r="H117" s="138" t="s">
        <v>10056</v>
      </c>
      <c r="I117" s="140" t="s">
        <v>10063</v>
      </c>
      <c r="J117" s="141" t="s">
        <v>9</v>
      </c>
      <c r="K117" s="142" t="s">
        <v>176</v>
      </c>
      <c r="L117" s="138"/>
      <c r="M117" s="141"/>
      <c r="N117" s="190" t="s">
        <v>10058</v>
      </c>
    </row>
    <row r="118" spans="1:14" ht="22.95" customHeight="1">
      <c r="A118" s="138" t="s">
        <v>10415</v>
      </c>
      <c r="B118" s="138">
        <v>3362</v>
      </c>
      <c r="C118" s="139" t="s">
        <v>10416</v>
      </c>
      <c r="D118" s="139" t="str">
        <f t="shared" si="1"/>
        <v>北縣重武店2</v>
      </c>
      <c r="E118" s="138">
        <v>2</v>
      </c>
      <c r="F118" s="138" t="s">
        <v>10417</v>
      </c>
      <c r="G118" s="139" t="s">
        <v>10418</v>
      </c>
      <c r="H118" s="138" t="s">
        <v>10062</v>
      </c>
      <c r="I118" s="140" t="s">
        <v>10063</v>
      </c>
      <c r="J118" s="141" t="s">
        <v>9</v>
      </c>
      <c r="K118" s="142" t="s">
        <v>176</v>
      </c>
      <c r="L118" s="138"/>
      <c r="M118" s="141"/>
      <c r="N118" s="190" t="s">
        <v>10058</v>
      </c>
    </row>
    <row r="119" spans="1:14" ht="22.95" customHeight="1">
      <c r="A119" s="138" t="s">
        <v>10419</v>
      </c>
      <c r="B119" s="138">
        <v>2209</v>
      </c>
      <c r="C119" s="139" t="s">
        <v>10420</v>
      </c>
      <c r="D119" s="139" t="str">
        <f t="shared" si="1"/>
        <v>北縣重強店2</v>
      </c>
      <c r="E119" s="138">
        <v>2</v>
      </c>
      <c r="F119" s="138" t="s">
        <v>10421</v>
      </c>
      <c r="G119" s="139" t="s">
        <v>10422</v>
      </c>
      <c r="H119" s="138" t="s">
        <v>10056</v>
      </c>
      <c r="I119" s="140" t="s">
        <v>10063</v>
      </c>
      <c r="J119" s="141" t="s">
        <v>9</v>
      </c>
      <c r="K119" s="142" t="s">
        <v>176</v>
      </c>
      <c r="L119" s="138"/>
      <c r="M119" s="141"/>
      <c r="N119" s="190" t="s">
        <v>10058</v>
      </c>
    </row>
    <row r="120" spans="1:14" ht="22.95" customHeight="1">
      <c r="A120" s="138" t="s">
        <v>10423</v>
      </c>
      <c r="B120" s="138">
        <v>3601</v>
      </c>
      <c r="C120" s="139" t="s">
        <v>10424</v>
      </c>
      <c r="D120" s="139" t="str">
        <f t="shared" si="1"/>
        <v>北縣重富店1</v>
      </c>
      <c r="E120" s="138">
        <v>1</v>
      </c>
      <c r="F120" s="138" t="s">
        <v>10425</v>
      </c>
      <c r="G120" s="139" t="s">
        <v>10426</v>
      </c>
      <c r="H120" s="138" t="s">
        <v>10056</v>
      </c>
      <c r="I120" s="140" t="s">
        <v>10063</v>
      </c>
      <c r="J120" s="141" t="s">
        <v>9</v>
      </c>
      <c r="K120" s="142" t="s">
        <v>176</v>
      </c>
      <c r="L120" s="138"/>
      <c r="M120" s="141"/>
      <c r="N120" s="190" t="s">
        <v>10058</v>
      </c>
    </row>
    <row r="121" spans="1:14" ht="22.95" customHeight="1">
      <c r="A121" s="138" t="s">
        <v>10427</v>
      </c>
      <c r="B121" s="138">
        <v>3601</v>
      </c>
      <c r="C121" s="139" t="s">
        <v>10424</v>
      </c>
      <c r="D121" s="139" t="str">
        <f t="shared" si="1"/>
        <v>北縣重富店2</v>
      </c>
      <c r="E121" s="138">
        <v>2</v>
      </c>
      <c r="F121" s="138" t="s">
        <v>10428</v>
      </c>
      <c r="G121" s="139" t="s">
        <v>10429</v>
      </c>
      <c r="H121" s="138" t="s">
        <v>10056</v>
      </c>
      <c r="I121" s="140" t="s">
        <v>10063</v>
      </c>
      <c r="J121" s="141" t="s">
        <v>9</v>
      </c>
      <c r="K121" s="142" t="s">
        <v>176</v>
      </c>
      <c r="L121" s="138"/>
      <c r="M121" s="141"/>
      <c r="N121" s="190" t="s">
        <v>10058</v>
      </c>
    </row>
    <row r="122" spans="1:14" ht="22.95" customHeight="1">
      <c r="A122" s="138" t="s">
        <v>10430</v>
      </c>
      <c r="B122" s="138">
        <v>2837</v>
      </c>
      <c r="C122" s="139" t="s">
        <v>10431</v>
      </c>
      <c r="D122" s="139" t="str">
        <f t="shared" si="1"/>
        <v>北縣重萬店1</v>
      </c>
      <c r="E122" s="138">
        <v>1</v>
      </c>
      <c r="F122" s="138" t="s">
        <v>10432</v>
      </c>
      <c r="G122" s="139" t="s">
        <v>10433</v>
      </c>
      <c r="H122" s="138" t="s">
        <v>10062</v>
      </c>
      <c r="I122" s="140" t="s">
        <v>10063</v>
      </c>
      <c r="J122" s="141" t="s">
        <v>9</v>
      </c>
      <c r="K122" s="142" t="s">
        <v>176</v>
      </c>
      <c r="L122" s="138"/>
      <c r="M122" s="141"/>
      <c r="N122" s="190" t="s">
        <v>10058</v>
      </c>
    </row>
    <row r="123" spans="1:14" ht="22.95" customHeight="1">
      <c r="A123" s="138" t="s">
        <v>10434</v>
      </c>
      <c r="B123" s="138">
        <v>2837</v>
      </c>
      <c r="C123" s="139" t="s">
        <v>10431</v>
      </c>
      <c r="D123" s="139" t="str">
        <f t="shared" si="1"/>
        <v>北縣重萬店2</v>
      </c>
      <c r="E123" s="138">
        <v>2</v>
      </c>
      <c r="F123" s="138" t="s">
        <v>10435</v>
      </c>
      <c r="G123" s="139" t="s">
        <v>10436</v>
      </c>
      <c r="H123" s="138" t="s">
        <v>10062</v>
      </c>
      <c r="I123" s="140" t="s">
        <v>10057</v>
      </c>
      <c r="J123" s="141" t="s">
        <v>9</v>
      </c>
      <c r="K123" s="142" t="s">
        <v>176</v>
      </c>
      <c r="L123" s="138"/>
      <c r="M123" s="141"/>
      <c r="N123" s="190" t="s">
        <v>10058</v>
      </c>
    </row>
    <row r="124" spans="1:14" ht="22.95" customHeight="1">
      <c r="A124" s="138" t="s">
        <v>10437</v>
      </c>
      <c r="B124" s="138">
        <v>2321</v>
      </c>
      <c r="C124" s="139" t="s">
        <v>10438</v>
      </c>
      <c r="D124" s="139" t="str">
        <f t="shared" si="1"/>
        <v>北縣重鑫店1</v>
      </c>
      <c r="E124" s="138">
        <v>1</v>
      </c>
      <c r="F124" s="138" t="s">
        <v>10439</v>
      </c>
      <c r="G124" s="139" t="s">
        <v>10440</v>
      </c>
      <c r="H124" s="138" t="s">
        <v>10056</v>
      </c>
      <c r="I124" s="140" t="s">
        <v>10063</v>
      </c>
      <c r="J124" s="141" t="s">
        <v>9</v>
      </c>
      <c r="K124" s="142" t="s">
        <v>176</v>
      </c>
      <c r="L124" s="138"/>
      <c r="M124" s="141"/>
      <c r="N124" s="190" t="s">
        <v>10058</v>
      </c>
    </row>
    <row r="125" spans="1:14" ht="22.95" customHeight="1">
      <c r="A125" s="138" t="s">
        <v>10441</v>
      </c>
      <c r="B125" s="138">
        <v>2321</v>
      </c>
      <c r="C125" s="139" t="s">
        <v>10438</v>
      </c>
      <c r="D125" s="139" t="str">
        <f t="shared" si="1"/>
        <v>北縣重鑫店2</v>
      </c>
      <c r="E125" s="138">
        <v>2</v>
      </c>
      <c r="F125" s="138" t="s">
        <v>10442</v>
      </c>
      <c r="G125" s="139" t="s">
        <v>10443</v>
      </c>
      <c r="H125" s="138" t="s">
        <v>10056</v>
      </c>
      <c r="I125" s="140" t="s">
        <v>10063</v>
      </c>
      <c r="J125" s="141" t="s">
        <v>9</v>
      </c>
      <c r="K125" s="142" t="s">
        <v>176</v>
      </c>
      <c r="L125" s="138"/>
      <c r="M125" s="141"/>
      <c r="N125" s="190" t="s">
        <v>10058</v>
      </c>
    </row>
    <row r="126" spans="1:14" ht="22.95" customHeight="1">
      <c r="A126" s="138" t="s">
        <v>10444</v>
      </c>
      <c r="B126" s="138" t="s">
        <v>83</v>
      </c>
      <c r="C126" s="139" t="s">
        <v>585</v>
      </c>
      <c r="D126" s="139" t="str">
        <f t="shared" si="1"/>
        <v>北縣溪尾二店1</v>
      </c>
      <c r="E126" s="138">
        <v>1</v>
      </c>
      <c r="F126" s="138" t="s">
        <v>10445</v>
      </c>
      <c r="G126" s="139" t="s">
        <v>10446</v>
      </c>
      <c r="H126" s="138" t="s">
        <v>10062</v>
      </c>
      <c r="I126" s="140" t="s">
        <v>10063</v>
      </c>
      <c r="J126" s="141" t="s">
        <v>9</v>
      </c>
      <c r="K126" s="142" t="s">
        <v>176</v>
      </c>
      <c r="L126" s="138"/>
      <c r="M126" s="141"/>
      <c r="N126" s="190" t="s">
        <v>10058</v>
      </c>
    </row>
    <row r="127" spans="1:14" ht="22.95" customHeight="1">
      <c r="A127" s="138" t="s">
        <v>10447</v>
      </c>
      <c r="B127" s="138" t="s">
        <v>83</v>
      </c>
      <c r="C127" s="139" t="s">
        <v>585</v>
      </c>
      <c r="D127" s="139" t="str">
        <f t="shared" si="1"/>
        <v>北縣溪尾二店2</v>
      </c>
      <c r="E127" s="138">
        <v>2</v>
      </c>
      <c r="F127" s="138" t="s">
        <v>10448</v>
      </c>
      <c r="G127" s="139" t="s">
        <v>10449</v>
      </c>
      <c r="H127" s="138" t="s">
        <v>10062</v>
      </c>
      <c r="I127" s="140" t="s">
        <v>10063</v>
      </c>
      <c r="J127" s="141" t="s">
        <v>9</v>
      </c>
      <c r="K127" s="142" t="s">
        <v>176</v>
      </c>
      <c r="L127" s="138"/>
      <c r="M127" s="141"/>
      <c r="N127" s="190" t="s">
        <v>10058</v>
      </c>
    </row>
    <row r="128" spans="1:14" ht="22.95" customHeight="1">
      <c r="A128" s="138" t="s">
        <v>10450</v>
      </c>
      <c r="B128" s="138">
        <v>2535</v>
      </c>
      <c r="C128" s="139" t="s">
        <v>1107</v>
      </c>
      <c r="D128" s="139" t="str">
        <f t="shared" si="1"/>
        <v>五股五工店1</v>
      </c>
      <c r="E128" s="138">
        <v>1</v>
      </c>
      <c r="F128" s="138" t="s">
        <v>10451</v>
      </c>
      <c r="G128" s="139" t="s">
        <v>10452</v>
      </c>
      <c r="H128" s="138" t="s">
        <v>10105</v>
      </c>
      <c r="I128" s="140" t="s">
        <v>10063</v>
      </c>
      <c r="J128" s="141" t="s">
        <v>12</v>
      </c>
      <c r="K128" s="142" t="s">
        <v>176</v>
      </c>
      <c r="L128" s="138"/>
      <c r="M128" s="141"/>
      <c r="N128" s="190" t="s">
        <v>10058</v>
      </c>
    </row>
    <row r="129" spans="1:14" ht="22.95" customHeight="1">
      <c r="A129" s="138" t="s">
        <v>10453</v>
      </c>
      <c r="B129" s="138" t="s">
        <v>92</v>
      </c>
      <c r="C129" s="139" t="s">
        <v>358</v>
      </c>
      <c r="D129" s="139" t="str">
        <f t="shared" si="1"/>
        <v>五股訓練教室1</v>
      </c>
      <c r="E129" s="138">
        <v>1</v>
      </c>
      <c r="F129" s="138" t="s">
        <v>10454</v>
      </c>
      <c r="G129" s="139" t="s">
        <v>10455</v>
      </c>
      <c r="H129" s="138" t="s">
        <v>10062</v>
      </c>
      <c r="I129" s="140" t="s">
        <v>10063</v>
      </c>
      <c r="J129" s="141" t="s">
        <v>12</v>
      </c>
      <c r="K129" s="142" t="s">
        <v>176</v>
      </c>
      <c r="L129" s="138" t="s">
        <v>93</v>
      </c>
      <c r="M129" s="141"/>
      <c r="N129" s="190" t="s">
        <v>10058</v>
      </c>
    </row>
    <row r="130" spans="1:14" ht="22.95" customHeight="1">
      <c r="A130" s="138" t="s">
        <v>10456</v>
      </c>
      <c r="B130" s="138">
        <v>3227</v>
      </c>
      <c r="C130" s="139" t="s">
        <v>1092</v>
      </c>
      <c r="D130" s="139" t="str">
        <f t="shared" ref="D130:D193" si="2">C130&amp;E130</f>
        <v>五股四維店2</v>
      </c>
      <c r="E130" s="138">
        <v>2</v>
      </c>
      <c r="F130" s="138" t="s">
        <v>10457</v>
      </c>
      <c r="G130" s="139" t="s">
        <v>10458</v>
      </c>
      <c r="H130" s="138" t="s">
        <v>10056</v>
      </c>
      <c r="I130" s="140" t="s">
        <v>10063</v>
      </c>
      <c r="J130" s="141" t="s">
        <v>12</v>
      </c>
      <c r="K130" s="142" t="s">
        <v>176</v>
      </c>
      <c r="L130" s="138"/>
      <c r="M130" s="141"/>
      <c r="N130" s="190" t="s">
        <v>10058</v>
      </c>
    </row>
    <row r="131" spans="1:14" ht="22.95" customHeight="1">
      <c r="A131" s="138" t="s">
        <v>10459</v>
      </c>
      <c r="B131" s="138">
        <v>4801</v>
      </c>
      <c r="C131" s="139" t="s">
        <v>1439</v>
      </c>
      <c r="D131" s="139" t="str">
        <f t="shared" si="2"/>
        <v>五股成州店1</v>
      </c>
      <c r="E131" s="138">
        <v>1</v>
      </c>
      <c r="F131" s="138" t="s">
        <v>10460</v>
      </c>
      <c r="G131" s="139" t="s">
        <v>10461</v>
      </c>
      <c r="H131" s="138" t="s">
        <v>10105</v>
      </c>
      <c r="I131" s="140" t="s">
        <v>10063</v>
      </c>
      <c r="J131" s="141" t="s">
        <v>12</v>
      </c>
      <c r="K131" s="142" t="s">
        <v>176</v>
      </c>
      <c r="L131" s="138"/>
      <c r="M131" s="141"/>
      <c r="N131" s="190" t="s">
        <v>10058</v>
      </c>
    </row>
    <row r="132" spans="1:14" ht="22.95" customHeight="1">
      <c r="A132" s="138" t="s">
        <v>10462</v>
      </c>
      <c r="B132" s="138">
        <v>4801</v>
      </c>
      <c r="C132" s="139" t="s">
        <v>1439</v>
      </c>
      <c r="D132" s="139" t="str">
        <f t="shared" si="2"/>
        <v>五股成州店2</v>
      </c>
      <c r="E132" s="138">
        <v>2</v>
      </c>
      <c r="F132" s="138" t="s">
        <v>10463</v>
      </c>
      <c r="G132" s="139" t="s">
        <v>10464</v>
      </c>
      <c r="H132" s="138" t="s">
        <v>10105</v>
      </c>
      <c r="I132" s="140" t="s">
        <v>10063</v>
      </c>
      <c r="J132" s="141" t="s">
        <v>12</v>
      </c>
      <c r="K132" s="142" t="s">
        <v>176</v>
      </c>
      <c r="L132" s="138"/>
      <c r="M132" s="141"/>
      <c r="N132" s="190" t="s">
        <v>10058</v>
      </c>
    </row>
    <row r="133" spans="1:14" ht="22.95" customHeight="1">
      <c r="A133" s="138" t="s">
        <v>10465</v>
      </c>
      <c r="B133" s="138">
        <v>4819</v>
      </c>
      <c r="C133" s="139" t="s">
        <v>1442</v>
      </c>
      <c r="D133" s="139" t="str">
        <f t="shared" si="2"/>
        <v>五股凌雲店1</v>
      </c>
      <c r="E133" s="138">
        <v>1</v>
      </c>
      <c r="F133" s="138" t="s">
        <v>10466</v>
      </c>
      <c r="G133" s="139" t="s">
        <v>10467</v>
      </c>
      <c r="H133" s="138" t="s">
        <v>10062</v>
      </c>
      <c r="I133" s="140" t="s">
        <v>10063</v>
      </c>
      <c r="J133" s="141" t="s">
        <v>12</v>
      </c>
      <c r="K133" s="142" t="s">
        <v>176</v>
      </c>
      <c r="L133" s="138"/>
      <c r="M133" s="141"/>
      <c r="N133" s="190" t="s">
        <v>10058</v>
      </c>
    </row>
    <row r="134" spans="1:14" ht="22.95" customHeight="1">
      <c r="A134" s="138" t="s">
        <v>10468</v>
      </c>
      <c r="B134" s="138">
        <v>4819</v>
      </c>
      <c r="C134" s="139" t="s">
        <v>1442</v>
      </c>
      <c r="D134" s="139" t="str">
        <f t="shared" si="2"/>
        <v>五股凌雲店2</v>
      </c>
      <c r="E134" s="138">
        <v>2</v>
      </c>
      <c r="F134" s="138" t="s">
        <v>10469</v>
      </c>
      <c r="G134" s="139" t="s">
        <v>10470</v>
      </c>
      <c r="H134" s="138" t="s">
        <v>10062</v>
      </c>
      <c r="I134" s="140" t="s">
        <v>10063</v>
      </c>
      <c r="J134" s="141" t="s">
        <v>12</v>
      </c>
      <c r="K134" s="142" t="s">
        <v>176</v>
      </c>
      <c r="L134" s="138"/>
      <c r="M134" s="141"/>
      <c r="N134" s="190" t="s">
        <v>10058</v>
      </c>
    </row>
    <row r="135" spans="1:14" ht="22.95" customHeight="1">
      <c r="A135" s="138" t="s">
        <v>10471</v>
      </c>
      <c r="B135" s="138">
        <v>2390</v>
      </c>
      <c r="C135" s="139" t="s">
        <v>1586</v>
      </c>
      <c r="D135" s="139" t="str">
        <f t="shared" si="2"/>
        <v>五股產業園區2</v>
      </c>
      <c r="E135" s="138">
        <v>2</v>
      </c>
      <c r="F135" s="138" t="s">
        <v>10472</v>
      </c>
      <c r="G135" s="139" t="s">
        <v>10473</v>
      </c>
      <c r="H135" s="138" t="s">
        <v>10105</v>
      </c>
      <c r="I135" s="140" t="s">
        <v>10063</v>
      </c>
      <c r="J135" s="141" t="s">
        <v>12</v>
      </c>
      <c r="K135" s="142" t="s">
        <v>176</v>
      </c>
      <c r="L135" s="138"/>
      <c r="M135" s="141"/>
      <c r="N135" s="190" t="s">
        <v>10058</v>
      </c>
    </row>
    <row r="136" spans="1:14" ht="22.95" customHeight="1">
      <c r="A136" s="138" t="s">
        <v>10474</v>
      </c>
      <c r="B136" s="138">
        <v>3921</v>
      </c>
      <c r="C136" s="139" t="s">
        <v>1817</v>
      </c>
      <c r="D136" s="139" t="str">
        <f t="shared" si="2"/>
        <v>五股福鑫店1</v>
      </c>
      <c r="E136" s="138">
        <v>1</v>
      </c>
      <c r="F136" s="138" t="s">
        <v>10475</v>
      </c>
      <c r="G136" s="139" t="s">
        <v>10476</v>
      </c>
      <c r="H136" s="138" t="s">
        <v>10062</v>
      </c>
      <c r="I136" s="140" t="s">
        <v>10063</v>
      </c>
      <c r="J136" s="141" t="s">
        <v>12</v>
      </c>
      <c r="K136" s="142" t="s">
        <v>176</v>
      </c>
      <c r="L136" s="138"/>
      <c r="M136" s="141"/>
      <c r="N136" s="190" t="s">
        <v>10058</v>
      </c>
    </row>
    <row r="137" spans="1:14" ht="22.95" customHeight="1">
      <c r="A137" s="138" t="s">
        <v>10477</v>
      </c>
      <c r="B137" s="138">
        <v>3921</v>
      </c>
      <c r="C137" s="139" t="s">
        <v>1817</v>
      </c>
      <c r="D137" s="139" t="str">
        <f t="shared" si="2"/>
        <v>五股福鑫店2</v>
      </c>
      <c r="E137" s="138">
        <v>2</v>
      </c>
      <c r="F137" s="138" t="s">
        <v>10478</v>
      </c>
      <c r="G137" s="139"/>
      <c r="H137" s="138" t="s">
        <v>10062</v>
      </c>
      <c r="I137" s="140" t="s">
        <v>10063</v>
      </c>
      <c r="J137" s="141" t="s">
        <v>12</v>
      </c>
      <c r="K137" s="142" t="s">
        <v>176</v>
      </c>
      <c r="L137" s="138"/>
      <c r="M137" s="141"/>
      <c r="N137" s="190" t="s">
        <v>10058</v>
      </c>
    </row>
    <row r="138" spans="1:14" ht="22.95" customHeight="1">
      <c r="A138" s="138" t="s">
        <v>10479</v>
      </c>
      <c r="B138" s="138">
        <v>2691</v>
      </c>
      <c r="C138" s="139" t="s">
        <v>901</v>
      </c>
      <c r="D138" s="139" t="str">
        <f t="shared" si="2"/>
        <v>五股興珍店1</v>
      </c>
      <c r="E138" s="138">
        <v>1</v>
      </c>
      <c r="F138" s="138" t="s">
        <v>10480</v>
      </c>
      <c r="G138" s="139" t="s">
        <v>10481</v>
      </c>
      <c r="H138" s="138" t="s">
        <v>10062</v>
      </c>
      <c r="I138" s="140" t="s">
        <v>10063</v>
      </c>
      <c r="J138" s="141" t="s">
        <v>12</v>
      </c>
      <c r="K138" s="142" t="s">
        <v>176</v>
      </c>
      <c r="L138" s="138"/>
      <c r="M138" s="141"/>
      <c r="N138" s="190" t="s">
        <v>10058</v>
      </c>
    </row>
    <row r="139" spans="1:14" ht="22.95" customHeight="1">
      <c r="A139" s="138" t="s">
        <v>10482</v>
      </c>
      <c r="B139" s="138">
        <v>2691</v>
      </c>
      <c r="C139" s="139" t="s">
        <v>901</v>
      </c>
      <c r="D139" s="139" t="str">
        <f t="shared" si="2"/>
        <v>五股興珍店2</v>
      </c>
      <c r="E139" s="138">
        <v>2</v>
      </c>
      <c r="F139" s="138" t="s">
        <v>10483</v>
      </c>
      <c r="G139" s="139" t="s">
        <v>10484</v>
      </c>
      <c r="H139" s="138" t="s">
        <v>10062</v>
      </c>
      <c r="I139" s="140" t="s">
        <v>10063</v>
      </c>
      <c r="J139" s="141" t="s">
        <v>12</v>
      </c>
      <c r="K139" s="142" t="s">
        <v>176</v>
      </c>
      <c r="L139" s="138"/>
      <c r="M139" s="141"/>
      <c r="N139" s="190" t="s">
        <v>10058</v>
      </c>
    </row>
    <row r="140" spans="1:14" ht="22.95" customHeight="1">
      <c r="A140" s="138" t="s">
        <v>10485</v>
      </c>
      <c r="B140" s="138">
        <v>2325</v>
      </c>
      <c r="C140" s="139" t="s">
        <v>1434</v>
      </c>
      <c r="D140" s="139" t="str">
        <f t="shared" si="2"/>
        <v>北縣五泰店1</v>
      </c>
      <c r="E140" s="138">
        <v>1</v>
      </c>
      <c r="F140" s="138" t="s">
        <v>10486</v>
      </c>
      <c r="G140" s="139" t="s">
        <v>10487</v>
      </c>
      <c r="H140" s="138" t="s">
        <v>10056</v>
      </c>
      <c r="I140" s="140" t="s">
        <v>10063</v>
      </c>
      <c r="J140" s="141" t="s">
        <v>12</v>
      </c>
      <c r="K140" s="142" t="s">
        <v>176</v>
      </c>
      <c r="L140" s="138"/>
      <c r="M140" s="141"/>
      <c r="N140" s="190" t="s">
        <v>10058</v>
      </c>
    </row>
    <row r="141" spans="1:14" ht="22.95" customHeight="1">
      <c r="A141" s="138" t="s">
        <v>10488</v>
      </c>
      <c r="B141" s="138">
        <v>2325</v>
      </c>
      <c r="C141" s="139" t="s">
        <v>1434</v>
      </c>
      <c r="D141" s="139" t="str">
        <f t="shared" si="2"/>
        <v>北縣五泰店2</v>
      </c>
      <c r="E141" s="138">
        <v>2</v>
      </c>
      <c r="F141" s="138" t="s">
        <v>10489</v>
      </c>
      <c r="G141" s="139" t="s">
        <v>10490</v>
      </c>
      <c r="H141" s="138" t="s">
        <v>10056</v>
      </c>
      <c r="I141" s="140" t="s">
        <v>10063</v>
      </c>
      <c r="J141" s="141" t="s">
        <v>12</v>
      </c>
      <c r="K141" s="142" t="s">
        <v>176</v>
      </c>
      <c r="L141" s="138"/>
      <c r="M141" s="141"/>
      <c r="N141" s="190" t="s">
        <v>10058</v>
      </c>
    </row>
    <row r="142" spans="1:14" ht="22.95" customHeight="1">
      <c r="A142" s="138" t="s">
        <v>10491</v>
      </c>
      <c r="B142" s="138">
        <v>3770</v>
      </c>
      <c r="C142" s="139" t="s">
        <v>267</v>
      </c>
      <c r="D142" s="139" t="str">
        <f t="shared" si="2"/>
        <v>北縣西雲店2</v>
      </c>
      <c r="E142" s="138">
        <v>2</v>
      </c>
      <c r="F142" s="138" t="s">
        <v>10492</v>
      </c>
      <c r="G142" s="139" t="s">
        <v>10493</v>
      </c>
      <c r="H142" s="138" t="s">
        <v>10062</v>
      </c>
      <c r="I142" s="140" t="s">
        <v>10063</v>
      </c>
      <c r="J142" s="141" t="s">
        <v>12</v>
      </c>
      <c r="K142" s="142" t="s">
        <v>176</v>
      </c>
      <c r="L142" s="138"/>
      <c r="M142" s="141"/>
      <c r="N142" s="190" t="s">
        <v>10058</v>
      </c>
    </row>
    <row r="143" spans="1:14" ht="22.95" customHeight="1">
      <c r="A143" s="138" t="s">
        <v>10494</v>
      </c>
      <c r="B143" s="138">
        <v>4845</v>
      </c>
      <c r="C143" s="139" t="s">
        <v>2404</v>
      </c>
      <c r="D143" s="139" t="str">
        <f t="shared" si="2"/>
        <v>石門海角店1</v>
      </c>
      <c r="E143" s="138">
        <v>1</v>
      </c>
      <c r="F143" s="138" t="s">
        <v>10495</v>
      </c>
      <c r="G143" s="139" t="s">
        <v>10496</v>
      </c>
      <c r="H143" s="138" t="s">
        <v>10062</v>
      </c>
      <c r="I143" s="140" t="s">
        <v>10063</v>
      </c>
      <c r="J143" s="141" t="s">
        <v>3</v>
      </c>
      <c r="K143" s="142" t="s">
        <v>176</v>
      </c>
      <c r="L143" s="138"/>
      <c r="M143" s="141"/>
      <c r="N143" s="190" t="s">
        <v>10058</v>
      </c>
    </row>
    <row r="144" spans="1:14" ht="22.95" customHeight="1">
      <c r="A144" s="138" t="s">
        <v>10497</v>
      </c>
      <c r="B144" s="138">
        <v>4845</v>
      </c>
      <c r="C144" s="139" t="s">
        <v>2404</v>
      </c>
      <c r="D144" s="139" t="str">
        <f t="shared" si="2"/>
        <v>石門海角店2</v>
      </c>
      <c r="E144" s="138">
        <v>2</v>
      </c>
      <c r="F144" s="138" t="s">
        <v>10498</v>
      </c>
      <c r="G144" s="139" t="s">
        <v>10499</v>
      </c>
      <c r="H144" s="138" t="s">
        <v>10062</v>
      </c>
      <c r="I144" s="140" t="s">
        <v>10063</v>
      </c>
      <c r="J144" s="141" t="s">
        <v>3</v>
      </c>
      <c r="K144" s="142" t="s">
        <v>176</v>
      </c>
      <c r="L144" s="138"/>
      <c r="M144" s="141"/>
      <c r="N144" s="190" t="s">
        <v>10058</v>
      </c>
    </row>
    <row r="145" spans="1:14" ht="22.95" customHeight="1">
      <c r="A145" s="138" t="s">
        <v>10500</v>
      </c>
      <c r="B145" s="138">
        <v>3752</v>
      </c>
      <c r="C145" s="139" t="s">
        <v>1119</v>
      </c>
      <c r="D145" s="139" t="str">
        <f t="shared" si="2"/>
        <v>板橋豫章店1</v>
      </c>
      <c r="E145" s="138">
        <v>1</v>
      </c>
      <c r="F145" s="138" t="s">
        <v>10501</v>
      </c>
      <c r="G145" s="139" t="s">
        <v>10502</v>
      </c>
      <c r="H145" s="138" t="s">
        <v>10056</v>
      </c>
      <c r="I145" s="140" t="s">
        <v>10063</v>
      </c>
      <c r="J145" s="141" t="s">
        <v>16</v>
      </c>
      <c r="K145" s="142" t="s">
        <v>176</v>
      </c>
      <c r="L145" s="138" t="s">
        <v>62</v>
      </c>
      <c r="M145" s="141"/>
      <c r="N145" s="190" t="s">
        <v>10058</v>
      </c>
    </row>
    <row r="146" spans="1:14" ht="22.95" customHeight="1">
      <c r="A146" s="138" t="s">
        <v>10503</v>
      </c>
      <c r="B146" s="138">
        <v>3752</v>
      </c>
      <c r="C146" s="139" t="s">
        <v>1119</v>
      </c>
      <c r="D146" s="139" t="str">
        <f t="shared" si="2"/>
        <v>板橋豫章店2</v>
      </c>
      <c r="E146" s="138">
        <v>2</v>
      </c>
      <c r="F146" s="138" t="s">
        <v>10504</v>
      </c>
      <c r="G146" s="139" t="s">
        <v>10505</v>
      </c>
      <c r="H146" s="138" t="s">
        <v>10056</v>
      </c>
      <c r="I146" s="140" t="s">
        <v>10063</v>
      </c>
      <c r="J146" s="141" t="s">
        <v>16</v>
      </c>
      <c r="K146" s="142" t="s">
        <v>176</v>
      </c>
      <c r="L146" s="138" t="s">
        <v>62</v>
      </c>
      <c r="M146" s="141"/>
      <c r="N146" s="190" t="s">
        <v>10058</v>
      </c>
    </row>
    <row r="147" spans="1:14" ht="22.95" customHeight="1">
      <c r="A147" s="138" t="s">
        <v>10506</v>
      </c>
      <c r="B147" s="138" t="s">
        <v>57</v>
      </c>
      <c r="C147" s="139" t="s">
        <v>9543</v>
      </c>
      <c r="D147" s="139" t="str">
        <f t="shared" si="2"/>
        <v>北縣府中店1</v>
      </c>
      <c r="E147" s="138">
        <v>1</v>
      </c>
      <c r="F147" s="138" t="s">
        <v>10507</v>
      </c>
      <c r="G147" s="139" t="s">
        <v>10508</v>
      </c>
      <c r="H147" s="138" t="s">
        <v>10062</v>
      </c>
      <c r="I147" s="140" t="s">
        <v>10063</v>
      </c>
      <c r="J147" s="141" t="s">
        <v>16</v>
      </c>
      <c r="K147" s="142" t="s">
        <v>176</v>
      </c>
      <c r="L147" s="138"/>
      <c r="M147" s="141"/>
      <c r="N147" s="190" t="s">
        <v>10058</v>
      </c>
    </row>
    <row r="148" spans="1:14" ht="22.95" customHeight="1">
      <c r="A148" s="138" t="s">
        <v>10509</v>
      </c>
      <c r="B148" s="138" t="s">
        <v>57</v>
      </c>
      <c r="C148" s="139" t="s">
        <v>9543</v>
      </c>
      <c r="D148" s="139" t="str">
        <f t="shared" si="2"/>
        <v>北縣府中店2</v>
      </c>
      <c r="E148" s="138">
        <v>2</v>
      </c>
      <c r="F148" s="138" t="s">
        <v>10510</v>
      </c>
      <c r="G148" s="139" t="s">
        <v>10511</v>
      </c>
      <c r="H148" s="138" t="s">
        <v>10062</v>
      </c>
      <c r="I148" s="140" t="s">
        <v>10063</v>
      </c>
      <c r="J148" s="141" t="s">
        <v>16</v>
      </c>
      <c r="K148" s="142" t="s">
        <v>176</v>
      </c>
      <c r="L148" s="138"/>
      <c r="M148" s="141"/>
      <c r="N148" s="190" t="s">
        <v>10058</v>
      </c>
    </row>
    <row r="149" spans="1:14" ht="22.95" customHeight="1">
      <c r="A149" s="138" t="s">
        <v>10512</v>
      </c>
      <c r="B149" s="138">
        <v>3183</v>
      </c>
      <c r="C149" s="139" t="s">
        <v>10513</v>
      </c>
      <c r="D149" s="139" t="str">
        <f t="shared" si="2"/>
        <v>北縣板好店1</v>
      </c>
      <c r="E149" s="138">
        <v>1</v>
      </c>
      <c r="F149" s="138" t="s">
        <v>10514</v>
      </c>
      <c r="G149" s="139" t="s">
        <v>10515</v>
      </c>
      <c r="H149" s="138" t="s">
        <v>10062</v>
      </c>
      <c r="I149" s="140" t="s">
        <v>10063</v>
      </c>
      <c r="J149" s="141" t="s">
        <v>16</v>
      </c>
      <c r="K149" s="142" t="s">
        <v>176</v>
      </c>
      <c r="L149" s="138"/>
      <c r="M149" s="141"/>
      <c r="N149" s="190" t="s">
        <v>10058</v>
      </c>
    </row>
    <row r="150" spans="1:14" ht="22.95" customHeight="1">
      <c r="A150" s="138" t="s">
        <v>10516</v>
      </c>
      <c r="B150" s="138">
        <v>3183</v>
      </c>
      <c r="C150" s="139" t="s">
        <v>10513</v>
      </c>
      <c r="D150" s="139" t="str">
        <f t="shared" si="2"/>
        <v>北縣板好店2</v>
      </c>
      <c r="E150" s="138">
        <v>2</v>
      </c>
      <c r="F150" s="138" t="s">
        <v>10517</v>
      </c>
      <c r="G150" s="139" t="s">
        <v>10518</v>
      </c>
      <c r="H150" s="138" t="s">
        <v>10105</v>
      </c>
      <c r="I150" s="140" t="s">
        <v>10057</v>
      </c>
      <c r="J150" s="141" t="s">
        <v>16</v>
      </c>
      <c r="K150" s="142" t="s">
        <v>176</v>
      </c>
      <c r="L150" s="138"/>
      <c r="M150" s="141"/>
      <c r="N150" s="190" t="s">
        <v>10058</v>
      </c>
    </row>
    <row r="151" spans="1:14" ht="22.95" customHeight="1">
      <c r="A151" s="138" t="s">
        <v>10519</v>
      </c>
      <c r="B151" s="138">
        <v>3147</v>
      </c>
      <c r="C151" s="139" t="s">
        <v>10520</v>
      </c>
      <c r="D151" s="139" t="str">
        <f t="shared" si="2"/>
        <v>北縣板明店2</v>
      </c>
      <c r="E151" s="138">
        <v>2</v>
      </c>
      <c r="F151" s="138" t="s">
        <v>10521</v>
      </c>
      <c r="G151" s="139" t="s">
        <v>10522</v>
      </c>
      <c r="H151" s="138" t="s">
        <v>10062</v>
      </c>
      <c r="I151" s="140" t="s">
        <v>10063</v>
      </c>
      <c r="J151" s="141" t="s">
        <v>16</v>
      </c>
      <c r="K151" s="142" t="s">
        <v>176</v>
      </c>
      <c r="L151" s="138"/>
      <c r="M151" s="141"/>
      <c r="N151" s="190" t="s">
        <v>10058</v>
      </c>
    </row>
    <row r="152" spans="1:14" ht="22.95" customHeight="1">
      <c r="A152" s="138" t="s">
        <v>10523</v>
      </c>
      <c r="B152" s="138">
        <v>2746</v>
      </c>
      <c r="C152" s="139" t="s">
        <v>9514</v>
      </c>
      <c r="D152" s="139" t="str">
        <f t="shared" si="2"/>
        <v>北縣板嘉店1</v>
      </c>
      <c r="E152" s="138">
        <v>1</v>
      </c>
      <c r="F152" s="138" t="s">
        <v>10524</v>
      </c>
      <c r="G152" s="139" t="s">
        <v>10525</v>
      </c>
      <c r="H152" s="138" t="s">
        <v>10056</v>
      </c>
      <c r="I152" s="140" t="s">
        <v>10063</v>
      </c>
      <c r="J152" s="141" t="s">
        <v>16</v>
      </c>
      <c r="K152" s="142" t="s">
        <v>176</v>
      </c>
      <c r="L152" s="138"/>
      <c r="M152" s="141"/>
      <c r="N152" s="190" t="s">
        <v>10058</v>
      </c>
    </row>
    <row r="153" spans="1:14" ht="22.95" customHeight="1">
      <c r="A153" s="138" t="s">
        <v>10526</v>
      </c>
      <c r="B153" s="138">
        <v>2746</v>
      </c>
      <c r="C153" s="139" t="s">
        <v>9514</v>
      </c>
      <c r="D153" s="139" t="str">
        <f t="shared" si="2"/>
        <v>北縣板嘉店2</v>
      </c>
      <c r="E153" s="138">
        <v>2</v>
      </c>
      <c r="F153" s="138" t="s">
        <v>10527</v>
      </c>
      <c r="G153" s="139" t="s">
        <v>10528</v>
      </c>
      <c r="H153" s="138" t="s">
        <v>10105</v>
      </c>
      <c r="I153" s="140" t="s">
        <v>10063</v>
      </c>
      <c r="J153" s="141" t="s">
        <v>16</v>
      </c>
      <c r="K153" s="142" t="s">
        <v>176</v>
      </c>
      <c r="L153" s="138"/>
      <c r="M153" s="141"/>
      <c r="N153" s="190" t="s">
        <v>10058</v>
      </c>
    </row>
    <row r="154" spans="1:14" ht="22.95" customHeight="1">
      <c r="A154" s="138" t="s">
        <v>10529</v>
      </c>
      <c r="B154" s="138">
        <v>2422</v>
      </c>
      <c r="C154" s="139" t="s">
        <v>689</v>
      </c>
      <c r="D154" s="139" t="str">
        <f t="shared" si="2"/>
        <v>北縣板億店1</v>
      </c>
      <c r="E154" s="138">
        <v>1</v>
      </c>
      <c r="F154" s="138" t="s">
        <v>10530</v>
      </c>
      <c r="G154" s="139" t="s">
        <v>10531</v>
      </c>
      <c r="H154" s="138" t="s">
        <v>10056</v>
      </c>
      <c r="I154" s="140" t="s">
        <v>10063</v>
      </c>
      <c r="J154" s="141" t="s">
        <v>16</v>
      </c>
      <c r="K154" s="142" t="s">
        <v>176</v>
      </c>
      <c r="L154" s="138"/>
      <c r="M154" s="141"/>
      <c r="N154" s="190" t="s">
        <v>10058</v>
      </c>
    </row>
    <row r="155" spans="1:14" ht="22.95" customHeight="1">
      <c r="A155" s="138" t="s">
        <v>10532</v>
      </c>
      <c r="B155" s="138">
        <v>2422</v>
      </c>
      <c r="C155" s="139" t="s">
        <v>689</v>
      </c>
      <c r="D155" s="139" t="str">
        <f t="shared" si="2"/>
        <v>北縣板億店2</v>
      </c>
      <c r="E155" s="138">
        <v>2</v>
      </c>
      <c r="F155" s="138" t="s">
        <v>10533</v>
      </c>
      <c r="G155" s="139" t="s">
        <v>10534</v>
      </c>
      <c r="H155" s="138" t="s">
        <v>10056</v>
      </c>
      <c r="I155" s="140" t="s">
        <v>10063</v>
      </c>
      <c r="J155" s="141" t="s">
        <v>16</v>
      </c>
      <c r="K155" s="142" t="s">
        <v>176</v>
      </c>
      <c r="L155" s="138"/>
      <c r="M155" s="141"/>
      <c r="N155" s="190" t="s">
        <v>10058</v>
      </c>
    </row>
    <row r="156" spans="1:14" ht="22.95" customHeight="1">
      <c r="A156" s="138" t="s">
        <v>10535</v>
      </c>
      <c r="B156" s="138">
        <v>2403</v>
      </c>
      <c r="C156" s="139" t="s">
        <v>10536</v>
      </c>
      <c r="D156" s="139" t="str">
        <f t="shared" si="2"/>
        <v>北縣板龍店1</v>
      </c>
      <c r="E156" s="138">
        <v>1</v>
      </c>
      <c r="F156" s="138" t="s">
        <v>10537</v>
      </c>
      <c r="G156" s="139" t="s">
        <v>10538</v>
      </c>
      <c r="H156" s="138" t="s">
        <v>10105</v>
      </c>
      <c r="I156" s="140" t="s">
        <v>10063</v>
      </c>
      <c r="J156" s="141" t="s">
        <v>16</v>
      </c>
      <c r="K156" s="142" t="s">
        <v>176</v>
      </c>
      <c r="L156" s="138"/>
      <c r="M156" s="141"/>
      <c r="N156" s="190" t="s">
        <v>10058</v>
      </c>
    </row>
    <row r="157" spans="1:14" ht="22.95" customHeight="1">
      <c r="A157" s="138" t="s">
        <v>10539</v>
      </c>
      <c r="B157" s="138">
        <v>2403</v>
      </c>
      <c r="C157" s="139" t="s">
        <v>10536</v>
      </c>
      <c r="D157" s="139" t="str">
        <f t="shared" si="2"/>
        <v>北縣板龍店2</v>
      </c>
      <c r="E157" s="138">
        <v>2</v>
      </c>
      <c r="F157" s="138" t="s">
        <v>10540</v>
      </c>
      <c r="G157" s="139" t="s">
        <v>10541</v>
      </c>
      <c r="H157" s="138" t="s">
        <v>10105</v>
      </c>
      <c r="I157" s="140" t="s">
        <v>10057</v>
      </c>
      <c r="J157" s="141" t="s">
        <v>16</v>
      </c>
      <c r="K157" s="142" t="s">
        <v>176</v>
      </c>
      <c r="L157" s="138"/>
      <c r="M157" s="141"/>
      <c r="N157" s="190" t="s">
        <v>10058</v>
      </c>
    </row>
    <row r="158" spans="1:14" ht="22.95" customHeight="1">
      <c r="A158" s="138" t="s">
        <v>10542</v>
      </c>
      <c r="B158" s="138">
        <v>3551</v>
      </c>
      <c r="C158" s="139" t="s">
        <v>10543</v>
      </c>
      <c r="D158" s="139" t="str">
        <f t="shared" si="2"/>
        <v>北縣板豐店1</v>
      </c>
      <c r="E158" s="138">
        <v>1</v>
      </c>
      <c r="F158" s="138" t="s">
        <v>10544</v>
      </c>
      <c r="G158" s="139" t="s">
        <v>10545</v>
      </c>
      <c r="H158" s="138" t="s">
        <v>10062</v>
      </c>
      <c r="I158" s="140" t="s">
        <v>10063</v>
      </c>
      <c r="J158" s="141" t="s">
        <v>16</v>
      </c>
      <c r="K158" s="142" t="s">
        <v>176</v>
      </c>
      <c r="L158" s="138"/>
      <c r="M158" s="141"/>
      <c r="N158" s="190" t="s">
        <v>10058</v>
      </c>
    </row>
    <row r="159" spans="1:14" ht="22.95" customHeight="1">
      <c r="A159" s="138" t="s">
        <v>10546</v>
      </c>
      <c r="B159" s="138">
        <v>3551</v>
      </c>
      <c r="C159" s="139" t="s">
        <v>10543</v>
      </c>
      <c r="D159" s="139" t="str">
        <f t="shared" si="2"/>
        <v>北縣板豐店2</v>
      </c>
      <c r="E159" s="138">
        <v>2</v>
      </c>
      <c r="F159" s="138" t="s">
        <v>10547</v>
      </c>
      <c r="G159" s="139" t="s">
        <v>10548</v>
      </c>
      <c r="H159" s="138" t="s">
        <v>10062</v>
      </c>
      <c r="I159" s="140" t="s">
        <v>10057</v>
      </c>
      <c r="J159" s="141" t="s">
        <v>16</v>
      </c>
      <c r="K159" s="142" t="s">
        <v>176</v>
      </c>
      <c r="L159" s="138"/>
      <c r="M159" s="141"/>
      <c r="N159" s="190" t="s">
        <v>10058</v>
      </c>
    </row>
    <row r="160" spans="1:14" ht="22.95" customHeight="1">
      <c r="A160" s="138" t="s">
        <v>10549</v>
      </c>
      <c r="B160" s="138" t="s">
        <v>96</v>
      </c>
      <c r="C160" s="139" t="s">
        <v>9568</v>
      </c>
      <c r="D160" s="139" t="str">
        <f t="shared" si="2"/>
        <v>北縣僑中三店1</v>
      </c>
      <c r="E160" s="138">
        <v>1</v>
      </c>
      <c r="F160" s="138" t="s">
        <v>10550</v>
      </c>
      <c r="G160" s="139" t="s">
        <v>10551</v>
      </c>
      <c r="H160" s="138" t="s">
        <v>10056</v>
      </c>
      <c r="I160" s="140" t="s">
        <v>10063</v>
      </c>
      <c r="J160" s="141" t="s">
        <v>16</v>
      </c>
      <c r="K160" s="142" t="s">
        <v>176</v>
      </c>
      <c r="L160" s="138"/>
      <c r="M160" s="141"/>
      <c r="N160" s="190" t="s">
        <v>10058</v>
      </c>
    </row>
    <row r="161" spans="1:14" ht="22.95" customHeight="1">
      <c r="A161" s="138" t="s">
        <v>10552</v>
      </c>
      <c r="B161" s="138" t="s">
        <v>96</v>
      </c>
      <c r="C161" s="139" t="s">
        <v>9568</v>
      </c>
      <c r="D161" s="139" t="str">
        <f t="shared" si="2"/>
        <v>北縣僑中三店2</v>
      </c>
      <c r="E161" s="138">
        <v>2</v>
      </c>
      <c r="F161" s="138" t="s">
        <v>10553</v>
      </c>
      <c r="G161" s="139"/>
      <c r="H161" s="138" t="s">
        <v>10056</v>
      </c>
      <c r="I161" s="140" t="s">
        <v>10063</v>
      </c>
      <c r="J161" s="141" t="s">
        <v>16</v>
      </c>
      <c r="K161" s="142" t="s">
        <v>176</v>
      </c>
      <c r="L161" s="138"/>
      <c r="M161" s="141"/>
      <c r="N161" s="190" t="s">
        <v>10058</v>
      </c>
    </row>
    <row r="162" spans="1:14" ht="22.95" customHeight="1">
      <c r="A162" s="138" t="s">
        <v>10554</v>
      </c>
      <c r="B162" s="138" t="s">
        <v>86</v>
      </c>
      <c r="C162" s="139" t="s">
        <v>10555</v>
      </c>
      <c r="D162" s="139" t="str">
        <f t="shared" si="2"/>
        <v>北縣僑福店1</v>
      </c>
      <c r="E162" s="138">
        <v>1</v>
      </c>
      <c r="F162" s="138" t="s">
        <v>10556</v>
      </c>
      <c r="G162" s="139" t="s">
        <v>10557</v>
      </c>
      <c r="H162" s="138" t="s">
        <v>10056</v>
      </c>
      <c r="I162" s="140" t="s">
        <v>10063</v>
      </c>
      <c r="J162" s="141" t="s">
        <v>16</v>
      </c>
      <c r="K162" s="142" t="s">
        <v>176</v>
      </c>
      <c r="L162" s="138"/>
      <c r="M162" s="141" t="s">
        <v>10558</v>
      </c>
      <c r="N162" s="190" t="s">
        <v>10058</v>
      </c>
    </row>
    <row r="163" spans="1:14" ht="22.95" customHeight="1">
      <c r="A163" s="138" t="s">
        <v>10559</v>
      </c>
      <c r="B163" s="138" t="s">
        <v>95</v>
      </c>
      <c r="C163" s="139" t="s">
        <v>682</v>
      </c>
      <c r="D163" s="139" t="str">
        <f t="shared" si="2"/>
        <v>板橋大興店1</v>
      </c>
      <c r="E163" s="138">
        <v>1</v>
      </c>
      <c r="F163" s="138" t="s">
        <v>10560</v>
      </c>
      <c r="G163" s="139" t="s">
        <v>10561</v>
      </c>
      <c r="H163" s="138" t="s">
        <v>10062</v>
      </c>
      <c r="I163" s="140" t="s">
        <v>10057</v>
      </c>
      <c r="J163" s="141" t="s">
        <v>16</v>
      </c>
      <c r="K163" s="142" t="s">
        <v>176</v>
      </c>
      <c r="L163" s="138"/>
      <c r="M163" s="141"/>
      <c r="N163" s="190" t="s">
        <v>10058</v>
      </c>
    </row>
    <row r="164" spans="1:14" ht="22.95" customHeight="1">
      <c r="A164" s="138" t="s">
        <v>10562</v>
      </c>
      <c r="B164" s="138" t="s">
        <v>95</v>
      </c>
      <c r="C164" s="139" t="s">
        <v>682</v>
      </c>
      <c r="D164" s="139" t="str">
        <f t="shared" si="2"/>
        <v>板橋大興店2</v>
      </c>
      <c r="E164" s="138">
        <v>2</v>
      </c>
      <c r="F164" s="138" t="s">
        <v>10563</v>
      </c>
      <c r="G164" s="139" t="s">
        <v>10564</v>
      </c>
      <c r="H164" s="138" t="s">
        <v>10062</v>
      </c>
      <c r="I164" s="140" t="s">
        <v>10095</v>
      </c>
      <c r="J164" s="141" t="s">
        <v>16</v>
      </c>
      <c r="K164" s="142" t="s">
        <v>176</v>
      </c>
      <c r="L164" s="138"/>
      <c r="M164" s="141"/>
      <c r="N164" s="190" t="s">
        <v>10058</v>
      </c>
    </row>
    <row r="165" spans="1:14" ht="22.95" customHeight="1">
      <c r="A165" s="138" t="s">
        <v>10565</v>
      </c>
      <c r="B165" s="138">
        <v>3962</v>
      </c>
      <c r="C165" s="139" t="s">
        <v>278</v>
      </c>
      <c r="D165" s="139" t="str">
        <f t="shared" si="2"/>
        <v>板橋仁化店1</v>
      </c>
      <c r="E165" s="138">
        <v>1</v>
      </c>
      <c r="F165" s="138" t="s">
        <v>10566</v>
      </c>
      <c r="G165" s="139" t="s">
        <v>10567</v>
      </c>
      <c r="H165" s="138" t="s">
        <v>10056</v>
      </c>
      <c r="I165" s="140" t="s">
        <v>10063</v>
      </c>
      <c r="J165" s="141" t="s">
        <v>16</v>
      </c>
      <c r="K165" s="142" t="s">
        <v>176</v>
      </c>
      <c r="L165" s="138"/>
      <c r="M165" s="141"/>
      <c r="N165" s="190" t="s">
        <v>10058</v>
      </c>
    </row>
    <row r="166" spans="1:14" ht="22.95" customHeight="1">
      <c r="A166" s="138" t="s">
        <v>10568</v>
      </c>
      <c r="B166" s="138">
        <v>3962</v>
      </c>
      <c r="C166" s="139" t="s">
        <v>278</v>
      </c>
      <c r="D166" s="139" t="str">
        <f t="shared" si="2"/>
        <v>板橋仁化店2</v>
      </c>
      <c r="E166" s="138">
        <v>2</v>
      </c>
      <c r="F166" s="138" t="s">
        <v>10569</v>
      </c>
      <c r="G166" s="139" t="s">
        <v>10570</v>
      </c>
      <c r="H166" s="138" t="s">
        <v>10056</v>
      </c>
      <c r="I166" s="140" t="s">
        <v>10063</v>
      </c>
      <c r="J166" s="141" t="s">
        <v>16</v>
      </c>
      <c r="K166" s="142" t="s">
        <v>176</v>
      </c>
      <c r="L166" s="138"/>
      <c r="M166" s="141"/>
      <c r="N166" s="190" t="s">
        <v>10058</v>
      </c>
    </row>
    <row r="167" spans="1:14" ht="22.95" customHeight="1">
      <c r="A167" s="138" t="s">
        <v>10571</v>
      </c>
      <c r="B167" s="138">
        <v>3965</v>
      </c>
      <c r="C167" s="139" t="s">
        <v>1170</v>
      </c>
      <c r="D167" s="139" t="str">
        <f t="shared" si="2"/>
        <v>板橋民治店1</v>
      </c>
      <c r="E167" s="138">
        <v>1</v>
      </c>
      <c r="F167" s="138" t="s">
        <v>10572</v>
      </c>
      <c r="G167" s="139" t="s">
        <v>10573</v>
      </c>
      <c r="H167" s="138" t="s">
        <v>10062</v>
      </c>
      <c r="I167" s="140" t="s">
        <v>10063</v>
      </c>
      <c r="J167" s="141" t="s">
        <v>16</v>
      </c>
      <c r="K167" s="142" t="s">
        <v>176</v>
      </c>
      <c r="L167" s="138"/>
      <c r="M167" s="141"/>
      <c r="N167" s="190" t="s">
        <v>10058</v>
      </c>
    </row>
    <row r="168" spans="1:14" ht="22.95" customHeight="1">
      <c r="A168" s="138" t="s">
        <v>10574</v>
      </c>
      <c r="B168" s="138">
        <v>3965</v>
      </c>
      <c r="C168" s="139" t="s">
        <v>1170</v>
      </c>
      <c r="D168" s="139" t="str">
        <f t="shared" si="2"/>
        <v>板橋民治店2</v>
      </c>
      <c r="E168" s="138">
        <v>2</v>
      </c>
      <c r="F168" s="138" t="s">
        <v>10575</v>
      </c>
      <c r="G168" s="139" t="s">
        <v>10576</v>
      </c>
      <c r="H168" s="138" t="s">
        <v>10062</v>
      </c>
      <c r="I168" s="140" t="s">
        <v>10063</v>
      </c>
      <c r="J168" s="141" t="s">
        <v>16</v>
      </c>
      <c r="K168" s="142" t="s">
        <v>176</v>
      </c>
      <c r="L168" s="138"/>
      <c r="M168" s="141"/>
      <c r="N168" s="190" t="s">
        <v>10058</v>
      </c>
    </row>
    <row r="169" spans="1:14" ht="22.95" customHeight="1">
      <c r="A169" s="138" t="s">
        <v>10577</v>
      </c>
      <c r="B169" s="138">
        <v>4167</v>
      </c>
      <c r="C169" s="139" t="s">
        <v>2260</v>
      </c>
      <c r="D169" s="139" t="str">
        <f t="shared" si="2"/>
        <v>板橋松翠店1</v>
      </c>
      <c r="E169" s="138">
        <v>1</v>
      </c>
      <c r="F169" s="138" t="s">
        <v>10578</v>
      </c>
      <c r="G169" s="139" t="s">
        <v>10579</v>
      </c>
      <c r="H169" s="138" t="s">
        <v>10056</v>
      </c>
      <c r="I169" s="140" t="s">
        <v>10063</v>
      </c>
      <c r="J169" s="141" t="s">
        <v>16</v>
      </c>
      <c r="K169" s="142" t="s">
        <v>176</v>
      </c>
      <c r="L169" s="138"/>
      <c r="M169" s="141"/>
      <c r="N169" s="190" t="s">
        <v>10058</v>
      </c>
    </row>
    <row r="170" spans="1:14" ht="22.95" customHeight="1">
      <c r="A170" s="138" t="s">
        <v>10580</v>
      </c>
      <c r="B170" s="138">
        <v>4167</v>
      </c>
      <c r="C170" s="139" t="s">
        <v>2260</v>
      </c>
      <c r="D170" s="139" t="str">
        <f t="shared" si="2"/>
        <v>板橋松翠店2</v>
      </c>
      <c r="E170" s="138">
        <v>2</v>
      </c>
      <c r="F170" s="138" t="s">
        <v>10581</v>
      </c>
      <c r="G170" s="139" t="s">
        <v>10582</v>
      </c>
      <c r="H170" s="138" t="s">
        <v>10056</v>
      </c>
      <c r="I170" s="140" t="s">
        <v>10063</v>
      </c>
      <c r="J170" s="141" t="s">
        <v>16</v>
      </c>
      <c r="K170" s="142" t="s">
        <v>176</v>
      </c>
      <c r="L170" s="138"/>
      <c r="M170" s="141"/>
      <c r="N170" s="190" t="s">
        <v>10058</v>
      </c>
    </row>
    <row r="171" spans="1:14" ht="22.95" customHeight="1">
      <c r="A171" s="138" t="s">
        <v>10583</v>
      </c>
      <c r="B171" s="138">
        <v>3955</v>
      </c>
      <c r="C171" s="139" t="s">
        <v>227</v>
      </c>
      <c r="D171" s="139" t="str">
        <f t="shared" si="2"/>
        <v>板橋海龍店1</v>
      </c>
      <c r="E171" s="138">
        <v>1</v>
      </c>
      <c r="F171" s="138" t="s">
        <v>10584</v>
      </c>
      <c r="G171" s="139" t="s">
        <v>10585</v>
      </c>
      <c r="H171" s="138" t="s">
        <v>10105</v>
      </c>
      <c r="I171" s="140" t="s">
        <v>10057</v>
      </c>
      <c r="J171" s="141" t="s">
        <v>16</v>
      </c>
      <c r="K171" s="142" t="s">
        <v>176</v>
      </c>
      <c r="L171" s="138"/>
      <c r="M171" s="141"/>
      <c r="N171" s="190" t="s">
        <v>10058</v>
      </c>
    </row>
    <row r="172" spans="1:14" ht="22.95" customHeight="1">
      <c r="A172" s="138" t="s">
        <v>10586</v>
      </c>
      <c r="B172" s="138">
        <v>3955</v>
      </c>
      <c r="C172" s="139" t="s">
        <v>227</v>
      </c>
      <c r="D172" s="139" t="str">
        <f t="shared" si="2"/>
        <v>板橋海龍店2</v>
      </c>
      <c r="E172" s="138">
        <v>2</v>
      </c>
      <c r="F172" s="138" t="s">
        <v>10587</v>
      </c>
      <c r="G172" s="139" t="s">
        <v>10588</v>
      </c>
      <c r="H172" s="138" t="s">
        <v>10056</v>
      </c>
      <c r="I172" s="140" t="s">
        <v>10063</v>
      </c>
      <c r="J172" s="141" t="s">
        <v>16</v>
      </c>
      <c r="K172" s="142" t="s">
        <v>176</v>
      </c>
      <c r="L172" s="138"/>
      <c r="M172" s="141"/>
      <c r="N172" s="190" t="s">
        <v>10058</v>
      </c>
    </row>
    <row r="173" spans="1:14" ht="22.95" customHeight="1">
      <c r="A173" s="138" t="s">
        <v>10589</v>
      </c>
      <c r="B173" s="138">
        <v>3416</v>
      </c>
      <c r="C173" s="139" t="s">
        <v>1111</v>
      </c>
      <c r="D173" s="139" t="str">
        <f t="shared" si="2"/>
        <v>板橋國慶店1</v>
      </c>
      <c r="E173" s="138">
        <v>1</v>
      </c>
      <c r="F173" s="138" t="s">
        <v>10590</v>
      </c>
      <c r="G173" s="139" t="s">
        <v>10591</v>
      </c>
      <c r="H173" s="138" t="s">
        <v>10062</v>
      </c>
      <c r="I173" s="140" t="s">
        <v>10063</v>
      </c>
      <c r="J173" s="141" t="s">
        <v>16</v>
      </c>
      <c r="K173" s="142" t="s">
        <v>176</v>
      </c>
      <c r="L173" s="138"/>
      <c r="M173" s="141"/>
      <c r="N173" s="190" t="s">
        <v>10058</v>
      </c>
    </row>
    <row r="174" spans="1:14" ht="22.95" customHeight="1">
      <c r="A174" s="138" t="s">
        <v>10592</v>
      </c>
      <c r="B174" s="138">
        <v>3416</v>
      </c>
      <c r="C174" s="139" t="s">
        <v>1111</v>
      </c>
      <c r="D174" s="139" t="str">
        <f t="shared" si="2"/>
        <v>板橋國慶店2</v>
      </c>
      <c r="E174" s="138">
        <v>2</v>
      </c>
      <c r="F174" s="138" t="s">
        <v>10593</v>
      </c>
      <c r="G174" s="139" t="s">
        <v>10594</v>
      </c>
      <c r="H174" s="138" t="s">
        <v>10062</v>
      </c>
      <c r="I174" s="140" t="s">
        <v>10063</v>
      </c>
      <c r="J174" s="141" t="s">
        <v>16</v>
      </c>
      <c r="K174" s="142" t="s">
        <v>176</v>
      </c>
      <c r="L174" s="138"/>
      <c r="M174" s="141"/>
      <c r="N174" s="190" t="s">
        <v>10058</v>
      </c>
    </row>
    <row r="175" spans="1:14" ht="22.95" customHeight="1">
      <c r="A175" s="138" t="s">
        <v>10595</v>
      </c>
      <c r="B175" s="138">
        <v>2224</v>
      </c>
      <c r="C175" s="139" t="s">
        <v>1162</v>
      </c>
      <c r="D175" s="139" t="str">
        <f t="shared" si="2"/>
        <v>板橋莒光店1</v>
      </c>
      <c r="E175" s="138">
        <v>1</v>
      </c>
      <c r="F175" s="138" t="s">
        <v>10596</v>
      </c>
      <c r="G175" s="139" t="s">
        <v>10597</v>
      </c>
      <c r="H175" s="138" t="s">
        <v>10105</v>
      </c>
      <c r="I175" s="140" t="s">
        <v>10063</v>
      </c>
      <c r="J175" s="141" t="s">
        <v>16</v>
      </c>
      <c r="K175" s="142" t="s">
        <v>176</v>
      </c>
      <c r="L175" s="138"/>
      <c r="M175" s="141"/>
      <c r="N175" s="190" t="s">
        <v>10058</v>
      </c>
    </row>
    <row r="176" spans="1:14" ht="22.95" customHeight="1">
      <c r="A176" s="138" t="s">
        <v>10598</v>
      </c>
      <c r="B176" s="138">
        <v>2224</v>
      </c>
      <c r="C176" s="139" t="s">
        <v>1162</v>
      </c>
      <c r="D176" s="139" t="str">
        <f t="shared" si="2"/>
        <v>板橋莒光店2</v>
      </c>
      <c r="E176" s="138">
        <v>2</v>
      </c>
      <c r="F176" s="138" t="s">
        <v>10599</v>
      </c>
      <c r="G176" s="139" t="s">
        <v>10600</v>
      </c>
      <c r="H176" s="138" t="s">
        <v>10105</v>
      </c>
      <c r="I176" s="140" t="s">
        <v>10063</v>
      </c>
      <c r="J176" s="141" t="s">
        <v>16</v>
      </c>
      <c r="K176" s="142" t="s">
        <v>176</v>
      </c>
      <c r="L176" s="138"/>
      <c r="M176" s="141"/>
      <c r="N176" s="190" t="s">
        <v>10058</v>
      </c>
    </row>
    <row r="177" spans="1:14" ht="22.95" customHeight="1">
      <c r="A177" s="138" t="s">
        <v>10601</v>
      </c>
      <c r="B177" s="138">
        <v>2995</v>
      </c>
      <c r="C177" s="139" t="s">
        <v>1149</v>
      </c>
      <c r="D177" s="139" t="str">
        <f t="shared" si="2"/>
        <v>板橋湳雅夜市1</v>
      </c>
      <c r="E177" s="138">
        <v>1</v>
      </c>
      <c r="F177" s="138" t="s">
        <v>10602</v>
      </c>
      <c r="G177" s="139" t="s">
        <v>10603</v>
      </c>
      <c r="H177" s="138" t="s">
        <v>10062</v>
      </c>
      <c r="I177" s="140" t="s">
        <v>10095</v>
      </c>
      <c r="J177" s="141" t="s">
        <v>16</v>
      </c>
      <c r="K177" s="142" t="s">
        <v>176</v>
      </c>
      <c r="L177" s="138"/>
      <c r="M177" s="141"/>
      <c r="N177" s="190" t="s">
        <v>10058</v>
      </c>
    </row>
    <row r="178" spans="1:14" ht="22.95" customHeight="1">
      <c r="A178" s="138" t="s">
        <v>10604</v>
      </c>
      <c r="B178" s="138">
        <v>2995</v>
      </c>
      <c r="C178" s="139" t="s">
        <v>1149</v>
      </c>
      <c r="D178" s="139" t="str">
        <f t="shared" si="2"/>
        <v>板橋湳雅夜市2</v>
      </c>
      <c r="E178" s="138">
        <v>2</v>
      </c>
      <c r="F178" s="138" t="s">
        <v>10605</v>
      </c>
      <c r="G178" s="139" t="s">
        <v>10606</v>
      </c>
      <c r="H178" s="138" t="s">
        <v>10062</v>
      </c>
      <c r="I178" s="140" t="s">
        <v>10095</v>
      </c>
      <c r="J178" s="141" t="s">
        <v>16</v>
      </c>
      <c r="K178" s="142" t="s">
        <v>176</v>
      </c>
      <c r="L178" s="138"/>
      <c r="M178" s="141"/>
      <c r="N178" s="190" t="s">
        <v>10058</v>
      </c>
    </row>
    <row r="179" spans="1:14" ht="22.95" customHeight="1">
      <c r="A179" s="138" t="s">
        <v>10607</v>
      </c>
      <c r="B179" s="138">
        <v>4145</v>
      </c>
      <c r="C179" s="139" t="s">
        <v>674</v>
      </c>
      <c r="D179" s="139" t="str">
        <f t="shared" si="2"/>
        <v>板橋僑興店1</v>
      </c>
      <c r="E179" s="138">
        <v>1</v>
      </c>
      <c r="F179" s="138" t="s">
        <v>10608</v>
      </c>
      <c r="G179" s="139" t="s">
        <v>10609</v>
      </c>
      <c r="H179" s="138" t="s">
        <v>10062</v>
      </c>
      <c r="I179" s="140" t="s">
        <v>10095</v>
      </c>
      <c r="J179" s="141" t="s">
        <v>16</v>
      </c>
      <c r="K179" s="142" t="s">
        <v>176</v>
      </c>
      <c r="L179" s="138"/>
      <c r="M179" s="141"/>
      <c r="N179" s="190" t="s">
        <v>10058</v>
      </c>
    </row>
    <row r="180" spans="1:14" ht="22.95" customHeight="1">
      <c r="A180" s="138" t="s">
        <v>10610</v>
      </c>
      <c r="B180" s="138">
        <v>4145</v>
      </c>
      <c r="C180" s="139" t="s">
        <v>674</v>
      </c>
      <c r="D180" s="139" t="str">
        <f t="shared" si="2"/>
        <v>板橋僑興店2</v>
      </c>
      <c r="E180" s="138">
        <v>2</v>
      </c>
      <c r="F180" s="138" t="s">
        <v>10611</v>
      </c>
      <c r="G180" s="139" t="s">
        <v>10612</v>
      </c>
      <c r="H180" s="138" t="s">
        <v>10062</v>
      </c>
      <c r="I180" s="140" t="s">
        <v>10095</v>
      </c>
      <c r="J180" s="141" t="s">
        <v>16</v>
      </c>
      <c r="K180" s="142" t="s">
        <v>176</v>
      </c>
      <c r="L180" s="138"/>
      <c r="M180" s="141"/>
      <c r="N180" s="190" t="s">
        <v>10058</v>
      </c>
    </row>
    <row r="181" spans="1:14" ht="22.95" customHeight="1">
      <c r="A181" s="138" t="s">
        <v>10613</v>
      </c>
      <c r="B181" s="138">
        <v>3818</v>
      </c>
      <c r="C181" s="139" t="s">
        <v>215</v>
      </c>
      <c r="D181" s="139" t="str">
        <f t="shared" si="2"/>
        <v>板橋漢江店2</v>
      </c>
      <c r="E181" s="138">
        <v>2</v>
      </c>
      <c r="F181" s="138" t="s">
        <v>10614</v>
      </c>
      <c r="G181" s="139" t="s">
        <v>10615</v>
      </c>
      <c r="H181" s="138" t="s">
        <v>10056</v>
      </c>
      <c r="I181" s="140" t="s">
        <v>10063</v>
      </c>
      <c r="J181" s="141" t="s">
        <v>16</v>
      </c>
      <c r="K181" s="142" t="s">
        <v>176</v>
      </c>
      <c r="L181" s="138"/>
      <c r="M181" s="141"/>
      <c r="N181" s="190" t="s">
        <v>10058</v>
      </c>
    </row>
    <row r="182" spans="1:14" ht="22.95" customHeight="1">
      <c r="A182" s="138" t="s">
        <v>10616</v>
      </c>
      <c r="B182" s="138">
        <v>4046</v>
      </c>
      <c r="C182" s="139" t="s">
        <v>1507</v>
      </c>
      <c r="D182" s="139" t="str">
        <f t="shared" si="2"/>
        <v>板橋福康店1</v>
      </c>
      <c r="E182" s="138">
        <v>1</v>
      </c>
      <c r="F182" s="138" t="s">
        <v>10617</v>
      </c>
      <c r="G182" s="139" t="s">
        <v>10618</v>
      </c>
      <c r="H182" s="138" t="s">
        <v>10056</v>
      </c>
      <c r="I182" s="140" t="s">
        <v>10063</v>
      </c>
      <c r="J182" s="141" t="s">
        <v>16</v>
      </c>
      <c r="K182" s="142" t="s">
        <v>176</v>
      </c>
      <c r="L182" s="138"/>
      <c r="M182" s="141"/>
      <c r="N182" s="190" t="s">
        <v>10058</v>
      </c>
    </row>
    <row r="183" spans="1:14" ht="22.95" customHeight="1">
      <c r="A183" s="138" t="s">
        <v>10619</v>
      </c>
      <c r="B183" s="138">
        <v>4046</v>
      </c>
      <c r="C183" s="139" t="s">
        <v>1507</v>
      </c>
      <c r="D183" s="139" t="str">
        <f t="shared" si="2"/>
        <v>板橋福康店2</v>
      </c>
      <c r="E183" s="138">
        <v>2</v>
      </c>
      <c r="F183" s="138" t="s">
        <v>10620</v>
      </c>
      <c r="G183" s="139" t="s">
        <v>10621</v>
      </c>
      <c r="H183" s="138" t="s">
        <v>10056</v>
      </c>
      <c r="I183" s="140" t="s">
        <v>10063</v>
      </c>
      <c r="J183" s="141" t="s">
        <v>16</v>
      </c>
      <c r="K183" s="142" t="s">
        <v>176</v>
      </c>
      <c r="L183" s="138"/>
      <c r="M183" s="141"/>
      <c r="N183" s="190" t="s">
        <v>10058</v>
      </c>
    </row>
    <row r="184" spans="1:14" ht="22.95" customHeight="1">
      <c r="A184" s="138" t="s">
        <v>10622</v>
      </c>
      <c r="B184" s="138">
        <v>4917</v>
      </c>
      <c r="C184" s="139" t="s">
        <v>344</v>
      </c>
      <c r="D184" s="139" t="str">
        <f t="shared" si="2"/>
        <v>板橋翠華店2</v>
      </c>
      <c r="E184" s="138">
        <v>2</v>
      </c>
      <c r="F184" s="138" t="s">
        <v>10623</v>
      </c>
      <c r="G184" s="139" t="s">
        <v>10624</v>
      </c>
      <c r="H184" s="138" t="s">
        <v>10062</v>
      </c>
      <c r="I184" s="140" t="s">
        <v>10203</v>
      </c>
      <c r="J184" s="141" t="s">
        <v>16</v>
      </c>
      <c r="K184" s="142" t="s">
        <v>176</v>
      </c>
      <c r="L184" s="138"/>
      <c r="M184" s="141"/>
      <c r="N184" s="190" t="s">
        <v>10058</v>
      </c>
    </row>
    <row r="185" spans="1:14" ht="22.95" customHeight="1">
      <c r="A185" s="138" t="s">
        <v>10625</v>
      </c>
      <c r="B185" s="138">
        <v>2221</v>
      </c>
      <c r="C185" s="139" t="s">
        <v>785</v>
      </c>
      <c r="D185" s="139" t="str">
        <f t="shared" si="2"/>
        <v>板橋雙十店2</v>
      </c>
      <c r="E185" s="138">
        <v>2</v>
      </c>
      <c r="F185" s="138" t="s">
        <v>10626</v>
      </c>
      <c r="G185" s="139" t="s">
        <v>10627</v>
      </c>
      <c r="H185" s="138" t="s">
        <v>10056</v>
      </c>
      <c r="I185" s="140" t="s">
        <v>10063</v>
      </c>
      <c r="J185" s="141" t="s">
        <v>16</v>
      </c>
      <c r="K185" s="142" t="s">
        <v>176</v>
      </c>
      <c r="L185" s="138"/>
      <c r="M185" s="141"/>
      <c r="N185" s="190" t="s">
        <v>10058</v>
      </c>
    </row>
    <row r="186" spans="1:14" ht="22.95" customHeight="1">
      <c r="A186" s="138" t="s">
        <v>10628</v>
      </c>
      <c r="B186" s="138">
        <v>3399</v>
      </c>
      <c r="C186" s="139" t="s">
        <v>353</v>
      </c>
      <c r="D186" s="139" t="str">
        <f t="shared" si="2"/>
        <v>板橋藝文中心1</v>
      </c>
      <c r="E186" s="138">
        <v>1</v>
      </c>
      <c r="F186" s="138" t="s">
        <v>10629</v>
      </c>
      <c r="G186" s="139" t="s">
        <v>10630</v>
      </c>
      <c r="H186" s="138" t="s">
        <v>10062</v>
      </c>
      <c r="I186" s="140" t="s">
        <v>10063</v>
      </c>
      <c r="J186" s="141" t="s">
        <v>16</v>
      </c>
      <c r="K186" s="142" t="s">
        <v>176</v>
      </c>
      <c r="L186" s="138"/>
      <c r="M186" s="141"/>
      <c r="N186" s="190" t="s">
        <v>10058</v>
      </c>
    </row>
    <row r="187" spans="1:14" ht="22.95" customHeight="1">
      <c r="A187" s="138" t="s">
        <v>10631</v>
      </c>
      <c r="B187" s="138">
        <v>3399</v>
      </c>
      <c r="C187" s="139" t="s">
        <v>353</v>
      </c>
      <c r="D187" s="139" t="str">
        <f t="shared" si="2"/>
        <v>板橋藝文中心2</v>
      </c>
      <c r="E187" s="138">
        <v>2</v>
      </c>
      <c r="F187" s="138" t="s">
        <v>10632</v>
      </c>
      <c r="G187" s="139" t="s">
        <v>10633</v>
      </c>
      <c r="H187" s="138" t="s">
        <v>10062</v>
      </c>
      <c r="I187" s="140" t="s">
        <v>10063</v>
      </c>
      <c r="J187" s="141" t="s">
        <v>16</v>
      </c>
      <c r="K187" s="142" t="s">
        <v>176</v>
      </c>
      <c r="L187" s="138"/>
      <c r="M187" s="141"/>
      <c r="N187" s="190" t="s">
        <v>10058</v>
      </c>
    </row>
    <row r="188" spans="1:14" ht="22.95" customHeight="1">
      <c r="A188" s="138" t="s">
        <v>10634</v>
      </c>
      <c r="B188" s="138" t="s">
        <v>82</v>
      </c>
      <c r="C188" s="139" t="s">
        <v>1166</v>
      </c>
      <c r="D188" s="139" t="str">
        <f t="shared" si="2"/>
        <v>板橋寶翠店1</v>
      </c>
      <c r="E188" s="138">
        <v>1</v>
      </c>
      <c r="F188" s="138" t="s">
        <v>10635</v>
      </c>
      <c r="G188" s="139" t="s">
        <v>10636</v>
      </c>
      <c r="H188" s="138" t="s">
        <v>10062</v>
      </c>
      <c r="I188" s="140" t="s">
        <v>10063</v>
      </c>
      <c r="J188" s="141" t="s">
        <v>16</v>
      </c>
      <c r="K188" s="142" t="s">
        <v>176</v>
      </c>
      <c r="L188" s="138"/>
      <c r="M188" s="141"/>
      <c r="N188" s="190" t="s">
        <v>10058</v>
      </c>
    </row>
    <row r="189" spans="1:14" ht="22.95" customHeight="1">
      <c r="A189" s="138" t="s">
        <v>10637</v>
      </c>
      <c r="B189" s="138" t="s">
        <v>82</v>
      </c>
      <c r="C189" s="139" t="s">
        <v>1166</v>
      </c>
      <c r="D189" s="139" t="str">
        <f t="shared" si="2"/>
        <v>板橋寶翠店2</v>
      </c>
      <c r="E189" s="138">
        <v>2</v>
      </c>
      <c r="F189" s="138" t="s">
        <v>10638</v>
      </c>
      <c r="G189" s="139" t="s">
        <v>10639</v>
      </c>
      <c r="H189" s="138" t="s">
        <v>10062</v>
      </c>
      <c r="I189" s="140" t="s">
        <v>10063</v>
      </c>
      <c r="J189" s="141" t="s">
        <v>16</v>
      </c>
      <c r="K189" s="142" t="s">
        <v>176</v>
      </c>
      <c r="L189" s="138"/>
      <c r="M189" s="141"/>
      <c r="N189" s="190" t="s">
        <v>10058</v>
      </c>
    </row>
    <row r="190" spans="1:14" ht="22.95" customHeight="1">
      <c r="A190" s="138" t="s">
        <v>10640</v>
      </c>
      <c r="B190" s="138">
        <v>2069</v>
      </c>
      <c r="C190" s="139" t="s">
        <v>2188</v>
      </c>
      <c r="D190" s="139" t="str">
        <f t="shared" si="2"/>
        <v>板橋江子翠站1</v>
      </c>
      <c r="E190" s="138">
        <v>1</v>
      </c>
      <c r="F190" s="138" t="s">
        <v>10641</v>
      </c>
      <c r="G190" s="139" t="s">
        <v>10642</v>
      </c>
      <c r="H190" s="138" t="s">
        <v>10056</v>
      </c>
      <c r="I190" s="140" t="s">
        <v>10063</v>
      </c>
      <c r="J190" s="141" t="s">
        <v>16</v>
      </c>
      <c r="K190" s="142" t="s">
        <v>176</v>
      </c>
      <c r="L190" s="138">
        <v>0</v>
      </c>
      <c r="M190" s="141"/>
      <c r="N190" s="190" t="s">
        <v>10058</v>
      </c>
    </row>
    <row r="191" spans="1:14" ht="22.95" customHeight="1">
      <c r="A191" s="138" t="s">
        <v>10643</v>
      </c>
      <c r="B191" s="138">
        <v>2069</v>
      </c>
      <c r="C191" s="139" t="s">
        <v>2188</v>
      </c>
      <c r="D191" s="139" t="str">
        <f t="shared" si="2"/>
        <v>板橋江子翠站2</v>
      </c>
      <c r="E191" s="138">
        <v>2</v>
      </c>
      <c r="F191" s="138" t="s">
        <v>10644</v>
      </c>
      <c r="G191" s="139" t="s">
        <v>10645</v>
      </c>
      <c r="H191" s="138" t="s">
        <v>10062</v>
      </c>
      <c r="I191" s="140" t="s">
        <v>10057</v>
      </c>
      <c r="J191" s="141" t="s">
        <v>16</v>
      </c>
      <c r="K191" s="142" t="s">
        <v>176</v>
      </c>
      <c r="L191" s="138">
        <v>0</v>
      </c>
      <c r="M191" s="141"/>
      <c r="N191" s="190" t="s">
        <v>10058</v>
      </c>
    </row>
    <row r="192" spans="1:14" ht="22.95" customHeight="1">
      <c r="A192" s="138" t="s">
        <v>10646</v>
      </c>
      <c r="B192" s="138">
        <v>3243</v>
      </c>
      <c r="C192" s="139" t="s">
        <v>213</v>
      </c>
      <c r="D192" s="139" t="str">
        <f t="shared" si="2"/>
        <v>北縣醒吾店1</v>
      </c>
      <c r="E192" s="138">
        <v>1</v>
      </c>
      <c r="F192" s="138" t="s">
        <v>10647</v>
      </c>
      <c r="G192" s="139" t="s">
        <v>10648</v>
      </c>
      <c r="H192" s="138" t="s">
        <v>10056</v>
      </c>
      <c r="I192" s="140" t="s">
        <v>10057</v>
      </c>
      <c r="J192" s="141" t="s">
        <v>15</v>
      </c>
      <c r="K192" s="142" t="s">
        <v>176</v>
      </c>
      <c r="L192" s="138" t="s">
        <v>62</v>
      </c>
      <c r="M192" s="141"/>
      <c r="N192" s="190" t="s">
        <v>10058</v>
      </c>
    </row>
    <row r="193" spans="1:14" ht="22.95" customHeight="1">
      <c r="A193" s="138" t="s">
        <v>10649</v>
      </c>
      <c r="B193" s="138">
        <v>3243</v>
      </c>
      <c r="C193" s="139" t="s">
        <v>213</v>
      </c>
      <c r="D193" s="139" t="str">
        <f t="shared" si="2"/>
        <v>北縣醒吾店2</v>
      </c>
      <c r="E193" s="138">
        <v>2</v>
      </c>
      <c r="F193" s="138" t="s">
        <v>10650</v>
      </c>
      <c r="G193" s="139" t="s">
        <v>10651</v>
      </c>
      <c r="H193" s="138" t="s">
        <v>10062</v>
      </c>
      <c r="I193" s="140" t="s">
        <v>10063</v>
      </c>
      <c r="J193" s="141" t="s">
        <v>15</v>
      </c>
      <c r="K193" s="142" t="s">
        <v>176</v>
      </c>
      <c r="L193" s="138" t="s">
        <v>62</v>
      </c>
      <c r="M193" s="141"/>
      <c r="N193" s="190" t="s">
        <v>10058</v>
      </c>
    </row>
    <row r="194" spans="1:14" ht="22.95" customHeight="1">
      <c r="A194" s="138" t="s">
        <v>10652</v>
      </c>
      <c r="B194" s="138">
        <v>4834</v>
      </c>
      <c r="C194" s="139" t="s">
        <v>472</v>
      </c>
      <c r="D194" s="139" t="str">
        <f t="shared" ref="D194:D257" si="3">C194&amp;E194</f>
        <v>林口大千苑店1</v>
      </c>
      <c r="E194" s="138">
        <v>1</v>
      </c>
      <c r="F194" s="138" t="s">
        <v>10653</v>
      </c>
      <c r="G194" s="139" t="s">
        <v>10654</v>
      </c>
      <c r="H194" s="138" t="s">
        <v>10056</v>
      </c>
      <c r="I194" s="140" t="s">
        <v>10063</v>
      </c>
      <c r="J194" s="141" t="s">
        <v>15</v>
      </c>
      <c r="K194" s="142" t="s">
        <v>176</v>
      </c>
      <c r="L194" s="138"/>
      <c r="M194" s="141"/>
      <c r="N194" s="190" t="s">
        <v>10058</v>
      </c>
    </row>
    <row r="195" spans="1:14" ht="22.95" customHeight="1">
      <c r="A195" s="138" t="s">
        <v>10655</v>
      </c>
      <c r="B195" s="138">
        <v>4326</v>
      </c>
      <c r="C195" s="139" t="s">
        <v>481</v>
      </c>
      <c r="D195" s="139" t="str">
        <f t="shared" si="3"/>
        <v>林口建安店1</v>
      </c>
      <c r="E195" s="138">
        <v>1</v>
      </c>
      <c r="F195" s="138" t="s">
        <v>10656</v>
      </c>
      <c r="G195" s="139" t="s">
        <v>10657</v>
      </c>
      <c r="H195" s="138" t="s">
        <v>10062</v>
      </c>
      <c r="I195" s="140" t="s">
        <v>10063</v>
      </c>
      <c r="J195" s="141" t="s">
        <v>15</v>
      </c>
      <c r="K195" s="142" t="s">
        <v>176</v>
      </c>
      <c r="L195" s="138"/>
      <c r="M195" s="141"/>
      <c r="N195" s="190" t="s">
        <v>10058</v>
      </c>
    </row>
    <row r="196" spans="1:14" ht="22.95" customHeight="1">
      <c r="A196" s="138" t="s">
        <v>10658</v>
      </c>
      <c r="B196" s="138">
        <v>4326</v>
      </c>
      <c r="C196" s="139" t="s">
        <v>481</v>
      </c>
      <c r="D196" s="139" t="str">
        <f t="shared" si="3"/>
        <v>林口建安店2</v>
      </c>
      <c r="E196" s="138">
        <v>2</v>
      </c>
      <c r="F196" s="138" t="s">
        <v>10659</v>
      </c>
      <c r="G196" s="139" t="s">
        <v>10660</v>
      </c>
      <c r="H196" s="138" t="s">
        <v>10062</v>
      </c>
      <c r="I196" s="140" t="s">
        <v>10063</v>
      </c>
      <c r="J196" s="141" t="s">
        <v>15</v>
      </c>
      <c r="K196" s="142" t="s">
        <v>176</v>
      </c>
      <c r="L196" s="138"/>
      <c r="M196" s="141"/>
      <c r="N196" s="190" t="s">
        <v>10058</v>
      </c>
    </row>
    <row r="197" spans="1:14" ht="22.95" customHeight="1">
      <c r="A197" s="138" t="s">
        <v>10661</v>
      </c>
      <c r="B197" s="138">
        <v>4057</v>
      </c>
      <c r="C197" s="139" t="s">
        <v>496</v>
      </c>
      <c r="D197" s="139" t="str">
        <f t="shared" si="3"/>
        <v>林口香澄店1</v>
      </c>
      <c r="E197" s="138">
        <v>1</v>
      </c>
      <c r="F197" s="138" t="s">
        <v>10662</v>
      </c>
      <c r="G197" s="139" t="s">
        <v>10663</v>
      </c>
      <c r="H197" s="138" t="s">
        <v>10062</v>
      </c>
      <c r="I197" s="140" t="s">
        <v>10063</v>
      </c>
      <c r="J197" s="141" t="s">
        <v>15</v>
      </c>
      <c r="K197" s="142" t="s">
        <v>176</v>
      </c>
      <c r="L197" s="138"/>
      <c r="M197" s="141"/>
      <c r="N197" s="190" t="s">
        <v>10058</v>
      </c>
    </row>
    <row r="198" spans="1:14" ht="22.95" customHeight="1">
      <c r="A198" s="138" t="s">
        <v>10664</v>
      </c>
      <c r="B198" s="138">
        <v>4057</v>
      </c>
      <c r="C198" s="139" t="s">
        <v>496</v>
      </c>
      <c r="D198" s="139" t="str">
        <f t="shared" si="3"/>
        <v>林口香澄店2</v>
      </c>
      <c r="E198" s="138">
        <v>2</v>
      </c>
      <c r="F198" s="138" t="s">
        <v>10665</v>
      </c>
      <c r="G198" s="139" t="s">
        <v>10666</v>
      </c>
      <c r="H198" s="138" t="s">
        <v>10062</v>
      </c>
      <c r="I198" s="140" t="s">
        <v>10063</v>
      </c>
      <c r="J198" s="141" t="s">
        <v>15</v>
      </c>
      <c r="K198" s="142" t="s">
        <v>176</v>
      </c>
      <c r="L198" s="138"/>
      <c r="M198" s="141"/>
      <c r="N198" s="190" t="s">
        <v>10058</v>
      </c>
    </row>
    <row r="199" spans="1:14" ht="22.95" customHeight="1">
      <c r="A199" s="138" t="s">
        <v>10667</v>
      </c>
      <c r="B199" s="138">
        <v>4715</v>
      </c>
      <c r="C199" s="139" t="s">
        <v>216</v>
      </c>
      <c r="D199" s="139" t="str">
        <f t="shared" si="3"/>
        <v>林口捷韻店1</v>
      </c>
      <c r="E199" s="138">
        <v>1</v>
      </c>
      <c r="F199" s="138" t="s">
        <v>10668</v>
      </c>
      <c r="G199" s="139" t="s">
        <v>10669</v>
      </c>
      <c r="H199" s="138" t="s">
        <v>10062</v>
      </c>
      <c r="I199" s="140" t="s">
        <v>10063</v>
      </c>
      <c r="J199" s="141" t="s">
        <v>15</v>
      </c>
      <c r="K199" s="142" t="s">
        <v>176</v>
      </c>
      <c r="L199" s="138"/>
      <c r="M199" s="141"/>
      <c r="N199" s="190" t="s">
        <v>10058</v>
      </c>
    </row>
    <row r="200" spans="1:14" ht="22.95" customHeight="1">
      <c r="A200" s="138" t="s">
        <v>10670</v>
      </c>
      <c r="B200" s="138">
        <v>4715</v>
      </c>
      <c r="C200" s="139" t="s">
        <v>216</v>
      </c>
      <c r="D200" s="139" t="str">
        <f t="shared" si="3"/>
        <v>林口捷韻店2</v>
      </c>
      <c r="E200" s="138">
        <v>2</v>
      </c>
      <c r="F200" s="138" t="s">
        <v>10671</v>
      </c>
      <c r="G200" s="139" t="s">
        <v>10672</v>
      </c>
      <c r="H200" s="138" t="s">
        <v>10062</v>
      </c>
      <c r="I200" s="140" t="s">
        <v>10063</v>
      </c>
      <c r="J200" s="141" t="s">
        <v>15</v>
      </c>
      <c r="K200" s="142" t="s">
        <v>176</v>
      </c>
      <c r="L200" s="138"/>
      <c r="M200" s="141"/>
      <c r="N200" s="190" t="s">
        <v>10058</v>
      </c>
    </row>
    <row r="201" spans="1:14" ht="22.95" customHeight="1">
      <c r="A201" s="138" t="s">
        <v>10673</v>
      </c>
      <c r="B201" s="138">
        <v>3878</v>
      </c>
      <c r="C201" s="139" t="s">
        <v>500</v>
      </c>
      <c r="D201" s="139" t="str">
        <f t="shared" si="3"/>
        <v>林口清梅店1</v>
      </c>
      <c r="E201" s="138">
        <v>1</v>
      </c>
      <c r="F201" s="138" t="s">
        <v>10674</v>
      </c>
      <c r="G201" s="139" t="s">
        <v>10675</v>
      </c>
      <c r="H201" s="138" t="s">
        <v>10062</v>
      </c>
      <c r="I201" s="140" t="s">
        <v>10063</v>
      </c>
      <c r="J201" s="141" t="s">
        <v>15</v>
      </c>
      <c r="K201" s="142" t="s">
        <v>176</v>
      </c>
      <c r="L201" s="138"/>
      <c r="M201" s="141"/>
      <c r="N201" s="190" t="s">
        <v>10058</v>
      </c>
    </row>
    <row r="202" spans="1:14" ht="22.95" customHeight="1">
      <c r="A202" s="138" t="s">
        <v>10676</v>
      </c>
      <c r="B202" s="138">
        <v>4483</v>
      </c>
      <c r="C202" s="139" t="s">
        <v>2120</v>
      </c>
      <c r="D202" s="139" t="str">
        <f t="shared" si="3"/>
        <v>林口築夢店1</v>
      </c>
      <c r="E202" s="138">
        <v>1</v>
      </c>
      <c r="F202" s="138" t="s">
        <v>10677</v>
      </c>
      <c r="G202" s="139" t="s">
        <v>10678</v>
      </c>
      <c r="H202" s="138" t="s">
        <v>10056</v>
      </c>
      <c r="I202" s="140" t="s">
        <v>10063</v>
      </c>
      <c r="J202" s="141" t="s">
        <v>15</v>
      </c>
      <c r="K202" s="142" t="s">
        <v>176</v>
      </c>
      <c r="L202" s="138"/>
      <c r="M202" s="141"/>
      <c r="N202" s="190" t="s">
        <v>10058</v>
      </c>
    </row>
    <row r="203" spans="1:14" ht="22.95" customHeight="1">
      <c r="A203" s="138" t="s">
        <v>10679</v>
      </c>
      <c r="B203" s="138">
        <v>4154</v>
      </c>
      <c r="C203" s="139" t="s">
        <v>338</v>
      </c>
      <c r="D203" s="139" t="str">
        <f t="shared" si="3"/>
        <v>林口麗園店1</v>
      </c>
      <c r="E203" s="138">
        <v>1</v>
      </c>
      <c r="F203" s="138" t="s">
        <v>10680</v>
      </c>
      <c r="G203" s="139" t="s">
        <v>10681</v>
      </c>
      <c r="H203" s="138" t="s">
        <v>10105</v>
      </c>
      <c r="I203" s="140" t="s">
        <v>10063</v>
      </c>
      <c r="J203" s="141" t="s">
        <v>15</v>
      </c>
      <c r="K203" s="142" t="s">
        <v>176</v>
      </c>
      <c r="L203" s="138"/>
      <c r="M203" s="141"/>
      <c r="N203" s="190" t="s">
        <v>10058</v>
      </c>
    </row>
    <row r="204" spans="1:14" ht="22.95" customHeight="1">
      <c r="A204" s="138" t="s">
        <v>10682</v>
      </c>
      <c r="B204" s="138">
        <v>4154</v>
      </c>
      <c r="C204" s="139" t="s">
        <v>338</v>
      </c>
      <c r="D204" s="139" t="str">
        <f t="shared" si="3"/>
        <v>林口麗園店2</v>
      </c>
      <c r="E204" s="138">
        <v>2</v>
      </c>
      <c r="F204" s="138" t="s">
        <v>10683</v>
      </c>
      <c r="G204" s="139" t="s">
        <v>10684</v>
      </c>
      <c r="H204" s="138" t="s">
        <v>10056</v>
      </c>
      <c r="I204" s="140" t="s">
        <v>10063</v>
      </c>
      <c r="J204" s="141" t="s">
        <v>15</v>
      </c>
      <c r="K204" s="142" t="s">
        <v>176</v>
      </c>
      <c r="L204" s="138"/>
      <c r="M204" s="141"/>
      <c r="N204" s="190" t="s">
        <v>10058</v>
      </c>
    </row>
    <row r="205" spans="1:14" ht="22.95" customHeight="1">
      <c r="A205" s="138" t="s">
        <v>10685</v>
      </c>
      <c r="B205" s="138">
        <v>2267</v>
      </c>
      <c r="C205" s="139" t="s">
        <v>2400</v>
      </c>
      <c r="D205" s="139" t="str">
        <f t="shared" si="3"/>
        <v>北縣金陽店1</v>
      </c>
      <c r="E205" s="138">
        <v>1</v>
      </c>
      <c r="F205" s="138" t="s">
        <v>10686</v>
      </c>
      <c r="G205" s="139" t="s">
        <v>10687</v>
      </c>
      <c r="H205" s="138" t="s">
        <v>10056</v>
      </c>
      <c r="I205" s="140" t="s">
        <v>10063</v>
      </c>
      <c r="J205" s="141" t="s">
        <v>6</v>
      </c>
      <c r="K205" s="142" t="s">
        <v>176</v>
      </c>
      <c r="L205" s="138"/>
      <c r="M205" s="141"/>
      <c r="N205" s="190" t="s">
        <v>10058</v>
      </c>
    </row>
    <row r="206" spans="1:14" ht="22.95" customHeight="1">
      <c r="A206" s="138" t="s">
        <v>10688</v>
      </c>
      <c r="B206" s="138">
        <v>2267</v>
      </c>
      <c r="C206" s="139" t="s">
        <v>2400</v>
      </c>
      <c r="D206" s="139" t="str">
        <f t="shared" si="3"/>
        <v>北縣金陽店2</v>
      </c>
      <c r="E206" s="138">
        <v>2</v>
      </c>
      <c r="F206" s="138" t="s">
        <v>10689</v>
      </c>
      <c r="G206" s="139" t="s">
        <v>10690</v>
      </c>
      <c r="H206" s="138" t="s">
        <v>10056</v>
      </c>
      <c r="I206" s="140" t="s">
        <v>10063</v>
      </c>
      <c r="J206" s="141" t="s">
        <v>6</v>
      </c>
      <c r="K206" s="142" t="s">
        <v>176</v>
      </c>
      <c r="L206" s="138"/>
      <c r="M206" s="141"/>
      <c r="N206" s="190" t="s">
        <v>10058</v>
      </c>
    </row>
    <row r="207" spans="1:14" ht="22.95" customHeight="1">
      <c r="A207" s="138" t="s">
        <v>10691</v>
      </c>
      <c r="B207" s="138">
        <v>3606</v>
      </c>
      <c r="C207" s="139" t="s">
        <v>1664</v>
      </c>
      <c r="D207" s="139" t="str">
        <f t="shared" si="3"/>
        <v>北縣泰富店1</v>
      </c>
      <c r="E207" s="138">
        <v>1</v>
      </c>
      <c r="F207" s="138" t="s">
        <v>10692</v>
      </c>
      <c r="G207" s="139" t="s">
        <v>10693</v>
      </c>
      <c r="H207" s="138" t="s">
        <v>10062</v>
      </c>
      <c r="I207" s="140" t="s">
        <v>10063</v>
      </c>
      <c r="J207" s="141" t="s">
        <v>14</v>
      </c>
      <c r="K207" s="142" t="s">
        <v>176</v>
      </c>
      <c r="L207" s="138"/>
      <c r="M207" s="141"/>
      <c r="N207" s="190" t="s">
        <v>10058</v>
      </c>
    </row>
    <row r="208" spans="1:14" ht="22.95" customHeight="1">
      <c r="A208" s="138" t="s">
        <v>10694</v>
      </c>
      <c r="B208" s="138">
        <v>3606</v>
      </c>
      <c r="C208" s="139" t="s">
        <v>1664</v>
      </c>
      <c r="D208" s="139" t="str">
        <f t="shared" si="3"/>
        <v>北縣泰富店2</v>
      </c>
      <c r="E208" s="138">
        <v>2</v>
      </c>
      <c r="F208" s="138" t="s">
        <v>10695</v>
      </c>
      <c r="G208" s="139" t="s">
        <v>10696</v>
      </c>
      <c r="H208" s="138" t="s">
        <v>10062</v>
      </c>
      <c r="I208" s="140" t="s">
        <v>10063</v>
      </c>
      <c r="J208" s="141" t="s">
        <v>14</v>
      </c>
      <c r="K208" s="142" t="s">
        <v>176</v>
      </c>
      <c r="L208" s="138"/>
      <c r="M208" s="141"/>
      <c r="N208" s="190" t="s">
        <v>10058</v>
      </c>
    </row>
    <row r="209" spans="1:14" ht="22.95" customHeight="1">
      <c r="A209" s="138" t="s">
        <v>10697</v>
      </c>
      <c r="B209" s="138">
        <v>4656</v>
      </c>
      <c r="C209" s="139" t="s">
        <v>1668</v>
      </c>
      <c r="D209" s="139" t="str">
        <f t="shared" si="3"/>
        <v>泰山新民店1</v>
      </c>
      <c r="E209" s="138">
        <v>1</v>
      </c>
      <c r="F209" s="138" t="s">
        <v>10698</v>
      </c>
      <c r="G209" s="139" t="s">
        <v>10699</v>
      </c>
      <c r="H209" s="138" t="s">
        <v>10700</v>
      </c>
      <c r="I209" s="140" t="s">
        <v>10057</v>
      </c>
      <c r="J209" s="141" t="s">
        <v>14</v>
      </c>
      <c r="K209" s="142" t="s">
        <v>176</v>
      </c>
      <c r="L209" s="138"/>
      <c r="M209" s="141"/>
      <c r="N209" s="190" t="s">
        <v>10058</v>
      </c>
    </row>
    <row r="210" spans="1:14" ht="22.95" customHeight="1">
      <c r="A210" s="138" t="s">
        <v>10701</v>
      </c>
      <c r="B210" s="138">
        <v>4656</v>
      </c>
      <c r="C210" s="139" t="s">
        <v>1668</v>
      </c>
      <c r="D210" s="139" t="str">
        <f t="shared" si="3"/>
        <v>泰山新民店2</v>
      </c>
      <c r="E210" s="138">
        <v>2</v>
      </c>
      <c r="F210" s="138" t="s">
        <v>10702</v>
      </c>
      <c r="G210" s="139" t="s">
        <v>10703</v>
      </c>
      <c r="H210" s="138" t="s">
        <v>10062</v>
      </c>
      <c r="I210" s="140" t="s">
        <v>10063</v>
      </c>
      <c r="J210" s="141" t="s">
        <v>14</v>
      </c>
      <c r="K210" s="142" t="s">
        <v>176</v>
      </c>
      <c r="L210" s="138"/>
      <c r="M210" s="141"/>
      <c r="N210" s="190" t="s">
        <v>10058</v>
      </c>
    </row>
    <row r="211" spans="1:14" ht="22.95" customHeight="1">
      <c r="A211" s="138" t="s">
        <v>10704</v>
      </c>
      <c r="B211" s="138">
        <v>3751</v>
      </c>
      <c r="C211" s="139" t="s">
        <v>716</v>
      </c>
      <c r="D211" s="139" t="str">
        <f t="shared" si="3"/>
        <v>淡水真理大1</v>
      </c>
      <c r="E211" s="138">
        <v>1</v>
      </c>
      <c r="F211" s="138" t="s">
        <v>10705</v>
      </c>
      <c r="G211" s="139" t="s">
        <v>10706</v>
      </c>
      <c r="H211" s="138" t="s">
        <v>10062</v>
      </c>
      <c r="I211" s="140" t="s">
        <v>10063</v>
      </c>
      <c r="J211" s="141" t="s">
        <v>5</v>
      </c>
      <c r="K211" s="142" t="s">
        <v>176</v>
      </c>
      <c r="L211" s="138" t="s">
        <v>62</v>
      </c>
      <c r="M211" s="141"/>
      <c r="N211" s="190" t="s">
        <v>10058</v>
      </c>
    </row>
    <row r="212" spans="1:14" ht="22.95" customHeight="1">
      <c r="A212" s="138" t="s">
        <v>10707</v>
      </c>
      <c r="B212" s="138">
        <v>3751</v>
      </c>
      <c r="C212" s="139" t="s">
        <v>716</v>
      </c>
      <c r="D212" s="139" t="str">
        <f t="shared" si="3"/>
        <v>淡水真理大2</v>
      </c>
      <c r="E212" s="138">
        <v>2</v>
      </c>
      <c r="F212" s="138" t="s">
        <v>10708</v>
      </c>
      <c r="G212" s="139" t="s">
        <v>10709</v>
      </c>
      <c r="H212" s="138" t="s">
        <v>10062</v>
      </c>
      <c r="I212" s="140" t="s">
        <v>10063</v>
      </c>
      <c r="J212" s="141" t="s">
        <v>5</v>
      </c>
      <c r="K212" s="142" t="s">
        <v>176</v>
      </c>
      <c r="L212" s="138" t="s">
        <v>62</v>
      </c>
      <c r="M212" s="141"/>
      <c r="N212" s="190" t="s">
        <v>10058</v>
      </c>
    </row>
    <row r="213" spans="1:14" ht="22.95" customHeight="1">
      <c r="A213" s="138" t="s">
        <v>10710</v>
      </c>
      <c r="B213" s="138">
        <v>2318</v>
      </c>
      <c r="C213" s="139" t="s">
        <v>914</v>
      </c>
      <c r="D213" s="139" t="str">
        <f t="shared" si="3"/>
        <v>北縣淡俊店2</v>
      </c>
      <c r="E213" s="138">
        <v>2</v>
      </c>
      <c r="F213" s="138" t="s">
        <v>10711</v>
      </c>
      <c r="G213" s="139" t="s">
        <v>10712</v>
      </c>
      <c r="H213" s="138" t="s">
        <v>10105</v>
      </c>
      <c r="I213" s="140" t="s">
        <v>10063</v>
      </c>
      <c r="J213" s="141" t="s">
        <v>5</v>
      </c>
      <c r="K213" s="142" t="s">
        <v>176</v>
      </c>
      <c r="L213" s="138"/>
      <c r="M213" s="141"/>
      <c r="N213" s="190" t="s">
        <v>10058</v>
      </c>
    </row>
    <row r="214" spans="1:14" ht="22.95" customHeight="1">
      <c r="A214" s="138" t="s">
        <v>10713</v>
      </c>
      <c r="B214" s="138">
        <v>2897</v>
      </c>
      <c r="C214" s="139" t="s">
        <v>2416</v>
      </c>
      <c r="D214" s="139" t="str">
        <f t="shared" si="3"/>
        <v>淡水台電宿舍1</v>
      </c>
      <c r="E214" s="138">
        <v>1</v>
      </c>
      <c r="F214" s="138" t="s">
        <v>10714</v>
      </c>
      <c r="G214" s="139" t="s">
        <v>10715</v>
      </c>
      <c r="H214" s="138" t="s">
        <v>10062</v>
      </c>
      <c r="I214" s="140" t="s">
        <v>10063</v>
      </c>
      <c r="J214" s="141" t="s">
        <v>5</v>
      </c>
      <c r="K214" s="142" t="s">
        <v>176</v>
      </c>
      <c r="L214" s="138"/>
      <c r="M214" s="141"/>
      <c r="N214" s="190" t="s">
        <v>10058</v>
      </c>
    </row>
    <row r="215" spans="1:14" ht="22.95" customHeight="1">
      <c r="A215" s="138" t="s">
        <v>10716</v>
      </c>
      <c r="B215" s="138">
        <v>2897</v>
      </c>
      <c r="C215" s="139" t="s">
        <v>2416</v>
      </c>
      <c r="D215" s="139" t="str">
        <f t="shared" si="3"/>
        <v>淡水台電宿舍2</v>
      </c>
      <c r="E215" s="138">
        <v>2</v>
      </c>
      <c r="F215" s="138" t="s">
        <v>10717</v>
      </c>
      <c r="G215" s="139" t="s">
        <v>10718</v>
      </c>
      <c r="H215" s="138" t="s">
        <v>10062</v>
      </c>
      <c r="I215" s="140" t="s">
        <v>10063</v>
      </c>
      <c r="J215" s="141" t="s">
        <v>5</v>
      </c>
      <c r="K215" s="142" t="s">
        <v>176</v>
      </c>
      <c r="L215" s="138"/>
      <c r="M215" s="141"/>
      <c r="N215" s="190" t="s">
        <v>10058</v>
      </c>
    </row>
    <row r="216" spans="1:14" ht="22.95" customHeight="1">
      <c r="A216" s="138" t="s">
        <v>10719</v>
      </c>
      <c r="B216" s="138">
        <v>2749</v>
      </c>
      <c r="C216" s="139" t="s">
        <v>2143</v>
      </c>
      <c r="D216" s="139" t="str">
        <f t="shared" si="3"/>
        <v>淡水灰瑤子1</v>
      </c>
      <c r="E216" s="138">
        <v>1</v>
      </c>
      <c r="F216" s="138" t="s">
        <v>10720</v>
      </c>
      <c r="G216" s="139" t="s">
        <v>10721</v>
      </c>
      <c r="H216" s="138" t="s">
        <v>10062</v>
      </c>
      <c r="I216" s="140" t="s">
        <v>10063</v>
      </c>
      <c r="J216" s="141" t="s">
        <v>5</v>
      </c>
      <c r="K216" s="142" t="s">
        <v>176</v>
      </c>
      <c r="L216" s="138"/>
      <c r="M216" s="141"/>
      <c r="N216" s="190" t="s">
        <v>10058</v>
      </c>
    </row>
    <row r="217" spans="1:14" ht="22.95" customHeight="1">
      <c r="A217" s="138" t="s">
        <v>10722</v>
      </c>
      <c r="B217" s="138">
        <v>2749</v>
      </c>
      <c r="C217" s="139" t="s">
        <v>2143</v>
      </c>
      <c r="D217" s="139" t="str">
        <f t="shared" si="3"/>
        <v>淡水灰瑤子2</v>
      </c>
      <c r="E217" s="138">
        <v>2</v>
      </c>
      <c r="F217" s="138" t="s">
        <v>10723</v>
      </c>
      <c r="G217" s="139" t="s">
        <v>10724</v>
      </c>
      <c r="H217" s="138" t="s">
        <v>10062</v>
      </c>
      <c r="I217" s="140" t="s">
        <v>10063</v>
      </c>
      <c r="J217" s="141" t="s">
        <v>5</v>
      </c>
      <c r="K217" s="142" t="s">
        <v>176</v>
      </c>
      <c r="L217" s="138"/>
      <c r="M217" s="141"/>
      <c r="N217" s="190" t="s">
        <v>10058</v>
      </c>
    </row>
    <row r="218" spans="1:14" ht="22.95" customHeight="1">
      <c r="A218" s="138" t="s">
        <v>10725</v>
      </c>
      <c r="B218" s="138" t="s">
        <v>50</v>
      </c>
      <c r="C218" s="139" t="s">
        <v>181</v>
      </c>
      <c r="D218" s="139" t="str">
        <f t="shared" si="3"/>
        <v>淡水金龍店1</v>
      </c>
      <c r="E218" s="138">
        <v>1</v>
      </c>
      <c r="F218" s="138" t="s">
        <v>10726</v>
      </c>
      <c r="G218" s="139" t="s">
        <v>10727</v>
      </c>
      <c r="H218" s="138" t="s">
        <v>10056</v>
      </c>
      <c r="I218" s="140" t="s">
        <v>10095</v>
      </c>
      <c r="J218" s="141" t="s">
        <v>5</v>
      </c>
      <c r="K218" s="142" t="s">
        <v>176</v>
      </c>
      <c r="L218" s="138"/>
      <c r="M218" s="141"/>
      <c r="N218" s="190" t="s">
        <v>10058</v>
      </c>
    </row>
    <row r="219" spans="1:14" ht="22.95" customHeight="1">
      <c r="A219" s="138" t="s">
        <v>10728</v>
      </c>
      <c r="B219" s="138" t="s">
        <v>50</v>
      </c>
      <c r="C219" s="139" t="s">
        <v>181</v>
      </c>
      <c r="D219" s="139" t="str">
        <f t="shared" si="3"/>
        <v>淡水金龍店2</v>
      </c>
      <c r="E219" s="138">
        <v>2</v>
      </c>
      <c r="F219" s="138" t="s">
        <v>10729</v>
      </c>
      <c r="G219" s="139" t="s">
        <v>10730</v>
      </c>
      <c r="H219" s="138" t="s">
        <v>10056</v>
      </c>
      <c r="I219" s="140" t="s">
        <v>10095</v>
      </c>
      <c r="J219" s="141" t="s">
        <v>5</v>
      </c>
      <c r="K219" s="142" t="s">
        <v>176</v>
      </c>
      <c r="L219" s="138"/>
      <c r="M219" s="141"/>
      <c r="N219" s="190" t="s">
        <v>10058</v>
      </c>
    </row>
    <row r="220" spans="1:14" ht="22.95" customHeight="1">
      <c r="A220" s="138" t="s">
        <v>10731</v>
      </c>
      <c r="B220" s="138">
        <v>4298</v>
      </c>
      <c r="C220" s="139" t="s">
        <v>743</v>
      </c>
      <c r="D220" s="139" t="str">
        <f t="shared" si="3"/>
        <v>淡水後洲店1</v>
      </c>
      <c r="E220" s="138">
        <v>1</v>
      </c>
      <c r="F220" s="138" t="s">
        <v>10732</v>
      </c>
      <c r="G220" s="139" t="s">
        <v>10733</v>
      </c>
      <c r="H220" s="138" t="s">
        <v>10056</v>
      </c>
      <c r="I220" s="140" t="s">
        <v>10063</v>
      </c>
      <c r="J220" s="141" t="s">
        <v>5</v>
      </c>
      <c r="K220" s="142" t="s">
        <v>176</v>
      </c>
      <c r="L220" s="138"/>
      <c r="M220" s="141"/>
      <c r="N220" s="190" t="s">
        <v>10058</v>
      </c>
    </row>
    <row r="221" spans="1:14" ht="22.95" customHeight="1">
      <c r="A221" s="138" t="s">
        <v>10734</v>
      </c>
      <c r="B221" s="138">
        <v>4298</v>
      </c>
      <c r="C221" s="139" t="s">
        <v>743</v>
      </c>
      <c r="D221" s="139" t="str">
        <f t="shared" si="3"/>
        <v>淡水後洲店2</v>
      </c>
      <c r="E221" s="138">
        <v>2</v>
      </c>
      <c r="F221" s="138" t="s">
        <v>10735</v>
      </c>
      <c r="G221" s="139" t="s">
        <v>10736</v>
      </c>
      <c r="H221" s="138" t="s">
        <v>10056</v>
      </c>
      <c r="I221" s="140" t="s">
        <v>10063</v>
      </c>
      <c r="J221" s="141" t="s">
        <v>5</v>
      </c>
      <c r="K221" s="142" t="s">
        <v>176</v>
      </c>
      <c r="L221" s="138"/>
      <c r="M221" s="141"/>
      <c r="N221" s="190" t="s">
        <v>10058</v>
      </c>
    </row>
    <row r="222" spans="1:14" ht="22.95" customHeight="1">
      <c r="A222" s="138" t="s">
        <v>10737</v>
      </c>
      <c r="B222" s="138">
        <v>4788</v>
      </c>
      <c r="C222" s="139" t="s">
        <v>732</v>
      </c>
      <c r="D222" s="139" t="str">
        <f t="shared" si="3"/>
        <v>淡水國家店1</v>
      </c>
      <c r="E222" s="138">
        <v>1</v>
      </c>
      <c r="F222" s="138" t="s">
        <v>10738</v>
      </c>
      <c r="G222" s="139" t="s">
        <v>10739</v>
      </c>
      <c r="H222" s="138" t="s">
        <v>10056</v>
      </c>
      <c r="I222" s="140" t="s">
        <v>10063</v>
      </c>
      <c r="J222" s="141" t="s">
        <v>5</v>
      </c>
      <c r="K222" s="142" t="s">
        <v>176</v>
      </c>
      <c r="L222" s="138"/>
      <c r="M222" s="141"/>
      <c r="N222" s="190" t="s">
        <v>10058</v>
      </c>
    </row>
    <row r="223" spans="1:14" ht="22.95" customHeight="1">
      <c r="A223" s="138" t="s">
        <v>10740</v>
      </c>
      <c r="B223" s="138">
        <v>4788</v>
      </c>
      <c r="C223" s="139" t="s">
        <v>732</v>
      </c>
      <c r="D223" s="139" t="str">
        <f t="shared" si="3"/>
        <v>淡水國家店2</v>
      </c>
      <c r="E223" s="138">
        <v>2</v>
      </c>
      <c r="F223" s="138" t="s">
        <v>10741</v>
      </c>
      <c r="G223" s="139" t="s">
        <v>10742</v>
      </c>
      <c r="H223" s="138" t="s">
        <v>10056</v>
      </c>
      <c r="I223" s="140" t="s">
        <v>10063</v>
      </c>
      <c r="J223" s="141" t="s">
        <v>5</v>
      </c>
      <c r="K223" s="142" t="s">
        <v>176</v>
      </c>
      <c r="L223" s="138"/>
      <c r="M223" s="141"/>
      <c r="N223" s="190" t="s">
        <v>10058</v>
      </c>
    </row>
    <row r="224" spans="1:14" ht="22.95" customHeight="1">
      <c r="A224" s="138" t="s">
        <v>10743</v>
      </c>
      <c r="B224" s="138">
        <v>4153</v>
      </c>
      <c r="C224" s="139" t="s">
        <v>728</v>
      </c>
      <c r="D224" s="139" t="str">
        <f t="shared" si="3"/>
        <v>淡水莊園店1</v>
      </c>
      <c r="E224" s="138">
        <v>1</v>
      </c>
      <c r="F224" s="138" t="s">
        <v>10744</v>
      </c>
      <c r="G224" s="139" t="s">
        <v>10745</v>
      </c>
      <c r="H224" s="138" t="s">
        <v>10062</v>
      </c>
      <c r="I224" s="140" t="s">
        <v>10095</v>
      </c>
      <c r="J224" s="141" t="s">
        <v>5</v>
      </c>
      <c r="K224" s="142" t="s">
        <v>176</v>
      </c>
      <c r="L224" s="138"/>
      <c r="M224" s="141"/>
      <c r="N224" s="190" t="s">
        <v>10058</v>
      </c>
    </row>
    <row r="225" spans="1:14" ht="22.95" customHeight="1">
      <c r="A225" s="138" t="s">
        <v>10746</v>
      </c>
      <c r="B225" s="138">
        <v>4153</v>
      </c>
      <c r="C225" s="139" t="s">
        <v>728</v>
      </c>
      <c r="D225" s="139" t="str">
        <f t="shared" si="3"/>
        <v>淡水莊園店2</v>
      </c>
      <c r="E225" s="138">
        <v>2</v>
      </c>
      <c r="F225" s="138" t="s">
        <v>10747</v>
      </c>
      <c r="G225" s="139" t="s">
        <v>10748</v>
      </c>
      <c r="H225" s="138" t="s">
        <v>10062</v>
      </c>
      <c r="I225" s="140" t="s">
        <v>10095</v>
      </c>
      <c r="J225" s="141" t="s">
        <v>5</v>
      </c>
      <c r="K225" s="142" t="s">
        <v>176</v>
      </c>
      <c r="L225" s="138"/>
      <c r="M225" s="141"/>
      <c r="N225" s="190" t="s">
        <v>10058</v>
      </c>
    </row>
    <row r="226" spans="1:14" ht="22.95" customHeight="1">
      <c r="A226" s="138" t="s">
        <v>10749</v>
      </c>
      <c r="B226" s="138">
        <v>4093</v>
      </c>
      <c r="C226" s="139" t="s">
        <v>724</v>
      </c>
      <c r="D226" s="139" t="str">
        <f t="shared" si="3"/>
        <v>淡水新市一2</v>
      </c>
      <c r="E226" s="138">
        <v>2</v>
      </c>
      <c r="F226" s="138" t="s">
        <v>10750</v>
      </c>
      <c r="G226" s="139" t="s">
        <v>10751</v>
      </c>
      <c r="H226" s="138" t="s">
        <v>10056</v>
      </c>
      <c r="I226" s="140" t="s">
        <v>10063</v>
      </c>
      <c r="J226" s="141" t="s">
        <v>5</v>
      </c>
      <c r="K226" s="142" t="s">
        <v>176</v>
      </c>
      <c r="L226" s="138"/>
      <c r="M226" s="141"/>
      <c r="N226" s="190" t="s">
        <v>10058</v>
      </c>
    </row>
    <row r="227" spans="1:14" ht="22.95" customHeight="1">
      <c r="A227" s="138" t="s">
        <v>10752</v>
      </c>
      <c r="B227" s="138">
        <v>4529</v>
      </c>
      <c r="C227" s="139" t="s">
        <v>184</v>
      </c>
      <c r="D227" s="139" t="str">
        <f t="shared" si="3"/>
        <v>淡水新洲店1</v>
      </c>
      <c r="E227" s="138">
        <v>1</v>
      </c>
      <c r="F227" s="138" t="s">
        <v>10753</v>
      </c>
      <c r="G227" s="139" t="s">
        <v>10754</v>
      </c>
      <c r="H227" s="138" t="s">
        <v>10062</v>
      </c>
      <c r="I227" s="140" t="s">
        <v>10095</v>
      </c>
      <c r="J227" s="141" t="s">
        <v>5</v>
      </c>
      <c r="K227" s="142" t="s">
        <v>176</v>
      </c>
      <c r="L227" s="138"/>
      <c r="M227" s="141"/>
      <c r="N227" s="190" t="s">
        <v>10058</v>
      </c>
    </row>
    <row r="228" spans="1:14" ht="22.95" customHeight="1">
      <c r="A228" s="138" t="s">
        <v>10755</v>
      </c>
      <c r="B228" s="138">
        <v>4529</v>
      </c>
      <c r="C228" s="139" t="s">
        <v>184</v>
      </c>
      <c r="D228" s="139" t="str">
        <f t="shared" si="3"/>
        <v>淡水新洲店2</v>
      </c>
      <c r="E228" s="138">
        <v>2</v>
      </c>
      <c r="F228" s="138" t="s">
        <v>10756</v>
      </c>
      <c r="G228" s="139" t="s">
        <v>10757</v>
      </c>
      <c r="H228" s="138" t="s">
        <v>10062</v>
      </c>
      <c r="I228" s="140" t="s">
        <v>10095</v>
      </c>
      <c r="J228" s="141" t="s">
        <v>5</v>
      </c>
      <c r="K228" s="142" t="s">
        <v>176</v>
      </c>
      <c r="L228" s="138"/>
      <c r="M228" s="141"/>
      <c r="N228" s="190" t="s">
        <v>10058</v>
      </c>
    </row>
    <row r="229" spans="1:14" ht="22.95" customHeight="1">
      <c r="A229" s="138" t="s">
        <v>10758</v>
      </c>
      <c r="B229" s="138">
        <v>4739</v>
      </c>
      <c r="C229" s="139" t="s">
        <v>2162</v>
      </c>
      <c r="D229" s="139" t="str">
        <f t="shared" si="3"/>
        <v>淡水櫻花店2</v>
      </c>
      <c r="E229" s="138">
        <v>2</v>
      </c>
      <c r="F229" s="138" t="s">
        <v>10759</v>
      </c>
      <c r="G229" s="139" t="s">
        <v>10760</v>
      </c>
      <c r="H229" s="138" t="s">
        <v>10056</v>
      </c>
      <c r="I229" s="140" t="s">
        <v>10063</v>
      </c>
      <c r="J229" s="141" t="s">
        <v>5</v>
      </c>
      <c r="K229" s="142" t="s">
        <v>176</v>
      </c>
      <c r="L229" s="138"/>
      <c r="M229" s="141"/>
      <c r="N229" s="190" t="s">
        <v>10058</v>
      </c>
    </row>
    <row r="230" spans="1:14" ht="22.95" customHeight="1">
      <c r="A230" s="138" t="s">
        <v>10761</v>
      </c>
      <c r="B230" s="138">
        <v>3851</v>
      </c>
      <c r="C230" s="139" t="s">
        <v>10762</v>
      </c>
      <c r="D230" s="139" t="str">
        <f t="shared" si="3"/>
        <v>北縣輔園店1</v>
      </c>
      <c r="E230" s="138">
        <v>1</v>
      </c>
      <c r="F230" s="138" t="s">
        <v>10763</v>
      </c>
      <c r="G230" s="139" t="s">
        <v>10764</v>
      </c>
      <c r="H230" s="138" t="s">
        <v>10056</v>
      </c>
      <c r="I230" s="140" t="s">
        <v>10063</v>
      </c>
      <c r="J230" s="141" t="s">
        <v>13</v>
      </c>
      <c r="K230" s="142" t="s">
        <v>176</v>
      </c>
      <c r="L230" s="138" t="s">
        <v>62</v>
      </c>
      <c r="M230" s="141"/>
      <c r="N230" s="190" t="s">
        <v>10058</v>
      </c>
    </row>
    <row r="231" spans="1:14" ht="22.95" customHeight="1">
      <c r="A231" s="138" t="s">
        <v>10765</v>
      </c>
      <c r="B231" s="138">
        <v>3851</v>
      </c>
      <c r="C231" s="139" t="s">
        <v>10762</v>
      </c>
      <c r="D231" s="139" t="str">
        <f t="shared" si="3"/>
        <v>北縣輔園店2</v>
      </c>
      <c r="E231" s="138">
        <v>2</v>
      </c>
      <c r="F231" s="138" t="s">
        <v>10766</v>
      </c>
      <c r="G231" s="139" t="s">
        <v>10767</v>
      </c>
      <c r="H231" s="138" t="s">
        <v>10056</v>
      </c>
      <c r="I231" s="140" t="s">
        <v>10063</v>
      </c>
      <c r="J231" s="141" t="s">
        <v>13</v>
      </c>
      <c r="K231" s="142" t="s">
        <v>176</v>
      </c>
      <c r="L231" s="138" t="s">
        <v>62</v>
      </c>
      <c r="M231" s="141"/>
      <c r="N231" s="190" t="s">
        <v>10058</v>
      </c>
    </row>
    <row r="232" spans="1:14" ht="22.95" customHeight="1">
      <c r="A232" s="138" t="s">
        <v>10768</v>
      </c>
      <c r="B232" s="138" t="s">
        <v>66</v>
      </c>
      <c r="C232" s="139" t="s">
        <v>2022</v>
      </c>
      <c r="D232" s="139" t="str">
        <f t="shared" si="3"/>
        <v>田倉新樹店1</v>
      </c>
      <c r="E232" s="138">
        <v>1</v>
      </c>
      <c r="F232" s="138" t="s">
        <v>10769</v>
      </c>
      <c r="G232" s="139" t="s">
        <v>10770</v>
      </c>
      <c r="H232" s="138" t="s">
        <v>10056</v>
      </c>
      <c r="I232" s="140" t="s">
        <v>10057</v>
      </c>
      <c r="J232" s="141" t="s">
        <v>13</v>
      </c>
      <c r="K232" s="142" t="s">
        <v>176</v>
      </c>
      <c r="L232" s="138" t="s">
        <v>61</v>
      </c>
      <c r="M232" s="141"/>
      <c r="N232" s="190" t="s">
        <v>10058</v>
      </c>
    </row>
    <row r="233" spans="1:14" ht="22.95" customHeight="1">
      <c r="A233" s="138" t="s">
        <v>10771</v>
      </c>
      <c r="B233" s="138">
        <v>3652</v>
      </c>
      <c r="C233" s="139" t="s">
        <v>10772</v>
      </c>
      <c r="D233" s="139" t="str">
        <f t="shared" si="3"/>
        <v>北縣莊民店1</v>
      </c>
      <c r="E233" s="138">
        <v>1</v>
      </c>
      <c r="F233" s="138" t="s">
        <v>10773</v>
      </c>
      <c r="G233" s="139" t="s">
        <v>10774</v>
      </c>
      <c r="H233" s="138" t="s">
        <v>10056</v>
      </c>
      <c r="I233" s="140" t="s">
        <v>10063</v>
      </c>
      <c r="J233" s="141" t="s">
        <v>13</v>
      </c>
      <c r="K233" s="142" t="s">
        <v>176</v>
      </c>
      <c r="L233" s="138"/>
      <c r="M233" s="141"/>
      <c r="N233" s="190" t="s">
        <v>10058</v>
      </c>
    </row>
    <row r="234" spans="1:14" ht="22.95" customHeight="1">
      <c r="A234" s="138" t="s">
        <v>10775</v>
      </c>
      <c r="B234" s="138">
        <v>3652</v>
      </c>
      <c r="C234" s="139" t="s">
        <v>10772</v>
      </c>
      <c r="D234" s="139" t="str">
        <f t="shared" si="3"/>
        <v>北縣莊民店2</v>
      </c>
      <c r="E234" s="138">
        <v>2</v>
      </c>
      <c r="F234" s="138" t="s">
        <v>10776</v>
      </c>
      <c r="G234" s="139" t="s">
        <v>10777</v>
      </c>
      <c r="H234" s="138" t="s">
        <v>10056</v>
      </c>
      <c r="I234" s="140" t="s">
        <v>10063</v>
      </c>
      <c r="J234" s="141" t="s">
        <v>13</v>
      </c>
      <c r="K234" s="142" t="s">
        <v>176</v>
      </c>
      <c r="L234" s="138"/>
      <c r="M234" s="141"/>
      <c r="N234" s="190" t="s">
        <v>10058</v>
      </c>
    </row>
    <row r="235" spans="1:14" ht="22.95" customHeight="1">
      <c r="A235" s="138" t="s">
        <v>10778</v>
      </c>
      <c r="B235" s="138">
        <v>3052</v>
      </c>
      <c r="C235" s="139" t="s">
        <v>334</v>
      </c>
      <c r="D235" s="139" t="str">
        <f t="shared" si="3"/>
        <v>北縣莊玲店1</v>
      </c>
      <c r="E235" s="138">
        <v>1</v>
      </c>
      <c r="F235" s="138" t="s">
        <v>10779</v>
      </c>
      <c r="G235" s="139" t="s">
        <v>10780</v>
      </c>
      <c r="H235" s="138" t="s">
        <v>10105</v>
      </c>
      <c r="I235" s="140" t="s">
        <v>10063</v>
      </c>
      <c r="J235" s="141" t="s">
        <v>13</v>
      </c>
      <c r="K235" s="142" t="s">
        <v>176</v>
      </c>
      <c r="L235" s="138"/>
      <c r="M235" s="141"/>
      <c r="N235" s="190" t="s">
        <v>10058</v>
      </c>
    </row>
    <row r="236" spans="1:14" ht="22.95" customHeight="1">
      <c r="A236" s="138" t="s">
        <v>10781</v>
      </c>
      <c r="B236" s="138">
        <v>3052</v>
      </c>
      <c r="C236" s="139" t="s">
        <v>334</v>
      </c>
      <c r="D236" s="139" t="str">
        <f t="shared" si="3"/>
        <v>北縣莊玲店2</v>
      </c>
      <c r="E236" s="138">
        <v>2</v>
      </c>
      <c r="F236" s="138" t="s">
        <v>10782</v>
      </c>
      <c r="G236" s="139" t="s">
        <v>10783</v>
      </c>
      <c r="H236" s="138" t="s">
        <v>10105</v>
      </c>
      <c r="I236" s="140" t="s">
        <v>10063</v>
      </c>
      <c r="J236" s="141" t="s">
        <v>13</v>
      </c>
      <c r="K236" s="142" t="s">
        <v>176</v>
      </c>
      <c r="L236" s="138"/>
      <c r="M236" s="141"/>
      <c r="N236" s="190" t="s">
        <v>10058</v>
      </c>
    </row>
    <row r="237" spans="1:14" ht="22.95" customHeight="1">
      <c r="A237" s="138" t="s">
        <v>10784</v>
      </c>
      <c r="B237" s="138">
        <v>3380</v>
      </c>
      <c r="C237" s="139" t="s">
        <v>1680</v>
      </c>
      <c r="D237" s="139" t="str">
        <f t="shared" si="3"/>
        <v>北縣莊勝店2</v>
      </c>
      <c r="E237" s="138">
        <v>2</v>
      </c>
      <c r="F237" s="138" t="s">
        <v>10785</v>
      </c>
      <c r="G237" s="139" t="s">
        <v>10786</v>
      </c>
      <c r="H237" s="138" t="s">
        <v>10105</v>
      </c>
      <c r="I237" s="140" t="s">
        <v>10063</v>
      </c>
      <c r="J237" s="141" t="s">
        <v>13</v>
      </c>
      <c r="K237" s="142" t="s">
        <v>176</v>
      </c>
      <c r="L237" s="138"/>
      <c r="M237" s="141"/>
      <c r="N237" s="190" t="s">
        <v>10058</v>
      </c>
    </row>
    <row r="238" spans="1:14" ht="22.95" customHeight="1">
      <c r="A238" s="138" t="s">
        <v>10787</v>
      </c>
      <c r="B238" s="138">
        <v>2109</v>
      </c>
      <c r="C238" s="139" t="s">
        <v>10788</v>
      </c>
      <c r="D238" s="139" t="str">
        <f t="shared" si="3"/>
        <v>北縣瓊林南店1</v>
      </c>
      <c r="E238" s="138">
        <v>1</v>
      </c>
      <c r="F238" s="138" t="s">
        <v>10789</v>
      </c>
      <c r="G238" s="139" t="s">
        <v>10790</v>
      </c>
      <c r="H238" s="138" t="s">
        <v>10056</v>
      </c>
      <c r="I238" s="140" t="s">
        <v>10057</v>
      </c>
      <c r="J238" s="141" t="s">
        <v>13</v>
      </c>
      <c r="K238" s="142" t="s">
        <v>176</v>
      </c>
      <c r="L238" s="138"/>
      <c r="M238" s="141"/>
      <c r="N238" s="190" t="s">
        <v>10058</v>
      </c>
    </row>
    <row r="239" spans="1:14" ht="22.95" customHeight="1">
      <c r="A239" s="138" t="s">
        <v>10791</v>
      </c>
      <c r="B239" s="138">
        <v>2109</v>
      </c>
      <c r="C239" s="139" t="s">
        <v>10788</v>
      </c>
      <c r="D239" s="139" t="str">
        <f t="shared" si="3"/>
        <v>北縣瓊林南店2</v>
      </c>
      <c r="E239" s="138">
        <v>2</v>
      </c>
      <c r="F239" s="138" t="s">
        <v>10792</v>
      </c>
      <c r="G239" s="139" t="s">
        <v>10793</v>
      </c>
      <c r="H239" s="138" t="s">
        <v>10056</v>
      </c>
      <c r="I239" s="140" t="s">
        <v>10057</v>
      </c>
      <c r="J239" s="141" t="s">
        <v>13</v>
      </c>
      <c r="K239" s="142" t="s">
        <v>176</v>
      </c>
      <c r="L239" s="138"/>
      <c r="M239" s="141"/>
      <c r="N239" s="190" t="s">
        <v>10058</v>
      </c>
    </row>
    <row r="240" spans="1:14" ht="22.95" customHeight="1">
      <c r="A240" s="138" t="s">
        <v>10794</v>
      </c>
      <c r="B240" s="138">
        <v>4856</v>
      </c>
      <c r="C240" s="139" t="s">
        <v>1567</v>
      </c>
      <c r="D240" s="139" t="str">
        <f t="shared" si="3"/>
        <v>新莊小胖店2</v>
      </c>
      <c r="E240" s="138">
        <v>2</v>
      </c>
      <c r="F240" s="138" t="s">
        <v>10795</v>
      </c>
      <c r="G240" s="139" t="s">
        <v>10796</v>
      </c>
      <c r="H240" s="138" t="s">
        <v>10056</v>
      </c>
      <c r="I240" s="140" t="s">
        <v>10063</v>
      </c>
      <c r="J240" s="141" t="s">
        <v>13</v>
      </c>
      <c r="K240" s="142" t="s">
        <v>176</v>
      </c>
      <c r="L240" s="138"/>
      <c r="M240" s="141"/>
      <c r="N240" s="190" t="s">
        <v>10058</v>
      </c>
    </row>
    <row r="241" spans="1:14" ht="22.95" customHeight="1">
      <c r="A241" s="138" t="s">
        <v>10797</v>
      </c>
      <c r="B241" s="138">
        <v>4163</v>
      </c>
      <c r="C241" s="139" t="s">
        <v>909</v>
      </c>
      <c r="D241" s="139" t="str">
        <f t="shared" si="3"/>
        <v>新莊中泉店1</v>
      </c>
      <c r="E241" s="138">
        <v>1</v>
      </c>
      <c r="F241" s="138" t="s">
        <v>10798</v>
      </c>
      <c r="G241" s="139" t="s">
        <v>10799</v>
      </c>
      <c r="H241" s="138" t="s">
        <v>10105</v>
      </c>
      <c r="I241" s="140" t="s">
        <v>10063</v>
      </c>
      <c r="J241" s="141" t="s">
        <v>13</v>
      </c>
      <c r="K241" s="142" t="s">
        <v>176</v>
      </c>
      <c r="L241" s="138"/>
      <c r="M241" s="141"/>
      <c r="N241" s="190" t="s">
        <v>10058</v>
      </c>
    </row>
    <row r="242" spans="1:14" ht="22.95" customHeight="1">
      <c r="A242" s="138" t="s">
        <v>10800</v>
      </c>
      <c r="B242" s="138">
        <v>4163</v>
      </c>
      <c r="C242" s="139" t="s">
        <v>909</v>
      </c>
      <c r="D242" s="139" t="str">
        <f t="shared" si="3"/>
        <v>新莊中泉店2</v>
      </c>
      <c r="E242" s="138">
        <v>2</v>
      </c>
      <c r="F242" s="138" t="s">
        <v>10801</v>
      </c>
      <c r="G242" s="139" t="s">
        <v>10802</v>
      </c>
      <c r="H242" s="138" t="s">
        <v>10105</v>
      </c>
      <c r="I242" s="140" t="s">
        <v>10063</v>
      </c>
      <c r="J242" s="141" t="s">
        <v>13</v>
      </c>
      <c r="K242" s="142" t="s">
        <v>176</v>
      </c>
      <c r="L242" s="138"/>
      <c r="M242" s="141"/>
      <c r="N242" s="190" t="s">
        <v>10058</v>
      </c>
    </row>
    <row r="243" spans="1:14" ht="22.95" customHeight="1">
      <c r="A243" s="138" t="s">
        <v>10803</v>
      </c>
      <c r="B243" s="138">
        <v>5057</v>
      </c>
      <c r="C243" s="139" t="s">
        <v>1485</v>
      </c>
      <c r="D243" s="139" t="str">
        <f t="shared" si="3"/>
        <v>新莊中港店1</v>
      </c>
      <c r="E243" s="138">
        <v>1</v>
      </c>
      <c r="F243" s="138" t="s">
        <v>10804</v>
      </c>
      <c r="G243" s="139" t="s">
        <v>10805</v>
      </c>
      <c r="H243" s="138" t="s">
        <v>10062</v>
      </c>
      <c r="I243" s="140" t="s">
        <v>10057</v>
      </c>
      <c r="J243" s="141" t="s">
        <v>13</v>
      </c>
      <c r="K243" s="142" t="s">
        <v>176</v>
      </c>
      <c r="L243" s="138"/>
      <c r="M243" s="141"/>
      <c r="N243" s="190" t="s">
        <v>10058</v>
      </c>
    </row>
    <row r="244" spans="1:14" ht="22.95" customHeight="1">
      <c r="A244" s="138" t="s">
        <v>10806</v>
      </c>
      <c r="B244" s="138">
        <v>5057</v>
      </c>
      <c r="C244" s="139" t="s">
        <v>1485</v>
      </c>
      <c r="D244" s="139" t="str">
        <f t="shared" si="3"/>
        <v>新莊中港店2</v>
      </c>
      <c r="E244" s="138">
        <v>2</v>
      </c>
      <c r="F244" s="138" t="s">
        <v>10807</v>
      </c>
      <c r="G244" s="139" t="s">
        <v>10808</v>
      </c>
      <c r="H244" s="138" t="s">
        <v>10105</v>
      </c>
      <c r="I244" s="140" t="s">
        <v>10203</v>
      </c>
      <c r="J244" s="141" t="s">
        <v>13</v>
      </c>
      <c r="K244" s="142" t="s">
        <v>176</v>
      </c>
      <c r="L244" s="138"/>
      <c r="M244" s="141"/>
      <c r="N244" s="190" t="s">
        <v>10058</v>
      </c>
    </row>
    <row r="245" spans="1:14" ht="22.95" customHeight="1">
      <c r="A245" s="138" t="s">
        <v>10809</v>
      </c>
      <c r="B245" s="138">
        <v>2362</v>
      </c>
      <c r="C245" s="139" t="s">
        <v>1770</v>
      </c>
      <c r="D245" s="139" t="str">
        <f t="shared" si="3"/>
        <v>新莊化成店1</v>
      </c>
      <c r="E245" s="138">
        <v>1</v>
      </c>
      <c r="F245" s="138" t="s">
        <v>10810</v>
      </c>
      <c r="G245" s="139" t="s">
        <v>10811</v>
      </c>
      <c r="H245" s="138" t="s">
        <v>10105</v>
      </c>
      <c r="I245" s="140" t="s">
        <v>10063</v>
      </c>
      <c r="J245" s="141" t="s">
        <v>13</v>
      </c>
      <c r="K245" s="142" t="s">
        <v>176</v>
      </c>
      <c r="L245" s="138"/>
      <c r="M245" s="141"/>
      <c r="N245" s="190" t="s">
        <v>10058</v>
      </c>
    </row>
    <row r="246" spans="1:14" ht="22.95" customHeight="1">
      <c r="A246" s="138" t="s">
        <v>10812</v>
      </c>
      <c r="B246" s="138">
        <v>2362</v>
      </c>
      <c r="C246" s="139" t="s">
        <v>1770</v>
      </c>
      <c r="D246" s="139" t="str">
        <f t="shared" si="3"/>
        <v>新莊化成店2</v>
      </c>
      <c r="E246" s="138">
        <v>2</v>
      </c>
      <c r="F246" s="138" t="s">
        <v>10813</v>
      </c>
      <c r="G246" s="139" t="s">
        <v>10814</v>
      </c>
      <c r="H246" s="138" t="s">
        <v>10105</v>
      </c>
      <c r="I246" s="140" t="s">
        <v>10063</v>
      </c>
      <c r="J246" s="141" t="s">
        <v>13</v>
      </c>
      <c r="K246" s="142" t="s">
        <v>176</v>
      </c>
      <c r="L246" s="138"/>
      <c r="M246" s="141"/>
      <c r="N246" s="190" t="s">
        <v>10058</v>
      </c>
    </row>
    <row r="247" spans="1:14" ht="22.95" customHeight="1">
      <c r="A247" s="138" t="s">
        <v>10815</v>
      </c>
      <c r="B247" s="138">
        <v>4025</v>
      </c>
      <c r="C247" s="139" t="s">
        <v>275</v>
      </c>
      <c r="D247" s="139" t="str">
        <f t="shared" si="3"/>
        <v>新莊祐信店1</v>
      </c>
      <c r="E247" s="138">
        <v>1</v>
      </c>
      <c r="F247" s="138" t="s">
        <v>10816</v>
      </c>
      <c r="G247" s="139" t="s">
        <v>10817</v>
      </c>
      <c r="H247" s="138" t="s">
        <v>10056</v>
      </c>
      <c r="I247" s="140" t="s">
        <v>10063</v>
      </c>
      <c r="J247" s="141" t="s">
        <v>13</v>
      </c>
      <c r="K247" s="142" t="s">
        <v>176</v>
      </c>
      <c r="L247" s="138"/>
      <c r="M247" s="141"/>
      <c r="N247" s="190" t="s">
        <v>10058</v>
      </c>
    </row>
    <row r="248" spans="1:14" ht="22.95" customHeight="1">
      <c r="A248" s="138" t="s">
        <v>10818</v>
      </c>
      <c r="B248" s="138">
        <v>4025</v>
      </c>
      <c r="C248" s="139" t="s">
        <v>275</v>
      </c>
      <c r="D248" s="139" t="str">
        <f t="shared" si="3"/>
        <v>新莊祐信店2</v>
      </c>
      <c r="E248" s="138">
        <v>2</v>
      </c>
      <c r="F248" s="138" t="s">
        <v>10819</v>
      </c>
      <c r="G248" s="139" t="s">
        <v>10820</v>
      </c>
      <c r="H248" s="138" t="s">
        <v>10056</v>
      </c>
      <c r="I248" s="140" t="s">
        <v>10063</v>
      </c>
      <c r="J248" s="141" t="s">
        <v>13</v>
      </c>
      <c r="K248" s="142" t="s">
        <v>176</v>
      </c>
      <c r="L248" s="138"/>
      <c r="M248" s="141"/>
      <c r="N248" s="190" t="s">
        <v>10058</v>
      </c>
    </row>
    <row r="249" spans="1:14" ht="22.95" customHeight="1">
      <c r="A249" s="138" t="s">
        <v>10821</v>
      </c>
      <c r="B249" s="138">
        <v>4341</v>
      </c>
      <c r="C249" s="139" t="s">
        <v>231</v>
      </c>
      <c r="D249" s="139" t="str">
        <f t="shared" si="3"/>
        <v>新莊莊美店1</v>
      </c>
      <c r="E249" s="138">
        <v>1</v>
      </c>
      <c r="F249" s="138" t="s">
        <v>10822</v>
      </c>
      <c r="G249" s="139" t="s">
        <v>10823</v>
      </c>
      <c r="H249" s="138" t="s">
        <v>10062</v>
      </c>
      <c r="I249" s="140" t="s">
        <v>10063</v>
      </c>
      <c r="J249" s="141" t="s">
        <v>13</v>
      </c>
      <c r="K249" s="142" t="s">
        <v>176</v>
      </c>
      <c r="L249" s="138"/>
      <c r="M249" s="141"/>
      <c r="N249" s="190" t="s">
        <v>10058</v>
      </c>
    </row>
    <row r="250" spans="1:14" ht="22.95" customHeight="1">
      <c r="A250" s="138" t="s">
        <v>10824</v>
      </c>
      <c r="B250" s="138">
        <v>4341</v>
      </c>
      <c r="C250" s="139" t="s">
        <v>231</v>
      </c>
      <c r="D250" s="139" t="str">
        <f t="shared" si="3"/>
        <v>新莊莊美店2</v>
      </c>
      <c r="E250" s="138">
        <v>2</v>
      </c>
      <c r="F250" s="138" t="s">
        <v>10825</v>
      </c>
      <c r="G250" s="139" t="s">
        <v>10826</v>
      </c>
      <c r="H250" s="138" t="s">
        <v>10062</v>
      </c>
      <c r="I250" s="140" t="s">
        <v>10063</v>
      </c>
      <c r="J250" s="141" t="s">
        <v>13</v>
      </c>
      <c r="K250" s="142" t="s">
        <v>176</v>
      </c>
      <c r="L250" s="138"/>
      <c r="M250" s="141"/>
      <c r="N250" s="190" t="s">
        <v>10058</v>
      </c>
    </row>
    <row r="251" spans="1:14" ht="22.95" customHeight="1">
      <c r="A251" s="138" t="s">
        <v>10827</v>
      </c>
      <c r="B251" s="138" t="s">
        <v>58</v>
      </c>
      <c r="C251" s="139" t="s">
        <v>2044</v>
      </c>
      <c r="D251" s="139" t="str">
        <f t="shared" si="3"/>
        <v>新莊裕民店1</v>
      </c>
      <c r="E251" s="138">
        <v>1</v>
      </c>
      <c r="F251" s="138" t="s">
        <v>10828</v>
      </c>
      <c r="G251" s="139" t="s">
        <v>10829</v>
      </c>
      <c r="H251" s="138" t="s">
        <v>10056</v>
      </c>
      <c r="I251" s="140" t="s">
        <v>10063</v>
      </c>
      <c r="J251" s="141" t="s">
        <v>13</v>
      </c>
      <c r="K251" s="142" t="s">
        <v>176</v>
      </c>
      <c r="L251" s="138"/>
      <c r="M251" s="141"/>
      <c r="N251" s="190" t="s">
        <v>10058</v>
      </c>
    </row>
    <row r="252" spans="1:14" ht="22.95" customHeight="1">
      <c r="A252" s="138" t="s">
        <v>10830</v>
      </c>
      <c r="B252" s="138">
        <v>4194</v>
      </c>
      <c r="C252" s="139" t="s">
        <v>1019</v>
      </c>
      <c r="D252" s="139" t="str">
        <f t="shared" si="3"/>
        <v>新莊鼎苑店1</v>
      </c>
      <c r="E252" s="138">
        <v>1</v>
      </c>
      <c r="F252" s="138" t="s">
        <v>10831</v>
      </c>
      <c r="G252" s="139" t="s">
        <v>10832</v>
      </c>
      <c r="H252" s="138" t="s">
        <v>10056</v>
      </c>
      <c r="I252" s="140" t="s">
        <v>10063</v>
      </c>
      <c r="J252" s="141" t="s">
        <v>13</v>
      </c>
      <c r="K252" s="142" t="s">
        <v>176</v>
      </c>
      <c r="L252" s="138"/>
      <c r="M252" s="141"/>
      <c r="N252" s="190" t="s">
        <v>10058</v>
      </c>
    </row>
    <row r="253" spans="1:14" ht="22.95" customHeight="1">
      <c r="A253" s="138" t="s">
        <v>10833</v>
      </c>
      <c r="B253" s="138">
        <v>4194</v>
      </c>
      <c r="C253" s="139" t="s">
        <v>1019</v>
      </c>
      <c r="D253" s="139" t="str">
        <f t="shared" si="3"/>
        <v>新莊鼎苑店2</v>
      </c>
      <c r="E253" s="138">
        <v>2</v>
      </c>
      <c r="F253" s="138" t="s">
        <v>10834</v>
      </c>
      <c r="G253" s="139" t="s">
        <v>10835</v>
      </c>
      <c r="H253" s="138" t="s">
        <v>10056</v>
      </c>
      <c r="I253" s="140" t="s">
        <v>10063</v>
      </c>
      <c r="J253" s="141" t="s">
        <v>13</v>
      </c>
      <c r="K253" s="142" t="s">
        <v>176</v>
      </c>
      <c r="L253" s="138"/>
      <c r="M253" s="141"/>
      <c r="N253" s="190" t="s">
        <v>10058</v>
      </c>
    </row>
    <row r="254" spans="1:14" ht="22.95" customHeight="1">
      <c r="A254" s="138" t="s">
        <v>10836</v>
      </c>
      <c r="B254" s="138">
        <v>3999</v>
      </c>
      <c r="C254" s="139" t="s">
        <v>1026</v>
      </c>
      <c r="D254" s="139" t="str">
        <f t="shared" si="3"/>
        <v>新莊福祐店2</v>
      </c>
      <c r="E254" s="138">
        <v>2</v>
      </c>
      <c r="F254" s="138" t="s">
        <v>10837</v>
      </c>
      <c r="G254" s="139"/>
      <c r="H254" s="138" t="s">
        <v>10056</v>
      </c>
      <c r="I254" s="140" t="s">
        <v>10063</v>
      </c>
      <c r="J254" s="141" t="s">
        <v>13</v>
      </c>
      <c r="K254" s="142" t="s">
        <v>176</v>
      </c>
      <c r="L254" s="138"/>
      <c r="M254" s="141"/>
      <c r="N254" s="190" t="s">
        <v>10058</v>
      </c>
    </row>
    <row r="255" spans="1:14" ht="22.95" customHeight="1">
      <c r="A255" s="138" t="s">
        <v>10838</v>
      </c>
      <c r="B255" s="138">
        <v>4552</v>
      </c>
      <c r="C255" s="139" t="s">
        <v>1613</v>
      </c>
      <c r="D255" s="139" t="str">
        <f t="shared" si="3"/>
        <v>新莊福慧店1</v>
      </c>
      <c r="E255" s="138">
        <v>1</v>
      </c>
      <c r="F255" s="138" t="s">
        <v>10839</v>
      </c>
      <c r="G255" s="139" t="s">
        <v>10840</v>
      </c>
      <c r="H255" s="138" t="s">
        <v>10062</v>
      </c>
      <c r="I255" s="140" t="s">
        <v>10057</v>
      </c>
      <c r="J255" s="141" t="s">
        <v>13</v>
      </c>
      <c r="K255" s="142" t="s">
        <v>176</v>
      </c>
      <c r="L255" s="138"/>
      <c r="M255" s="141"/>
      <c r="N255" s="190" t="s">
        <v>10058</v>
      </c>
    </row>
    <row r="256" spans="1:14" ht="22.95" customHeight="1">
      <c r="A256" s="138" t="s">
        <v>10841</v>
      </c>
      <c r="B256" s="138" t="s">
        <v>320</v>
      </c>
      <c r="C256" s="139" t="s">
        <v>321</v>
      </c>
      <c r="D256" s="139" t="str">
        <f t="shared" si="3"/>
        <v>新莊福營店1</v>
      </c>
      <c r="E256" s="138">
        <v>1</v>
      </c>
      <c r="F256" s="138" t="s">
        <v>10842</v>
      </c>
      <c r="G256" s="139" t="s">
        <v>10843</v>
      </c>
      <c r="H256" s="138" t="s">
        <v>10056</v>
      </c>
      <c r="I256" s="140" t="s">
        <v>10063</v>
      </c>
      <c r="J256" s="141" t="s">
        <v>13</v>
      </c>
      <c r="K256" s="142" t="s">
        <v>176</v>
      </c>
      <c r="L256" s="138"/>
      <c r="M256" s="141"/>
      <c r="N256" s="190" t="s">
        <v>10058</v>
      </c>
    </row>
    <row r="257" spans="1:14" ht="22.95" customHeight="1">
      <c r="A257" s="138" t="s">
        <v>10844</v>
      </c>
      <c r="B257" s="138" t="s">
        <v>320</v>
      </c>
      <c r="C257" s="139" t="s">
        <v>321</v>
      </c>
      <c r="D257" s="139" t="str">
        <f t="shared" si="3"/>
        <v>新莊福營店2</v>
      </c>
      <c r="E257" s="138">
        <v>2</v>
      </c>
      <c r="F257" s="138" t="s">
        <v>10845</v>
      </c>
      <c r="G257" s="139" t="s">
        <v>10846</v>
      </c>
      <c r="H257" s="138" t="s">
        <v>10056</v>
      </c>
      <c r="I257" s="140" t="s">
        <v>10063</v>
      </c>
      <c r="J257" s="141" t="s">
        <v>13</v>
      </c>
      <c r="K257" s="142" t="s">
        <v>176</v>
      </c>
      <c r="L257" s="138"/>
      <c r="M257" s="141"/>
      <c r="N257" s="190" t="s">
        <v>10058</v>
      </c>
    </row>
    <row r="258" spans="1:14" ht="22.95" customHeight="1">
      <c r="A258" s="138" t="s">
        <v>10847</v>
      </c>
      <c r="B258" s="138">
        <v>4228</v>
      </c>
      <c r="C258" s="139" t="s">
        <v>318</v>
      </c>
      <c r="D258" s="139" t="str">
        <f t="shared" ref="D258:D282" si="4">C258&amp;E258</f>
        <v>新莊頭前公園1</v>
      </c>
      <c r="E258" s="138">
        <v>1</v>
      </c>
      <c r="F258" s="138" t="s">
        <v>10848</v>
      </c>
      <c r="G258" s="139" t="s">
        <v>10849</v>
      </c>
      <c r="H258" s="138" t="s">
        <v>10056</v>
      </c>
      <c r="I258" s="140" t="s">
        <v>10063</v>
      </c>
      <c r="J258" s="141" t="s">
        <v>13</v>
      </c>
      <c r="K258" s="142" t="s">
        <v>176</v>
      </c>
      <c r="L258" s="138"/>
      <c r="M258" s="141"/>
      <c r="N258" s="190" t="s">
        <v>10058</v>
      </c>
    </row>
    <row r="259" spans="1:14" ht="22.95" customHeight="1">
      <c r="A259" s="138" t="s">
        <v>10850</v>
      </c>
      <c r="B259" s="138">
        <v>4228</v>
      </c>
      <c r="C259" s="139" t="s">
        <v>318</v>
      </c>
      <c r="D259" s="139" t="str">
        <f t="shared" si="4"/>
        <v>新莊頭前公園2</v>
      </c>
      <c r="E259" s="138">
        <v>2</v>
      </c>
      <c r="F259" s="138" t="s">
        <v>10851</v>
      </c>
      <c r="G259" s="139" t="s">
        <v>10852</v>
      </c>
      <c r="H259" s="138" t="s">
        <v>10056</v>
      </c>
      <c r="I259" s="140" t="s">
        <v>10063</v>
      </c>
      <c r="J259" s="141" t="s">
        <v>13</v>
      </c>
      <c r="K259" s="142" t="s">
        <v>176</v>
      </c>
      <c r="L259" s="138"/>
      <c r="M259" s="141"/>
      <c r="N259" s="190" t="s">
        <v>10058</v>
      </c>
    </row>
    <row r="260" spans="1:14" ht="22.95" customHeight="1">
      <c r="A260" s="138" t="s">
        <v>10853</v>
      </c>
      <c r="B260" s="138">
        <v>4144</v>
      </c>
      <c r="C260" s="139" t="s">
        <v>1138</v>
      </c>
      <c r="D260" s="139" t="str">
        <f t="shared" si="4"/>
        <v>新莊頭前店1</v>
      </c>
      <c r="E260" s="138">
        <v>1</v>
      </c>
      <c r="F260" s="138" t="s">
        <v>10854</v>
      </c>
      <c r="G260" s="139" t="s">
        <v>10855</v>
      </c>
      <c r="H260" s="138" t="s">
        <v>10105</v>
      </c>
      <c r="I260" s="140" t="s">
        <v>10063</v>
      </c>
      <c r="J260" s="141" t="s">
        <v>13</v>
      </c>
      <c r="K260" s="142" t="s">
        <v>176</v>
      </c>
      <c r="L260" s="138"/>
      <c r="M260" s="141"/>
      <c r="N260" s="190" t="s">
        <v>10058</v>
      </c>
    </row>
    <row r="261" spans="1:14" ht="22.95" customHeight="1">
      <c r="A261" s="138" t="s">
        <v>10856</v>
      </c>
      <c r="B261" s="138">
        <v>4144</v>
      </c>
      <c r="C261" s="139" t="s">
        <v>1138</v>
      </c>
      <c r="D261" s="139" t="str">
        <f t="shared" si="4"/>
        <v>新莊頭前店2</v>
      </c>
      <c r="E261" s="138">
        <v>2</v>
      </c>
      <c r="F261" s="138" t="s">
        <v>10857</v>
      </c>
      <c r="G261" s="139" t="s">
        <v>10858</v>
      </c>
      <c r="H261" s="138" t="s">
        <v>10105</v>
      </c>
      <c r="I261" s="140" t="s">
        <v>10063</v>
      </c>
      <c r="J261" s="141" t="s">
        <v>13</v>
      </c>
      <c r="K261" s="142" t="s">
        <v>176</v>
      </c>
      <c r="L261" s="138"/>
      <c r="M261" s="141"/>
      <c r="N261" s="190" t="s">
        <v>10058</v>
      </c>
    </row>
    <row r="262" spans="1:14" ht="22.95" customHeight="1">
      <c r="A262" s="138" t="s">
        <v>10859</v>
      </c>
      <c r="B262" s="138">
        <v>2743</v>
      </c>
      <c r="C262" s="139" t="s">
        <v>2056</v>
      </c>
      <c r="D262" s="139" t="str">
        <f t="shared" si="4"/>
        <v>新莊豐年店2</v>
      </c>
      <c r="E262" s="138">
        <v>2</v>
      </c>
      <c r="F262" s="138" t="s">
        <v>10860</v>
      </c>
      <c r="G262" s="139" t="s">
        <v>10861</v>
      </c>
      <c r="H262" s="138" t="s">
        <v>10105</v>
      </c>
      <c r="I262" s="140" t="s">
        <v>10095</v>
      </c>
      <c r="J262" s="141" t="s">
        <v>13</v>
      </c>
      <c r="K262" s="142" t="s">
        <v>176</v>
      </c>
      <c r="L262" s="138"/>
      <c r="M262" s="141"/>
      <c r="N262" s="190" t="s">
        <v>10058</v>
      </c>
    </row>
    <row r="263" spans="1:14" ht="22.95" customHeight="1">
      <c r="A263" s="138" t="s">
        <v>10862</v>
      </c>
      <c r="B263" s="138">
        <v>4005</v>
      </c>
      <c r="C263" s="139" t="s">
        <v>2040</v>
      </c>
      <c r="D263" s="139" t="str">
        <f t="shared" si="4"/>
        <v>新莊雙鳳店1</v>
      </c>
      <c r="E263" s="138">
        <v>1</v>
      </c>
      <c r="F263" s="138" t="s">
        <v>10863</v>
      </c>
      <c r="G263" s="139" t="s">
        <v>10864</v>
      </c>
      <c r="H263" s="138" t="s">
        <v>10062</v>
      </c>
      <c r="I263" s="140" t="s">
        <v>10063</v>
      </c>
      <c r="J263" s="141" t="s">
        <v>13</v>
      </c>
      <c r="K263" s="142" t="s">
        <v>176</v>
      </c>
      <c r="L263" s="138"/>
      <c r="M263" s="141"/>
      <c r="N263" s="190" t="s">
        <v>10058</v>
      </c>
    </row>
    <row r="264" spans="1:14" ht="22.95" customHeight="1">
      <c r="A264" s="138" t="s">
        <v>10865</v>
      </c>
      <c r="B264" s="138">
        <v>4005</v>
      </c>
      <c r="C264" s="139" t="s">
        <v>2040</v>
      </c>
      <c r="D264" s="139" t="str">
        <f t="shared" si="4"/>
        <v>新莊雙鳳店2</v>
      </c>
      <c r="E264" s="138">
        <v>2</v>
      </c>
      <c r="F264" s="138" t="s">
        <v>10866</v>
      </c>
      <c r="G264" s="139" t="s">
        <v>10867</v>
      </c>
      <c r="H264" s="138" t="s">
        <v>10056</v>
      </c>
      <c r="I264" s="140" t="s">
        <v>10063</v>
      </c>
      <c r="J264" s="141" t="s">
        <v>13</v>
      </c>
      <c r="K264" s="142" t="s">
        <v>176</v>
      </c>
      <c r="L264" s="138"/>
      <c r="M264" s="141"/>
      <c r="N264" s="190" t="s">
        <v>10058</v>
      </c>
    </row>
    <row r="265" spans="1:14" ht="22.95" customHeight="1">
      <c r="A265" s="138" t="s">
        <v>10868</v>
      </c>
      <c r="B265" s="138">
        <v>2958</v>
      </c>
      <c r="C265" s="139" t="s">
        <v>1896</v>
      </c>
      <c r="D265" s="139" t="str">
        <f t="shared" si="4"/>
        <v>北縣蘆旺店1</v>
      </c>
      <c r="E265" s="138">
        <v>1</v>
      </c>
      <c r="F265" s="138" t="s">
        <v>10869</v>
      </c>
      <c r="G265" s="139" t="s">
        <v>10870</v>
      </c>
      <c r="H265" s="138" t="s">
        <v>10105</v>
      </c>
      <c r="I265" s="140" t="s">
        <v>10063</v>
      </c>
      <c r="J265" s="141" t="s">
        <v>8</v>
      </c>
      <c r="K265" s="142" t="s">
        <v>176</v>
      </c>
      <c r="L265" s="138"/>
      <c r="M265" s="141"/>
      <c r="N265" s="190" t="s">
        <v>10058</v>
      </c>
    </row>
    <row r="266" spans="1:14" ht="22.95" customHeight="1">
      <c r="A266" s="138" t="s">
        <v>10871</v>
      </c>
      <c r="B266" s="138">
        <v>2958</v>
      </c>
      <c r="C266" s="139" t="s">
        <v>1896</v>
      </c>
      <c r="D266" s="139" t="str">
        <f t="shared" si="4"/>
        <v>北縣蘆旺店2</v>
      </c>
      <c r="E266" s="138">
        <v>2</v>
      </c>
      <c r="F266" s="138" t="s">
        <v>10872</v>
      </c>
      <c r="G266" s="139" t="s">
        <v>10873</v>
      </c>
      <c r="H266" s="138" t="s">
        <v>10105</v>
      </c>
      <c r="I266" s="140" t="s">
        <v>10063</v>
      </c>
      <c r="J266" s="141" t="s">
        <v>8</v>
      </c>
      <c r="K266" s="142" t="s">
        <v>176</v>
      </c>
      <c r="L266" s="138"/>
      <c r="M266" s="141"/>
      <c r="N266" s="190" t="s">
        <v>10058</v>
      </c>
    </row>
    <row r="267" spans="1:14" ht="22.95" customHeight="1">
      <c r="A267" s="138" t="s">
        <v>10874</v>
      </c>
      <c r="B267" s="138">
        <v>3452</v>
      </c>
      <c r="C267" s="139" t="s">
        <v>10875</v>
      </c>
      <c r="D267" s="139" t="str">
        <f t="shared" si="4"/>
        <v>北縣蘆信店1</v>
      </c>
      <c r="E267" s="138">
        <v>1</v>
      </c>
      <c r="F267" s="138" t="s">
        <v>10876</v>
      </c>
      <c r="G267" s="139" t="s">
        <v>10877</v>
      </c>
      <c r="H267" s="138" t="s">
        <v>10105</v>
      </c>
      <c r="I267" s="140" t="s">
        <v>10063</v>
      </c>
      <c r="J267" s="141" t="s">
        <v>8</v>
      </c>
      <c r="K267" s="142" t="s">
        <v>176</v>
      </c>
      <c r="L267" s="138"/>
      <c r="M267" s="141"/>
      <c r="N267" s="190" t="s">
        <v>10058</v>
      </c>
    </row>
    <row r="268" spans="1:14" ht="22.95" customHeight="1">
      <c r="A268" s="138" t="s">
        <v>10878</v>
      </c>
      <c r="B268" s="138">
        <v>3452</v>
      </c>
      <c r="C268" s="139" t="s">
        <v>10875</v>
      </c>
      <c r="D268" s="139" t="str">
        <f t="shared" si="4"/>
        <v>北縣蘆信店2</v>
      </c>
      <c r="E268" s="138">
        <v>2</v>
      </c>
      <c r="F268" s="138" t="s">
        <v>10879</v>
      </c>
      <c r="G268" s="139" t="s">
        <v>10880</v>
      </c>
      <c r="H268" s="138" t="s">
        <v>10105</v>
      </c>
      <c r="I268" s="140" t="s">
        <v>10063</v>
      </c>
      <c r="J268" s="141" t="s">
        <v>8</v>
      </c>
      <c r="K268" s="142" t="s">
        <v>176</v>
      </c>
      <c r="L268" s="138"/>
      <c r="M268" s="141"/>
      <c r="N268" s="190" t="s">
        <v>10058</v>
      </c>
    </row>
    <row r="269" spans="1:14" ht="22.95" customHeight="1">
      <c r="A269" s="138" t="s">
        <v>10881</v>
      </c>
      <c r="B269" s="138">
        <v>3929</v>
      </c>
      <c r="C269" s="139" t="s">
        <v>224</v>
      </c>
      <c r="D269" s="139" t="str">
        <f t="shared" si="4"/>
        <v>蘆洲中山一1</v>
      </c>
      <c r="E269" s="138">
        <v>1</v>
      </c>
      <c r="F269" s="138" t="s">
        <v>10882</v>
      </c>
      <c r="G269" s="139" t="s">
        <v>10883</v>
      </c>
      <c r="H269" s="138" t="s">
        <v>10056</v>
      </c>
      <c r="I269" s="140" t="s">
        <v>10063</v>
      </c>
      <c r="J269" s="141" t="s">
        <v>8</v>
      </c>
      <c r="K269" s="142" t="s">
        <v>176</v>
      </c>
      <c r="L269" s="138"/>
      <c r="M269" s="141"/>
      <c r="N269" s="190" t="s">
        <v>10058</v>
      </c>
    </row>
    <row r="270" spans="1:14" ht="22.95" customHeight="1">
      <c r="A270" s="138" t="s">
        <v>10884</v>
      </c>
      <c r="B270" s="138">
        <v>4923</v>
      </c>
      <c r="C270" s="139" t="s">
        <v>2060</v>
      </c>
      <c r="D270" s="139" t="str">
        <f t="shared" si="4"/>
        <v>蘆洲永平店2</v>
      </c>
      <c r="E270" s="138">
        <v>2</v>
      </c>
      <c r="F270" s="138" t="s">
        <v>10885</v>
      </c>
      <c r="G270" s="139" t="s">
        <v>10886</v>
      </c>
      <c r="H270" s="138" t="s">
        <v>10062</v>
      </c>
      <c r="I270" s="140" t="s">
        <v>10057</v>
      </c>
      <c r="J270" s="141" t="s">
        <v>8</v>
      </c>
      <c r="K270" s="142" t="s">
        <v>176</v>
      </c>
      <c r="L270" s="138"/>
      <c r="M270" s="141"/>
      <c r="N270" s="190" t="s">
        <v>10058</v>
      </c>
    </row>
    <row r="271" spans="1:14" ht="22.95" customHeight="1">
      <c r="A271" s="138" t="s">
        <v>10887</v>
      </c>
      <c r="B271" s="138">
        <v>4036</v>
      </c>
      <c r="C271" s="139" t="s">
        <v>206</v>
      </c>
      <c r="D271" s="139" t="str">
        <f t="shared" si="4"/>
        <v>蘆洲永樂店1</v>
      </c>
      <c r="E271" s="138">
        <v>1</v>
      </c>
      <c r="F271" s="138" t="s">
        <v>10888</v>
      </c>
      <c r="G271" s="139" t="s">
        <v>10889</v>
      </c>
      <c r="H271" s="138" t="s">
        <v>10056</v>
      </c>
      <c r="I271" s="140" t="s">
        <v>10063</v>
      </c>
      <c r="J271" s="141" t="s">
        <v>8</v>
      </c>
      <c r="K271" s="142" t="s">
        <v>176</v>
      </c>
      <c r="L271" s="138"/>
      <c r="M271" s="141"/>
      <c r="N271" s="190" t="s">
        <v>10058</v>
      </c>
    </row>
    <row r="272" spans="1:14" ht="22.95" customHeight="1">
      <c r="A272" s="138" t="s">
        <v>10890</v>
      </c>
      <c r="B272" s="138">
        <v>4125</v>
      </c>
      <c r="C272" s="139" t="s">
        <v>1903</v>
      </c>
      <c r="D272" s="139" t="str">
        <f t="shared" si="4"/>
        <v>蘆洲長樂店1</v>
      </c>
      <c r="E272" s="138">
        <v>1</v>
      </c>
      <c r="F272" s="138" t="s">
        <v>10891</v>
      </c>
      <c r="G272" s="139" t="s">
        <v>10892</v>
      </c>
      <c r="H272" s="138" t="s">
        <v>10056</v>
      </c>
      <c r="I272" s="140" t="s">
        <v>10063</v>
      </c>
      <c r="J272" s="141" t="s">
        <v>8</v>
      </c>
      <c r="K272" s="142" t="s">
        <v>176</v>
      </c>
      <c r="L272" s="138"/>
      <c r="M272" s="141"/>
      <c r="N272" s="190" t="s">
        <v>10058</v>
      </c>
    </row>
    <row r="273" spans="1:14" ht="22.95" customHeight="1">
      <c r="A273" s="138" t="s">
        <v>10893</v>
      </c>
      <c r="B273" s="138">
        <v>4125</v>
      </c>
      <c r="C273" s="139" t="s">
        <v>1903</v>
      </c>
      <c r="D273" s="139" t="str">
        <f t="shared" si="4"/>
        <v>蘆洲長樂店2</v>
      </c>
      <c r="E273" s="138">
        <v>2</v>
      </c>
      <c r="F273" s="138" t="s">
        <v>10894</v>
      </c>
      <c r="G273" s="139" t="s">
        <v>10895</v>
      </c>
      <c r="H273" s="138" t="s">
        <v>10056</v>
      </c>
      <c r="I273" s="140" t="s">
        <v>10057</v>
      </c>
      <c r="J273" s="141" t="s">
        <v>8</v>
      </c>
      <c r="K273" s="142" t="s">
        <v>176</v>
      </c>
      <c r="L273" s="138"/>
      <c r="M273" s="141"/>
      <c r="N273" s="190" t="s">
        <v>10058</v>
      </c>
    </row>
    <row r="274" spans="1:14" ht="22.95" customHeight="1">
      <c r="A274" s="138" t="s">
        <v>10896</v>
      </c>
      <c r="B274" s="138">
        <v>4609</v>
      </c>
      <c r="C274" s="139" t="s">
        <v>270</v>
      </c>
      <c r="D274" s="139" t="str">
        <f t="shared" si="4"/>
        <v>蘆洲洲正店1</v>
      </c>
      <c r="E274" s="138">
        <v>1</v>
      </c>
      <c r="F274" s="138" t="s">
        <v>10897</v>
      </c>
      <c r="G274" s="139" t="s">
        <v>10898</v>
      </c>
      <c r="H274" s="138" t="s">
        <v>10062</v>
      </c>
      <c r="I274" s="140" t="s">
        <v>10057</v>
      </c>
      <c r="J274" s="141" t="s">
        <v>8</v>
      </c>
      <c r="K274" s="142" t="s">
        <v>176</v>
      </c>
      <c r="L274" s="138"/>
      <c r="M274" s="141"/>
      <c r="N274" s="190" t="s">
        <v>10058</v>
      </c>
    </row>
    <row r="275" spans="1:14" ht="22.95" customHeight="1">
      <c r="A275" s="138" t="s">
        <v>10899</v>
      </c>
      <c r="B275" s="138">
        <v>4609</v>
      </c>
      <c r="C275" s="139" t="s">
        <v>270</v>
      </c>
      <c r="D275" s="139" t="str">
        <f t="shared" si="4"/>
        <v>蘆洲洲正店2</v>
      </c>
      <c r="E275" s="138">
        <v>2</v>
      </c>
      <c r="F275" s="138" t="s">
        <v>10900</v>
      </c>
      <c r="G275" s="139" t="s">
        <v>10901</v>
      </c>
      <c r="H275" s="138" t="s">
        <v>10062</v>
      </c>
      <c r="I275" s="140" t="s">
        <v>10063</v>
      </c>
      <c r="J275" s="141" t="s">
        <v>8</v>
      </c>
      <c r="K275" s="142" t="s">
        <v>176</v>
      </c>
      <c r="L275" s="138"/>
      <c r="M275" s="141"/>
      <c r="N275" s="190" t="s">
        <v>10058</v>
      </c>
    </row>
    <row r="276" spans="1:14" ht="22.95" customHeight="1">
      <c r="A276" s="138" t="s">
        <v>10902</v>
      </c>
      <c r="B276" s="138">
        <v>4218</v>
      </c>
      <c r="C276" s="139" t="s">
        <v>369</v>
      </c>
      <c r="D276" s="139" t="str">
        <f t="shared" si="4"/>
        <v>蘆洲湧蓮店2</v>
      </c>
      <c r="E276" s="138">
        <v>2</v>
      </c>
      <c r="F276" s="138" t="s">
        <v>10903</v>
      </c>
      <c r="G276" s="139" t="s">
        <v>10904</v>
      </c>
      <c r="H276" s="138" t="s">
        <v>10056</v>
      </c>
      <c r="I276" s="140" t="s">
        <v>10063</v>
      </c>
      <c r="J276" s="141" t="s">
        <v>8</v>
      </c>
      <c r="K276" s="142" t="s">
        <v>176</v>
      </c>
      <c r="L276" s="138"/>
      <c r="M276" s="141"/>
      <c r="N276" s="190" t="s">
        <v>10058</v>
      </c>
    </row>
    <row r="277" spans="1:14" ht="22.95" customHeight="1">
      <c r="A277" s="138" t="s">
        <v>10905</v>
      </c>
      <c r="B277" s="138">
        <v>2301</v>
      </c>
      <c r="C277" s="139" t="s">
        <v>2064</v>
      </c>
      <c r="D277" s="139" t="str">
        <f t="shared" si="4"/>
        <v>蘆洲樂平店1</v>
      </c>
      <c r="E277" s="138">
        <v>1</v>
      </c>
      <c r="F277" s="138" t="s">
        <v>10906</v>
      </c>
      <c r="G277" s="139" t="s">
        <v>10907</v>
      </c>
      <c r="H277" s="138" t="s">
        <v>10062</v>
      </c>
      <c r="I277" s="140" t="s">
        <v>10057</v>
      </c>
      <c r="J277" s="141" t="s">
        <v>8</v>
      </c>
      <c r="K277" s="142" t="s">
        <v>176</v>
      </c>
      <c r="L277" s="138"/>
      <c r="M277" s="141"/>
      <c r="N277" s="190" t="s">
        <v>10058</v>
      </c>
    </row>
    <row r="278" spans="1:14" ht="22.95" customHeight="1">
      <c r="A278" s="138" t="s">
        <v>10908</v>
      </c>
      <c r="B278" s="138">
        <v>2301</v>
      </c>
      <c r="C278" s="139" t="s">
        <v>2064</v>
      </c>
      <c r="D278" s="139" t="str">
        <f t="shared" si="4"/>
        <v>蘆洲樂平店2</v>
      </c>
      <c r="E278" s="138">
        <v>2</v>
      </c>
      <c r="F278" s="138" t="s">
        <v>10909</v>
      </c>
      <c r="G278" s="139" t="s">
        <v>10910</v>
      </c>
      <c r="H278" s="138" t="s">
        <v>10105</v>
      </c>
      <c r="I278" s="140" t="s">
        <v>10063</v>
      </c>
      <c r="J278" s="141" t="s">
        <v>8</v>
      </c>
      <c r="K278" s="142" t="s">
        <v>176</v>
      </c>
      <c r="L278" s="138"/>
      <c r="M278" s="141"/>
      <c r="N278" s="190" t="s">
        <v>10058</v>
      </c>
    </row>
    <row r="279" spans="1:14" ht="22.95" customHeight="1">
      <c r="A279" s="138" t="s">
        <v>10911</v>
      </c>
      <c r="B279" s="138" t="s">
        <v>53</v>
      </c>
      <c r="C279" s="139" t="s">
        <v>2233</v>
      </c>
      <c r="D279" s="139" t="str">
        <f t="shared" si="4"/>
        <v>蘆洲權義店1</v>
      </c>
      <c r="E279" s="138">
        <v>1</v>
      </c>
      <c r="F279" s="138" t="s">
        <v>10912</v>
      </c>
      <c r="G279" s="139" t="s">
        <v>10913</v>
      </c>
      <c r="H279" s="138" t="s">
        <v>10056</v>
      </c>
      <c r="I279" s="140" t="s">
        <v>10063</v>
      </c>
      <c r="J279" s="141" t="s">
        <v>8</v>
      </c>
      <c r="K279" s="142" t="s">
        <v>176</v>
      </c>
      <c r="L279" s="138"/>
      <c r="M279" s="141"/>
      <c r="N279" s="190" t="s">
        <v>10058</v>
      </c>
    </row>
    <row r="280" spans="1:14" ht="22.95" customHeight="1">
      <c r="A280" s="138" t="s">
        <v>10914</v>
      </c>
      <c r="B280" s="138" t="s">
        <v>53</v>
      </c>
      <c r="C280" s="139" t="s">
        <v>2233</v>
      </c>
      <c r="D280" s="139" t="str">
        <f t="shared" si="4"/>
        <v>蘆洲權義店2</v>
      </c>
      <c r="E280" s="138">
        <v>2</v>
      </c>
      <c r="F280" s="138" t="s">
        <v>10915</v>
      </c>
      <c r="G280" s="139" t="s">
        <v>10916</v>
      </c>
      <c r="H280" s="138" t="s">
        <v>10056</v>
      </c>
      <c r="I280" s="140" t="s">
        <v>10057</v>
      </c>
      <c r="J280" s="141" t="s">
        <v>8</v>
      </c>
      <c r="K280" s="142" t="s">
        <v>176</v>
      </c>
      <c r="L280" s="138"/>
      <c r="M280" s="141"/>
      <c r="N280" s="190" t="s">
        <v>10058</v>
      </c>
    </row>
    <row r="281" spans="1:14" ht="22.95" customHeight="1">
      <c r="A281" s="138" t="s">
        <v>10917</v>
      </c>
      <c r="B281" s="138">
        <v>2890</v>
      </c>
      <c r="C281" s="139" t="s">
        <v>2333</v>
      </c>
      <c r="D281" s="139" t="str">
        <f t="shared" si="4"/>
        <v>蘆洲鷺江店1</v>
      </c>
      <c r="E281" s="138">
        <v>1</v>
      </c>
      <c r="F281" s="138" t="s">
        <v>10918</v>
      </c>
      <c r="G281" s="139" t="s">
        <v>10919</v>
      </c>
      <c r="H281" s="138" t="s">
        <v>10105</v>
      </c>
      <c r="I281" s="140" t="s">
        <v>10063</v>
      </c>
      <c r="J281" s="141" t="s">
        <v>8</v>
      </c>
      <c r="K281" s="142" t="s">
        <v>176</v>
      </c>
      <c r="L281" s="138"/>
      <c r="M281" s="141"/>
      <c r="N281" s="190" t="s">
        <v>10058</v>
      </c>
    </row>
    <row r="282" spans="1:14" ht="22.95" customHeight="1">
      <c r="A282" s="138" t="s">
        <v>10920</v>
      </c>
      <c r="B282" s="138">
        <v>2890</v>
      </c>
      <c r="C282" s="139" t="s">
        <v>2333</v>
      </c>
      <c r="D282" s="139" t="str">
        <f t="shared" si="4"/>
        <v>蘆洲鷺江店2</v>
      </c>
      <c r="E282" s="138">
        <v>2</v>
      </c>
      <c r="F282" s="138" t="s">
        <v>10921</v>
      </c>
      <c r="G282" s="139" t="s">
        <v>10922</v>
      </c>
      <c r="H282" s="138" t="s">
        <v>10105</v>
      </c>
      <c r="I282" s="140" t="s">
        <v>10063</v>
      </c>
      <c r="J282" s="141" t="s">
        <v>8</v>
      </c>
      <c r="K282" s="142" t="s">
        <v>176</v>
      </c>
      <c r="L282" s="138"/>
      <c r="M282" s="141"/>
      <c r="N282" s="190" t="s">
        <v>10058</v>
      </c>
    </row>
    <row r="285" spans="1:14">
      <c r="G285" s="144"/>
      <c r="I285" s="144"/>
    </row>
  </sheetData>
  <autoFilter ref="A1:M282" xr:uid="{00000000-0009-0000-0000-00000E000000}"/>
  <phoneticPr fontId="123"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4"/>
  <dimension ref="A1:AX1476"/>
  <sheetViews>
    <sheetView topLeftCell="I1" zoomScaleNormal="100" workbookViewId="0">
      <selection activeCell="N99" sqref="N99"/>
    </sheetView>
  </sheetViews>
  <sheetFormatPr defaultRowHeight="14.4"/>
  <cols>
    <col min="1" max="1" width="9.5" style="48" bestFit="1" customWidth="1"/>
    <col min="2" max="2" width="8.19921875" style="48" bestFit="1" customWidth="1"/>
    <col min="3" max="3" width="3.296875" style="28" customWidth="1"/>
    <col min="4" max="4" width="8.796875" style="50" customWidth="1"/>
    <col min="5" max="5" width="9.5" style="28" bestFit="1" customWidth="1"/>
    <col min="6" max="6" width="13.09765625" style="28" bestFit="1" customWidth="1"/>
    <col min="7" max="7" width="8.19921875" style="28" bestFit="1" customWidth="1"/>
    <col min="8" max="8" width="8.19921875" style="28" customWidth="1"/>
    <col min="9" max="9" width="8.19921875" style="48" customWidth="1"/>
    <col min="10" max="10" width="15" style="28" bestFit="1" customWidth="1"/>
    <col min="11" max="11" width="15.5" style="28" bestFit="1" customWidth="1"/>
    <col min="12" max="12" width="3.19921875" style="28" customWidth="1"/>
    <col min="13" max="13" width="8.796875" style="50" customWidth="1"/>
    <col min="14" max="14" width="8.796875" style="28" customWidth="1"/>
    <col min="15" max="15" width="21.09765625" style="28" bestFit="1" customWidth="1"/>
    <col min="16" max="17" width="8.19921875" style="28" bestFit="1" customWidth="1"/>
    <col min="18" max="18" width="13.09765625" style="48" customWidth="1"/>
    <col min="19" max="19" width="17.296875" style="28" bestFit="1" customWidth="1"/>
    <col min="20" max="20" width="17.296875" style="28" customWidth="1"/>
    <col min="21" max="21" width="3.3984375" style="28" customWidth="1"/>
    <col min="22" max="22" width="8.796875" style="50" customWidth="1"/>
    <col min="23" max="23" width="9.8984375" style="50" bestFit="1" customWidth="1"/>
    <col min="24" max="24" width="9.8984375" style="28" bestFit="1" customWidth="1"/>
    <col min="25" max="25" width="9.8984375" style="28" customWidth="1"/>
    <col min="26" max="26" width="5.59765625" style="28" bestFit="1" customWidth="1"/>
    <col min="27" max="27" width="11.69921875" style="28" bestFit="1" customWidth="1"/>
    <col min="28" max="28" width="34.19921875" style="28" customWidth="1"/>
    <col min="29" max="29" width="16.59765625" style="48" bestFit="1" customWidth="1"/>
    <col min="30" max="30" width="16.59765625" style="28" bestFit="1" customWidth="1"/>
    <col min="31" max="32" width="8.796875" style="28" customWidth="1"/>
    <col min="33" max="34" width="9.8984375" style="28" bestFit="1" customWidth="1"/>
    <col min="35" max="35" width="8.19921875" style="48" bestFit="1" customWidth="1"/>
    <col min="36" max="36" width="5.59765625" style="28" bestFit="1" customWidth="1"/>
    <col min="37" max="37" width="11.69921875" style="28" bestFit="1" customWidth="1"/>
    <col min="38" max="38" width="29.296875" style="28" bestFit="1" customWidth="1"/>
    <col min="39" max="40" width="13.8984375" style="28" bestFit="1" customWidth="1"/>
    <col min="41" max="42" width="8.796875" style="28" customWidth="1"/>
    <col min="43" max="44" width="9.5" style="28" bestFit="1" customWidth="1"/>
    <col min="45" max="46" width="8.796875" style="28" customWidth="1"/>
    <col min="47" max="47" width="10.8984375" style="28" bestFit="1" customWidth="1"/>
    <col min="48" max="48" width="29.3984375" style="28" bestFit="1" customWidth="1"/>
    <col min="49" max="50" width="15" style="28" bestFit="1" customWidth="1"/>
    <col min="51" max="588" width="8.796875" style="28" customWidth="1"/>
    <col min="589" max="16384" width="8.796875" style="28"/>
  </cols>
  <sheetData>
    <row r="1" spans="1:50" ht="18" customHeight="1">
      <c r="A1" s="580" t="s">
        <v>10923</v>
      </c>
      <c r="B1" s="574"/>
      <c r="D1" s="578" t="s">
        <v>10924</v>
      </c>
      <c r="E1" s="579"/>
      <c r="F1" s="579"/>
      <c r="G1" s="579"/>
      <c r="H1" s="579"/>
      <c r="I1" s="579"/>
      <c r="J1" s="579"/>
      <c r="K1" s="579"/>
      <c r="M1" s="578" t="s">
        <v>10925</v>
      </c>
      <c r="N1" s="579"/>
      <c r="O1" s="579"/>
      <c r="P1" s="579"/>
      <c r="Q1" s="579"/>
      <c r="R1" s="579"/>
      <c r="S1" s="579"/>
      <c r="T1" s="29"/>
      <c r="V1" s="578" t="s">
        <v>1069</v>
      </c>
      <c r="W1" s="579"/>
      <c r="X1" s="579"/>
      <c r="Y1" s="579"/>
      <c r="Z1" s="579"/>
      <c r="AA1" s="579"/>
      <c r="AB1" s="579"/>
      <c r="AC1" s="579"/>
      <c r="AD1" s="579"/>
      <c r="AF1" s="578" t="s">
        <v>10926</v>
      </c>
      <c r="AG1" s="579"/>
      <c r="AH1" s="579"/>
      <c r="AI1" s="579"/>
      <c r="AJ1" s="579"/>
      <c r="AK1" s="579"/>
      <c r="AL1" s="579"/>
      <c r="AM1" s="579"/>
      <c r="AN1" s="579"/>
      <c r="AP1" s="578" t="s">
        <v>10927</v>
      </c>
      <c r="AQ1" s="579"/>
      <c r="AR1" s="579"/>
      <c r="AS1" s="579"/>
      <c r="AT1" s="579"/>
      <c r="AU1" s="579"/>
      <c r="AV1" s="579"/>
      <c r="AW1" s="579"/>
      <c r="AX1" s="579"/>
    </row>
    <row r="2" spans="1:50" ht="15.6" customHeight="1">
      <c r="A2" s="30" t="s">
        <v>10928</v>
      </c>
      <c r="B2" s="30" t="s">
        <v>10929</v>
      </c>
      <c r="D2" s="30" t="s">
        <v>433</v>
      </c>
      <c r="E2" s="30" t="s">
        <v>27</v>
      </c>
      <c r="F2" s="30" t="s">
        <v>28</v>
      </c>
      <c r="G2" s="30" t="s">
        <v>10928</v>
      </c>
      <c r="H2" s="30" t="s">
        <v>10930</v>
      </c>
      <c r="I2" s="30" t="s">
        <v>10931</v>
      </c>
      <c r="J2" s="31" t="s">
        <v>10932</v>
      </c>
      <c r="K2" s="31" t="s">
        <v>10932</v>
      </c>
      <c r="L2" s="32"/>
      <c r="M2" s="30" t="s">
        <v>433</v>
      </c>
      <c r="N2" s="30" t="s">
        <v>153</v>
      </c>
      <c r="O2" s="30" t="s">
        <v>154</v>
      </c>
      <c r="P2" s="30" t="s">
        <v>10928</v>
      </c>
      <c r="Q2" s="30" t="s">
        <v>10930</v>
      </c>
      <c r="R2" s="30" t="s">
        <v>10931</v>
      </c>
      <c r="S2" s="30" t="s">
        <v>10933</v>
      </c>
      <c r="T2" s="33"/>
      <c r="V2" s="30" t="s">
        <v>433</v>
      </c>
      <c r="W2" s="30" t="s">
        <v>10928</v>
      </c>
      <c r="X2" s="30" t="s">
        <v>10934</v>
      </c>
      <c r="Y2" s="30" t="s">
        <v>10931</v>
      </c>
      <c r="Z2" s="30" t="s">
        <v>153</v>
      </c>
      <c r="AA2" s="30" t="s">
        <v>154</v>
      </c>
      <c r="AB2" s="30" t="s">
        <v>7115</v>
      </c>
      <c r="AC2" s="30" t="s">
        <v>10935</v>
      </c>
      <c r="AD2" s="30" t="s">
        <v>10936</v>
      </c>
      <c r="AF2" s="30" t="s">
        <v>433</v>
      </c>
      <c r="AG2" s="30" t="s">
        <v>10928</v>
      </c>
      <c r="AH2" s="30" t="s">
        <v>10934</v>
      </c>
      <c r="AI2" s="30" t="s">
        <v>10931</v>
      </c>
      <c r="AJ2" s="30" t="s">
        <v>153</v>
      </c>
      <c r="AK2" s="30" t="s">
        <v>154</v>
      </c>
      <c r="AL2" s="30" t="s">
        <v>7115</v>
      </c>
      <c r="AM2" s="30" t="s">
        <v>10935</v>
      </c>
      <c r="AN2" s="30" t="s">
        <v>10936</v>
      </c>
      <c r="AP2" s="30" t="s">
        <v>433</v>
      </c>
      <c r="AQ2" s="30" t="s">
        <v>10928</v>
      </c>
      <c r="AR2" s="30" t="s">
        <v>10934</v>
      </c>
      <c r="AS2" s="30" t="s">
        <v>10931</v>
      </c>
      <c r="AT2" s="30" t="s">
        <v>153</v>
      </c>
      <c r="AU2" s="30" t="s">
        <v>154</v>
      </c>
      <c r="AV2" s="30" t="s">
        <v>7115</v>
      </c>
      <c r="AW2" s="30" t="s">
        <v>10935</v>
      </c>
      <c r="AX2" s="30" t="s">
        <v>10936</v>
      </c>
    </row>
    <row r="3" spans="1:50" ht="15.6" customHeight="1">
      <c r="A3" s="34" t="s">
        <v>10937</v>
      </c>
      <c r="B3" s="35">
        <f t="shared" ref="B3:B24" si="0">COUNTIF(G:G,A3)+COUNTIF(P:P,A3)+COUNTIF(W:W,A3)-COUNTIF(AG:AG,A3)</f>
        <v>12</v>
      </c>
      <c r="D3" s="36">
        <v>1</v>
      </c>
      <c r="E3" s="37">
        <v>4851</v>
      </c>
      <c r="F3" s="38" t="s">
        <v>10938</v>
      </c>
      <c r="G3" s="38" t="s">
        <v>10939</v>
      </c>
      <c r="H3" s="38" t="s">
        <v>10940</v>
      </c>
      <c r="I3" s="37">
        <v>2</v>
      </c>
      <c r="J3" s="39">
        <v>44326.583333333343</v>
      </c>
      <c r="K3" s="39">
        <v>44607.583333333343</v>
      </c>
      <c r="M3" s="36">
        <v>1</v>
      </c>
      <c r="N3" s="40"/>
      <c r="O3" s="40" t="s">
        <v>10941</v>
      </c>
      <c r="P3" s="40" t="s">
        <v>10942</v>
      </c>
      <c r="Q3" s="40" t="s">
        <v>10943</v>
      </c>
      <c r="R3" s="41">
        <v>1</v>
      </c>
      <c r="S3" s="42">
        <v>44503.458333333343</v>
      </c>
      <c r="T3" s="33" t="s">
        <v>9747</v>
      </c>
      <c r="V3" s="36">
        <v>1</v>
      </c>
      <c r="W3" s="36" t="str">
        <f t="shared" ref="W3:W34" si="1">LEFT(AB3,3)</f>
        <v>高雄市</v>
      </c>
      <c r="X3" s="43" t="s">
        <v>26</v>
      </c>
      <c r="Y3" s="43">
        <v>2</v>
      </c>
      <c r="Z3" s="43">
        <v>4861</v>
      </c>
      <c r="AA3" s="43" t="s">
        <v>10944</v>
      </c>
      <c r="AB3" s="43" t="s">
        <v>10945</v>
      </c>
      <c r="AC3" s="39">
        <v>44607.321527777778</v>
      </c>
      <c r="AD3" s="39">
        <v>44628.625</v>
      </c>
      <c r="AF3" s="36">
        <v>1</v>
      </c>
      <c r="AG3" s="36" t="str">
        <f>IF(    AND((ISNA(VLOOKUP(AJ3,E:E,1,FALSE))),(ISNA(VLOOKUP(AJ3,N:N,1,FALSE))),(ISNA(VLOOKUP(AJ3,Z:Z,1,FALSE)))),"",LEFT(AL3,3))</f>
        <v/>
      </c>
      <c r="AH3" s="43" t="s">
        <v>25</v>
      </c>
      <c r="AI3" s="44"/>
      <c r="AJ3" s="43">
        <v>4111</v>
      </c>
      <c r="AK3" s="43" t="s">
        <v>10946</v>
      </c>
      <c r="AL3" s="43" t="s">
        <v>10947</v>
      </c>
      <c r="AM3" s="39">
        <v>44603.698611111111</v>
      </c>
      <c r="AN3" s="39">
        <v>44622.25</v>
      </c>
      <c r="AP3" s="36">
        <v>1</v>
      </c>
      <c r="AQ3" s="36" t="str">
        <f t="shared" ref="AQ3:AQ13" si="2">LEFT(AV3,3)</f>
        <v>桃園市</v>
      </c>
      <c r="AR3" s="43" t="s">
        <v>7269</v>
      </c>
      <c r="AS3" s="44">
        <v>2</v>
      </c>
      <c r="AT3" s="43">
        <v>2959</v>
      </c>
      <c r="AU3" s="43" t="s">
        <v>10948</v>
      </c>
      <c r="AV3" s="43" t="s">
        <v>10949</v>
      </c>
      <c r="AW3" s="39">
        <v>44883.680555555547</v>
      </c>
      <c r="AX3" s="39">
        <v>44894.541666666657</v>
      </c>
    </row>
    <row r="4" spans="1:50" ht="15.6" customHeight="1">
      <c r="A4" s="34" t="s">
        <v>10939</v>
      </c>
      <c r="B4" s="35">
        <f t="shared" si="0"/>
        <v>195</v>
      </c>
      <c r="D4" s="36">
        <v>2</v>
      </c>
      <c r="E4" s="37">
        <v>3750</v>
      </c>
      <c r="F4" s="45" t="s">
        <v>10950</v>
      </c>
      <c r="G4" s="38" t="s">
        <v>10939</v>
      </c>
      <c r="H4" s="38" t="s">
        <v>10940</v>
      </c>
      <c r="I4" s="37">
        <v>2</v>
      </c>
      <c r="J4" s="39">
        <v>44382.583333333343</v>
      </c>
      <c r="K4" s="39">
        <v>44572.583333333343</v>
      </c>
      <c r="M4" s="36">
        <v>2</v>
      </c>
      <c r="N4" s="40"/>
      <c r="O4" s="40" t="s">
        <v>10951</v>
      </c>
      <c r="P4" s="40" t="s">
        <v>10937</v>
      </c>
      <c r="Q4" s="40" t="s">
        <v>10952</v>
      </c>
      <c r="R4" s="41">
        <v>1</v>
      </c>
      <c r="S4" s="42">
        <v>44504.458333333343</v>
      </c>
      <c r="T4" s="33" t="s">
        <v>9747</v>
      </c>
      <c r="V4" s="36">
        <v>2</v>
      </c>
      <c r="W4" s="36" t="str">
        <f t="shared" si="1"/>
        <v>新竹縣</v>
      </c>
      <c r="X4" s="43" t="s">
        <v>26</v>
      </c>
      <c r="Y4" s="43">
        <v>2</v>
      </c>
      <c r="Z4" s="43">
        <v>4982</v>
      </c>
      <c r="AA4" s="43" t="s">
        <v>10953</v>
      </c>
      <c r="AB4" s="43" t="s">
        <v>10954</v>
      </c>
      <c r="AC4" s="39">
        <v>44613.447222222218</v>
      </c>
      <c r="AD4" s="39">
        <v>44629.458333333343</v>
      </c>
      <c r="AF4" s="36">
        <v>2</v>
      </c>
      <c r="AG4" s="36" t="str">
        <f t="shared" ref="AG4:AG51" si="3">IF( AND((ISNA(VLOOKUP(AJ4,E:E,1,FALSE))),(ISNA(VLOOKUP(AJ4,N:N,1,FALSE))),(ISNA(VLOOKUP(AJ4,Z:Z,1,FALSE)))),"",LEFT(AL4,3))</f>
        <v/>
      </c>
      <c r="AH4" s="43" t="s">
        <v>25</v>
      </c>
      <c r="AI4" s="44"/>
      <c r="AJ4" s="43">
        <v>4112</v>
      </c>
      <c r="AK4" s="43" t="s">
        <v>10955</v>
      </c>
      <c r="AL4" s="43" t="s">
        <v>10956</v>
      </c>
      <c r="AM4" s="39">
        <v>44603.698611111111</v>
      </c>
      <c r="AN4" s="39">
        <v>44622.25</v>
      </c>
      <c r="AP4" s="36">
        <v>2</v>
      </c>
      <c r="AQ4" s="36" t="str">
        <f t="shared" si="2"/>
        <v>桃園市</v>
      </c>
      <c r="AR4" s="43" t="s">
        <v>7269</v>
      </c>
      <c r="AS4" s="44">
        <v>2</v>
      </c>
      <c r="AT4" s="43">
        <v>4960</v>
      </c>
      <c r="AU4" s="43" t="s">
        <v>10957</v>
      </c>
      <c r="AV4" s="43" t="s">
        <v>10958</v>
      </c>
      <c r="AW4" s="39">
        <v>44897.606944444437</v>
      </c>
      <c r="AX4" s="39">
        <v>44908.583333333343</v>
      </c>
    </row>
    <row r="5" spans="1:50" ht="15.6" customHeight="1">
      <c r="A5" s="34" t="s">
        <v>9576</v>
      </c>
      <c r="B5" s="35">
        <f t="shared" si="0"/>
        <v>325</v>
      </c>
      <c r="D5" s="36">
        <v>3</v>
      </c>
      <c r="E5" s="37">
        <v>2705</v>
      </c>
      <c r="F5" s="38" t="s">
        <v>10959</v>
      </c>
      <c r="G5" s="38" t="s">
        <v>10960</v>
      </c>
      <c r="H5" s="38" t="s">
        <v>10961</v>
      </c>
      <c r="I5" s="37">
        <v>2</v>
      </c>
      <c r="J5" s="39">
        <v>44405.583333333343</v>
      </c>
      <c r="K5" s="39">
        <v>44606.4375</v>
      </c>
      <c r="M5" s="36">
        <v>3</v>
      </c>
      <c r="N5" s="40"/>
      <c r="O5" s="40" t="s">
        <v>10962</v>
      </c>
      <c r="P5" s="40" t="s">
        <v>10939</v>
      </c>
      <c r="Q5" s="40" t="s">
        <v>10940</v>
      </c>
      <c r="R5" s="41">
        <v>1</v>
      </c>
      <c r="S5" s="42">
        <v>44524.666666666657</v>
      </c>
      <c r="T5" s="33" t="s">
        <v>9747</v>
      </c>
      <c r="V5" s="36">
        <v>3</v>
      </c>
      <c r="W5" s="36" t="str">
        <f t="shared" si="1"/>
        <v>桃園市</v>
      </c>
      <c r="X5" s="43" t="s">
        <v>26</v>
      </c>
      <c r="Y5" s="43">
        <v>2</v>
      </c>
      <c r="Z5" s="43">
        <v>4991</v>
      </c>
      <c r="AA5" s="43" t="s">
        <v>10963</v>
      </c>
      <c r="AB5" s="43" t="s">
        <v>10964</v>
      </c>
      <c r="AC5" s="39">
        <v>44607.506944444453</v>
      </c>
      <c r="AD5" s="39">
        <v>44630.458333333343</v>
      </c>
      <c r="AF5" s="36">
        <v>3</v>
      </c>
      <c r="AG5" s="36" t="str">
        <f t="shared" si="3"/>
        <v/>
      </c>
      <c r="AH5" s="43" t="s">
        <v>25</v>
      </c>
      <c r="AI5" s="44"/>
      <c r="AJ5" s="43">
        <v>4993</v>
      </c>
      <c r="AK5" s="43" t="s">
        <v>10965</v>
      </c>
      <c r="AL5" s="43" t="s">
        <v>10966</v>
      </c>
      <c r="AM5" s="39">
        <v>44607.675000000003</v>
      </c>
      <c r="AN5" s="39">
        <v>44622.458333333343</v>
      </c>
      <c r="AP5" s="36">
        <v>3</v>
      </c>
      <c r="AQ5" s="36" t="str">
        <f t="shared" si="2"/>
        <v>桃園市</v>
      </c>
      <c r="AR5" s="43" t="s">
        <v>7269</v>
      </c>
      <c r="AS5" s="44">
        <v>2</v>
      </c>
      <c r="AT5" s="43">
        <v>3917</v>
      </c>
      <c r="AU5" s="43" t="s">
        <v>10967</v>
      </c>
      <c r="AV5" s="43" t="s">
        <v>10968</v>
      </c>
      <c r="AW5" s="39">
        <v>44897.606944444437</v>
      </c>
      <c r="AX5" s="39">
        <v>44909.583333333343</v>
      </c>
    </row>
    <row r="6" spans="1:50" ht="15.6" customHeight="1">
      <c r="A6" s="46" t="s">
        <v>10969</v>
      </c>
      <c r="B6" s="35">
        <f t="shared" si="0"/>
        <v>311</v>
      </c>
      <c r="D6" s="36">
        <v>4</v>
      </c>
      <c r="E6" s="37">
        <v>2062</v>
      </c>
      <c r="F6" s="38" t="s">
        <v>10970</v>
      </c>
      <c r="G6" s="38" t="s">
        <v>9576</v>
      </c>
      <c r="H6" s="38" t="s">
        <v>17</v>
      </c>
      <c r="I6" s="37">
        <v>3</v>
      </c>
      <c r="J6" s="39">
        <v>44404.583333333343</v>
      </c>
      <c r="K6" s="39">
        <v>44610.5625</v>
      </c>
      <c r="M6" s="36">
        <v>4</v>
      </c>
      <c r="N6" s="40"/>
      <c r="O6" s="40" t="s">
        <v>10971</v>
      </c>
      <c r="P6" s="40" t="s">
        <v>10939</v>
      </c>
      <c r="Q6" s="40" t="s">
        <v>10940</v>
      </c>
      <c r="R6" s="41">
        <v>1</v>
      </c>
      <c r="S6" s="42">
        <v>44524.458333333343</v>
      </c>
      <c r="T6" s="33" t="s">
        <v>9747</v>
      </c>
      <c r="V6" s="36">
        <v>4</v>
      </c>
      <c r="W6" s="36" t="str">
        <f t="shared" si="1"/>
        <v>桃園市</v>
      </c>
      <c r="X6" s="43" t="s">
        <v>26</v>
      </c>
      <c r="Y6" s="43">
        <v>2</v>
      </c>
      <c r="Z6" s="43">
        <v>4997</v>
      </c>
      <c r="AA6" s="43" t="s">
        <v>10972</v>
      </c>
      <c r="AB6" s="43" t="s">
        <v>10973</v>
      </c>
      <c r="AC6" s="39">
        <v>44623.383333333331</v>
      </c>
      <c r="AD6" s="39">
        <v>44642.458333333343</v>
      </c>
      <c r="AF6" s="36">
        <v>4</v>
      </c>
      <c r="AG6" s="36" t="str">
        <f t="shared" si="3"/>
        <v/>
      </c>
      <c r="AH6" s="43" t="s">
        <v>25</v>
      </c>
      <c r="AI6" s="44"/>
      <c r="AJ6" s="43">
        <v>3405</v>
      </c>
      <c r="AK6" s="43" t="s">
        <v>10974</v>
      </c>
      <c r="AL6" s="43" t="s">
        <v>10964</v>
      </c>
      <c r="AM6" s="39">
        <v>44607.459722222222</v>
      </c>
      <c r="AN6" s="39">
        <v>44630.625</v>
      </c>
      <c r="AP6" s="36">
        <v>4</v>
      </c>
      <c r="AQ6" s="36" t="str">
        <f t="shared" si="2"/>
        <v>桃園市</v>
      </c>
      <c r="AR6" s="43" t="s">
        <v>10975</v>
      </c>
      <c r="AS6" s="44">
        <v>2</v>
      </c>
      <c r="AT6" s="43">
        <v>3549</v>
      </c>
      <c r="AU6" s="43" t="s">
        <v>10976</v>
      </c>
      <c r="AV6" s="43" t="s">
        <v>10977</v>
      </c>
      <c r="AW6" s="39">
        <v>44889.413194444453</v>
      </c>
      <c r="AX6" s="39">
        <v>44936.416666666657</v>
      </c>
    </row>
    <row r="7" spans="1:50" ht="15.6" customHeight="1">
      <c r="A7" s="34" t="s">
        <v>10978</v>
      </c>
      <c r="B7" s="35">
        <f t="shared" si="0"/>
        <v>67</v>
      </c>
      <c r="D7" s="36">
        <v>5</v>
      </c>
      <c r="E7" s="37">
        <v>2535</v>
      </c>
      <c r="F7" s="45" t="s">
        <v>10979</v>
      </c>
      <c r="G7" s="38" t="s">
        <v>9576</v>
      </c>
      <c r="H7" s="38" t="s">
        <v>12</v>
      </c>
      <c r="I7" s="37">
        <v>3</v>
      </c>
      <c r="J7" s="39">
        <v>44404.583333333343</v>
      </c>
      <c r="K7" s="39">
        <v>44573.583333333343</v>
      </c>
      <c r="M7" s="36">
        <v>5</v>
      </c>
      <c r="N7" s="40"/>
      <c r="O7" s="40" t="s">
        <v>10980</v>
      </c>
      <c r="P7" s="40" t="s">
        <v>9576</v>
      </c>
      <c r="Q7" s="40" t="s">
        <v>16</v>
      </c>
      <c r="R7" s="41">
        <v>1</v>
      </c>
      <c r="S7" s="42">
        <v>44441.625</v>
      </c>
      <c r="T7" s="33" t="s">
        <v>9747</v>
      </c>
      <c r="V7" s="36">
        <v>5</v>
      </c>
      <c r="W7" s="36" t="str">
        <f t="shared" si="1"/>
        <v>新北市</v>
      </c>
      <c r="X7" s="43" t="s">
        <v>26</v>
      </c>
      <c r="Y7" s="43">
        <v>2</v>
      </c>
      <c r="Z7" s="43">
        <v>5003</v>
      </c>
      <c r="AA7" s="43" t="s">
        <v>2359</v>
      </c>
      <c r="AB7" s="43" t="s">
        <v>10981</v>
      </c>
      <c r="AC7" s="39">
        <v>44622.660416666673</v>
      </c>
      <c r="AD7" s="39">
        <v>44644.458333333343</v>
      </c>
      <c r="AF7" s="36">
        <v>5</v>
      </c>
      <c r="AG7" s="36" t="str">
        <f t="shared" si="3"/>
        <v>新北市</v>
      </c>
      <c r="AH7" s="43" t="s">
        <v>25</v>
      </c>
      <c r="AI7" s="44">
        <v>2</v>
      </c>
      <c r="AJ7" s="43">
        <v>2677</v>
      </c>
      <c r="AK7" s="43" t="s">
        <v>10982</v>
      </c>
      <c r="AL7" s="43" t="s">
        <v>10983</v>
      </c>
      <c r="AM7" s="39">
        <v>44622.660416666673</v>
      </c>
      <c r="AN7" s="39">
        <v>44644.625</v>
      </c>
      <c r="AP7" s="36">
        <v>5</v>
      </c>
      <c r="AQ7" s="36" t="str">
        <f t="shared" si="2"/>
        <v>桃園市</v>
      </c>
      <c r="AR7" s="43" t="s">
        <v>7269</v>
      </c>
      <c r="AS7" s="44">
        <v>3</v>
      </c>
      <c r="AT7" s="43">
        <v>4487</v>
      </c>
      <c r="AU7" s="43" t="s">
        <v>10984</v>
      </c>
      <c r="AV7" s="43" t="s">
        <v>10985</v>
      </c>
      <c r="AW7" s="39">
        <v>45005.599305555559</v>
      </c>
      <c r="AX7" s="39">
        <v>45009.625</v>
      </c>
    </row>
    <row r="8" spans="1:50" ht="15.6" customHeight="1">
      <c r="A8" s="34" t="s">
        <v>10986</v>
      </c>
      <c r="B8" s="35">
        <f t="shared" si="0"/>
        <v>67</v>
      </c>
      <c r="D8" s="36">
        <v>6</v>
      </c>
      <c r="E8" s="37">
        <v>4291</v>
      </c>
      <c r="F8" s="38" t="s">
        <v>10987</v>
      </c>
      <c r="G8" s="38" t="s">
        <v>10986</v>
      </c>
      <c r="H8" s="38" t="s">
        <v>10988</v>
      </c>
      <c r="I8" s="37">
        <v>2</v>
      </c>
      <c r="J8" s="39">
        <v>44405.583333333343</v>
      </c>
      <c r="K8" s="39">
        <v>44578.4375</v>
      </c>
      <c r="M8" s="36">
        <v>6</v>
      </c>
      <c r="N8" s="40"/>
      <c r="O8" s="40" t="s">
        <v>10989</v>
      </c>
      <c r="P8" s="40" t="s">
        <v>9576</v>
      </c>
      <c r="Q8" s="40" t="s">
        <v>15</v>
      </c>
      <c r="R8" s="41">
        <v>1</v>
      </c>
      <c r="S8" s="42">
        <v>44503.625</v>
      </c>
      <c r="T8" s="33" t="s">
        <v>9747</v>
      </c>
      <c r="V8" s="36">
        <v>6</v>
      </c>
      <c r="W8" s="36" t="str">
        <f t="shared" si="1"/>
        <v>桃園市</v>
      </c>
      <c r="X8" s="43" t="s">
        <v>26</v>
      </c>
      <c r="Y8" s="43">
        <v>2</v>
      </c>
      <c r="Z8" s="43">
        <v>4992</v>
      </c>
      <c r="AA8" s="43" t="s">
        <v>10990</v>
      </c>
      <c r="AB8" s="43" t="s">
        <v>10991</v>
      </c>
      <c r="AC8" s="39">
        <v>44623.463888888888</v>
      </c>
      <c r="AD8" s="39">
        <v>44648.458333333343</v>
      </c>
      <c r="AF8" s="36">
        <v>6</v>
      </c>
      <c r="AG8" s="36" t="str">
        <f t="shared" si="3"/>
        <v/>
      </c>
      <c r="AH8" s="43" t="s">
        <v>25</v>
      </c>
      <c r="AI8" s="44"/>
      <c r="AJ8" s="43">
        <v>2316</v>
      </c>
      <c r="AK8" s="43" t="s">
        <v>10992</v>
      </c>
      <c r="AL8" s="43" t="s">
        <v>10993</v>
      </c>
      <c r="AM8" s="39">
        <v>44636.408333333333</v>
      </c>
      <c r="AN8" s="39">
        <v>44657.625</v>
      </c>
      <c r="AP8" s="36">
        <v>6</v>
      </c>
      <c r="AQ8" s="36" t="str">
        <f t="shared" si="2"/>
        <v>桃園市</v>
      </c>
      <c r="AR8" s="43" t="s">
        <v>10975</v>
      </c>
      <c r="AS8" s="44">
        <v>2</v>
      </c>
      <c r="AT8" s="43">
        <v>3017</v>
      </c>
      <c r="AU8" s="43" t="s">
        <v>2560</v>
      </c>
      <c r="AV8" s="43" t="s">
        <v>10994</v>
      </c>
      <c r="AW8" s="39">
        <v>45026.375</v>
      </c>
      <c r="AX8" s="39">
        <v>45041.458333333343</v>
      </c>
    </row>
    <row r="9" spans="1:50" ht="15.6" customHeight="1">
      <c r="A9" s="34" t="s">
        <v>10995</v>
      </c>
      <c r="B9" s="35">
        <f t="shared" si="0"/>
        <v>40</v>
      </c>
      <c r="D9" s="36">
        <v>7</v>
      </c>
      <c r="E9" s="37">
        <v>3247</v>
      </c>
      <c r="F9" s="38" t="s">
        <v>10996</v>
      </c>
      <c r="G9" s="38" t="s">
        <v>10997</v>
      </c>
      <c r="H9" s="38" t="s">
        <v>10998</v>
      </c>
      <c r="I9" s="37">
        <v>2</v>
      </c>
      <c r="J9" s="39">
        <v>44405.583333333343</v>
      </c>
      <c r="K9" s="39">
        <v>44614.458333333343</v>
      </c>
      <c r="M9" s="36">
        <v>7</v>
      </c>
      <c r="N9" s="40"/>
      <c r="O9" s="40" t="s">
        <v>10999</v>
      </c>
      <c r="P9" s="40" t="s">
        <v>9576</v>
      </c>
      <c r="Q9" s="40" t="s">
        <v>8</v>
      </c>
      <c r="R9" s="41">
        <v>1</v>
      </c>
      <c r="S9" s="42">
        <v>44508.625</v>
      </c>
      <c r="T9" s="33" t="s">
        <v>9747</v>
      </c>
      <c r="V9" s="36">
        <v>7</v>
      </c>
      <c r="W9" s="36" t="str">
        <f t="shared" si="1"/>
        <v>台中市</v>
      </c>
      <c r="X9" s="43" t="s">
        <v>26</v>
      </c>
      <c r="Y9" s="43">
        <v>2</v>
      </c>
      <c r="Z9" s="43">
        <v>4971</v>
      </c>
      <c r="AA9" s="43" t="s">
        <v>11000</v>
      </c>
      <c r="AB9" s="43" t="s">
        <v>11001</v>
      </c>
      <c r="AC9" s="39">
        <v>44634.427083333343</v>
      </c>
      <c r="AD9" s="39">
        <v>44648.625</v>
      </c>
      <c r="AF9" s="36">
        <v>7</v>
      </c>
      <c r="AG9" s="36" t="str">
        <f t="shared" si="3"/>
        <v>新竹市</v>
      </c>
      <c r="AH9" s="43" t="s">
        <v>25</v>
      </c>
      <c r="AI9" s="44">
        <v>2</v>
      </c>
      <c r="AJ9" s="43">
        <v>4760</v>
      </c>
      <c r="AK9" s="43" t="s">
        <v>11002</v>
      </c>
      <c r="AL9" s="43" t="s">
        <v>11003</v>
      </c>
      <c r="AM9" s="39">
        <v>44659.504166666673</v>
      </c>
      <c r="AN9" s="39">
        <v>44669.625</v>
      </c>
      <c r="AP9" s="36">
        <v>7</v>
      </c>
      <c r="AQ9" s="36" t="str">
        <f t="shared" si="2"/>
        <v>桃園市</v>
      </c>
      <c r="AR9" s="43" t="s">
        <v>10975</v>
      </c>
      <c r="AS9" s="44">
        <v>2</v>
      </c>
      <c r="AT9" s="43">
        <v>2850</v>
      </c>
      <c r="AU9" s="43" t="s">
        <v>11004</v>
      </c>
      <c r="AV9" s="43" t="s">
        <v>11005</v>
      </c>
      <c r="AW9" s="39">
        <v>45037.371527777781</v>
      </c>
      <c r="AX9" s="39">
        <v>45084.458333333343</v>
      </c>
    </row>
    <row r="10" spans="1:50" ht="15.6" customHeight="1">
      <c r="A10" s="34" t="s">
        <v>10960</v>
      </c>
      <c r="B10" s="35">
        <f t="shared" si="0"/>
        <v>162</v>
      </c>
      <c r="D10" s="36">
        <v>8</v>
      </c>
      <c r="E10" s="37">
        <v>2842</v>
      </c>
      <c r="F10" s="38" t="s">
        <v>11006</v>
      </c>
      <c r="G10" s="38" t="s">
        <v>10942</v>
      </c>
      <c r="H10" s="38" t="s">
        <v>10943</v>
      </c>
      <c r="I10" s="37">
        <v>2</v>
      </c>
      <c r="J10" s="39">
        <v>44425.375</v>
      </c>
      <c r="K10" s="39">
        <v>44616.444444444453</v>
      </c>
      <c r="M10" s="36">
        <v>8</v>
      </c>
      <c r="N10" s="40"/>
      <c r="O10" s="40" t="s">
        <v>11007</v>
      </c>
      <c r="P10" s="40" t="s">
        <v>9576</v>
      </c>
      <c r="Q10" s="40" t="s">
        <v>11008</v>
      </c>
      <c r="R10" s="41">
        <v>1</v>
      </c>
      <c r="S10" s="42">
        <v>44511.416666666657</v>
      </c>
      <c r="T10" s="33" t="s">
        <v>9747</v>
      </c>
      <c r="V10" s="36">
        <v>8</v>
      </c>
      <c r="W10" s="36" t="str">
        <f t="shared" si="1"/>
        <v>宜蘭縣</v>
      </c>
      <c r="X10" s="43" t="s">
        <v>26</v>
      </c>
      <c r="Y10" s="43">
        <v>2</v>
      </c>
      <c r="Z10" s="43">
        <v>4922</v>
      </c>
      <c r="AA10" s="43" t="s">
        <v>11009</v>
      </c>
      <c r="AB10" s="43" t="s">
        <v>11010</v>
      </c>
      <c r="AC10" s="39">
        <v>44631.623611111107</v>
      </c>
      <c r="AD10" s="39">
        <v>44649.458333333343</v>
      </c>
      <c r="AF10" s="36">
        <v>8</v>
      </c>
      <c r="AG10" s="36" t="str">
        <f t="shared" si="3"/>
        <v/>
      </c>
      <c r="AH10" s="43" t="s">
        <v>25</v>
      </c>
      <c r="AI10" s="44"/>
      <c r="AJ10" s="43">
        <v>3904</v>
      </c>
      <c r="AK10" s="43" t="s">
        <v>11011</v>
      </c>
      <c r="AL10" s="43" t="s">
        <v>11012</v>
      </c>
      <c r="AM10" s="39">
        <v>44664.429861111108</v>
      </c>
      <c r="AN10" s="39">
        <v>44682.625</v>
      </c>
      <c r="AP10" s="36">
        <v>8</v>
      </c>
      <c r="AQ10" s="36" t="str">
        <f t="shared" si="2"/>
        <v>桃園市</v>
      </c>
      <c r="AR10" s="43" t="s">
        <v>10975</v>
      </c>
      <c r="AS10" s="44">
        <v>2</v>
      </c>
      <c r="AT10" s="43">
        <v>3749</v>
      </c>
      <c r="AU10" s="43" t="s">
        <v>3580</v>
      </c>
      <c r="AV10" s="43" t="s">
        <v>11013</v>
      </c>
      <c r="AW10" s="39">
        <v>45147.606249999997</v>
      </c>
      <c r="AX10" s="39">
        <v>45160.458333333343</v>
      </c>
    </row>
    <row r="11" spans="1:50" ht="15.6" customHeight="1">
      <c r="A11" s="34" t="s">
        <v>11014</v>
      </c>
      <c r="B11" s="35">
        <f t="shared" si="0"/>
        <v>63</v>
      </c>
      <c r="D11" s="36">
        <v>9</v>
      </c>
      <c r="E11" s="37">
        <v>4019</v>
      </c>
      <c r="F11" s="38" t="s">
        <v>3123</v>
      </c>
      <c r="G11" s="38" t="s">
        <v>9576</v>
      </c>
      <c r="H11" s="38" t="s">
        <v>18</v>
      </c>
      <c r="I11" s="37">
        <v>2</v>
      </c>
      <c r="J11" s="39">
        <v>44426.583333333343</v>
      </c>
      <c r="K11" s="39">
        <v>44615.416666666657</v>
      </c>
      <c r="M11" s="36">
        <v>9</v>
      </c>
      <c r="N11" s="40"/>
      <c r="O11" s="40" t="s">
        <v>11015</v>
      </c>
      <c r="P11" s="40" t="s">
        <v>10939</v>
      </c>
      <c r="Q11" s="40" t="s">
        <v>11016</v>
      </c>
      <c r="R11" s="41">
        <v>1</v>
      </c>
      <c r="S11" s="42">
        <v>44525.458333333343</v>
      </c>
      <c r="T11" s="33" t="s">
        <v>9747</v>
      </c>
      <c r="V11" s="36">
        <v>9</v>
      </c>
      <c r="W11" s="36" t="str">
        <f t="shared" si="1"/>
        <v>台中市</v>
      </c>
      <c r="X11" s="43" t="s">
        <v>26</v>
      </c>
      <c r="Y11" s="43">
        <v>2</v>
      </c>
      <c r="Z11" s="43">
        <v>5007</v>
      </c>
      <c r="AA11" s="43" t="s">
        <v>11017</v>
      </c>
      <c r="AB11" s="43" t="s">
        <v>11018</v>
      </c>
      <c r="AC11" s="39">
        <v>44634.429861111108</v>
      </c>
      <c r="AD11" s="39">
        <v>44649.625</v>
      </c>
      <c r="AF11" s="36">
        <v>9</v>
      </c>
      <c r="AG11" s="36" t="str">
        <f t="shared" si="3"/>
        <v/>
      </c>
      <c r="AH11" s="43" t="s">
        <v>25</v>
      </c>
      <c r="AI11" s="44"/>
      <c r="AJ11" s="43">
        <v>3905</v>
      </c>
      <c r="AK11" s="43" t="s">
        <v>11019</v>
      </c>
      <c r="AL11" s="43" t="s">
        <v>11020</v>
      </c>
      <c r="AM11" s="39">
        <v>44664.470833333333</v>
      </c>
      <c r="AN11" s="39">
        <v>44682.625</v>
      </c>
      <c r="AP11" s="36">
        <v>9</v>
      </c>
      <c r="AQ11" s="36" t="str">
        <f t="shared" si="2"/>
        <v>桃園市</v>
      </c>
      <c r="AR11" s="43" t="s">
        <v>10975</v>
      </c>
      <c r="AS11" s="44">
        <v>2</v>
      </c>
      <c r="AT11" s="43">
        <v>2988</v>
      </c>
      <c r="AU11" s="43" t="s">
        <v>11021</v>
      </c>
      <c r="AV11" s="43" t="s">
        <v>11022</v>
      </c>
      <c r="AW11" s="39">
        <v>45140.621527777781</v>
      </c>
      <c r="AX11" s="39">
        <v>45180.458333333343</v>
      </c>
    </row>
    <row r="12" spans="1:50" ht="15.6" customHeight="1">
      <c r="A12" s="34" t="s">
        <v>11023</v>
      </c>
      <c r="B12" s="35">
        <f t="shared" si="0"/>
        <v>21</v>
      </c>
      <c r="D12" s="36">
        <v>10</v>
      </c>
      <c r="E12" s="37" t="s">
        <v>11024</v>
      </c>
      <c r="F12" s="38" t="s">
        <v>11025</v>
      </c>
      <c r="G12" s="38" t="s">
        <v>10939</v>
      </c>
      <c r="H12" s="38" t="s">
        <v>11026</v>
      </c>
      <c r="I12" s="37">
        <v>3</v>
      </c>
      <c r="J12" s="39">
        <v>44425.583333333343</v>
      </c>
      <c r="K12" s="39">
        <v>44616.395833333343</v>
      </c>
      <c r="M12" s="36">
        <v>10</v>
      </c>
      <c r="N12" s="40"/>
      <c r="O12" s="40" t="s">
        <v>5015</v>
      </c>
      <c r="P12" s="40" t="s">
        <v>9576</v>
      </c>
      <c r="Q12" s="40" t="s">
        <v>13</v>
      </c>
      <c r="R12" s="41">
        <v>1</v>
      </c>
      <c r="S12" s="42">
        <v>44525.625</v>
      </c>
      <c r="T12" s="33" t="s">
        <v>9747</v>
      </c>
      <c r="V12" s="36">
        <v>10</v>
      </c>
      <c r="W12" s="36" t="str">
        <f t="shared" si="1"/>
        <v>桃園市</v>
      </c>
      <c r="X12" s="43" t="s">
        <v>26</v>
      </c>
      <c r="Y12" s="43">
        <v>1</v>
      </c>
      <c r="Z12" s="43">
        <v>5009</v>
      </c>
      <c r="AA12" s="43" t="s">
        <v>11027</v>
      </c>
      <c r="AB12" s="43" t="s">
        <v>11028</v>
      </c>
      <c r="AC12" s="39">
        <v>44636.693749999999</v>
      </c>
      <c r="AD12" s="39">
        <v>44650.458333333343</v>
      </c>
      <c r="AF12" s="36">
        <v>10</v>
      </c>
      <c r="AG12" s="36" t="str">
        <f t="shared" si="3"/>
        <v/>
      </c>
      <c r="AH12" s="43" t="s">
        <v>25</v>
      </c>
      <c r="AI12" s="44"/>
      <c r="AJ12" s="43">
        <v>4116</v>
      </c>
      <c r="AK12" s="43" t="s">
        <v>11029</v>
      </c>
      <c r="AL12" s="43" t="s">
        <v>11030</v>
      </c>
      <c r="AM12" s="39">
        <v>44664.609027777777</v>
      </c>
      <c r="AN12" s="39">
        <v>44682.625</v>
      </c>
      <c r="AP12" s="36">
        <v>10</v>
      </c>
      <c r="AQ12" s="36" t="str">
        <f t="shared" si="2"/>
        <v>桃園市</v>
      </c>
      <c r="AR12" s="43" t="s">
        <v>7269</v>
      </c>
      <c r="AS12" s="44">
        <v>3</v>
      </c>
      <c r="AT12" s="43">
        <v>4387</v>
      </c>
      <c r="AU12" s="43" t="s">
        <v>11031</v>
      </c>
      <c r="AV12" s="43" t="s">
        <v>11032</v>
      </c>
      <c r="AW12" s="39">
        <v>45184.436805555553</v>
      </c>
      <c r="AX12" s="39">
        <v>45191.583333333343</v>
      </c>
    </row>
    <row r="13" spans="1:50" ht="15.6" customHeight="1">
      <c r="A13" s="34" t="s">
        <v>11033</v>
      </c>
      <c r="B13" s="35">
        <f t="shared" si="0"/>
        <v>26</v>
      </c>
      <c r="D13" s="36">
        <v>11</v>
      </c>
      <c r="E13" s="37">
        <v>4834</v>
      </c>
      <c r="F13" s="38" t="s">
        <v>472</v>
      </c>
      <c r="G13" s="38" t="s">
        <v>9576</v>
      </c>
      <c r="H13" s="38" t="s">
        <v>15</v>
      </c>
      <c r="I13" s="37">
        <v>2</v>
      </c>
      <c r="J13" s="39">
        <v>44427.583333333343</v>
      </c>
      <c r="K13" s="39">
        <v>44579.583333333343</v>
      </c>
      <c r="M13" s="36">
        <v>11</v>
      </c>
      <c r="N13" s="40"/>
      <c r="O13" s="40" t="s">
        <v>2022</v>
      </c>
      <c r="P13" s="40" t="s">
        <v>9576</v>
      </c>
      <c r="Q13" s="40" t="s">
        <v>13</v>
      </c>
      <c r="R13" s="41">
        <v>1</v>
      </c>
      <c r="S13" s="42">
        <v>44566.458333333343</v>
      </c>
      <c r="T13" s="33" t="s">
        <v>9747</v>
      </c>
      <c r="V13" s="36">
        <v>11</v>
      </c>
      <c r="W13" s="36" t="str">
        <f t="shared" si="1"/>
        <v>苗栗縣</v>
      </c>
      <c r="X13" s="43" t="s">
        <v>26</v>
      </c>
      <c r="Y13" s="43">
        <v>2</v>
      </c>
      <c r="Z13" s="43">
        <v>4887</v>
      </c>
      <c r="AA13" s="43" t="s">
        <v>11034</v>
      </c>
      <c r="AB13" s="43" t="s">
        <v>11035</v>
      </c>
      <c r="AC13" s="39">
        <v>44642.332638888889</v>
      </c>
      <c r="AD13" s="39">
        <v>44663.625</v>
      </c>
      <c r="AF13" s="36">
        <v>11</v>
      </c>
      <c r="AG13" s="36" t="str">
        <f t="shared" si="3"/>
        <v>桃園市</v>
      </c>
      <c r="AH13" s="43" t="s">
        <v>25</v>
      </c>
      <c r="AI13" s="44">
        <v>1</v>
      </c>
      <c r="AJ13" s="43">
        <v>5009</v>
      </c>
      <c r="AK13" s="43" t="s">
        <v>11027</v>
      </c>
      <c r="AL13" s="43" t="s">
        <v>11036</v>
      </c>
      <c r="AM13" s="39">
        <v>44665.382638888892</v>
      </c>
      <c r="AN13" s="39">
        <v>44687.458333333343</v>
      </c>
      <c r="AP13" s="36">
        <v>9</v>
      </c>
      <c r="AQ13" s="36" t="str">
        <f t="shared" si="2"/>
        <v>桃園市</v>
      </c>
      <c r="AR13" s="43" t="s">
        <v>10975</v>
      </c>
      <c r="AS13" s="44">
        <v>2</v>
      </c>
      <c r="AT13" s="43" t="s">
        <v>11037</v>
      </c>
      <c r="AU13" s="43" t="s">
        <v>11038</v>
      </c>
      <c r="AV13" s="43" t="s">
        <v>11039</v>
      </c>
      <c r="AW13" s="39">
        <v>45202.722222222219</v>
      </c>
      <c r="AX13" s="39">
        <v>45245.458333333343</v>
      </c>
    </row>
    <row r="14" spans="1:50" ht="15.6" customHeight="1">
      <c r="A14" s="34" t="s">
        <v>11040</v>
      </c>
      <c r="B14" s="35">
        <f t="shared" si="0"/>
        <v>11</v>
      </c>
      <c r="D14" s="36">
        <v>12</v>
      </c>
      <c r="E14" s="37">
        <v>3535</v>
      </c>
      <c r="F14" s="38" t="s">
        <v>11041</v>
      </c>
      <c r="G14" s="38" t="s">
        <v>10969</v>
      </c>
      <c r="H14" s="38" t="s">
        <v>11042</v>
      </c>
      <c r="I14" s="37">
        <v>2</v>
      </c>
      <c r="J14" s="39">
        <v>44424.583333333343</v>
      </c>
      <c r="K14" s="39">
        <v>44579.416666666657</v>
      </c>
      <c r="M14" s="36">
        <v>12</v>
      </c>
      <c r="N14" s="40"/>
      <c r="O14" s="40" t="s">
        <v>11043</v>
      </c>
      <c r="P14" s="40" t="s">
        <v>10969</v>
      </c>
      <c r="Q14" s="40" t="s">
        <v>11044</v>
      </c>
      <c r="R14" s="41">
        <v>1</v>
      </c>
      <c r="S14" s="42">
        <v>44510.458333333343</v>
      </c>
      <c r="T14" s="33" t="s">
        <v>9747</v>
      </c>
      <c r="V14" s="36">
        <v>12</v>
      </c>
      <c r="W14" s="36" t="str">
        <f t="shared" si="1"/>
        <v>桃園市</v>
      </c>
      <c r="X14" s="43" t="s">
        <v>26</v>
      </c>
      <c r="Y14" s="43">
        <v>2</v>
      </c>
      <c r="Z14" s="43">
        <v>4981</v>
      </c>
      <c r="AA14" s="43" t="s">
        <v>3230</v>
      </c>
      <c r="AB14" s="43" t="s">
        <v>11045</v>
      </c>
      <c r="AC14" s="39">
        <v>44644.704861111109</v>
      </c>
      <c r="AD14" s="39">
        <v>44665.458333333343</v>
      </c>
      <c r="AF14" s="36">
        <v>12</v>
      </c>
      <c r="AG14" s="36" t="str">
        <f t="shared" si="3"/>
        <v/>
      </c>
      <c r="AH14" s="43" t="s">
        <v>25</v>
      </c>
      <c r="AI14" s="44"/>
      <c r="AJ14" s="43" t="s">
        <v>11046</v>
      </c>
      <c r="AK14" s="43" t="s">
        <v>11047</v>
      </c>
      <c r="AL14" s="43" t="s">
        <v>11048</v>
      </c>
      <c r="AM14" s="39">
        <v>44663.447916666657</v>
      </c>
      <c r="AN14" s="39">
        <v>44692.458333333343</v>
      </c>
    </row>
    <row r="15" spans="1:50" ht="15.6" customHeight="1">
      <c r="A15" s="34" t="s">
        <v>11049</v>
      </c>
      <c r="B15" s="35">
        <f t="shared" si="0"/>
        <v>26</v>
      </c>
      <c r="D15" s="36">
        <v>13</v>
      </c>
      <c r="E15" s="37">
        <v>2892</v>
      </c>
      <c r="F15" s="38" t="s">
        <v>11050</v>
      </c>
      <c r="G15" s="38" t="s">
        <v>10978</v>
      </c>
      <c r="H15" s="38" t="s">
        <v>11051</v>
      </c>
      <c r="I15" s="37">
        <v>2</v>
      </c>
      <c r="J15" s="39">
        <v>44426.583333333343</v>
      </c>
      <c r="K15" s="39">
        <v>43849.4375</v>
      </c>
      <c r="M15" s="36">
        <v>13</v>
      </c>
      <c r="N15" s="40"/>
      <c r="O15" s="40" t="s">
        <v>11052</v>
      </c>
      <c r="P15" s="40" t="s">
        <v>10969</v>
      </c>
      <c r="Q15" s="40" t="s">
        <v>11042</v>
      </c>
      <c r="R15" s="41">
        <v>1</v>
      </c>
      <c r="S15" s="42">
        <v>44515.458333333343</v>
      </c>
      <c r="T15" s="33" t="s">
        <v>9747</v>
      </c>
      <c r="V15" s="36">
        <v>13</v>
      </c>
      <c r="W15" s="36" t="str">
        <f t="shared" si="1"/>
        <v>台中市</v>
      </c>
      <c r="X15" s="43" t="s">
        <v>26</v>
      </c>
      <c r="Y15" s="43">
        <v>2</v>
      </c>
      <c r="Z15" s="43">
        <v>4926</v>
      </c>
      <c r="AA15" s="43" t="s">
        <v>11053</v>
      </c>
      <c r="AB15" s="43" t="s">
        <v>11054</v>
      </c>
      <c r="AC15" s="39">
        <v>44650.498611111107</v>
      </c>
      <c r="AD15" s="39">
        <v>44669.625</v>
      </c>
      <c r="AF15" s="36">
        <v>13</v>
      </c>
      <c r="AG15" s="36" t="str">
        <f t="shared" si="3"/>
        <v/>
      </c>
      <c r="AH15" s="43" t="s">
        <v>25</v>
      </c>
      <c r="AI15" s="44"/>
      <c r="AJ15" s="43" t="s">
        <v>11055</v>
      </c>
      <c r="AK15" s="43" t="s">
        <v>11056</v>
      </c>
      <c r="AL15" s="43" t="s">
        <v>11057</v>
      </c>
      <c r="AM15" s="39">
        <v>44678.590277777781</v>
      </c>
      <c r="AN15" s="39">
        <v>44697.625</v>
      </c>
    </row>
    <row r="16" spans="1:50" ht="15.6" customHeight="1">
      <c r="A16" s="34" t="s">
        <v>11058</v>
      </c>
      <c r="B16" s="35">
        <f t="shared" si="0"/>
        <v>65</v>
      </c>
      <c r="D16" s="36">
        <v>14</v>
      </c>
      <c r="E16" s="37" t="s">
        <v>11059</v>
      </c>
      <c r="F16" s="38" t="s">
        <v>11060</v>
      </c>
      <c r="G16" s="38" t="s">
        <v>10995</v>
      </c>
      <c r="H16" s="38" t="s">
        <v>11061</v>
      </c>
      <c r="I16" s="37">
        <v>2</v>
      </c>
      <c r="J16" s="39">
        <v>44427.395833333343</v>
      </c>
      <c r="K16" s="39">
        <v>44607.4375</v>
      </c>
      <c r="M16" s="36">
        <v>14</v>
      </c>
      <c r="N16" s="40"/>
      <c r="O16" s="40" t="s">
        <v>11062</v>
      </c>
      <c r="P16" s="40" t="s">
        <v>10978</v>
      </c>
      <c r="Q16" s="40" t="s">
        <v>11051</v>
      </c>
      <c r="R16" s="41">
        <v>1</v>
      </c>
      <c r="S16" s="42">
        <v>44516.458333333343</v>
      </c>
      <c r="T16" s="33" t="s">
        <v>9747</v>
      </c>
      <c r="V16" s="36">
        <v>14</v>
      </c>
      <c r="W16" s="36" t="str">
        <f t="shared" si="1"/>
        <v>基隆市</v>
      </c>
      <c r="X16" s="43" t="s">
        <v>26</v>
      </c>
      <c r="Y16" s="43">
        <v>2</v>
      </c>
      <c r="Z16" s="43">
        <v>4892</v>
      </c>
      <c r="AA16" s="43" t="s">
        <v>11063</v>
      </c>
      <c r="AB16" s="43" t="s">
        <v>11064</v>
      </c>
      <c r="AC16" s="39">
        <v>44648.71597222222</v>
      </c>
      <c r="AD16" s="39">
        <v>44678.458333333343</v>
      </c>
      <c r="AF16" s="36">
        <v>14</v>
      </c>
      <c r="AG16" s="36" t="str">
        <f t="shared" si="3"/>
        <v/>
      </c>
      <c r="AH16" s="43" t="s">
        <v>25</v>
      </c>
      <c r="AI16" s="44"/>
      <c r="AJ16" s="43">
        <v>3914</v>
      </c>
      <c r="AK16" s="43" t="s">
        <v>11065</v>
      </c>
      <c r="AL16" s="43" t="s">
        <v>11066</v>
      </c>
      <c r="AM16" s="39">
        <v>44678.584722222222</v>
      </c>
      <c r="AN16" s="39">
        <v>44698.458333333343</v>
      </c>
    </row>
    <row r="17" spans="1:40" ht="15.6" customHeight="1">
      <c r="A17" s="34" t="s">
        <v>10997</v>
      </c>
      <c r="B17" s="35">
        <f t="shared" si="0"/>
        <v>152</v>
      </c>
      <c r="D17" s="36">
        <v>15</v>
      </c>
      <c r="E17" s="37" t="s">
        <v>11067</v>
      </c>
      <c r="F17" s="38" t="s">
        <v>11068</v>
      </c>
      <c r="G17" s="38" t="s">
        <v>10960</v>
      </c>
      <c r="H17" s="38" t="s">
        <v>11069</v>
      </c>
      <c r="I17" s="37">
        <v>2</v>
      </c>
      <c r="J17" s="39">
        <v>44425.375</v>
      </c>
      <c r="K17" s="39">
        <v>44606.4375</v>
      </c>
      <c r="M17" s="36">
        <v>15</v>
      </c>
      <c r="N17" s="40"/>
      <c r="O17" s="40" t="s">
        <v>3692</v>
      </c>
      <c r="P17" s="40" t="s">
        <v>10969</v>
      </c>
      <c r="Q17" s="40" t="s">
        <v>11</v>
      </c>
      <c r="R17" s="41">
        <v>1</v>
      </c>
      <c r="S17" s="42">
        <v>44539.458333333343</v>
      </c>
      <c r="T17" s="33" t="s">
        <v>9747</v>
      </c>
      <c r="V17" s="36">
        <v>15</v>
      </c>
      <c r="W17" s="36" t="str">
        <f t="shared" si="1"/>
        <v>台北市</v>
      </c>
      <c r="X17" s="43" t="s">
        <v>26</v>
      </c>
      <c r="Y17" s="43">
        <v>2</v>
      </c>
      <c r="Z17" s="43">
        <v>4870</v>
      </c>
      <c r="AA17" s="43" t="s">
        <v>11070</v>
      </c>
      <c r="AB17" s="43" t="s">
        <v>11071</v>
      </c>
      <c r="AC17" s="39">
        <v>44664.662499999999</v>
      </c>
      <c r="AD17" s="39">
        <v>44685.458333333343</v>
      </c>
      <c r="AF17" s="36">
        <v>15</v>
      </c>
      <c r="AG17" s="36" t="str">
        <f t="shared" si="3"/>
        <v/>
      </c>
      <c r="AH17" s="43" t="s">
        <v>25</v>
      </c>
      <c r="AI17" s="44"/>
      <c r="AJ17" s="43">
        <v>2559</v>
      </c>
      <c r="AK17" s="43" t="s">
        <v>11072</v>
      </c>
      <c r="AL17" s="43" t="s">
        <v>11073</v>
      </c>
      <c r="AM17" s="39">
        <v>44672.616666666669</v>
      </c>
      <c r="AN17" s="39">
        <v>44698.625</v>
      </c>
    </row>
    <row r="18" spans="1:40" ht="15.6" customHeight="1">
      <c r="A18" s="34" t="s">
        <v>11074</v>
      </c>
      <c r="B18" s="35">
        <f t="shared" si="0"/>
        <v>53</v>
      </c>
      <c r="D18" s="36">
        <v>16</v>
      </c>
      <c r="E18" s="37">
        <v>4121</v>
      </c>
      <c r="F18" s="38" t="s">
        <v>11075</v>
      </c>
      <c r="G18" s="38" t="s">
        <v>10997</v>
      </c>
      <c r="H18" s="38" t="s">
        <v>11076</v>
      </c>
      <c r="I18" s="37">
        <v>2</v>
      </c>
      <c r="J18" s="39">
        <v>44424.375</v>
      </c>
      <c r="K18" s="39">
        <v>44616.416666666657</v>
      </c>
      <c r="M18" s="36">
        <v>16</v>
      </c>
      <c r="N18" s="40"/>
      <c r="O18" s="40" t="s">
        <v>11077</v>
      </c>
      <c r="P18" s="40" t="s">
        <v>10969</v>
      </c>
      <c r="Q18" s="40" t="s">
        <v>10</v>
      </c>
      <c r="R18" s="41">
        <v>1</v>
      </c>
      <c r="S18" s="42">
        <v>44540.458333333343</v>
      </c>
      <c r="T18" s="33" t="s">
        <v>9747</v>
      </c>
      <c r="V18" s="36">
        <v>16</v>
      </c>
      <c r="W18" s="36" t="str">
        <f t="shared" si="1"/>
        <v>桃園市</v>
      </c>
      <c r="X18" s="43" t="s">
        <v>26</v>
      </c>
      <c r="Y18" s="43">
        <v>2</v>
      </c>
      <c r="Z18" s="43">
        <v>4998</v>
      </c>
      <c r="AA18" s="43" t="s">
        <v>11078</v>
      </c>
      <c r="AB18" s="43" t="s">
        <v>11036</v>
      </c>
      <c r="AC18" s="39">
        <v>44659.430555555547</v>
      </c>
      <c r="AD18" s="39">
        <v>44686.458333333343</v>
      </c>
      <c r="AF18" s="36">
        <v>16</v>
      </c>
      <c r="AG18" s="36" t="str">
        <f t="shared" si="3"/>
        <v/>
      </c>
      <c r="AH18" s="43" t="s">
        <v>25</v>
      </c>
      <c r="AI18" s="44"/>
      <c r="AJ18" s="43">
        <v>4007</v>
      </c>
      <c r="AK18" s="43" t="s">
        <v>11079</v>
      </c>
      <c r="AL18" s="43" t="s">
        <v>11080</v>
      </c>
      <c r="AM18" s="39">
        <v>44687.510416666657</v>
      </c>
      <c r="AN18" s="39">
        <v>44700.458333333343</v>
      </c>
    </row>
    <row r="19" spans="1:40" ht="15.6" customHeight="1">
      <c r="A19" s="34" t="s">
        <v>11081</v>
      </c>
      <c r="B19" s="35">
        <f t="shared" si="0"/>
        <v>0</v>
      </c>
      <c r="D19" s="36">
        <v>17</v>
      </c>
      <c r="E19" s="37">
        <v>4076</v>
      </c>
      <c r="F19" s="38" t="s">
        <v>11082</v>
      </c>
      <c r="G19" s="38" t="s">
        <v>11040</v>
      </c>
      <c r="H19" s="38" t="s">
        <v>11051</v>
      </c>
      <c r="I19" s="37">
        <v>2</v>
      </c>
      <c r="J19" s="39">
        <v>44425.375</v>
      </c>
      <c r="K19" s="39">
        <v>44606.458333333343</v>
      </c>
      <c r="M19" s="36">
        <v>17</v>
      </c>
      <c r="N19" s="40"/>
      <c r="O19" s="40" t="s">
        <v>3717</v>
      </c>
      <c r="P19" s="40" t="s">
        <v>10969</v>
      </c>
      <c r="Q19" s="40" t="s">
        <v>11</v>
      </c>
      <c r="R19" s="41">
        <v>1</v>
      </c>
      <c r="S19" s="42">
        <v>44554.458333333343</v>
      </c>
      <c r="T19" s="33" t="s">
        <v>9747</v>
      </c>
      <c r="V19" s="36">
        <v>17</v>
      </c>
      <c r="W19" s="36" t="str">
        <f t="shared" si="1"/>
        <v>嘉義縣</v>
      </c>
      <c r="X19" s="43" t="s">
        <v>26</v>
      </c>
      <c r="Y19" s="43">
        <v>2</v>
      </c>
      <c r="Z19" s="43">
        <v>5013</v>
      </c>
      <c r="AA19" s="43" t="s">
        <v>11083</v>
      </c>
      <c r="AB19" s="43" t="s">
        <v>11084</v>
      </c>
      <c r="AC19" s="39">
        <v>44684.513194444437</v>
      </c>
      <c r="AD19" s="39">
        <v>44692.625</v>
      </c>
      <c r="AF19" s="36">
        <v>17</v>
      </c>
      <c r="AG19" s="36" t="str">
        <f t="shared" si="3"/>
        <v/>
      </c>
      <c r="AH19" s="43" t="s">
        <v>25</v>
      </c>
      <c r="AI19" s="44"/>
      <c r="AJ19" s="43">
        <v>2793</v>
      </c>
      <c r="AK19" s="43" t="s">
        <v>11085</v>
      </c>
      <c r="AL19" s="43" t="s">
        <v>11086</v>
      </c>
      <c r="AM19" s="39">
        <v>44676.393055555563</v>
      </c>
      <c r="AN19" s="39">
        <v>44705.625</v>
      </c>
    </row>
    <row r="20" spans="1:40" ht="15.6" customHeight="1">
      <c r="A20" s="34" t="s">
        <v>11087</v>
      </c>
      <c r="B20" s="35">
        <f t="shared" si="0"/>
        <v>0</v>
      </c>
      <c r="D20" s="36">
        <v>18</v>
      </c>
      <c r="E20" s="37">
        <v>2076</v>
      </c>
      <c r="F20" s="38" t="s">
        <v>11088</v>
      </c>
      <c r="G20" s="38" t="s">
        <v>11074</v>
      </c>
      <c r="H20" s="38" t="s">
        <v>11089</v>
      </c>
      <c r="I20" s="37">
        <v>2</v>
      </c>
      <c r="J20" s="39">
        <v>44426.375</v>
      </c>
      <c r="K20" s="39">
        <v>44617.458333333343</v>
      </c>
      <c r="M20" s="36">
        <v>18</v>
      </c>
      <c r="N20" s="40"/>
      <c r="O20" s="40" t="s">
        <v>11090</v>
      </c>
      <c r="P20" s="40" t="s">
        <v>10960</v>
      </c>
      <c r="Q20" s="40" t="s">
        <v>11091</v>
      </c>
      <c r="R20" s="41">
        <v>1</v>
      </c>
      <c r="S20" s="42">
        <v>44503.625</v>
      </c>
      <c r="T20" s="33" t="s">
        <v>9747</v>
      </c>
      <c r="V20" s="36">
        <v>18</v>
      </c>
      <c r="W20" s="36" t="str">
        <f t="shared" si="1"/>
        <v>屏東縣</v>
      </c>
      <c r="X20" s="43" t="s">
        <v>26</v>
      </c>
      <c r="Y20" s="43">
        <v>2</v>
      </c>
      <c r="Z20" s="43">
        <v>4912</v>
      </c>
      <c r="AA20" s="43" t="s">
        <v>11092</v>
      </c>
      <c r="AB20" s="43" t="s">
        <v>11093</v>
      </c>
      <c r="AC20" s="39">
        <v>44669.576388888891</v>
      </c>
      <c r="AD20" s="39">
        <v>44697.625</v>
      </c>
      <c r="AF20" s="36">
        <v>18</v>
      </c>
      <c r="AG20" s="36" t="str">
        <f t="shared" si="3"/>
        <v/>
      </c>
      <c r="AH20" s="43" t="s">
        <v>25</v>
      </c>
      <c r="AI20" s="44"/>
      <c r="AJ20" s="43">
        <v>4141</v>
      </c>
      <c r="AK20" s="43" t="s">
        <v>11094</v>
      </c>
      <c r="AL20" s="43" t="s">
        <v>11095</v>
      </c>
      <c r="AM20" s="39">
        <v>44692.406944444447</v>
      </c>
      <c r="AN20" s="39">
        <v>44707.458333333343</v>
      </c>
    </row>
    <row r="21" spans="1:40" ht="15.6" customHeight="1">
      <c r="A21" s="34" t="s">
        <v>11096</v>
      </c>
      <c r="B21" s="35">
        <f t="shared" si="0"/>
        <v>0</v>
      </c>
      <c r="D21" s="36">
        <v>19</v>
      </c>
      <c r="E21" s="37">
        <v>4872</v>
      </c>
      <c r="F21" s="38" t="s">
        <v>11097</v>
      </c>
      <c r="G21" s="38" t="s">
        <v>11058</v>
      </c>
      <c r="H21" s="38" t="s">
        <v>11098</v>
      </c>
      <c r="I21" s="37">
        <v>2</v>
      </c>
      <c r="J21" s="39">
        <v>44427.375</v>
      </c>
      <c r="K21" s="39">
        <v>44613.604166666657</v>
      </c>
      <c r="M21" s="36">
        <v>19</v>
      </c>
      <c r="N21" s="40"/>
      <c r="O21" s="40" t="s">
        <v>11099</v>
      </c>
      <c r="P21" s="40" t="s">
        <v>11014</v>
      </c>
      <c r="Q21" s="40" t="s">
        <v>11100</v>
      </c>
      <c r="R21" s="41">
        <v>1</v>
      </c>
      <c r="S21" s="42">
        <v>44504.458333333343</v>
      </c>
      <c r="T21" s="33" t="s">
        <v>9747</v>
      </c>
      <c r="V21" s="36">
        <v>19</v>
      </c>
      <c r="W21" s="36" t="str">
        <f t="shared" si="1"/>
        <v>桃園市</v>
      </c>
      <c r="X21" s="43" t="s">
        <v>26</v>
      </c>
      <c r="Y21" s="43">
        <v>2</v>
      </c>
      <c r="Z21" s="43">
        <v>4967</v>
      </c>
      <c r="AA21" s="43" t="s">
        <v>11101</v>
      </c>
      <c r="AB21" s="43" t="s">
        <v>11102</v>
      </c>
      <c r="AC21" s="39">
        <v>44680.409722222219</v>
      </c>
      <c r="AD21" s="39">
        <v>44698.458333333343</v>
      </c>
      <c r="AF21" s="36">
        <v>19</v>
      </c>
      <c r="AG21" s="36" t="str">
        <f t="shared" si="3"/>
        <v/>
      </c>
      <c r="AH21" s="43" t="s">
        <v>25</v>
      </c>
      <c r="AI21" s="44"/>
      <c r="AJ21" s="43">
        <v>4251</v>
      </c>
      <c r="AK21" s="43" t="s">
        <v>11103</v>
      </c>
      <c r="AL21" s="43" t="s">
        <v>11104</v>
      </c>
      <c r="AM21" s="39">
        <v>44698.376388888893</v>
      </c>
      <c r="AN21" s="39">
        <v>44714.416666666657</v>
      </c>
    </row>
    <row r="22" spans="1:40" ht="15.6" customHeight="1">
      <c r="A22" s="34" t="s">
        <v>10942</v>
      </c>
      <c r="B22" s="35">
        <f t="shared" si="0"/>
        <v>33</v>
      </c>
      <c r="D22" s="36">
        <v>20</v>
      </c>
      <c r="E22" s="37">
        <v>4812</v>
      </c>
      <c r="F22" s="38" t="s">
        <v>11105</v>
      </c>
      <c r="G22" s="38" t="s">
        <v>10939</v>
      </c>
      <c r="H22" s="38" t="s">
        <v>11106</v>
      </c>
      <c r="I22" s="37">
        <v>2</v>
      </c>
      <c r="J22" s="39">
        <v>44431.395833333343</v>
      </c>
      <c r="K22" s="39">
        <v>44578.625</v>
      </c>
      <c r="M22" s="36">
        <v>20</v>
      </c>
      <c r="N22" s="40"/>
      <c r="O22" s="40" t="s">
        <v>11107</v>
      </c>
      <c r="P22" s="40" t="s">
        <v>11014</v>
      </c>
      <c r="Q22" s="40" t="s">
        <v>11108</v>
      </c>
      <c r="R22" s="41">
        <v>1</v>
      </c>
      <c r="S22" s="42">
        <v>44504.458333333343</v>
      </c>
      <c r="T22" s="33" t="s">
        <v>9747</v>
      </c>
      <c r="V22" s="36">
        <v>20</v>
      </c>
      <c r="W22" s="36" t="str">
        <f t="shared" si="1"/>
        <v>新北市</v>
      </c>
      <c r="X22" s="43" t="s">
        <v>26</v>
      </c>
      <c r="Y22" s="43">
        <v>2</v>
      </c>
      <c r="Z22" s="43">
        <v>4968</v>
      </c>
      <c r="AA22" s="43" t="s">
        <v>985</v>
      </c>
      <c r="AB22" s="43" t="s">
        <v>11109</v>
      </c>
      <c r="AC22" s="39">
        <v>44676.57916666667</v>
      </c>
      <c r="AD22" s="39">
        <v>44700.458333333343</v>
      </c>
      <c r="AF22" s="36">
        <v>20</v>
      </c>
      <c r="AG22" s="36" t="str">
        <f t="shared" si="3"/>
        <v/>
      </c>
      <c r="AH22" s="43" t="s">
        <v>25</v>
      </c>
      <c r="AI22" s="44"/>
      <c r="AJ22" s="43">
        <v>4873</v>
      </c>
      <c r="AK22" s="43" t="s">
        <v>11110</v>
      </c>
      <c r="AL22" s="43" t="s">
        <v>11111</v>
      </c>
      <c r="AM22" s="39">
        <v>44699.65</v>
      </c>
      <c r="AN22" s="39">
        <v>44714.625</v>
      </c>
    </row>
    <row r="23" spans="1:40" ht="15.6" customHeight="1">
      <c r="A23" s="47" t="s">
        <v>11112</v>
      </c>
      <c r="B23" s="35">
        <f t="shared" si="0"/>
        <v>0</v>
      </c>
      <c r="D23" s="36">
        <v>21</v>
      </c>
      <c r="E23" s="37">
        <v>4697</v>
      </c>
      <c r="F23" s="38" t="s">
        <v>11113</v>
      </c>
      <c r="G23" s="38" t="s">
        <v>9576</v>
      </c>
      <c r="H23" s="38" t="s">
        <v>18</v>
      </c>
      <c r="I23" s="37">
        <v>2</v>
      </c>
      <c r="J23" s="39">
        <v>44432.395833333343</v>
      </c>
      <c r="K23" s="39">
        <v>44615.4375</v>
      </c>
      <c r="M23" s="36">
        <v>21</v>
      </c>
      <c r="N23" s="40"/>
      <c r="O23" s="40" t="s">
        <v>11114</v>
      </c>
      <c r="P23" s="40" t="s">
        <v>11023</v>
      </c>
      <c r="Q23" s="40" t="s">
        <v>11115</v>
      </c>
      <c r="R23" s="41">
        <v>1</v>
      </c>
      <c r="S23" s="42">
        <v>44508.625</v>
      </c>
      <c r="T23" s="33" t="s">
        <v>9747</v>
      </c>
      <c r="V23" s="36">
        <v>21</v>
      </c>
      <c r="W23" s="36" t="str">
        <f t="shared" si="1"/>
        <v>新北市</v>
      </c>
      <c r="X23" s="43" t="s">
        <v>26</v>
      </c>
      <c r="Y23" s="43">
        <v>2</v>
      </c>
      <c r="Z23" s="43">
        <v>4917</v>
      </c>
      <c r="AA23" s="43" t="s">
        <v>344</v>
      </c>
      <c r="AB23" s="43" t="s">
        <v>9526</v>
      </c>
      <c r="AC23" s="39">
        <v>44693.45208333333</v>
      </c>
      <c r="AD23" s="39">
        <v>44707.458333333343</v>
      </c>
      <c r="AF23" s="36">
        <v>21</v>
      </c>
      <c r="AG23" s="36" t="str">
        <f t="shared" si="3"/>
        <v/>
      </c>
      <c r="AH23" s="43" t="s">
        <v>25</v>
      </c>
      <c r="AI23" s="44"/>
      <c r="AJ23" s="43">
        <v>4839</v>
      </c>
      <c r="AK23" s="43" t="s">
        <v>11116</v>
      </c>
      <c r="AL23" s="43" t="s">
        <v>11117</v>
      </c>
      <c r="AM23" s="39">
        <v>44704.611805555563</v>
      </c>
      <c r="AN23" s="39">
        <v>44719.625</v>
      </c>
    </row>
    <row r="24" spans="1:40" ht="15.6" customHeight="1">
      <c r="A24" s="47" t="s">
        <v>11118</v>
      </c>
      <c r="B24" s="35">
        <f t="shared" si="0"/>
        <v>0</v>
      </c>
      <c r="D24" s="36">
        <v>22</v>
      </c>
      <c r="E24" s="37">
        <v>4573</v>
      </c>
      <c r="F24" s="38" t="s">
        <v>173</v>
      </c>
      <c r="G24" s="38" t="s">
        <v>9576</v>
      </c>
      <c r="H24" s="38" t="s">
        <v>17</v>
      </c>
      <c r="I24" s="37">
        <v>2</v>
      </c>
      <c r="J24" s="39">
        <v>44432.5625</v>
      </c>
      <c r="K24" s="39">
        <v>44610.416666666657</v>
      </c>
      <c r="M24" s="36">
        <v>22</v>
      </c>
      <c r="N24" s="40"/>
      <c r="O24" s="40" t="s">
        <v>11119</v>
      </c>
      <c r="P24" s="40" t="s">
        <v>10960</v>
      </c>
      <c r="Q24" s="40" t="s">
        <v>11120</v>
      </c>
      <c r="R24" s="41">
        <v>1</v>
      </c>
      <c r="S24" s="42">
        <v>44518.458333333343</v>
      </c>
      <c r="T24" s="33" t="s">
        <v>9747</v>
      </c>
      <c r="V24" s="36">
        <v>22</v>
      </c>
      <c r="W24" s="36" t="str">
        <f t="shared" si="1"/>
        <v>台北市</v>
      </c>
      <c r="X24" s="43" t="s">
        <v>26</v>
      </c>
      <c r="Y24" s="43">
        <v>2</v>
      </c>
      <c r="Z24" s="43">
        <v>4668</v>
      </c>
      <c r="AA24" s="43" t="s">
        <v>11121</v>
      </c>
      <c r="AB24" s="43" t="s">
        <v>11122</v>
      </c>
      <c r="AC24" s="39">
        <v>44698.461111111108</v>
      </c>
      <c r="AD24" s="39">
        <v>44711.458333333343</v>
      </c>
      <c r="AF24" s="36">
        <v>22</v>
      </c>
      <c r="AG24" s="36" t="str">
        <f t="shared" si="3"/>
        <v>彰化縣</v>
      </c>
      <c r="AH24" s="43" t="s">
        <v>25</v>
      </c>
      <c r="AI24" s="44">
        <v>1</v>
      </c>
      <c r="AJ24" s="43" t="s">
        <v>11123</v>
      </c>
      <c r="AK24" s="43" t="s">
        <v>11124</v>
      </c>
      <c r="AL24" s="43" t="s">
        <v>11125</v>
      </c>
      <c r="AM24" s="39">
        <v>44705.640972222223</v>
      </c>
      <c r="AN24" s="39">
        <v>44719.625</v>
      </c>
    </row>
    <row r="25" spans="1:40" ht="15.6" customHeight="1">
      <c r="D25" s="36">
        <v>23</v>
      </c>
      <c r="E25" s="37">
        <v>4838</v>
      </c>
      <c r="F25" s="38" t="s">
        <v>11126</v>
      </c>
      <c r="G25" s="38" t="s">
        <v>10939</v>
      </c>
      <c r="H25" s="38" t="s">
        <v>11127</v>
      </c>
      <c r="I25" s="37">
        <v>2</v>
      </c>
      <c r="J25" s="39">
        <v>44433.395833333343</v>
      </c>
      <c r="K25" s="39">
        <v>44613.416666666657</v>
      </c>
      <c r="M25" s="36">
        <v>23</v>
      </c>
      <c r="N25" s="40"/>
      <c r="O25" s="40" t="s">
        <v>11128</v>
      </c>
      <c r="P25" s="40" t="s">
        <v>10960</v>
      </c>
      <c r="Q25" s="40" t="s">
        <v>11129</v>
      </c>
      <c r="R25" s="41">
        <v>1</v>
      </c>
      <c r="S25" s="42">
        <v>44518.625</v>
      </c>
      <c r="T25" s="33" t="s">
        <v>9747</v>
      </c>
      <c r="V25" s="36">
        <v>23</v>
      </c>
      <c r="W25" s="36" t="str">
        <f t="shared" si="1"/>
        <v>桃園市</v>
      </c>
      <c r="X25" s="43" t="s">
        <v>26</v>
      </c>
      <c r="Y25" s="43">
        <v>2</v>
      </c>
      <c r="Z25" s="43">
        <v>5016</v>
      </c>
      <c r="AA25" s="43" t="s">
        <v>3251</v>
      </c>
      <c r="AB25" s="43" t="s">
        <v>11130</v>
      </c>
      <c r="AC25" s="39">
        <v>44698.595138888893</v>
      </c>
      <c r="AD25" s="39">
        <v>44720.458333333343</v>
      </c>
      <c r="AF25" s="36">
        <v>23</v>
      </c>
      <c r="AG25" s="36" t="str">
        <f t="shared" si="3"/>
        <v>新北市</v>
      </c>
      <c r="AH25" s="43" t="s">
        <v>25</v>
      </c>
      <c r="AI25" s="44">
        <v>2</v>
      </c>
      <c r="AJ25" s="43">
        <v>4784</v>
      </c>
      <c r="AK25" s="43" t="s">
        <v>11131</v>
      </c>
      <c r="AL25" s="43" t="s">
        <v>11132</v>
      </c>
      <c r="AM25" s="39">
        <v>44714.451388888891</v>
      </c>
      <c r="AN25" s="39">
        <v>44721.458333333343</v>
      </c>
    </row>
    <row r="26" spans="1:40" ht="15.6" customHeight="1">
      <c r="A26" s="49" t="s">
        <v>11133</v>
      </c>
      <c r="B26" s="49">
        <f>SUM(B3:B25)</f>
        <v>1629</v>
      </c>
      <c r="D26" s="36">
        <v>24</v>
      </c>
      <c r="E26" s="37">
        <v>4663</v>
      </c>
      <c r="F26" s="38" t="s">
        <v>11134</v>
      </c>
      <c r="G26" s="38" t="s">
        <v>9576</v>
      </c>
      <c r="H26" s="38" t="s">
        <v>11135</v>
      </c>
      <c r="I26" s="37">
        <v>2</v>
      </c>
      <c r="J26" s="39">
        <v>44433.5625</v>
      </c>
      <c r="K26" s="39">
        <v>44613.4375</v>
      </c>
      <c r="M26" s="36">
        <v>24</v>
      </c>
      <c r="N26" s="40"/>
      <c r="O26" s="40" t="s">
        <v>11136</v>
      </c>
      <c r="P26" s="40" t="s">
        <v>11023</v>
      </c>
      <c r="Q26" s="40" t="s">
        <v>11115</v>
      </c>
      <c r="R26" s="41">
        <v>1</v>
      </c>
      <c r="S26" s="42">
        <v>44524.416666666657</v>
      </c>
      <c r="T26" s="33" t="s">
        <v>9747</v>
      </c>
      <c r="V26" s="36">
        <v>24</v>
      </c>
      <c r="W26" s="36" t="str">
        <f t="shared" si="1"/>
        <v>宜蘭縣</v>
      </c>
      <c r="X26" s="43" t="s">
        <v>26</v>
      </c>
      <c r="Y26" s="43">
        <v>2</v>
      </c>
      <c r="Z26" s="43">
        <v>5010</v>
      </c>
      <c r="AA26" s="43" t="s">
        <v>11137</v>
      </c>
      <c r="AB26" s="43" t="s">
        <v>11138</v>
      </c>
      <c r="AC26" s="39">
        <v>44700.48333333333</v>
      </c>
      <c r="AD26" s="39">
        <v>44720.458333333343</v>
      </c>
      <c r="AF26" s="36">
        <v>24</v>
      </c>
      <c r="AG26" s="36" t="str">
        <f t="shared" si="3"/>
        <v/>
      </c>
      <c r="AH26" s="43" t="s">
        <v>25</v>
      </c>
      <c r="AI26" s="44"/>
      <c r="AJ26" s="43">
        <v>2991</v>
      </c>
      <c r="AK26" s="43" t="s">
        <v>11139</v>
      </c>
      <c r="AL26" s="43" t="s">
        <v>11140</v>
      </c>
      <c r="AM26" s="39">
        <v>44707.625694444447</v>
      </c>
      <c r="AN26" s="39">
        <v>44725.625</v>
      </c>
    </row>
    <row r="27" spans="1:40" ht="15.6" customHeight="1">
      <c r="D27" s="36">
        <v>25</v>
      </c>
      <c r="E27" s="37">
        <v>2132</v>
      </c>
      <c r="F27" s="38" t="s">
        <v>11141</v>
      </c>
      <c r="G27" s="38" t="s">
        <v>10939</v>
      </c>
      <c r="H27" s="38" t="s">
        <v>10940</v>
      </c>
      <c r="I27" s="37">
        <v>2</v>
      </c>
      <c r="J27" s="39">
        <v>44434.5625</v>
      </c>
      <c r="K27" s="39">
        <v>44578.4375</v>
      </c>
      <c r="M27" s="36">
        <v>25</v>
      </c>
      <c r="N27" s="40"/>
      <c r="O27" s="40" t="s">
        <v>11142</v>
      </c>
      <c r="P27" s="40" t="s">
        <v>11014</v>
      </c>
      <c r="Q27" s="40" t="s">
        <v>11108</v>
      </c>
      <c r="R27" s="41">
        <v>1</v>
      </c>
      <c r="S27" s="42">
        <v>44529.625</v>
      </c>
      <c r="T27" s="33" t="s">
        <v>9747</v>
      </c>
      <c r="V27" s="36">
        <v>25</v>
      </c>
      <c r="W27" s="36" t="str">
        <f t="shared" si="1"/>
        <v>南投縣</v>
      </c>
      <c r="X27" s="43" t="s">
        <v>26</v>
      </c>
      <c r="Y27" s="43">
        <v>2</v>
      </c>
      <c r="Z27" s="43">
        <v>4790</v>
      </c>
      <c r="AA27" s="43" t="s">
        <v>11143</v>
      </c>
      <c r="AB27" s="43" t="s">
        <v>11144</v>
      </c>
      <c r="AC27" s="39">
        <v>44705.456250000003</v>
      </c>
      <c r="AD27" s="39">
        <v>44720.625</v>
      </c>
      <c r="AF27" s="36">
        <v>25</v>
      </c>
      <c r="AG27" s="36" t="str">
        <f t="shared" si="3"/>
        <v>台中市</v>
      </c>
      <c r="AH27" s="43" t="s">
        <v>25</v>
      </c>
      <c r="AI27" s="44">
        <v>2</v>
      </c>
      <c r="AJ27" s="43">
        <v>3249</v>
      </c>
      <c r="AK27" s="43" t="s">
        <v>11145</v>
      </c>
      <c r="AL27" s="43" t="s">
        <v>11146</v>
      </c>
      <c r="AM27" s="39">
        <v>44706.681944444441</v>
      </c>
      <c r="AN27" s="39">
        <v>44726.625</v>
      </c>
    </row>
    <row r="28" spans="1:40" ht="15.6" customHeight="1">
      <c r="A28" s="49" t="s">
        <v>11147</v>
      </c>
      <c r="B28" s="49">
        <f>SUMIFS(I:I,G:G,A6)+SUMIFS(Y:Y,W:W,A6)-SUMIFS(AI:AI,AG:AG,A6)-SUMIFS(AS:AS,AQ:AQ,A6)</f>
        <v>579</v>
      </c>
      <c r="D28" s="36">
        <v>26</v>
      </c>
      <c r="E28" s="37">
        <v>4518</v>
      </c>
      <c r="F28" s="38" t="s">
        <v>11148</v>
      </c>
      <c r="G28" s="38" t="s">
        <v>9576</v>
      </c>
      <c r="H28" s="38" t="s">
        <v>11149</v>
      </c>
      <c r="I28" s="37">
        <v>2</v>
      </c>
      <c r="J28" s="39">
        <v>44435.395833333343</v>
      </c>
      <c r="K28" s="39">
        <v>44617.4375</v>
      </c>
      <c r="M28" s="36">
        <v>26</v>
      </c>
      <c r="N28" s="40"/>
      <c r="O28" s="40" t="s">
        <v>11150</v>
      </c>
      <c r="P28" s="40" t="s">
        <v>10960</v>
      </c>
      <c r="Q28" s="40" t="s">
        <v>11120</v>
      </c>
      <c r="R28" s="41">
        <v>1</v>
      </c>
      <c r="S28" s="42">
        <v>44572.625</v>
      </c>
      <c r="T28" s="33" t="s">
        <v>9747</v>
      </c>
      <c r="V28" s="36">
        <v>26</v>
      </c>
      <c r="W28" s="36" t="str">
        <f t="shared" si="1"/>
        <v>桃園市</v>
      </c>
      <c r="X28" s="43" t="s">
        <v>26</v>
      </c>
      <c r="Y28" s="43">
        <v>2</v>
      </c>
      <c r="Z28" s="43">
        <v>4709</v>
      </c>
      <c r="AA28" s="43" t="s">
        <v>11151</v>
      </c>
      <c r="AB28" s="43" t="s">
        <v>11152</v>
      </c>
      <c r="AC28" s="39">
        <v>44718.400694444441</v>
      </c>
      <c r="AD28" s="39">
        <v>44725.458333333343</v>
      </c>
      <c r="AF28" s="36">
        <v>26</v>
      </c>
      <c r="AG28" s="36" t="str">
        <f t="shared" si="3"/>
        <v/>
      </c>
      <c r="AH28" s="43" t="s">
        <v>25</v>
      </c>
      <c r="AI28" s="44"/>
      <c r="AJ28" s="43">
        <v>4363</v>
      </c>
      <c r="AK28" s="43" t="s">
        <v>11153</v>
      </c>
      <c r="AL28" s="43" t="s">
        <v>11154</v>
      </c>
      <c r="AM28" s="39">
        <v>44697.463194444441</v>
      </c>
      <c r="AN28" s="39">
        <v>44728.625</v>
      </c>
    </row>
    <row r="29" spans="1:40" ht="15.6" customHeight="1">
      <c r="A29" s="49" t="s">
        <v>11155</v>
      </c>
      <c r="B29" s="49">
        <f>SUMIFS(I:I,G:G,"&lt;&gt;"&amp;A6)+SUMIFS(R:R,P:P,"&lt;&gt;"&amp;A6)+SUMIFS(Y:Y,W:W,"&lt;&gt;"&amp;A2)-SUMIFS(AI:AI,AG:AG,"&lt;&gt;"&amp;A6)+SUMIFS(AS:AS,AQ:AQ,A6)</f>
        <v>2691</v>
      </c>
      <c r="D29" s="36">
        <v>27</v>
      </c>
      <c r="E29" s="37">
        <v>4591</v>
      </c>
      <c r="F29" s="38" t="s">
        <v>11156</v>
      </c>
      <c r="G29" s="38" t="s">
        <v>9576</v>
      </c>
      <c r="H29" s="38" t="s">
        <v>11149</v>
      </c>
      <c r="I29" s="37">
        <v>2</v>
      </c>
      <c r="J29" s="39">
        <v>44435.5625</v>
      </c>
      <c r="K29" s="39">
        <v>44617.416666666657</v>
      </c>
      <c r="M29" s="36">
        <v>27</v>
      </c>
      <c r="N29" s="40"/>
      <c r="O29" s="40" t="s">
        <v>11157</v>
      </c>
      <c r="P29" s="40" t="s">
        <v>11058</v>
      </c>
      <c r="Q29" s="40" t="s">
        <v>11158</v>
      </c>
      <c r="R29" s="41">
        <v>1</v>
      </c>
      <c r="S29" s="42">
        <v>44509.625</v>
      </c>
      <c r="T29" s="33" t="s">
        <v>9747</v>
      </c>
      <c r="V29" s="36">
        <v>27</v>
      </c>
      <c r="W29" s="36" t="str">
        <f t="shared" si="1"/>
        <v>台北市</v>
      </c>
      <c r="X29" s="43" t="s">
        <v>26</v>
      </c>
      <c r="Y29" s="43">
        <v>2</v>
      </c>
      <c r="Z29" s="43">
        <v>5012</v>
      </c>
      <c r="AA29" s="43" t="s">
        <v>11159</v>
      </c>
      <c r="AB29" s="43" t="s">
        <v>11160</v>
      </c>
      <c r="AC29" s="39">
        <v>44726.590277777781</v>
      </c>
      <c r="AD29" s="39">
        <v>44734.625</v>
      </c>
      <c r="AF29" s="36">
        <v>27</v>
      </c>
      <c r="AG29" s="36" t="str">
        <f t="shared" si="3"/>
        <v>新北市</v>
      </c>
      <c r="AH29" s="43" t="s">
        <v>25</v>
      </c>
      <c r="AI29" s="44">
        <v>2</v>
      </c>
      <c r="AJ29" s="43">
        <v>4697</v>
      </c>
      <c r="AK29" s="43" t="s">
        <v>11113</v>
      </c>
      <c r="AL29" s="43" t="s">
        <v>11161</v>
      </c>
      <c r="AM29" s="39">
        <v>44718.682638888888</v>
      </c>
      <c r="AN29" s="39">
        <v>44732.625</v>
      </c>
    </row>
    <row r="30" spans="1:40" ht="15.6" customHeight="1">
      <c r="A30" s="49" t="s">
        <v>11162</v>
      </c>
      <c r="B30" s="49">
        <f>SUM(BC:BC)</f>
        <v>0</v>
      </c>
      <c r="D30" s="36">
        <v>28</v>
      </c>
      <c r="E30" s="37">
        <v>4609</v>
      </c>
      <c r="F30" s="38" t="s">
        <v>270</v>
      </c>
      <c r="G30" s="38" t="s">
        <v>9576</v>
      </c>
      <c r="H30" s="38" t="s">
        <v>8</v>
      </c>
      <c r="I30" s="37">
        <v>2</v>
      </c>
      <c r="J30" s="39">
        <v>44431.583333333343</v>
      </c>
      <c r="K30" s="39">
        <v>44608.458333333343</v>
      </c>
      <c r="M30" s="36">
        <v>28</v>
      </c>
      <c r="N30" s="40"/>
      <c r="O30" s="40" t="s">
        <v>11163</v>
      </c>
      <c r="P30" s="40" t="s">
        <v>10997</v>
      </c>
      <c r="Q30" s="40" t="s">
        <v>11164</v>
      </c>
      <c r="R30" s="41">
        <v>1</v>
      </c>
      <c r="S30" s="42">
        <v>44510.625</v>
      </c>
      <c r="T30" s="33" t="s">
        <v>9747</v>
      </c>
      <c r="V30" s="36">
        <v>28</v>
      </c>
      <c r="W30" s="36" t="str">
        <f t="shared" si="1"/>
        <v>台北市</v>
      </c>
      <c r="X30" s="43" t="s">
        <v>26</v>
      </c>
      <c r="Y30" s="43">
        <v>2</v>
      </c>
      <c r="Z30" s="43">
        <v>4934</v>
      </c>
      <c r="AA30" s="43" t="s">
        <v>11165</v>
      </c>
      <c r="AB30" s="43" t="s">
        <v>11166</v>
      </c>
      <c r="AC30" s="39">
        <v>44727.349305555559</v>
      </c>
      <c r="AD30" s="39">
        <v>44740.625</v>
      </c>
      <c r="AF30" s="36">
        <v>28</v>
      </c>
      <c r="AG30" s="36" t="str">
        <f t="shared" si="3"/>
        <v/>
      </c>
      <c r="AH30" s="43" t="s">
        <v>25</v>
      </c>
      <c r="AI30" s="44"/>
      <c r="AJ30" s="43">
        <v>3981</v>
      </c>
      <c r="AK30" s="43" t="s">
        <v>11167</v>
      </c>
      <c r="AL30" s="43" t="s">
        <v>11168</v>
      </c>
      <c r="AM30" s="39">
        <v>44718.706250000003</v>
      </c>
      <c r="AN30" s="39">
        <v>44735.458333333343</v>
      </c>
    </row>
    <row r="31" spans="1:40" ht="15.6" customHeight="1">
      <c r="D31" s="36">
        <v>29</v>
      </c>
      <c r="E31" s="37">
        <v>4514</v>
      </c>
      <c r="F31" s="38" t="s">
        <v>2114</v>
      </c>
      <c r="G31" s="38" t="s">
        <v>9576</v>
      </c>
      <c r="H31" s="38" t="s">
        <v>15</v>
      </c>
      <c r="I31" s="37">
        <v>2</v>
      </c>
      <c r="J31" s="39">
        <v>44432.583333333343</v>
      </c>
      <c r="K31" s="39">
        <v>44610.5625</v>
      </c>
      <c r="M31" s="36">
        <v>29</v>
      </c>
      <c r="N31" s="40"/>
      <c r="O31" s="40" t="s">
        <v>11169</v>
      </c>
      <c r="P31" s="40" t="s">
        <v>11058</v>
      </c>
      <c r="Q31" s="40" t="s">
        <v>11170</v>
      </c>
      <c r="R31" s="41">
        <v>1</v>
      </c>
      <c r="S31" s="42">
        <v>44511.625</v>
      </c>
      <c r="T31" s="33" t="s">
        <v>9747</v>
      </c>
      <c r="V31" s="36">
        <v>29</v>
      </c>
      <c r="W31" s="36" t="str">
        <f t="shared" si="1"/>
        <v>台北市</v>
      </c>
      <c r="X31" s="43" t="s">
        <v>26</v>
      </c>
      <c r="Y31" s="43">
        <v>2</v>
      </c>
      <c r="Z31" s="43">
        <v>5026</v>
      </c>
      <c r="AA31" s="43" t="s">
        <v>11171</v>
      </c>
      <c r="AB31" s="43" t="s">
        <v>11172</v>
      </c>
      <c r="AC31" s="39">
        <v>44734.491666666669</v>
      </c>
      <c r="AD31" s="39">
        <v>44741.625</v>
      </c>
      <c r="AF31" s="36">
        <v>29</v>
      </c>
      <c r="AG31" s="36" t="str">
        <f t="shared" si="3"/>
        <v/>
      </c>
      <c r="AH31" s="43" t="s">
        <v>25</v>
      </c>
      <c r="AI31" s="44"/>
      <c r="AJ31" s="43">
        <v>4309</v>
      </c>
      <c r="AK31" s="43" t="s">
        <v>11173</v>
      </c>
      <c r="AL31" s="43" t="s">
        <v>11174</v>
      </c>
      <c r="AM31" s="39">
        <v>44719.500694444447</v>
      </c>
      <c r="AN31" s="39">
        <v>44741.625</v>
      </c>
    </row>
    <row r="32" spans="1:40" ht="15.6" customHeight="1">
      <c r="D32" s="36">
        <v>30</v>
      </c>
      <c r="E32" s="37">
        <v>4715</v>
      </c>
      <c r="F32" s="38" t="s">
        <v>216</v>
      </c>
      <c r="G32" s="38" t="s">
        <v>9576</v>
      </c>
      <c r="H32" s="38" t="s">
        <v>15</v>
      </c>
      <c r="I32" s="37">
        <v>2</v>
      </c>
      <c r="J32" s="39">
        <v>44432.583333333343</v>
      </c>
      <c r="K32" s="39">
        <v>44610.583333333343</v>
      </c>
      <c r="M32" s="36">
        <v>30</v>
      </c>
      <c r="N32" s="40"/>
      <c r="O32" s="40" t="s">
        <v>11175</v>
      </c>
      <c r="P32" s="40" t="s">
        <v>10997</v>
      </c>
      <c r="Q32" s="40" t="s">
        <v>11176</v>
      </c>
      <c r="R32" s="41">
        <v>1</v>
      </c>
      <c r="S32" s="42">
        <v>44518.625</v>
      </c>
      <c r="T32" s="33" t="s">
        <v>9747</v>
      </c>
      <c r="V32" s="36">
        <v>30</v>
      </c>
      <c r="W32" s="36" t="str">
        <f t="shared" si="1"/>
        <v>台中市</v>
      </c>
      <c r="X32" s="43" t="s">
        <v>26</v>
      </c>
      <c r="Y32" s="43">
        <v>2</v>
      </c>
      <c r="Z32" s="43">
        <v>4952</v>
      </c>
      <c r="AA32" s="43" t="s">
        <v>11177</v>
      </c>
      <c r="AB32" s="43" t="s">
        <v>11178</v>
      </c>
      <c r="AC32" s="39">
        <v>44733.415277777778</v>
      </c>
      <c r="AD32" s="39">
        <v>44747.625</v>
      </c>
      <c r="AF32" s="36">
        <v>30</v>
      </c>
      <c r="AG32" s="36" t="str">
        <f t="shared" si="3"/>
        <v/>
      </c>
      <c r="AH32" s="43" t="s">
        <v>25</v>
      </c>
      <c r="AI32" s="44"/>
      <c r="AJ32" s="43">
        <v>4131</v>
      </c>
      <c r="AK32" s="43" t="s">
        <v>11179</v>
      </c>
      <c r="AL32" s="43" t="s">
        <v>11180</v>
      </c>
      <c r="AM32" s="39">
        <v>44734.781944444447</v>
      </c>
      <c r="AN32" s="39">
        <v>44743.416666666657</v>
      </c>
    </row>
    <row r="33" spans="1:40" ht="15.6" customHeight="1">
      <c r="A33" s="49" t="s">
        <v>11181</v>
      </c>
      <c r="B33" s="49">
        <f>SUM(I:I)+SUM(R:R)+SUM(Y:Y)-SUM(AI:AI)</f>
        <v>3210</v>
      </c>
      <c r="D33" s="36">
        <v>31</v>
      </c>
      <c r="E33" s="37">
        <v>4788</v>
      </c>
      <c r="F33" s="38" t="s">
        <v>732</v>
      </c>
      <c r="G33" s="38" t="s">
        <v>9576</v>
      </c>
      <c r="H33" s="38" t="s">
        <v>5</v>
      </c>
      <c r="I33" s="37">
        <v>2</v>
      </c>
      <c r="J33" s="39">
        <v>44433.583333333343</v>
      </c>
      <c r="K33" s="39">
        <v>44581.4375</v>
      </c>
      <c r="M33" s="36">
        <v>31</v>
      </c>
      <c r="N33" s="40"/>
      <c r="O33" s="40" t="s">
        <v>11182</v>
      </c>
      <c r="P33" s="40" t="s">
        <v>10997</v>
      </c>
      <c r="Q33" s="40" t="s">
        <v>11183</v>
      </c>
      <c r="R33" s="41">
        <v>1</v>
      </c>
      <c r="S33" s="42">
        <v>44613.625</v>
      </c>
      <c r="T33" s="33" t="s">
        <v>9747</v>
      </c>
      <c r="V33" s="36">
        <v>31</v>
      </c>
      <c r="W33" s="36" t="str">
        <f t="shared" si="1"/>
        <v>台中市</v>
      </c>
      <c r="X33" s="43" t="s">
        <v>26</v>
      </c>
      <c r="Y33" s="43">
        <v>2</v>
      </c>
      <c r="Z33" s="43">
        <v>5008</v>
      </c>
      <c r="AA33" s="43" t="s">
        <v>11184</v>
      </c>
      <c r="AB33" s="43" t="s">
        <v>11185</v>
      </c>
      <c r="AC33" s="39">
        <v>44733.371527777781</v>
      </c>
      <c r="AD33" s="39">
        <v>44756.625</v>
      </c>
      <c r="AF33" s="36">
        <v>31</v>
      </c>
      <c r="AG33" s="36" t="str">
        <f t="shared" si="3"/>
        <v/>
      </c>
      <c r="AH33" s="43" t="s">
        <v>25</v>
      </c>
      <c r="AI33" s="44"/>
      <c r="AJ33" s="43">
        <v>3424</v>
      </c>
      <c r="AK33" s="43" t="s">
        <v>11186</v>
      </c>
      <c r="AL33" s="43" t="s">
        <v>11187</v>
      </c>
      <c r="AM33" s="39">
        <v>44734.785416666673</v>
      </c>
      <c r="AN33" s="39">
        <v>44743.416666666657</v>
      </c>
    </row>
    <row r="34" spans="1:40" ht="15.6" customHeight="1">
      <c r="D34" s="36">
        <v>32</v>
      </c>
      <c r="E34" s="37">
        <v>4802</v>
      </c>
      <c r="F34" s="38" t="s">
        <v>720</v>
      </c>
      <c r="G34" s="38" t="s">
        <v>9576</v>
      </c>
      <c r="H34" s="38" t="s">
        <v>5</v>
      </c>
      <c r="I34" s="37">
        <v>2</v>
      </c>
      <c r="J34" s="39">
        <v>44433.583333333343</v>
      </c>
      <c r="K34" s="39">
        <v>44581.583333333343</v>
      </c>
      <c r="V34" s="36">
        <v>32</v>
      </c>
      <c r="W34" s="36" t="str">
        <f t="shared" si="1"/>
        <v>台中市</v>
      </c>
      <c r="X34" s="43" t="s">
        <v>26</v>
      </c>
      <c r="Y34" s="43">
        <v>2</v>
      </c>
      <c r="Z34" s="43">
        <v>4815</v>
      </c>
      <c r="AA34" s="43" t="s">
        <v>11188</v>
      </c>
      <c r="AB34" s="43" t="s">
        <v>11189</v>
      </c>
      <c r="AC34" s="39">
        <v>44743.615972222222</v>
      </c>
      <c r="AD34" s="39">
        <v>44762.625</v>
      </c>
      <c r="AF34" s="36">
        <v>32</v>
      </c>
      <c r="AG34" s="36" t="str">
        <f t="shared" si="3"/>
        <v/>
      </c>
      <c r="AH34" s="43" t="s">
        <v>25</v>
      </c>
      <c r="AI34" s="44"/>
      <c r="AJ34" s="43">
        <v>3091</v>
      </c>
      <c r="AK34" s="43" t="s">
        <v>11190</v>
      </c>
      <c r="AL34" s="43" t="s">
        <v>11191</v>
      </c>
      <c r="AM34" s="39">
        <v>44725.701388888891</v>
      </c>
      <c r="AN34" s="39">
        <v>44743.625</v>
      </c>
    </row>
    <row r="35" spans="1:40" ht="18" customHeight="1">
      <c r="D35" s="36">
        <v>33</v>
      </c>
      <c r="E35" s="37">
        <v>4801</v>
      </c>
      <c r="F35" s="38" t="s">
        <v>1439</v>
      </c>
      <c r="G35" s="38" t="s">
        <v>9576</v>
      </c>
      <c r="H35" s="38" t="s">
        <v>12</v>
      </c>
      <c r="I35" s="37">
        <v>2</v>
      </c>
      <c r="J35" s="39">
        <v>44435.583333333343</v>
      </c>
      <c r="K35" s="39">
        <v>44614.416666666657</v>
      </c>
      <c r="M35" s="578" t="s">
        <v>93</v>
      </c>
      <c r="N35" s="579"/>
      <c r="O35" s="579"/>
      <c r="P35" s="579"/>
      <c r="Q35" s="579"/>
      <c r="R35" s="579"/>
      <c r="S35" s="579"/>
      <c r="T35" s="29"/>
      <c r="V35" s="36">
        <v>33</v>
      </c>
      <c r="W35" s="36" t="str">
        <f t="shared" ref="W35:W66" si="4">LEFT(AB35,3)</f>
        <v>台中市</v>
      </c>
      <c r="X35" s="43" t="s">
        <v>26</v>
      </c>
      <c r="Y35" s="43">
        <v>2</v>
      </c>
      <c r="Z35" s="43">
        <v>4843</v>
      </c>
      <c r="AA35" s="43" t="s">
        <v>11192</v>
      </c>
      <c r="AB35" s="43" t="s">
        <v>11193</v>
      </c>
      <c r="AC35" s="39">
        <v>44745.428472222222</v>
      </c>
      <c r="AD35" s="39">
        <v>44767.458333333343</v>
      </c>
      <c r="AF35" s="36">
        <v>33</v>
      </c>
      <c r="AG35" s="36" t="str">
        <f t="shared" si="3"/>
        <v>台北市</v>
      </c>
      <c r="AH35" s="43" t="s">
        <v>25</v>
      </c>
      <c r="AI35" s="44">
        <v>2</v>
      </c>
      <c r="AJ35" s="43" t="s">
        <v>11194</v>
      </c>
      <c r="AK35" s="43" t="s">
        <v>11195</v>
      </c>
      <c r="AL35" s="43" t="s">
        <v>11196</v>
      </c>
      <c r="AM35" s="39">
        <v>44721.595138888893</v>
      </c>
      <c r="AN35" s="39">
        <v>44746.625</v>
      </c>
    </row>
    <row r="36" spans="1:40" ht="15.6" customHeight="1">
      <c r="D36" s="36">
        <v>34</v>
      </c>
      <c r="E36" s="37">
        <v>4736</v>
      </c>
      <c r="F36" s="51" t="s">
        <v>11197</v>
      </c>
      <c r="G36" s="38" t="s">
        <v>10978</v>
      </c>
      <c r="H36" s="38" t="s">
        <v>11051</v>
      </c>
      <c r="I36" s="37">
        <v>2</v>
      </c>
      <c r="J36" s="39">
        <v>44432.416666666657</v>
      </c>
      <c r="K36" s="39">
        <v>44608.4375</v>
      </c>
      <c r="M36" s="30" t="s">
        <v>433</v>
      </c>
      <c r="N36" s="30" t="s">
        <v>153</v>
      </c>
      <c r="O36" s="30" t="s">
        <v>154</v>
      </c>
      <c r="P36" s="30" t="s">
        <v>10928</v>
      </c>
      <c r="Q36" s="30" t="s">
        <v>10930</v>
      </c>
      <c r="R36" s="30" t="s">
        <v>10931</v>
      </c>
      <c r="S36" s="30" t="s">
        <v>10933</v>
      </c>
      <c r="T36" s="52"/>
      <c r="V36" s="36">
        <v>34</v>
      </c>
      <c r="W36" s="36" t="str">
        <f t="shared" si="4"/>
        <v>桃園市</v>
      </c>
      <c r="X36" s="43" t="s">
        <v>26</v>
      </c>
      <c r="Y36" s="43">
        <v>2</v>
      </c>
      <c r="Z36" s="43">
        <v>4769</v>
      </c>
      <c r="AA36" s="43" t="s">
        <v>11198</v>
      </c>
      <c r="AB36" s="43" t="s">
        <v>11199</v>
      </c>
      <c r="AC36" s="39">
        <v>44753.597222222219</v>
      </c>
      <c r="AD36" s="39">
        <v>44768.458333333343</v>
      </c>
      <c r="AF36" s="36">
        <v>34</v>
      </c>
      <c r="AG36" s="36" t="str">
        <f t="shared" si="3"/>
        <v/>
      </c>
      <c r="AH36" s="43" t="s">
        <v>25</v>
      </c>
      <c r="AI36" s="44"/>
      <c r="AJ36" s="43">
        <v>4620</v>
      </c>
      <c r="AK36" s="43" t="s">
        <v>11200</v>
      </c>
      <c r="AL36" s="43" t="s">
        <v>11201</v>
      </c>
      <c r="AM36" s="39">
        <v>44729.489583333343</v>
      </c>
      <c r="AN36" s="39">
        <v>44748.458333333343</v>
      </c>
    </row>
    <row r="37" spans="1:40" ht="15.6" customHeight="1">
      <c r="D37" s="36">
        <v>35</v>
      </c>
      <c r="E37" s="37">
        <v>4500</v>
      </c>
      <c r="F37" s="51" t="s">
        <v>11202</v>
      </c>
      <c r="G37" s="38" t="s">
        <v>10995</v>
      </c>
      <c r="H37" s="38" t="s">
        <v>11061</v>
      </c>
      <c r="I37" s="37">
        <v>2</v>
      </c>
      <c r="J37" s="39">
        <v>44433.416666666657</v>
      </c>
      <c r="K37" s="39">
        <v>44610.604166666657</v>
      </c>
      <c r="M37" s="36">
        <v>1</v>
      </c>
      <c r="N37" s="53" t="s">
        <v>92</v>
      </c>
      <c r="O37" s="53" t="s">
        <v>358</v>
      </c>
      <c r="P37" s="53" t="s">
        <v>9576</v>
      </c>
      <c r="Q37" s="53" t="s">
        <v>12</v>
      </c>
      <c r="R37" s="35">
        <v>4</v>
      </c>
      <c r="S37" s="39">
        <v>44322.416666666657</v>
      </c>
      <c r="T37" s="33" t="s">
        <v>93</v>
      </c>
      <c r="V37" s="36">
        <v>35</v>
      </c>
      <c r="W37" s="36" t="str">
        <f t="shared" si="4"/>
        <v>宜蘭縣</v>
      </c>
      <c r="X37" s="43" t="s">
        <v>26</v>
      </c>
      <c r="Y37" s="43">
        <v>2</v>
      </c>
      <c r="Z37" s="43">
        <v>4959</v>
      </c>
      <c r="AA37" s="43" t="s">
        <v>11203</v>
      </c>
      <c r="AB37" s="43" t="s">
        <v>11204</v>
      </c>
      <c r="AC37" s="39">
        <v>44753.476388888892</v>
      </c>
      <c r="AD37" s="39">
        <v>44770.458333333343</v>
      </c>
      <c r="AF37" s="36">
        <v>35</v>
      </c>
      <c r="AG37" s="36" t="str">
        <f t="shared" si="3"/>
        <v>台南市</v>
      </c>
      <c r="AH37" s="43" t="s">
        <v>25</v>
      </c>
      <c r="AI37" s="44">
        <v>2</v>
      </c>
      <c r="AJ37" s="43">
        <v>4545</v>
      </c>
      <c r="AK37" s="43" t="s">
        <v>11205</v>
      </c>
      <c r="AL37" s="43" t="s">
        <v>11206</v>
      </c>
      <c r="AM37" s="39">
        <v>44728.373611111107</v>
      </c>
      <c r="AN37" s="39">
        <v>44750.458333333343</v>
      </c>
    </row>
    <row r="38" spans="1:40" ht="15.6" customHeight="1">
      <c r="D38" s="36">
        <v>36</v>
      </c>
      <c r="E38" s="37">
        <v>4723</v>
      </c>
      <c r="F38" s="38" t="s">
        <v>11207</v>
      </c>
      <c r="G38" s="38" t="s">
        <v>10960</v>
      </c>
      <c r="H38" s="38" t="s">
        <v>11208</v>
      </c>
      <c r="I38" s="37">
        <v>2</v>
      </c>
      <c r="J38" s="39">
        <v>44432.375</v>
      </c>
      <c r="K38" s="39">
        <v>44607.4375</v>
      </c>
      <c r="M38" s="36">
        <v>2</v>
      </c>
      <c r="N38" s="53" t="s">
        <v>11209</v>
      </c>
      <c r="O38" s="53" t="s">
        <v>11210</v>
      </c>
      <c r="P38" s="53" t="s">
        <v>10997</v>
      </c>
      <c r="Q38" s="53" t="s">
        <v>11076</v>
      </c>
      <c r="R38" s="35">
        <v>2</v>
      </c>
      <c r="S38" s="39">
        <v>44424.375</v>
      </c>
      <c r="T38" s="33" t="s">
        <v>93</v>
      </c>
      <c r="V38" s="36">
        <v>36</v>
      </c>
      <c r="W38" s="36" t="str">
        <f t="shared" si="4"/>
        <v>桃園市</v>
      </c>
      <c r="X38" s="43" t="s">
        <v>26</v>
      </c>
      <c r="Y38" s="43">
        <v>2</v>
      </c>
      <c r="Z38" s="43">
        <v>4735</v>
      </c>
      <c r="AA38" s="43" t="s">
        <v>11211</v>
      </c>
      <c r="AB38" s="43" t="s">
        <v>11212</v>
      </c>
      <c r="AC38" s="39">
        <v>44767.488194444442</v>
      </c>
      <c r="AD38" s="39">
        <v>44783.458333333343</v>
      </c>
      <c r="AF38" s="36">
        <v>36</v>
      </c>
      <c r="AG38" s="36" t="str">
        <f t="shared" si="3"/>
        <v>新北市</v>
      </c>
      <c r="AH38" s="43" t="s">
        <v>25</v>
      </c>
      <c r="AI38" s="44">
        <v>2</v>
      </c>
      <c r="AJ38" s="43">
        <v>2191</v>
      </c>
      <c r="AK38" s="43" t="s">
        <v>11213</v>
      </c>
      <c r="AL38" s="43" t="s">
        <v>11214</v>
      </c>
      <c r="AM38" s="39">
        <v>44740.438194444447</v>
      </c>
      <c r="AN38" s="39">
        <v>44756.458333333343</v>
      </c>
    </row>
    <row r="39" spans="1:40" ht="15.6" customHeight="1">
      <c r="D39" s="36">
        <v>37</v>
      </c>
      <c r="E39" s="37">
        <v>4711</v>
      </c>
      <c r="F39" s="38" t="s">
        <v>11215</v>
      </c>
      <c r="G39" s="38" t="s">
        <v>11023</v>
      </c>
      <c r="H39" s="38" t="s">
        <v>11216</v>
      </c>
      <c r="I39" s="37">
        <v>2</v>
      </c>
      <c r="J39" s="39">
        <v>44433.583333333343</v>
      </c>
      <c r="K39" s="39">
        <v>44609.458333333343</v>
      </c>
      <c r="M39" s="36">
        <v>3</v>
      </c>
      <c r="N39" s="53" t="s">
        <v>11217</v>
      </c>
      <c r="O39" s="53" t="s">
        <v>11218</v>
      </c>
      <c r="P39" s="53" t="s">
        <v>11074</v>
      </c>
      <c r="Q39" s="53" t="s">
        <v>11089</v>
      </c>
      <c r="R39" s="35">
        <v>2</v>
      </c>
      <c r="S39" s="39">
        <v>44426.375</v>
      </c>
      <c r="T39" s="33" t="s">
        <v>93</v>
      </c>
      <c r="V39" s="36">
        <v>37</v>
      </c>
      <c r="W39" s="36" t="str">
        <f t="shared" si="4"/>
        <v>苗栗縣</v>
      </c>
      <c r="X39" s="43" t="s">
        <v>26</v>
      </c>
      <c r="Y39" s="43">
        <v>2</v>
      </c>
      <c r="Z39" s="43">
        <v>5022</v>
      </c>
      <c r="AA39" s="43" t="s">
        <v>11219</v>
      </c>
      <c r="AB39" s="43" t="s">
        <v>11220</v>
      </c>
      <c r="AC39" s="39">
        <v>44782.362500000003</v>
      </c>
      <c r="AD39" s="39">
        <v>44788.625</v>
      </c>
      <c r="AF39" s="36">
        <v>37</v>
      </c>
      <c r="AG39" s="36" t="str">
        <f t="shared" si="3"/>
        <v/>
      </c>
      <c r="AH39" s="43" t="s">
        <v>25</v>
      </c>
      <c r="AI39" s="44"/>
      <c r="AJ39" s="43">
        <v>4758</v>
      </c>
      <c r="AK39" s="43" t="s">
        <v>11221</v>
      </c>
      <c r="AL39" s="43" t="s">
        <v>11222</v>
      </c>
      <c r="AM39" s="39">
        <v>44753.499305555553</v>
      </c>
      <c r="AN39" s="39">
        <v>44761.625</v>
      </c>
    </row>
    <row r="40" spans="1:40" ht="15.6" customHeight="1">
      <c r="D40" s="36">
        <v>38</v>
      </c>
      <c r="E40" s="37">
        <v>3762</v>
      </c>
      <c r="F40" s="38" t="s">
        <v>11223</v>
      </c>
      <c r="G40" s="38" t="s">
        <v>10995</v>
      </c>
      <c r="H40" s="38" t="s">
        <v>11224</v>
      </c>
      <c r="I40" s="37">
        <v>2</v>
      </c>
      <c r="J40" s="39">
        <v>44434.583333333343</v>
      </c>
      <c r="K40" s="39">
        <v>44578.583333333343</v>
      </c>
      <c r="M40" s="36">
        <v>4</v>
      </c>
      <c r="N40" s="53" t="s">
        <v>11225</v>
      </c>
      <c r="O40" s="53" t="s">
        <v>11226</v>
      </c>
      <c r="P40" s="53" t="s">
        <v>10995</v>
      </c>
      <c r="Q40" s="53" t="s">
        <v>11061</v>
      </c>
      <c r="R40" s="35">
        <v>2</v>
      </c>
      <c r="S40" s="39">
        <v>44427.395833333343</v>
      </c>
      <c r="T40" s="33" t="s">
        <v>93</v>
      </c>
      <c r="V40" s="36">
        <v>38</v>
      </c>
      <c r="W40" s="36" t="str">
        <f t="shared" si="4"/>
        <v>桃園市</v>
      </c>
      <c r="X40" s="43" t="s">
        <v>26</v>
      </c>
      <c r="Y40" s="43">
        <v>2</v>
      </c>
      <c r="Z40" s="43">
        <v>4999</v>
      </c>
      <c r="AA40" s="43" t="s">
        <v>11227</v>
      </c>
      <c r="AB40" s="43" t="s">
        <v>11228</v>
      </c>
      <c r="AC40" s="39">
        <v>44767.560416666667</v>
      </c>
      <c r="AD40" s="39">
        <v>44790.625</v>
      </c>
      <c r="AF40" s="36">
        <v>38</v>
      </c>
      <c r="AG40" s="36" t="str">
        <f t="shared" si="3"/>
        <v/>
      </c>
      <c r="AH40" s="43" t="s">
        <v>25</v>
      </c>
      <c r="AI40" s="44"/>
      <c r="AJ40" s="43">
        <v>3588</v>
      </c>
      <c r="AK40" s="43" t="s">
        <v>11229</v>
      </c>
      <c r="AL40" s="43" t="s">
        <v>11230</v>
      </c>
      <c r="AM40" s="39">
        <v>44733.488194444442</v>
      </c>
      <c r="AN40" s="39">
        <v>44767.458333333343</v>
      </c>
    </row>
    <row r="41" spans="1:40" ht="15.6" customHeight="1">
      <c r="D41" s="36">
        <v>39</v>
      </c>
      <c r="E41" s="37">
        <v>4729</v>
      </c>
      <c r="F41" s="38" t="s">
        <v>11231</v>
      </c>
      <c r="G41" s="38" t="s">
        <v>11033</v>
      </c>
      <c r="H41" s="38" t="s">
        <v>11232</v>
      </c>
      <c r="I41" s="37">
        <v>2</v>
      </c>
      <c r="J41" s="39">
        <v>44434.583333333343</v>
      </c>
      <c r="K41" s="39">
        <v>44578.583333333343</v>
      </c>
      <c r="M41" s="36">
        <v>5</v>
      </c>
      <c r="N41" s="40" t="s">
        <v>11123</v>
      </c>
      <c r="O41" s="40" t="s">
        <v>11233</v>
      </c>
      <c r="P41" s="40" t="s">
        <v>11014</v>
      </c>
      <c r="Q41" s="40" t="s">
        <v>11234</v>
      </c>
      <c r="R41" s="41">
        <v>1</v>
      </c>
      <c r="S41" s="42">
        <v>44431.583333333343</v>
      </c>
      <c r="T41" s="33" t="s">
        <v>93</v>
      </c>
      <c r="V41" s="36">
        <v>39</v>
      </c>
      <c r="W41" s="36" t="str">
        <f t="shared" si="4"/>
        <v>新竹縣</v>
      </c>
      <c r="X41" s="43" t="s">
        <v>26</v>
      </c>
      <c r="Y41" s="43">
        <v>2</v>
      </c>
      <c r="Z41" s="43">
        <v>5002</v>
      </c>
      <c r="AA41" s="43" t="s">
        <v>11235</v>
      </c>
      <c r="AB41" s="43" t="s">
        <v>11236</v>
      </c>
      <c r="AC41" s="39">
        <v>44777.468055555553</v>
      </c>
      <c r="AD41" s="39">
        <v>44795.458333333343</v>
      </c>
      <c r="AF41" s="36">
        <v>39</v>
      </c>
      <c r="AG41" s="36" t="str">
        <f t="shared" si="3"/>
        <v/>
      </c>
      <c r="AH41" s="43" t="s">
        <v>25</v>
      </c>
      <c r="AI41" s="44">
        <v>1</v>
      </c>
      <c r="AJ41" s="43" t="s">
        <v>11237</v>
      </c>
      <c r="AK41" s="43" t="s">
        <v>11182</v>
      </c>
      <c r="AL41" s="43" t="s">
        <v>11238</v>
      </c>
      <c r="AM41" s="39">
        <v>44757.459722222222</v>
      </c>
      <c r="AN41" s="39">
        <v>44771.458333333343</v>
      </c>
    </row>
    <row r="42" spans="1:40" ht="15.6" customHeight="1">
      <c r="D42" s="36">
        <v>40</v>
      </c>
      <c r="E42" s="37">
        <v>4596</v>
      </c>
      <c r="F42" s="38" t="s">
        <v>11239</v>
      </c>
      <c r="G42" s="38" t="s">
        <v>10960</v>
      </c>
      <c r="H42" s="38" t="s">
        <v>11240</v>
      </c>
      <c r="I42" s="37">
        <v>2</v>
      </c>
      <c r="J42" s="39">
        <v>44435.583333333343</v>
      </c>
      <c r="K42" s="39">
        <v>44607.458333333343</v>
      </c>
      <c r="M42" s="36">
        <v>6</v>
      </c>
      <c r="N42" s="53" t="s">
        <v>11241</v>
      </c>
      <c r="O42" s="53" t="s">
        <v>11242</v>
      </c>
      <c r="P42" s="53" t="s">
        <v>10960</v>
      </c>
      <c r="Q42" s="53" t="s">
        <v>11208</v>
      </c>
      <c r="R42" s="35">
        <v>2</v>
      </c>
      <c r="S42" s="39">
        <v>44432.375</v>
      </c>
      <c r="T42" s="33" t="s">
        <v>93</v>
      </c>
      <c r="V42" s="36">
        <v>40</v>
      </c>
      <c r="W42" s="36" t="str">
        <f t="shared" si="4"/>
        <v>雲林縣</v>
      </c>
      <c r="X42" s="43" t="s">
        <v>26</v>
      </c>
      <c r="Y42" s="43">
        <v>2</v>
      </c>
      <c r="Z42" s="43">
        <v>5029</v>
      </c>
      <c r="AA42" s="43" t="s">
        <v>11243</v>
      </c>
      <c r="AB42" s="43" t="s">
        <v>11244</v>
      </c>
      <c r="AC42" s="39">
        <v>44782.484027777777</v>
      </c>
      <c r="AD42" s="39">
        <v>44802.625</v>
      </c>
      <c r="AF42" s="36">
        <v>40</v>
      </c>
      <c r="AG42" s="36" t="str">
        <f t="shared" si="3"/>
        <v>新北市</v>
      </c>
      <c r="AH42" s="43" t="s">
        <v>25</v>
      </c>
      <c r="AI42" s="44">
        <v>2</v>
      </c>
      <c r="AJ42" s="43" t="s">
        <v>11245</v>
      </c>
      <c r="AK42" s="43" t="s">
        <v>11246</v>
      </c>
      <c r="AL42" s="43" t="s">
        <v>11247</v>
      </c>
      <c r="AM42" s="39">
        <v>44753.682638888888</v>
      </c>
      <c r="AN42" s="39">
        <v>44775.458333333343</v>
      </c>
    </row>
    <row r="43" spans="1:40" ht="15.6" customHeight="1">
      <c r="D43" s="36">
        <v>41</v>
      </c>
      <c r="E43" s="37">
        <v>4580</v>
      </c>
      <c r="F43" s="38" t="s">
        <v>11248</v>
      </c>
      <c r="G43" s="38" t="s">
        <v>10960</v>
      </c>
      <c r="H43" s="38" t="s">
        <v>11249</v>
      </c>
      <c r="I43" s="37">
        <v>2</v>
      </c>
      <c r="J43" s="39">
        <v>44435.583333333343</v>
      </c>
      <c r="K43" s="39">
        <v>44608.458333333343</v>
      </c>
      <c r="M43" s="36">
        <v>7</v>
      </c>
      <c r="N43" s="53" t="s">
        <v>11250</v>
      </c>
      <c r="O43" s="53" t="s">
        <v>11251</v>
      </c>
      <c r="P43" s="53" t="s">
        <v>11049</v>
      </c>
      <c r="Q43" s="53" t="s">
        <v>11252</v>
      </c>
      <c r="R43" s="35">
        <v>2</v>
      </c>
      <c r="S43" s="39">
        <v>44432.541666666657</v>
      </c>
      <c r="T43" s="33" t="s">
        <v>93</v>
      </c>
      <c r="V43" s="36">
        <v>41</v>
      </c>
      <c r="W43" s="36" t="str">
        <f t="shared" si="4"/>
        <v>高雄市</v>
      </c>
      <c r="X43" s="43" t="s">
        <v>26</v>
      </c>
      <c r="Y43" s="43">
        <v>2</v>
      </c>
      <c r="Z43" s="43">
        <v>5036</v>
      </c>
      <c r="AA43" s="43" t="s">
        <v>11253</v>
      </c>
      <c r="AB43" s="43" t="s">
        <v>11254</v>
      </c>
      <c r="AC43" s="39">
        <v>44789.367361111108</v>
      </c>
      <c r="AD43" s="39">
        <v>44802.625</v>
      </c>
      <c r="AF43" s="36">
        <v>41</v>
      </c>
      <c r="AG43" s="36" t="str">
        <f t="shared" si="3"/>
        <v>新竹市</v>
      </c>
      <c r="AH43" s="43" t="s">
        <v>25</v>
      </c>
      <c r="AI43" s="44">
        <v>2</v>
      </c>
      <c r="AJ43" s="43" t="s">
        <v>11255</v>
      </c>
      <c r="AK43" s="43" t="s">
        <v>11256</v>
      </c>
      <c r="AL43" s="43" t="s">
        <v>11257</v>
      </c>
      <c r="AM43" s="39">
        <v>44763.665277777778</v>
      </c>
      <c r="AN43" s="39">
        <v>44781.625</v>
      </c>
    </row>
    <row r="44" spans="1:40" ht="15.6" customHeight="1">
      <c r="D44" s="36">
        <v>42</v>
      </c>
      <c r="E44" s="37">
        <v>4860</v>
      </c>
      <c r="F44" s="38" t="s">
        <v>11258</v>
      </c>
      <c r="G44" s="38" t="s">
        <v>10997</v>
      </c>
      <c r="H44" s="38" t="s">
        <v>11259</v>
      </c>
      <c r="I44" s="37">
        <v>2</v>
      </c>
      <c r="J44" s="39">
        <v>44431.395833333343</v>
      </c>
      <c r="K44" s="39">
        <v>44615.4375</v>
      </c>
      <c r="M44" s="36">
        <v>8</v>
      </c>
      <c r="N44" s="53" t="s">
        <v>11260</v>
      </c>
      <c r="O44" s="53" t="s">
        <v>11261</v>
      </c>
      <c r="P44" s="53" t="s">
        <v>10978</v>
      </c>
      <c r="Q44" s="53" t="s">
        <v>11051</v>
      </c>
      <c r="R44" s="35">
        <v>0</v>
      </c>
      <c r="S44" s="39">
        <v>44785</v>
      </c>
      <c r="T44" s="33" t="s">
        <v>93</v>
      </c>
      <c r="V44" s="36">
        <v>42</v>
      </c>
      <c r="W44" s="36" t="str">
        <f t="shared" si="4"/>
        <v>台北市</v>
      </c>
      <c r="X44" s="43" t="s">
        <v>26</v>
      </c>
      <c r="Y44" s="43">
        <v>2</v>
      </c>
      <c r="Z44" s="43">
        <v>5023</v>
      </c>
      <c r="AA44" s="43" t="s">
        <v>11262</v>
      </c>
      <c r="AB44" s="43" t="s">
        <v>11263</v>
      </c>
      <c r="AC44" s="39">
        <v>44784.495833333327</v>
      </c>
      <c r="AD44" s="39">
        <v>44803.458333333343</v>
      </c>
      <c r="AF44" s="36">
        <v>42</v>
      </c>
      <c r="AG44" s="36" t="str">
        <f t="shared" si="3"/>
        <v>新北市</v>
      </c>
      <c r="AH44" s="43" t="s">
        <v>25</v>
      </c>
      <c r="AI44" s="44">
        <v>2</v>
      </c>
      <c r="AJ44" s="43" t="s">
        <v>11264</v>
      </c>
      <c r="AK44" s="43" t="s">
        <v>11265</v>
      </c>
      <c r="AL44" s="43" t="s">
        <v>11266</v>
      </c>
      <c r="AM44" s="39">
        <v>44764.447222222218</v>
      </c>
      <c r="AN44" s="39">
        <v>44782.458333333343</v>
      </c>
    </row>
    <row r="45" spans="1:40" ht="15.6" customHeight="1">
      <c r="D45" s="36">
        <v>43</v>
      </c>
      <c r="E45" s="37">
        <v>4869</v>
      </c>
      <c r="F45" s="38" t="s">
        <v>11267</v>
      </c>
      <c r="G45" s="38" t="s">
        <v>10997</v>
      </c>
      <c r="H45" s="38" t="s">
        <v>11268</v>
      </c>
      <c r="I45" s="37">
        <v>2</v>
      </c>
      <c r="J45" s="39">
        <v>44431.395833333343</v>
      </c>
      <c r="K45" s="39">
        <v>44616.458333333343</v>
      </c>
      <c r="M45" s="36">
        <v>9</v>
      </c>
      <c r="N45" s="53" t="s">
        <v>11269</v>
      </c>
      <c r="O45" s="53" t="s">
        <v>11270</v>
      </c>
      <c r="P45" s="53" t="s">
        <v>10997</v>
      </c>
      <c r="Q45" s="53" t="s">
        <v>10998</v>
      </c>
      <c r="R45" s="35">
        <v>0</v>
      </c>
      <c r="S45" s="39">
        <v>44791</v>
      </c>
      <c r="T45" s="33" t="s">
        <v>93</v>
      </c>
      <c r="V45" s="36">
        <v>43</v>
      </c>
      <c r="W45" s="36" t="str">
        <f t="shared" si="4"/>
        <v>新北市</v>
      </c>
      <c r="X45" s="43" t="s">
        <v>26</v>
      </c>
      <c r="Y45" s="43">
        <v>2</v>
      </c>
      <c r="Z45" s="43">
        <v>5040</v>
      </c>
      <c r="AA45" s="43" t="s">
        <v>11271</v>
      </c>
      <c r="AB45" s="43" t="s">
        <v>11272</v>
      </c>
      <c r="AC45" s="39">
        <v>44790.572222222218</v>
      </c>
      <c r="AD45" s="39">
        <v>44809.458333333343</v>
      </c>
      <c r="AF45" s="36">
        <v>43</v>
      </c>
      <c r="AG45" s="36" t="str">
        <f t="shared" si="3"/>
        <v/>
      </c>
      <c r="AH45" s="43" t="s">
        <v>25</v>
      </c>
      <c r="AI45" s="44"/>
      <c r="AJ45" s="43">
        <v>2385</v>
      </c>
      <c r="AK45" s="43" t="s">
        <v>11273</v>
      </c>
      <c r="AL45" s="43" t="s">
        <v>11274</v>
      </c>
      <c r="AM45" s="39">
        <v>44755.374305555553</v>
      </c>
      <c r="AN45" s="39">
        <v>44782.625</v>
      </c>
    </row>
    <row r="46" spans="1:40" ht="15.6" customHeight="1">
      <c r="D46" s="36">
        <v>44</v>
      </c>
      <c r="E46" s="37">
        <v>3542</v>
      </c>
      <c r="F46" s="38" t="s">
        <v>11275</v>
      </c>
      <c r="G46" s="38" t="s">
        <v>11049</v>
      </c>
      <c r="H46" s="38" t="s">
        <v>11276</v>
      </c>
      <c r="I46" s="37">
        <v>2</v>
      </c>
      <c r="J46" s="39">
        <v>44432.541666666657</v>
      </c>
      <c r="K46" s="39">
        <v>44608.479166666657</v>
      </c>
      <c r="M46" s="36">
        <v>10</v>
      </c>
      <c r="N46" s="53" t="s">
        <v>11277</v>
      </c>
      <c r="O46" s="53" t="s">
        <v>11278</v>
      </c>
      <c r="P46" s="53" t="s">
        <v>10969</v>
      </c>
      <c r="Q46" s="53" t="s">
        <v>11042</v>
      </c>
      <c r="R46" s="35">
        <v>0</v>
      </c>
      <c r="S46" s="39">
        <v>44791</v>
      </c>
      <c r="T46" s="33" t="s">
        <v>93</v>
      </c>
      <c r="V46" s="36">
        <v>44</v>
      </c>
      <c r="W46" s="36" t="str">
        <f t="shared" si="4"/>
        <v>桃園市</v>
      </c>
      <c r="X46" s="43" t="s">
        <v>26</v>
      </c>
      <c r="Y46" s="43">
        <v>2</v>
      </c>
      <c r="Z46" s="43">
        <v>5034</v>
      </c>
      <c r="AA46" s="43" t="s">
        <v>11279</v>
      </c>
      <c r="AB46" s="43" t="s">
        <v>11280</v>
      </c>
      <c r="AC46" s="39">
        <v>44804.740972222222</v>
      </c>
      <c r="AD46" s="39">
        <v>44823.458333333343</v>
      </c>
      <c r="AF46" s="36">
        <v>44</v>
      </c>
      <c r="AG46" s="36" t="str">
        <f t="shared" si="3"/>
        <v/>
      </c>
      <c r="AH46" s="43" t="s">
        <v>25</v>
      </c>
      <c r="AI46" s="44">
        <v>1</v>
      </c>
      <c r="AJ46" s="43" t="s">
        <v>11281</v>
      </c>
      <c r="AK46" s="43" t="s">
        <v>11282</v>
      </c>
      <c r="AL46" s="43" t="s">
        <v>11283</v>
      </c>
      <c r="AM46" s="39">
        <v>44756.419444444437</v>
      </c>
      <c r="AN46" s="39">
        <v>44783.458333333343</v>
      </c>
    </row>
    <row r="47" spans="1:40" ht="15.6" customHeight="1">
      <c r="D47" s="36">
        <v>45</v>
      </c>
      <c r="E47" s="37">
        <v>2562</v>
      </c>
      <c r="F47" s="38" t="s">
        <v>11284</v>
      </c>
      <c r="G47" s="38" t="s">
        <v>10997</v>
      </c>
      <c r="H47" s="38" t="s">
        <v>11285</v>
      </c>
      <c r="I47" s="37">
        <v>2</v>
      </c>
      <c r="J47" s="39">
        <v>44433.416666666657</v>
      </c>
      <c r="K47" s="39">
        <v>44610.451388888891</v>
      </c>
      <c r="M47" s="36">
        <v>11</v>
      </c>
      <c r="N47" s="53" t="s">
        <v>11286</v>
      </c>
      <c r="O47" s="53" t="s">
        <v>11287</v>
      </c>
      <c r="P47" s="53" t="s">
        <v>11058</v>
      </c>
      <c r="Q47" s="53" t="s">
        <v>11069</v>
      </c>
      <c r="R47" s="35">
        <v>2</v>
      </c>
      <c r="S47" s="39">
        <v>44792</v>
      </c>
      <c r="T47" s="33" t="s">
        <v>93</v>
      </c>
      <c r="V47" s="36">
        <v>45</v>
      </c>
      <c r="W47" s="36" t="str">
        <f t="shared" si="4"/>
        <v>桃園市</v>
      </c>
      <c r="X47" s="43" t="s">
        <v>26</v>
      </c>
      <c r="Y47" s="43">
        <v>2</v>
      </c>
      <c r="Z47" s="43">
        <v>5033</v>
      </c>
      <c r="AA47" s="43" t="s">
        <v>11288</v>
      </c>
      <c r="AB47" s="43" t="s">
        <v>11289</v>
      </c>
      <c r="AC47" s="39">
        <v>44810.676388888889</v>
      </c>
      <c r="AD47" s="39">
        <v>44831.458333333343</v>
      </c>
      <c r="AF47" s="36">
        <v>45</v>
      </c>
      <c r="AG47" s="36" t="str">
        <f t="shared" si="3"/>
        <v>台南市</v>
      </c>
      <c r="AH47" s="43" t="s">
        <v>25</v>
      </c>
      <c r="AI47" s="44">
        <v>2</v>
      </c>
      <c r="AJ47" s="43">
        <v>4613</v>
      </c>
      <c r="AK47" s="43" t="s">
        <v>11290</v>
      </c>
      <c r="AL47" s="43" t="s">
        <v>11291</v>
      </c>
      <c r="AM47" s="39">
        <v>44769.338194444441</v>
      </c>
      <c r="AN47" s="39">
        <v>44790.458333333343</v>
      </c>
    </row>
    <row r="48" spans="1:40" ht="15.6" customHeight="1">
      <c r="D48" s="36">
        <v>46</v>
      </c>
      <c r="E48" s="37">
        <v>2282</v>
      </c>
      <c r="F48" s="38" t="s">
        <v>11292</v>
      </c>
      <c r="G48" s="38" t="s">
        <v>10997</v>
      </c>
      <c r="H48" s="38" t="s">
        <v>10998</v>
      </c>
      <c r="I48" s="37">
        <v>2</v>
      </c>
      <c r="J48" s="39">
        <v>44434.395833333343</v>
      </c>
      <c r="K48" s="39">
        <v>44614.4375</v>
      </c>
      <c r="M48" s="36">
        <v>12</v>
      </c>
      <c r="N48" s="53" t="s">
        <v>11293</v>
      </c>
      <c r="O48" s="53" t="s">
        <v>11294</v>
      </c>
      <c r="P48" s="53" t="s">
        <v>10960</v>
      </c>
      <c r="Q48" s="53" t="s">
        <v>11295</v>
      </c>
      <c r="R48" s="35">
        <v>0</v>
      </c>
      <c r="S48" s="39">
        <v>44796</v>
      </c>
      <c r="T48" s="33" t="s">
        <v>93</v>
      </c>
      <c r="V48" s="36">
        <v>46</v>
      </c>
      <c r="W48" s="36" t="str">
        <f t="shared" si="4"/>
        <v>台南市</v>
      </c>
      <c r="X48" s="43" t="s">
        <v>26</v>
      </c>
      <c r="Y48" s="43">
        <v>2</v>
      </c>
      <c r="Z48" s="43">
        <v>5037</v>
      </c>
      <c r="AA48" s="43" t="s">
        <v>11296</v>
      </c>
      <c r="AB48" s="43" t="s">
        <v>11297</v>
      </c>
      <c r="AC48" s="39">
        <v>44805.624305555553</v>
      </c>
      <c r="AD48" s="39">
        <v>44832.625</v>
      </c>
      <c r="AF48" s="36">
        <v>46</v>
      </c>
      <c r="AG48" s="36" t="str">
        <f t="shared" si="3"/>
        <v/>
      </c>
      <c r="AH48" s="43" t="s">
        <v>25</v>
      </c>
      <c r="AI48" s="44"/>
      <c r="AJ48" s="43">
        <v>4985</v>
      </c>
      <c r="AK48" s="43" t="s">
        <v>11298</v>
      </c>
      <c r="AL48" s="43" t="s">
        <v>11299</v>
      </c>
      <c r="AM48" s="39">
        <v>44775.700694444437</v>
      </c>
      <c r="AN48" s="39">
        <v>44791.625</v>
      </c>
    </row>
    <row r="49" spans="4:40" ht="15.6" customHeight="1">
      <c r="D49" s="36">
        <v>47</v>
      </c>
      <c r="E49" s="37">
        <v>2166</v>
      </c>
      <c r="F49" s="38" t="s">
        <v>11300</v>
      </c>
      <c r="G49" s="38" t="s">
        <v>10997</v>
      </c>
      <c r="H49" s="38" t="s">
        <v>11164</v>
      </c>
      <c r="I49" s="37">
        <v>2</v>
      </c>
      <c r="J49" s="39">
        <v>44434.416666666657</v>
      </c>
      <c r="K49" s="39">
        <v>44609.451388888891</v>
      </c>
      <c r="N49" s="54"/>
      <c r="O49" s="55"/>
      <c r="P49" s="55"/>
      <c r="Q49" s="55"/>
      <c r="R49" s="55"/>
      <c r="S49" s="56"/>
      <c r="T49" s="56"/>
      <c r="V49" s="36">
        <v>47</v>
      </c>
      <c r="W49" s="36" t="str">
        <f t="shared" si="4"/>
        <v>台中市</v>
      </c>
      <c r="X49" s="43" t="s">
        <v>26</v>
      </c>
      <c r="Y49" s="43">
        <v>2</v>
      </c>
      <c r="Z49" s="43">
        <v>5038</v>
      </c>
      <c r="AA49" s="43" t="s">
        <v>11301</v>
      </c>
      <c r="AB49" s="43" t="s">
        <v>11302</v>
      </c>
      <c r="AC49" s="39">
        <v>44811.501388888893</v>
      </c>
      <c r="AD49" s="39">
        <v>44832.625</v>
      </c>
      <c r="AF49" s="36">
        <v>47</v>
      </c>
      <c r="AG49" s="36" t="str">
        <f t="shared" si="3"/>
        <v>新北市</v>
      </c>
      <c r="AH49" s="43" t="s">
        <v>25</v>
      </c>
      <c r="AI49" s="44">
        <v>2</v>
      </c>
      <c r="AJ49" s="43">
        <v>4836</v>
      </c>
      <c r="AK49" s="43" t="s">
        <v>11303</v>
      </c>
      <c r="AL49" s="43" t="s">
        <v>11304</v>
      </c>
      <c r="AM49" s="39">
        <v>44774.67291666667</v>
      </c>
      <c r="AN49" s="39">
        <v>44796.458333333343</v>
      </c>
    </row>
    <row r="50" spans="4:40" ht="15.6" customHeight="1">
      <c r="D50" s="36">
        <v>48</v>
      </c>
      <c r="E50" s="37">
        <v>4876</v>
      </c>
      <c r="F50" s="38" t="s">
        <v>11305</v>
      </c>
      <c r="G50" s="38" t="s">
        <v>11074</v>
      </c>
      <c r="H50" s="38" t="s">
        <v>11306</v>
      </c>
      <c r="I50" s="37">
        <v>2</v>
      </c>
      <c r="J50" s="39">
        <v>44435.458333333343</v>
      </c>
      <c r="K50" s="39">
        <v>44579.458333333343</v>
      </c>
      <c r="N50" s="54"/>
      <c r="O50" s="55"/>
      <c r="P50" s="55"/>
      <c r="Q50" s="55"/>
      <c r="R50" s="55"/>
      <c r="S50" s="56"/>
      <c r="T50" s="56"/>
      <c r="V50" s="36">
        <v>48</v>
      </c>
      <c r="W50" s="36" t="str">
        <f t="shared" si="4"/>
        <v>高雄市</v>
      </c>
      <c r="X50" s="43" t="s">
        <v>26</v>
      </c>
      <c r="Y50" s="43">
        <v>2</v>
      </c>
      <c r="Z50" s="43">
        <v>5030</v>
      </c>
      <c r="AA50" s="43" t="s">
        <v>11307</v>
      </c>
      <c r="AB50" s="43" t="s">
        <v>11308</v>
      </c>
      <c r="AC50" s="39">
        <v>44823.37777777778</v>
      </c>
      <c r="AD50" s="39">
        <v>44838.625</v>
      </c>
      <c r="AF50" s="36">
        <v>48</v>
      </c>
      <c r="AG50" s="36" t="str">
        <f t="shared" si="3"/>
        <v>台中市</v>
      </c>
      <c r="AH50" s="43" t="s">
        <v>25</v>
      </c>
      <c r="AI50" s="44">
        <v>2</v>
      </c>
      <c r="AJ50" s="43" t="s">
        <v>11067</v>
      </c>
      <c r="AK50" s="43" t="s">
        <v>11068</v>
      </c>
      <c r="AL50" s="43" t="s">
        <v>11309</v>
      </c>
      <c r="AM50" s="39">
        <v>44770.402083333327</v>
      </c>
      <c r="AN50" s="39">
        <v>44797.625</v>
      </c>
    </row>
    <row r="51" spans="4:40" ht="18" customHeight="1">
      <c r="D51" s="36">
        <v>49</v>
      </c>
      <c r="E51" s="37">
        <v>4644</v>
      </c>
      <c r="F51" s="38" t="s">
        <v>11310</v>
      </c>
      <c r="G51" s="38" t="s">
        <v>10939</v>
      </c>
      <c r="H51" s="38" t="s">
        <v>10940</v>
      </c>
      <c r="I51" s="37">
        <v>2</v>
      </c>
      <c r="J51" s="39">
        <v>44440.416666666657</v>
      </c>
      <c r="K51" s="39">
        <v>44607.416666666657</v>
      </c>
      <c r="M51" s="578" t="s">
        <v>11311</v>
      </c>
      <c r="N51" s="579"/>
      <c r="O51" s="579"/>
      <c r="P51" s="579"/>
      <c r="Q51" s="579"/>
      <c r="R51" s="579"/>
      <c r="S51" s="579"/>
      <c r="T51" s="56"/>
      <c r="V51" s="36">
        <v>49</v>
      </c>
      <c r="W51" s="36" t="str">
        <f t="shared" si="4"/>
        <v>台北市</v>
      </c>
      <c r="X51" s="43" t="s">
        <v>26</v>
      </c>
      <c r="Y51" s="43">
        <v>2</v>
      </c>
      <c r="Z51" s="43">
        <v>5006</v>
      </c>
      <c r="AA51" s="43" t="s">
        <v>11312</v>
      </c>
      <c r="AB51" s="43" t="s">
        <v>11313</v>
      </c>
      <c r="AC51" s="39">
        <v>44833.442361111112</v>
      </c>
      <c r="AD51" s="39">
        <v>44846.625</v>
      </c>
      <c r="AF51" s="36">
        <v>49</v>
      </c>
      <c r="AG51" s="36" t="str">
        <f t="shared" si="3"/>
        <v/>
      </c>
      <c r="AH51" s="43" t="s">
        <v>25</v>
      </c>
      <c r="AI51" s="44"/>
      <c r="AJ51" s="43">
        <v>4149</v>
      </c>
      <c r="AK51" s="43" t="s">
        <v>11314</v>
      </c>
      <c r="AL51" s="43" t="s">
        <v>11315</v>
      </c>
      <c r="AM51" s="39">
        <v>44783.388194444437</v>
      </c>
      <c r="AN51" s="39">
        <v>44798.458333333343</v>
      </c>
    </row>
    <row r="52" spans="4:40" ht="15.6" customHeight="1">
      <c r="D52" s="36">
        <v>50</v>
      </c>
      <c r="E52" s="37">
        <v>4657</v>
      </c>
      <c r="F52" s="38" t="s">
        <v>11316</v>
      </c>
      <c r="G52" s="38" t="s">
        <v>10939</v>
      </c>
      <c r="H52" s="38" t="s">
        <v>11127</v>
      </c>
      <c r="I52" s="37">
        <v>2</v>
      </c>
      <c r="J52" s="39">
        <v>44441.416666666657</v>
      </c>
      <c r="K52" s="39">
        <v>44578.479166666657</v>
      </c>
      <c r="M52" s="30" t="s">
        <v>433</v>
      </c>
      <c r="N52" s="30" t="s">
        <v>153</v>
      </c>
      <c r="O52" s="30" t="s">
        <v>154</v>
      </c>
      <c r="P52" s="30" t="s">
        <v>10928</v>
      </c>
      <c r="Q52" s="30" t="s">
        <v>10930</v>
      </c>
      <c r="R52" s="30" t="s">
        <v>10931</v>
      </c>
      <c r="S52" s="30" t="s">
        <v>10933</v>
      </c>
      <c r="T52" s="56"/>
      <c r="V52" s="36">
        <v>50</v>
      </c>
      <c r="W52" s="36" t="str">
        <f t="shared" si="4"/>
        <v>彰化縣</v>
      </c>
      <c r="X52" s="43" t="s">
        <v>26</v>
      </c>
      <c r="Y52" s="43">
        <v>2</v>
      </c>
      <c r="Z52" s="43">
        <v>5032</v>
      </c>
      <c r="AA52" s="43" t="s">
        <v>11317</v>
      </c>
      <c r="AB52" s="43" t="s">
        <v>11318</v>
      </c>
      <c r="AC52" s="39">
        <v>44837.378472222219</v>
      </c>
      <c r="AD52" s="39">
        <v>44847.625</v>
      </c>
      <c r="AF52" s="36">
        <v>50</v>
      </c>
      <c r="AG52" s="36"/>
      <c r="AH52" s="43" t="s">
        <v>25</v>
      </c>
      <c r="AI52" s="44"/>
      <c r="AJ52" s="43">
        <v>3890</v>
      </c>
      <c r="AK52" s="43" t="s">
        <v>958</v>
      </c>
      <c r="AL52" s="43" t="s">
        <v>9287</v>
      </c>
      <c r="AM52" s="39">
        <v>44806.726388888892</v>
      </c>
      <c r="AN52" s="39">
        <v>44806.770833333343</v>
      </c>
    </row>
    <row r="53" spans="4:40" ht="15.6" customHeight="1">
      <c r="D53" s="36">
        <v>51</v>
      </c>
      <c r="E53" s="37">
        <v>4013</v>
      </c>
      <c r="F53" s="38" t="s">
        <v>11319</v>
      </c>
      <c r="G53" s="38" t="s">
        <v>9576</v>
      </c>
      <c r="H53" s="38" t="s">
        <v>11320</v>
      </c>
      <c r="I53" s="37">
        <v>2</v>
      </c>
      <c r="J53" s="39">
        <v>44442.416666666657</v>
      </c>
      <c r="K53" s="39">
        <v>44609.4375</v>
      </c>
      <c r="M53" s="36">
        <v>1</v>
      </c>
      <c r="N53" s="36" t="s">
        <v>11321</v>
      </c>
      <c r="O53" s="53" t="s">
        <v>10962</v>
      </c>
      <c r="P53" s="53" t="s">
        <v>10939</v>
      </c>
      <c r="Q53" s="53" t="s">
        <v>10940</v>
      </c>
      <c r="R53" s="35">
        <v>0</v>
      </c>
      <c r="S53" s="39">
        <v>45078.416666666657</v>
      </c>
      <c r="T53" s="56" t="s">
        <v>61</v>
      </c>
      <c r="V53" s="36">
        <v>51</v>
      </c>
      <c r="W53" s="36" t="str">
        <f t="shared" si="4"/>
        <v>台北市</v>
      </c>
      <c r="X53" s="43" t="s">
        <v>26</v>
      </c>
      <c r="Y53" s="43">
        <v>2</v>
      </c>
      <c r="Z53" s="43">
        <v>5018</v>
      </c>
      <c r="AA53" s="43" t="s">
        <v>11322</v>
      </c>
      <c r="AB53" s="43" t="s">
        <v>11323</v>
      </c>
      <c r="AC53" s="39">
        <v>44833.513888888891</v>
      </c>
      <c r="AD53" s="39">
        <v>44853.625</v>
      </c>
      <c r="AF53" s="36">
        <v>51</v>
      </c>
      <c r="AG53" s="36" t="str">
        <f>IF(    AND((ISNA(VLOOKUP(AJ53,E:E,1,FALSE))),(ISNA(VLOOKUP(AJ53,N:N,1,FALSE))),(ISNA(VLOOKUP(AJ53,Z:Z,1,FALSE)))),"",LEFT(AL53,3))</f>
        <v>新北市</v>
      </c>
      <c r="AH53" s="43" t="s">
        <v>25</v>
      </c>
      <c r="AI53" s="44">
        <v>2</v>
      </c>
      <c r="AJ53" s="43">
        <v>3938</v>
      </c>
      <c r="AK53" s="43" t="s">
        <v>11324</v>
      </c>
      <c r="AL53" s="43" t="s">
        <v>11325</v>
      </c>
      <c r="AM53" s="39">
        <v>44790.650694444441</v>
      </c>
      <c r="AN53" s="39">
        <v>44810.458333333343</v>
      </c>
    </row>
    <row r="54" spans="4:40" ht="15.6" customHeight="1">
      <c r="D54" s="36">
        <v>52</v>
      </c>
      <c r="E54" s="37">
        <v>3147</v>
      </c>
      <c r="F54" s="38" t="s">
        <v>10520</v>
      </c>
      <c r="G54" s="38" t="s">
        <v>9576</v>
      </c>
      <c r="H54" s="38" t="s">
        <v>16</v>
      </c>
      <c r="I54" s="37">
        <v>2</v>
      </c>
      <c r="J54" s="39">
        <v>44438.583333333343</v>
      </c>
      <c r="K54" s="39">
        <v>44617.416666666657</v>
      </c>
      <c r="M54" s="36">
        <v>2</v>
      </c>
      <c r="N54" s="36" t="s">
        <v>11326</v>
      </c>
      <c r="O54" s="53" t="s">
        <v>11327</v>
      </c>
      <c r="P54" s="53" t="s">
        <v>9576</v>
      </c>
      <c r="Q54" s="53" t="s">
        <v>12</v>
      </c>
      <c r="R54" s="35">
        <v>0</v>
      </c>
      <c r="S54" s="39">
        <v>45134.625</v>
      </c>
      <c r="T54" s="56" t="s">
        <v>61</v>
      </c>
      <c r="V54" s="36">
        <v>52</v>
      </c>
      <c r="W54" s="36" t="str">
        <f t="shared" si="4"/>
        <v>桃園市</v>
      </c>
      <c r="X54" s="43" t="s">
        <v>26</v>
      </c>
      <c r="Y54" s="43">
        <v>2</v>
      </c>
      <c r="Z54" s="43">
        <v>4964</v>
      </c>
      <c r="AA54" s="43" t="s">
        <v>11328</v>
      </c>
      <c r="AB54" s="43" t="s">
        <v>11329</v>
      </c>
      <c r="AC54" s="39">
        <v>44832.388194444437</v>
      </c>
      <c r="AD54" s="39">
        <v>44861.458333333343</v>
      </c>
      <c r="AF54" s="36">
        <v>52</v>
      </c>
      <c r="AG54" s="36" t="str">
        <f t="shared" ref="AG54:AG85" si="5">IF( AND((ISNA(VLOOKUP(AJ54,E:E,1,FALSE))),(ISNA(VLOOKUP(AJ54,N:N,1,FALSE))),(ISNA(VLOOKUP(AJ54,Z:Z,1,FALSE)))),"",LEFT(AL54,3))</f>
        <v>台北市</v>
      </c>
      <c r="AH54" s="43" t="s">
        <v>25</v>
      </c>
      <c r="AI54" s="44">
        <v>2</v>
      </c>
      <c r="AJ54" s="43">
        <v>4053</v>
      </c>
      <c r="AK54" s="43" t="s">
        <v>11330</v>
      </c>
      <c r="AL54" s="43" t="s">
        <v>11331</v>
      </c>
      <c r="AM54" s="39">
        <v>44782.417361111111</v>
      </c>
      <c r="AN54" s="39">
        <v>44811.375</v>
      </c>
    </row>
    <row r="55" spans="4:40" ht="15.6" customHeight="1">
      <c r="D55" s="36">
        <v>53</v>
      </c>
      <c r="E55" s="37">
        <v>4640</v>
      </c>
      <c r="F55" s="38" t="s">
        <v>11332</v>
      </c>
      <c r="G55" s="38" t="s">
        <v>10939</v>
      </c>
      <c r="H55" s="38" t="s">
        <v>11016</v>
      </c>
      <c r="I55" s="37">
        <v>2</v>
      </c>
      <c r="J55" s="39">
        <v>44440.375</v>
      </c>
      <c r="K55" s="39">
        <v>44616.4375</v>
      </c>
      <c r="M55" s="36">
        <v>3</v>
      </c>
      <c r="N55" s="36" t="s">
        <v>11333</v>
      </c>
      <c r="O55" s="53" t="s">
        <v>11334</v>
      </c>
      <c r="P55" s="53" t="s">
        <v>11040</v>
      </c>
      <c r="Q55" s="53" t="s">
        <v>11295</v>
      </c>
      <c r="R55" s="35">
        <v>0</v>
      </c>
      <c r="S55" s="39">
        <v>45148.458333333343</v>
      </c>
      <c r="T55" s="56" t="s">
        <v>61</v>
      </c>
      <c r="V55" s="36">
        <v>53</v>
      </c>
      <c r="W55" s="36" t="str">
        <f t="shared" si="4"/>
        <v>台南市</v>
      </c>
      <c r="X55" s="43" t="s">
        <v>26</v>
      </c>
      <c r="Y55" s="43">
        <v>2</v>
      </c>
      <c r="Z55" s="43">
        <v>5044</v>
      </c>
      <c r="AA55" s="43" t="s">
        <v>11335</v>
      </c>
      <c r="AB55" s="43" t="s">
        <v>11336</v>
      </c>
      <c r="AC55" s="39">
        <v>44848.607638888891</v>
      </c>
      <c r="AD55" s="39">
        <v>44865.625</v>
      </c>
      <c r="AF55" s="36">
        <v>53</v>
      </c>
      <c r="AG55" s="36" t="str">
        <f t="shared" si="5"/>
        <v>桃園市</v>
      </c>
      <c r="AH55" s="43" t="s">
        <v>25</v>
      </c>
      <c r="AI55" s="44">
        <v>2</v>
      </c>
      <c r="AJ55" s="43">
        <v>4236</v>
      </c>
      <c r="AK55" s="43" t="s">
        <v>11337</v>
      </c>
      <c r="AL55" s="43" t="s">
        <v>11338</v>
      </c>
      <c r="AM55" s="39">
        <v>44805.604166666657</v>
      </c>
      <c r="AN55" s="39">
        <v>44819.625</v>
      </c>
    </row>
    <row r="56" spans="4:40" ht="15.6" customHeight="1">
      <c r="D56" s="36">
        <v>54</v>
      </c>
      <c r="E56" s="37">
        <v>4647</v>
      </c>
      <c r="F56" s="38" t="s">
        <v>11339</v>
      </c>
      <c r="G56" s="38" t="s">
        <v>10939</v>
      </c>
      <c r="H56" s="38" t="s">
        <v>11016</v>
      </c>
      <c r="I56" s="37">
        <v>2</v>
      </c>
      <c r="J56" s="39">
        <v>44440.583333333343</v>
      </c>
      <c r="K56" s="39">
        <v>44606.458333333343</v>
      </c>
      <c r="M56" s="36">
        <v>4</v>
      </c>
      <c r="N56" s="44" t="s">
        <v>11340</v>
      </c>
      <c r="O56" s="43" t="s">
        <v>11341</v>
      </c>
      <c r="P56" s="57" t="s">
        <v>10995</v>
      </c>
      <c r="Q56" s="57" t="s">
        <v>11342</v>
      </c>
      <c r="R56" s="35">
        <v>0</v>
      </c>
      <c r="S56" s="39">
        <v>45293.458333333343</v>
      </c>
      <c r="T56" s="56" t="s">
        <v>61</v>
      </c>
      <c r="V56" s="36">
        <v>54</v>
      </c>
      <c r="W56" s="36" t="str">
        <f t="shared" si="4"/>
        <v>台北市</v>
      </c>
      <c r="X56" s="43" t="s">
        <v>26</v>
      </c>
      <c r="Y56" s="43">
        <v>2</v>
      </c>
      <c r="Z56" s="43">
        <v>4972</v>
      </c>
      <c r="AA56" s="43" t="s">
        <v>11343</v>
      </c>
      <c r="AB56" s="43" t="s">
        <v>11344</v>
      </c>
      <c r="AC56" s="39">
        <v>44847.427083333343</v>
      </c>
      <c r="AD56" s="39">
        <v>44873.458333333343</v>
      </c>
      <c r="AF56" s="36">
        <v>54</v>
      </c>
      <c r="AG56" s="36" t="str">
        <f t="shared" si="5"/>
        <v>台北市</v>
      </c>
      <c r="AH56" s="43" t="s">
        <v>25</v>
      </c>
      <c r="AI56" s="44">
        <v>2</v>
      </c>
      <c r="AJ56" s="43">
        <v>3899</v>
      </c>
      <c r="AK56" s="43" t="s">
        <v>11345</v>
      </c>
      <c r="AL56" s="43" t="s">
        <v>11346</v>
      </c>
      <c r="AM56" s="39">
        <v>44790.658333333333</v>
      </c>
      <c r="AN56" s="39">
        <v>44820.458333333343</v>
      </c>
    </row>
    <row r="57" spans="4:40" ht="15.6" customHeight="1">
      <c r="D57" s="36">
        <v>55</v>
      </c>
      <c r="E57" s="37">
        <v>4883</v>
      </c>
      <c r="F57" s="38" t="s">
        <v>11347</v>
      </c>
      <c r="G57" s="38" t="s">
        <v>10939</v>
      </c>
      <c r="H57" s="38" t="s">
        <v>11016</v>
      </c>
      <c r="I57" s="37">
        <v>2</v>
      </c>
      <c r="J57" s="39">
        <v>44440.583333333343</v>
      </c>
      <c r="K57" s="39">
        <v>44616.416666666657</v>
      </c>
      <c r="M57" s="36">
        <v>5</v>
      </c>
      <c r="N57" s="44" t="s">
        <v>11348</v>
      </c>
      <c r="O57" s="43" t="s">
        <v>11349</v>
      </c>
      <c r="P57" s="57" t="s">
        <v>10939</v>
      </c>
      <c r="Q57" s="57" t="s">
        <v>10940</v>
      </c>
      <c r="R57" s="35">
        <v>0</v>
      </c>
      <c r="S57" s="39">
        <v>45309</v>
      </c>
      <c r="T57" s="56" t="s">
        <v>61</v>
      </c>
      <c r="V57" s="36">
        <v>55</v>
      </c>
      <c r="W57" s="36" t="str">
        <f t="shared" si="4"/>
        <v>新北市</v>
      </c>
      <c r="X57" s="43" t="s">
        <v>26</v>
      </c>
      <c r="Y57" s="43">
        <v>2</v>
      </c>
      <c r="Z57" s="43">
        <v>5046</v>
      </c>
      <c r="AA57" s="43" t="s">
        <v>11350</v>
      </c>
      <c r="AB57" s="43" t="s">
        <v>11351</v>
      </c>
      <c r="AC57" s="39">
        <v>44866.385416666657</v>
      </c>
      <c r="AD57" s="39">
        <v>44886.458333333343</v>
      </c>
      <c r="AF57" s="36">
        <v>55</v>
      </c>
      <c r="AG57" s="36" t="str">
        <f t="shared" si="5"/>
        <v>台北市</v>
      </c>
      <c r="AH57" s="43" t="s">
        <v>25</v>
      </c>
      <c r="AI57" s="44">
        <v>2</v>
      </c>
      <c r="AJ57" s="43">
        <v>2982</v>
      </c>
      <c r="AK57" s="43" t="s">
        <v>11352</v>
      </c>
      <c r="AL57" s="43" t="s">
        <v>11353</v>
      </c>
      <c r="AM57" s="39">
        <v>44806.474305555559</v>
      </c>
      <c r="AN57" s="39">
        <v>44824.458333333343</v>
      </c>
    </row>
    <row r="58" spans="4:40" ht="15.6" customHeight="1">
      <c r="D58" s="36">
        <v>56</v>
      </c>
      <c r="E58" s="37">
        <v>4845</v>
      </c>
      <c r="F58" s="38" t="s">
        <v>2404</v>
      </c>
      <c r="G58" s="38" t="s">
        <v>9576</v>
      </c>
      <c r="H58" s="38" t="s">
        <v>3</v>
      </c>
      <c r="I58" s="37">
        <v>2</v>
      </c>
      <c r="J58" s="39">
        <v>44441.583333333343</v>
      </c>
      <c r="K58" s="39">
        <v>44580.541666666657</v>
      </c>
      <c r="M58" s="36">
        <v>6</v>
      </c>
      <c r="N58" s="44" t="s">
        <v>11354</v>
      </c>
      <c r="O58" s="43" t="s">
        <v>11355</v>
      </c>
      <c r="P58" s="57" t="s">
        <v>10939</v>
      </c>
      <c r="Q58" s="57" t="s">
        <v>11016</v>
      </c>
      <c r="R58" s="35">
        <v>0</v>
      </c>
      <c r="S58" s="39">
        <v>45316</v>
      </c>
      <c r="T58" s="56" t="s">
        <v>61</v>
      </c>
      <c r="V58" s="36">
        <v>56</v>
      </c>
      <c r="W58" s="36" t="str">
        <f t="shared" si="4"/>
        <v>桃園市</v>
      </c>
      <c r="X58" s="43" t="s">
        <v>26</v>
      </c>
      <c r="Y58" s="43">
        <v>2</v>
      </c>
      <c r="Z58" s="43">
        <v>4896</v>
      </c>
      <c r="AA58" s="43" t="s">
        <v>11356</v>
      </c>
      <c r="AB58" s="43" t="s">
        <v>11357</v>
      </c>
      <c r="AC58" s="39">
        <v>44875.711805555547</v>
      </c>
      <c r="AD58" s="39">
        <v>44893.458333333343</v>
      </c>
      <c r="AF58" s="36">
        <v>56</v>
      </c>
      <c r="AG58" s="36" t="str">
        <f t="shared" si="5"/>
        <v>高雄市</v>
      </c>
      <c r="AH58" s="43" t="s">
        <v>25</v>
      </c>
      <c r="AI58" s="44">
        <v>2</v>
      </c>
      <c r="AJ58" s="43">
        <v>4860</v>
      </c>
      <c r="AK58" s="43" t="s">
        <v>11258</v>
      </c>
      <c r="AL58" s="43" t="s">
        <v>11358</v>
      </c>
      <c r="AM58" s="39">
        <v>44816.571527777778</v>
      </c>
      <c r="AN58" s="39">
        <v>44826.458333333343</v>
      </c>
    </row>
    <row r="59" spans="4:40" ht="15.6" customHeight="1">
      <c r="D59" s="36">
        <v>57</v>
      </c>
      <c r="E59" s="37">
        <v>2677</v>
      </c>
      <c r="F59" s="38" t="s">
        <v>10982</v>
      </c>
      <c r="G59" s="38" t="s">
        <v>9576</v>
      </c>
      <c r="H59" s="38" t="s">
        <v>12</v>
      </c>
      <c r="I59" s="37">
        <v>2</v>
      </c>
      <c r="J59" s="39">
        <v>44442.583333333343</v>
      </c>
      <c r="K59" s="39">
        <v>44614.458333333343</v>
      </c>
      <c r="M59" s="36">
        <v>7</v>
      </c>
      <c r="N59" s="44" t="s">
        <v>60</v>
      </c>
      <c r="O59" s="43" t="s">
        <v>485</v>
      </c>
      <c r="P59" s="57" t="s">
        <v>9576</v>
      </c>
      <c r="Q59" s="57" t="s">
        <v>15</v>
      </c>
      <c r="R59" s="35">
        <v>0</v>
      </c>
      <c r="S59" s="39">
        <v>45307</v>
      </c>
      <c r="T59" s="56" t="s">
        <v>61</v>
      </c>
      <c r="V59" s="36">
        <v>57</v>
      </c>
      <c r="W59" s="36" t="str">
        <f t="shared" si="4"/>
        <v>新竹市</v>
      </c>
      <c r="X59" s="43" t="s">
        <v>26</v>
      </c>
      <c r="Y59" s="43">
        <v>2</v>
      </c>
      <c r="Z59" s="43">
        <v>5028</v>
      </c>
      <c r="AA59" s="43" t="s">
        <v>11359</v>
      </c>
      <c r="AB59" s="43" t="s">
        <v>11360</v>
      </c>
      <c r="AC59" s="39">
        <v>44880.449305555558</v>
      </c>
      <c r="AD59" s="39">
        <v>44896.458333333343</v>
      </c>
      <c r="AF59" s="36">
        <v>57</v>
      </c>
      <c r="AG59" s="36" t="str">
        <f t="shared" si="5"/>
        <v>台北市</v>
      </c>
      <c r="AH59" s="43" t="s">
        <v>25</v>
      </c>
      <c r="AI59" s="44">
        <v>2</v>
      </c>
      <c r="AJ59" s="43">
        <v>4893</v>
      </c>
      <c r="AK59" s="43" t="s">
        <v>11361</v>
      </c>
      <c r="AL59" s="43" t="s">
        <v>11362</v>
      </c>
      <c r="AM59" s="39">
        <v>44819.660416666673</v>
      </c>
      <c r="AN59" s="39">
        <v>44839.375</v>
      </c>
    </row>
    <row r="60" spans="4:40" ht="15.6" customHeight="1">
      <c r="D60" s="36">
        <v>58</v>
      </c>
      <c r="E60" s="37">
        <v>4908</v>
      </c>
      <c r="F60" s="38" t="s">
        <v>11363</v>
      </c>
      <c r="G60" s="38" t="s">
        <v>10960</v>
      </c>
      <c r="H60" s="38" t="s">
        <v>11091</v>
      </c>
      <c r="I60" s="37">
        <v>2</v>
      </c>
      <c r="J60" s="39">
        <v>44439.583333333343</v>
      </c>
      <c r="K60" s="39">
        <v>44606.4375</v>
      </c>
      <c r="M60" s="36">
        <v>8</v>
      </c>
      <c r="N60" s="44" t="s">
        <v>309</v>
      </c>
      <c r="O60" s="43" t="s">
        <v>310</v>
      </c>
      <c r="P60" s="57" t="s">
        <v>9576</v>
      </c>
      <c r="Q60" s="57" t="s">
        <v>15</v>
      </c>
      <c r="R60" s="35">
        <v>0</v>
      </c>
      <c r="S60" s="39">
        <v>45307</v>
      </c>
      <c r="T60" s="56" t="s">
        <v>61</v>
      </c>
      <c r="V60" s="36">
        <v>58</v>
      </c>
      <c r="W60" s="36" t="str">
        <f t="shared" si="4"/>
        <v>彰化縣</v>
      </c>
      <c r="X60" s="43" t="s">
        <v>26</v>
      </c>
      <c r="Y60" s="43">
        <v>2</v>
      </c>
      <c r="Z60" s="43">
        <v>4990</v>
      </c>
      <c r="AA60" s="43" t="s">
        <v>11364</v>
      </c>
      <c r="AB60" s="43" t="s">
        <v>11365</v>
      </c>
      <c r="AC60" s="39">
        <v>44882.509722222218</v>
      </c>
      <c r="AD60" s="39">
        <v>44900.625</v>
      </c>
      <c r="AF60" s="36">
        <v>58</v>
      </c>
      <c r="AG60" s="36" t="str">
        <f t="shared" si="5"/>
        <v>新北市</v>
      </c>
      <c r="AH60" s="43" t="s">
        <v>25</v>
      </c>
      <c r="AI60" s="44">
        <v>2</v>
      </c>
      <c r="AJ60" s="43">
        <v>4328</v>
      </c>
      <c r="AK60" s="43" t="s">
        <v>11366</v>
      </c>
      <c r="AL60" s="43" t="s">
        <v>11367</v>
      </c>
      <c r="AM60" s="39">
        <v>44816.48333333333</v>
      </c>
      <c r="AN60" s="39">
        <v>44840.625</v>
      </c>
    </row>
    <row r="61" spans="4:40" ht="15.6" customHeight="1">
      <c r="D61" s="36">
        <v>59</v>
      </c>
      <c r="E61" s="37">
        <v>4828</v>
      </c>
      <c r="F61" s="38" t="s">
        <v>11368</v>
      </c>
      <c r="G61" s="38" t="s">
        <v>11023</v>
      </c>
      <c r="H61" s="38" t="s">
        <v>11369</v>
      </c>
      <c r="I61" s="37">
        <v>2</v>
      </c>
      <c r="J61" s="39">
        <v>44440.583333333343</v>
      </c>
      <c r="K61" s="39">
        <v>44609.458333333343</v>
      </c>
      <c r="M61" s="36">
        <v>9</v>
      </c>
      <c r="N61" s="44" t="s">
        <v>89</v>
      </c>
      <c r="O61" s="43" t="s">
        <v>1156</v>
      </c>
      <c r="P61" s="57" t="s">
        <v>9576</v>
      </c>
      <c r="Q61" s="57" t="s">
        <v>16</v>
      </c>
      <c r="R61" s="35">
        <v>0</v>
      </c>
      <c r="S61" s="39">
        <v>45310</v>
      </c>
      <c r="T61" s="56" t="s">
        <v>61</v>
      </c>
      <c r="V61" s="36">
        <v>59</v>
      </c>
      <c r="W61" s="36" t="str">
        <f t="shared" si="4"/>
        <v>宜蘭縣</v>
      </c>
      <c r="X61" s="43" t="s">
        <v>26</v>
      </c>
      <c r="Y61" s="43">
        <v>2</v>
      </c>
      <c r="Z61" s="43">
        <v>5049</v>
      </c>
      <c r="AA61" s="43" t="s">
        <v>11370</v>
      </c>
      <c r="AB61" s="43" t="s">
        <v>11371</v>
      </c>
      <c r="AC61" s="39">
        <v>44889.567361111112</v>
      </c>
      <c r="AD61" s="39">
        <v>44908.458333333343</v>
      </c>
      <c r="AF61" s="36">
        <v>59</v>
      </c>
      <c r="AG61" s="36" t="str">
        <f t="shared" si="5"/>
        <v>台北市</v>
      </c>
      <c r="AH61" s="43" t="s">
        <v>25</v>
      </c>
      <c r="AI61" s="44">
        <v>2</v>
      </c>
      <c r="AJ61" s="43">
        <v>2228</v>
      </c>
      <c r="AK61" s="43" t="s">
        <v>11372</v>
      </c>
      <c r="AL61" s="43" t="s">
        <v>11373</v>
      </c>
      <c r="AM61" s="39">
        <v>44820.688194444447</v>
      </c>
      <c r="AN61" s="39">
        <v>44854.458333333343</v>
      </c>
    </row>
    <row r="62" spans="4:40" ht="15.6" customHeight="1">
      <c r="D62" s="36">
        <v>60</v>
      </c>
      <c r="E62" s="37">
        <v>4882</v>
      </c>
      <c r="F62" s="38" t="s">
        <v>11374</v>
      </c>
      <c r="G62" s="38" t="s">
        <v>10960</v>
      </c>
      <c r="H62" s="38" t="s">
        <v>11375</v>
      </c>
      <c r="I62" s="37">
        <v>2</v>
      </c>
      <c r="J62" s="39">
        <v>44442.583333333343</v>
      </c>
      <c r="K62" s="39">
        <v>44607.4375</v>
      </c>
      <c r="M62" s="36">
        <v>10</v>
      </c>
      <c r="N62" s="44" t="s">
        <v>97</v>
      </c>
      <c r="O62" s="43" t="s">
        <v>5015</v>
      </c>
      <c r="P62" s="57" t="s">
        <v>9576</v>
      </c>
      <c r="Q62" s="57" t="s">
        <v>13</v>
      </c>
      <c r="R62" s="35">
        <v>0</v>
      </c>
      <c r="S62" s="39">
        <v>45310</v>
      </c>
      <c r="T62" s="56" t="s">
        <v>61</v>
      </c>
      <c r="V62" s="36">
        <v>60</v>
      </c>
      <c r="W62" s="36" t="str">
        <f t="shared" si="4"/>
        <v>屏東縣</v>
      </c>
      <c r="X62" s="43" t="s">
        <v>26</v>
      </c>
      <c r="Y62" s="43">
        <v>2</v>
      </c>
      <c r="Z62" s="43">
        <v>4707</v>
      </c>
      <c r="AA62" s="43" t="s">
        <v>11376</v>
      </c>
      <c r="AB62" s="43" t="s">
        <v>11377</v>
      </c>
      <c r="AC62" s="39">
        <v>44886.633333333331</v>
      </c>
      <c r="AD62" s="39">
        <v>44908.625</v>
      </c>
      <c r="AF62" s="36">
        <v>60</v>
      </c>
      <c r="AG62" s="36" t="str">
        <f t="shared" si="5"/>
        <v>桃園市</v>
      </c>
      <c r="AH62" s="43" t="s">
        <v>25</v>
      </c>
      <c r="AI62" s="44">
        <v>2</v>
      </c>
      <c r="AJ62" s="43">
        <v>4419</v>
      </c>
      <c r="AK62" s="43" t="s">
        <v>11378</v>
      </c>
      <c r="AL62" s="43" t="s">
        <v>11379</v>
      </c>
      <c r="AM62" s="39">
        <v>44845.477083333331</v>
      </c>
      <c r="AN62" s="39">
        <v>44854.625</v>
      </c>
    </row>
    <row r="63" spans="4:40" ht="15.6" customHeight="1">
      <c r="D63" s="36">
        <v>61</v>
      </c>
      <c r="E63" s="37">
        <v>4613</v>
      </c>
      <c r="F63" s="38" t="s">
        <v>11290</v>
      </c>
      <c r="G63" s="38" t="s">
        <v>11058</v>
      </c>
      <c r="H63" s="38" t="s">
        <v>11158</v>
      </c>
      <c r="I63" s="37">
        <v>2</v>
      </c>
      <c r="J63" s="39">
        <v>44441.541666666657</v>
      </c>
      <c r="K63" s="39">
        <v>44613.458333333343</v>
      </c>
      <c r="M63" s="36">
        <v>11</v>
      </c>
      <c r="N63" s="44" t="s">
        <v>66</v>
      </c>
      <c r="O63" s="43" t="s">
        <v>2022</v>
      </c>
      <c r="P63" s="57" t="s">
        <v>9576</v>
      </c>
      <c r="Q63" s="57" t="s">
        <v>13</v>
      </c>
      <c r="R63" s="35">
        <v>0</v>
      </c>
      <c r="S63" s="39">
        <v>45314</v>
      </c>
      <c r="T63" s="56" t="s">
        <v>61</v>
      </c>
      <c r="V63" s="36">
        <v>61</v>
      </c>
      <c r="W63" s="36" t="str">
        <f t="shared" si="4"/>
        <v>台中市</v>
      </c>
      <c r="X63" s="43" t="s">
        <v>26</v>
      </c>
      <c r="Y63" s="43">
        <v>2</v>
      </c>
      <c r="Z63" s="43">
        <v>5053</v>
      </c>
      <c r="AA63" s="43" t="s">
        <v>11380</v>
      </c>
      <c r="AB63" s="43" t="s">
        <v>11381</v>
      </c>
      <c r="AC63" s="39">
        <v>44886.7</v>
      </c>
      <c r="AD63" s="39">
        <v>44915.625</v>
      </c>
      <c r="AF63" s="36">
        <v>61</v>
      </c>
      <c r="AG63" s="36" t="str">
        <f t="shared" si="5"/>
        <v>新竹市</v>
      </c>
      <c r="AH63" s="43" t="s">
        <v>25</v>
      </c>
      <c r="AI63" s="44">
        <v>2</v>
      </c>
      <c r="AJ63" s="43" t="s">
        <v>11382</v>
      </c>
      <c r="AK63" s="43" t="s">
        <v>11383</v>
      </c>
      <c r="AL63" s="43" t="s">
        <v>11384</v>
      </c>
      <c r="AM63" s="39">
        <v>44838.604166666657</v>
      </c>
      <c r="AN63" s="39">
        <v>44858.625</v>
      </c>
    </row>
    <row r="64" spans="4:40" ht="15.6" customHeight="1">
      <c r="D64" s="36">
        <v>62</v>
      </c>
      <c r="E64" s="37">
        <v>3351</v>
      </c>
      <c r="F64" s="38" t="s">
        <v>11385</v>
      </c>
      <c r="G64" s="38" t="s">
        <v>10939</v>
      </c>
      <c r="H64" s="38" t="s">
        <v>11386</v>
      </c>
      <c r="I64" s="37">
        <v>2</v>
      </c>
      <c r="J64" s="39">
        <v>44452.4375</v>
      </c>
      <c r="K64" s="39">
        <v>44606.583333333343</v>
      </c>
      <c r="M64" s="36">
        <v>12</v>
      </c>
      <c r="N64" s="44" t="s">
        <v>91</v>
      </c>
      <c r="O64" s="43" t="s">
        <v>2352</v>
      </c>
      <c r="P64" s="57" t="s">
        <v>9576</v>
      </c>
      <c r="Q64" s="57" t="s">
        <v>8</v>
      </c>
      <c r="R64" s="35">
        <v>0</v>
      </c>
      <c r="S64" s="39">
        <v>45317</v>
      </c>
      <c r="T64" s="56" t="s">
        <v>61</v>
      </c>
      <c r="V64" s="36">
        <v>62</v>
      </c>
      <c r="W64" s="36" t="str">
        <f t="shared" si="4"/>
        <v>新竹縣</v>
      </c>
      <c r="X64" s="43" t="s">
        <v>26</v>
      </c>
      <c r="Y64" s="43">
        <v>2</v>
      </c>
      <c r="Z64" s="43">
        <v>5041</v>
      </c>
      <c r="AA64" s="43" t="s">
        <v>11387</v>
      </c>
      <c r="AB64" s="43" t="s">
        <v>11388</v>
      </c>
      <c r="AC64" s="39">
        <v>44897.511805555558</v>
      </c>
      <c r="AD64" s="39">
        <v>44917.458333333343</v>
      </c>
      <c r="AF64" s="36">
        <v>62</v>
      </c>
      <c r="AG64" s="36" t="str">
        <f t="shared" si="5"/>
        <v>台北市</v>
      </c>
      <c r="AH64" s="43" t="s">
        <v>25</v>
      </c>
      <c r="AI64" s="44">
        <v>2</v>
      </c>
      <c r="AJ64" s="43">
        <v>3836</v>
      </c>
      <c r="AK64" s="43" t="s">
        <v>11389</v>
      </c>
      <c r="AL64" s="43" t="s">
        <v>11390</v>
      </c>
      <c r="AM64" s="39">
        <v>44847.426388888889</v>
      </c>
      <c r="AN64" s="39">
        <v>44883.416666666657</v>
      </c>
    </row>
    <row r="65" spans="4:40" ht="15.6" customHeight="1">
      <c r="D65" s="36">
        <v>63</v>
      </c>
      <c r="E65" s="37">
        <v>2639</v>
      </c>
      <c r="F65" s="38" t="s">
        <v>11391</v>
      </c>
      <c r="G65" s="38" t="s">
        <v>10939</v>
      </c>
      <c r="H65" s="38" t="s">
        <v>11386</v>
      </c>
      <c r="I65" s="37">
        <v>2</v>
      </c>
      <c r="J65" s="39">
        <v>44452.458333333343</v>
      </c>
      <c r="K65" s="39">
        <v>44606.4375</v>
      </c>
      <c r="M65" s="36">
        <v>13</v>
      </c>
      <c r="N65" s="44" t="s">
        <v>11392</v>
      </c>
      <c r="O65" s="43" t="s">
        <v>11393</v>
      </c>
      <c r="P65" s="57" t="s">
        <v>10937</v>
      </c>
      <c r="Q65" s="57" t="s">
        <v>10952</v>
      </c>
      <c r="R65" s="35">
        <v>0</v>
      </c>
      <c r="S65" s="39">
        <v>45309</v>
      </c>
      <c r="T65" s="56" t="s">
        <v>61</v>
      </c>
      <c r="V65" s="36">
        <v>63</v>
      </c>
      <c r="W65" s="36" t="str">
        <f t="shared" si="4"/>
        <v>桃園市</v>
      </c>
      <c r="X65" s="43" t="s">
        <v>26</v>
      </c>
      <c r="Y65" s="43">
        <v>2</v>
      </c>
      <c r="Z65" s="43">
        <v>5031</v>
      </c>
      <c r="AA65" s="43" t="s">
        <v>3699</v>
      </c>
      <c r="AB65" s="43" t="s">
        <v>11394</v>
      </c>
      <c r="AC65" s="39">
        <v>44900.70416666667</v>
      </c>
      <c r="AD65" s="39">
        <v>44922.458333333343</v>
      </c>
      <c r="AF65" s="36">
        <v>63</v>
      </c>
      <c r="AG65" s="36" t="str">
        <f t="shared" si="5"/>
        <v>桃園市</v>
      </c>
      <c r="AH65" s="43" t="s">
        <v>25</v>
      </c>
      <c r="AI65" s="44">
        <v>2</v>
      </c>
      <c r="AJ65" s="43">
        <v>2628</v>
      </c>
      <c r="AK65" s="43" t="s">
        <v>11395</v>
      </c>
      <c r="AL65" s="43" t="s">
        <v>11396</v>
      </c>
      <c r="AM65" s="39">
        <v>44881.411111111112</v>
      </c>
      <c r="AN65" s="39">
        <v>44895.625</v>
      </c>
    </row>
    <row r="66" spans="4:40" ht="15.6" customHeight="1">
      <c r="D66" s="36">
        <v>64</v>
      </c>
      <c r="E66" s="37">
        <v>3643</v>
      </c>
      <c r="F66" s="38" t="s">
        <v>11397</v>
      </c>
      <c r="G66" s="38" t="s">
        <v>10937</v>
      </c>
      <c r="H66" s="38" t="s">
        <v>11398</v>
      </c>
      <c r="I66" s="37">
        <v>2</v>
      </c>
      <c r="J66" s="39">
        <v>44452.604166666657</v>
      </c>
      <c r="K66" s="39">
        <v>44614.583333333343</v>
      </c>
      <c r="M66" s="36">
        <v>14</v>
      </c>
      <c r="N66" s="44" t="s">
        <v>11399</v>
      </c>
      <c r="O66" s="43" t="s">
        <v>11400</v>
      </c>
      <c r="P66" s="57" t="s">
        <v>9576</v>
      </c>
      <c r="Q66" s="57" t="s">
        <v>11008</v>
      </c>
      <c r="R66" s="35">
        <v>0</v>
      </c>
      <c r="S66" s="39">
        <v>45316</v>
      </c>
      <c r="T66" s="56" t="s">
        <v>61</v>
      </c>
      <c r="V66" s="36">
        <v>64</v>
      </c>
      <c r="W66" s="36" t="str">
        <f t="shared" si="4"/>
        <v>新竹縣</v>
      </c>
      <c r="X66" s="43" t="s">
        <v>26</v>
      </c>
      <c r="Y66" s="43">
        <v>2</v>
      </c>
      <c r="Z66" s="43">
        <v>5051</v>
      </c>
      <c r="AA66" s="43" t="s">
        <v>11401</v>
      </c>
      <c r="AB66" s="43" t="s">
        <v>11402</v>
      </c>
      <c r="AC66" s="39">
        <v>44916.724999999999</v>
      </c>
      <c r="AD66" s="39">
        <v>44931.458333333343</v>
      </c>
      <c r="AF66" s="36">
        <v>64</v>
      </c>
      <c r="AG66" s="36" t="str">
        <f t="shared" si="5"/>
        <v/>
      </c>
      <c r="AH66" s="43" t="s">
        <v>25</v>
      </c>
      <c r="AI66" s="44">
        <v>1</v>
      </c>
      <c r="AJ66" s="43" t="s">
        <v>11403</v>
      </c>
      <c r="AK66" s="43" t="s">
        <v>11404</v>
      </c>
      <c r="AL66" s="43" t="s">
        <v>11405</v>
      </c>
      <c r="AM66" s="39">
        <v>44888.458333333343</v>
      </c>
      <c r="AN66" s="39">
        <v>44901.458333333343</v>
      </c>
    </row>
    <row r="67" spans="4:40" ht="15.6" customHeight="1">
      <c r="D67" s="36">
        <v>65</v>
      </c>
      <c r="E67" s="37" t="s">
        <v>11406</v>
      </c>
      <c r="F67" s="38" t="s">
        <v>11407</v>
      </c>
      <c r="G67" s="38" t="s">
        <v>10939</v>
      </c>
      <c r="H67" s="38" t="s">
        <v>10940</v>
      </c>
      <c r="I67" s="37">
        <v>2</v>
      </c>
      <c r="J67" s="39">
        <v>44453.4375</v>
      </c>
      <c r="K67" s="39">
        <v>44607.4375</v>
      </c>
      <c r="M67" s="36">
        <v>15</v>
      </c>
      <c r="N67" s="44" t="s">
        <v>81</v>
      </c>
      <c r="O67" s="43" t="s">
        <v>3692</v>
      </c>
      <c r="P67" s="57" t="s">
        <v>10969</v>
      </c>
      <c r="Q67" s="57" t="s">
        <v>11</v>
      </c>
      <c r="R67" s="35">
        <v>0</v>
      </c>
      <c r="S67" s="39">
        <v>45307</v>
      </c>
      <c r="T67" s="56" t="s">
        <v>61</v>
      </c>
      <c r="V67" s="36">
        <v>65</v>
      </c>
      <c r="W67" s="36" t="str">
        <f t="shared" ref="W67:W98" si="6">LEFT(AB67,3)</f>
        <v>屏東縣</v>
      </c>
      <c r="X67" s="43" t="s">
        <v>26</v>
      </c>
      <c r="Y67" s="43">
        <v>2</v>
      </c>
      <c r="Z67" s="43">
        <v>4942</v>
      </c>
      <c r="AA67" s="43" t="s">
        <v>11408</v>
      </c>
      <c r="AB67" s="43" t="s">
        <v>11409</v>
      </c>
      <c r="AC67" s="39">
        <v>44916.443749999999</v>
      </c>
      <c r="AD67" s="39">
        <v>44935.625</v>
      </c>
      <c r="AF67" s="36">
        <v>65</v>
      </c>
      <c r="AG67" s="36" t="str">
        <f t="shared" si="5"/>
        <v/>
      </c>
      <c r="AH67" s="43" t="s">
        <v>25</v>
      </c>
      <c r="AI67" s="44">
        <v>1</v>
      </c>
      <c r="AJ67" s="43" t="s">
        <v>11410</v>
      </c>
      <c r="AK67" s="43" t="s">
        <v>11411</v>
      </c>
      <c r="AL67" s="43" t="s">
        <v>11412</v>
      </c>
      <c r="AM67" s="39">
        <v>44888.459722222222</v>
      </c>
      <c r="AN67" s="39">
        <v>44901.458333333343</v>
      </c>
    </row>
    <row r="68" spans="4:40" ht="15.6" customHeight="1">
      <c r="D68" s="36">
        <v>66</v>
      </c>
      <c r="E68" s="37">
        <v>3870</v>
      </c>
      <c r="F68" s="38" t="s">
        <v>11413</v>
      </c>
      <c r="G68" s="38" t="s">
        <v>10939</v>
      </c>
      <c r="H68" s="38" t="s">
        <v>10940</v>
      </c>
      <c r="I68" s="37">
        <v>2</v>
      </c>
      <c r="J68" s="39">
        <v>44453.5625</v>
      </c>
      <c r="K68" s="39">
        <v>44608.4375</v>
      </c>
      <c r="M68" s="36">
        <v>16</v>
      </c>
      <c r="N68" s="44" t="s">
        <v>54</v>
      </c>
      <c r="O68" s="43" t="s">
        <v>3717</v>
      </c>
      <c r="P68" s="57" t="s">
        <v>10969</v>
      </c>
      <c r="Q68" s="57" t="s">
        <v>11</v>
      </c>
      <c r="R68" s="35">
        <v>0</v>
      </c>
      <c r="S68" s="39">
        <v>45307</v>
      </c>
      <c r="T68" s="56" t="s">
        <v>61</v>
      </c>
      <c r="V68" s="36">
        <v>66</v>
      </c>
      <c r="W68" s="36" t="str">
        <f t="shared" si="6"/>
        <v>新北市</v>
      </c>
      <c r="X68" s="43" t="s">
        <v>26</v>
      </c>
      <c r="Y68" s="43">
        <v>2</v>
      </c>
      <c r="Z68" s="43">
        <v>5052</v>
      </c>
      <c r="AA68" s="43" t="s">
        <v>11414</v>
      </c>
      <c r="AB68" s="43" t="s">
        <v>11415</v>
      </c>
      <c r="AC68" s="39">
        <v>44917.458333333343</v>
      </c>
      <c r="AD68" s="39">
        <v>44936.458333333343</v>
      </c>
      <c r="AF68" s="36">
        <v>66</v>
      </c>
      <c r="AG68" s="36" t="str">
        <f t="shared" si="5"/>
        <v/>
      </c>
      <c r="AH68" s="43" t="s">
        <v>25</v>
      </c>
      <c r="AI68" s="44">
        <v>1</v>
      </c>
      <c r="AJ68" s="43" t="s">
        <v>3979</v>
      </c>
      <c r="AK68" s="43" t="s">
        <v>11416</v>
      </c>
      <c r="AL68" s="43" t="s">
        <v>11417</v>
      </c>
      <c r="AM68" s="39">
        <v>44888.493750000001</v>
      </c>
      <c r="AN68" s="39">
        <v>44901.458333333343</v>
      </c>
    </row>
    <row r="69" spans="4:40" ht="15.6" customHeight="1">
      <c r="D69" s="36">
        <v>67</v>
      </c>
      <c r="E69" s="37">
        <v>4585</v>
      </c>
      <c r="F69" s="38" t="s">
        <v>11418</v>
      </c>
      <c r="G69" s="38" t="s">
        <v>10942</v>
      </c>
      <c r="H69" s="38" t="s">
        <v>10943</v>
      </c>
      <c r="I69" s="37">
        <v>2</v>
      </c>
      <c r="J69" s="39">
        <v>44454.458333333343</v>
      </c>
      <c r="K69" s="39">
        <v>44578.4375</v>
      </c>
      <c r="M69" s="36">
        <v>17</v>
      </c>
      <c r="N69" s="44" t="s">
        <v>11419</v>
      </c>
      <c r="O69" s="43" t="s">
        <v>11420</v>
      </c>
      <c r="P69" s="57" t="s">
        <v>10969</v>
      </c>
      <c r="Q69" s="57" t="s">
        <v>11042</v>
      </c>
      <c r="R69" s="35">
        <v>0</v>
      </c>
      <c r="S69" s="39">
        <v>45321</v>
      </c>
      <c r="T69" s="56" t="s">
        <v>61</v>
      </c>
      <c r="V69" s="36">
        <v>67</v>
      </c>
      <c r="W69" s="36" t="str">
        <f t="shared" si="6"/>
        <v>台中市</v>
      </c>
      <c r="X69" s="43" t="s">
        <v>26</v>
      </c>
      <c r="Y69" s="43">
        <v>2</v>
      </c>
      <c r="Z69" s="43">
        <v>4994</v>
      </c>
      <c r="AA69" s="43" t="s">
        <v>11421</v>
      </c>
      <c r="AB69" s="43" t="s">
        <v>11422</v>
      </c>
      <c r="AC69" s="39">
        <v>44923.489583333343</v>
      </c>
      <c r="AD69" s="39">
        <v>44936.625</v>
      </c>
      <c r="AF69" s="36">
        <v>67</v>
      </c>
      <c r="AG69" s="36" t="str">
        <f t="shared" si="5"/>
        <v/>
      </c>
      <c r="AH69" s="43" t="s">
        <v>25</v>
      </c>
      <c r="AI69" s="44">
        <v>1</v>
      </c>
      <c r="AJ69" s="43" t="s">
        <v>11423</v>
      </c>
      <c r="AK69" s="43" t="s">
        <v>11424</v>
      </c>
      <c r="AL69" s="43" t="s">
        <v>11425</v>
      </c>
      <c r="AM69" s="39">
        <v>44888.569444444453</v>
      </c>
      <c r="AN69" s="39">
        <v>44901.458333333343</v>
      </c>
    </row>
    <row r="70" spans="4:40" ht="15.6" customHeight="1">
      <c r="D70" s="36">
        <v>68</v>
      </c>
      <c r="E70" s="37" t="s">
        <v>11426</v>
      </c>
      <c r="F70" s="38" t="s">
        <v>11427</v>
      </c>
      <c r="G70" s="38" t="s">
        <v>10939</v>
      </c>
      <c r="H70" s="38" t="s">
        <v>10940</v>
      </c>
      <c r="I70" s="37">
        <v>2</v>
      </c>
      <c r="J70" s="39">
        <v>44454.458333333343</v>
      </c>
      <c r="K70" s="39">
        <v>44608.416666666657</v>
      </c>
      <c r="M70" s="36">
        <v>18</v>
      </c>
      <c r="N70" s="44" t="s">
        <v>11428</v>
      </c>
      <c r="O70" s="43" t="s">
        <v>11429</v>
      </c>
      <c r="P70" s="57" t="s">
        <v>10969</v>
      </c>
      <c r="Q70" s="57" t="s">
        <v>11044</v>
      </c>
      <c r="R70" s="35">
        <v>0</v>
      </c>
      <c r="S70" s="39">
        <v>45321</v>
      </c>
      <c r="T70" s="56" t="s">
        <v>61</v>
      </c>
      <c r="V70" s="36">
        <v>68</v>
      </c>
      <c r="W70" s="36" t="str">
        <f t="shared" si="6"/>
        <v>桃園市</v>
      </c>
      <c r="X70" s="43" t="s">
        <v>26</v>
      </c>
      <c r="Y70" s="43">
        <v>2</v>
      </c>
      <c r="Z70" s="43">
        <v>5054</v>
      </c>
      <c r="AA70" s="43" t="s">
        <v>11430</v>
      </c>
      <c r="AB70" s="43" t="s">
        <v>11431</v>
      </c>
      <c r="AC70" s="39">
        <v>44922.480555555558</v>
      </c>
      <c r="AD70" s="39">
        <v>44938.458333333343</v>
      </c>
      <c r="AF70" s="36">
        <v>68</v>
      </c>
      <c r="AG70" s="36" t="str">
        <f t="shared" si="5"/>
        <v/>
      </c>
      <c r="AH70" s="43" t="s">
        <v>25</v>
      </c>
      <c r="AI70" s="44">
        <v>1</v>
      </c>
      <c r="AJ70" s="43" t="s">
        <v>11432</v>
      </c>
      <c r="AK70" s="43" t="s">
        <v>11433</v>
      </c>
      <c r="AL70" s="43" t="s">
        <v>11434</v>
      </c>
      <c r="AM70" s="39">
        <v>44888.569444444453</v>
      </c>
      <c r="AN70" s="39">
        <v>44901.458333333343</v>
      </c>
    </row>
    <row r="71" spans="4:40" ht="15.6" customHeight="1">
      <c r="D71" s="36">
        <v>69</v>
      </c>
      <c r="E71" s="37">
        <v>4536</v>
      </c>
      <c r="F71" s="38" t="s">
        <v>246</v>
      </c>
      <c r="G71" s="38" t="s">
        <v>9576</v>
      </c>
      <c r="H71" s="38" t="s">
        <v>17</v>
      </c>
      <c r="I71" s="37">
        <v>2</v>
      </c>
      <c r="J71" s="39">
        <v>44455.4375</v>
      </c>
      <c r="K71" s="39">
        <v>44610.4375</v>
      </c>
      <c r="M71" s="36">
        <v>19</v>
      </c>
      <c r="N71" s="44" t="s">
        <v>11435</v>
      </c>
      <c r="O71" s="43" t="s">
        <v>11119</v>
      </c>
      <c r="P71" s="57" t="s">
        <v>10960</v>
      </c>
      <c r="Q71" s="57" t="s">
        <v>11120</v>
      </c>
      <c r="R71" s="35">
        <v>0</v>
      </c>
      <c r="S71" s="39">
        <v>45308</v>
      </c>
      <c r="T71" s="56" t="s">
        <v>61</v>
      </c>
      <c r="V71" s="36">
        <v>69</v>
      </c>
      <c r="W71" s="36" t="str">
        <f t="shared" si="6"/>
        <v>彰化縣</v>
      </c>
      <c r="X71" s="43" t="s">
        <v>26</v>
      </c>
      <c r="Y71" s="43">
        <v>2</v>
      </c>
      <c r="Z71" s="43">
        <v>5045</v>
      </c>
      <c r="AA71" s="43" t="s">
        <v>11436</v>
      </c>
      <c r="AB71" s="43" t="s">
        <v>11437</v>
      </c>
      <c r="AC71" s="39">
        <v>44923.581250000003</v>
      </c>
      <c r="AD71" s="39">
        <v>44938.625</v>
      </c>
      <c r="AF71" s="36">
        <v>69</v>
      </c>
      <c r="AG71" s="36" t="str">
        <f t="shared" si="5"/>
        <v/>
      </c>
      <c r="AH71" s="43" t="s">
        <v>25</v>
      </c>
      <c r="AI71" s="44">
        <v>1</v>
      </c>
      <c r="AJ71" s="43" t="s">
        <v>11438</v>
      </c>
      <c r="AK71" s="43" t="s">
        <v>11150</v>
      </c>
      <c r="AL71" s="43" t="s">
        <v>11439</v>
      </c>
      <c r="AM71" s="39">
        <v>44902.603472222218</v>
      </c>
      <c r="AN71" s="39">
        <v>44915.416666666657</v>
      </c>
    </row>
    <row r="72" spans="4:40" ht="15.6" customHeight="1">
      <c r="D72" s="36">
        <v>70</v>
      </c>
      <c r="E72" s="37">
        <v>4617</v>
      </c>
      <c r="F72" s="38" t="s">
        <v>11440</v>
      </c>
      <c r="G72" s="38" t="s">
        <v>10939</v>
      </c>
      <c r="H72" s="38" t="s">
        <v>11441</v>
      </c>
      <c r="I72" s="37">
        <v>2</v>
      </c>
      <c r="J72" s="39">
        <v>44455.5625</v>
      </c>
      <c r="K72" s="39">
        <v>44613.583333333343</v>
      </c>
      <c r="M72" s="36">
        <v>20</v>
      </c>
      <c r="N72" s="44" t="s">
        <v>11442</v>
      </c>
      <c r="O72" s="43" t="s">
        <v>11142</v>
      </c>
      <c r="P72" s="57" t="s">
        <v>11014</v>
      </c>
      <c r="Q72" s="57" t="s">
        <v>11108</v>
      </c>
      <c r="R72" s="35">
        <v>0</v>
      </c>
      <c r="S72" s="39">
        <v>45309</v>
      </c>
      <c r="T72" s="56" t="s">
        <v>61</v>
      </c>
      <c r="V72" s="36">
        <v>70</v>
      </c>
      <c r="W72" s="36" t="str">
        <f t="shared" si="6"/>
        <v>新北市</v>
      </c>
      <c r="X72" s="43" t="s">
        <v>26</v>
      </c>
      <c r="Y72" s="43">
        <v>2</v>
      </c>
      <c r="Z72" s="43">
        <v>5057</v>
      </c>
      <c r="AA72" s="43" t="s">
        <v>1485</v>
      </c>
      <c r="AB72" s="43" t="s">
        <v>9680</v>
      </c>
      <c r="AC72" s="39">
        <v>44930.443055555559</v>
      </c>
      <c r="AD72" s="39">
        <v>44943.458333333343</v>
      </c>
      <c r="AF72" s="36">
        <v>70</v>
      </c>
      <c r="AG72" s="36" t="str">
        <f t="shared" si="5"/>
        <v>桃園市</v>
      </c>
      <c r="AH72" s="43" t="s">
        <v>25</v>
      </c>
      <c r="AI72" s="44">
        <v>2</v>
      </c>
      <c r="AJ72" s="43" t="s">
        <v>11443</v>
      </c>
      <c r="AK72" s="43" t="s">
        <v>11444</v>
      </c>
      <c r="AL72" s="43" t="s">
        <v>11445</v>
      </c>
      <c r="AM72" s="39">
        <v>44902.588194444441</v>
      </c>
      <c r="AN72" s="39">
        <v>44921.625</v>
      </c>
    </row>
    <row r="73" spans="4:40" ht="15.6" customHeight="1">
      <c r="D73" s="36">
        <v>71</v>
      </c>
      <c r="E73" s="37">
        <v>3597</v>
      </c>
      <c r="F73" s="38" t="s">
        <v>11446</v>
      </c>
      <c r="G73" s="38" t="s">
        <v>10939</v>
      </c>
      <c r="H73" s="38" t="s">
        <v>11106</v>
      </c>
      <c r="I73" s="37">
        <v>2</v>
      </c>
      <c r="J73" s="39">
        <v>44456.4375</v>
      </c>
      <c r="K73" s="39">
        <v>44609.583333333343</v>
      </c>
      <c r="M73" s="36">
        <v>21</v>
      </c>
      <c r="N73" s="44" t="s">
        <v>11447</v>
      </c>
      <c r="O73" s="43" t="s">
        <v>11448</v>
      </c>
      <c r="P73" s="57" t="s">
        <v>11014</v>
      </c>
      <c r="Q73" s="57" t="s">
        <v>11234</v>
      </c>
      <c r="R73" s="35">
        <v>0</v>
      </c>
      <c r="S73" s="39">
        <v>45310</v>
      </c>
      <c r="T73" s="56" t="s">
        <v>61</v>
      </c>
      <c r="V73" s="36">
        <v>71</v>
      </c>
      <c r="W73" s="36" t="str">
        <f t="shared" si="6"/>
        <v>新北市</v>
      </c>
      <c r="X73" s="43" t="s">
        <v>26</v>
      </c>
      <c r="Y73" s="43">
        <v>2</v>
      </c>
      <c r="Z73" s="43">
        <v>4979</v>
      </c>
      <c r="AA73" s="43" t="s">
        <v>11449</v>
      </c>
      <c r="AB73" s="43" t="s">
        <v>11450</v>
      </c>
      <c r="AC73" s="39">
        <v>44945.470138888893</v>
      </c>
      <c r="AD73" s="39">
        <v>44970.458333333343</v>
      </c>
      <c r="AF73" s="36">
        <v>71</v>
      </c>
      <c r="AG73" s="36" t="str">
        <f t="shared" si="5"/>
        <v>苗栗縣</v>
      </c>
      <c r="AH73" s="43" t="s">
        <v>25</v>
      </c>
      <c r="AI73" s="44">
        <v>2</v>
      </c>
      <c r="AJ73" s="43">
        <v>4018</v>
      </c>
      <c r="AK73" s="43" t="s">
        <v>11451</v>
      </c>
      <c r="AL73" s="43" t="s">
        <v>11452</v>
      </c>
      <c r="AM73" s="39">
        <v>44897.621527777781</v>
      </c>
      <c r="AN73" s="39">
        <v>44922.458333333343</v>
      </c>
    </row>
    <row r="74" spans="4:40" ht="15.6" customHeight="1">
      <c r="D74" s="36">
        <v>72</v>
      </c>
      <c r="E74" s="37">
        <v>4633</v>
      </c>
      <c r="F74" s="38" t="s">
        <v>11453</v>
      </c>
      <c r="G74" s="38" t="s">
        <v>10939</v>
      </c>
      <c r="H74" s="38" t="s">
        <v>11386</v>
      </c>
      <c r="I74" s="37">
        <v>2</v>
      </c>
      <c r="J74" s="39">
        <v>44456.458333333343</v>
      </c>
      <c r="K74" s="39">
        <v>44606.416666666657</v>
      </c>
      <c r="M74" s="36">
        <v>22</v>
      </c>
      <c r="N74" s="44" t="s">
        <v>11454</v>
      </c>
      <c r="O74" s="43" t="s">
        <v>11455</v>
      </c>
      <c r="P74" s="57" t="s">
        <v>10960</v>
      </c>
      <c r="Q74" s="57" t="s">
        <v>11129</v>
      </c>
      <c r="R74" s="35">
        <v>0</v>
      </c>
      <c r="S74" s="39">
        <v>45314</v>
      </c>
      <c r="T74" s="56" t="s">
        <v>61</v>
      </c>
      <c r="V74" s="36">
        <v>72</v>
      </c>
      <c r="W74" s="36" t="str">
        <f t="shared" si="6"/>
        <v>桃園市</v>
      </c>
      <c r="X74" s="43" t="s">
        <v>26</v>
      </c>
      <c r="Y74" s="43">
        <v>2</v>
      </c>
      <c r="Z74" s="43">
        <v>5050</v>
      </c>
      <c r="AA74" s="43" t="s">
        <v>11456</v>
      </c>
      <c r="AB74" s="43" t="s">
        <v>11457</v>
      </c>
      <c r="AC74" s="39">
        <v>44959.445138888892</v>
      </c>
      <c r="AD74" s="39">
        <v>44977.458333333343</v>
      </c>
      <c r="AF74" s="36">
        <v>72</v>
      </c>
      <c r="AG74" s="36" t="str">
        <f t="shared" si="5"/>
        <v>新北市</v>
      </c>
      <c r="AH74" s="43" t="s">
        <v>25</v>
      </c>
      <c r="AI74" s="44">
        <v>2</v>
      </c>
      <c r="AJ74" s="43">
        <v>5046</v>
      </c>
      <c r="AK74" s="43" t="s">
        <v>11350</v>
      </c>
      <c r="AL74" s="43" t="s">
        <v>11351</v>
      </c>
      <c r="AM74" s="39">
        <v>44916.502083333333</v>
      </c>
      <c r="AN74" s="39">
        <v>44922.625</v>
      </c>
    </row>
    <row r="75" spans="4:40" ht="15.6" customHeight="1">
      <c r="D75" s="36">
        <v>73</v>
      </c>
      <c r="E75" s="37">
        <v>3676</v>
      </c>
      <c r="F75" s="38" t="s">
        <v>11458</v>
      </c>
      <c r="G75" s="38" t="s">
        <v>9576</v>
      </c>
      <c r="H75" s="38" t="s">
        <v>9</v>
      </c>
      <c r="I75" s="37">
        <v>2</v>
      </c>
      <c r="J75" s="39">
        <v>44452.583333333343</v>
      </c>
      <c r="K75" s="39">
        <v>44607.395833333343</v>
      </c>
      <c r="M75" s="36">
        <v>23</v>
      </c>
      <c r="N75" s="44" t="s">
        <v>11459</v>
      </c>
      <c r="O75" s="43" t="s">
        <v>11460</v>
      </c>
      <c r="P75" s="57" t="s">
        <v>10960</v>
      </c>
      <c r="Q75" s="57" t="s">
        <v>10961</v>
      </c>
      <c r="R75" s="35">
        <v>0</v>
      </c>
      <c r="S75" s="39">
        <v>45322</v>
      </c>
      <c r="T75" s="56" t="s">
        <v>61</v>
      </c>
      <c r="V75" s="36">
        <v>73</v>
      </c>
      <c r="W75" s="36" t="str">
        <f t="shared" si="6"/>
        <v>新北市</v>
      </c>
      <c r="X75" s="43" t="s">
        <v>26</v>
      </c>
      <c r="Y75" s="43">
        <v>2</v>
      </c>
      <c r="Z75" s="43">
        <v>5060</v>
      </c>
      <c r="AA75" s="43" t="s">
        <v>1196</v>
      </c>
      <c r="AB75" s="43" t="s">
        <v>9642</v>
      </c>
      <c r="AC75" s="39">
        <v>44961.62777777778</v>
      </c>
      <c r="AD75" s="39">
        <v>44977.458333333343</v>
      </c>
      <c r="AF75" s="36">
        <v>73</v>
      </c>
      <c r="AG75" s="36" t="str">
        <f t="shared" si="5"/>
        <v/>
      </c>
      <c r="AH75" s="43" t="s">
        <v>25</v>
      </c>
      <c r="AI75" s="44">
        <v>1</v>
      </c>
      <c r="AJ75" s="43" t="s">
        <v>11461</v>
      </c>
      <c r="AK75" s="43" t="s">
        <v>11114</v>
      </c>
      <c r="AL75" s="43" t="s">
        <v>11462</v>
      </c>
      <c r="AM75" s="39">
        <v>44911.426388888889</v>
      </c>
      <c r="AN75" s="39">
        <v>44925.458333333343</v>
      </c>
    </row>
    <row r="76" spans="4:40" ht="15.6" customHeight="1">
      <c r="D76" s="36">
        <v>74</v>
      </c>
      <c r="E76" s="37">
        <v>4586</v>
      </c>
      <c r="F76" s="38" t="s">
        <v>178</v>
      </c>
      <c r="G76" s="38" t="s">
        <v>9576</v>
      </c>
      <c r="H76" s="38" t="s">
        <v>9</v>
      </c>
      <c r="I76" s="37">
        <v>2</v>
      </c>
      <c r="J76" s="39">
        <v>44452.583333333343</v>
      </c>
      <c r="K76" s="39">
        <v>44608.416666666657</v>
      </c>
      <c r="M76" s="36">
        <v>24</v>
      </c>
      <c r="N76" s="44" t="s">
        <v>11463</v>
      </c>
      <c r="O76" s="43" t="s">
        <v>11464</v>
      </c>
      <c r="P76" s="57" t="s">
        <v>11014</v>
      </c>
      <c r="Q76" s="57" t="s">
        <v>11108</v>
      </c>
      <c r="R76" s="35">
        <v>0</v>
      </c>
      <c r="S76" s="39">
        <v>45313</v>
      </c>
      <c r="T76" s="56" t="s">
        <v>61</v>
      </c>
      <c r="V76" s="36">
        <v>74</v>
      </c>
      <c r="W76" s="36" t="str">
        <f t="shared" si="6"/>
        <v>高雄市</v>
      </c>
      <c r="X76" s="43" t="s">
        <v>26</v>
      </c>
      <c r="Y76" s="43">
        <v>2</v>
      </c>
      <c r="Z76" s="43">
        <v>5078</v>
      </c>
      <c r="AA76" s="43" t="s">
        <v>11465</v>
      </c>
      <c r="AB76" s="43" t="s">
        <v>11466</v>
      </c>
      <c r="AC76" s="39">
        <v>44965.588888888888</v>
      </c>
      <c r="AD76" s="39">
        <v>44977.625</v>
      </c>
      <c r="AF76" s="36">
        <v>74</v>
      </c>
      <c r="AG76" s="36" t="str">
        <f t="shared" si="5"/>
        <v/>
      </c>
      <c r="AH76" s="43" t="s">
        <v>25</v>
      </c>
      <c r="AI76" s="44">
        <v>1</v>
      </c>
      <c r="AJ76" s="43" t="s">
        <v>11467</v>
      </c>
      <c r="AK76" s="43" t="s">
        <v>11136</v>
      </c>
      <c r="AL76" s="43" t="s">
        <v>11468</v>
      </c>
      <c r="AM76" s="39">
        <v>44911.426388888889</v>
      </c>
      <c r="AN76" s="39">
        <v>44925.583333333343</v>
      </c>
    </row>
    <row r="77" spans="4:40" ht="15.6" customHeight="1">
      <c r="D77" s="36">
        <v>75</v>
      </c>
      <c r="E77" s="37">
        <v>3811</v>
      </c>
      <c r="F77" s="38" t="s">
        <v>11469</v>
      </c>
      <c r="G77" s="38" t="s">
        <v>9576</v>
      </c>
      <c r="H77" s="38" t="s">
        <v>9</v>
      </c>
      <c r="I77" s="37">
        <v>2</v>
      </c>
      <c r="J77" s="39">
        <v>44453.416666666657</v>
      </c>
      <c r="K77" s="39">
        <v>44607.416666666657</v>
      </c>
      <c r="M77" s="36">
        <v>25</v>
      </c>
      <c r="N77" s="44" t="s">
        <v>11470</v>
      </c>
      <c r="O77" s="43" t="s">
        <v>11471</v>
      </c>
      <c r="P77" s="57" t="s">
        <v>10960</v>
      </c>
      <c r="Q77" s="57" t="s">
        <v>11472</v>
      </c>
      <c r="R77" s="35">
        <v>0</v>
      </c>
      <c r="S77" s="39">
        <v>45315</v>
      </c>
      <c r="T77" s="56" t="s">
        <v>61</v>
      </c>
      <c r="V77" s="36">
        <v>75</v>
      </c>
      <c r="W77" s="36" t="str">
        <f t="shared" si="6"/>
        <v>高雄市</v>
      </c>
      <c r="X77" s="43" t="s">
        <v>26</v>
      </c>
      <c r="Y77" s="43">
        <v>2</v>
      </c>
      <c r="Z77" s="43">
        <v>5077</v>
      </c>
      <c r="AA77" s="43" t="s">
        <v>11473</v>
      </c>
      <c r="AB77" s="43" t="s">
        <v>11474</v>
      </c>
      <c r="AC77" s="39">
        <v>44965.451388888891</v>
      </c>
      <c r="AD77" s="39">
        <v>44978.625</v>
      </c>
      <c r="AF77" s="36">
        <v>75</v>
      </c>
      <c r="AG77" s="36" t="str">
        <f t="shared" si="5"/>
        <v>台北市</v>
      </c>
      <c r="AH77" s="43" t="s">
        <v>25</v>
      </c>
      <c r="AI77" s="44">
        <v>2</v>
      </c>
      <c r="AJ77" s="43">
        <v>4969</v>
      </c>
      <c r="AK77" s="43" t="s">
        <v>11475</v>
      </c>
      <c r="AL77" s="43" t="s">
        <v>11476</v>
      </c>
      <c r="AM77" s="39">
        <v>44915.584722222222</v>
      </c>
      <c r="AN77" s="39">
        <v>44929.625</v>
      </c>
    </row>
    <row r="78" spans="4:40" ht="15.6" customHeight="1">
      <c r="D78" s="36">
        <v>76</v>
      </c>
      <c r="E78" s="37">
        <v>4652</v>
      </c>
      <c r="F78" s="38" t="s">
        <v>11477</v>
      </c>
      <c r="G78" s="38" t="s">
        <v>9576</v>
      </c>
      <c r="H78" s="38" t="s">
        <v>9</v>
      </c>
      <c r="I78" s="37">
        <v>2</v>
      </c>
      <c r="J78" s="39">
        <v>44453.416666666657</v>
      </c>
      <c r="K78" s="39">
        <v>44608.4375</v>
      </c>
      <c r="M78" s="36">
        <v>26</v>
      </c>
      <c r="N78" s="44" t="s">
        <v>11478</v>
      </c>
      <c r="O78" s="43" t="s">
        <v>11479</v>
      </c>
      <c r="P78" s="57" t="s">
        <v>10960</v>
      </c>
      <c r="Q78" s="57" t="s">
        <v>11091</v>
      </c>
      <c r="R78" s="35">
        <v>0</v>
      </c>
      <c r="S78" s="39">
        <v>45316</v>
      </c>
      <c r="T78" s="56" t="s">
        <v>61</v>
      </c>
      <c r="V78" s="36">
        <v>76</v>
      </c>
      <c r="W78" s="36" t="str">
        <f t="shared" si="6"/>
        <v>高雄市</v>
      </c>
      <c r="X78" s="43" t="s">
        <v>26</v>
      </c>
      <c r="Y78" s="43">
        <v>2</v>
      </c>
      <c r="Z78" s="43">
        <v>5076</v>
      </c>
      <c r="AA78" s="43" t="s">
        <v>11480</v>
      </c>
      <c r="AB78" s="43" t="s">
        <v>11481</v>
      </c>
      <c r="AC78" s="39">
        <v>44964.47152777778</v>
      </c>
      <c r="AD78" s="39">
        <v>44979.625</v>
      </c>
      <c r="AF78" s="36">
        <v>76</v>
      </c>
      <c r="AG78" s="36" t="str">
        <f t="shared" si="5"/>
        <v>台南市</v>
      </c>
      <c r="AH78" s="43" t="s">
        <v>25</v>
      </c>
      <c r="AI78" s="44">
        <v>2</v>
      </c>
      <c r="AJ78" s="43">
        <v>4458</v>
      </c>
      <c r="AK78" s="43" t="s">
        <v>11482</v>
      </c>
      <c r="AL78" s="43" t="s">
        <v>11483</v>
      </c>
      <c r="AM78" s="39">
        <v>44909.443749999999</v>
      </c>
      <c r="AN78" s="39">
        <v>44930.458333333343</v>
      </c>
    </row>
    <row r="79" spans="4:40" ht="15.6" customHeight="1">
      <c r="D79" s="36">
        <v>77</v>
      </c>
      <c r="E79" s="37">
        <v>2321</v>
      </c>
      <c r="F79" s="38" t="s">
        <v>10438</v>
      </c>
      <c r="G79" s="38" t="s">
        <v>9576</v>
      </c>
      <c r="H79" s="38" t="s">
        <v>9</v>
      </c>
      <c r="I79" s="37">
        <v>2</v>
      </c>
      <c r="J79" s="39">
        <v>44453.583333333343</v>
      </c>
      <c r="K79" s="39">
        <v>44607.4375</v>
      </c>
      <c r="M79" s="36">
        <v>27</v>
      </c>
      <c r="N79" s="44" t="s">
        <v>11484</v>
      </c>
      <c r="O79" s="43" t="s">
        <v>11485</v>
      </c>
      <c r="P79" s="57" t="s">
        <v>10960</v>
      </c>
      <c r="Q79" s="57" t="s">
        <v>10961</v>
      </c>
      <c r="R79" s="35">
        <v>0</v>
      </c>
      <c r="S79" s="39">
        <v>45317</v>
      </c>
      <c r="T79" s="56" t="s">
        <v>61</v>
      </c>
      <c r="V79" s="36">
        <v>77</v>
      </c>
      <c r="W79" s="36" t="str">
        <f t="shared" si="6"/>
        <v>桃園市</v>
      </c>
      <c r="X79" s="43" t="s">
        <v>26</v>
      </c>
      <c r="Y79" s="43">
        <v>2</v>
      </c>
      <c r="Z79" s="43">
        <v>5075</v>
      </c>
      <c r="AA79" s="43" t="s">
        <v>208</v>
      </c>
      <c r="AB79" s="43" t="s">
        <v>11486</v>
      </c>
      <c r="AC79" s="39">
        <v>44964.781944444447</v>
      </c>
      <c r="AD79" s="39">
        <v>44986.458333333343</v>
      </c>
      <c r="AF79" s="36">
        <v>77</v>
      </c>
      <c r="AG79" s="36" t="str">
        <f t="shared" si="5"/>
        <v>台北市</v>
      </c>
      <c r="AH79" s="43" t="s">
        <v>25</v>
      </c>
      <c r="AI79" s="44">
        <v>2</v>
      </c>
      <c r="AJ79" s="43">
        <v>4987</v>
      </c>
      <c r="AK79" s="43" t="s">
        <v>11487</v>
      </c>
      <c r="AL79" s="43" t="s">
        <v>11488</v>
      </c>
      <c r="AM79" s="39">
        <v>44914.626388888893</v>
      </c>
      <c r="AN79" s="39">
        <v>44930.458333333343</v>
      </c>
    </row>
    <row r="80" spans="4:40" ht="15.6" customHeight="1">
      <c r="D80" s="36">
        <v>78</v>
      </c>
      <c r="E80" s="37">
        <v>4539</v>
      </c>
      <c r="F80" s="38" t="s">
        <v>266</v>
      </c>
      <c r="G80" s="38" t="s">
        <v>9576</v>
      </c>
      <c r="H80" s="38" t="s">
        <v>9</v>
      </c>
      <c r="I80" s="37">
        <v>2</v>
      </c>
      <c r="J80" s="39">
        <v>44453.583333333343</v>
      </c>
      <c r="K80" s="39">
        <v>44607.458333333343</v>
      </c>
      <c r="M80" s="36">
        <v>28</v>
      </c>
      <c r="N80" s="44" t="s">
        <v>11489</v>
      </c>
      <c r="O80" s="43" t="s">
        <v>11490</v>
      </c>
      <c r="P80" s="57" t="s">
        <v>11014</v>
      </c>
      <c r="Q80" s="57" t="s">
        <v>11491</v>
      </c>
      <c r="R80" s="35">
        <v>0</v>
      </c>
      <c r="S80" s="39">
        <v>45320</v>
      </c>
      <c r="T80" s="56" t="s">
        <v>61</v>
      </c>
      <c r="V80" s="36">
        <v>78</v>
      </c>
      <c r="W80" s="36" t="str">
        <f t="shared" si="6"/>
        <v>新竹縣</v>
      </c>
      <c r="X80" s="43" t="s">
        <v>26</v>
      </c>
      <c r="Y80" s="43">
        <v>2</v>
      </c>
      <c r="Z80" s="43">
        <v>5035</v>
      </c>
      <c r="AA80" s="43" t="s">
        <v>11492</v>
      </c>
      <c r="AB80" s="43" t="s">
        <v>11493</v>
      </c>
      <c r="AC80" s="39">
        <v>44966.67083333333</v>
      </c>
      <c r="AD80" s="39">
        <v>44986.458333333343</v>
      </c>
      <c r="AF80" s="36">
        <v>78</v>
      </c>
      <c r="AG80" s="36" t="str">
        <f t="shared" si="5"/>
        <v>新竹市</v>
      </c>
      <c r="AH80" s="43" t="s">
        <v>25</v>
      </c>
      <c r="AI80" s="44">
        <v>2</v>
      </c>
      <c r="AJ80" s="43">
        <v>2987</v>
      </c>
      <c r="AK80" s="43" t="s">
        <v>11494</v>
      </c>
      <c r="AL80" s="43" t="s">
        <v>11495</v>
      </c>
      <c r="AM80" s="39">
        <v>44917.382638888892</v>
      </c>
      <c r="AN80" s="39">
        <v>44930.625</v>
      </c>
    </row>
    <row r="81" spans="4:40" ht="15.6" customHeight="1">
      <c r="D81" s="36">
        <v>79</v>
      </c>
      <c r="E81" s="37">
        <v>4552</v>
      </c>
      <c r="F81" s="38" t="s">
        <v>1613</v>
      </c>
      <c r="G81" s="38" t="s">
        <v>9576</v>
      </c>
      <c r="H81" s="38" t="s">
        <v>13</v>
      </c>
      <c r="I81" s="37">
        <v>2</v>
      </c>
      <c r="J81" s="39">
        <v>44453.583333333343</v>
      </c>
      <c r="K81" s="39">
        <v>44609.395833333343</v>
      </c>
      <c r="M81" s="36">
        <v>29</v>
      </c>
      <c r="N81" s="44" t="s">
        <v>11496</v>
      </c>
      <c r="O81" s="43" t="s">
        <v>11497</v>
      </c>
      <c r="P81" s="57" t="s">
        <v>10997</v>
      </c>
      <c r="Q81" s="57" t="s">
        <v>11164</v>
      </c>
      <c r="R81" s="35">
        <v>0</v>
      </c>
      <c r="S81" s="39">
        <v>45308</v>
      </c>
      <c r="T81" s="56" t="s">
        <v>61</v>
      </c>
      <c r="V81" s="36">
        <v>79</v>
      </c>
      <c r="W81" s="36" t="str">
        <f t="shared" si="6"/>
        <v>新北市</v>
      </c>
      <c r="X81" s="43" t="s">
        <v>26</v>
      </c>
      <c r="Y81" s="43">
        <v>2</v>
      </c>
      <c r="Z81" s="43">
        <v>5074</v>
      </c>
      <c r="AA81" s="43" t="s">
        <v>1832</v>
      </c>
      <c r="AB81" s="43" t="s">
        <v>9261</v>
      </c>
      <c r="AC81" s="39">
        <v>44987.512499999997</v>
      </c>
      <c r="AD81" s="39">
        <v>45006.458333333343</v>
      </c>
      <c r="AF81" s="36">
        <v>79</v>
      </c>
      <c r="AG81" s="36" t="str">
        <f t="shared" si="5"/>
        <v>新北市</v>
      </c>
      <c r="AH81" s="43" t="s">
        <v>25</v>
      </c>
      <c r="AI81" s="44">
        <v>2</v>
      </c>
      <c r="AJ81" s="43">
        <v>4340</v>
      </c>
      <c r="AK81" s="43" t="s">
        <v>11498</v>
      </c>
      <c r="AL81" s="43" t="s">
        <v>11499</v>
      </c>
      <c r="AM81" s="39">
        <v>44915.666666666657</v>
      </c>
      <c r="AN81" s="39">
        <v>44931.458333333343</v>
      </c>
    </row>
    <row r="82" spans="4:40" ht="15.6" customHeight="1">
      <c r="D82" s="36">
        <v>80</v>
      </c>
      <c r="E82" s="37">
        <v>3380</v>
      </c>
      <c r="F82" s="38" t="s">
        <v>1680</v>
      </c>
      <c r="G82" s="38" t="s">
        <v>9576</v>
      </c>
      <c r="H82" s="38" t="s">
        <v>13</v>
      </c>
      <c r="I82" s="37">
        <v>2</v>
      </c>
      <c r="J82" s="39">
        <v>44453.583333333343</v>
      </c>
      <c r="K82" s="39">
        <v>44609.416666666657</v>
      </c>
      <c r="M82" s="36">
        <v>30</v>
      </c>
      <c r="N82" s="44" t="s">
        <v>11500</v>
      </c>
      <c r="O82" s="43" t="s">
        <v>11501</v>
      </c>
      <c r="P82" s="57" t="s">
        <v>11058</v>
      </c>
      <c r="Q82" s="57" t="s">
        <v>11170</v>
      </c>
      <c r="R82" s="35">
        <v>0</v>
      </c>
      <c r="S82" s="39">
        <v>45309</v>
      </c>
      <c r="T82" s="56" t="s">
        <v>61</v>
      </c>
      <c r="V82" s="36">
        <v>80</v>
      </c>
      <c r="W82" s="36" t="str">
        <f t="shared" si="6"/>
        <v>宜蘭縣</v>
      </c>
      <c r="X82" s="43" t="s">
        <v>26</v>
      </c>
      <c r="Y82" s="43">
        <v>2</v>
      </c>
      <c r="Z82" s="43">
        <v>5001</v>
      </c>
      <c r="AA82" s="43" t="s">
        <v>11502</v>
      </c>
      <c r="AB82" s="43" t="s">
        <v>11503</v>
      </c>
      <c r="AC82" s="39">
        <v>44979.540972222218</v>
      </c>
      <c r="AD82" s="39">
        <v>45007.458333333343</v>
      </c>
      <c r="AF82" s="36">
        <v>80</v>
      </c>
      <c r="AG82" s="36" t="str">
        <f t="shared" si="5"/>
        <v>桃園市</v>
      </c>
      <c r="AH82" s="43" t="s">
        <v>25</v>
      </c>
      <c r="AI82" s="44">
        <v>2</v>
      </c>
      <c r="AJ82" s="43">
        <v>3220</v>
      </c>
      <c r="AK82" s="43" t="s">
        <v>11504</v>
      </c>
      <c r="AL82" s="43" t="s">
        <v>11505</v>
      </c>
      <c r="AM82" s="39">
        <v>44904.59652777778</v>
      </c>
      <c r="AN82" s="39">
        <v>44936.458333333343</v>
      </c>
    </row>
    <row r="83" spans="4:40" ht="15.6" customHeight="1">
      <c r="D83" s="36">
        <v>81</v>
      </c>
      <c r="E83" s="37">
        <v>4561</v>
      </c>
      <c r="F83" s="38" t="s">
        <v>11506</v>
      </c>
      <c r="G83" s="38" t="s">
        <v>10939</v>
      </c>
      <c r="H83" s="38" t="s">
        <v>143</v>
      </c>
      <c r="I83" s="37">
        <v>2</v>
      </c>
      <c r="J83" s="39">
        <v>44454.416666666657</v>
      </c>
      <c r="K83" s="39">
        <v>44615.395833333343</v>
      </c>
      <c r="M83" s="36">
        <v>31</v>
      </c>
      <c r="N83" s="44" t="s">
        <v>11507</v>
      </c>
      <c r="O83" s="43" t="s">
        <v>11508</v>
      </c>
      <c r="P83" s="57" t="s">
        <v>10997</v>
      </c>
      <c r="Q83" s="57" t="s">
        <v>11509</v>
      </c>
      <c r="R83" s="35">
        <v>0</v>
      </c>
      <c r="S83" s="39">
        <v>45310</v>
      </c>
      <c r="T83" s="56" t="s">
        <v>61</v>
      </c>
      <c r="V83" s="36">
        <v>81</v>
      </c>
      <c r="W83" s="36" t="str">
        <f t="shared" si="6"/>
        <v>彰化縣</v>
      </c>
      <c r="X83" s="43" t="s">
        <v>26</v>
      </c>
      <c r="Y83" s="43">
        <v>2</v>
      </c>
      <c r="Z83" s="43">
        <v>5069</v>
      </c>
      <c r="AA83" s="43" t="s">
        <v>11510</v>
      </c>
      <c r="AB83" s="43" t="s">
        <v>11511</v>
      </c>
      <c r="AC83" s="39">
        <v>44979.491666666669</v>
      </c>
      <c r="AD83" s="39">
        <v>45007.625</v>
      </c>
      <c r="AF83" s="36">
        <v>81</v>
      </c>
      <c r="AG83" s="36" t="str">
        <f t="shared" si="5"/>
        <v>台中市</v>
      </c>
      <c r="AH83" s="43" t="s">
        <v>25</v>
      </c>
      <c r="AI83" s="44">
        <v>2</v>
      </c>
      <c r="AJ83" s="43">
        <v>2998</v>
      </c>
      <c r="AK83" s="43" t="s">
        <v>11512</v>
      </c>
      <c r="AL83" s="43" t="s">
        <v>11513</v>
      </c>
      <c r="AM83" s="39">
        <v>44916.571527777778</v>
      </c>
      <c r="AN83" s="39">
        <v>44937.458333333343</v>
      </c>
    </row>
    <row r="84" spans="4:40" ht="15.6" customHeight="1">
      <c r="D84" s="36">
        <v>82</v>
      </c>
      <c r="E84" s="37">
        <v>4523</v>
      </c>
      <c r="F84" s="38" t="s">
        <v>11514</v>
      </c>
      <c r="G84" s="38" t="s">
        <v>9576</v>
      </c>
      <c r="H84" s="38" t="s">
        <v>11008</v>
      </c>
      <c r="I84" s="37">
        <v>2</v>
      </c>
      <c r="J84" s="39">
        <v>44454.583333333343</v>
      </c>
      <c r="K84" s="39">
        <v>44613.416666666657</v>
      </c>
      <c r="M84" s="36">
        <v>32</v>
      </c>
      <c r="N84" s="44" t="s">
        <v>11515</v>
      </c>
      <c r="O84" s="43" t="s">
        <v>11077</v>
      </c>
      <c r="P84" s="57" t="s">
        <v>10969</v>
      </c>
      <c r="Q84" s="57" t="s">
        <v>10</v>
      </c>
      <c r="R84" s="35">
        <v>0</v>
      </c>
      <c r="S84" s="39">
        <v>45323</v>
      </c>
      <c r="T84" s="56" t="s">
        <v>61</v>
      </c>
      <c r="V84" s="36">
        <v>82</v>
      </c>
      <c r="W84" s="36" t="str">
        <f t="shared" si="6"/>
        <v>宜蘭縣</v>
      </c>
      <c r="X84" s="43" t="s">
        <v>26</v>
      </c>
      <c r="Y84" s="43">
        <v>2</v>
      </c>
      <c r="Z84" s="43">
        <v>5084</v>
      </c>
      <c r="AA84" s="43" t="s">
        <v>11516</v>
      </c>
      <c r="AB84" s="43" t="s">
        <v>11517</v>
      </c>
      <c r="AC84" s="39">
        <v>44998.617361111108</v>
      </c>
      <c r="AD84" s="39">
        <v>45008.583333333343</v>
      </c>
      <c r="AF84" s="36">
        <v>82</v>
      </c>
      <c r="AG84" s="36" t="str">
        <f t="shared" si="5"/>
        <v>新北市</v>
      </c>
      <c r="AH84" s="43" t="s">
        <v>25</v>
      </c>
      <c r="AI84" s="44">
        <v>2</v>
      </c>
      <c r="AJ84" s="43">
        <v>4568</v>
      </c>
      <c r="AK84" s="43" t="s">
        <v>11518</v>
      </c>
      <c r="AL84" s="43" t="s">
        <v>11519</v>
      </c>
      <c r="AM84" s="39">
        <v>44938.493750000001</v>
      </c>
      <c r="AN84" s="39">
        <v>44964.458333333343</v>
      </c>
    </row>
    <row r="85" spans="4:40" ht="15.6" customHeight="1">
      <c r="D85" s="36">
        <v>83</v>
      </c>
      <c r="E85" s="37">
        <v>4599</v>
      </c>
      <c r="F85" s="38" t="s">
        <v>11520</v>
      </c>
      <c r="G85" s="38" t="s">
        <v>9576</v>
      </c>
      <c r="H85" s="38" t="s">
        <v>11008</v>
      </c>
      <c r="I85" s="37">
        <v>2</v>
      </c>
      <c r="J85" s="39">
        <v>44454.583333333343</v>
      </c>
      <c r="K85" s="39">
        <v>44613.458333333343</v>
      </c>
      <c r="M85" s="36">
        <v>33</v>
      </c>
      <c r="N85" s="44" t="s">
        <v>75</v>
      </c>
      <c r="O85" s="43" t="s">
        <v>3173</v>
      </c>
      <c r="P85" s="57" t="s">
        <v>10969</v>
      </c>
      <c r="Q85" s="57" t="s">
        <v>10</v>
      </c>
      <c r="R85" s="35">
        <v>0</v>
      </c>
      <c r="S85" s="39">
        <v>45323</v>
      </c>
      <c r="T85" s="56" t="s">
        <v>61</v>
      </c>
      <c r="V85" s="36">
        <v>83</v>
      </c>
      <c r="W85" s="36" t="str">
        <f t="shared" si="6"/>
        <v>桃園市</v>
      </c>
      <c r="X85" s="43" t="s">
        <v>26</v>
      </c>
      <c r="Y85" s="43">
        <v>2</v>
      </c>
      <c r="Z85" s="43">
        <v>5072</v>
      </c>
      <c r="AA85" s="43" t="s">
        <v>11521</v>
      </c>
      <c r="AB85" s="43" t="s">
        <v>11522</v>
      </c>
      <c r="AC85" s="39">
        <v>44987.696527777778</v>
      </c>
      <c r="AD85" s="39">
        <v>45009.458333333343</v>
      </c>
      <c r="AF85" s="36">
        <v>83</v>
      </c>
      <c r="AG85" s="36" t="str">
        <f t="shared" si="5"/>
        <v>新北市</v>
      </c>
      <c r="AH85" s="43" t="s">
        <v>25</v>
      </c>
      <c r="AI85" s="44">
        <v>2</v>
      </c>
      <c r="AJ85" s="43">
        <v>4081</v>
      </c>
      <c r="AK85" s="43" t="s">
        <v>11523</v>
      </c>
      <c r="AL85" s="43" t="s">
        <v>11524</v>
      </c>
      <c r="AM85" s="39">
        <v>44961.690972222219</v>
      </c>
      <c r="AN85" s="39">
        <v>44975.458333333343</v>
      </c>
    </row>
    <row r="86" spans="4:40" ht="15.6" customHeight="1">
      <c r="D86" s="36">
        <v>84</v>
      </c>
      <c r="E86" s="37">
        <v>2154</v>
      </c>
      <c r="F86" s="38" t="s">
        <v>9507</v>
      </c>
      <c r="G86" s="38" t="s">
        <v>9576</v>
      </c>
      <c r="H86" s="38" t="s">
        <v>16</v>
      </c>
      <c r="I86" s="37">
        <v>2</v>
      </c>
      <c r="J86" s="39">
        <v>44454.583333333343</v>
      </c>
      <c r="K86" s="39">
        <v>44617.395833333343</v>
      </c>
      <c r="M86" s="36">
        <v>34</v>
      </c>
      <c r="N86" s="44" t="s">
        <v>11525</v>
      </c>
      <c r="O86" s="43" t="s">
        <v>11526</v>
      </c>
      <c r="P86" s="57" t="s">
        <v>10960</v>
      </c>
      <c r="Q86" s="57" t="s">
        <v>11527</v>
      </c>
      <c r="R86" s="35">
        <v>0</v>
      </c>
      <c r="S86" s="39">
        <v>45345.458333333343</v>
      </c>
      <c r="T86" s="56" t="s">
        <v>61</v>
      </c>
      <c r="V86" s="36">
        <v>84</v>
      </c>
      <c r="W86" s="36" t="str">
        <f t="shared" si="6"/>
        <v>高雄市</v>
      </c>
      <c r="X86" s="43" t="s">
        <v>26</v>
      </c>
      <c r="Y86" s="43">
        <v>2</v>
      </c>
      <c r="Z86" s="43">
        <v>5065</v>
      </c>
      <c r="AA86" s="43" t="s">
        <v>11528</v>
      </c>
      <c r="AB86" s="43" t="s">
        <v>11529</v>
      </c>
      <c r="AC86" s="39">
        <v>44992.644444444442</v>
      </c>
      <c r="AD86" s="39">
        <v>45012.625</v>
      </c>
      <c r="AF86" s="36">
        <v>84</v>
      </c>
      <c r="AG86" s="36" t="str">
        <f t="shared" ref="AG86:AG116" si="7">IF( AND((ISNA(VLOOKUP(AJ86,E:E,1,FALSE))),(ISNA(VLOOKUP(AJ86,N:N,1,FALSE))),(ISNA(VLOOKUP(AJ86,Z:Z,1,FALSE)))),"",LEFT(AL86,3))</f>
        <v>新北市</v>
      </c>
      <c r="AH86" s="43" t="s">
        <v>25</v>
      </c>
      <c r="AI86" s="44">
        <v>2</v>
      </c>
      <c r="AJ86" s="43">
        <v>3953</v>
      </c>
      <c r="AK86" s="43" t="s">
        <v>11530</v>
      </c>
      <c r="AL86" s="43" t="s">
        <v>11531</v>
      </c>
      <c r="AM86" s="39">
        <v>44957.46597222222</v>
      </c>
      <c r="AN86" s="39">
        <v>44980.625</v>
      </c>
    </row>
    <row r="87" spans="4:40" ht="15.6" customHeight="1">
      <c r="D87" s="36">
        <v>85</v>
      </c>
      <c r="E87" s="37">
        <v>2422</v>
      </c>
      <c r="F87" s="38" t="s">
        <v>689</v>
      </c>
      <c r="G87" s="38" t="s">
        <v>9576</v>
      </c>
      <c r="H87" s="38" t="s">
        <v>16</v>
      </c>
      <c r="I87" s="37">
        <v>2</v>
      </c>
      <c r="J87" s="39">
        <v>44454.583333333343</v>
      </c>
      <c r="K87" s="39">
        <v>44617.4375</v>
      </c>
      <c r="M87" s="36">
        <v>35</v>
      </c>
      <c r="N87" s="44" t="s">
        <v>11532</v>
      </c>
      <c r="O87" s="43" t="s">
        <v>11533</v>
      </c>
      <c r="P87" s="57" t="s">
        <v>11074</v>
      </c>
      <c r="Q87" s="57" t="s">
        <v>11534</v>
      </c>
      <c r="R87" s="35">
        <v>0</v>
      </c>
      <c r="S87" s="39">
        <v>45346.458333333343</v>
      </c>
      <c r="T87" s="56" t="s">
        <v>61</v>
      </c>
      <c r="V87" s="36">
        <v>85</v>
      </c>
      <c r="W87" s="36" t="str">
        <f t="shared" si="6"/>
        <v>新竹市</v>
      </c>
      <c r="X87" s="43" t="s">
        <v>26</v>
      </c>
      <c r="Y87" s="43">
        <v>2</v>
      </c>
      <c r="Z87" s="43">
        <v>5070</v>
      </c>
      <c r="AA87" s="43" t="s">
        <v>11535</v>
      </c>
      <c r="AB87" s="43" t="s">
        <v>11536</v>
      </c>
      <c r="AC87" s="39">
        <v>44991.507638888892</v>
      </c>
      <c r="AD87" s="39">
        <v>45013.458333333343</v>
      </c>
      <c r="AF87" s="36">
        <v>85</v>
      </c>
      <c r="AG87" s="36" t="str">
        <f t="shared" si="7"/>
        <v>新北市</v>
      </c>
      <c r="AH87" s="43" t="s">
        <v>25</v>
      </c>
      <c r="AI87" s="44">
        <v>2</v>
      </c>
      <c r="AJ87" s="43">
        <v>2508</v>
      </c>
      <c r="AK87" s="43" t="s">
        <v>11537</v>
      </c>
      <c r="AL87" s="43" t="s">
        <v>11538</v>
      </c>
      <c r="AM87" s="39">
        <v>44958.622916666667</v>
      </c>
      <c r="AN87" s="39">
        <v>44986.625</v>
      </c>
    </row>
    <row r="88" spans="4:40" ht="15.6" customHeight="1">
      <c r="D88" s="36">
        <v>86</v>
      </c>
      <c r="E88" s="37">
        <v>4728</v>
      </c>
      <c r="F88" s="38" t="s">
        <v>11539</v>
      </c>
      <c r="G88" s="38" t="s">
        <v>10939</v>
      </c>
      <c r="H88" s="38" t="s">
        <v>11016</v>
      </c>
      <c r="I88" s="37">
        <v>2</v>
      </c>
      <c r="J88" s="39">
        <v>44455.416666666657</v>
      </c>
      <c r="K88" s="39">
        <v>44606.416666666657</v>
      </c>
      <c r="M88" s="50">
        <v>36</v>
      </c>
      <c r="N88" s="1" t="s">
        <v>65</v>
      </c>
      <c r="O88" s="3" t="s">
        <v>2048</v>
      </c>
      <c r="P88" s="192" t="s">
        <v>9576</v>
      </c>
      <c r="Q88" s="193" t="s">
        <v>13</v>
      </c>
      <c r="T88" s="56" t="s">
        <v>61</v>
      </c>
      <c r="V88" s="36">
        <v>86</v>
      </c>
      <c r="W88" s="36" t="str">
        <f t="shared" si="6"/>
        <v>高雄市</v>
      </c>
      <c r="X88" s="43" t="s">
        <v>26</v>
      </c>
      <c r="Y88" s="43">
        <v>2</v>
      </c>
      <c r="Z88" s="43">
        <v>5068</v>
      </c>
      <c r="AA88" s="43" t="s">
        <v>11540</v>
      </c>
      <c r="AB88" s="43" t="s">
        <v>11541</v>
      </c>
      <c r="AC88" s="39">
        <v>45000.723611111112</v>
      </c>
      <c r="AD88" s="39">
        <v>45014.625</v>
      </c>
      <c r="AF88" s="36">
        <v>86</v>
      </c>
      <c r="AG88" s="36" t="str">
        <f t="shared" si="7"/>
        <v>宜蘭縣</v>
      </c>
      <c r="AH88" s="43" t="s">
        <v>25</v>
      </c>
      <c r="AI88" s="44">
        <v>2</v>
      </c>
      <c r="AJ88" s="43">
        <v>5084</v>
      </c>
      <c r="AK88" s="43" t="s">
        <v>11516</v>
      </c>
      <c r="AL88" s="43" t="s">
        <v>11517</v>
      </c>
      <c r="AM88" s="39">
        <v>44998.617361111108</v>
      </c>
      <c r="AN88" s="39">
        <v>45010.625</v>
      </c>
    </row>
    <row r="89" spans="4:40" ht="15.6" customHeight="1">
      <c r="D89" s="36">
        <v>87</v>
      </c>
      <c r="E89" s="37">
        <v>2860</v>
      </c>
      <c r="F89" s="38" t="s">
        <v>11542</v>
      </c>
      <c r="G89" s="38" t="s">
        <v>10939</v>
      </c>
      <c r="H89" s="38" t="s">
        <v>11016</v>
      </c>
      <c r="I89" s="37">
        <v>2</v>
      </c>
      <c r="J89" s="39">
        <v>44455.416666666657</v>
      </c>
      <c r="K89" s="39">
        <v>44606.4375</v>
      </c>
      <c r="V89" s="36">
        <v>87</v>
      </c>
      <c r="W89" s="36" t="str">
        <f t="shared" si="6"/>
        <v>台中市</v>
      </c>
      <c r="X89" s="43" t="s">
        <v>26</v>
      </c>
      <c r="Y89" s="43">
        <v>2</v>
      </c>
      <c r="Z89" s="43">
        <v>5062</v>
      </c>
      <c r="AA89" s="43" t="s">
        <v>11543</v>
      </c>
      <c r="AB89" s="43" t="s">
        <v>11544</v>
      </c>
      <c r="AC89" s="39">
        <v>45000.40625</v>
      </c>
      <c r="AD89" s="39">
        <v>45027.625</v>
      </c>
      <c r="AF89" s="36">
        <v>87</v>
      </c>
      <c r="AG89" s="36" t="str">
        <f t="shared" si="7"/>
        <v>台北市</v>
      </c>
      <c r="AH89" s="43" t="s">
        <v>25</v>
      </c>
      <c r="AI89" s="44">
        <v>2</v>
      </c>
      <c r="AJ89" s="43">
        <v>4108</v>
      </c>
      <c r="AK89" s="43" t="s">
        <v>11545</v>
      </c>
      <c r="AL89" s="43" t="s">
        <v>11546</v>
      </c>
      <c r="AM89" s="39">
        <v>44992.647916666669</v>
      </c>
      <c r="AN89" s="39">
        <v>45022.625</v>
      </c>
    </row>
    <row r="90" spans="4:40" ht="15.6" customHeight="1">
      <c r="D90" s="36">
        <v>88</v>
      </c>
      <c r="E90" s="37" t="s">
        <v>90</v>
      </c>
      <c r="F90" s="38" t="s">
        <v>10377</v>
      </c>
      <c r="G90" s="38" t="s">
        <v>9576</v>
      </c>
      <c r="H90" s="38" t="s">
        <v>9</v>
      </c>
      <c r="I90" s="37">
        <v>2</v>
      </c>
      <c r="J90" s="39">
        <v>44455.583333333343</v>
      </c>
      <c r="K90" s="39">
        <v>44608.395833333343</v>
      </c>
      <c r="V90" s="36">
        <v>88</v>
      </c>
      <c r="W90" s="36" t="str">
        <f t="shared" si="6"/>
        <v>新北市</v>
      </c>
      <c r="X90" s="43" t="s">
        <v>26</v>
      </c>
      <c r="Y90" s="43">
        <v>2</v>
      </c>
      <c r="Z90" s="43">
        <v>5082</v>
      </c>
      <c r="AA90" s="43" t="s">
        <v>2325</v>
      </c>
      <c r="AB90" s="43" t="s">
        <v>9724</v>
      </c>
      <c r="AC90" s="39">
        <v>45005.419444444437</v>
      </c>
      <c r="AD90" s="39">
        <v>45028.458333333343</v>
      </c>
      <c r="AF90" s="36">
        <v>88</v>
      </c>
      <c r="AG90" s="36" t="str">
        <f t="shared" si="7"/>
        <v>彰化縣</v>
      </c>
      <c r="AH90" s="43" t="s">
        <v>25</v>
      </c>
      <c r="AI90" s="44">
        <v>2</v>
      </c>
      <c r="AJ90" s="43" t="s">
        <v>11547</v>
      </c>
      <c r="AK90" s="43" t="s">
        <v>11548</v>
      </c>
      <c r="AL90" s="43" t="s">
        <v>11549</v>
      </c>
      <c r="AM90" s="39">
        <v>45026.407638888893</v>
      </c>
      <c r="AN90" s="39">
        <v>45042.458333333343</v>
      </c>
    </row>
    <row r="91" spans="4:40" ht="15.6" customHeight="1">
      <c r="D91" s="36">
        <v>89</v>
      </c>
      <c r="E91" s="37">
        <v>2442</v>
      </c>
      <c r="F91" s="38" t="s">
        <v>194</v>
      </c>
      <c r="G91" s="38" t="s">
        <v>9576</v>
      </c>
      <c r="H91" s="38" t="s">
        <v>7</v>
      </c>
      <c r="I91" s="37">
        <v>2</v>
      </c>
      <c r="J91" s="39">
        <v>44456.416666666657</v>
      </c>
      <c r="K91" s="39">
        <v>44610.458333333343</v>
      </c>
      <c r="V91" s="36">
        <v>89</v>
      </c>
      <c r="W91" s="36" t="str">
        <f t="shared" si="6"/>
        <v>台南市</v>
      </c>
      <c r="X91" s="43" t="s">
        <v>26</v>
      </c>
      <c r="Y91" s="43">
        <v>2</v>
      </c>
      <c r="Z91" s="43">
        <v>5088</v>
      </c>
      <c r="AA91" s="43" t="s">
        <v>11550</v>
      </c>
      <c r="AB91" s="43" t="s">
        <v>11551</v>
      </c>
      <c r="AC91" s="39">
        <v>45030.584027777782</v>
      </c>
      <c r="AD91" s="39">
        <v>45050.458333333343</v>
      </c>
      <c r="AF91" s="36">
        <v>89</v>
      </c>
      <c r="AG91" s="36" t="str">
        <f t="shared" si="7"/>
        <v>桃園市</v>
      </c>
      <c r="AH91" s="43" t="s">
        <v>25</v>
      </c>
      <c r="AI91" s="44">
        <v>2</v>
      </c>
      <c r="AJ91" s="43">
        <v>4285</v>
      </c>
      <c r="AK91" s="43" t="s">
        <v>11552</v>
      </c>
      <c r="AL91" s="43" t="s">
        <v>11553</v>
      </c>
      <c r="AM91" s="39">
        <v>45043.729166666657</v>
      </c>
      <c r="AN91" s="39">
        <v>45063.458333333343</v>
      </c>
    </row>
    <row r="92" spans="4:40" ht="15.6" customHeight="1">
      <c r="D92" s="36">
        <v>90</v>
      </c>
      <c r="E92" s="37">
        <v>4541</v>
      </c>
      <c r="F92" s="38" t="s">
        <v>182</v>
      </c>
      <c r="G92" s="38" t="s">
        <v>9576</v>
      </c>
      <c r="H92" s="38" t="s">
        <v>5</v>
      </c>
      <c r="I92" s="37">
        <v>2</v>
      </c>
      <c r="J92" s="39">
        <v>44456.583333333343</v>
      </c>
      <c r="K92" s="39">
        <v>44615.4375</v>
      </c>
      <c r="V92" s="36">
        <v>90</v>
      </c>
      <c r="W92" s="36" t="str">
        <f t="shared" si="6"/>
        <v>台北市</v>
      </c>
      <c r="X92" s="43" t="s">
        <v>26</v>
      </c>
      <c r="Y92" s="43">
        <v>2</v>
      </c>
      <c r="Z92" s="43">
        <v>5081</v>
      </c>
      <c r="AA92" s="43" t="s">
        <v>11554</v>
      </c>
      <c r="AB92" s="43" t="s">
        <v>11555</v>
      </c>
      <c r="AC92" s="39">
        <v>45028.620138888888</v>
      </c>
      <c r="AD92" s="39">
        <v>45055.458333333343</v>
      </c>
      <c r="AF92" s="36">
        <v>90</v>
      </c>
      <c r="AG92" s="36" t="str">
        <f t="shared" si="7"/>
        <v>新北市</v>
      </c>
      <c r="AH92" s="43" t="s">
        <v>25</v>
      </c>
      <c r="AI92" s="44">
        <v>2</v>
      </c>
      <c r="AJ92" s="43">
        <v>4126</v>
      </c>
      <c r="AK92" s="43" t="s">
        <v>11556</v>
      </c>
      <c r="AL92" s="43" t="s">
        <v>11557</v>
      </c>
      <c r="AM92" s="39">
        <v>45051.656944444447</v>
      </c>
      <c r="AN92" s="39">
        <v>45075.625</v>
      </c>
    </row>
    <row r="93" spans="4:40" ht="15.6" customHeight="1">
      <c r="D93" s="36">
        <v>91</v>
      </c>
      <c r="E93" s="37">
        <v>4298</v>
      </c>
      <c r="F93" s="38" t="s">
        <v>743</v>
      </c>
      <c r="G93" s="38" t="s">
        <v>9576</v>
      </c>
      <c r="H93" s="38" t="s">
        <v>5</v>
      </c>
      <c r="I93" s="37">
        <v>2</v>
      </c>
      <c r="J93" s="39">
        <v>44456.583333333343</v>
      </c>
      <c r="K93" s="39">
        <v>44615.458333333343</v>
      </c>
      <c r="V93" s="36">
        <v>91</v>
      </c>
      <c r="W93" s="36" t="str">
        <f t="shared" si="6"/>
        <v>桃園市</v>
      </c>
      <c r="X93" s="43" t="s">
        <v>26</v>
      </c>
      <c r="Y93" s="43">
        <v>2</v>
      </c>
      <c r="Z93" s="43">
        <v>5058</v>
      </c>
      <c r="AA93" s="43" t="s">
        <v>11558</v>
      </c>
      <c r="AB93" s="43" t="s">
        <v>11559</v>
      </c>
      <c r="AC93" s="39">
        <v>45034.510416666657</v>
      </c>
      <c r="AD93" s="39">
        <v>45056.458333333343</v>
      </c>
      <c r="AF93" s="36">
        <v>91</v>
      </c>
      <c r="AG93" s="36" t="str">
        <f t="shared" si="7"/>
        <v>金門縣</v>
      </c>
      <c r="AH93" s="43" t="s">
        <v>25</v>
      </c>
      <c r="AI93" s="44">
        <v>2</v>
      </c>
      <c r="AJ93" s="43">
        <v>4439</v>
      </c>
      <c r="AK93" s="43" t="s">
        <v>11560</v>
      </c>
      <c r="AL93" s="43" t="s">
        <v>11561</v>
      </c>
      <c r="AM93" s="39">
        <v>45049.63958333333</v>
      </c>
      <c r="AN93" s="39">
        <v>45077.625</v>
      </c>
    </row>
    <row r="94" spans="4:40" ht="15.6" customHeight="1">
      <c r="D94" s="36">
        <v>92</v>
      </c>
      <c r="E94" s="37">
        <v>4748</v>
      </c>
      <c r="F94" s="38" t="s">
        <v>234</v>
      </c>
      <c r="G94" s="38" t="s">
        <v>9576</v>
      </c>
      <c r="H94" s="38" t="s">
        <v>17</v>
      </c>
      <c r="I94" s="37">
        <v>2</v>
      </c>
      <c r="J94" s="39">
        <v>44494.4375</v>
      </c>
      <c r="K94" s="39">
        <v>44615.569444444453</v>
      </c>
      <c r="V94" s="36">
        <v>92</v>
      </c>
      <c r="W94" s="36" t="str">
        <f t="shared" si="6"/>
        <v>新北市</v>
      </c>
      <c r="X94" s="43" t="s">
        <v>26</v>
      </c>
      <c r="Y94" s="43">
        <v>2</v>
      </c>
      <c r="Z94" s="43">
        <v>5079</v>
      </c>
      <c r="AA94" s="43" t="s">
        <v>11562</v>
      </c>
      <c r="AB94" s="43" t="s">
        <v>11563</v>
      </c>
      <c r="AC94" s="39">
        <v>45049.663194444453</v>
      </c>
      <c r="AD94" s="39">
        <v>45064.458333333343</v>
      </c>
      <c r="AF94" s="36">
        <v>92</v>
      </c>
      <c r="AG94" s="36" t="str">
        <f t="shared" si="7"/>
        <v>台北市</v>
      </c>
      <c r="AH94" s="43" t="s">
        <v>11564</v>
      </c>
      <c r="AI94" s="44">
        <v>1</v>
      </c>
      <c r="AJ94" s="43" t="s">
        <v>11321</v>
      </c>
      <c r="AK94" s="43" t="s">
        <v>11565</v>
      </c>
      <c r="AL94" s="43" t="s">
        <v>11566</v>
      </c>
      <c r="AM94" s="39">
        <v>45068.72152777778</v>
      </c>
      <c r="AN94" s="39">
        <v>45077.625</v>
      </c>
    </row>
    <row r="95" spans="4:40" ht="15.6" customHeight="1">
      <c r="D95" s="36">
        <v>93</v>
      </c>
      <c r="E95" s="37">
        <v>4714</v>
      </c>
      <c r="F95" s="38" t="s">
        <v>3451</v>
      </c>
      <c r="G95" s="38" t="s">
        <v>9576</v>
      </c>
      <c r="H95" s="38" t="s">
        <v>11320</v>
      </c>
      <c r="I95" s="37">
        <v>2</v>
      </c>
      <c r="J95" s="39">
        <v>44494.555555555547</v>
      </c>
      <c r="K95" s="39">
        <v>44609.416666666657</v>
      </c>
      <c r="V95" s="36">
        <v>93</v>
      </c>
      <c r="W95" s="36" t="str">
        <f t="shared" si="6"/>
        <v>新竹縣</v>
      </c>
      <c r="X95" s="43" t="s">
        <v>26</v>
      </c>
      <c r="Y95" s="43">
        <v>2</v>
      </c>
      <c r="Z95" s="43">
        <v>4716</v>
      </c>
      <c r="AA95" s="43" t="s">
        <v>11567</v>
      </c>
      <c r="AB95" s="43" t="s">
        <v>11568</v>
      </c>
      <c r="AC95" s="39">
        <v>45050.484027777777</v>
      </c>
      <c r="AD95" s="39">
        <v>45068.458333333343</v>
      </c>
      <c r="AF95" s="36">
        <v>93</v>
      </c>
      <c r="AG95" s="36" t="str">
        <f t="shared" si="7"/>
        <v>新北市</v>
      </c>
      <c r="AH95" s="43" t="s">
        <v>25</v>
      </c>
      <c r="AI95" s="44">
        <v>2</v>
      </c>
      <c r="AJ95" s="43">
        <v>4412</v>
      </c>
      <c r="AK95" s="43" t="s">
        <v>11569</v>
      </c>
      <c r="AL95" s="43" t="s">
        <v>11570</v>
      </c>
      <c r="AM95" s="39">
        <v>45058.404861111107</v>
      </c>
      <c r="AN95" s="39">
        <v>45079.458333333343</v>
      </c>
    </row>
    <row r="96" spans="4:40" ht="15.6" customHeight="1">
      <c r="D96" s="36">
        <v>94</v>
      </c>
      <c r="E96" s="37">
        <v>4519</v>
      </c>
      <c r="F96" s="38" t="s">
        <v>11571</v>
      </c>
      <c r="G96" s="38" t="s">
        <v>10939</v>
      </c>
      <c r="H96" s="38" t="s">
        <v>11572</v>
      </c>
      <c r="I96" s="37">
        <v>2</v>
      </c>
      <c r="J96" s="39">
        <v>44495.4375</v>
      </c>
      <c r="K96" s="39">
        <v>44608.569444444453</v>
      </c>
      <c r="V96" s="36">
        <v>94</v>
      </c>
      <c r="W96" s="36" t="str">
        <f t="shared" si="6"/>
        <v>新北市</v>
      </c>
      <c r="X96" s="43" t="s">
        <v>26</v>
      </c>
      <c r="Y96" s="43">
        <v>2</v>
      </c>
      <c r="Z96" s="43">
        <v>5080</v>
      </c>
      <c r="AA96" s="43" t="s">
        <v>356</v>
      </c>
      <c r="AB96" s="43" t="s">
        <v>9275</v>
      </c>
      <c r="AC96" s="39">
        <v>45054.635416666657</v>
      </c>
      <c r="AD96" s="39">
        <v>45068.458333333343</v>
      </c>
      <c r="AF96" s="36">
        <v>94</v>
      </c>
      <c r="AG96" s="36" t="str">
        <f t="shared" si="7"/>
        <v>台北市</v>
      </c>
      <c r="AH96" s="43" t="s">
        <v>25</v>
      </c>
      <c r="AI96" s="44">
        <v>2</v>
      </c>
      <c r="AJ96" s="43">
        <v>3080</v>
      </c>
      <c r="AK96" s="43" t="s">
        <v>11573</v>
      </c>
      <c r="AL96" s="43" t="s">
        <v>11574</v>
      </c>
      <c r="AM96" s="39">
        <v>45071.51458333333</v>
      </c>
      <c r="AN96" s="39">
        <v>45083.416666666657</v>
      </c>
    </row>
    <row r="97" spans="4:40" ht="15.6" customHeight="1">
      <c r="D97" s="36">
        <v>95</v>
      </c>
      <c r="E97" s="37">
        <v>4554</v>
      </c>
      <c r="F97" s="38" t="s">
        <v>11575</v>
      </c>
      <c r="G97" s="38" t="s">
        <v>10937</v>
      </c>
      <c r="H97" s="38" t="s">
        <v>11576</v>
      </c>
      <c r="I97" s="37">
        <v>2</v>
      </c>
      <c r="J97" s="39">
        <v>44495.583333333343</v>
      </c>
      <c r="K97" s="39">
        <v>44614.416666666657</v>
      </c>
      <c r="V97" s="36">
        <v>95</v>
      </c>
      <c r="W97" s="36" t="str">
        <f t="shared" si="6"/>
        <v>屏東縣</v>
      </c>
      <c r="X97" s="43" t="s">
        <v>26</v>
      </c>
      <c r="Y97" s="43">
        <v>2</v>
      </c>
      <c r="Z97" s="43">
        <v>4996</v>
      </c>
      <c r="AA97" s="43" t="s">
        <v>11577</v>
      </c>
      <c r="AB97" s="43" t="s">
        <v>11578</v>
      </c>
      <c r="AC97" s="39">
        <v>45042.716666666667</v>
      </c>
      <c r="AD97" s="39">
        <v>45069.583333333343</v>
      </c>
      <c r="AF97" s="36">
        <v>95</v>
      </c>
      <c r="AG97" s="36" t="str">
        <f t="shared" si="7"/>
        <v>台北市</v>
      </c>
      <c r="AH97" s="43" t="s">
        <v>25</v>
      </c>
      <c r="AI97" s="44">
        <v>2</v>
      </c>
      <c r="AJ97" s="43">
        <v>3271</v>
      </c>
      <c r="AK97" s="43" t="s">
        <v>11579</v>
      </c>
      <c r="AL97" s="43" t="s">
        <v>11580</v>
      </c>
      <c r="AM97" s="39">
        <v>45070.36041666667</v>
      </c>
      <c r="AN97" s="39">
        <v>45085.625</v>
      </c>
    </row>
    <row r="98" spans="4:40" ht="15.6" customHeight="1">
      <c r="D98" s="36">
        <v>96</v>
      </c>
      <c r="E98" s="37">
        <v>3955</v>
      </c>
      <c r="F98" s="38" t="s">
        <v>227</v>
      </c>
      <c r="G98" s="38" t="s">
        <v>9576</v>
      </c>
      <c r="H98" s="38" t="s">
        <v>16</v>
      </c>
      <c r="I98" s="37">
        <v>2</v>
      </c>
      <c r="J98" s="39">
        <v>44495.4375</v>
      </c>
      <c r="K98" s="39">
        <v>44617.458333333343</v>
      </c>
      <c r="V98" s="36">
        <v>96</v>
      </c>
      <c r="W98" s="36" t="str">
        <f t="shared" si="6"/>
        <v>嘉義縣</v>
      </c>
      <c r="X98" s="43" t="s">
        <v>26</v>
      </c>
      <c r="Y98" s="43">
        <v>2</v>
      </c>
      <c r="Z98" s="43">
        <v>5089</v>
      </c>
      <c r="AA98" s="43" t="s">
        <v>11581</v>
      </c>
      <c r="AB98" s="43" t="s">
        <v>11582</v>
      </c>
      <c r="AC98" s="39">
        <v>45050.511805555558</v>
      </c>
      <c r="AD98" s="39">
        <v>45070.458333333343</v>
      </c>
      <c r="AF98" s="36">
        <v>96</v>
      </c>
      <c r="AG98" s="36" t="str">
        <f t="shared" si="7"/>
        <v>雲林縣</v>
      </c>
      <c r="AH98" s="43" t="s">
        <v>25</v>
      </c>
      <c r="AI98" s="44">
        <v>2</v>
      </c>
      <c r="AJ98" s="43">
        <v>3753</v>
      </c>
      <c r="AK98" s="43" t="s">
        <v>11583</v>
      </c>
      <c r="AL98" s="43" t="s">
        <v>11584</v>
      </c>
      <c r="AM98" s="39">
        <v>45079.720833333333</v>
      </c>
      <c r="AN98" s="39">
        <v>45086.458333333343</v>
      </c>
    </row>
    <row r="99" spans="4:40" ht="15.6" customHeight="1">
      <c r="D99" s="36">
        <v>97</v>
      </c>
      <c r="E99" s="37">
        <v>4683</v>
      </c>
      <c r="F99" s="38" t="s">
        <v>11585</v>
      </c>
      <c r="G99" s="38" t="s">
        <v>10939</v>
      </c>
      <c r="H99" s="38" t="s">
        <v>142</v>
      </c>
      <c r="I99" s="37">
        <v>2</v>
      </c>
      <c r="J99" s="39">
        <v>44495.5625</v>
      </c>
      <c r="K99" s="39">
        <v>44610.416666666657</v>
      </c>
      <c r="V99" s="36">
        <v>97</v>
      </c>
      <c r="W99" s="36" t="str">
        <f t="shared" ref="W99:W130" si="8">LEFT(AB99,3)</f>
        <v>雲林縣</v>
      </c>
      <c r="X99" s="43" t="s">
        <v>26</v>
      </c>
      <c r="Y99" s="43">
        <v>2</v>
      </c>
      <c r="Z99" s="43">
        <v>5086</v>
      </c>
      <c r="AA99" s="43" t="s">
        <v>11586</v>
      </c>
      <c r="AB99" s="43" t="s">
        <v>11587</v>
      </c>
      <c r="AC99" s="39">
        <v>45050.627083333333</v>
      </c>
      <c r="AD99" s="39">
        <v>45071.416666666657</v>
      </c>
      <c r="AF99" s="36">
        <v>97</v>
      </c>
      <c r="AG99" s="36" t="str">
        <f t="shared" si="7"/>
        <v>新竹縣</v>
      </c>
      <c r="AH99" s="43" t="s">
        <v>25</v>
      </c>
      <c r="AI99" s="44">
        <v>2</v>
      </c>
      <c r="AJ99" s="43">
        <v>4988</v>
      </c>
      <c r="AK99" s="43" t="s">
        <v>11588</v>
      </c>
      <c r="AL99" s="43" t="s">
        <v>11589</v>
      </c>
      <c r="AM99" s="39">
        <v>45065.630555555559</v>
      </c>
      <c r="AN99" s="39">
        <v>45096.625</v>
      </c>
    </row>
    <row r="100" spans="4:40" ht="15.6" customHeight="1">
      <c r="D100" s="36">
        <v>98</v>
      </c>
      <c r="E100" s="37">
        <v>4643</v>
      </c>
      <c r="F100" s="38" t="s">
        <v>11590</v>
      </c>
      <c r="G100" s="38" t="s">
        <v>10939</v>
      </c>
      <c r="H100" s="38" t="s">
        <v>143</v>
      </c>
      <c r="I100" s="37">
        <v>2</v>
      </c>
      <c r="J100" s="39">
        <v>44495.583333333343</v>
      </c>
      <c r="K100" s="39">
        <v>44615.416666666657</v>
      </c>
      <c r="V100" s="36">
        <v>98</v>
      </c>
      <c r="W100" s="36" t="str">
        <f t="shared" si="8"/>
        <v>桃園市</v>
      </c>
      <c r="X100" s="43" t="s">
        <v>26</v>
      </c>
      <c r="Y100" s="43">
        <v>2</v>
      </c>
      <c r="Z100" s="43">
        <v>4825</v>
      </c>
      <c r="AA100" s="43" t="s">
        <v>2575</v>
      </c>
      <c r="AB100" s="43" t="s">
        <v>11591</v>
      </c>
      <c r="AC100" s="39">
        <v>45051.679166666669</v>
      </c>
      <c r="AD100" s="39">
        <v>45071.416666666657</v>
      </c>
      <c r="AF100" s="36">
        <v>98</v>
      </c>
      <c r="AG100" s="36" t="str">
        <f t="shared" si="7"/>
        <v>彰化縣</v>
      </c>
      <c r="AH100" s="43" t="s">
        <v>25</v>
      </c>
      <c r="AI100" s="44">
        <v>2</v>
      </c>
      <c r="AJ100" s="43">
        <v>3617</v>
      </c>
      <c r="AK100" s="43" t="s">
        <v>11592</v>
      </c>
      <c r="AL100" s="43" t="s">
        <v>11593</v>
      </c>
      <c r="AM100" s="39">
        <v>45082.727083333331</v>
      </c>
      <c r="AN100" s="39">
        <v>45097.625</v>
      </c>
    </row>
    <row r="101" spans="4:40" ht="15.6" customHeight="1">
      <c r="D101" s="36">
        <v>99</v>
      </c>
      <c r="E101" s="37">
        <v>4679</v>
      </c>
      <c r="F101" s="38" t="s">
        <v>1305</v>
      </c>
      <c r="G101" s="38" t="s">
        <v>9576</v>
      </c>
      <c r="H101" s="38" t="s">
        <v>13</v>
      </c>
      <c r="I101" s="37">
        <v>2</v>
      </c>
      <c r="J101" s="39">
        <v>44496.458333333343</v>
      </c>
      <c r="K101" s="39">
        <v>44609.4375</v>
      </c>
      <c r="V101" s="36">
        <v>99</v>
      </c>
      <c r="W101" s="36" t="str">
        <f t="shared" si="8"/>
        <v>桃園市</v>
      </c>
      <c r="X101" s="43" t="s">
        <v>26</v>
      </c>
      <c r="Y101" s="43">
        <v>2</v>
      </c>
      <c r="Z101" s="43">
        <v>5087</v>
      </c>
      <c r="AA101" s="43" t="s">
        <v>11594</v>
      </c>
      <c r="AB101" s="43" t="s">
        <v>11595</v>
      </c>
      <c r="AC101" s="39">
        <v>45056.468055555553</v>
      </c>
      <c r="AD101" s="39">
        <v>45075.458333333343</v>
      </c>
      <c r="AF101" s="36">
        <v>99</v>
      </c>
      <c r="AG101" s="36" t="str">
        <f t="shared" si="7"/>
        <v>台中市</v>
      </c>
      <c r="AH101" s="43" t="s">
        <v>25</v>
      </c>
      <c r="AI101" s="44">
        <v>3</v>
      </c>
      <c r="AJ101" s="43">
        <v>4193</v>
      </c>
      <c r="AK101" s="43" t="s">
        <v>11596</v>
      </c>
      <c r="AL101" s="43" t="s">
        <v>11597</v>
      </c>
      <c r="AM101" s="39">
        <v>45069.564583333333</v>
      </c>
      <c r="AN101" s="39">
        <v>45098.625</v>
      </c>
    </row>
    <row r="102" spans="4:40" ht="15.6" customHeight="1">
      <c r="D102" s="36">
        <v>100</v>
      </c>
      <c r="E102" s="37">
        <v>3959</v>
      </c>
      <c r="F102" s="51" t="s">
        <v>11598</v>
      </c>
      <c r="G102" s="38" t="s">
        <v>10995</v>
      </c>
      <c r="H102" s="38" t="s">
        <v>11061</v>
      </c>
      <c r="I102" s="37">
        <v>2</v>
      </c>
      <c r="J102" s="39">
        <v>44495.4375</v>
      </c>
      <c r="K102" s="39">
        <v>44610.4375</v>
      </c>
      <c r="V102" s="36">
        <v>100</v>
      </c>
      <c r="W102" s="36" t="str">
        <f t="shared" si="8"/>
        <v>台中市</v>
      </c>
      <c r="X102" s="43" t="s">
        <v>26</v>
      </c>
      <c r="Y102" s="43">
        <v>2</v>
      </c>
      <c r="Z102" s="43">
        <v>5025</v>
      </c>
      <c r="AA102" s="43" t="s">
        <v>11599</v>
      </c>
      <c r="AB102" s="43" t="s">
        <v>11600</v>
      </c>
      <c r="AC102" s="39">
        <v>45063.588194444441</v>
      </c>
      <c r="AD102" s="39">
        <v>45082.625</v>
      </c>
      <c r="AF102" s="36">
        <v>100</v>
      </c>
      <c r="AG102" s="36" t="str">
        <f t="shared" si="7"/>
        <v>新北市</v>
      </c>
      <c r="AH102" s="43" t="s">
        <v>25</v>
      </c>
      <c r="AI102" s="44">
        <v>3</v>
      </c>
      <c r="AJ102" s="43">
        <v>4256</v>
      </c>
      <c r="AK102" s="43" t="s">
        <v>11601</v>
      </c>
      <c r="AL102" s="43" t="s">
        <v>9647</v>
      </c>
      <c r="AM102" s="39">
        <v>45082.694444444453</v>
      </c>
      <c r="AN102" s="39">
        <v>45111.625</v>
      </c>
    </row>
    <row r="103" spans="4:40" ht="15.6" customHeight="1">
      <c r="D103" s="36">
        <v>101</v>
      </c>
      <c r="E103" s="37">
        <v>4630</v>
      </c>
      <c r="F103" s="51" t="s">
        <v>11602</v>
      </c>
      <c r="G103" s="38" t="s">
        <v>10995</v>
      </c>
      <c r="H103" s="38" t="s">
        <v>11603</v>
      </c>
      <c r="I103" s="37">
        <v>2</v>
      </c>
      <c r="J103" s="39">
        <v>44495.604166666657</v>
      </c>
      <c r="K103" s="39">
        <v>44607.604166666657</v>
      </c>
      <c r="V103" s="36">
        <v>101</v>
      </c>
      <c r="W103" s="36" t="str">
        <f t="shared" si="8"/>
        <v>台北市</v>
      </c>
      <c r="X103" s="43" t="s">
        <v>26</v>
      </c>
      <c r="Y103" s="43">
        <v>2</v>
      </c>
      <c r="Z103" s="43">
        <v>4772</v>
      </c>
      <c r="AA103" s="43" t="s">
        <v>11604</v>
      </c>
      <c r="AB103" s="43" t="s">
        <v>11605</v>
      </c>
      <c r="AC103" s="39">
        <v>45070.36041666667</v>
      </c>
      <c r="AD103" s="39">
        <v>45085.458333333343</v>
      </c>
      <c r="AF103" s="36">
        <v>101</v>
      </c>
      <c r="AG103" s="36" t="str">
        <f t="shared" si="7"/>
        <v>台北市</v>
      </c>
      <c r="AH103" s="43" t="s">
        <v>25</v>
      </c>
      <c r="AI103" s="44">
        <v>2</v>
      </c>
      <c r="AJ103" s="43">
        <v>4936</v>
      </c>
      <c r="AK103" s="43" t="s">
        <v>11606</v>
      </c>
      <c r="AL103" s="43" t="s">
        <v>11607</v>
      </c>
      <c r="AM103" s="39">
        <v>45121.411111111112</v>
      </c>
      <c r="AN103" s="39">
        <v>45139.458333333343</v>
      </c>
    </row>
    <row r="104" spans="4:40" ht="15.6" customHeight="1">
      <c r="D104" s="36">
        <v>102</v>
      </c>
      <c r="E104" s="37">
        <v>4688</v>
      </c>
      <c r="F104" s="51" t="s">
        <v>11608</v>
      </c>
      <c r="G104" s="38" t="s">
        <v>10986</v>
      </c>
      <c r="H104" s="38" t="s">
        <v>10988</v>
      </c>
      <c r="I104" s="37">
        <v>2</v>
      </c>
      <c r="J104" s="39">
        <v>44496.416666666657</v>
      </c>
      <c r="K104" s="39">
        <v>44608.604166666657</v>
      </c>
      <c r="V104" s="36">
        <v>102</v>
      </c>
      <c r="W104" s="36" t="str">
        <f t="shared" si="8"/>
        <v>新北市</v>
      </c>
      <c r="X104" s="43" t="s">
        <v>26</v>
      </c>
      <c r="Y104" s="43">
        <v>2</v>
      </c>
      <c r="Z104" s="43">
        <v>5101</v>
      </c>
      <c r="AA104" s="43" t="s">
        <v>347</v>
      </c>
      <c r="AB104" s="43" t="s">
        <v>11609</v>
      </c>
      <c r="AC104" s="39">
        <v>45075.423611111109</v>
      </c>
      <c r="AD104" s="39">
        <v>45090.458333333343</v>
      </c>
      <c r="AF104" s="36">
        <v>102</v>
      </c>
      <c r="AG104" s="36" t="str">
        <f t="shared" si="7"/>
        <v>台北市</v>
      </c>
      <c r="AH104" s="43" t="s">
        <v>25</v>
      </c>
      <c r="AI104" s="44">
        <v>2</v>
      </c>
      <c r="AJ104" s="43">
        <v>4092</v>
      </c>
      <c r="AK104" s="43" t="s">
        <v>11610</v>
      </c>
      <c r="AL104" s="43" t="s">
        <v>11611</v>
      </c>
      <c r="AM104" s="39">
        <v>45124.374305555553</v>
      </c>
      <c r="AN104" s="39">
        <v>45139.458333333343</v>
      </c>
    </row>
    <row r="105" spans="4:40" ht="15.6" customHeight="1">
      <c r="D105" s="36">
        <v>103</v>
      </c>
      <c r="E105" s="37">
        <v>4615</v>
      </c>
      <c r="F105" s="38" t="s">
        <v>11612</v>
      </c>
      <c r="G105" s="38" t="s">
        <v>10986</v>
      </c>
      <c r="H105" s="38" t="s">
        <v>11613</v>
      </c>
      <c r="I105" s="37">
        <v>2</v>
      </c>
      <c r="J105" s="39">
        <v>44496.583333333343</v>
      </c>
      <c r="K105" s="39">
        <v>44580.604166666657</v>
      </c>
      <c r="V105" s="36">
        <v>103</v>
      </c>
      <c r="W105" s="36" t="str">
        <f t="shared" si="8"/>
        <v>屏東縣</v>
      </c>
      <c r="X105" s="43" t="s">
        <v>26</v>
      </c>
      <c r="Y105" s="43">
        <v>2</v>
      </c>
      <c r="Z105" s="43">
        <v>5096</v>
      </c>
      <c r="AA105" s="43" t="s">
        <v>11614</v>
      </c>
      <c r="AB105" s="43" t="s">
        <v>11615</v>
      </c>
      <c r="AC105" s="39">
        <v>45064.602777777778</v>
      </c>
      <c r="AD105" s="39">
        <v>45090.625</v>
      </c>
      <c r="AF105" s="36">
        <v>103</v>
      </c>
      <c r="AG105" s="36" t="str">
        <f t="shared" si="7"/>
        <v>新北市</v>
      </c>
      <c r="AH105" s="43" t="s">
        <v>25</v>
      </c>
      <c r="AI105" s="44">
        <v>2</v>
      </c>
      <c r="AJ105" s="43">
        <v>3890</v>
      </c>
      <c r="AK105" s="43" t="s">
        <v>958</v>
      </c>
      <c r="AL105" s="43" t="s">
        <v>9287</v>
      </c>
      <c r="AM105" s="39">
        <v>45140.57916666667</v>
      </c>
      <c r="AN105" s="39">
        <v>45140.729166666657</v>
      </c>
    </row>
    <row r="106" spans="4:40" ht="15.6" customHeight="1">
      <c r="D106" s="36">
        <v>104</v>
      </c>
      <c r="E106" s="37">
        <v>4578</v>
      </c>
      <c r="F106" s="38" t="s">
        <v>11616</v>
      </c>
      <c r="G106" s="38" t="s">
        <v>10995</v>
      </c>
      <c r="H106" s="38" t="s">
        <v>11342</v>
      </c>
      <c r="I106" s="37">
        <v>2</v>
      </c>
      <c r="J106" s="39">
        <v>44497.5625</v>
      </c>
      <c r="K106" s="39">
        <v>44613.458333333343</v>
      </c>
      <c r="V106" s="36">
        <v>104</v>
      </c>
      <c r="W106" s="36" t="str">
        <f t="shared" si="8"/>
        <v>新竹縣</v>
      </c>
      <c r="X106" s="43" t="s">
        <v>26</v>
      </c>
      <c r="Y106" s="43">
        <v>2</v>
      </c>
      <c r="Z106" s="43">
        <v>5019</v>
      </c>
      <c r="AA106" s="43" t="s">
        <v>11617</v>
      </c>
      <c r="AB106" s="43" t="s">
        <v>11618</v>
      </c>
      <c r="AC106" s="39">
        <v>45071.695833333331</v>
      </c>
      <c r="AD106" s="39">
        <v>45092.458333333343</v>
      </c>
      <c r="AF106" s="36">
        <v>104</v>
      </c>
      <c r="AG106" s="36" t="str">
        <f t="shared" si="7"/>
        <v>新竹縣</v>
      </c>
      <c r="AH106" s="43" t="s">
        <v>25</v>
      </c>
      <c r="AI106" s="44">
        <v>2</v>
      </c>
      <c r="AJ106" s="43">
        <v>3015</v>
      </c>
      <c r="AK106" s="43" t="s">
        <v>11619</v>
      </c>
      <c r="AL106" s="43" t="s">
        <v>11620</v>
      </c>
      <c r="AM106" s="39">
        <v>45148.579861111109</v>
      </c>
      <c r="AN106" s="39">
        <v>45162.625</v>
      </c>
    </row>
    <row r="107" spans="4:40" ht="15.6" customHeight="1">
      <c r="D107" s="36">
        <v>105</v>
      </c>
      <c r="E107" s="37">
        <v>4590</v>
      </c>
      <c r="F107" s="38" t="s">
        <v>11621</v>
      </c>
      <c r="G107" s="38" t="s">
        <v>10960</v>
      </c>
      <c r="H107" s="38" t="s">
        <v>11622</v>
      </c>
      <c r="I107" s="37">
        <v>2</v>
      </c>
      <c r="J107" s="39">
        <v>44494.583333333343</v>
      </c>
      <c r="K107" s="39">
        <v>44579.583333333343</v>
      </c>
      <c r="V107" s="36">
        <v>105</v>
      </c>
      <c r="W107" s="36" t="str">
        <f t="shared" si="8"/>
        <v>台中市</v>
      </c>
      <c r="X107" s="43" t="s">
        <v>26</v>
      </c>
      <c r="Y107" s="43">
        <v>2</v>
      </c>
      <c r="Z107" s="43">
        <v>5021</v>
      </c>
      <c r="AA107" s="43" t="s">
        <v>11623</v>
      </c>
      <c r="AB107" s="43" t="s">
        <v>11624</v>
      </c>
      <c r="AC107" s="39">
        <v>45075.592361111107</v>
      </c>
      <c r="AD107" s="39">
        <v>45092.458333333343</v>
      </c>
      <c r="AF107" s="36">
        <v>105</v>
      </c>
      <c r="AG107" s="36" t="str">
        <f t="shared" si="7"/>
        <v>新竹市</v>
      </c>
      <c r="AH107" s="43" t="s">
        <v>25</v>
      </c>
      <c r="AI107" s="44">
        <v>2</v>
      </c>
      <c r="AJ107" s="43" t="s">
        <v>11625</v>
      </c>
      <c r="AK107" s="43" t="s">
        <v>11626</v>
      </c>
      <c r="AL107" s="43" t="s">
        <v>11627</v>
      </c>
      <c r="AM107" s="39">
        <v>45149.405555555553</v>
      </c>
      <c r="AN107" s="39">
        <v>45166.625</v>
      </c>
    </row>
    <row r="108" spans="4:40" ht="15.6" customHeight="1">
      <c r="D108" s="36">
        <v>106</v>
      </c>
      <c r="E108" s="37">
        <v>4842</v>
      </c>
      <c r="F108" s="38" t="s">
        <v>11628</v>
      </c>
      <c r="G108" s="38" t="s">
        <v>10960</v>
      </c>
      <c r="H108" s="38" t="s">
        <v>10961</v>
      </c>
      <c r="I108" s="37">
        <v>2</v>
      </c>
      <c r="J108" s="39">
        <v>44494.583333333343</v>
      </c>
      <c r="K108" s="39">
        <v>44606.4375</v>
      </c>
      <c r="V108" s="36">
        <v>106</v>
      </c>
      <c r="W108" s="36" t="str">
        <f t="shared" si="8"/>
        <v>台中市</v>
      </c>
      <c r="X108" s="43" t="s">
        <v>26</v>
      </c>
      <c r="Y108" s="43">
        <v>2</v>
      </c>
      <c r="Z108" s="43">
        <v>5047</v>
      </c>
      <c r="AA108" s="43" t="s">
        <v>11629</v>
      </c>
      <c r="AB108" s="43" t="s">
        <v>11630</v>
      </c>
      <c r="AC108" s="39">
        <v>45064.65</v>
      </c>
      <c r="AD108" s="39">
        <v>45092.625</v>
      </c>
      <c r="AF108" s="36">
        <v>106</v>
      </c>
      <c r="AG108" s="36" t="str">
        <f t="shared" si="7"/>
        <v>新北市</v>
      </c>
      <c r="AH108" s="43" t="s">
        <v>25</v>
      </c>
      <c r="AI108" s="44">
        <v>2</v>
      </c>
      <c r="AJ108" s="43">
        <v>4799</v>
      </c>
      <c r="AK108" s="43" t="s">
        <v>11631</v>
      </c>
      <c r="AL108" s="43" t="s">
        <v>11632</v>
      </c>
      <c r="AM108" s="39">
        <v>45153.765972222223</v>
      </c>
      <c r="AN108" s="39">
        <v>45167.625</v>
      </c>
    </row>
    <row r="109" spans="4:40" ht="15.6" customHeight="1">
      <c r="D109" s="36">
        <v>107</v>
      </c>
      <c r="E109" s="37">
        <v>4741</v>
      </c>
      <c r="F109" s="38" t="s">
        <v>11633</v>
      </c>
      <c r="G109" s="38" t="s">
        <v>10960</v>
      </c>
      <c r="H109" s="38" t="s">
        <v>11375</v>
      </c>
      <c r="I109" s="37">
        <v>2</v>
      </c>
      <c r="J109" s="39">
        <v>44494.583333333343</v>
      </c>
      <c r="K109" s="39">
        <v>44607.4375</v>
      </c>
      <c r="V109" s="36">
        <v>107</v>
      </c>
      <c r="W109" s="36" t="str">
        <f t="shared" si="8"/>
        <v>嘉義縣</v>
      </c>
      <c r="X109" s="43" t="s">
        <v>26</v>
      </c>
      <c r="Y109" s="43">
        <v>2</v>
      </c>
      <c r="Z109" s="43">
        <v>5102</v>
      </c>
      <c r="AA109" s="43" t="s">
        <v>11634</v>
      </c>
      <c r="AB109" s="43" t="s">
        <v>11635</v>
      </c>
      <c r="AC109" s="39">
        <v>45076.717361111107</v>
      </c>
      <c r="AD109" s="39">
        <v>45097.458333333343</v>
      </c>
      <c r="AF109" s="36">
        <v>107</v>
      </c>
      <c r="AG109" s="36" t="str">
        <f t="shared" si="7"/>
        <v>新北市</v>
      </c>
      <c r="AH109" s="43" t="s">
        <v>25</v>
      </c>
      <c r="AI109" s="44">
        <v>2</v>
      </c>
      <c r="AJ109" s="43">
        <v>5052</v>
      </c>
      <c r="AK109" s="43" t="s">
        <v>11414</v>
      </c>
      <c r="AL109" s="43" t="s">
        <v>11415</v>
      </c>
      <c r="AM109" s="39">
        <v>45153.754861111112</v>
      </c>
      <c r="AN109" s="39">
        <v>45168.625</v>
      </c>
    </row>
    <row r="110" spans="4:40" ht="15.6" customHeight="1">
      <c r="D110" s="36">
        <v>108</v>
      </c>
      <c r="E110" s="37">
        <v>4632</v>
      </c>
      <c r="F110" s="38" t="s">
        <v>11636</v>
      </c>
      <c r="G110" s="38" t="s">
        <v>11023</v>
      </c>
      <c r="H110" s="38" t="s">
        <v>11115</v>
      </c>
      <c r="I110" s="37">
        <v>2</v>
      </c>
      <c r="J110" s="39">
        <v>44495.583333333343</v>
      </c>
      <c r="K110" s="39">
        <v>44579.583333333343</v>
      </c>
      <c r="V110" s="36">
        <v>108</v>
      </c>
      <c r="W110" s="36" t="str">
        <f t="shared" si="8"/>
        <v>雲林縣</v>
      </c>
      <c r="X110" s="43" t="s">
        <v>26</v>
      </c>
      <c r="Y110" s="43">
        <v>2</v>
      </c>
      <c r="Z110" s="43">
        <v>5097</v>
      </c>
      <c r="AA110" s="43" t="s">
        <v>11637</v>
      </c>
      <c r="AB110" s="43" t="s">
        <v>11638</v>
      </c>
      <c r="AC110" s="39">
        <v>45076.756249999999</v>
      </c>
      <c r="AD110" s="39">
        <v>45097.625</v>
      </c>
      <c r="AF110" s="36">
        <v>108</v>
      </c>
      <c r="AG110" s="36" t="str">
        <f t="shared" si="7"/>
        <v>彰化縣</v>
      </c>
      <c r="AH110" s="43" t="s">
        <v>25</v>
      </c>
      <c r="AI110" s="44">
        <v>2</v>
      </c>
      <c r="AJ110" s="43">
        <v>3138</v>
      </c>
      <c r="AK110" s="43" t="s">
        <v>11639</v>
      </c>
      <c r="AL110" s="43" t="s">
        <v>11640</v>
      </c>
      <c r="AM110" s="39">
        <v>45170.659722222219</v>
      </c>
      <c r="AN110" s="39">
        <v>45181.458333333343</v>
      </c>
    </row>
    <row r="111" spans="4:40" ht="15.6" customHeight="1">
      <c r="D111" s="36">
        <v>109</v>
      </c>
      <c r="E111" s="37">
        <v>4611</v>
      </c>
      <c r="F111" s="38" t="s">
        <v>11641</v>
      </c>
      <c r="G111" s="38" t="s">
        <v>11023</v>
      </c>
      <c r="H111" s="38" t="s">
        <v>11642</v>
      </c>
      <c r="I111" s="37">
        <v>2</v>
      </c>
      <c r="J111" s="39">
        <v>44495.583333333343</v>
      </c>
      <c r="K111" s="39">
        <v>44608.458333333343</v>
      </c>
      <c r="V111" s="36">
        <v>109</v>
      </c>
      <c r="W111" s="36" t="str">
        <f t="shared" si="8"/>
        <v>桃園市</v>
      </c>
      <c r="X111" s="43" t="s">
        <v>26</v>
      </c>
      <c r="Y111" s="43">
        <v>2</v>
      </c>
      <c r="Z111" s="43">
        <v>5017</v>
      </c>
      <c r="AA111" s="43" t="s">
        <v>11643</v>
      </c>
      <c r="AB111" s="43" t="s">
        <v>11644</v>
      </c>
      <c r="AC111" s="39">
        <v>45085.479166666657</v>
      </c>
      <c r="AD111" s="39">
        <v>45105.458333333343</v>
      </c>
      <c r="AF111" s="36">
        <v>109</v>
      </c>
      <c r="AG111" s="36" t="str">
        <f t="shared" si="7"/>
        <v>新竹市</v>
      </c>
      <c r="AH111" s="43" t="s">
        <v>25</v>
      </c>
      <c r="AI111" s="44">
        <v>2</v>
      </c>
      <c r="AJ111" s="43">
        <v>4142</v>
      </c>
      <c r="AK111" s="43" t="s">
        <v>11645</v>
      </c>
      <c r="AL111" s="43" t="s">
        <v>11646</v>
      </c>
      <c r="AM111" s="39">
        <v>45167.736111111109</v>
      </c>
      <c r="AN111" s="39">
        <v>45182.625</v>
      </c>
    </row>
    <row r="112" spans="4:40" ht="15.6" customHeight="1">
      <c r="D112" s="36">
        <v>110</v>
      </c>
      <c r="E112" s="37">
        <v>2503</v>
      </c>
      <c r="F112" s="38" t="s">
        <v>11647</v>
      </c>
      <c r="G112" s="38" t="s">
        <v>11033</v>
      </c>
      <c r="H112" s="38" t="s">
        <v>11648</v>
      </c>
      <c r="I112" s="37">
        <v>2</v>
      </c>
      <c r="J112" s="39">
        <v>44495.583333333343</v>
      </c>
      <c r="K112" s="39">
        <v>44614.458333333343</v>
      </c>
      <c r="V112" s="36">
        <v>110</v>
      </c>
      <c r="W112" s="36" t="str">
        <f t="shared" si="8"/>
        <v>新北市</v>
      </c>
      <c r="X112" s="43" t="s">
        <v>26</v>
      </c>
      <c r="Y112" s="43">
        <v>2</v>
      </c>
      <c r="Z112" s="43">
        <v>4906</v>
      </c>
      <c r="AA112" s="43" t="s">
        <v>2396</v>
      </c>
      <c r="AB112" s="43" t="s">
        <v>11649</v>
      </c>
      <c r="AC112" s="39">
        <v>45086.472222222219</v>
      </c>
      <c r="AD112" s="39">
        <v>45106.458333333343</v>
      </c>
      <c r="AF112" s="36">
        <v>110</v>
      </c>
      <c r="AG112" s="36" t="str">
        <f t="shared" si="7"/>
        <v>嘉義市</v>
      </c>
      <c r="AH112" s="43" t="s">
        <v>25</v>
      </c>
      <c r="AI112" s="44">
        <v>2</v>
      </c>
      <c r="AJ112" s="43">
        <v>4185</v>
      </c>
      <c r="AK112" s="43" t="s">
        <v>11650</v>
      </c>
      <c r="AL112" s="43" t="s">
        <v>11651</v>
      </c>
      <c r="AM112" s="39">
        <v>45163.550694444442</v>
      </c>
      <c r="AN112" s="39">
        <v>45183.458333333343</v>
      </c>
    </row>
    <row r="113" spans="4:40" ht="15.6" customHeight="1">
      <c r="D113" s="36">
        <v>111</v>
      </c>
      <c r="E113" s="37">
        <v>4515</v>
      </c>
      <c r="F113" s="38" t="s">
        <v>11652</v>
      </c>
      <c r="G113" s="38" t="s">
        <v>11033</v>
      </c>
      <c r="H113" s="38" t="s">
        <v>11648</v>
      </c>
      <c r="I113" s="37">
        <v>2</v>
      </c>
      <c r="J113" s="39">
        <v>44495.583333333343</v>
      </c>
      <c r="K113" s="39">
        <v>44614.458333333343</v>
      </c>
      <c r="V113" s="36">
        <v>111</v>
      </c>
      <c r="W113" s="36" t="str">
        <f t="shared" si="8"/>
        <v>屏東縣</v>
      </c>
      <c r="X113" s="43" t="s">
        <v>26</v>
      </c>
      <c r="Y113" s="43">
        <v>2</v>
      </c>
      <c r="Z113" s="43">
        <v>5109</v>
      </c>
      <c r="AA113" s="43" t="s">
        <v>11653</v>
      </c>
      <c r="AB113" s="43" t="s">
        <v>11654</v>
      </c>
      <c r="AC113" s="39">
        <v>45086.695138888892</v>
      </c>
      <c r="AD113" s="39">
        <v>45118.625</v>
      </c>
      <c r="AF113" s="36">
        <v>111</v>
      </c>
      <c r="AG113" s="36" t="str">
        <f t="shared" si="7"/>
        <v>新北市</v>
      </c>
      <c r="AH113" s="43" t="s">
        <v>25</v>
      </c>
      <c r="AI113" s="44">
        <v>2</v>
      </c>
      <c r="AJ113" s="43" t="s">
        <v>11655</v>
      </c>
      <c r="AK113" s="43" t="s">
        <v>11656</v>
      </c>
      <c r="AL113" s="43" t="s">
        <v>11657</v>
      </c>
      <c r="AM113" s="39">
        <v>45174.727083333331</v>
      </c>
      <c r="AN113" s="39">
        <v>45187.625</v>
      </c>
    </row>
    <row r="114" spans="4:40" ht="15.6" customHeight="1">
      <c r="D114" s="36">
        <v>112</v>
      </c>
      <c r="E114" s="37">
        <v>4520</v>
      </c>
      <c r="F114" s="38" t="s">
        <v>11658</v>
      </c>
      <c r="G114" s="38" t="s">
        <v>11014</v>
      </c>
      <c r="H114" s="38" t="s">
        <v>11659</v>
      </c>
      <c r="I114" s="37">
        <v>2</v>
      </c>
      <c r="J114" s="39">
        <v>44496.583333333343</v>
      </c>
      <c r="K114" s="39">
        <v>44614.458333333343</v>
      </c>
      <c r="V114" s="36">
        <v>112</v>
      </c>
      <c r="W114" s="36" t="str">
        <f t="shared" si="8"/>
        <v>雲林縣</v>
      </c>
      <c r="X114" s="43" t="s">
        <v>26</v>
      </c>
      <c r="Y114" s="43">
        <v>2</v>
      </c>
      <c r="Z114" s="43">
        <v>5108</v>
      </c>
      <c r="AA114" s="43" t="s">
        <v>11660</v>
      </c>
      <c r="AB114" s="43" t="s">
        <v>11661</v>
      </c>
      <c r="AC114" s="39">
        <v>45096.397916666669</v>
      </c>
      <c r="AD114" s="39">
        <v>45118.625</v>
      </c>
      <c r="AF114" s="36">
        <v>112</v>
      </c>
      <c r="AG114" s="36" t="str">
        <f t="shared" si="7"/>
        <v>台北市</v>
      </c>
      <c r="AH114" s="43" t="s">
        <v>25</v>
      </c>
      <c r="AI114" s="44">
        <v>2</v>
      </c>
      <c r="AJ114" s="43">
        <v>2051</v>
      </c>
      <c r="AK114" s="43" t="s">
        <v>11662</v>
      </c>
      <c r="AL114" s="43" t="s">
        <v>11663</v>
      </c>
      <c r="AM114" s="39">
        <v>45167.455555555563</v>
      </c>
      <c r="AN114" s="39">
        <v>45188.458333333343</v>
      </c>
    </row>
    <row r="115" spans="4:40" ht="15.6" customHeight="1">
      <c r="D115" s="36">
        <v>113</v>
      </c>
      <c r="E115" s="37">
        <v>4810</v>
      </c>
      <c r="F115" s="38" t="s">
        <v>11664</v>
      </c>
      <c r="G115" s="38" t="s">
        <v>11014</v>
      </c>
      <c r="H115" s="38" t="s">
        <v>11659</v>
      </c>
      <c r="I115" s="37">
        <v>2</v>
      </c>
      <c r="J115" s="39">
        <v>44496.583333333343</v>
      </c>
      <c r="K115" s="39">
        <v>44614.458333333343</v>
      </c>
      <c r="V115" s="36">
        <v>113</v>
      </c>
      <c r="W115" s="36" t="str">
        <f t="shared" si="8"/>
        <v>高雄市</v>
      </c>
      <c r="X115" s="43" t="s">
        <v>26</v>
      </c>
      <c r="Y115" s="43">
        <v>2</v>
      </c>
      <c r="Z115" s="43">
        <v>5111</v>
      </c>
      <c r="AA115" s="43" t="s">
        <v>11665</v>
      </c>
      <c r="AB115" s="43" t="s">
        <v>11666</v>
      </c>
      <c r="AC115" s="39">
        <v>45106.734722222223</v>
      </c>
      <c r="AD115" s="39">
        <v>45131.458333333343</v>
      </c>
      <c r="AF115" s="36">
        <v>113</v>
      </c>
      <c r="AG115" s="36" t="str">
        <f t="shared" si="7"/>
        <v>彰化縣</v>
      </c>
      <c r="AH115" s="43" t="s">
        <v>25</v>
      </c>
      <c r="AI115" s="44">
        <v>2</v>
      </c>
      <c r="AJ115" s="43">
        <v>5045</v>
      </c>
      <c r="AK115" s="43" t="s">
        <v>11436</v>
      </c>
      <c r="AL115" s="43" t="s">
        <v>11667</v>
      </c>
      <c r="AM115" s="39">
        <v>45170.694444444453</v>
      </c>
      <c r="AN115" s="39">
        <v>45188.458333333343</v>
      </c>
    </row>
    <row r="116" spans="4:40" ht="15.6" customHeight="1">
      <c r="D116" s="36">
        <v>114</v>
      </c>
      <c r="E116" s="37">
        <v>2839</v>
      </c>
      <c r="F116" s="38" t="s">
        <v>11668</v>
      </c>
      <c r="G116" s="38" t="s">
        <v>11014</v>
      </c>
      <c r="H116" s="38" t="s">
        <v>11669</v>
      </c>
      <c r="I116" s="37">
        <v>2</v>
      </c>
      <c r="J116" s="39">
        <v>44497.583333333343</v>
      </c>
      <c r="K116" s="39">
        <v>44615.458333333343</v>
      </c>
      <c r="V116" s="36">
        <v>114</v>
      </c>
      <c r="W116" s="36" t="str">
        <f t="shared" si="8"/>
        <v>桃園市</v>
      </c>
      <c r="X116" s="43" t="s">
        <v>26</v>
      </c>
      <c r="Y116" s="43">
        <v>2</v>
      </c>
      <c r="Z116" s="43">
        <v>5103</v>
      </c>
      <c r="AA116" s="43" t="s">
        <v>11670</v>
      </c>
      <c r="AB116" s="43" t="s">
        <v>11671</v>
      </c>
      <c r="AC116" s="39">
        <v>45107.621527777781</v>
      </c>
      <c r="AD116" s="39">
        <v>45132.458333333343</v>
      </c>
      <c r="AF116" s="36">
        <v>114</v>
      </c>
      <c r="AG116" s="36" t="str">
        <f t="shared" si="7"/>
        <v>新竹縣</v>
      </c>
      <c r="AH116" s="43" t="s">
        <v>25</v>
      </c>
      <c r="AI116" s="44">
        <v>2</v>
      </c>
      <c r="AJ116" s="43">
        <v>4688</v>
      </c>
      <c r="AK116" s="43" t="s">
        <v>11608</v>
      </c>
      <c r="AL116" s="43" t="s">
        <v>11672</v>
      </c>
      <c r="AM116" s="39">
        <v>45161.719444444447</v>
      </c>
      <c r="AN116" s="39">
        <v>45189.625</v>
      </c>
    </row>
    <row r="117" spans="4:40" ht="15.6" customHeight="1">
      <c r="D117" s="36">
        <v>115</v>
      </c>
      <c r="E117" s="37">
        <v>4605</v>
      </c>
      <c r="F117" s="38" t="s">
        <v>11673</v>
      </c>
      <c r="G117" s="38" t="s">
        <v>11014</v>
      </c>
      <c r="H117" s="38" t="s">
        <v>11669</v>
      </c>
      <c r="I117" s="37">
        <v>2</v>
      </c>
      <c r="J117" s="39">
        <v>44497.583333333343</v>
      </c>
      <c r="K117" s="39">
        <v>44615.458333333343</v>
      </c>
      <c r="V117" s="36">
        <v>115</v>
      </c>
      <c r="W117" s="36" t="str">
        <f t="shared" si="8"/>
        <v>新北市</v>
      </c>
      <c r="X117" s="43" t="s">
        <v>26</v>
      </c>
      <c r="Y117" s="43">
        <v>2</v>
      </c>
      <c r="Z117" s="43">
        <v>5107</v>
      </c>
      <c r="AA117" s="43" t="s">
        <v>11674</v>
      </c>
      <c r="AB117" s="43" t="s">
        <v>11675</v>
      </c>
      <c r="AC117" s="39">
        <v>45114.5</v>
      </c>
      <c r="AD117" s="39">
        <v>45132.458333333343</v>
      </c>
      <c r="AF117" s="36">
        <v>115</v>
      </c>
      <c r="AG117" s="36" t="str">
        <f>IF(    AND((ISNA(VLOOKUP(AJ117,E:E,1,FALSE))),(ISNA(VLOOKUP(AJ117,N:N,1,FALSE))),(ISNA(VLOOKUP(AJ117,Z:Z,1,FALSE)))),"",LEFT(AL117,3))</f>
        <v>台北市</v>
      </c>
      <c r="AH117" s="43" t="s">
        <v>25</v>
      </c>
      <c r="AI117" s="44">
        <v>2</v>
      </c>
      <c r="AJ117" s="43">
        <v>4951</v>
      </c>
      <c r="AK117" s="43" t="s">
        <v>11676</v>
      </c>
      <c r="AL117" s="43" t="s">
        <v>11677</v>
      </c>
      <c r="AM117" s="39">
        <v>45175.602083333331</v>
      </c>
      <c r="AN117" s="39">
        <v>45189.625</v>
      </c>
    </row>
    <row r="118" spans="4:40" ht="15.6" customHeight="1">
      <c r="D118" s="36">
        <v>116</v>
      </c>
      <c r="E118" s="37">
        <v>4581</v>
      </c>
      <c r="F118" s="38" t="s">
        <v>11678</v>
      </c>
      <c r="G118" s="38" t="s">
        <v>11014</v>
      </c>
      <c r="H118" s="38" t="s">
        <v>11108</v>
      </c>
      <c r="I118" s="37">
        <v>2</v>
      </c>
      <c r="J118" s="39">
        <v>44497.583333333343</v>
      </c>
      <c r="K118" s="39">
        <v>44615.458333333343</v>
      </c>
      <c r="V118" s="36">
        <v>116</v>
      </c>
      <c r="W118" s="36" t="str">
        <f t="shared" si="8"/>
        <v>宜蘭縣</v>
      </c>
      <c r="X118" s="43" t="s">
        <v>26</v>
      </c>
      <c r="Y118" s="43">
        <v>2</v>
      </c>
      <c r="Z118" s="43">
        <v>5094</v>
      </c>
      <c r="AA118" s="43" t="s">
        <v>11679</v>
      </c>
      <c r="AB118" s="43" t="s">
        <v>11680</v>
      </c>
      <c r="AC118" s="39">
        <v>45114.620833333327</v>
      </c>
      <c r="AD118" s="39">
        <v>45132.625</v>
      </c>
      <c r="AF118" s="36">
        <v>116</v>
      </c>
      <c r="AG118" s="36" t="str">
        <f t="shared" ref="AG118:AG124" si="9">IF( AND((ISNA(VLOOKUP(AJ118,E:E,1,FALSE))),(ISNA(VLOOKUP(AJ118,N:N,1,FALSE))),(ISNA(VLOOKUP(AJ118,Z:Z,1,FALSE)))),"",LEFT(AL118,3))</f>
        <v>苗栗縣</v>
      </c>
      <c r="AH118" s="43" t="s">
        <v>25</v>
      </c>
      <c r="AI118" s="44">
        <v>2</v>
      </c>
      <c r="AJ118" s="43">
        <v>2602</v>
      </c>
      <c r="AK118" s="43" t="s">
        <v>11681</v>
      </c>
      <c r="AL118" s="43" t="s">
        <v>11682</v>
      </c>
      <c r="AM118" s="39">
        <v>45177.768055555563</v>
      </c>
      <c r="AN118" s="39">
        <v>45195.458333333343</v>
      </c>
    </row>
    <row r="119" spans="4:40" ht="15.6" customHeight="1">
      <c r="D119" s="36">
        <v>117</v>
      </c>
      <c r="E119" s="37">
        <v>2512</v>
      </c>
      <c r="F119" s="38" t="s">
        <v>11683</v>
      </c>
      <c r="G119" s="38" t="s">
        <v>11058</v>
      </c>
      <c r="H119" s="38" t="s">
        <v>11208</v>
      </c>
      <c r="I119" s="37">
        <v>2</v>
      </c>
      <c r="J119" s="39">
        <v>44494.4375</v>
      </c>
      <c r="K119" s="39">
        <v>44615.604166666657</v>
      </c>
      <c r="V119" s="36">
        <v>117</v>
      </c>
      <c r="W119" s="36" t="str">
        <f t="shared" si="8"/>
        <v>台中市</v>
      </c>
      <c r="X119" s="43" t="s">
        <v>26</v>
      </c>
      <c r="Y119" s="43">
        <v>2</v>
      </c>
      <c r="Z119" s="43">
        <v>5092</v>
      </c>
      <c r="AA119" s="43" t="s">
        <v>11684</v>
      </c>
      <c r="AB119" s="43" t="s">
        <v>11685</v>
      </c>
      <c r="AC119" s="39">
        <v>45114.765972222223</v>
      </c>
      <c r="AD119" s="39">
        <v>45132.625</v>
      </c>
      <c r="AF119" s="36">
        <v>117</v>
      </c>
      <c r="AG119" s="36" t="str">
        <f t="shared" si="9"/>
        <v>新北市</v>
      </c>
      <c r="AH119" s="43" t="s">
        <v>25</v>
      </c>
      <c r="AI119" s="44">
        <v>2</v>
      </c>
      <c r="AJ119" s="43" t="s">
        <v>11686</v>
      </c>
      <c r="AK119" s="43" t="s">
        <v>11687</v>
      </c>
      <c r="AL119" s="43" t="s">
        <v>11688</v>
      </c>
      <c r="AM119" s="39">
        <v>45189.428472222222</v>
      </c>
      <c r="AN119" s="39">
        <v>45197.625</v>
      </c>
    </row>
    <row r="120" spans="4:40" ht="15.6" customHeight="1">
      <c r="D120" s="36">
        <v>118</v>
      </c>
      <c r="E120" s="37">
        <v>4545</v>
      </c>
      <c r="F120" s="38" t="s">
        <v>11205</v>
      </c>
      <c r="G120" s="38" t="s">
        <v>11058</v>
      </c>
      <c r="H120" s="38" t="s">
        <v>11689</v>
      </c>
      <c r="I120" s="37">
        <v>2</v>
      </c>
      <c r="J120" s="39">
        <v>44494.583333333343</v>
      </c>
      <c r="K120" s="39">
        <v>44582.583333333343</v>
      </c>
      <c r="V120" s="36">
        <v>118</v>
      </c>
      <c r="W120" s="36" t="str">
        <f t="shared" si="8"/>
        <v>桃園市</v>
      </c>
      <c r="X120" s="43" t="s">
        <v>26</v>
      </c>
      <c r="Y120" s="43">
        <v>2</v>
      </c>
      <c r="Z120" s="43">
        <v>4946</v>
      </c>
      <c r="AA120" s="43" t="s">
        <v>11690</v>
      </c>
      <c r="AB120" s="43" t="s">
        <v>11691</v>
      </c>
      <c r="AC120" s="39">
        <v>45114.734027777777</v>
      </c>
      <c r="AD120" s="39">
        <v>45134.458333333343</v>
      </c>
      <c r="AF120" s="36">
        <v>118</v>
      </c>
      <c r="AG120" s="36" t="str">
        <f t="shared" si="9"/>
        <v>雲林縣</v>
      </c>
      <c r="AH120" s="43" t="s">
        <v>25</v>
      </c>
      <c r="AI120" s="44">
        <v>3</v>
      </c>
      <c r="AJ120" s="43">
        <v>4119</v>
      </c>
      <c r="AK120" s="43" t="s">
        <v>11692</v>
      </c>
      <c r="AL120" s="43" t="s">
        <v>11693</v>
      </c>
      <c r="AM120" s="39">
        <v>45191.361805555563</v>
      </c>
      <c r="AN120" s="39">
        <v>45197.708333333343</v>
      </c>
    </row>
    <row r="121" spans="4:40" ht="15.6" customHeight="1">
      <c r="D121" s="36">
        <v>119</v>
      </c>
      <c r="E121" s="37" t="s">
        <v>11694</v>
      </c>
      <c r="F121" s="38" t="s">
        <v>11695</v>
      </c>
      <c r="G121" s="38" t="s">
        <v>10997</v>
      </c>
      <c r="H121" s="38" t="s">
        <v>11259</v>
      </c>
      <c r="I121" s="37">
        <v>2</v>
      </c>
      <c r="J121" s="39">
        <v>44495.4375</v>
      </c>
      <c r="K121" s="39">
        <v>44606.4375</v>
      </c>
      <c r="V121" s="36">
        <v>119</v>
      </c>
      <c r="W121" s="36" t="str">
        <f t="shared" si="8"/>
        <v>台北市</v>
      </c>
      <c r="X121" s="43" t="s">
        <v>26</v>
      </c>
      <c r="Y121" s="43">
        <v>2</v>
      </c>
      <c r="Z121" s="43">
        <v>5130</v>
      </c>
      <c r="AA121" s="43" t="s">
        <v>11606</v>
      </c>
      <c r="AB121" s="43" t="s">
        <v>11607</v>
      </c>
      <c r="AC121" s="39">
        <v>45121.411111111112</v>
      </c>
      <c r="AD121" s="39">
        <v>45139.458333333343</v>
      </c>
      <c r="AF121" s="36">
        <v>119</v>
      </c>
      <c r="AG121" s="36" t="str">
        <f t="shared" si="9"/>
        <v>新北市</v>
      </c>
      <c r="AH121" s="43" t="s">
        <v>25</v>
      </c>
      <c r="AI121" s="44">
        <v>2</v>
      </c>
      <c r="AJ121" s="43">
        <v>2492</v>
      </c>
      <c r="AK121" s="43" t="s">
        <v>11696</v>
      </c>
      <c r="AL121" s="43" t="s">
        <v>11697</v>
      </c>
      <c r="AM121" s="39">
        <v>45215.684027777781</v>
      </c>
      <c r="AN121" s="39">
        <v>45229.625</v>
      </c>
    </row>
    <row r="122" spans="4:40" ht="15.6" customHeight="1">
      <c r="D122" s="36">
        <v>120</v>
      </c>
      <c r="E122" s="37" t="s">
        <v>11698</v>
      </c>
      <c r="F122" s="38" t="s">
        <v>11699</v>
      </c>
      <c r="G122" s="38" t="s">
        <v>10997</v>
      </c>
      <c r="H122" s="38" t="s">
        <v>11176</v>
      </c>
      <c r="I122" s="37">
        <v>2</v>
      </c>
      <c r="J122" s="39">
        <v>44495.4375</v>
      </c>
      <c r="K122" s="39">
        <v>44609.4375</v>
      </c>
      <c r="V122" s="36">
        <v>120</v>
      </c>
      <c r="W122" s="36" t="str">
        <f t="shared" si="8"/>
        <v>台南市</v>
      </c>
      <c r="X122" s="43" t="s">
        <v>26</v>
      </c>
      <c r="Y122" s="43">
        <v>2</v>
      </c>
      <c r="Z122" s="43">
        <v>5115</v>
      </c>
      <c r="AA122" s="43" t="s">
        <v>11700</v>
      </c>
      <c r="AB122" s="43" t="s">
        <v>11701</v>
      </c>
      <c r="AC122" s="39">
        <v>45117.808333333327</v>
      </c>
      <c r="AD122" s="39">
        <v>45139.625</v>
      </c>
      <c r="AF122" s="36">
        <v>120</v>
      </c>
      <c r="AG122" s="36" t="str">
        <f t="shared" si="9"/>
        <v>嘉義縣</v>
      </c>
      <c r="AH122" s="43" t="s">
        <v>25</v>
      </c>
      <c r="AI122" s="44">
        <v>2</v>
      </c>
      <c r="AJ122" s="43">
        <v>3542</v>
      </c>
      <c r="AK122" s="43" t="s">
        <v>11702</v>
      </c>
      <c r="AL122" s="43" t="s">
        <v>11703</v>
      </c>
      <c r="AM122" s="39">
        <v>45224.522916666669</v>
      </c>
      <c r="AN122" s="39">
        <v>45230.458333333343</v>
      </c>
    </row>
    <row r="123" spans="4:40" ht="15.6" customHeight="1">
      <c r="D123" s="36">
        <v>121</v>
      </c>
      <c r="E123" s="37">
        <v>3110</v>
      </c>
      <c r="F123" s="38" t="s">
        <v>11704</v>
      </c>
      <c r="G123" s="38" t="s">
        <v>11049</v>
      </c>
      <c r="H123" s="38" t="s">
        <v>11705</v>
      </c>
      <c r="I123" s="37">
        <v>2</v>
      </c>
      <c r="J123" s="39">
        <v>44496.479166666657</v>
      </c>
      <c r="K123" s="39">
        <v>44582.4375</v>
      </c>
      <c r="V123" s="36">
        <v>121</v>
      </c>
      <c r="W123" s="36" t="str">
        <f t="shared" si="8"/>
        <v>台南市</v>
      </c>
      <c r="X123" s="43" t="s">
        <v>26</v>
      </c>
      <c r="Y123" s="43">
        <v>2</v>
      </c>
      <c r="Z123" s="43">
        <v>5121</v>
      </c>
      <c r="AA123" s="43" t="s">
        <v>11706</v>
      </c>
      <c r="AB123" s="43" t="s">
        <v>11707</v>
      </c>
      <c r="AC123" s="39">
        <v>45117.734722222223</v>
      </c>
      <c r="AD123" s="39">
        <v>45145.625</v>
      </c>
      <c r="AF123" s="36">
        <v>117</v>
      </c>
      <c r="AG123" s="36" t="str">
        <f t="shared" si="9"/>
        <v>屏東縣</v>
      </c>
      <c r="AH123" s="43" t="s">
        <v>25</v>
      </c>
      <c r="AI123" s="44">
        <v>2</v>
      </c>
      <c r="AJ123" s="43">
        <v>4832</v>
      </c>
      <c r="AK123" s="43" t="s">
        <v>11708</v>
      </c>
      <c r="AL123" s="43" t="s">
        <v>11709</v>
      </c>
      <c r="AM123" s="39">
        <v>45240.588194444441</v>
      </c>
      <c r="AN123" s="39">
        <v>45251.458333333343</v>
      </c>
    </row>
    <row r="124" spans="4:40" ht="15.6" customHeight="1">
      <c r="D124" s="36">
        <v>122</v>
      </c>
      <c r="E124" s="37">
        <v>4743</v>
      </c>
      <c r="F124" s="38" t="s">
        <v>11710</v>
      </c>
      <c r="G124" s="38" t="s">
        <v>11049</v>
      </c>
      <c r="H124" s="38" t="s">
        <v>11252</v>
      </c>
      <c r="I124" s="37">
        <v>2</v>
      </c>
      <c r="J124" s="39">
        <v>44496.479166666657</v>
      </c>
      <c r="K124" s="39">
        <v>44615.479166666657</v>
      </c>
      <c r="V124" s="36">
        <v>122</v>
      </c>
      <c r="W124" s="36" t="str">
        <f t="shared" si="8"/>
        <v>新北市</v>
      </c>
      <c r="X124" s="43" t="s">
        <v>26</v>
      </c>
      <c r="Y124" s="43">
        <v>2</v>
      </c>
      <c r="Z124" s="43">
        <v>5091</v>
      </c>
      <c r="AA124" s="43" t="s">
        <v>11711</v>
      </c>
      <c r="AB124" s="43" t="s">
        <v>11712</v>
      </c>
      <c r="AC124" s="39">
        <v>45131.411805555559</v>
      </c>
      <c r="AD124" s="39">
        <v>45147.458333333343</v>
      </c>
      <c r="AF124" s="36">
        <v>118</v>
      </c>
      <c r="AG124" s="36" t="str">
        <f t="shared" si="9"/>
        <v>新北市</v>
      </c>
      <c r="AH124" s="43" t="s">
        <v>25</v>
      </c>
      <c r="AI124" s="44">
        <v>3</v>
      </c>
      <c r="AJ124" s="43">
        <v>3896</v>
      </c>
      <c r="AK124" s="43" t="s">
        <v>11713</v>
      </c>
      <c r="AL124" s="43" t="s">
        <v>11714</v>
      </c>
      <c r="AM124" s="39">
        <v>45232.491666666669</v>
      </c>
      <c r="AN124" s="39">
        <v>45253.458333333343</v>
      </c>
    </row>
    <row r="125" spans="4:40" ht="15.6" customHeight="1">
      <c r="D125" s="36">
        <v>123</v>
      </c>
      <c r="E125" s="37">
        <v>4732</v>
      </c>
      <c r="F125" s="38" t="s">
        <v>11715</v>
      </c>
      <c r="G125" s="38" t="s">
        <v>11040</v>
      </c>
      <c r="H125" s="38" t="s">
        <v>11051</v>
      </c>
      <c r="I125" s="37">
        <v>2</v>
      </c>
      <c r="J125" s="39">
        <v>44496.604166666657</v>
      </c>
      <c r="K125" s="39">
        <v>44606.604166666657</v>
      </c>
      <c r="V125" s="36">
        <v>123</v>
      </c>
      <c r="W125" s="36" t="str">
        <f t="shared" si="8"/>
        <v>桃園市</v>
      </c>
      <c r="X125" s="43" t="s">
        <v>26</v>
      </c>
      <c r="Y125" s="43">
        <v>2</v>
      </c>
      <c r="Z125" s="43">
        <v>5110</v>
      </c>
      <c r="AA125" s="43" t="s">
        <v>3591</v>
      </c>
      <c r="AB125" s="43" t="s">
        <v>11716</v>
      </c>
      <c r="AC125" s="39">
        <v>45126.428472222222</v>
      </c>
      <c r="AD125" s="39">
        <v>45148.458333333343</v>
      </c>
    </row>
    <row r="126" spans="4:40" ht="15.6" customHeight="1">
      <c r="D126" s="36">
        <v>124</v>
      </c>
      <c r="E126" s="37">
        <v>4654</v>
      </c>
      <c r="F126" s="38" t="s">
        <v>11717</v>
      </c>
      <c r="G126" s="38" t="s">
        <v>11074</v>
      </c>
      <c r="H126" s="38" t="s">
        <v>11718</v>
      </c>
      <c r="I126" s="37">
        <v>2</v>
      </c>
      <c r="J126" s="39">
        <v>44497.458333333343</v>
      </c>
      <c r="K126" s="39">
        <v>44607.458333333343</v>
      </c>
      <c r="V126" s="36">
        <v>124</v>
      </c>
      <c r="W126" s="36" t="str">
        <f t="shared" si="8"/>
        <v>高雄市</v>
      </c>
      <c r="X126" s="43" t="s">
        <v>26</v>
      </c>
      <c r="Y126" s="43">
        <v>2</v>
      </c>
      <c r="Z126" s="43">
        <v>4811</v>
      </c>
      <c r="AA126" s="43" t="s">
        <v>11719</v>
      </c>
      <c r="AB126" s="43" t="s">
        <v>11720</v>
      </c>
      <c r="AC126" s="39">
        <v>45126.37777777778</v>
      </c>
      <c r="AD126" s="39">
        <v>45154.625</v>
      </c>
    </row>
    <row r="127" spans="4:40" ht="15.6" customHeight="1">
      <c r="D127" s="36">
        <v>125</v>
      </c>
      <c r="E127" s="37">
        <v>4753</v>
      </c>
      <c r="F127" s="38" t="s">
        <v>11721</v>
      </c>
      <c r="G127" s="38" t="s">
        <v>11074</v>
      </c>
      <c r="H127" s="38" t="s">
        <v>11722</v>
      </c>
      <c r="I127" s="37">
        <v>2</v>
      </c>
      <c r="J127" s="39">
        <v>44497.458333333343</v>
      </c>
      <c r="K127" s="39">
        <v>44607.458333333343</v>
      </c>
      <c r="V127" s="36">
        <v>125</v>
      </c>
      <c r="W127" s="36" t="str">
        <f t="shared" si="8"/>
        <v>宜蘭縣</v>
      </c>
      <c r="X127" s="43" t="s">
        <v>26</v>
      </c>
      <c r="Y127" s="43">
        <v>2</v>
      </c>
      <c r="Z127" s="43">
        <v>5125</v>
      </c>
      <c r="AA127" s="43" t="s">
        <v>11723</v>
      </c>
      <c r="AB127" s="43" t="s">
        <v>11724</v>
      </c>
      <c r="AC127" s="39">
        <v>45134.496527777781</v>
      </c>
      <c r="AD127" s="39">
        <v>45155.458333333343</v>
      </c>
    </row>
    <row r="128" spans="4:40" ht="15.6" customHeight="1">
      <c r="D128" s="36">
        <v>126</v>
      </c>
      <c r="E128" s="37">
        <v>4659</v>
      </c>
      <c r="F128" s="38" t="s">
        <v>11725</v>
      </c>
      <c r="G128" s="38" t="s">
        <v>11074</v>
      </c>
      <c r="H128" s="38" t="s">
        <v>11722</v>
      </c>
      <c r="I128" s="37">
        <v>2</v>
      </c>
      <c r="J128" s="39">
        <v>44497.583333333343</v>
      </c>
      <c r="K128" s="39">
        <v>44578.451388888891</v>
      </c>
      <c r="V128" s="36">
        <v>126</v>
      </c>
      <c r="W128" s="36" t="str">
        <f t="shared" si="8"/>
        <v>彰化縣</v>
      </c>
      <c r="X128" s="43" t="s">
        <v>26</v>
      </c>
      <c r="Y128" s="43">
        <v>2</v>
      </c>
      <c r="Z128" s="43">
        <v>4978</v>
      </c>
      <c r="AA128" s="43" t="s">
        <v>11726</v>
      </c>
      <c r="AB128" s="43" t="s">
        <v>11727</v>
      </c>
      <c r="AC128" s="39">
        <v>45133.29791666667</v>
      </c>
      <c r="AD128" s="39">
        <v>45159.625</v>
      </c>
    </row>
    <row r="129" spans="4:30" ht="15.6" customHeight="1">
      <c r="D129" s="36">
        <v>127</v>
      </c>
      <c r="E129" s="37">
        <v>4895</v>
      </c>
      <c r="F129" s="38" t="s">
        <v>11728</v>
      </c>
      <c r="G129" s="38" t="s">
        <v>11074</v>
      </c>
      <c r="H129" s="38" t="s">
        <v>11729</v>
      </c>
      <c r="I129" s="37">
        <v>2</v>
      </c>
      <c r="J129" s="39">
        <v>44497.583333333343</v>
      </c>
      <c r="K129" s="39">
        <v>44608.479166666657</v>
      </c>
      <c r="V129" s="36">
        <v>127</v>
      </c>
      <c r="W129" s="36" t="str">
        <f t="shared" si="8"/>
        <v>桃園市</v>
      </c>
      <c r="X129" s="43" t="s">
        <v>26</v>
      </c>
      <c r="Y129" s="43">
        <v>2</v>
      </c>
      <c r="Z129" s="43">
        <v>5129</v>
      </c>
      <c r="AA129" s="43" t="s">
        <v>11730</v>
      </c>
      <c r="AB129" s="43" t="s">
        <v>11731</v>
      </c>
      <c r="AC129" s="39">
        <v>45145.69027777778</v>
      </c>
      <c r="AD129" s="39">
        <v>45161.458333333343</v>
      </c>
    </row>
    <row r="130" spans="4:30" ht="15.6" customHeight="1">
      <c r="D130" s="36">
        <v>128</v>
      </c>
      <c r="E130" s="37" t="s">
        <v>88</v>
      </c>
      <c r="F130" s="38" t="s">
        <v>11732</v>
      </c>
      <c r="G130" s="38" t="s">
        <v>9576</v>
      </c>
      <c r="H130" s="38" t="s">
        <v>16</v>
      </c>
      <c r="I130" s="37">
        <v>2</v>
      </c>
      <c r="J130" s="56">
        <v>44622</v>
      </c>
      <c r="V130" s="36">
        <v>128</v>
      </c>
      <c r="W130" s="36" t="str">
        <f t="shared" si="8"/>
        <v>新北市</v>
      </c>
      <c r="X130" s="43" t="s">
        <v>26</v>
      </c>
      <c r="Y130" s="43">
        <v>2</v>
      </c>
      <c r="Z130" s="43">
        <v>5145</v>
      </c>
      <c r="AA130" s="43" t="s">
        <v>11733</v>
      </c>
      <c r="AB130" s="43" t="s">
        <v>11734</v>
      </c>
      <c r="AC130" s="39">
        <v>45153.63958333333</v>
      </c>
      <c r="AD130" s="39">
        <v>45166.458333333343</v>
      </c>
    </row>
    <row r="131" spans="4:30" ht="15.6" customHeight="1">
      <c r="D131" s="36">
        <v>129</v>
      </c>
      <c r="E131" s="37">
        <v>4015</v>
      </c>
      <c r="F131" s="38" t="s">
        <v>11735</v>
      </c>
      <c r="G131" s="38" t="s">
        <v>10969</v>
      </c>
      <c r="H131" s="38" t="s">
        <v>11736</v>
      </c>
      <c r="I131" s="37">
        <v>2</v>
      </c>
      <c r="J131" s="56">
        <v>44623</v>
      </c>
      <c r="V131" s="36">
        <v>129</v>
      </c>
      <c r="W131" s="36" t="str">
        <f t="shared" ref="W131:W158" si="10">LEFT(AB131,3)</f>
        <v>高雄市</v>
      </c>
      <c r="X131" s="43" t="s">
        <v>26</v>
      </c>
      <c r="Y131" s="43">
        <v>2</v>
      </c>
      <c r="Z131" s="43">
        <v>5126</v>
      </c>
      <c r="AA131" s="43" t="s">
        <v>11737</v>
      </c>
      <c r="AB131" s="43" t="s">
        <v>11738</v>
      </c>
      <c r="AC131" s="39">
        <v>45140.59652777778</v>
      </c>
      <c r="AD131" s="39">
        <v>45166.625</v>
      </c>
    </row>
    <row r="132" spans="4:30" ht="15.6" customHeight="1">
      <c r="D132" s="36">
        <v>130</v>
      </c>
      <c r="E132" s="37">
        <v>2079</v>
      </c>
      <c r="F132" s="38" t="s">
        <v>11739</v>
      </c>
      <c r="G132" s="38" t="s">
        <v>11023</v>
      </c>
      <c r="H132" s="38" t="s">
        <v>11740</v>
      </c>
      <c r="I132" s="37">
        <v>2</v>
      </c>
      <c r="J132" s="56">
        <v>44623</v>
      </c>
      <c r="V132" s="36">
        <v>130</v>
      </c>
      <c r="W132" s="36" t="str">
        <f t="shared" si="10"/>
        <v>桃園市</v>
      </c>
      <c r="X132" s="43" t="s">
        <v>26</v>
      </c>
      <c r="Y132" s="43">
        <v>2</v>
      </c>
      <c r="Z132" s="43">
        <v>5144</v>
      </c>
      <c r="AA132" s="43" t="s">
        <v>11741</v>
      </c>
      <c r="AB132" s="43" t="s">
        <v>11742</v>
      </c>
      <c r="AC132" s="39">
        <v>45152.699305555558</v>
      </c>
      <c r="AD132" s="39">
        <v>45167.458333333343</v>
      </c>
    </row>
    <row r="133" spans="4:30" ht="15.6" customHeight="1">
      <c r="D133" s="36">
        <v>131</v>
      </c>
      <c r="E133" s="37">
        <v>2006</v>
      </c>
      <c r="F133" s="38" t="s">
        <v>11743</v>
      </c>
      <c r="G133" s="38" t="s">
        <v>10939</v>
      </c>
      <c r="H133" s="38" t="s">
        <v>10940</v>
      </c>
      <c r="I133" s="37">
        <v>2</v>
      </c>
      <c r="J133" s="56">
        <v>44627</v>
      </c>
      <c r="V133" s="36">
        <v>131</v>
      </c>
      <c r="W133" s="36" t="str">
        <f t="shared" si="10"/>
        <v>台中市</v>
      </c>
      <c r="X133" s="43" t="s">
        <v>26</v>
      </c>
      <c r="Y133" s="43">
        <v>2</v>
      </c>
      <c r="Z133" s="43">
        <v>5066</v>
      </c>
      <c r="AA133" s="43" t="s">
        <v>11744</v>
      </c>
      <c r="AB133" s="43" t="s">
        <v>11745</v>
      </c>
      <c r="AC133" s="39">
        <v>45142.398611111108</v>
      </c>
      <c r="AD133" s="39">
        <v>45167.625</v>
      </c>
    </row>
    <row r="134" spans="4:30" ht="15.6" customHeight="1">
      <c r="D134" s="36">
        <v>132</v>
      </c>
      <c r="E134" s="37">
        <v>2020</v>
      </c>
      <c r="F134" s="38" t="s">
        <v>11746</v>
      </c>
      <c r="G134" s="38" t="s">
        <v>10939</v>
      </c>
      <c r="H134" s="38" t="s">
        <v>10940</v>
      </c>
      <c r="I134" s="37">
        <v>2</v>
      </c>
      <c r="J134" s="56">
        <v>44627</v>
      </c>
      <c r="V134" s="36">
        <v>132</v>
      </c>
      <c r="W134" s="36" t="str">
        <f t="shared" si="10"/>
        <v>台中市</v>
      </c>
      <c r="X134" s="43" t="s">
        <v>26</v>
      </c>
      <c r="Y134" s="43">
        <v>2</v>
      </c>
      <c r="Z134" s="43">
        <v>5123</v>
      </c>
      <c r="AA134" s="43" t="s">
        <v>11747</v>
      </c>
      <c r="AB134" s="43" t="s">
        <v>11748</v>
      </c>
      <c r="AC134" s="39">
        <v>45142.39166666667</v>
      </c>
      <c r="AD134" s="39">
        <v>45174.625</v>
      </c>
    </row>
    <row r="135" spans="4:30" ht="15.6" customHeight="1">
      <c r="D135" s="36">
        <v>133</v>
      </c>
      <c r="E135" s="37" t="s">
        <v>11749</v>
      </c>
      <c r="F135" s="38" t="s">
        <v>11750</v>
      </c>
      <c r="G135" s="38" t="s">
        <v>10978</v>
      </c>
      <c r="H135" s="38" t="s">
        <v>11069</v>
      </c>
      <c r="I135" s="37">
        <v>2</v>
      </c>
      <c r="J135" s="56">
        <v>44627</v>
      </c>
      <c r="V135" s="36">
        <v>133</v>
      </c>
      <c r="W135" s="36" t="str">
        <f t="shared" si="10"/>
        <v>新竹市</v>
      </c>
      <c r="X135" s="43" t="s">
        <v>26</v>
      </c>
      <c r="Y135" s="43">
        <v>2</v>
      </c>
      <c r="Z135" s="43">
        <v>4854</v>
      </c>
      <c r="AA135" s="43" t="s">
        <v>11751</v>
      </c>
      <c r="AB135" s="43" t="s">
        <v>11752</v>
      </c>
      <c r="AC135" s="39">
        <v>45162.643750000003</v>
      </c>
      <c r="AD135" s="39">
        <v>45181.458333333343</v>
      </c>
    </row>
    <row r="136" spans="4:30" ht="15.6" customHeight="1">
      <c r="D136" s="36">
        <v>134</v>
      </c>
      <c r="E136" s="37" t="s">
        <v>11753</v>
      </c>
      <c r="F136" s="38" t="s">
        <v>11754</v>
      </c>
      <c r="G136" s="38" t="s">
        <v>10978</v>
      </c>
      <c r="H136" s="38" t="s">
        <v>11069</v>
      </c>
      <c r="I136" s="37">
        <v>2</v>
      </c>
      <c r="J136" s="56">
        <v>44627</v>
      </c>
      <c r="V136" s="36">
        <v>134</v>
      </c>
      <c r="W136" s="36" t="str">
        <f t="shared" si="10"/>
        <v>台中市</v>
      </c>
      <c r="X136" s="43" t="s">
        <v>26</v>
      </c>
      <c r="Y136" s="43">
        <v>2</v>
      </c>
      <c r="Z136" s="43">
        <v>4963</v>
      </c>
      <c r="AA136" s="43" t="s">
        <v>11755</v>
      </c>
      <c r="AB136" s="43" t="s">
        <v>11756</v>
      </c>
      <c r="AC136" s="39">
        <v>45173.42291666667</v>
      </c>
      <c r="AD136" s="39">
        <v>45188.625</v>
      </c>
    </row>
    <row r="137" spans="4:30" ht="15.6" customHeight="1">
      <c r="D137" s="36">
        <v>135</v>
      </c>
      <c r="E137" s="37">
        <v>4485</v>
      </c>
      <c r="F137" s="38" t="s">
        <v>11757</v>
      </c>
      <c r="G137" s="38" t="s">
        <v>10978</v>
      </c>
      <c r="H137" s="38" t="s">
        <v>11069</v>
      </c>
      <c r="I137" s="37">
        <v>2</v>
      </c>
      <c r="J137" s="56">
        <v>44627</v>
      </c>
      <c r="V137" s="36">
        <v>135</v>
      </c>
      <c r="W137" s="36" t="str">
        <f t="shared" si="10"/>
        <v>台北市</v>
      </c>
      <c r="X137" s="43" t="s">
        <v>26</v>
      </c>
      <c r="Y137" s="43">
        <v>2</v>
      </c>
      <c r="Z137" s="43">
        <v>5147</v>
      </c>
      <c r="AA137" s="43" t="s">
        <v>11758</v>
      </c>
      <c r="AB137" s="43" t="s">
        <v>11759</v>
      </c>
      <c r="AC137" s="39">
        <v>45182.361805555563</v>
      </c>
      <c r="AD137" s="39">
        <v>45189.458333333343</v>
      </c>
    </row>
    <row r="138" spans="4:30" ht="15.6" customHeight="1">
      <c r="D138" s="36">
        <v>136</v>
      </c>
      <c r="E138" s="37">
        <v>4420</v>
      </c>
      <c r="F138" s="38" t="s">
        <v>11760</v>
      </c>
      <c r="G138" s="38" t="s">
        <v>10978</v>
      </c>
      <c r="H138" s="38" t="s">
        <v>11069</v>
      </c>
      <c r="I138" s="37">
        <v>2</v>
      </c>
      <c r="J138" s="56">
        <v>44627</v>
      </c>
      <c r="V138" s="36">
        <v>136</v>
      </c>
      <c r="W138" s="36" t="str">
        <f t="shared" si="10"/>
        <v>宜蘭縣</v>
      </c>
      <c r="X138" s="43" t="s">
        <v>26</v>
      </c>
      <c r="Y138" s="43">
        <v>2</v>
      </c>
      <c r="Z138" s="43">
        <v>5133</v>
      </c>
      <c r="AA138" s="43" t="s">
        <v>11761</v>
      </c>
      <c r="AB138" s="43" t="s">
        <v>11762</v>
      </c>
      <c r="AC138" s="39">
        <v>45174.765277777777</v>
      </c>
      <c r="AD138" s="39">
        <v>45194.458333333343</v>
      </c>
    </row>
    <row r="139" spans="4:30" ht="15.6" customHeight="1">
      <c r="D139" s="36">
        <v>137</v>
      </c>
      <c r="E139" s="37">
        <v>4627</v>
      </c>
      <c r="F139" s="38" t="s">
        <v>11763</v>
      </c>
      <c r="G139" s="38" t="s">
        <v>10960</v>
      </c>
      <c r="H139" s="38" t="s">
        <v>11375</v>
      </c>
      <c r="I139" s="37">
        <v>2</v>
      </c>
      <c r="J139" s="56">
        <v>44627</v>
      </c>
      <c r="V139" s="36">
        <v>137</v>
      </c>
      <c r="W139" s="36" t="str">
        <f t="shared" si="10"/>
        <v>台南市</v>
      </c>
      <c r="X139" s="43" t="s">
        <v>26</v>
      </c>
      <c r="Y139" s="43">
        <v>2</v>
      </c>
      <c r="Z139" s="43">
        <v>5027</v>
      </c>
      <c r="AA139" s="43" t="s">
        <v>11764</v>
      </c>
      <c r="AB139" s="43" t="s">
        <v>11765</v>
      </c>
      <c r="AC139" s="39">
        <v>45169.690972222219</v>
      </c>
      <c r="AD139" s="39">
        <v>45194.625</v>
      </c>
    </row>
    <row r="140" spans="4:30" ht="15.6" customHeight="1">
      <c r="D140" s="36">
        <v>138</v>
      </c>
      <c r="E140" s="37">
        <v>2731</v>
      </c>
      <c r="F140" s="38" t="s">
        <v>11766</v>
      </c>
      <c r="G140" s="38" t="s">
        <v>10960</v>
      </c>
      <c r="H140" s="38" t="s">
        <v>11375</v>
      </c>
      <c r="I140" s="37">
        <v>2</v>
      </c>
      <c r="J140" s="56">
        <v>44627</v>
      </c>
      <c r="V140" s="36">
        <v>138</v>
      </c>
      <c r="W140" s="36" t="str">
        <f t="shared" si="10"/>
        <v>彰化縣</v>
      </c>
      <c r="X140" s="43" t="s">
        <v>26</v>
      </c>
      <c r="Y140" s="43">
        <v>2</v>
      </c>
      <c r="Z140" s="43">
        <v>5136</v>
      </c>
      <c r="AA140" s="43" t="s">
        <v>11767</v>
      </c>
      <c r="AB140" s="43" t="s">
        <v>11768</v>
      </c>
      <c r="AC140" s="39">
        <v>45174.6</v>
      </c>
      <c r="AD140" s="39">
        <v>45194.625</v>
      </c>
    </row>
    <row r="141" spans="4:30" ht="15.6" customHeight="1">
      <c r="D141" s="36">
        <v>139</v>
      </c>
      <c r="E141" s="37">
        <v>4382</v>
      </c>
      <c r="F141" s="38" t="s">
        <v>11769</v>
      </c>
      <c r="G141" s="38" t="s">
        <v>10960</v>
      </c>
      <c r="H141" s="38" t="s">
        <v>11375</v>
      </c>
      <c r="I141" s="37">
        <v>2</v>
      </c>
      <c r="J141" s="56">
        <v>44627</v>
      </c>
      <c r="V141" s="36">
        <v>139</v>
      </c>
      <c r="W141" s="36" t="str">
        <f t="shared" si="10"/>
        <v>高雄市</v>
      </c>
      <c r="X141" s="43" t="s">
        <v>26</v>
      </c>
      <c r="Y141" s="43">
        <v>2</v>
      </c>
      <c r="Z141" s="43">
        <v>5149</v>
      </c>
      <c r="AA141" s="43" t="s">
        <v>11770</v>
      </c>
      <c r="AB141" s="43" t="s">
        <v>11771</v>
      </c>
      <c r="AC141" s="39">
        <v>45184.74722222222</v>
      </c>
      <c r="AD141" s="39">
        <v>45196.625</v>
      </c>
    </row>
    <row r="142" spans="4:30" ht="15.6" customHeight="1">
      <c r="D142" s="36">
        <v>140</v>
      </c>
      <c r="E142" s="37">
        <v>4450</v>
      </c>
      <c r="F142" s="38" t="s">
        <v>11772</v>
      </c>
      <c r="G142" s="38" t="s">
        <v>10960</v>
      </c>
      <c r="H142" s="38" t="s">
        <v>11375</v>
      </c>
      <c r="I142" s="37">
        <v>2</v>
      </c>
      <c r="J142" s="56">
        <v>44627</v>
      </c>
      <c r="V142" s="36">
        <v>140</v>
      </c>
      <c r="W142" s="36" t="str">
        <f t="shared" si="10"/>
        <v>台中市</v>
      </c>
      <c r="X142" s="43" t="s">
        <v>26</v>
      </c>
      <c r="Y142" s="43">
        <v>2</v>
      </c>
      <c r="Z142" s="43">
        <v>5112</v>
      </c>
      <c r="AA142" s="43" t="s">
        <v>11773</v>
      </c>
      <c r="AB142" s="43" t="s">
        <v>11774</v>
      </c>
      <c r="AC142" s="39">
        <v>45188.446527777778</v>
      </c>
      <c r="AD142" s="39">
        <v>45202.625</v>
      </c>
    </row>
    <row r="143" spans="4:30" ht="15.6" customHeight="1">
      <c r="D143" s="36">
        <v>141</v>
      </c>
      <c r="E143" s="37" t="s">
        <v>11775</v>
      </c>
      <c r="F143" s="38" t="s">
        <v>11776</v>
      </c>
      <c r="G143" s="38" t="s">
        <v>10997</v>
      </c>
      <c r="H143" s="38" t="s">
        <v>11777</v>
      </c>
      <c r="I143" s="37">
        <v>2</v>
      </c>
      <c r="J143" s="56">
        <v>44627</v>
      </c>
      <c r="V143" s="36">
        <v>141</v>
      </c>
      <c r="W143" s="36" t="str">
        <f t="shared" si="10"/>
        <v>新竹市</v>
      </c>
      <c r="X143" s="43" t="s">
        <v>26</v>
      </c>
      <c r="Y143" s="43">
        <v>2</v>
      </c>
      <c r="Z143" s="43">
        <v>5141</v>
      </c>
      <c r="AA143" s="43" t="s">
        <v>11778</v>
      </c>
      <c r="AB143" s="43" t="s">
        <v>11779</v>
      </c>
      <c r="AC143" s="39">
        <v>45189.499305555553</v>
      </c>
      <c r="AD143" s="39">
        <v>45211.458333333343</v>
      </c>
    </row>
    <row r="144" spans="4:30" ht="15.6" customHeight="1">
      <c r="D144" s="36">
        <v>142</v>
      </c>
      <c r="E144" s="37">
        <v>2054</v>
      </c>
      <c r="F144" s="38" t="s">
        <v>11780</v>
      </c>
      <c r="G144" s="38" t="s">
        <v>10997</v>
      </c>
      <c r="H144" s="38" t="s">
        <v>11777</v>
      </c>
      <c r="I144" s="37">
        <v>2</v>
      </c>
      <c r="J144" s="56">
        <v>44627</v>
      </c>
      <c r="V144" s="36">
        <v>142</v>
      </c>
      <c r="W144" s="36" t="str">
        <f t="shared" si="10"/>
        <v>台中市</v>
      </c>
      <c r="X144" s="43" t="s">
        <v>26</v>
      </c>
      <c r="Y144" s="43">
        <v>2</v>
      </c>
      <c r="Z144" s="43">
        <v>5153</v>
      </c>
      <c r="AA144" s="43" t="s">
        <v>11781</v>
      </c>
      <c r="AB144" s="43" t="s">
        <v>11782</v>
      </c>
      <c r="AC144" s="39">
        <v>45191.287499999999</v>
      </c>
      <c r="AD144" s="39">
        <v>45211.625</v>
      </c>
    </row>
    <row r="145" spans="4:30" ht="15.6" customHeight="1">
      <c r="D145" s="36">
        <v>143</v>
      </c>
      <c r="E145" s="37">
        <v>4324</v>
      </c>
      <c r="F145" s="38" t="s">
        <v>11783</v>
      </c>
      <c r="G145" s="38" t="s">
        <v>10997</v>
      </c>
      <c r="H145" s="38" t="s">
        <v>11777</v>
      </c>
      <c r="I145" s="37">
        <v>3</v>
      </c>
      <c r="J145" s="56">
        <v>44627</v>
      </c>
      <c r="V145" s="36">
        <v>143</v>
      </c>
      <c r="W145" s="36" t="str">
        <f t="shared" si="10"/>
        <v>屏東縣</v>
      </c>
      <c r="X145" s="43" t="s">
        <v>26</v>
      </c>
      <c r="Y145" s="43">
        <v>2</v>
      </c>
      <c r="Z145" s="43">
        <v>5116</v>
      </c>
      <c r="AA145" s="43" t="s">
        <v>11784</v>
      </c>
      <c r="AB145" s="43" t="s">
        <v>11785</v>
      </c>
      <c r="AC145" s="39">
        <v>45191.281944444447</v>
      </c>
      <c r="AD145" s="39">
        <v>45215.625</v>
      </c>
    </row>
    <row r="146" spans="4:30" ht="15.6" customHeight="1">
      <c r="D146" s="36">
        <v>144</v>
      </c>
      <c r="E146" s="37">
        <v>4239</v>
      </c>
      <c r="F146" s="38" t="s">
        <v>11786</v>
      </c>
      <c r="G146" s="38" t="s">
        <v>10986</v>
      </c>
      <c r="H146" s="38" t="s">
        <v>11787</v>
      </c>
      <c r="I146" s="37">
        <v>2</v>
      </c>
      <c r="J146" s="56">
        <v>44627</v>
      </c>
      <c r="V146" s="36">
        <v>144</v>
      </c>
      <c r="W146" s="36" t="str">
        <f t="shared" si="10"/>
        <v>高雄市</v>
      </c>
      <c r="X146" s="43" t="s">
        <v>26</v>
      </c>
      <c r="Y146" s="43">
        <v>2</v>
      </c>
      <c r="Z146" s="43">
        <v>5139</v>
      </c>
      <c r="AA146" s="43" t="s">
        <v>11788</v>
      </c>
      <c r="AB146" s="43" t="s">
        <v>11789</v>
      </c>
      <c r="AC146" s="39">
        <v>45194.745833333327</v>
      </c>
      <c r="AD146" s="39">
        <v>45217.625</v>
      </c>
    </row>
    <row r="147" spans="4:30" ht="15.6" customHeight="1">
      <c r="D147" s="36">
        <v>145</v>
      </c>
      <c r="E147" s="37">
        <v>2190</v>
      </c>
      <c r="F147" s="38" t="s">
        <v>11790</v>
      </c>
      <c r="G147" s="38" t="s">
        <v>10939</v>
      </c>
      <c r="H147" s="38" t="s">
        <v>10940</v>
      </c>
      <c r="I147" s="37">
        <v>2</v>
      </c>
      <c r="J147" s="56">
        <v>44628</v>
      </c>
      <c r="V147" s="36">
        <v>145</v>
      </c>
      <c r="W147" s="36" t="str">
        <f t="shared" si="10"/>
        <v>台中市</v>
      </c>
      <c r="X147" s="43" t="s">
        <v>26</v>
      </c>
      <c r="Y147" s="43">
        <v>2</v>
      </c>
      <c r="Z147" s="43">
        <v>5105</v>
      </c>
      <c r="AA147" s="43" t="s">
        <v>11791</v>
      </c>
      <c r="AB147" s="43" t="s">
        <v>11792</v>
      </c>
      <c r="AC147" s="39">
        <v>45196.587500000001</v>
      </c>
      <c r="AD147" s="39">
        <v>45218.583333333343</v>
      </c>
    </row>
    <row r="148" spans="4:30" ht="15.6" customHeight="1">
      <c r="D148" s="36">
        <v>146</v>
      </c>
      <c r="E148" s="37">
        <v>2233</v>
      </c>
      <c r="F148" s="38" t="s">
        <v>11793</v>
      </c>
      <c r="G148" s="38" t="s">
        <v>10939</v>
      </c>
      <c r="H148" s="38" t="s">
        <v>10940</v>
      </c>
      <c r="I148" s="37">
        <v>2</v>
      </c>
      <c r="J148" s="56">
        <v>44628</v>
      </c>
      <c r="V148" s="36">
        <v>146</v>
      </c>
      <c r="W148" s="36" t="str">
        <f t="shared" si="10"/>
        <v>宜蘭縣</v>
      </c>
      <c r="X148" s="43" t="s">
        <v>26</v>
      </c>
      <c r="Y148" s="43">
        <v>2</v>
      </c>
      <c r="Z148" s="43">
        <v>5104</v>
      </c>
      <c r="AA148" s="43" t="s">
        <v>11794</v>
      </c>
      <c r="AB148" s="43" t="s">
        <v>11795</v>
      </c>
      <c r="AC148" s="39">
        <v>45210.421527777777</v>
      </c>
      <c r="AD148" s="39">
        <v>45223.458333333343</v>
      </c>
    </row>
    <row r="149" spans="4:30" ht="15.6" customHeight="1">
      <c r="D149" s="36">
        <v>147</v>
      </c>
      <c r="E149" s="37">
        <v>3707</v>
      </c>
      <c r="F149" s="38" t="s">
        <v>11796</v>
      </c>
      <c r="G149" s="38" t="s">
        <v>10939</v>
      </c>
      <c r="H149" s="38" t="s">
        <v>143</v>
      </c>
      <c r="I149" s="37">
        <v>2</v>
      </c>
      <c r="J149" s="56">
        <v>44628</v>
      </c>
      <c r="V149" s="36">
        <v>147</v>
      </c>
      <c r="W149" s="36" t="str">
        <f t="shared" si="10"/>
        <v>屏東縣</v>
      </c>
      <c r="X149" s="43" t="s">
        <v>26</v>
      </c>
      <c r="Y149" s="43">
        <v>2</v>
      </c>
      <c r="Z149" s="43">
        <v>4944</v>
      </c>
      <c r="AA149" s="43" t="s">
        <v>11797</v>
      </c>
      <c r="AB149" s="43" t="s">
        <v>11798</v>
      </c>
      <c r="AC149" s="39">
        <v>45195.751388888893</v>
      </c>
      <c r="AD149" s="39">
        <v>45224.625</v>
      </c>
    </row>
    <row r="150" spans="4:30" ht="15.6" customHeight="1">
      <c r="D150" s="36">
        <v>148</v>
      </c>
      <c r="E150" s="37">
        <v>4124</v>
      </c>
      <c r="F150" s="38" t="s">
        <v>11799</v>
      </c>
      <c r="G150" s="38" t="s">
        <v>10939</v>
      </c>
      <c r="H150" s="38" t="s">
        <v>143</v>
      </c>
      <c r="I150" s="37">
        <v>2</v>
      </c>
      <c r="J150" s="56">
        <v>44628</v>
      </c>
      <c r="V150" s="36">
        <v>148</v>
      </c>
      <c r="W150" s="36" t="str">
        <f t="shared" si="10"/>
        <v>新竹市</v>
      </c>
      <c r="X150" s="43" t="s">
        <v>26</v>
      </c>
      <c r="Y150" s="43">
        <v>2</v>
      </c>
      <c r="Z150" s="43">
        <v>5154</v>
      </c>
      <c r="AA150" s="43" t="s">
        <v>11800</v>
      </c>
      <c r="AB150" s="43" t="s">
        <v>11801</v>
      </c>
      <c r="AC150" s="39">
        <v>45194.677777777782</v>
      </c>
      <c r="AD150" s="39">
        <v>45225.458333333343</v>
      </c>
    </row>
    <row r="151" spans="4:30" ht="15.6" customHeight="1">
      <c r="D151" s="36">
        <v>149</v>
      </c>
      <c r="E151" s="37">
        <v>3221</v>
      </c>
      <c r="F151" s="38" t="s">
        <v>11802</v>
      </c>
      <c r="G151" s="38" t="s">
        <v>10978</v>
      </c>
      <c r="H151" s="38" t="s">
        <v>11069</v>
      </c>
      <c r="I151" s="37">
        <v>2</v>
      </c>
      <c r="J151" s="56">
        <v>44628</v>
      </c>
      <c r="V151" s="36">
        <v>149</v>
      </c>
      <c r="W151" s="36" t="str">
        <f t="shared" si="10"/>
        <v>桃園市</v>
      </c>
      <c r="X151" s="43" t="s">
        <v>26</v>
      </c>
      <c r="Y151" s="43">
        <v>2</v>
      </c>
      <c r="Z151" s="43">
        <v>5156</v>
      </c>
      <c r="AA151" s="43" t="s">
        <v>11803</v>
      </c>
      <c r="AB151" s="43" t="s">
        <v>11804</v>
      </c>
      <c r="AC151" s="39">
        <v>45203.722916666673</v>
      </c>
      <c r="AD151" s="39">
        <v>45225.458333333343</v>
      </c>
    </row>
    <row r="152" spans="4:30" ht="15.6" customHeight="1">
      <c r="D152" s="36">
        <v>150</v>
      </c>
      <c r="E152" s="37">
        <v>4142</v>
      </c>
      <c r="F152" s="38" t="s">
        <v>11645</v>
      </c>
      <c r="G152" s="38" t="s">
        <v>10978</v>
      </c>
      <c r="H152" s="38" t="s">
        <v>11069</v>
      </c>
      <c r="I152" s="37">
        <v>2</v>
      </c>
      <c r="J152" s="56">
        <v>44628</v>
      </c>
      <c r="V152" s="36">
        <v>150</v>
      </c>
      <c r="W152" s="36" t="str">
        <f t="shared" si="10"/>
        <v>屏東縣</v>
      </c>
      <c r="X152" s="43" t="s">
        <v>26</v>
      </c>
      <c r="Y152" s="43">
        <v>2</v>
      </c>
      <c r="Z152" s="43">
        <v>4918</v>
      </c>
      <c r="AA152" s="43" t="s">
        <v>11805</v>
      </c>
      <c r="AB152" s="43" t="s">
        <v>11806</v>
      </c>
      <c r="AC152" s="39">
        <v>45191.372916666667</v>
      </c>
      <c r="AD152" s="39">
        <v>45225.625</v>
      </c>
    </row>
    <row r="153" spans="4:30" ht="15.6" customHeight="1">
      <c r="D153" s="36">
        <v>151</v>
      </c>
      <c r="E153" s="37">
        <v>4065</v>
      </c>
      <c r="F153" s="38" t="s">
        <v>11807</v>
      </c>
      <c r="G153" s="38" t="s">
        <v>10978</v>
      </c>
      <c r="H153" s="38" t="s">
        <v>11069</v>
      </c>
      <c r="I153" s="37">
        <v>2</v>
      </c>
      <c r="J153" s="56">
        <v>44628</v>
      </c>
      <c r="V153" s="36">
        <v>150</v>
      </c>
      <c r="W153" s="36" t="str">
        <f t="shared" si="10"/>
        <v>桃園市</v>
      </c>
      <c r="X153" s="43" t="s">
        <v>26</v>
      </c>
      <c r="Y153" s="43">
        <v>2</v>
      </c>
      <c r="Z153" s="43">
        <v>5117</v>
      </c>
      <c r="AA153" s="43" t="s">
        <v>11808</v>
      </c>
      <c r="AB153" s="43" t="s">
        <v>11809</v>
      </c>
      <c r="AC153" s="39">
        <v>45223.634027777778</v>
      </c>
      <c r="AD153" s="39">
        <v>45246.458333333343</v>
      </c>
    </row>
    <row r="154" spans="4:30" ht="15.6" customHeight="1">
      <c r="D154" s="36">
        <v>152</v>
      </c>
      <c r="E154" s="37">
        <v>4292</v>
      </c>
      <c r="F154" s="38" t="s">
        <v>11810</v>
      </c>
      <c r="G154" s="38" t="s">
        <v>10978</v>
      </c>
      <c r="H154" s="38" t="s">
        <v>11069</v>
      </c>
      <c r="I154" s="37">
        <v>2</v>
      </c>
      <c r="J154" s="56">
        <v>44628</v>
      </c>
      <c r="V154" s="36">
        <v>150</v>
      </c>
      <c r="W154" s="36" t="str">
        <f t="shared" si="10"/>
        <v>高雄市</v>
      </c>
      <c r="X154" s="43" t="s">
        <v>26</v>
      </c>
      <c r="Y154" s="43">
        <v>2</v>
      </c>
      <c r="Z154" s="43">
        <v>5127</v>
      </c>
      <c r="AA154" s="43" t="s">
        <v>11811</v>
      </c>
      <c r="AB154" s="43" t="s">
        <v>11812</v>
      </c>
      <c r="AC154" s="39">
        <v>45217.614583333343</v>
      </c>
      <c r="AD154" s="39">
        <v>45246.625</v>
      </c>
    </row>
    <row r="155" spans="4:30" ht="15.6" customHeight="1">
      <c r="D155" s="36">
        <v>153</v>
      </c>
      <c r="E155" s="37">
        <v>4399</v>
      </c>
      <c r="F155" s="38" t="s">
        <v>11813</v>
      </c>
      <c r="G155" s="38" t="s">
        <v>10960</v>
      </c>
      <c r="H155" s="38" t="s">
        <v>11091</v>
      </c>
      <c r="I155" s="37">
        <v>2</v>
      </c>
      <c r="J155" s="56">
        <v>44628</v>
      </c>
      <c r="V155" s="36">
        <v>150</v>
      </c>
      <c r="W155" s="36" t="str">
        <f t="shared" si="10"/>
        <v>屏東縣</v>
      </c>
      <c r="X155" s="43" t="s">
        <v>26</v>
      </c>
      <c r="Y155" s="43">
        <v>2</v>
      </c>
      <c r="Z155" s="43">
        <v>5142</v>
      </c>
      <c r="AA155" s="43" t="s">
        <v>11814</v>
      </c>
      <c r="AB155" s="43" t="s">
        <v>11815</v>
      </c>
      <c r="AC155" s="39">
        <v>45229.393055555563</v>
      </c>
      <c r="AD155" s="39">
        <v>45251.625</v>
      </c>
    </row>
    <row r="156" spans="4:30" ht="15.6" customHeight="1">
      <c r="D156" s="36">
        <v>154</v>
      </c>
      <c r="E156" s="37" t="s">
        <v>11816</v>
      </c>
      <c r="F156" s="38" t="s">
        <v>11817</v>
      </c>
      <c r="G156" s="38" t="s">
        <v>10960</v>
      </c>
      <c r="H156" s="38" t="s">
        <v>11091</v>
      </c>
      <c r="I156" s="37">
        <v>2</v>
      </c>
      <c r="J156" s="56">
        <v>44628</v>
      </c>
      <c r="V156" s="36">
        <v>150</v>
      </c>
      <c r="W156" s="36" t="str">
        <f t="shared" si="10"/>
        <v>桃園市</v>
      </c>
      <c r="X156" s="43" t="s">
        <v>26</v>
      </c>
      <c r="Y156" s="43">
        <v>2</v>
      </c>
      <c r="Z156" s="43">
        <v>5162</v>
      </c>
      <c r="AA156" s="43" t="s">
        <v>221</v>
      </c>
      <c r="AB156" s="43" t="s">
        <v>11818</v>
      </c>
      <c r="AC156" s="39">
        <v>45236.387499999997</v>
      </c>
      <c r="AD156" s="39">
        <v>45253.458333333343</v>
      </c>
    </row>
    <row r="157" spans="4:30" ht="15.6" customHeight="1">
      <c r="D157" s="36">
        <v>155</v>
      </c>
      <c r="E157" s="37" t="s">
        <v>11819</v>
      </c>
      <c r="F157" s="38" t="s">
        <v>11820</v>
      </c>
      <c r="G157" s="38" t="s">
        <v>10960</v>
      </c>
      <c r="H157" s="38" t="s">
        <v>11091</v>
      </c>
      <c r="I157" s="37">
        <v>2</v>
      </c>
      <c r="J157" s="56">
        <v>44628</v>
      </c>
      <c r="V157" s="36">
        <v>150</v>
      </c>
      <c r="W157" s="36" t="str">
        <f t="shared" si="10"/>
        <v>高雄市</v>
      </c>
      <c r="X157" s="43" t="s">
        <v>26</v>
      </c>
      <c r="Y157" s="43">
        <v>2</v>
      </c>
      <c r="Z157" s="43">
        <v>5157</v>
      </c>
      <c r="AA157" s="43" t="s">
        <v>11821</v>
      </c>
      <c r="AB157" s="43" t="s">
        <v>11822</v>
      </c>
      <c r="AC157" s="39">
        <v>45231.688194444447</v>
      </c>
      <c r="AD157" s="39">
        <v>45257.625</v>
      </c>
    </row>
    <row r="158" spans="4:30" ht="15.6" customHeight="1">
      <c r="D158" s="36">
        <v>156</v>
      </c>
      <c r="E158" s="37">
        <v>2068</v>
      </c>
      <c r="F158" s="38" t="s">
        <v>11823</v>
      </c>
      <c r="G158" s="38" t="s">
        <v>10960</v>
      </c>
      <c r="H158" s="38" t="s">
        <v>11375</v>
      </c>
      <c r="I158" s="37">
        <v>2</v>
      </c>
      <c r="J158" s="56">
        <v>44628</v>
      </c>
      <c r="V158" s="36">
        <v>150</v>
      </c>
      <c r="W158" s="36" t="str">
        <f t="shared" si="10"/>
        <v>台中市</v>
      </c>
      <c r="X158" s="43" t="s">
        <v>26</v>
      </c>
      <c r="Y158" s="43">
        <v>2</v>
      </c>
      <c r="Z158" s="43">
        <v>5148</v>
      </c>
      <c r="AA158" s="43" t="s">
        <v>11824</v>
      </c>
      <c r="AB158" s="43" t="s">
        <v>11825</v>
      </c>
      <c r="AC158" s="39">
        <v>45236.442361111112</v>
      </c>
      <c r="AD158" s="39">
        <v>45258.625</v>
      </c>
    </row>
    <row r="159" spans="4:30" ht="15.6" customHeight="1">
      <c r="D159" s="36">
        <v>157</v>
      </c>
      <c r="E159" s="37">
        <v>2136</v>
      </c>
      <c r="F159" s="38" t="s">
        <v>11826</v>
      </c>
      <c r="G159" s="38" t="s">
        <v>10997</v>
      </c>
      <c r="H159" s="38" t="s">
        <v>11777</v>
      </c>
      <c r="I159" s="37">
        <v>2</v>
      </c>
      <c r="J159" s="56">
        <v>44628</v>
      </c>
    </row>
    <row r="160" spans="4:30" ht="15.6" customHeight="1">
      <c r="D160" s="36">
        <v>158</v>
      </c>
      <c r="E160" s="37">
        <v>3435</v>
      </c>
      <c r="F160" s="38" t="s">
        <v>11827</v>
      </c>
      <c r="G160" s="38" t="s">
        <v>10997</v>
      </c>
      <c r="H160" s="38" t="s">
        <v>11777</v>
      </c>
      <c r="I160" s="37">
        <v>2</v>
      </c>
      <c r="J160" s="56">
        <v>44628</v>
      </c>
    </row>
    <row r="161" spans="4:10" ht="15.6" customHeight="1">
      <c r="D161" s="36">
        <v>159</v>
      </c>
      <c r="E161" s="37">
        <v>4022</v>
      </c>
      <c r="F161" s="38" t="s">
        <v>11828</v>
      </c>
      <c r="G161" s="38" t="s">
        <v>10997</v>
      </c>
      <c r="H161" s="38" t="s">
        <v>11777</v>
      </c>
      <c r="I161" s="37">
        <v>2</v>
      </c>
      <c r="J161" s="56">
        <v>44628</v>
      </c>
    </row>
    <row r="162" spans="4:10" ht="15.6" customHeight="1">
      <c r="D162" s="36">
        <v>160</v>
      </c>
      <c r="E162" s="37">
        <v>3976</v>
      </c>
      <c r="F162" s="38" t="s">
        <v>11829</v>
      </c>
      <c r="G162" s="38" t="s">
        <v>10997</v>
      </c>
      <c r="H162" s="38" t="s">
        <v>11777</v>
      </c>
      <c r="I162" s="37">
        <v>2</v>
      </c>
      <c r="J162" s="56">
        <v>44628</v>
      </c>
    </row>
    <row r="163" spans="4:10" ht="15.6" customHeight="1">
      <c r="D163" s="36">
        <v>161</v>
      </c>
      <c r="E163" s="37">
        <v>2228</v>
      </c>
      <c r="F163" s="38" t="s">
        <v>11372</v>
      </c>
      <c r="G163" s="38" t="s">
        <v>10939</v>
      </c>
      <c r="H163" s="38" t="s">
        <v>10940</v>
      </c>
      <c r="I163" s="37">
        <v>2</v>
      </c>
      <c r="J163" s="56">
        <v>44629</v>
      </c>
    </row>
    <row r="164" spans="4:10" ht="15.6" customHeight="1">
      <c r="D164" s="36">
        <v>162</v>
      </c>
      <c r="E164" s="37" t="s">
        <v>11830</v>
      </c>
      <c r="F164" s="38" t="s">
        <v>11831</v>
      </c>
      <c r="G164" s="38" t="s">
        <v>10939</v>
      </c>
      <c r="H164" s="38" t="s">
        <v>10940</v>
      </c>
      <c r="I164" s="37">
        <v>2</v>
      </c>
      <c r="J164" s="56">
        <v>44629</v>
      </c>
    </row>
    <row r="165" spans="4:10" ht="15.6" customHeight="1">
      <c r="D165" s="36">
        <v>163</v>
      </c>
      <c r="E165" s="37">
        <v>3206</v>
      </c>
      <c r="F165" s="38" t="s">
        <v>11832</v>
      </c>
      <c r="G165" s="38" t="s">
        <v>10939</v>
      </c>
      <c r="H165" s="38" t="s">
        <v>10940</v>
      </c>
      <c r="I165" s="37">
        <v>2</v>
      </c>
      <c r="J165" s="56">
        <v>44629</v>
      </c>
    </row>
    <row r="166" spans="4:10" ht="15.6" customHeight="1">
      <c r="D166" s="36">
        <v>164</v>
      </c>
      <c r="E166" s="37">
        <v>3969</v>
      </c>
      <c r="F166" s="38" t="s">
        <v>11833</v>
      </c>
      <c r="G166" s="38" t="s">
        <v>10939</v>
      </c>
      <c r="H166" s="38" t="s">
        <v>143</v>
      </c>
      <c r="I166" s="37">
        <v>2</v>
      </c>
      <c r="J166" s="56">
        <v>44629</v>
      </c>
    </row>
    <row r="167" spans="4:10" ht="15.6" customHeight="1">
      <c r="D167" s="36">
        <v>165</v>
      </c>
      <c r="E167" s="37">
        <v>4498</v>
      </c>
      <c r="F167" s="38" t="s">
        <v>11834</v>
      </c>
      <c r="G167" s="38" t="s">
        <v>10939</v>
      </c>
      <c r="H167" s="38" t="s">
        <v>143</v>
      </c>
      <c r="I167" s="37">
        <v>2</v>
      </c>
      <c r="J167" s="56">
        <v>44629</v>
      </c>
    </row>
    <row r="168" spans="4:10" ht="15.6" customHeight="1">
      <c r="D168" s="36">
        <v>166</v>
      </c>
      <c r="E168" s="37">
        <v>4956</v>
      </c>
      <c r="F168" s="38" t="s">
        <v>11835</v>
      </c>
      <c r="G168" s="38" t="s">
        <v>10939</v>
      </c>
      <c r="H168" s="38" t="s">
        <v>143</v>
      </c>
      <c r="I168" s="37">
        <v>2</v>
      </c>
      <c r="J168" s="56">
        <v>44629</v>
      </c>
    </row>
    <row r="169" spans="4:10" ht="15.6" customHeight="1">
      <c r="D169" s="36">
        <v>167</v>
      </c>
      <c r="E169" s="37">
        <v>4313</v>
      </c>
      <c r="F169" s="38" t="s">
        <v>11836</v>
      </c>
      <c r="G169" s="38" t="s">
        <v>10939</v>
      </c>
      <c r="H169" s="38" t="s">
        <v>143</v>
      </c>
      <c r="I169" s="37">
        <v>2</v>
      </c>
      <c r="J169" s="56">
        <v>44629</v>
      </c>
    </row>
    <row r="170" spans="4:10" ht="15.6" customHeight="1">
      <c r="D170" s="36">
        <v>168</v>
      </c>
      <c r="E170" s="37">
        <v>2261</v>
      </c>
      <c r="F170" s="38" t="s">
        <v>11837</v>
      </c>
      <c r="G170" s="38" t="s">
        <v>10978</v>
      </c>
      <c r="H170" s="38" t="s">
        <v>11069</v>
      </c>
      <c r="I170" s="37">
        <v>2</v>
      </c>
      <c r="J170" s="56">
        <v>44629</v>
      </c>
    </row>
    <row r="171" spans="4:10" ht="15.6" customHeight="1">
      <c r="D171" s="36">
        <v>169</v>
      </c>
      <c r="E171" s="37">
        <v>2972</v>
      </c>
      <c r="F171" s="38" t="s">
        <v>11838</v>
      </c>
      <c r="G171" s="38" t="s">
        <v>10978</v>
      </c>
      <c r="H171" s="38" t="s">
        <v>11069</v>
      </c>
      <c r="I171" s="37">
        <v>2</v>
      </c>
      <c r="J171" s="56">
        <v>44629</v>
      </c>
    </row>
    <row r="172" spans="4:10" ht="15.6" customHeight="1">
      <c r="D172" s="36">
        <v>170</v>
      </c>
      <c r="E172" s="37">
        <v>3218</v>
      </c>
      <c r="F172" s="38" t="s">
        <v>11839</v>
      </c>
      <c r="G172" s="38" t="s">
        <v>10978</v>
      </c>
      <c r="H172" s="38" t="s">
        <v>11069</v>
      </c>
      <c r="I172" s="37">
        <v>2</v>
      </c>
      <c r="J172" s="56">
        <v>44629</v>
      </c>
    </row>
    <row r="173" spans="4:10" ht="15.6" customHeight="1">
      <c r="D173" s="36">
        <v>171</v>
      </c>
      <c r="E173" s="37">
        <v>2787</v>
      </c>
      <c r="F173" s="38" t="s">
        <v>11840</v>
      </c>
      <c r="G173" s="38" t="s">
        <v>10978</v>
      </c>
      <c r="H173" s="38" t="s">
        <v>11069</v>
      </c>
      <c r="I173" s="37">
        <v>2</v>
      </c>
      <c r="J173" s="56">
        <v>44629</v>
      </c>
    </row>
    <row r="174" spans="4:10" ht="15.6" customHeight="1">
      <c r="D174" s="36">
        <v>172</v>
      </c>
      <c r="E174" s="37">
        <v>2637</v>
      </c>
      <c r="F174" s="38" t="s">
        <v>11841</v>
      </c>
      <c r="G174" s="38" t="s">
        <v>10960</v>
      </c>
      <c r="H174" s="38" t="s">
        <v>11091</v>
      </c>
      <c r="I174" s="37">
        <v>2</v>
      </c>
      <c r="J174" s="56">
        <v>44629</v>
      </c>
    </row>
    <row r="175" spans="4:10" ht="15.6" customHeight="1">
      <c r="D175" s="36">
        <v>173</v>
      </c>
      <c r="E175" s="37">
        <v>2767</v>
      </c>
      <c r="F175" s="38" t="s">
        <v>11842</v>
      </c>
      <c r="G175" s="38" t="s">
        <v>10960</v>
      </c>
      <c r="H175" s="38" t="s">
        <v>11091</v>
      </c>
      <c r="I175" s="37">
        <v>2</v>
      </c>
      <c r="J175" s="56">
        <v>44629</v>
      </c>
    </row>
    <row r="176" spans="4:10" ht="15.6" customHeight="1">
      <c r="D176" s="36">
        <v>174</v>
      </c>
      <c r="E176" s="37">
        <v>3702</v>
      </c>
      <c r="F176" s="38" t="s">
        <v>11843</v>
      </c>
      <c r="G176" s="38" t="s">
        <v>10960</v>
      </c>
      <c r="H176" s="38" t="s">
        <v>11091</v>
      </c>
      <c r="I176" s="37">
        <v>2</v>
      </c>
      <c r="J176" s="56">
        <v>44629</v>
      </c>
    </row>
    <row r="177" spans="4:10" ht="15.6" customHeight="1">
      <c r="D177" s="36">
        <v>175</v>
      </c>
      <c r="E177" s="37">
        <v>4247</v>
      </c>
      <c r="F177" s="38" t="s">
        <v>11844</v>
      </c>
      <c r="G177" s="38" t="s">
        <v>10960</v>
      </c>
      <c r="H177" s="38" t="s">
        <v>11091</v>
      </c>
      <c r="I177" s="37">
        <v>2</v>
      </c>
      <c r="J177" s="56">
        <v>44629</v>
      </c>
    </row>
    <row r="178" spans="4:10" ht="15.6" customHeight="1">
      <c r="D178" s="36">
        <v>176</v>
      </c>
      <c r="E178" s="37">
        <v>4792</v>
      </c>
      <c r="F178" s="38" t="s">
        <v>11845</v>
      </c>
      <c r="G178" s="38" t="s">
        <v>10997</v>
      </c>
      <c r="H178" s="38" t="s">
        <v>11846</v>
      </c>
      <c r="I178" s="37">
        <v>2</v>
      </c>
      <c r="J178" s="56">
        <v>44629</v>
      </c>
    </row>
    <row r="179" spans="4:10" ht="15.6" customHeight="1">
      <c r="D179" s="36">
        <v>177</v>
      </c>
      <c r="E179" s="37" t="s">
        <v>11847</v>
      </c>
      <c r="F179" s="38" t="s">
        <v>11848</v>
      </c>
      <c r="G179" s="38" t="s">
        <v>10997</v>
      </c>
      <c r="H179" s="38" t="s">
        <v>11846</v>
      </c>
      <c r="I179" s="37">
        <v>2</v>
      </c>
      <c r="J179" s="56">
        <v>44629</v>
      </c>
    </row>
    <row r="180" spans="4:10" ht="15.6" customHeight="1">
      <c r="D180" s="36">
        <v>178</v>
      </c>
      <c r="E180" s="37">
        <v>2955</v>
      </c>
      <c r="F180" s="38" t="s">
        <v>11849</v>
      </c>
      <c r="G180" s="38" t="s">
        <v>11023</v>
      </c>
      <c r="H180" s="38" t="s">
        <v>11850</v>
      </c>
      <c r="I180" s="37">
        <v>2</v>
      </c>
      <c r="J180" s="56">
        <v>44629</v>
      </c>
    </row>
    <row r="181" spans="4:10" ht="15.6" customHeight="1">
      <c r="D181" s="36">
        <v>179</v>
      </c>
      <c r="E181" s="37">
        <v>3735</v>
      </c>
      <c r="F181" s="38" t="s">
        <v>11851</v>
      </c>
      <c r="G181" s="38" t="s">
        <v>10939</v>
      </c>
      <c r="H181" s="38" t="s">
        <v>10940</v>
      </c>
      <c r="I181" s="37">
        <v>2</v>
      </c>
      <c r="J181" s="56">
        <v>44630</v>
      </c>
    </row>
    <row r="182" spans="4:10" ht="15.6" customHeight="1">
      <c r="D182" s="36">
        <v>180</v>
      </c>
      <c r="E182" s="37">
        <v>3836</v>
      </c>
      <c r="F182" s="38" t="s">
        <v>11389</v>
      </c>
      <c r="G182" s="38" t="s">
        <v>10939</v>
      </c>
      <c r="H182" s="38" t="s">
        <v>10940</v>
      </c>
      <c r="I182" s="37">
        <v>2</v>
      </c>
      <c r="J182" s="56">
        <v>44630</v>
      </c>
    </row>
    <row r="183" spans="4:10" ht="15.6" customHeight="1">
      <c r="D183" s="36">
        <v>181</v>
      </c>
      <c r="E183" s="37">
        <v>4160</v>
      </c>
      <c r="F183" s="38" t="s">
        <v>11852</v>
      </c>
      <c r="G183" s="38" t="s">
        <v>10939</v>
      </c>
      <c r="H183" s="38" t="s">
        <v>10940</v>
      </c>
      <c r="I183" s="37">
        <v>2</v>
      </c>
      <c r="J183" s="56">
        <v>44630</v>
      </c>
    </row>
    <row r="184" spans="4:10" ht="15.6" customHeight="1">
      <c r="D184" s="36">
        <v>182</v>
      </c>
      <c r="E184" s="37">
        <v>3118</v>
      </c>
      <c r="F184" s="38" t="s">
        <v>11853</v>
      </c>
      <c r="G184" s="38" t="s">
        <v>10939</v>
      </c>
      <c r="H184" s="38" t="s">
        <v>143</v>
      </c>
      <c r="I184" s="37">
        <v>2</v>
      </c>
      <c r="J184" s="56">
        <v>44630</v>
      </c>
    </row>
    <row r="185" spans="4:10" ht="15.6" customHeight="1">
      <c r="D185" s="36">
        <v>183</v>
      </c>
      <c r="E185" s="37">
        <v>2528</v>
      </c>
      <c r="F185" s="38" t="s">
        <v>11854</v>
      </c>
      <c r="G185" s="38" t="s">
        <v>10939</v>
      </c>
      <c r="H185" s="38" t="s">
        <v>143</v>
      </c>
      <c r="I185" s="37">
        <v>2</v>
      </c>
      <c r="J185" s="56">
        <v>44630</v>
      </c>
    </row>
    <row r="186" spans="4:10" ht="15.6" customHeight="1">
      <c r="D186" s="36">
        <v>184</v>
      </c>
      <c r="E186" s="37">
        <v>2673</v>
      </c>
      <c r="F186" s="38" t="s">
        <v>11855</v>
      </c>
      <c r="G186" s="38" t="s">
        <v>10939</v>
      </c>
      <c r="H186" s="38" t="s">
        <v>143</v>
      </c>
      <c r="I186" s="37">
        <v>2</v>
      </c>
      <c r="J186" s="56">
        <v>44630</v>
      </c>
    </row>
    <row r="187" spans="4:10" ht="15.6" customHeight="1">
      <c r="D187" s="36">
        <v>185</v>
      </c>
      <c r="E187" s="37">
        <v>4824</v>
      </c>
      <c r="F187" s="38" t="s">
        <v>11856</v>
      </c>
      <c r="G187" s="38" t="s">
        <v>10978</v>
      </c>
      <c r="H187" s="38" t="s">
        <v>11857</v>
      </c>
      <c r="I187" s="37">
        <v>2</v>
      </c>
      <c r="J187" s="56">
        <v>44630</v>
      </c>
    </row>
    <row r="188" spans="4:10" ht="15.6" customHeight="1">
      <c r="D188" s="36">
        <v>186</v>
      </c>
      <c r="E188" s="37" t="s">
        <v>11858</v>
      </c>
      <c r="F188" s="38" t="s">
        <v>11859</v>
      </c>
      <c r="G188" s="38" t="s">
        <v>10978</v>
      </c>
      <c r="H188" s="38" t="s">
        <v>11857</v>
      </c>
      <c r="I188" s="37">
        <v>2</v>
      </c>
      <c r="J188" s="56">
        <v>44630</v>
      </c>
    </row>
    <row r="189" spans="4:10" ht="15.6" customHeight="1">
      <c r="D189" s="36">
        <v>187</v>
      </c>
      <c r="E189" s="37">
        <v>2025</v>
      </c>
      <c r="F189" s="38" t="s">
        <v>11860</v>
      </c>
      <c r="G189" s="38" t="s">
        <v>10978</v>
      </c>
      <c r="H189" s="38" t="s">
        <v>11069</v>
      </c>
      <c r="I189" s="37">
        <v>2</v>
      </c>
      <c r="J189" s="56">
        <v>44630</v>
      </c>
    </row>
    <row r="190" spans="4:10" ht="15.6" customHeight="1">
      <c r="D190" s="36">
        <v>188</v>
      </c>
      <c r="E190" s="37">
        <v>2242</v>
      </c>
      <c r="F190" s="38" t="s">
        <v>11861</v>
      </c>
      <c r="G190" s="38" t="s">
        <v>10978</v>
      </c>
      <c r="H190" s="38" t="s">
        <v>11069</v>
      </c>
      <c r="I190" s="37">
        <v>2</v>
      </c>
      <c r="J190" s="56">
        <v>44630</v>
      </c>
    </row>
    <row r="191" spans="4:10" ht="15.6" customHeight="1">
      <c r="D191" s="36">
        <v>189</v>
      </c>
      <c r="E191" s="37">
        <v>2064</v>
      </c>
      <c r="F191" s="38" t="s">
        <v>11862</v>
      </c>
      <c r="G191" s="38" t="s">
        <v>10960</v>
      </c>
      <c r="H191" s="38" t="s">
        <v>11091</v>
      </c>
      <c r="I191" s="37">
        <v>3</v>
      </c>
      <c r="J191" s="56">
        <v>44630</v>
      </c>
    </row>
    <row r="192" spans="4:10" ht="15.6" customHeight="1">
      <c r="D192" s="36">
        <v>190</v>
      </c>
      <c r="E192" s="37">
        <v>2594</v>
      </c>
      <c r="F192" s="38" t="s">
        <v>11863</v>
      </c>
      <c r="G192" s="38" t="s">
        <v>10960</v>
      </c>
      <c r="H192" s="38" t="s">
        <v>11091</v>
      </c>
      <c r="I192" s="37">
        <v>2</v>
      </c>
      <c r="J192" s="56">
        <v>44630</v>
      </c>
    </row>
    <row r="193" spans="4:10" ht="15.6" customHeight="1">
      <c r="D193" s="36">
        <v>191</v>
      </c>
      <c r="E193" s="37">
        <v>3277</v>
      </c>
      <c r="F193" s="38" t="s">
        <v>11864</v>
      </c>
      <c r="G193" s="38" t="s">
        <v>10997</v>
      </c>
      <c r="H193" s="38" t="s">
        <v>11076</v>
      </c>
      <c r="I193" s="37">
        <v>2</v>
      </c>
      <c r="J193" s="56">
        <v>44630</v>
      </c>
    </row>
    <row r="194" spans="4:10" ht="15.6" customHeight="1">
      <c r="D194" s="36">
        <v>192</v>
      </c>
      <c r="E194" s="37">
        <v>3495</v>
      </c>
      <c r="F194" s="38" t="s">
        <v>11865</v>
      </c>
      <c r="G194" s="38" t="s">
        <v>10997</v>
      </c>
      <c r="H194" s="38" t="s">
        <v>11076</v>
      </c>
      <c r="I194" s="37">
        <v>2</v>
      </c>
      <c r="J194" s="56">
        <v>44630</v>
      </c>
    </row>
    <row r="195" spans="4:10" ht="15.6" customHeight="1">
      <c r="D195" s="36">
        <v>193</v>
      </c>
      <c r="E195" s="37" t="s">
        <v>11866</v>
      </c>
      <c r="F195" s="38" t="s">
        <v>11867</v>
      </c>
      <c r="G195" s="38" t="s">
        <v>10939</v>
      </c>
      <c r="H195" s="38" t="s">
        <v>10940</v>
      </c>
      <c r="I195" s="37">
        <v>2</v>
      </c>
      <c r="J195" s="56">
        <v>44631</v>
      </c>
    </row>
    <row r="196" spans="4:10" ht="15.6" customHeight="1">
      <c r="D196" s="36">
        <v>194</v>
      </c>
      <c r="E196" s="37">
        <v>4592</v>
      </c>
      <c r="F196" s="38" t="s">
        <v>11868</v>
      </c>
      <c r="G196" s="38" t="s">
        <v>10939</v>
      </c>
      <c r="H196" s="38" t="s">
        <v>10940</v>
      </c>
      <c r="I196" s="37">
        <v>2</v>
      </c>
      <c r="J196" s="56">
        <v>44631</v>
      </c>
    </row>
    <row r="197" spans="4:10" ht="15.6" customHeight="1">
      <c r="D197" s="36">
        <v>195</v>
      </c>
      <c r="E197" s="37">
        <v>4951</v>
      </c>
      <c r="F197" s="38" t="s">
        <v>11676</v>
      </c>
      <c r="G197" s="38" t="s">
        <v>10939</v>
      </c>
      <c r="H197" s="38" t="s">
        <v>10940</v>
      </c>
      <c r="I197" s="37">
        <v>2</v>
      </c>
      <c r="J197" s="56">
        <v>44631</v>
      </c>
    </row>
    <row r="198" spans="4:10" ht="15.6" customHeight="1">
      <c r="D198" s="36">
        <v>196</v>
      </c>
      <c r="E198" s="37">
        <v>3607</v>
      </c>
      <c r="F198" s="38" t="s">
        <v>11869</v>
      </c>
      <c r="G198" s="38" t="s">
        <v>10939</v>
      </c>
      <c r="H198" s="38" t="s">
        <v>143</v>
      </c>
      <c r="I198" s="37">
        <v>2</v>
      </c>
      <c r="J198" s="56">
        <v>44631</v>
      </c>
    </row>
    <row r="199" spans="4:10" ht="15.6" customHeight="1">
      <c r="D199" s="36">
        <v>197</v>
      </c>
      <c r="E199" s="37" t="s">
        <v>11870</v>
      </c>
      <c r="F199" s="38" t="s">
        <v>11871</v>
      </c>
      <c r="G199" s="38" t="s">
        <v>10939</v>
      </c>
      <c r="H199" s="38" t="s">
        <v>143</v>
      </c>
      <c r="I199" s="37">
        <v>2</v>
      </c>
      <c r="J199" s="56">
        <v>44631</v>
      </c>
    </row>
    <row r="200" spans="4:10" ht="15.6" customHeight="1">
      <c r="D200" s="36">
        <v>198</v>
      </c>
      <c r="E200" s="37">
        <v>3034</v>
      </c>
      <c r="F200" s="38" t="s">
        <v>11872</v>
      </c>
      <c r="G200" s="38" t="s">
        <v>10939</v>
      </c>
      <c r="H200" s="38" t="s">
        <v>143</v>
      </c>
      <c r="I200" s="37">
        <v>2</v>
      </c>
      <c r="J200" s="56">
        <v>44631</v>
      </c>
    </row>
    <row r="201" spans="4:10" ht="15.6" customHeight="1">
      <c r="D201" s="36">
        <v>199</v>
      </c>
      <c r="E201" s="37">
        <v>3931</v>
      </c>
      <c r="F201" s="38" t="s">
        <v>11873</v>
      </c>
      <c r="G201" s="38" t="s">
        <v>10978</v>
      </c>
      <c r="H201" s="38" t="s">
        <v>11857</v>
      </c>
      <c r="I201" s="37">
        <v>2</v>
      </c>
      <c r="J201" s="56">
        <v>44631</v>
      </c>
    </row>
    <row r="202" spans="4:10" ht="15.6" customHeight="1">
      <c r="D202" s="36">
        <v>200</v>
      </c>
      <c r="E202" s="37">
        <v>4059</v>
      </c>
      <c r="F202" s="38" t="s">
        <v>11874</v>
      </c>
      <c r="G202" s="38" t="s">
        <v>10978</v>
      </c>
      <c r="H202" s="38" t="s">
        <v>11857</v>
      </c>
      <c r="I202" s="37">
        <v>2</v>
      </c>
      <c r="J202" s="56">
        <v>44631</v>
      </c>
    </row>
    <row r="203" spans="4:10" ht="15.6" customHeight="1">
      <c r="D203" s="36">
        <v>201</v>
      </c>
      <c r="E203" s="37">
        <v>4361</v>
      </c>
      <c r="F203" s="38" t="s">
        <v>11875</v>
      </c>
      <c r="G203" s="38" t="s">
        <v>10978</v>
      </c>
      <c r="H203" s="38" t="s">
        <v>11857</v>
      </c>
      <c r="I203" s="37">
        <v>2</v>
      </c>
      <c r="J203" s="56">
        <v>44631</v>
      </c>
    </row>
    <row r="204" spans="4:10" ht="15.6" customHeight="1">
      <c r="D204" s="36">
        <v>202</v>
      </c>
      <c r="E204" s="37">
        <v>4367</v>
      </c>
      <c r="F204" s="38" t="s">
        <v>11876</v>
      </c>
      <c r="G204" s="38" t="s">
        <v>10978</v>
      </c>
      <c r="H204" s="38" t="s">
        <v>11857</v>
      </c>
      <c r="I204" s="37">
        <v>2</v>
      </c>
      <c r="J204" s="56">
        <v>44631</v>
      </c>
    </row>
    <row r="205" spans="4:10" ht="15.6" customHeight="1">
      <c r="D205" s="36">
        <v>203</v>
      </c>
      <c r="E205" s="37">
        <v>4067</v>
      </c>
      <c r="F205" s="38" t="s">
        <v>11877</v>
      </c>
      <c r="G205" s="38" t="s">
        <v>10997</v>
      </c>
      <c r="H205" s="38" t="s">
        <v>11076</v>
      </c>
      <c r="I205" s="37">
        <v>2</v>
      </c>
      <c r="J205" s="56">
        <v>44631</v>
      </c>
    </row>
    <row r="206" spans="4:10" ht="15.6" customHeight="1">
      <c r="D206" s="36">
        <v>204</v>
      </c>
      <c r="E206" s="37" t="s">
        <v>11878</v>
      </c>
      <c r="F206" s="38" t="s">
        <v>11879</v>
      </c>
      <c r="G206" s="38" t="s">
        <v>10997</v>
      </c>
      <c r="H206" s="38" t="s">
        <v>10998</v>
      </c>
      <c r="I206" s="37">
        <v>2</v>
      </c>
      <c r="J206" s="56">
        <v>44631</v>
      </c>
    </row>
    <row r="207" spans="4:10" ht="15.6" customHeight="1">
      <c r="D207" s="36">
        <v>205</v>
      </c>
      <c r="E207" s="37">
        <v>4433</v>
      </c>
      <c r="F207" s="38" t="s">
        <v>11880</v>
      </c>
      <c r="G207" s="38" t="s">
        <v>10997</v>
      </c>
      <c r="H207" s="38" t="s">
        <v>10998</v>
      </c>
      <c r="I207" s="37">
        <v>2</v>
      </c>
      <c r="J207" s="56">
        <v>44631</v>
      </c>
    </row>
    <row r="208" spans="4:10" ht="15.6" customHeight="1">
      <c r="D208" s="36">
        <v>206</v>
      </c>
      <c r="E208" s="37">
        <v>4763</v>
      </c>
      <c r="F208" s="38" t="s">
        <v>11881</v>
      </c>
      <c r="G208" s="38" t="s">
        <v>10997</v>
      </c>
      <c r="H208" s="38" t="s">
        <v>10998</v>
      </c>
      <c r="I208" s="37">
        <v>2</v>
      </c>
      <c r="J208" s="56">
        <v>44631</v>
      </c>
    </row>
    <row r="209" spans="4:10" ht="15.6" customHeight="1">
      <c r="D209" s="36">
        <v>207</v>
      </c>
      <c r="E209" s="37">
        <v>4053</v>
      </c>
      <c r="F209" s="38" t="s">
        <v>11330</v>
      </c>
      <c r="G209" s="38" t="s">
        <v>10939</v>
      </c>
      <c r="H209" s="38" t="s">
        <v>10940</v>
      </c>
      <c r="I209" s="37">
        <v>2</v>
      </c>
      <c r="J209" s="56">
        <v>44634</v>
      </c>
    </row>
    <row r="210" spans="4:10" ht="15.6" customHeight="1">
      <c r="D210" s="36">
        <v>208</v>
      </c>
      <c r="E210" s="37">
        <v>4097</v>
      </c>
      <c r="F210" s="38" t="s">
        <v>11882</v>
      </c>
      <c r="G210" s="38" t="s">
        <v>10939</v>
      </c>
      <c r="H210" s="38" t="s">
        <v>10940</v>
      </c>
      <c r="I210" s="37">
        <v>2</v>
      </c>
      <c r="J210" s="56">
        <v>44634</v>
      </c>
    </row>
    <row r="211" spans="4:10" ht="15.6" customHeight="1">
      <c r="D211" s="36">
        <v>209</v>
      </c>
      <c r="E211" s="37">
        <v>4158</v>
      </c>
      <c r="F211" s="38" t="s">
        <v>11883</v>
      </c>
      <c r="G211" s="38" t="s">
        <v>10939</v>
      </c>
      <c r="H211" s="38" t="s">
        <v>10940</v>
      </c>
      <c r="I211" s="37">
        <v>2</v>
      </c>
      <c r="J211" s="56">
        <v>44634</v>
      </c>
    </row>
    <row r="212" spans="4:10" ht="15.6" customHeight="1">
      <c r="D212" s="36">
        <v>210</v>
      </c>
      <c r="E212" s="37">
        <v>4931</v>
      </c>
      <c r="F212" s="38" t="s">
        <v>11884</v>
      </c>
      <c r="G212" s="38" t="s">
        <v>10939</v>
      </c>
      <c r="H212" s="38" t="s">
        <v>11016</v>
      </c>
      <c r="I212" s="37">
        <v>2</v>
      </c>
      <c r="J212" s="56">
        <v>44634</v>
      </c>
    </row>
    <row r="213" spans="4:10" ht="15.6" customHeight="1">
      <c r="D213" s="36">
        <v>211</v>
      </c>
      <c r="E213" s="37">
        <v>4752</v>
      </c>
      <c r="F213" s="38" t="s">
        <v>11885</v>
      </c>
      <c r="G213" s="38" t="s">
        <v>10939</v>
      </c>
      <c r="H213" s="38" t="s">
        <v>11016</v>
      </c>
      <c r="I213" s="37">
        <v>2</v>
      </c>
      <c r="J213" s="56">
        <v>44634</v>
      </c>
    </row>
    <row r="214" spans="4:10" ht="15.6" customHeight="1">
      <c r="D214" s="36">
        <v>212</v>
      </c>
      <c r="E214" s="37">
        <v>3078</v>
      </c>
      <c r="F214" s="38" t="s">
        <v>11886</v>
      </c>
      <c r="G214" s="38" t="s">
        <v>10978</v>
      </c>
      <c r="H214" s="38" t="s">
        <v>11051</v>
      </c>
      <c r="I214" s="37">
        <v>2</v>
      </c>
      <c r="J214" s="56">
        <v>44634</v>
      </c>
    </row>
    <row r="215" spans="4:10" ht="15.6" customHeight="1">
      <c r="D215" s="36">
        <v>213</v>
      </c>
      <c r="E215" s="37">
        <v>3240</v>
      </c>
      <c r="F215" s="38" t="s">
        <v>11887</v>
      </c>
      <c r="G215" s="38" t="s">
        <v>10978</v>
      </c>
      <c r="H215" s="38" t="s">
        <v>11051</v>
      </c>
      <c r="I215" s="37">
        <v>2</v>
      </c>
      <c r="J215" s="56">
        <v>44634</v>
      </c>
    </row>
    <row r="216" spans="4:10" ht="15.6" customHeight="1">
      <c r="D216" s="36">
        <v>214</v>
      </c>
      <c r="E216" s="37">
        <v>3436</v>
      </c>
      <c r="F216" s="38" t="s">
        <v>11888</v>
      </c>
      <c r="G216" s="38" t="s">
        <v>10978</v>
      </c>
      <c r="H216" s="38" t="s">
        <v>11051</v>
      </c>
      <c r="I216" s="37">
        <v>2</v>
      </c>
      <c r="J216" s="56">
        <v>44634</v>
      </c>
    </row>
    <row r="217" spans="4:10" ht="15.6" customHeight="1">
      <c r="D217" s="36">
        <v>215</v>
      </c>
      <c r="E217" s="37">
        <v>3927</v>
      </c>
      <c r="F217" s="38" t="s">
        <v>11889</v>
      </c>
      <c r="G217" s="38" t="s">
        <v>10960</v>
      </c>
      <c r="H217" s="38" t="s">
        <v>11890</v>
      </c>
      <c r="I217" s="37">
        <v>2</v>
      </c>
      <c r="J217" s="56">
        <v>44634</v>
      </c>
    </row>
    <row r="218" spans="4:10" ht="15.6" customHeight="1">
      <c r="D218" s="36">
        <v>216</v>
      </c>
      <c r="E218" s="37">
        <v>4517</v>
      </c>
      <c r="F218" s="38" t="s">
        <v>11891</v>
      </c>
      <c r="G218" s="38" t="s">
        <v>10960</v>
      </c>
      <c r="H218" s="38" t="s">
        <v>11892</v>
      </c>
      <c r="I218" s="37">
        <v>2</v>
      </c>
      <c r="J218" s="56">
        <v>44634</v>
      </c>
    </row>
    <row r="219" spans="4:10" ht="15.6" customHeight="1">
      <c r="D219" s="36">
        <v>217</v>
      </c>
      <c r="E219" s="37">
        <v>3912</v>
      </c>
      <c r="F219" s="38" t="s">
        <v>11893</v>
      </c>
      <c r="G219" s="38" t="s">
        <v>10960</v>
      </c>
      <c r="H219" s="38" t="s">
        <v>11890</v>
      </c>
      <c r="I219" s="37">
        <v>2</v>
      </c>
      <c r="J219" s="56">
        <v>44634</v>
      </c>
    </row>
    <row r="220" spans="4:10" ht="15.6" customHeight="1">
      <c r="D220" s="36">
        <v>218</v>
      </c>
      <c r="E220" s="37">
        <v>4742</v>
      </c>
      <c r="F220" s="38" t="s">
        <v>11894</v>
      </c>
      <c r="G220" s="38" t="s">
        <v>10960</v>
      </c>
      <c r="H220" s="38" t="s">
        <v>11890</v>
      </c>
      <c r="I220" s="37">
        <v>2</v>
      </c>
      <c r="J220" s="56">
        <v>44634</v>
      </c>
    </row>
    <row r="221" spans="4:10" ht="15.6" customHeight="1">
      <c r="D221" s="36">
        <v>219</v>
      </c>
      <c r="E221" s="37">
        <v>4151</v>
      </c>
      <c r="F221" s="38" t="s">
        <v>11895</v>
      </c>
      <c r="G221" s="38" t="s">
        <v>10997</v>
      </c>
      <c r="H221" s="38" t="s">
        <v>10998</v>
      </c>
      <c r="I221" s="37">
        <v>2</v>
      </c>
      <c r="J221" s="56">
        <v>44634</v>
      </c>
    </row>
    <row r="222" spans="4:10" ht="15.6" customHeight="1">
      <c r="D222" s="36">
        <v>220</v>
      </c>
      <c r="E222" s="37">
        <v>4235</v>
      </c>
      <c r="F222" s="38" t="s">
        <v>11896</v>
      </c>
      <c r="G222" s="38" t="s">
        <v>10997</v>
      </c>
      <c r="H222" s="38" t="s">
        <v>10998</v>
      </c>
      <c r="I222" s="37">
        <v>2</v>
      </c>
      <c r="J222" s="56">
        <v>44634</v>
      </c>
    </row>
    <row r="223" spans="4:10" ht="15.6" customHeight="1">
      <c r="D223" s="36">
        <v>221</v>
      </c>
      <c r="E223" s="37">
        <v>4314</v>
      </c>
      <c r="F223" s="38" t="s">
        <v>11897</v>
      </c>
      <c r="G223" s="38" t="s">
        <v>10997</v>
      </c>
      <c r="H223" s="38" t="s">
        <v>10998</v>
      </c>
      <c r="I223" s="37">
        <v>2</v>
      </c>
      <c r="J223" s="56">
        <v>44634</v>
      </c>
    </row>
    <row r="224" spans="4:10" ht="15.6" customHeight="1">
      <c r="D224" s="36">
        <v>222</v>
      </c>
      <c r="E224" s="37">
        <v>4161</v>
      </c>
      <c r="F224" s="38" t="s">
        <v>11898</v>
      </c>
      <c r="G224" s="38" t="s">
        <v>10939</v>
      </c>
      <c r="H224" s="38" t="s">
        <v>10940</v>
      </c>
      <c r="I224" s="37">
        <v>2</v>
      </c>
      <c r="J224" s="56">
        <v>44635</v>
      </c>
    </row>
    <row r="225" spans="4:10" ht="15.6" customHeight="1">
      <c r="D225" s="36">
        <v>223</v>
      </c>
      <c r="E225" s="37">
        <v>4211</v>
      </c>
      <c r="F225" s="38" t="s">
        <v>11899</v>
      </c>
      <c r="G225" s="38" t="s">
        <v>10939</v>
      </c>
      <c r="H225" s="38" t="s">
        <v>10940</v>
      </c>
      <c r="I225" s="37">
        <v>2</v>
      </c>
      <c r="J225" s="56">
        <v>44635</v>
      </c>
    </row>
    <row r="226" spans="4:10" ht="15.6" customHeight="1">
      <c r="D226" s="36">
        <v>224</v>
      </c>
      <c r="E226" s="37">
        <v>4754</v>
      </c>
      <c r="F226" s="38" t="s">
        <v>11900</v>
      </c>
      <c r="G226" s="38" t="s">
        <v>10939</v>
      </c>
      <c r="H226" s="38" t="s">
        <v>10940</v>
      </c>
      <c r="I226" s="37">
        <v>2</v>
      </c>
      <c r="J226" s="56">
        <v>44635</v>
      </c>
    </row>
    <row r="227" spans="4:10" ht="15.6" customHeight="1">
      <c r="D227" s="36">
        <v>225</v>
      </c>
      <c r="E227" s="37">
        <v>4551</v>
      </c>
      <c r="F227" s="38" t="s">
        <v>11901</v>
      </c>
      <c r="G227" s="38" t="s">
        <v>10939</v>
      </c>
      <c r="H227" s="38" t="s">
        <v>11016</v>
      </c>
      <c r="I227" s="37">
        <v>2</v>
      </c>
      <c r="J227" s="56">
        <v>44635</v>
      </c>
    </row>
    <row r="228" spans="4:10" ht="15.6" customHeight="1">
      <c r="D228" s="36">
        <v>226</v>
      </c>
      <c r="E228" s="37" t="s">
        <v>11902</v>
      </c>
      <c r="F228" s="38" t="s">
        <v>11903</v>
      </c>
      <c r="G228" s="38" t="s">
        <v>10939</v>
      </c>
      <c r="H228" s="38" t="s">
        <v>11016</v>
      </c>
      <c r="I228" s="37">
        <v>2</v>
      </c>
      <c r="J228" s="56">
        <v>44635</v>
      </c>
    </row>
    <row r="229" spans="4:10" ht="15.6" customHeight="1">
      <c r="D229" s="36">
        <v>227</v>
      </c>
      <c r="E229" s="37">
        <v>2051</v>
      </c>
      <c r="F229" s="38" t="s">
        <v>11662</v>
      </c>
      <c r="G229" s="38" t="s">
        <v>10939</v>
      </c>
      <c r="H229" s="38" t="s">
        <v>11016</v>
      </c>
      <c r="I229" s="37">
        <v>2</v>
      </c>
      <c r="J229" s="56">
        <v>44635</v>
      </c>
    </row>
    <row r="230" spans="4:10" ht="15.6" customHeight="1">
      <c r="D230" s="36">
        <v>228</v>
      </c>
      <c r="E230" s="37">
        <v>2952</v>
      </c>
      <c r="F230" s="38" t="s">
        <v>11904</v>
      </c>
      <c r="G230" s="38" t="s">
        <v>10978</v>
      </c>
      <c r="H230" s="38" t="s">
        <v>11051</v>
      </c>
      <c r="I230" s="37">
        <v>2</v>
      </c>
      <c r="J230" s="56">
        <v>44635</v>
      </c>
    </row>
    <row r="231" spans="4:10" ht="15.6" customHeight="1">
      <c r="D231" s="36">
        <v>229</v>
      </c>
      <c r="E231" s="37">
        <v>4645</v>
      </c>
      <c r="F231" s="38" t="s">
        <v>11905</v>
      </c>
      <c r="G231" s="38" t="s">
        <v>10978</v>
      </c>
      <c r="H231" s="38" t="s">
        <v>11051</v>
      </c>
      <c r="I231" s="37">
        <v>2</v>
      </c>
      <c r="J231" s="56">
        <v>44635</v>
      </c>
    </row>
    <row r="232" spans="4:10" ht="15.6" customHeight="1">
      <c r="D232" s="36">
        <v>230</v>
      </c>
      <c r="E232" s="37" t="s">
        <v>11255</v>
      </c>
      <c r="F232" s="38" t="s">
        <v>11256</v>
      </c>
      <c r="G232" s="38" t="s">
        <v>10978</v>
      </c>
      <c r="H232" s="38" t="s">
        <v>11051</v>
      </c>
      <c r="I232" s="37">
        <v>2</v>
      </c>
      <c r="J232" s="56">
        <v>44635</v>
      </c>
    </row>
    <row r="233" spans="4:10" ht="15.6" customHeight="1">
      <c r="D233" s="36">
        <v>231</v>
      </c>
      <c r="E233" s="37">
        <v>2656</v>
      </c>
      <c r="F233" s="38" t="s">
        <v>11906</v>
      </c>
      <c r="G233" s="38" t="s">
        <v>10960</v>
      </c>
      <c r="H233" s="38" t="s">
        <v>11890</v>
      </c>
      <c r="I233" s="37">
        <v>2</v>
      </c>
      <c r="J233" s="56">
        <v>44635</v>
      </c>
    </row>
    <row r="234" spans="4:10" ht="15.6" customHeight="1">
      <c r="D234" s="36">
        <v>232</v>
      </c>
      <c r="E234" s="37">
        <v>2734</v>
      </c>
      <c r="F234" s="38" t="s">
        <v>11907</v>
      </c>
      <c r="G234" s="38" t="s">
        <v>10960</v>
      </c>
      <c r="H234" s="38" t="s">
        <v>11890</v>
      </c>
      <c r="I234" s="37">
        <v>2</v>
      </c>
      <c r="J234" s="56">
        <v>44635</v>
      </c>
    </row>
    <row r="235" spans="4:10" ht="15.6" customHeight="1">
      <c r="D235" s="36">
        <v>233</v>
      </c>
      <c r="E235" s="37">
        <v>2863</v>
      </c>
      <c r="F235" s="38" t="s">
        <v>11908</v>
      </c>
      <c r="G235" s="38" t="s">
        <v>10960</v>
      </c>
      <c r="H235" s="38" t="s">
        <v>11890</v>
      </c>
      <c r="I235" s="37">
        <v>2</v>
      </c>
      <c r="J235" s="56">
        <v>44635</v>
      </c>
    </row>
    <row r="236" spans="4:10" ht="15.6" customHeight="1">
      <c r="D236" s="36">
        <v>234</v>
      </c>
      <c r="E236" s="37">
        <v>3377</v>
      </c>
      <c r="F236" s="38" t="s">
        <v>11909</v>
      </c>
      <c r="G236" s="38" t="s">
        <v>10960</v>
      </c>
      <c r="H236" s="38" t="s">
        <v>11890</v>
      </c>
      <c r="I236" s="37">
        <v>2</v>
      </c>
      <c r="J236" s="56">
        <v>44635</v>
      </c>
    </row>
    <row r="237" spans="4:10" ht="15.6" customHeight="1">
      <c r="D237" s="36">
        <v>235</v>
      </c>
      <c r="E237" s="37">
        <v>2641</v>
      </c>
      <c r="F237" s="38" t="s">
        <v>11910</v>
      </c>
      <c r="G237" s="38" t="s">
        <v>10997</v>
      </c>
      <c r="H237" s="38" t="s">
        <v>10998</v>
      </c>
      <c r="I237" s="37">
        <v>2</v>
      </c>
      <c r="J237" s="56">
        <v>44635</v>
      </c>
    </row>
    <row r="238" spans="4:10" ht="15.6" customHeight="1">
      <c r="D238" s="36">
        <v>236</v>
      </c>
      <c r="E238" s="37">
        <v>4085</v>
      </c>
      <c r="F238" s="38" t="s">
        <v>11911</v>
      </c>
      <c r="G238" s="38" t="s">
        <v>10997</v>
      </c>
      <c r="H238" s="38" t="s">
        <v>10998</v>
      </c>
      <c r="I238" s="37">
        <v>2</v>
      </c>
      <c r="J238" s="56">
        <v>44635</v>
      </c>
    </row>
    <row r="239" spans="4:10" ht="15.6" customHeight="1">
      <c r="D239" s="36">
        <v>237</v>
      </c>
      <c r="E239" s="37">
        <v>4847</v>
      </c>
      <c r="F239" s="38" t="s">
        <v>11912</v>
      </c>
      <c r="G239" s="38" t="s">
        <v>10997</v>
      </c>
      <c r="H239" s="38" t="s">
        <v>11268</v>
      </c>
      <c r="I239" s="37">
        <v>2</v>
      </c>
      <c r="J239" s="56">
        <v>44635</v>
      </c>
    </row>
    <row r="240" spans="4:10" ht="15.6" customHeight="1">
      <c r="D240" s="36">
        <v>238</v>
      </c>
      <c r="E240" s="37">
        <v>4935</v>
      </c>
      <c r="F240" s="38" t="s">
        <v>11913</v>
      </c>
      <c r="G240" s="38" t="s">
        <v>10939</v>
      </c>
      <c r="H240" s="38" t="s">
        <v>10940</v>
      </c>
      <c r="I240" s="37">
        <v>2</v>
      </c>
      <c r="J240" s="56">
        <v>44636</v>
      </c>
    </row>
    <row r="241" spans="4:10" ht="15.6" customHeight="1">
      <c r="D241" s="36">
        <v>239</v>
      </c>
      <c r="E241" s="37">
        <v>4893</v>
      </c>
      <c r="F241" s="38" t="s">
        <v>11361</v>
      </c>
      <c r="G241" s="38" t="s">
        <v>10939</v>
      </c>
      <c r="H241" s="38" t="s">
        <v>10940</v>
      </c>
      <c r="I241" s="37">
        <v>2</v>
      </c>
      <c r="J241" s="56">
        <v>44636</v>
      </c>
    </row>
    <row r="242" spans="4:10" ht="15.6" customHeight="1">
      <c r="D242" s="36">
        <v>240</v>
      </c>
      <c r="E242" s="37" t="s">
        <v>78</v>
      </c>
      <c r="F242" s="38" t="s">
        <v>11914</v>
      </c>
      <c r="G242" s="38" t="s">
        <v>9576</v>
      </c>
      <c r="H242" s="38" t="s">
        <v>17</v>
      </c>
      <c r="I242" s="37">
        <v>2</v>
      </c>
      <c r="J242" s="56">
        <v>44636</v>
      </c>
    </row>
    <row r="243" spans="4:10" ht="15.6" customHeight="1">
      <c r="D243" s="36">
        <v>241</v>
      </c>
      <c r="E243" s="37">
        <v>4957</v>
      </c>
      <c r="F243" s="38" t="s">
        <v>11915</v>
      </c>
      <c r="G243" s="38" t="s">
        <v>10939</v>
      </c>
      <c r="H243" s="38" t="s">
        <v>11016</v>
      </c>
      <c r="I243" s="37">
        <v>2</v>
      </c>
      <c r="J243" s="56">
        <v>44636</v>
      </c>
    </row>
    <row r="244" spans="4:10" ht="15.6" customHeight="1">
      <c r="D244" s="36">
        <v>242</v>
      </c>
      <c r="E244" s="37" t="s">
        <v>11916</v>
      </c>
      <c r="F244" s="38" t="s">
        <v>11917</v>
      </c>
      <c r="G244" s="38" t="s">
        <v>10939</v>
      </c>
      <c r="H244" s="38" t="s">
        <v>11016</v>
      </c>
      <c r="I244" s="37">
        <v>2</v>
      </c>
      <c r="J244" s="56">
        <v>44636</v>
      </c>
    </row>
    <row r="245" spans="4:10" ht="15.6" customHeight="1">
      <c r="D245" s="36">
        <v>243</v>
      </c>
      <c r="E245" s="37" t="s">
        <v>11194</v>
      </c>
      <c r="F245" s="38" t="s">
        <v>11195</v>
      </c>
      <c r="G245" s="38" t="s">
        <v>10939</v>
      </c>
      <c r="H245" s="38" t="s">
        <v>11016</v>
      </c>
      <c r="I245" s="37">
        <v>2</v>
      </c>
      <c r="J245" s="56">
        <v>44636</v>
      </c>
    </row>
    <row r="246" spans="4:10" ht="15.6" customHeight="1">
      <c r="D246" s="36">
        <v>244</v>
      </c>
      <c r="E246" s="37">
        <v>3449</v>
      </c>
      <c r="F246" s="38" t="s">
        <v>11918</v>
      </c>
      <c r="G246" s="38" t="s">
        <v>10939</v>
      </c>
      <c r="H246" s="38" t="s">
        <v>11016</v>
      </c>
      <c r="I246" s="37">
        <v>2</v>
      </c>
      <c r="J246" s="56">
        <v>44636</v>
      </c>
    </row>
    <row r="247" spans="4:10" ht="15.6" customHeight="1">
      <c r="D247" s="36">
        <v>245</v>
      </c>
      <c r="E247" s="37" t="s">
        <v>11919</v>
      </c>
      <c r="F247" s="38" t="s">
        <v>11920</v>
      </c>
      <c r="G247" s="38" t="s">
        <v>10978</v>
      </c>
      <c r="H247" s="38" t="s">
        <v>11051</v>
      </c>
      <c r="I247" s="37">
        <v>2</v>
      </c>
      <c r="J247" s="56">
        <v>44636</v>
      </c>
    </row>
    <row r="248" spans="4:10" ht="15.6" customHeight="1">
      <c r="D248" s="36">
        <v>246</v>
      </c>
      <c r="E248" s="37" t="s">
        <v>11921</v>
      </c>
      <c r="F248" s="38" t="s">
        <v>11922</v>
      </c>
      <c r="G248" s="38" t="s">
        <v>10978</v>
      </c>
      <c r="H248" s="38" t="s">
        <v>11051</v>
      </c>
      <c r="I248" s="37">
        <v>2</v>
      </c>
      <c r="J248" s="56">
        <v>44636</v>
      </c>
    </row>
    <row r="249" spans="4:10" ht="15.6" customHeight="1">
      <c r="D249" s="36">
        <v>247</v>
      </c>
      <c r="E249" s="37">
        <v>2539</v>
      </c>
      <c r="F249" s="38" t="s">
        <v>11923</v>
      </c>
      <c r="G249" s="38" t="s">
        <v>10960</v>
      </c>
      <c r="H249" s="38" t="s">
        <v>11208</v>
      </c>
      <c r="I249" s="37">
        <v>2</v>
      </c>
      <c r="J249" s="56">
        <v>44636</v>
      </c>
    </row>
    <row r="250" spans="4:10" ht="15.6" customHeight="1">
      <c r="D250" s="36">
        <v>248</v>
      </c>
      <c r="E250" s="37">
        <v>2595</v>
      </c>
      <c r="F250" s="38" t="s">
        <v>11924</v>
      </c>
      <c r="G250" s="38" t="s">
        <v>10960</v>
      </c>
      <c r="H250" s="38" t="s">
        <v>11890</v>
      </c>
      <c r="I250" s="37">
        <v>2</v>
      </c>
      <c r="J250" s="56">
        <v>44636</v>
      </c>
    </row>
    <row r="251" spans="4:10" ht="15.6" customHeight="1">
      <c r="D251" s="36">
        <v>249</v>
      </c>
      <c r="E251" s="37">
        <v>2998</v>
      </c>
      <c r="F251" s="38" t="s">
        <v>11512</v>
      </c>
      <c r="G251" s="38" t="s">
        <v>10960</v>
      </c>
      <c r="H251" s="38" t="s">
        <v>11208</v>
      </c>
      <c r="I251" s="37">
        <v>2</v>
      </c>
      <c r="J251" s="56">
        <v>44636</v>
      </c>
    </row>
    <row r="252" spans="4:10" ht="15.6" customHeight="1">
      <c r="D252" s="36">
        <v>250</v>
      </c>
      <c r="E252" s="37">
        <v>2832</v>
      </c>
      <c r="F252" s="38" t="s">
        <v>11925</v>
      </c>
      <c r="G252" s="38" t="s">
        <v>10960</v>
      </c>
      <c r="H252" s="38" t="s">
        <v>11208</v>
      </c>
      <c r="I252" s="37">
        <v>2</v>
      </c>
      <c r="J252" s="56">
        <v>44636</v>
      </c>
    </row>
    <row r="253" spans="4:10" ht="15.6" customHeight="1">
      <c r="D253" s="36">
        <v>251</v>
      </c>
      <c r="E253" s="37" t="s">
        <v>11926</v>
      </c>
      <c r="F253" s="38" t="s">
        <v>11927</v>
      </c>
      <c r="G253" s="38" t="s">
        <v>10997</v>
      </c>
      <c r="H253" s="38" t="s">
        <v>11176</v>
      </c>
      <c r="I253" s="37">
        <v>2</v>
      </c>
      <c r="J253" s="56">
        <v>44636</v>
      </c>
    </row>
    <row r="254" spans="4:10" ht="15.6" customHeight="1">
      <c r="D254" s="36">
        <v>252</v>
      </c>
      <c r="E254" s="37" t="s">
        <v>11928</v>
      </c>
      <c r="F254" s="38" t="s">
        <v>11929</v>
      </c>
      <c r="G254" s="38" t="s">
        <v>10997</v>
      </c>
      <c r="H254" s="38" t="s">
        <v>11176</v>
      </c>
      <c r="I254" s="37">
        <v>2</v>
      </c>
      <c r="J254" s="56">
        <v>44636</v>
      </c>
    </row>
    <row r="255" spans="4:10" ht="15.6" customHeight="1">
      <c r="D255" s="36">
        <v>253</v>
      </c>
      <c r="E255" s="37">
        <v>2047</v>
      </c>
      <c r="F255" s="38" t="s">
        <v>11930</v>
      </c>
      <c r="G255" s="38" t="s">
        <v>10997</v>
      </c>
      <c r="H255" s="38" t="s">
        <v>11176</v>
      </c>
      <c r="I255" s="37">
        <v>2</v>
      </c>
      <c r="J255" s="56">
        <v>44636</v>
      </c>
    </row>
    <row r="256" spans="4:10" ht="15.6" customHeight="1">
      <c r="D256" s="36">
        <v>254</v>
      </c>
      <c r="E256" s="37" t="s">
        <v>64</v>
      </c>
      <c r="F256" s="38" t="s">
        <v>3472</v>
      </c>
      <c r="G256" s="38" t="s">
        <v>9576</v>
      </c>
      <c r="H256" s="38" t="s">
        <v>17</v>
      </c>
      <c r="I256" s="37">
        <v>2</v>
      </c>
      <c r="J256" s="56">
        <v>44637</v>
      </c>
    </row>
    <row r="257" spans="4:10" ht="15.6" customHeight="1">
      <c r="D257" s="36">
        <v>255</v>
      </c>
      <c r="E257" s="37" t="s">
        <v>51</v>
      </c>
      <c r="F257" s="38" t="s">
        <v>11931</v>
      </c>
      <c r="G257" s="38" t="s">
        <v>9576</v>
      </c>
      <c r="H257" s="38" t="s">
        <v>17</v>
      </c>
      <c r="I257" s="37">
        <v>2</v>
      </c>
      <c r="J257" s="56">
        <v>44637</v>
      </c>
    </row>
    <row r="258" spans="4:10" ht="15.6" customHeight="1">
      <c r="D258" s="36">
        <v>256</v>
      </c>
      <c r="E258" s="37">
        <v>3899</v>
      </c>
      <c r="F258" s="38" t="s">
        <v>11345</v>
      </c>
      <c r="G258" s="38" t="s">
        <v>10939</v>
      </c>
      <c r="H258" s="38" t="s">
        <v>11016</v>
      </c>
      <c r="I258" s="37">
        <v>2</v>
      </c>
      <c r="J258" s="56">
        <v>44637</v>
      </c>
    </row>
    <row r="259" spans="4:10" ht="15.6" customHeight="1">
      <c r="D259" s="36">
        <v>257</v>
      </c>
      <c r="E259" s="37">
        <v>4055</v>
      </c>
      <c r="F259" s="38" t="s">
        <v>11932</v>
      </c>
      <c r="G259" s="38" t="s">
        <v>10939</v>
      </c>
      <c r="H259" s="38" t="s">
        <v>11016</v>
      </c>
      <c r="I259" s="37">
        <v>2</v>
      </c>
      <c r="J259" s="56">
        <v>44637</v>
      </c>
    </row>
    <row r="260" spans="4:10" ht="15.6" customHeight="1">
      <c r="D260" s="36">
        <v>258</v>
      </c>
      <c r="E260" s="37">
        <v>4472</v>
      </c>
      <c r="F260" s="38" t="s">
        <v>11933</v>
      </c>
      <c r="G260" s="38" t="s">
        <v>10939</v>
      </c>
      <c r="H260" s="38" t="s">
        <v>11016</v>
      </c>
      <c r="I260" s="37">
        <v>2</v>
      </c>
      <c r="J260" s="56">
        <v>44637</v>
      </c>
    </row>
    <row r="261" spans="4:10" ht="15.6" customHeight="1">
      <c r="D261" s="36">
        <v>259</v>
      </c>
      <c r="E261" s="37" t="s">
        <v>11934</v>
      </c>
      <c r="F261" s="38" t="s">
        <v>11935</v>
      </c>
      <c r="G261" s="38" t="s">
        <v>10978</v>
      </c>
      <c r="H261" s="38" t="s">
        <v>11051</v>
      </c>
      <c r="I261" s="37">
        <v>2</v>
      </c>
      <c r="J261" s="56">
        <v>44637</v>
      </c>
    </row>
    <row r="262" spans="4:10" ht="15.6" customHeight="1">
      <c r="D262" s="36">
        <v>260</v>
      </c>
      <c r="E262" s="37" t="s">
        <v>11936</v>
      </c>
      <c r="F262" s="38" t="s">
        <v>11937</v>
      </c>
      <c r="G262" s="38" t="s">
        <v>10978</v>
      </c>
      <c r="H262" s="38" t="s">
        <v>11051</v>
      </c>
      <c r="I262" s="37">
        <v>2</v>
      </c>
      <c r="J262" s="56">
        <v>44637</v>
      </c>
    </row>
    <row r="263" spans="4:10" ht="15.6" customHeight="1">
      <c r="D263" s="36">
        <v>261</v>
      </c>
      <c r="E263" s="37">
        <v>4757</v>
      </c>
      <c r="F263" s="38" t="s">
        <v>11938</v>
      </c>
      <c r="G263" s="38" t="s">
        <v>10978</v>
      </c>
      <c r="H263" s="38" t="s">
        <v>11051</v>
      </c>
      <c r="I263" s="37">
        <v>2</v>
      </c>
      <c r="J263" s="56">
        <v>44637</v>
      </c>
    </row>
    <row r="264" spans="4:10" ht="15.6" customHeight="1">
      <c r="D264" s="36">
        <v>262</v>
      </c>
      <c r="E264" s="37">
        <v>4760</v>
      </c>
      <c r="F264" s="38" t="s">
        <v>11002</v>
      </c>
      <c r="G264" s="38" t="s">
        <v>10978</v>
      </c>
      <c r="H264" s="38" t="s">
        <v>11051</v>
      </c>
      <c r="I264" s="37">
        <v>2</v>
      </c>
      <c r="J264" s="56">
        <v>44637</v>
      </c>
    </row>
    <row r="265" spans="4:10" ht="15.6" customHeight="1">
      <c r="D265" s="36">
        <v>263</v>
      </c>
      <c r="E265" s="37" t="s">
        <v>11939</v>
      </c>
      <c r="F265" s="38" t="s">
        <v>11940</v>
      </c>
      <c r="G265" s="38" t="s">
        <v>10960</v>
      </c>
      <c r="H265" s="38" t="s">
        <v>11941</v>
      </c>
      <c r="I265" s="37">
        <v>2</v>
      </c>
      <c r="J265" s="56">
        <v>44637</v>
      </c>
    </row>
    <row r="266" spans="4:10" ht="15.6" customHeight="1">
      <c r="D266" s="36">
        <v>264</v>
      </c>
      <c r="E266" s="37">
        <v>4733</v>
      </c>
      <c r="F266" s="38" t="s">
        <v>11942</v>
      </c>
      <c r="G266" s="38" t="s">
        <v>10960</v>
      </c>
      <c r="H266" s="38" t="s">
        <v>11208</v>
      </c>
      <c r="I266" s="37">
        <v>2</v>
      </c>
      <c r="J266" s="56">
        <v>44637</v>
      </c>
    </row>
    <row r="267" spans="4:10" ht="15.6" customHeight="1">
      <c r="D267" s="36">
        <v>265</v>
      </c>
      <c r="E267" s="37">
        <v>4253</v>
      </c>
      <c r="F267" s="38" t="s">
        <v>11943</v>
      </c>
      <c r="G267" s="38" t="s">
        <v>10997</v>
      </c>
      <c r="H267" s="38" t="s">
        <v>11176</v>
      </c>
      <c r="I267" s="37">
        <v>2</v>
      </c>
      <c r="J267" s="56">
        <v>44637</v>
      </c>
    </row>
    <row r="268" spans="4:10" ht="15.6" customHeight="1">
      <c r="D268" s="36">
        <v>266</v>
      </c>
      <c r="E268" s="37">
        <v>4362</v>
      </c>
      <c r="F268" s="38" t="s">
        <v>11944</v>
      </c>
      <c r="G268" s="38" t="s">
        <v>10997</v>
      </c>
      <c r="H268" s="38" t="s">
        <v>11176</v>
      </c>
      <c r="I268" s="37">
        <v>2</v>
      </c>
      <c r="J268" s="56">
        <v>44637</v>
      </c>
    </row>
    <row r="269" spans="4:10" ht="15.6" customHeight="1">
      <c r="D269" s="36">
        <v>267</v>
      </c>
      <c r="E269" s="37">
        <v>4348</v>
      </c>
      <c r="F269" s="38" t="s">
        <v>11945</v>
      </c>
      <c r="G269" s="38" t="s">
        <v>10997</v>
      </c>
      <c r="H269" s="38" t="s">
        <v>11176</v>
      </c>
      <c r="I269" s="37">
        <v>2</v>
      </c>
      <c r="J269" s="56">
        <v>44637</v>
      </c>
    </row>
    <row r="270" spans="4:10" ht="15.6" customHeight="1">
      <c r="D270" s="36">
        <v>268</v>
      </c>
      <c r="E270" s="37">
        <v>2171</v>
      </c>
      <c r="F270" s="38" t="s">
        <v>4844</v>
      </c>
      <c r="G270" s="38" t="s">
        <v>9576</v>
      </c>
      <c r="H270" s="38" t="s">
        <v>17</v>
      </c>
      <c r="I270" s="37">
        <v>2</v>
      </c>
      <c r="J270" s="56">
        <v>44638</v>
      </c>
    </row>
    <row r="271" spans="4:10" ht="15.6" customHeight="1">
      <c r="D271" s="36">
        <v>269</v>
      </c>
      <c r="E271" s="37">
        <v>3913</v>
      </c>
      <c r="F271" s="38" t="s">
        <v>2451</v>
      </c>
      <c r="G271" s="38" t="s">
        <v>9576</v>
      </c>
      <c r="H271" s="38" t="s">
        <v>17</v>
      </c>
      <c r="I271" s="37">
        <v>2</v>
      </c>
      <c r="J271" s="56">
        <v>44638</v>
      </c>
    </row>
    <row r="272" spans="4:10" ht="15.6" customHeight="1">
      <c r="D272" s="36">
        <v>270</v>
      </c>
      <c r="E272" s="37">
        <v>4008</v>
      </c>
      <c r="F272" s="38" t="s">
        <v>3653</v>
      </c>
      <c r="G272" s="38" t="s">
        <v>9576</v>
      </c>
      <c r="H272" s="38" t="s">
        <v>17</v>
      </c>
      <c r="I272" s="37">
        <v>2</v>
      </c>
      <c r="J272" s="56">
        <v>44638</v>
      </c>
    </row>
    <row r="273" spans="4:10" ht="15.6" customHeight="1">
      <c r="D273" s="36">
        <v>271</v>
      </c>
      <c r="E273" s="37" t="s">
        <v>77</v>
      </c>
      <c r="F273" s="38" t="s">
        <v>11946</v>
      </c>
      <c r="G273" s="38" t="s">
        <v>9576</v>
      </c>
      <c r="H273" s="38" t="s">
        <v>17</v>
      </c>
      <c r="I273" s="37">
        <v>2</v>
      </c>
      <c r="J273" s="56">
        <v>44638</v>
      </c>
    </row>
    <row r="274" spans="4:10" ht="15.6" customHeight="1">
      <c r="D274" s="36">
        <v>272</v>
      </c>
      <c r="E274" s="37" t="s">
        <v>59</v>
      </c>
      <c r="F274" s="38" t="s">
        <v>9460</v>
      </c>
      <c r="G274" s="38" t="s">
        <v>9576</v>
      </c>
      <c r="H274" s="38" t="s">
        <v>17</v>
      </c>
      <c r="I274" s="37">
        <v>2</v>
      </c>
      <c r="J274" s="56">
        <v>44638</v>
      </c>
    </row>
    <row r="275" spans="4:10" ht="15.6" customHeight="1">
      <c r="D275" s="36">
        <v>273</v>
      </c>
      <c r="E275" s="37">
        <v>2407</v>
      </c>
      <c r="F275" s="38" t="s">
        <v>11947</v>
      </c>
      <c r="G275" s="38" t="s">
        <v>10939</v>
      </c>
      <c r="H275" s="38" t="s">
        <v>11016</v>
      </c>
      <c r="I275" s="37">
        <v>2</v>
      </c>
      <c r="J275" s="56">
        <v>44638</v>
      </c>
    </row>
    <row r="276" spans="4:10" ht="15.6" customHeight="1">
      <c r="D276" s="36">
        <v>274</v>
      </c>
      <c r="E276" s="37">
        <v>2425</v>
      </c>
      <c r="F276" s="38" t="s">
        <v>11948</v>
      </c>
      <c r="G276" s="38" t="s">
        <v>10939</v>
      </c>
      <c r="H276" s="38" t="s">
        <v>11016</v>
      </c>
      <c r="I276" s="37">
        <v>2</v>
      </c>
      <c r="J276" s="56">
        <v>44638</v>
      </c>
    </row>
    <row r="277" spans="4:10" ht="15.6" customHeight="1">
      <c r="D277" s="36">
        <v>275</v>
      </c>
      <c r="E277" s="37">
        <v>4123</v>
      </c>
      <c r="F277" s="38" t="s">
        <v>11949</v>
      </c>
      <c r="G277" s="38" t="s">
        <v>10978</v>
      </c>
      <c r="H277" s="38" t="s">
        <v>11051</v>
      </c>
      <c r="I277" s="37">
        <v>2</v>
      </c>
      <c r="J277" s="56">
        <v>44638</v>
      </c>
    </row>
    <row r="278" spans="4:10" ht="15.6" customHeight="1">
      <c r="D278" s="36">
        <v>276</v>
      </c>
      <c r="E278" s="37">
        <v>4343</v>
      </c>
      <c r="F278" s="38" t="s">
        <v>11950</v>
      </c>
      <c r="G278" s="38" t="s">
        <v>10978</v>
      </c>
      <c r="H278" s="38" t="s">
        <v>11051</v>
      </c>
      <c r="I278" s="37">
        <v>2</v>
      </c>
      <c r="J278" s="56">
        <v>44638</v>
      </c>
    </row>
    <row r="279" spans="4:10" ht="15.6" customHeight="1">
      <c r="D279" s="36">
        <v>277</v>
      </c>
      <c r="E279" s="37">
        <v>4305</v>
      </c>
      <c r="F279" s="38" t="s">
        <v>11951</v>
      </c>
      <c r="G279" s="38" t="s">
        <v>10978</v>
      </c>
      <c r="H279" s="38" t="s">
        <v>11051</v>
      </c>
      <c r="I279" s="37">
        <v>2</v>
      </c>
      <c r="J279" s="56">
        <v>44638</v>
      </c>
    </row>
    <row r="280" spans="4:10" ht="15.6" customHeight="1">
      <c r="D280" s="36">
        <v>278</v>
      </c>
      <c r="E280" s="37">
        <v>3964</v>
      </c>
      <c r="F280" s="38" t="s">
        <v>11952</v>
      </c>
      <c r="G280" s="38" t="s">
        <v>10960</v>
      </c>
      <c r="H280" s="38" t="s">
        <v>11208</v>
      </c>
      <c r="I280" s="37">
        <v>2</v>
      </c>
      <c r="J280" s="56">
        <v>44638</v>
      </c>
    </row>
    <row r="281" spans="4:10" ht="15.6" customHeight="1">
      <c r="D281" s="36">
        <v>279</v>
      </c>
      <c r="E281" s="37">
        <v>4559</v>
      </c>
      <c r="F281" s="38" t="s">
        <v>11953</v>
      </c>
      <c r="G281" s="38" t="s">
        <v>10960</v>
      </c>
      <c r="H281" s="38" t="s">
        <v>11941</v>
      </c>
      <c r="I281" s="37">
        <v>2</v>
      </c>
      <c r="J281" s="56">
        <v>44638</v>
      </c>
    </row>
    <row r="282" spans="4:10" ht="15.6" customHeight="1">
      <c r="D282" s="36">
        <v>280</v>
      </c>
      <c r="E282" s="37">
        <v>3670</v>
      </c>
      <c r="F282" s="38" t="s">
        <v>11954</v>
      </c>
      <c r="G282" s="38" t="s">
        <v>10997</v>
      </c>
      <c r="H282" s="38" t="s">
        <v>11176</v>
      </c>
      <c r="I282" s="37">
        <v>2</v>
      </c>
      <c r="J282" s="56">
        <v>44638</v>
      </c>
    </row>
    <row r="283" spans="4:10" ht="15.6" customHeight="1">
      <c r="D283" s="36">
        <v>281</v>
      </c>
      <c r="E283" s="37">
        <v>3690</v>
      </c>
      <c r="F283" s="38" t="s">
        <v>11955</v>
      </c>
      <c r="G283" s="38" t="s">
        <v>10997</v>
      </c>
      <c r="H283" s="38" t="s">
        <v>11176</v>
      </c>
      <c r="I283" s="37">
        <v>2</v>
      </c>
      <c r="J283" s="56">
        <v>44638</v>
      </c>
    </row>
    <row r="284" spans="4:10" ht="15.6" customHeight="1">
      <c r="D284" s="36">
        <v>282</v>
      </c>
      <c r="E284" s="37">
        <v>4174</v>
      </c>
      <c r="F284" s="38" t="s">
        <v>11956</v>
      </c>
      <c r="G284" s="38" t="s">
        <v>10997</v>
      </c>
      <c r="H284" s="38" t="s">
        <v>11176</v>
      </c>
      <c r="I284" s="37">
        <v>2</v>
      </c>
      <c r="J284" s="56">
        <v>44638</v>
      </c>
    </row>
    <row r="285" spans="4:10" ht="15.6" customHeight="1">
      <c r="D285" s="36">
        <v>283</v>
      </c>
      <c r="E285" s="37">
        <v>4087</v>
      </c>
      <c r="F285" s="38" t="s">
        <v>11957</v>
      </c>
      <c r="G285" s="38" t="s">
        <v>10978</v>
      </c>
      <c r="H285" s="38" t="s">
        <v>11051</v>
      </c>
      <c r="I285" s="37">
        <v>2</v>
      </c>
      <c r="J285" s="56">
        <v>44639</v>
      </c>
    </row>
    <row r="286" spans="4:10" ht="15.6" customHeight="1">
      <c r="D286" s="36">
        <v>284</v>
      </c>
      <c r="E286" s="37" t="s">
        <v>11958</v>
      </c>
      <c r="F286" s="38" t="s">
        <v>11959</v>
      </c>
      <c r="G286" s="38" t="s">
        <v>10939</v>
      </c>
      <c r="H286" s="38" t="s">
        <v>11016</v>
      </c>
      <c r="I286" s="37">
        <v>2</v>
      </c>
      <c r="J286" s="56">
        <v>44641</v>
      </c>
    </row>
    <row r="287" spans="4:10" ht="15.6" customHeight="1">
      <c r="D287" s="36">
        <v>285</v>
      </c>
      <c r="E287" s="37" t="s">
        <v>11625</v>
      </c>
      <c r="F287" s="38" t="s">
        <v>11626</v>
      </c>
      <c r="G287" s="38" t="s">
        <v>10978</v>
      </c>
      <c r="H287" s="38" t="s">
        <v>11051</v>
      </c>
      <c r="I287" s="37">
        <v>2</v>
      </c>
      <c r="J287" s="56">
        <v>44641</v>
      </c>
    </row>
    <row r="288" spans="4:10" ht="15.6" customHeight="1">
      <c r="D288" s="36">
        <v>286</v>
      </c>
      <c r="E288" s="37">
        <v>4970</v>
      </c>
      <c r="F288" s="38" t="s">
        <v>3138</v>
      </c>
      <c r="G288" s="38" t="s">
        <v>9576</v>
      </c>
      <c r="H288" s="38" t="s">
        <v>17</v>
      </c>
      <c r="I288" s="37">
        <v>2</v>
      </c>
      <c r="J288" s="56">
        <v>44641</v>
      </c>
    </row>
    <row r="289" spans="4:10" ht="15.6" customHeight="1">
      <c r="D289" s="36">
        <v>287</v>
      </c>
      <c r="E289" s="37">
        <v>2398</v>
      </c>
      <c r="F289" s="38" t="s">
        <v>11960</v>
      </c>
      <c r="G289" s="38" t="s">
        <v>9576</v>
      </c>
      <c r="H289" s="38" t="s">
        <v>17</v>
      </c>
      <c r="I289" s="37">
        <v>2</v>
      </c>
      <c r="J289" s="56">
        <v>44641</v>
      </c>
    </row>
    <row r="290" spans="4:10" ht="15.6" customHeight="1">
      <c r="D290" s="36">
        <v>288</v>
      </c>
      <c r="E290" s="37">
        <v>2570</v>
      </c>
      <c r="F290" s="38" t="s">
        <v>11961</v>
      </c>
      <c r="G290" s="38" t="s">
        <v>9576</v>
      </c>
      <c r="H290" s="38" t="s">
        <v>17</v>
      </c>
      <c r="I290" s="37">
        <v>2</v>
      </c>
      <c r="J290" s="56">
        <v>44641</v>
      </c>
    </row>
    <row r="291" spans="4:10" ht="15.6" customHeight="1">
      <c r="D291" s="36">
        <v>289</v>
      </c>
      <c r="E291" s="37">
        <v>3088</v>
      </c>
      <c r="F291" s="38" t="s">
        <v>11962</v>
      </c>
      <c r="G291" s="38" t="s">
        <v>10939</v>
      </c>
      <c r="H291" s="38" t="s">
        <v>11026</v>
      </c>
      <c r="I291" s="37">
        <v>2</v>
      </c>
      <c r="J291" s="56">
        <v>44641</v>
      </c>
    </row>
    <row r="292" spans="4:10" ht="15.6" customHeight="1">
      <c r="D292" s="36">
        <v>290</v>
      </c>
      <c r="E292" s="37">
        <v>3080</v>
      </c>
      <c r="F292" s="38" t="s">
        <v>11573</v>
      </c>
      <c r="G292" s="38" t="s">
        <v>10939</v>
      </c>
      <c r="H292" s="38" t="s">
        <v>11026</v>
      </c>
      <c r="I292" s="37">
        <v>2</v>
      </c>
      <c r="J292" s="56">
        <v>44641</v>
      </c>
    </row>
    <row r="293" spans="4:10" ht="15.6" customHeight="1">
      <c r="D293" s="36">
        <v>291</v>
      </c>
      <c r="E293" s="37">
        <v>3570</v>
      </c>
      <c r="F293" s="38" t="s">
        <v>11963</v>
      </c>
      <c r="G293" s="38" t="s">
        <v>10939</v>
      </c>
      <c r="H293" s="38" t="s">
        <v>11026</v>
      </c>
      <c r="I293" s="37">
        <v>2</v>
      </c>
      <c r="J293" s="56">
        <v>44641</v>
      </c>
    </row>
    <row r="294" spans="4:10" ht="15.6" customHeight="1">
      <c r="D294" s="36">
        <v>292</v>
      </c>
      <c r="E294" s="37">
        <v>3856</v>
      </c>
      <c r="F294" s="38" t="s">
        <v>11964</v>
      </c>
      <c r="G294" s="38" t="s">
        <v>10978</v>
      </c>
      <c r="H294" s="38" t="s">
        <v>11051</v>
      </c>
      <c r="I294" s="37">
        <v>2</v>
      </c>
      <c r="J294" s="56">
        <v>44641</v>
      </c>
    </row>
    <row r="295" spans="4:10" ht="15.6" customHeight="1">
      <c r="D295" s="36">
        <v>293</v>
      </c>
      <c r="E295" s="37">
        <v>3963</v>
      </c>
      <c r="F295" s="38" t="s">
        <v>11965</v>
      </c>
      <c r="G295" s="38" t="s">
        <v>10978</v>
      </c>
      <c r="H295" s="38" t="s">
        <v>11051</v>
      </c>
      <c r="I295" s="37">
        <v>2</v>
      </c>
      <c r="J295" s="56">
        <v>44641</v>
      </c>
    </row>
    <row r="296" spans="4:10" ht="15.6" customHeight="1">
      <c r="D296" s="36">
        <v>294</v>
      </c>
      <c r="E296" s="37">
        <v>3602</v>
      </c>
      <c r="F296" s="38" t="s">
        <v>11966</v>
      </c>
      <c r="G296" s="38" t="s">
        <v>10960</v>
      </c>
      <c r="H296" s="38" t="s">
        <v>11941</v>
      </c>
      <c r="I296" s="37">
        <v>2</v>
      </c>
      <c r="J296" s="56">
        <v>44641</v>
      </c>
    </row>
    <row r="297" spans="4:10" ht="15.6" customHeight="1">
      <c r="D297" s="36">
        <v>295</v>
      </c>
      <c r="E297" s="37">
        <v>3682</v>
      </c>
      <c r="F297" s="38" t="s">
        <v>11967</v>
      </c>
      <c r="G297" s="38" t="s">
        <v>10960</v>
      </c>
      <c r="H297" s="38" t="s">
        <v>11941</v>
      </c>
      <c r="I297" s="37">
        <v>2</v>
      </c>
      <c r="J297" s="56">
        <v>44641</v>
      </c>
    </row>
    <row r="298" spans="4:10" ht="15.6" customHeight="1">
      <c r="D298" s="36">
        <v>296</v>
      </c>
      <c r="E298" s="37">
        <v>3888</v>
      </c>
      <c r="F298" s="38" t="s">
        <v>11968</v>
      </c>
      <c r="G298" s="38" t="s">
        <v>10960</v>
      </c>
      <c r="H298" s="38" t="s">
        <v>11941</v>
      </c>
      <c r="I298" s="37">
        <v>2</v>
      </c>
      <c r="J298" s="56">
        <v>44641</v>
      </c>
    </row>
    <row r="299" spans="4:10" ht="15.6" customHeight="1">
      <c r="D299" s="36">
        <v>297</v>
      </c>
      <c r="E299" s="37">
        <v>4395</v>
      </c>
      <c r="F299" s="38" t="s">
        <v>11969</v>
      </c>
      <c r="G299" s="38" t="s">
        <v>10960</v>
      </c>
      <c r="H299" s="38" t="s">
        <v>11941</v>
      </c>
      <c r="I299" s="37">
        <v>2</v>
      </c>
      <c r="J299" s="56">
        <v>44641</v>
      </c>
    </row>
    <row r="300" spans="4:10" ht="15.6" customHeight="1">
      <c r="D300" s="36">
        <v>298</v>
      </c>
      <c r="E300" s="37">
        <v>2760</v>
      </c>
      <c r="F300" s="38" t="s">
        <v>11970</v>
      </c>
      <c r="G300" s="38" t="s">
        <v>10997</v>
      </c>
      <c r="H300" s="38" t="s">
        <v>11176</v>
      </c>
      <c r="I300" s="37">
        <v>2</v>
      </c>
      <c r="J300" s="56">
        <v>44641</v>
      </c>
    </row>
    <row r="301" spans="4:10" ht="15.6" customHeight="1">
      <c r="D301" s="36">
        <v>299</v>
      </c>
      <c r="E301" s="37">
        <v>3282</v>
      </c>
      <c r="F301" s="38" t="s">
        <v>11971</v>
      </c>
      <c r="G301" s="38" t="s">
        <v>10997</v>
      </c>
      <c r="H301" s="38" t="s">
        <v>11176</v>
      </c>
      <c r="I301" s="37">
        <v>2</v>
      </c>
      <c r="J301" s="56">
        <v>44641</v>
      </c>
    </row>
    <row r="302" spans="4:10" ht="15.6" customHeight="1">
      <c r="D302" s="36">
        <v>300</v>
      </c>
      <c r="E302" s="37" t="s">
        <v>73</v>
      </c>
      <c r="F302" s="38" t="s">
        <v>11972</v>
      </c>
      <c r="G302" s="38" t="s">
        <v>9576</v>
      </c>
      <c r="H302" s="38" t="s">
        <v>17</v>
      </c>
      <c r="I302" s="37">
        <v>2</v>
      </c>
      <c r="J302" s="56">
        <v>44642</v>
      </c>
    </row>
    <row r="303" spans="4:10" ht="15.6" customHeight="1">
      <c r="D303" s="36">
        <v>301</v>
      </c>
      <c r="E303" s="37">
        <v>2180</v>
      </c>
      <c r="F303" s="38" t="s">
        <v>11973</v>
      </c>
      <c r="G303" s="38" t="s">
        <v>9576</v>
      </c>
      <c r="H303" s="38" t="s">
        <v>17</v>
      </c>
      <c r="I303" s="37">
        <v>2</v>
      </c>
      <c r="J303" s="56">
        <v>44642</v>
      </c>
    </row>
    <row r="304" spans="4:10" ht="15.6" customHeight="1">
      <c r="D304" s="36">
        <v>302</v>
      </c>
      <c r="E304" s="37">
        <v>4020</v>
      </c>
      <c r="F304" s="38" t="s">
        <v>4348</v>
      </c>
      <c r="G304" s="38" t="s">
        <v>9576</v>
      </c>
      <c r="H304" s="38" t="s">
        <v>17</v>
      </c>
      <c r="I304" s="37">
        <v>2</v>
      </c>
      <c r="J304" s="56">
        <v>44642</v>
      </c>
    </row>
    <row r="305" spans="4:10" ht="15.6" customHeight="1">
      <c r="D305" s="36">
        <v>303</v>
      </c>
      <c r="E305" s="37" t="s">
        <v>11974</v>
      </c>
      <c r="F305" s="38" t="s">
        <v>11975</v>
      </c>
      <c r="G305" s="38" t="s">
        <v>10939</v>
      </c>
      <c r="H305" s="38" t="s">
        <v>11026</v>
      </c>
      <c r="I305" s="37">
        <v>2</v>
      </c>
      <c r="J305" s="56">
        <v>44642</v>
      </c>
    </row>
    <row r="306" spans="4:10" ht="15.6" customHeight="1">
      <c r="D306" s="36">
        <v>304</v>
      </c>
      <c r="E306" s="37">
        <v>2792</v>
      </c>
      <c r="F306" s="38" t="s">
        <v>11976</v>
      </c>
      <c r="G306" s="38" t="s">
        <v>10939</v>
      </c>
      <c r="H306" s="38" t="s">
        <v>11026</v>
      </c>
      <c r="I306" s="37">
        <v>2</v>
      </c>
      <c r="J306" s="56">
        <v>44642</v>
      </c>
    </row>
    <row r="307" spans="4:10" ht="15.6" customHeight="1">
      <c r="D307" s="36">
        <v>305</v>
      </c>
      <c r="E307" s="37">
        <v>2845</v>
      </c>
      <c r="F307" s="38" t="s">
        <v>11977</v>
      </c>
      <c r="G307" s="38" t="s">
        <v>10939</v>
      </c>
      <c r="H307" s="38" t="s">
        <v>11026</v>
      </c>
      <c r="I307" s="37">
        <v>2</v>
      </c>
      <c r="J307" s="56">
        <v>44642</v>
      </c>
    </row>
    <row r="308" spans="4:10" ht="15.6" customHeight="1">
      <c r="D308" s="36">
        <v>306</v>
      </c>
      <c r="E308" s="37">
        <v>3686</v>
      </c>
      <c r="F308" s="38" t="s">
        <v>11978</v>
      </c>
      <c r="G308" s="38" t="s">
        <v>10939</v>
      </c>
      <c r="H308" s="38" t="s">
        <v>11026</v>
      </c>
      <c r="I308" s="37">
        <v>2</v>
      </c>
      <c r="J308" s="56">
        <v>44642</v>
      </c>
    </row>
    <row r="309" spans="4:10" ht="15.6" customHeight="1">
      <c r="D309" s="36">
        <v>307</v>
      </c>
      <c r="E309" s="37">
        <v>2987</v>
      </c>
      <c r="F309" s="38" t="s">
        <v>11494</v>
      </c>
      <c r="G309" s="38" t="s">
        <v>10978</v>
      </c>
      <c r="H309" s="38" t="s">
        <v>11051</v>
      </c>
      <c r="I309" s="37">
        <v>2</v>
      </c>
      <c r="J309" s="56">
        <v>44642</v>
      </c>
    </row>
    <row r="310" spans="4:10" ht="15.6" customHeight="1">
      <c r="D310" s="36">
        <v>308</v>
      </c>
      <c r="E310" s="37">
        <v>3699</v>
      </c>
      <c r="F310" s="38" t="s">
        <v>11979</v>
      </c>
      <c r="G310" s="38" t="s">
        <v>10978</v>
      </c>
      <c r="H310" s="38" t="s">
        <v>11051</v>
      </c>
      <c r="I310" s="37">
        <v>2</v>
      </c>
      <c r="J310" s="56">
        <v>44642</v>
      </c>
    </row>
    <row r="311" spans="4:10" ht="15.6" customHeight="1">
      <c r="D311" s="36">
        <v>309</v>
      </c>
      <c r="E311" s="37" t="s">
        <v>11980</v>
      </c>
      <c r="F311" s="38" t="s">
        <v>11981</v>
      </c>
      <c r="G311" s="38" t="s">
        <v>10960</v>
      </c>
      <c r="H311" s="38" t="s">
        <v>10961</v>
      </c>
      <c r="I311" s="37">
        <v>2</v>
      </c>
      <c r="J311" s="56">
        <v>44642</v>
      </c>
    </row>
    <row r="312" spans="4:10" ht="15.6" customHeight="1">
      <c r="D312" s="36">
        <v>310</v>
      </c>
      <c r="E312" s="37">
        <v>2493</v>
      </c>
      <c r="F312" s="38" t="s">
        <v>11982</v>
      </c>
      <c r="G312" s="38" t="s">
        <v>10960</v>
      </c>
      <c r="H312" s="38" t="s">
        <v>11941</v>
      </c>
      <c r="I312" s="37">
        <v>2</v>
      </c>
      <c r="J312" s="56">
        <v>44642</v>
      </c>
    </row>
    <row r="313" spans="4:10" ht="15.6" customHeight="1">
      <c r="D313" s="36">
        <v>311</v>
      </c>
      <c r="E313" s="37">
        <v>2706</v>
      </c>
      <c r="F313" s="38" t="s">
        <v>11983</v>
      </c>
      <c r="G313" s="38" t="s">
        <v>10960</v>
      </c>
      <c r="H313" s="38" t="s">
        <v>11941</v>
      </c>
      <c r="I313" s="37">
        <v>2</v>
      </c>
      <c r="J313" s="56">
        <v>44642</v>
      </c>
    </row>
    <row r="314" spans="4:10" ht="15.6" customHeight="1">
      <c r="D314" s="36">
        <v>312</v>
      </c>
      <c r="E314" s="37">
        <v>4738</v>
      </c>
      <c r="F314" s="38" t="s">
        <v>11984</v>
      </c>
      <c r="G314" s="38" t="s">
        <v>10997</v>
      </c>
      <c r="H314" s="38" t="s">
        <v>11164</v>
      </c>
      <c r="I314" s="37">
        <v>2</v>
      </c>
      <c r="J314" s="56">
        <v>44642</v>
      </c>
    </row>
    <row r="315" spans="4:10" ht="15.6" customHeight="1">
      <c r="D315" s="36">
        <v>313</v>
      </c>
      <c r="E315" s="37" t="s">
        <v>11985</v>
      </c>
      <c r="F315" s="38" t="s">
        <v>11986</v>
      </c>
      <c r="G315" s="38" t="s">
        <v>10997</v>
      </c>
      <c r="H315" s="38" t="s">
        <v>11164</v>
      </c>
      <c r="I315" s="37">
        <v>2</v>
      </c>
      <c r="J315" s="56">
        <v>44642</v>
      </c>
    </row>
    <row r="316" spans="4:10" ht="15.6" customHeight="1">
      <c r="D316" s="36">
        <v>314</v>
      </c>
      <c r="E316" s="37">
        <v>4277</v>
      </c>
      <c r="F316" s="38" t="s">
        <v>11987</v>
      </c>
      <c r="G316" s="38" t="s">
        <v>10997</v>
      </c>
      <c r="H316" s="38" t="s">
        <v>11164</v>
      </c>
      <c r="I316" s="37">
        <v>2</v>
      </c>
      <c r="J316" s="56">
        <v>44642</v>
      </c>
    </row>
    <row r="317" spans="4:10" ht="15.6" customHeight="1">
      <c r="D317" s="36">
        <v>315</v>
      </c>
      <c r="E317" s="37" t="s">
        <v>63</v>
      </c>
      <c r="F317" s="38" t="s">
        <v>11988</v>
      </c>
      <c r="G317" s="38" t="s">
        <v>9576</v>
      </c>
      <c r="H317" s="38" t="s">
        <v>17</v>
      </c>
      <c r="I317" s="37">
        <v>2</v>
      </c>
      <c r="J317" s="56">
        <v>44643</v>
      </c>
    </row>
    <row r="318" spans="4:10" ht="15.6" customHeight="1">
      <c r="D318" s="36">
        <v>316</v>
      </c>
      <c r="E318" s="37">
        <v>3318</v>
      </c>
      <c r="F318" s="38" t="s">
        <v>11989</v>
      </c>
      <c r="G318" s="38" t="s">
        <v>9576</v>
      </c>
      <c r="H318" s="38" t="s">
        <v>17</v>
      </c>
      <c r="I318" s="37">
        <v>2</v>
      </c>
      <c r="J318" s="56">
        <v>44643</v>
      </c>
    </row>
    <row r="319" spans="4:10" ht="15.6" customHeight="1">
      <c r="D319" s="36">
        <v>317</v>
      </c>
      <c r="E319" s="37">
        <v>4770</v>
      </c>
      <c r="F319" s="38" t="s">
        <v>228</v>
      </c>
      <c r="G319" s="38" t="s">
        <v>9576</v>
      </c>
      <c r="H319" s="38" t="s">
        <v>17</v>
      </c>
      <c r="I319" s="37">
        <v>2</v>
      </c>
      <c r="J319" s="56">
        <v>44643</v>
      </c>
    </row>
    <row r="320" spans="4:10" ht="15.6" customHeight="1">
      <c r="D320" s="36">
        <v>318</v>
      </c>
      <c r="E320" s="37">
        <v>2389</v>
      </c>
      <c r="F320" s="38" t="s">
        <v>11990</v>
      </c>
      <c r="G320" s="38" t="s">
        <v>10939</v>
      </c>
      <c r="H320" s="38" t="s">
        <v>11026</v>
      </c>
      <c r="I320" s="37">
        <v>2</v>
      </c>
      <c r="J320" s="56">
        <v>44643</v>
      </c>
    </row>
    <row r="321" spans="4:10" ht="15.6" customHeight="1">
      <c r="D321" s="36">
        <v>319</v>
      </c>
      <c r="E321" s="37">
        <v>2707</v>
      </c>
      <c r="F321" s="38" t="s">
        <v>11991</v>
      </c>
      <c r="G321" s="38" t="s">
        <v>10939</v>
      </c>
      <c r="H321" s="38" t="s">
        <v>11026</v>
      </c>
      <c r="I321" s="37">
        <v>2</v>
      </c>
      <c r="J321" s="56">
        <v>44643</v>
      </c>
    </row>
    <row r="322" spans="4:10" ht="15.6" customHeight="1">
      <c r="D322" s="36">
        <v>320</v>
      </c>
      <c r="E322" s="37">
        <v>3633</v>
      </c>
      <c r="F322" s="38" t="s">
        <v>11992</v>
      </c>
      <c r="G322" s="38" t="s">
        <v>10939</v>
      </c>
      <c r="H322" s="38" t="s">
        <v>11026</v>
      </c>
      <c r="I322" s="37">
        <v>2</v>
      </c>
      <c r="J322" s="56">
        <v>44643</v>
      </c>
    </row>
    <row r="323" spans="4:10" ht="15.6" customHeight="1">
      <c r="D323" s="36">
        <v>321</v>
      </c>
      <c r="E323" s="37">
        <v>4232</v>
      </c>
      <c r="F323" s="38" t="s">
        <v>11993</v>
      </c>
      <c r="G323" s="38" t="s">
        <v>10939</v>
      </c>
      <c r="H323" s="38" t="s">
        <v>11026</v>
      </c>
      <c r="I323" s="37">
        <v>2</v>
      </c>
      <c r="J323" s="56">
        <v>44643</v>
      </c>
    </row>
    <row r="324" spans="4:10" ht="15.6" customHeight="1">
      <c r="D324" s="36">
        <v>322</v>
      </c>
      <c r="E324" s="37">
        <v>2635</v>
      </c>
      <c r="F324" s="38" t="s">
        <v>11994</v>
      </c>
      <c r="G324" s="38" t="s">
        <v>10978</v>
      </c>
      <c r="H324" s="38" t="s">
        <v>11051</v>
      </c>
      <c r="I324" s="37">
        <v>2</v>
      </c>
      <c r="J324" s="56">
        <v>44643</v>
      </c>
    </row>
    <row r="325" spans="4:10" ht="15.6" customHeight="1">
      <c r="D325" s="36">
        <v>323</v>
      </c>
      <c r="E325" s="37">
        <v>2765</v>
      </c>
      <c r="F325" s="38" t="s">
        <v>11995</v>
      </c>
      <c r="G325" s="38" t="s">
        <v>10978</v>
      </c>
      <c r="H325" s="38" t="s">
        <v>11051</v>
      </c>
      <c r="I325" s="37">
        <v>2</v>
      </c>
      <c r="J325" s="56">
        <v>44643</v>
      </c>
    </row>
    <row r="326" spans="4:10" ht="15.6" customHeight="1">
      <c r="D326" s="36">
        <v>324</v>
      </c>
      <c r="E326" s="37">
        <v>2965</v>
      </c>
      <c r="F326" s="38" t="s">
        <v>11996</v>
      </c>
      <c r="G326" s="38" t="s">
        <v>10978</v>
      </c>
      <c r="H326" s="38" t="s">
        <v>11051</v>
      </c>
      <c r="I326" s="37">
        <v>2</v>
      </c>
      <c r="J326" s="56">
        <v>44643</v>
      </c>
    </row>
    <row r="327" spans="4:10" ht="15.6" customHeight="1">
      <c r="D327" s="36">
        <v>325</v>
      </c>
      <c r="E327" s="37">
        <v>2901</v>
      </c>
      <c r="F327" s="38" t="s">
        <v>11997</v>
      </c>
      <c r="G327" s="38" t="s">
        <v>10978</v>
      </c>
      <c r="H327" s="38" t="s">
        <v>11051</v>
      </c>
      <c r="I327" s="37">
        <v>2</v>
      </c>
      <c r="J327" s="56">
        <v>44643</v>
      </c>
    </row>
    <row r="328" spans="4:10" ht="15.6" customHeight="1">
      <c r="D328" s="36">
        <v>326</v>
      </c>
      <c r="E328" s="37">
        <v>3901</v>
      </c>
      <c r="F328" s="38" t="s">
        <v>11998</v>
      </c>
      <c r="G328" s="38" t="s">
        <v>10960</v>
      </c>
      <c r="H328" s="38" t="s">
        <v>10961</v>
      </c>
      <c r="I328" s="37">
        <v>2</v>
      </c>
      <c r="J328" s="56">
        <v>44643</v>
      </c>
    </row>
    <row r="329" spans="4:10" ht="15.6" customHeight="1">
      <c r="D329" s="36">
        <v>327</v>
      </c>
      <c r="E329" s="37">
        <v>4481</v>
      </c>
      <c r="F329" s="38" t="s">
        <v>11999</v>
      </c>
      <c r="G329" s="38" t="s">
        <v>10960</v>
      </c>
      <c r="H329" s="38" t="s">
        <v>10961</v>
      </c>
      <c r="I329" s="37">
        <v>2</v>
      </c>
      <c r="J329" s="56">
        <v>44643</v>
      </c>
    </row>
    <row r="330" spans="4:10" ht="15.6" customHeight="1">
      <c r="D330" s="36">
        <v>328</v>
      </c>
      <c r="E330" s="37">
        <v>4779</v>
      </c>
      <c r="F330" s="38" t="s">
        <v>12000</v>
      </c>
      <c r="G330" s="38" t="s">
        <v>10960</v>
      </c>
      <c r="H330" s="38" t="s">
        <v>10961</v>
      </c>
      <c r="I330" s="37">
        <v>2</v>
      </c>
      <c r="J330" s="56">
        <v>44643</v>
      </c>
    </row>
    <row r="331" spans="4:10" ht="15.6" customHeight="1">
      <c r="D331" s="36">
        <v>329</v>
      </c>
      <c r="E331" s="37">
        <v>4830</v>
      </c>
      <c r="F331" s="38" t="s">
        <v>12001</v>
      </c>
      <c r="G331" s="38" t="s">
        <v>10960</v>
      </c>
      <c r="H331" s="38" t="s">
        <v>10961</v>
      </c>
      <c r="I331" s="37">
        <v>2</v>
      </c>
      <c r="J331" s="56">
        <v>44643</v>
      </c>
    </row>
    <row r="332" spans="4:10" ht="15.6" customHeight="1">
      <c r="D332" s="36">
        <v>330</v>
      </c>
      <c r="E332" s="37">
        <v>4173</v>
      </c>
      <c r="F332" s="38" t="s">
        <v>12002</v>
      </c>
      <c r="G332" s="38" t="s">
        <v>10997</v>
      </c>
      <c r="H332" s="38" t="s">
        <v>11164</v>
      </c>
      <c r="I332" s="37">
        <v>2</v>
      </c>
      <c r="J332" s="56">
        <v>44643</v>
      </c>
    </row>
    <row r="333" spans="4:10" ht="15.6" customHeight="1">
      <c r="D333" s="36">
        <v>331</v>
      </c>
      <c r="E333" s="37">
        <v>4245</v>
      </c>
      <c r="F333" s="38" t="s">
        <v>12003</v>
      </c>
      <c r="G333" s="38" t="s">
        <v>10997</v>
      </c>
      <c r="H333" s="38" t="s">
        <v>11164</v>
      </c>
      <c r="I333" s="37">
        <v>2</v>
      </c>
      <c r="J333" s="56">
        <v>44643</v>
      </c>
    </row>
    <row r="334" spans="4:10" ht="15.6" customHeight="1">
      <c r="D334" s="36">
        <v>332</v>
      </c>
      <c r="E334" s="37" t="s">
        <v>11382</v>
      </c>
      <c r="F334" s="38" t="s">
        <v>11383</v>
      </c>
      <c r="G334" s="38" t="s">
        <v>10978</v>
      </c>
      <c r="H334" s="38" t="s">
        <v>11051</v>
      </c>
      <c r="I334" s="37">
        <v>2</v>
      </c>
      <c r="J334" s="56">
        <v>44644</v>
      </c>
    </row>
    <row r="335" spans="4:10" ht="15.6" customHeight="1">
      <c r="D335" s="36">
        <v>333</v>
      </c>
      <c r="E335" s="37" t="s">
        <v>74</v>
      </c>
      <c r="F335" s="38" t="s">
        <v>12004</v>
      </c>
      <c r="G335" s="38" t="s">
        <v>9576</v>
      </c>
      <c r="H335" s="38" t="s">
        <v>17</v>
      </c>
      <c r="I335" s="37">
        <v>2</v>
      </c>
      <c r="J335" s="56">
        <v>44644</v>
      </c>
    </row>
    <row r="336" spans="4:10" ht="15.6" customHeight="1">
      <c r="D336" s="36">
        <v>334</v>
      </c>
      <c r="E336" s="37">
        <v>2911</v>
      </c>
      <c r="F336" s="38" t="s">
        <v>12005</v>
      </c>
      <c r="G336" s="38" t="s">
        <v>9576</v>
      </c>
      <c r="H336" s="38" t="s">
        <v>17</v>
      </c>
      <c r="I336" s="37">
        <v>2</v>
      </c>
      <c r="J336" s="56">
        <v>44644</v>
      </c>
    </row>
    <row r="337" spans="4:10" ht="15.6" customHeight="1">
      <c r="D337" s="36">
        <v>335</v>
      </c>
      <c r="E337" s="37">
        <v>3569</v>
      </c>
      <c r="F337" s="38" t="s">
        <v>12006</v>
      </c>
      <c r="G337" s="38" t="s">
        <v>9576</v>
      </c>
      <c r="H337" s="38" t="s">
        <v>17</v>
      </c>
      <c r="I337" s="37">
        <v>2</v>
      </c>
      <c r="J337" s="56">
        <v>44644</v>
      </c>
    </row>
    <row r="338" spans="4:10" ht="15.6" customHeight="1">
      <c r="D338" s="36">
        <v>336</v>
      </c>
      <c r="E338" s="37" t="s">
        <v>72</v>
      </c>
      <c r="F338" s="38" t="s">
        <v>12007</v>
      </c>
      <c r="G338" s="38" t="s">
        <v>9576</v>
      </c>
      <c r="H338" s="38" t="s">
        <v>9</v>
      </c>
      <c r="I338" s="37">
        <v>2</v>
      </c>
      <c r="J338" s="56">
        <v>44644</v>
      </c>
    </row>
    <row r="339" spans="4:10" ht="15.6" customHeight="1">
      <c r="D339" s="36">
        <v>337</v>
      </c>
      <c r="E339" s="37">
        <v>4084</v>
      </c>
      <c r="F339" s="38" t="s">
        <v>12008</v>
      </c>
      <c r="G339" s="38" t="s">
        <v>9576</v>
      </c>
      <c r="H339" s="38" t="s">
        <v>9</v>
      </c>
      <c r="I339" s="37">
        <v>2</v>
      </c>
      <c r="J339" s="56">
        <v>44644</v>
      </c>
    </row>
    <row r="340" spans="4:10" ht="15.6" customHeight="1">
      <c r="D340" s="36">
        <v>338</v>
      </c>
      <c r="E340" s="37">
        <v>4260</v>
      </c>
      <c r="F340" s="38" t="s">
        <v>10269</v>
      </c>
      <c r="G340" s="38" t="s">
        <v>9576</v>
      </c>
      <c r="H340" s="38" t="s">
        <v>9</v>
      </c>
      <c r="I340" s="37">
        <v>2</v>
      </c>
      <c r="J340" s="56">
        <v>44644</v>
      </c>
    </row>
    <row r="341" spans="4:10" ht="15.6" customHeight="1">
      <c r="D341" s="36">
        <v>339</v>
      </c>
      <c r="E341" s="37">
        <v>2589</v>
      </c>
      <c r="F341" s="38" t="s">
        <v>12009</v>
      </c>
      <c r="G341" s="38" t="s">
        <v>10978</v>
      </c>
      <c r="H341" s="38" t="s">
        <v>11051</v>
      </c>
      <c r="I341" s="37">
        <v>2</v>
      </c>
      <c r="J341" s="56">
        <v>44644</v>
      </c>
    </row>
    <row r="342" spans="4:10" ht="15.6" customHeight="1">
      <c r="D342" s="36">
        <v>340</v>
      </c>
      <c r="E342" s="37">
        <v>2561</v>
      </c>
      <c r="F342" s="38" t="s">
        <v>12010</v>
      </c>
      <c r="G342" s="38" t="s">
        <v>10978</v>
      </c>
      <c r="H342" s="38" t="s">
        <v>11051</v>
      </c>
      <c r="I342" s="37">
        <v>2</v>
      </c>
      <c r="J342" s="56">
        <v>44644</v>
      </c>
    </row>
    <row r="343" spans="4:10" ht="15.6" customHeight="1">
      <c r="D343" s="36">
        <v>341</v>
      </c>
      <c r="E343" s="37">
        <v>3765</v>
      </c>
      <c r="F343" s="38" t="s">
        <v>12011</v>
      </c>
      <c r="G343" s="38" t="s">
        <v>10960</v>
      </c>
      <c r="H343" s="38" t="s">
        <v>10961</v>
      </c>
      <c r="I343" s="37">
        <v>2</v>
      </c>
      <c r="J343" s="56">
        <v>44644</v>
      </c>
    </row>
    <row r="344" spans="4:10" ht="15.6" customHeight="1">
      <c r="D344" s="36">
        <v>342</v>
      </c>
      <c r="E344" s="37">
        <v>3831</v>
      </c>
      <c r="F344" s="38" t="s">
        <v>12012</v>
      </c>
      <c r="G344" s="38" t="s">
        <v>10960</v>
      </c>
      <c r="H344" s="38" t="s">
        <v>10961</v>
      </c>
      <c r="I344" s="37">
        <v>2</v>
      </c>
      <c r="J344" s="56">
        <v>44644</v>
      </c>
    </row>
    <row r="345" spans="4:10" ht="15.6" customHeight="1">
      <c r="D345" s="36">
        <v>343</v>
      </c>
      <c r="E345" s="37">
        <v>4003</v>
      </c>
      <c r="F345" s="38" t="s">
        <v>12013</v>
      </c>
      <c r="G345" s="38" t="s">
        <v>10997</v>
      </c>
      <c r="H345" s="38" t="s">
        <v>11164</v>
      </c>
      <c r="I345" s="37">
        <v>2</v>
      </c>
      <c r="J345" s="56">
        <v>44644</v>
      </c>
    </row>
    <row r="346" spans="4:10" ht="15.6" customHeight="1">
      <c r="D346" s="36">
        <v>344</v>
      </c>
      <c r="E346" s="37">
        <v>3401</v>
      </c>
      <c r="F346" s="38" t="s">
        <v>12014</v>
      </c>
      <c r="G346" s="38" t="s">
        <v>10997</v>
      </c>
      <c r="H346" s="38" t="s">
        <v>11164</v>
      </c>
      <c r="I346" s="37">
        <v>2</v>
      </c>
      <c r="J346" s="56">
        <v>44644</v>
      </c>
    </row>
    <row r="347" spans="4:10" ht="15.6" customHeight="1">
      <c r="D347" s="36">
        <v>345</v>
      </c>
      <c r="E347" s="37">
        <v>3992</v>
      </c>
      <c r="F347" s="38" t="s">
        <v>12015</v>
      </c>
      <c r="G347" s="38" t="s">
        <v>10997</v>
      </c>
      <c r="H347" s="38" t="s">
        <v>11164</v>
      </c>
      <c r="I347" s="37">
        <v>2</v>
      </c>
      <c r="J347" s="56">
        <v>44644</v>
      </c>
    </row>
    <row r="348" spans="4:10" ht="15.6" customHeight="1">
      <c r="D348" s="36">
        <v>346</v>
      </c>
      <c r="E348" s="37">
        <v>3049</v>
      </c>
      <c r="F348" s="38" t="s">
        <v>12016</v>
      </c>
      <c r="G348" s="38" t="s">
        <v>10997</v>
      </c>
      <c r="H348" s="38" t="s">
        <v>12017</v>
      </c>
      <c r="I348" s="37">
        <v>2</v>
      </c>
      <c r="J348" s="56">
        <v>44644</v>
      </c>
    </row>
    <row r="349" spans="4:10" ht="15.6" customHeight="1">
      <c r="D349" s="36">
        <v>347</v>
      </c>
      <c r="E349" s="37" t="s">
        <v>12018</v>
      </c>
      <c r="F349" s="38" t="s">
        <v>12019</v>
      </c>
      <c r="G349" s="38" t="s">
        <v>9576</v>
      </c>
      <c r="H349" s="38" t="s">
        <v>12020</v>
      </c>
      <c r="I349" s="37">
        <v>2</v>
      </c>
      <c r="J349" s="56">
        <v>44645</v>
      </c>
    </row>
    <row r="350" spans="4:10" ht="15.6" customHeight="1">
      <c r="D350" s="36">
        <v>348</v>
      </c>
      <c r="E350" s="37">
        <v>2128</v>
      </c>
      <c r="F350" s="38" t="s">
        <v>12021</v>
      </c>
      <c r="G350" s="38" t="s">
        <v>9576</v>
      </c>
      <c r="H350" s="38" t="s">
        <v>12020</v>
      </c>
      <c r="I350" s="37">
        <v>2</v>
      </c>
      <c r="J350" s="56">
        <v>44645</v>
      </c>
    </row>
    <row r="351" spans="4:10" ht="15.6" customHeight="1">
      <c r="D351" s="36">
        <v>349</v>
      </c>
      <c r="E351" s="37">
        <v>2291</v>
      </c>
      <c r="F351" s="38" t="s">
        <v>12022</v>
      </c>
      <c r="G351" s="38" t="s">
        <v>9576</v>
      </c>
      <c r="H351" s="38" t="s">
        <v>12020</v>
      </c>
      <c r="I351" s="37">
        <v>2</v>
      </c>
      <c r="J351" s="56">
        <v>44645</v>
      </c>
    </row>
    <row r="352" spans="4:10" ht="15.6" customHeight="1">
      <c r="D352" s="36">
        <v>350</v>
      </c>
      <c r="E352" s="37">
        <v>2273</v>
      </c>
      <c r="F352" s="38" t="s">
        <v>12023</v>
      </c>
      <c r="G352" s="38" t="s">
        <v>9576</v>
      </c>
      <c r="H352" s="38" t="s">
        <v>12020</v>
      </c>
      <c r="I352" s="37">
        <v>2</v>
      </c>
      <c r="J352" s="56">
        <v>44645</v>
      </c>
    </row>
    <row r="353" spans="4:10" ht="15.6" customHeight="1">
      <c r="D353" s="36">
        <v>351</v>
      </c>
      <c r="E353" s="37" t="s">
        <v>56</v>
      </c>
      <c r="F353" s="38" t="s">
        <v>10397</v>
      </c>
      <c r="G353" s="38" t="s">
        <v>9576</v>
      </c>
      <c r="H353" s="38" t="s">
        <v>9</v>
      </c>
      <c r="I353" s="37">
        <v>2</v>
      </c>
      <c r="J353" s="56">
        <v>44645</v>
      </c>
    </row>
    <row r="354" spans="4:10" ht="15.6" customHeight="1">
      <c r="D354" s="36">
        <v>352</v>
      </c>
      <c r="E354" s="37">
        <v>2349</v>
      </c>
      <c r="F354" s="38" t="s">
        <v>12024</v>
      </c>
      <c r="G354" s="38" t="s">
        <v>9576</v>
      </c>
      <c r="H354" s="38" t="s">
        <v>9</v>
      </c>
      <c r="I354" s="37">
        <v>2</v>
      </c>
      <c r="J354" s="56">
        <v>44645</v>
      </c>
    </row>
    <row r="355" spans="4:10" ht="15.6" customHeight="1">
      <c r="D355" s="36">
        <v>353</v>
      </c>
      <c r="E355" s="58">
        <v>4784</v>
      </c>
      <c r="F355" s="59" t="s">
        <v>11131</v>
      </c>
      <c r="G355" s="59" t="s">
        <v>9576</v>
      </c>
      <c r="H355" s="59" t="s">
        <v>9</v>
      </c>
      <c r="I355" s="37">
        <v>2</v>
      </c>
      <c r="J355" s="56">
        <v>44645</v>
      </c>
    </row>
    <row r="356" spans="4:10" ht="15.6" customHeight="1">
      <c r="D356" s="36">
        <v>354</v>
      </c>
      <c r="E356" s="37">
        <v>2510</v>
      </c>
      <c r="F356" s="38" t="s">
        <v>12025</v>
      </c>
      <c r="G356" s="38" t="s">
        <v>10978</v>
      </c>
      <c r="H356" s="38" t="s">
        <v>11051</v>
      </c>
      <c r="I356" s="37">
        <v>2</v>
      </c>
      <c r="J356" s="56">
        <v>44645</v>
      </c>
    </row>
    <row r="357" spans="4:10" ht="15.6" customHeight="1">
      <c r="D357" s="36">
        <v>355</v>
      </c>
      <c r="E357" s="37">
        <v>2552</v>
      </c>
      <c r="F357" s="38" t="s">
        <v>12026</v>
      </c>
      <c r="G357" s="38" t="s">
        <v>10978</v>
      </c>
      <c r="H357" s="38" t="s">
        <v>11051</v>
      </c>
      <c r="I357" s="37">
        <v>2</v>
      </c>
      <c r="J357" s="56">
        <v>44645</v>
      </c>
    </row>
    <row r="358" spans="4:10" ht="15.6" customHeight="1">
      <c r="D358" s="36">
        <v>356</v>
      </c>
      <c r="E358" s="37">
        <v>4169</v>
      </c>
      <c r="F358" s="38" t="s">
        <v>12027</v>
      </c>
      <c r="G358" s="38" t="s">
        <v>10997</v>
      </c>
      <c r="H358" s="38" t="s">
        <v>11164</v>
      </c>
      <c r="I358" s="37">
        <v>2</v>
      </c>
      <c r="J358" s="56">
        <v>44645</v>
      </c>
    </row>
    <row r="359" spans="4:10" ht="15.6" customHeight="1">
      <c r="D359" s="36">
        <v>357</v>
      </c>
      <c r="E359" s="37">
        <v>2781</v>
      </c>
      <c r="F359" s="38" t="s">
        <v>12028</v>
      </c>
      <c r="G359" s="38" t="s">
        <v>10997</v>
      </c>
      <c r="H359" s="38" t="s">
        <v>11164</v>
      </c>
      <c r="I359" s="37">
        <v>2</v>
      </c>
      <c r="J359" s="56">
        <v>44645</v>
      </c>
    </row>
    <row r="360" spans="4:10" ht="15.6" customHeight="1">
      <c r="D360" s="36">
        <v>358</v>
      </c>
      <c r="E360" s="37">
        <v>3356</v>
      </c>
      <c r="F360" s="38" t="s">
        <v>12029</v>
      </c>
      <c r="G360" s="38" t="s">
        <v>10997</v>
      </c>
      <c r="H360" s="38" t="s">
        <v>11164</v>
      </c>
      <c r="I360" s="37">
        <v>2</v>
      </c>
      <c r="J360" s="56">
        <v>44645</v>
      </c>
    </row>
    <row r="361" spans="4:10" ht="15.6" customHeight="1">
      <c r="D361" s="36">
        <v>359</v>
      </c>
      <c r="E361" s="37">
        <v>2259</v>
      </c>
      <c r="F361" s="38" t="s">
        <v>12030</v>
      </c>
      <c r="G361" s="38" t="s">
        <v>9576</v>
      </c>
      <c r="H361" s="38" t="s">
        <v>9</v>
      </c>
      <c r="I361" s="37">
        <v>2</v>
      </c>
      <c r="J361" s="56">
        <v>44649</v>
      </c>
    </row>
    <row r="362" spans="4:10" ht="15.6" customHeight="1">
      <c r="D362" s="36">
        <v>360</v>
      </c>
      <c r="E362" s="37">
        <v>3337</v>
      </c>
      <c r="F362" s="38" t="s">
        <v>12031</v>
      </c>
      <c r="G362" s="38" t="s">
        <v>10986</v>
      </c>
      <c r="H362" s="38" t="s">
        <v>11613</v>
      </c>
      <c r="I362" s="37">
        <v>2</v>
      </c>
      <c r="J362" s="56">
        <v>44649</v>
      </c>
    </row>
    <row r="363" spans="4:10" ht="15.6" customHeight="1">
      <c r="D363" s="36">
        <v>361</v>
      </c>
      <c r="E363" s="37">
        <v>2846</v>
      </c>
      <c r="F363" s="38" t="s">
        <v>12032</v>
      </c>
      <c r="G363" s="38" t="s">
        <v>11058</v>
      </c>
      <c r="H363" s="38" t="s">
        <v>11689</v>
      </c>
      <c r="I363" s="37">
        <v>2</v>
      </c>
      <c r="J363" s="56">
        <v>44650</v>
      </c>
    </row>
    <row r="364" spans="4:10" ht="15.6" customHeight="1">
      <c r="D364" s="36">
        <v>362</v>
      </c>
      <c r="E364" s="37">
        <v>2602</v>
      </c>
      <c r="F364" s="38" t="s">
        <v>12033</v>
      </c>
      <c r="G364" s="38" t="s">
        <v>10995</v>
      </c>
      <c r="H364" s="38" t="s">
        <v>12034</v>
      </c>
      <c r="I364" s="37">
        <v>2</v>
      </c>
      <c r="J364" s="56">
        <v>44652</v>
      </c>
    </row>
    <row r="365" spans="4:10" ht="15.6" customHeight="1">
      <c r="D365" s="36">
        <v>363</v>
      </c>
      <c r="E365" s="37">
        <v>2457</v>
      </c>
      <c r="F365" s="38" t="s">
        <v>12035</v>
      </c>
      <c r="G365" s="38" t="s">
        <v>10939</v>
      </c>
      <c r="H365" s="38" t="s">
        <v>10952</v>
      </c>
      <c r="I365" s="37">
        <v>2</v>
      </c>
      <c r="J365" s="56">
        <v>44662</v>
      </c>
    </row>
    <row r="366" spans="4:10" ht="15.6" customHeight="1">
      <c r="D366" s="36">
        <v>364</v>
      </c>
      <c r="E366" s="37">
        <v>2636</v>
      </c>
      <c r="F366" s="38" t="s">
        <v>12036</v>
      </c>
      <c r="G366" s="38" t="s">
        <v>11023</v>
      </c>
      <c r="H366" s="38" t="s">
        <v>11850</v>
      </c>
      <c r="I366" s="37">
        <v>2</v>
      </c>
      <c r="J366" s="56">
        <v>44663</v>
      </c>
    </row>
    <row r="367" spans="4:10" ht="15.6" customHeight="1">
      <c r="D367" s="36">
        <v>365</v>
      </c>
      <c r="E367" s="37">
        <v>2380</v>
      </c>
      <c r="F367" s="38" t="s">
        <v>12037</v>
      </c>
      <c r="G367" s="38" t="s">
        <v>9576</v>
      </c>
      <c r="H367" s="38" t="s">
        <v>18</v>
      </c>
      <c r="I367" s="37">
        <v>2</v>
      </c>
      <c r="J367" s="56">
        <v>44669</v>
      </c>
    </row>
    <row r="368" spans="4:10" ht="15.6" customHeight="1">
      <c r="D368" s="36">
        <v>366</v>
      </c>
      <c r="E368" s="37">
        <v>2941</v>
      </c>
      <c r="F368" s="38" t="s">
        <v>12038</v>
      </c>
      <c r="G368" s="38" t="s">
        <v>9576</v>
      </c>
      <c r="H368" s="38" t="s">
        <v>18</v>
      </c>
      <c r="I368" s="37">
        <v>2</v>
      </c>
      <c r="J368" s="56">
        <v>44669</v>
      </c>
    </row>
    <row r="369" spans="4:10" ht="15.6" customHeight="1">
      <c r="D369" s="36">
        <v>367</v>
      </c>
      <c r="E369" s="37">
        <v>3840</v>
      </c>
      <c r="F369" s="38" t="s">
        <v>826</v>
      </c>
      <c r="G369" s="38" t="s">
        <v>9576</v>
      </c>
      <c r="H369" s="38" t="s">
        <v>9</v>
      </c>
      <c r="I369" s="37">
        <v>2</v>
      </c>
      <c r="J369" s="56">
        <v>44669</v>
      </c>
    </row>
    <row r="370" spans="4:10" ht="15.6" customHeight="1">
      <c r="D370" s="36">
        <v>368</v>
      </c>
      <c r="E370" s="37">
        <v>4029</v>
      </c>
      <c r="F370" s="38" t="s">
        <v>2318</v>
      </c>
      <c r="G370" s="38" t="s">
        <v>9576</v>
      </c>
      <c r="H370" s="38" t="s">
        <v>9</v>
      </c>
      <c r="I370" s="37">
        <v>2</v>
      </c>
      <c r="J370" s="56">
        <v>44669</v>
      </c>
    </row>
    <row r="371" spans="4:10" ht="15.6" customHeight="1">
      <c r="D371" s="36">
        <v>369</v>
      </c>
      <c r="E371" s="37">
        <v>4560</v>
      </c>
      <c r="F371" s="38" t="s">
        <v>263</v>
      </c>
      <c r="G371" s="38" t="s">
        <v>9576</v>
      </c>
      <c r="H371" s="38" t="s">
        <v>9</v>
      </c>
      <c r="I371" s="37">
        <v>2</v>
      </c>
      <c r="J371" s="56">
        <v>44669</v>
      </c>
    </row>
    <row r="372" spans="4:10" ht="15.6" customHeight="1">
      <c r="D372" s="36">
        <v>370</v>
      </c>
      <c r="E372" s="37">
        <v>4841</v>
      </c>
      <c r="F372" s="38" t="s">
        <v>12039</v>
      </c>
      <c r="G372" s="38" t="s">
        <v>10986</v>
      </c>
      <c r="H372" s="38" t="s">
        <v>12040</v>
      </c>
      <c r="I372" s="37">
        <v>2</v>
      </c>
      <c r="J372" s="56">
        <v>44669</v>
      </c>
    </row>
    <row r="373" spans="4:10" ht="15.6" customHeight="1">
      <c r="D373" s="36">
        <v>371</v>
      </c>
      <c r="E373" s="37">
        <v>4079</v>
      </c>
      <c r="F373" s="38" t="s">
        <v>12041</v>
      </c>
      <c r="G373" s="38" t="s">
        <v>10986</v>
      </c>
      <c r="H373" s="38" t="s">
        <v>12040</v>
      </c>
      <c r="I373" s="37">
        <v>2</v>
      </c>
      <c r="J373" s="56">
        <v>44669</v>
      </c>
    </row>
    <row r="374" spans="4:10" ht="15.6" customHeight="1">
      <c r="D374" s="36">
        <v>372</v>
      </c>
      <c r="E374" s="37">
        <v>3163</v>
      </c>
      <c r="F374" s="38" t="s">
        <v>12042</v>
      </c>
      <c r="G374" s="38" t="s">
        <v>10986</v>
      </c>
      <c r="H374" s="38" t="s">
        <v>12040</v>
      </c>
      <c r="I374" s="37">
        <v>2</v>
      </c>
      <c r="J374" s="56">
        <v>44669</v>
      </c>
    </row>
    <row r="375" spans="4:10" ht="15.6" customHeight="1">
      <c r="D375" s="36">
        <v>373</v>
      </c>
      <c r="E375" s="37">
        <v>3540</v>
      </c>
      <c r="F375" s="38" t="s">
        <v>12043</v>
      </c>
      <c r="G375" s="38" t="s">
        <v>10960</v>
      </c>
      <c r="H375" s="38" t="s">
        <v>12044</v>
      </c>
      <c r="I375" s="37">
        <v>2</v>
      </c>
      <c r="J375" s="56">
        <v>44669</v>
      </c>
    </row>
    <row r="376" spans="4:10" ht="15.6" customHeight="1">
      <c r="D376" s="36">
        <v>374</v>
      </c>
      <c r="E376" s="37">
        <v>4821</v>
      </c>
      <c r="F376" s="38" t="s">
        <v>12045</v>
      </c>
      <c r="G376" s="38" t="s">
        <v>10960</v>
      </c>
      <c r="H376" s="38" t="s">
        <v>12044</v>
      </c>
      <c r="I376" s="37">
        <v>2</v>
      </c>
      <c r="J376" s="56">
        <v>44669</v>
      </c>
    </row>
    <row r="377" spans="4:10" ht="15.6" customHeight="1">
      <c r="D377" s="36">
        <v>375</v>
      </c>
      <c r="E377" s="37">
        <v>3135</v>
      </c>
      <c r="F377" s="38" t="s">
        <v>12046</v>
      </c>
      <c r="G377" s="38" t="s">
        <v>10960</v>
      </c>
      <c r="H377" s="38" t="s">
        <v>12044</v>
      </c>
      <c r="I377" s="37">
        <v>2</v>
      </c>
      <c r="J377" s="56">
        <v>44669</v>
      </c>
    </row>
    <row r="378" spans="4:10" ht="15.6" customHeight="1">
      <c r="D378" s="36">
        <v>376</v>
      </c>
      <c r="E378" s="37">
        <v>4165</v>
      </c>
      <c r="F378" s="38" t="s">
        <v>12047</v>
      </c>
      <c r="G378" s="38" t="s">
        <v>10997</v>
      </c>
      <c r="H378" s="38" t="s">
        <v>12017</v>
      </c>
      <c r="I378" s="37">
        <v>2</v>
      </c>
      <c r="J378" s="56">
        <v>44669</v>
      </c>
    </row>
    <row r="379" spans="4:10" ht="15.6" customHeight="1">
      <c r="D379" s="36">
        <v>377</v>
      </c>
      <c r="E379" s="37">
        <v>2999</v>
      </c>
      <c r="F379" s="38" t="s">
        <v>12048</v>
      </c>
      <c r="G379" s="38" t="s">
        <v>10997</v>
      </c>
      <c r="H379" s="38" t="s">
        <v>12017</v>
      </c>
      <c r="I379" s="37">
        <v>3</v>
      </c>
      <c r="J379" s="56">
        <v>44669</v>
      </c>
    </row>
    <row r="380" spans="4:10" ht="15.6" customHeight="1">
      <c r="D380" s="36">
        <v>378</v>
      </c>
      <c r="E380" s="37">
        <v>3082</v>
      </c>
      <c r="F380" s="38" t="s">
        <v>12049</v>
      </c>
      <c r="G380" s="38" t="s">
        <v>9576</v>
      </c>
      <c r="H380" s="38" t="s">
        <v>18</v>
      </c>
      <c r="I380" s="37">
        <v>2</v>
      </c>
      <c r="J380" s="56">
        <v>44670</v>
      </c>
    </row>
    <row r="381" spans="4:10" ht="15.6" customHeight="1">
      <c r="D381" s="36">
        <v>379</v>
      </c>
      <c r="E381" s="37">
        <v>3968</v>
      </c>
      <c r="F381" s="38" t="s">
        <v>12050</v>
      </c>
      <c r="G381" s="38" t="s">
        <v>9576</v>
      </c>
      <c r="H381" s="38" t="s">
        <v>18</v>
      </c>
      <c r="I381" s="37">
        <v>2</v>
      </c>
      <c r="J381" s="56">
        <v>44670</v>
      </c>
    </row>
    <row r="382" spans="4:10" ht="15.6" customHeight="1">
      <c r="D382" s="36">
        <v>380</v>
      </c>
      <c r="E382" s="37">
        <v>2209</v>
      </c>
      <c r="F382" s="38" t="s">
        <v>10420</v>
      </c>
      <c r="G382" s="38" t="s">
        <v>9576</v>
      </c>
      <c r="H382" s="38" t="s">
        <v>9</v>
      </c>
      <c r="I382" s="37">
        <v>2</v>
      </c>
      <c r="J382" s="56">
        <v>44670</v>
      </c>
    </row>
    <row r="383" spans="4:10" ht="15.6" customHeight="1">
      <c r="D383" s="36">
        <v>381</v>
      </c>
      <c r="E383" s="37">
        <v>2543</v>
      </c>
      <c r="F383" s="38" t="s">
        <v>12051</v>
      </c>
      <c r="G383" s="38" t="s">
        <v>9576</v>
      </c>
      <c r="H383" s="38" t="s">
        <v>9</v>
      </c>
      <c r="I383" s="37">
        <v>2</v>
      </c>
      <c r="J383" s="56">
        <v>44670</v>
      </c>
    </row>
    <row r="384" spans="4:10" ht="15.6" customHeight="1">
      <c r="D384" s="36">
        <v>382</v>
      </c>
      <c r="E384" s="37">
        <v>3362</v>
      </c>
      <c r="F384" s="38" t="s">
        <v>10416</v>
      </c>
      <c r="G384" s="38" t="s">
        <v>9576</v>
      </c>
      <c r="H384" s="38" t="s">
        <v>9</v>
      </c>
      <c r="I384" s="37">
        <v>2</v>
      </c>
      <c r="J384" s="56">
        <v>44670</v>
      </c>
    </row>
    <row r="385" spans="4:10" ht="15.6" customHeight="1">
      <c r="D385" s="36">
        <v>383</v>
      </c>
      <c r="E385" s="37" t="s">
        <v>87</v>
      </c>
      <c r="F385" s="38" t="s">
        <v>12052</v>
      </c>
      <c r="G385" s="38" t="s">
        <v>9576</v>
      </c>
      <c r="H385" s="38" t="s">
        <v>9</v>
      </c>
      <c r="I385" s="37">
        <v>2</v>
      </c>
      <c r="J385" s="56">
        <v>44670</v>
      </c>
    </row>
    <row r="386" spans="4:10" ht="15.6" customHeight="1">
      <c r="D386" s="36">
        <v>384</v>
      </c>
      <c r="E386" s="37">
        <v>3579</v>
      </c>
      <c r="F386" s="38" t="s">
        <v>12053</v>
      </c>
      <c r="G386" s="38" t="s">
        <v>10986</v>
      </c>
      <c r="H386" s="38" t="s">
        <v>12040</v>
      </c>
      <c r="I386" s="37">
        <v>2</v>
      </c>
      <c r="J386" s="56">
        <v>44670</v>
      </c>
    </row>
    <row r="387" spans="4:10" ht="15.6" customHeight="1">
      <c r="D387" s="36">
        <v>385</v>
      </c>
      <c r="E387" s="37">
        <v>3389</v>
      </c>
      <c r="F387" s="38" t="s">
        <v>12054</v>
      </c>
      <c r="G387" s="38" t="s">
        <v>10986</v>
      </c>
      <c r="H387" s="38" t="s">
        <v>12040</v>
      </c>
      <c r="I387" s="37">
        <v>2</v>
      </c>
      <c r="J387" s="56">
        <v>44670</v>
      </c>
    </row>
    <row r="388" spans="4:10" ht="15.6" customHeight="1">
      <c r="D388" s="36">
        <v>386</v>
      </c>
      <c r="E388" s="37">
        <v>2675</v>
      </c>
      <c r="F388" s="38" t="s">
        <v>12055</v>
      </c>
      <c r="G388" s="38" t="s">
        <v>10986</v>
      </c>
      <c r="H388" s="38" t="s">
        <v>12040</v>
      </c>
      <c r="I388" s="37">
        <v>2</v>
      </c>
      <c r="J388" s="56">
        <v>44670</v>
      </c>
    </row>
    <row r="389" spans="4:10" ht="15.6" customHeight="1">
      <c r="D389" s="36">
        <v>387</v>
      </c>
      <c r="E389" s="37">
        <v>3095</v>
      </c>
      <c r="F389" s="38" t="s">
        <v>12056</v>
      </c>
      <c r="G389" s="38" t="s">
        <v>10960</v>
      </c>
      <c r="H389" s="38" t="s">
        <v>12044</v>
      </c>
      <c r="I389" s="37">
        <v>2</v>
      </c>
      <c r="J389" s="56">
        <v>44670</v>
      </c>
    </row>
    <row r="390" spans="4:10" ht="15.6" customHeight="1">
      <c r="D390" s="36">
        <v>388</v>
      </c>
      <c r="E390" s="37">
        <v>4961</v>
      </c>
      <c r="F390" s="38" t="s">
        <v>12057</v>
      </c>
      <c r="G390" s="38" t="s">
        <v>10960</v>
      </c>
      <c r="H390" s="38" t="s">
        <v>12044</v>
      </c>
      <c r="I390" s="37">
        <v>2</v>
      </c>
      <c r="J390" s="56">
        <v>44670</v>
      </c>
    </row>
    <row r="391" spans="4:10" ht="15.6" customHeight="1">
      <c r="D391" s="36">
        <v>389</v>
      </c>
      <c r="E391" s="37">
        <v>4665</v>
      </c>
      <c r="F391" s="38" t="s">
        <v>12058</v>
      </c>
      <c r="G391" s="38" t="s">
        <v>10960</v>
      </c>
      <c r="H391" s="38" t="s">
        <v>12059</v>
      </c>
      <c r="I391" s="37">
        <v>2</v>
      </c>
      <c r="J391" s="56">
        <v>44670</v>
      </c>
    </row>
    <row r="392" spans="4:10" ht="15.6" customHeight="1">
      <c r="D392" s="36">
        <v>390</v>
      </c>
      <c r="E392" s="37">
        <v>3731</v>
      </c>
      <c r="F392" s="38" t="s">
        <v>12060</v>
      </c>
      <c r="G392" s="38" t="s">
        <v>10939</v>
      </c>
      <c r="H392" s="38" t="s">
        <v>11572</v>
      </c>
      <c r="I392" s="37">
        <v>3</v>
      </c>
      <c r="J392" s="56">
        <v>44671</v>
      </c>
    </row>
    <row r="393" spans="4:10" ht="15.6" customHeight="1">
      <c r="D393" s="36">
        <v>391</v>
      </c>
      <c r="E393" s="37">
        <v>4234</v>
      </c>
      <c r="F393" s="38" t="s">
        <v>12061</v>
      </c>
      <c r="G393" s="38" t="s">
        <v>10939</v>
      </c>
      <c r="H393" s="38" t="s">
        <v>11572</v>
      </c>
      <c r="I393" s="37">
        <v>3</v>
      </c>
      <c r="J393" s="56">
        <v>44671</v>
      </c>
    </row>
    <row r="394" spans="4:10" ht="15.6" customHeight="1">
      <c r="D394" s="36">
        <v>392</v>
      </c>
      <c r="E394" s="37" t="s">
        <v>3525</v>
      </c>
      <c r="F394" s="38" t="s">
        <v>3526</v>
      </c>
      <c r="G394" s="38" t="s">
        <v>9576</v>
      </c>
      <c r="H394" s="38" t="s">
        <v>11320</v>
      </c>
      <c r="I394" s="37">
        <v>2</v>
      </c>
      <c r="J394" s="56">
        <v>44671</v>
      </c>
    </row>
    <row r="395" spans="4:10" ht="15.6" customHeight="1">
      <c r="D395" s="36">
        <v>393</v>
      </c>
      <c r="E395" s="37">
        <v>4241</v>
      </c>
      <c r="F395" s="38" t="s">
        <v>12062</v>
      </c>
      <c r="G395" s="38" t="s">
        <v>9576</v>
      </c>
      <c r="H395" s="38" t="s">
        <v>9</v>
      </c>
      <c r="I395" s="37">
        <v>2</v>
      </c>
      <c r="J395" s="56">
        <v>44671</v>
      </c>
    </row>
    <row r="396" spans="4:10" ht="15.6" customHeight="1">
      <c r="D396" s="36">
        <v>394</v>
      </c>
      <c r="E396" s="37">
        <v>4352</v>
      </c>
      <c r="F396" s="38" t="s">
        <v>830</v>
      </c>
      <c r="G396" s="38" t="s">
        <v>9576</v>
      </c>
      <c r="H396" s="38" t="s">
        <v>9</v>
      </c>
      <c r="I396" s="37">
        <v>2</v>
      </c>
      <c r="J396" s="56">
        <v>44671</v>
      </c>
    </row>
    <row r="397" spans="4:10" ht="15.6" customHeight="1">
      <c r="D397" s="36">
        <v>395</v>
      </c>
      <c r="E397" s="37">
        <v>4397</v>
      </c>
      <c r="F397" s="38" t="s">
        <v>822</v>
      </c>
      <c r="G397" s="38" t="s">
        <v>9576</v>
      </c>
      <c r="H397" s="38" t="s">
        <v>9</v>
      </c>
      <c r="I397" s="37">
        <v>2</v>
      </c>
      <c r="J397" s="56">
        <v>44671</v>
      </c>
    </row>
    <row r="398" spans="4:10" ht="15.6" customHeight="1">
      <c r="D398" s="36">
        <v>396</v>
      </c>
      <c r="E398" s="37" t="s">
        <v>98</v>
      </c>
      <c r="F398" s="38" t="s">
        <v>12063</v>
      </c>
      <c r="G398" s="38" t="s">
        <v>9576</v>
      </c>
      <c r="H398" s="38" t="s">
        <v>9</v>
      </c>
      <c r="I398" s="37">
        <v>2</v>
      </c>
      <c r="J398" s="56">
        <v>44671</v>
      </c>
    </row>
    <row r="399" spans="4:10" ht="15.6" customHeight="1">
      <c r="D399" s="36">
        <v>397</v>
      </c>
      <c r="E399" s="37">
        <v>4058</v>
      </c>
      <c r="F399" s="38" t="s">
        <v>12064</v>
      </c>
      <c r="G399" s="38" t="s">
        <v>10969</v>
      </c>
      <c r="H399" s="38" t="s">
        <v>12065</v>
      </c>
      <c r="I399" s="37">
        <v>2</v>
      </c>
      <c r="J399" s="56">
        <v>44671</v>
      </c>
    </row>
    <row r="400" spans="4:10" ht="15.6" customHeight="1">
      <c r="D400" s="36">
        <v>398</v>
      </c>
      <c r="E400" s="37">
        <v>3549</v>
      </c>
      <c r="F400" s="38" t="s">
        <v>10976</v>
      </c>
      <c r="G400" s="38" t="s">
        <v>10969</v>
      </c>
      <c r="H400" s="38" t="s">
        <v>12066</v>
      </c>
      <c r="I400" s="37">
        <v>2</v>
      </c>
      <c r="J400" s="56">
        <v>44671</v>
      </c>
    </row>
    <row r="401" spans="4:10" ht="15.6" customHeight="1">
      <c r="D401" s="36">
        <v>399</v>
      </c>
      <c r="E401" s="37">
        <v>3249</v>
      </c>
      <c r="F401" s="38" t="s">
        <v>11145</v>
      </c>
      <c r="G401" s="38" t="s">
        <v>10960</v>
      </c>
      <c r="H401" s="38" t="s">
        <v>12067</v>
      </c>
      <c r="I401" s="37">
        <v>2</v>
      </c>
      <c r="J401" s="56">
        <v>44671</v>
      </c>
    </row>
    <row r="402" spans="4:10" ht="15.6" customHeight="1">
      <c r="D402" s="36">
        <v>400</v>
      </c>
      <c r="E402" s="37">
        <v>4337</v>
      </c>
      <c r="F402" s="38" t="s">
        <v>12068</v>
      </c>
      <c r="G402" s="38" t="s">
        <v>10960</v>
      </c>
      <c r="H402" s="38" t="s">
        <v>12067</v>
      </c>
      <c r="I402" s="37">
        <v>2</v>
      </c>
      <c r="J402" s="56">
        <v>44671</v>
      </c>
    </row>
    <row r="403" spans="4:10" ht="15.6" customHeight="1">
      <c r="D403" s="36">
        <v>401</v>
      </c>
      <c r="E403" s="37" t="s">
        <v>11245</v>
      </c>
      <c r="F403" s="38" t="s">
        <v>11246</v>
      </c>
      <c r="G403" s="38" t="s">
        <v>9576</v>
      </c>
      <c r="H403" s="38" t="s">
        <v>11320</v>
      </c>
      <c r="I403" s="37">
        <v>2</v>
      </c>
      <c r="J403" s="56">
        <v>44672</v>
      </c>
    </row>
    <row r="404" spans="4:10" ht="15.6" customHeight="1">
      <c r="D404" s="36">
        <v>402</v>
      </c>
      <c r="E404" s="37" t="s">
        <v>12069</v>
      </c>
      <c r="F404" s="38" t="s">
        <v>12070</v>
      </c>
      <c r="G404" s="38" t="s">
        <v>9576</v>
      </c>
      <c r="H404" s="38" t="s">
        <v>11320</v>
      </c>
      <c r="I404" s="37">
        <v>2</v>
      </c>
      <c r="J404" s="56">
        <v>44672</v>
      </c>
    </row>
    <row r="405" spans="4:10" ht="15.6" customHeight="1">
      <c r="D405" s="36">
        <v>403</v>
      </c>
      <c r="E405" s="37">
        <v>2353</v>
      </c>
      <c r="F405" s="38" t="s">
        <v>3516</v>
      </c>
      <c r="G405" s="38" t="s">
        <v>9576</v>
      </c>
      <c r="H405" s="38" t="s">
        <v>11320</v>
      </c>
      <c r="I405" s="37">
        <v>2</v>
      </c>
      <c r="J405" s="56">
        <v>44672</v>
      </c>
    </row>
    <row r="406" spans="4:10" ht="15.6" customHeight="1">
      <c r="D406" s="36">
        <v>404</v>
      </c>
      <c r="E406" s="37">
        <v>3623</v>
      </c>
      <c r="F406" s="38" t="s">
        <v>12071</v>
      </c>
      <c r="G406" s="38" t="s">
        <v>9576</v>
      </c>
      <c r="H406" s="38" t="s">
        <v>9</v>
      </c>
      <c r="I406" s="37">
        <v>2</v>
      </c>
      <c r="J406" s="56">
        <v>44672</v>
      </c>
    </row>
    <row r="407" spans="4:10" ht="15.6" customHeight="1">
      <c r="D407" s="36">
        <v>405</v>
      </c>
      <c r="E407" s="37">
        <v>4388</v>
      </c>
      <c r="F407" s="38" t="s">
        <v>1373</v>
      </c>
      <c r="G407" s="38" t="s">
        <v>9576</v>
      </c>
      <c r="H407" s="38" t="s">
        <v>9</v>
      </c>
      <c r="I407" s="37">
        <v>2</v>
      </c>
      <c r="J407" s="56">
        <v>44672</v>
      </c>
    </row>
    <row r="408" spans="4:10" ht="15.6" customHeight="1">
      <c r="D408" s="36">
        <v>406</v>
      </c>
      <c r="E408" s="37" t="s">
        <v>84</v>
      </c>
      <c r="F408" s="38" t="s">
        <v>12072</v>
      </c>
      <c r="G408" s="38" t="s">
        <v>9576</v>
      </c>
      <c r="H408" s="38" t="s">
        <v>9</v>
      </c>
      <c r="I408" s="37">
        <v>2</v>
      </c>
      <c r="J408" s="56">
        <v>44672</v>
      </c>
    </row>
    <row r="409" spans="4:10" ht="15.6" customHeight="1">
      <c r="D409" s="36">
        <v>407</v>
      </c>
      <c r="E409" s="37">
        <v>4075</v>
      </c>
      <c r="F409" s="38" t="s">
        <v>12073</v>
      </c>
      <c r="G409" s="38" t="s">
        <v>10969</v>
      </c>
      <c r="H409" s="38" t="s">
        <v>12074</v>
      </c>
      <c r="I409" s="37">
        <v>2</v>
      </c>
      <c r="J409" s="56">
        <v>44672</v>
      </c>
    </row>
    <row r="410" spans="4:10" ht="15.6" customHeight="1">
      <c r="D410" s="36">
        <v>408</v>
      </c>
      <c r="E410" s="37">
        <v>2788</v>
      </c>
      <c r="F410" s="38" t="s">
        <v>12075</v>
      </c>
      <c r="G410" s="38" t="s">
        <v>10969</v>
      </c>
      <c r="H410" s="38" t="s">
        <v>12076</v>
      </c>
      <c r="I410" s="37">
        <v>2</v>
      </c>
      <c r="J410" s="56">
        <v>44672</v>
      </c>
    </row>
    <row r="411" spans="4:10" ht="15.6" customHeight="1">
      <c r="D411" s="36">
        <v>409</v>
      </c>
      <c r="E411" s="37">
        <v>4526</v>
      </c>
      <c r="F411" s="38" t="s">
        <v>12077</v>
      </c>
      <c r="G411" s="38" t="s">
        <v>10997</v>
      </c>
      <c r="H411" s="38" t="s">
        <v>11259</v>
      </c>
      <c r="I411" s="37">
        <v>2</v>
      </c>
      <c r="J411" s="56">
        <v>44672</v>
      </c>
    </row>
    <row r="412" spans="4:10" ht="15.6" customHeight="1">
      <c r="D412" s="36">
        <v>410</v>
      </c>
      <c r="E412" s="37">
        <v>4051</v>
      </c>
      <c r="F412" s="38" t="s">
        <v>12078</v>
      </c>
      <c r="G412" s="38" t="s">
        <v>10997</v>
      </c>
      <c r="H412" s="38" t="s">
        <v>11259</v>
      </c>
      <c r="I412" s="37">
        <v>2</v>
      </c>
      <c r="J412" s="56">
        <v>44672</v>
      </c>
    </row>
    <row r="413" spans="4:10" ht="15.6" customHeight="1">
      <c r="D413" s="36">
        <v>411</v>
      </c>
      <c r="E413" s="37">
        <v>3817</v>
      </c>
      <c r="F413" s="38" t="s">
        <v>12079</v>
      </c>
      <c r="G413" s="38" t="s">
        <v>10997</v>
      </c>
      <c r="H413" s="38" t="s">
        <v>11259</v>
      </c>
      <c r="I413" s="37">
        <v>2</v>
      </c>
      <c r="J413" s="56">
        <v>44672</v>
      </c>
    </row>
    <row r="414" spans="4:10" ht="15.6" customHeight="1">
      <c r="D414" s="36">
        <v>412</v>
      </c>
      <c r="E414" s="37">
        <v>3441</v>
      </c>
      <c r="F414" s="38" t="s">
        <v>12080</v>
      </c>
      <c r="G414" s="38" t="s">
        <v>9576</v>
      </c>
      <c r="H414" s="38" t="s">
        <v>11320</v>
      </c>
      <c r="I414" s="37">
        <v>2</v>
      </c>
      <c r="J414" s="56">
        <v>44673</v>
      </c>
    </row>
    <row r="415" spans="4:10" ht="15.6" customHeight="1">
      <c r="D415" s="36">
        <v>413</v>
      </c>
      <c r="E415" s="37">
        <v>3534</v>
      </c>
      <c r="F415" s="38" t="s">
        <v>12081</v>
      </c>
      <c r="G415" s="38" t="s">
        <v>9576</v>
      </c>
      <c r="H415" s="38" t="s">
        <v>11320</v>
      </c>
      <c r="I415" s="37">
        <v>2</v>
      </c>
      <c r="J415" s="56">
        <v>44673</v>
      </c>
    </row>
    <row r="416" spans="4:10" ht="15.6" customHeight="1">
      <c r="D416" s="36">
        <v>414</v>
      </c>
      <c r="E416" s="37">
        <v>3973</v>
      </c>
      <c r="F416" s="38" t="s">
        <v>12082</v>
      </c>
      <c r="G416" s="38" t="s">
        <v>9576</v>
      </c>
      <c r="H416" s="38" t="s">
        <v>11320</v>
      </c>
      <c r="I416" s="37">
        <v>2</v>
      </c>
      <c r="J416" s="56">
        <v>44673</v>
      </c>
    </row>
    <row r="417" spans="4:10" ht="15.6" customHeight="1">
      <c r="D417" s="36">
        <v>415</v>
      </c>
      <c r="E417" s="37">
        <v>4836</v>
      </c>
      <c r="F417" s="38" t="s">
        <v>11303</v>
      </c>
      <c r="G417" s="38" t="s">
        <v>9576</v>
      </c>
      <c r="H417" s="38" t="s">
        <v>9</v>
      </c>
      <c r="I417" s="37">
        <v>2</v>
      </c>
      <c r="J417" s="56">
        <v>44673</v>
      </c>
    </row>
    <row r="418" spans="4:10" ht="15.6" customHeight="1">
      <c r="D418" s="36">
        <v>416</v>
      </c>
      <c r="E418" s="37" t="s">
        <v>68</v>
      </c>
      <c r="F418" s="38" t="s">
        <v>12083</v>
      </c>
      <c r="G418" s="38" t="s">
        <v>9576</v>
      </c>
      <c r="H418" s="38" t="s">
        <v>9</v>
      </c>
      <c r="I418" s="37">
        <v>2</v>
      </c>
      <c r="J418" s="56">
        <v>44673</v>
      </c>
    </row>
    <row r="419" spans="4:10" ht="15.6" customHeight="1">
      <c r="D419" s="36">
        <v>417</v>
      </c>
      <c r="E419" s="37">
        <v>4155</v>
      </c>
      <c r="F419" s="38" t="s">
        <v>12084</v>
      </c>
      <c r="G419" s="38" t="s">
        <v>9576</v>
      </c>
      <c r="H419" s="38" t="s">
        <v>9</v>
      </c>
      <c r="I419" s="37">
        <v>2</v>
      </c>
      <c r="J419" s="56">
        <v>44673</v>
      </c>
    </row>
    <row r="420" spans="4:10" ht="15.6" customHeight="1">
      <c r="D420" s="36">
        <v>418</v>
      </c>
      <c r="E420" s="37">
        <v>3910</v>
      </c>
      <c r="F420" s="38" t="s">
        <v>12085</v>
      </c>
      <c r="G420" s="38" t="s">
        <v>10986</v>
      </c>
      <c r="H420" s="38" t="s">
        <v>12086</v>
      </c>
      <c r="I420" s="37">
        <v>2</v>
      </c>
      <c r="J420" s="56">
        <v>44673</v>
      </c>
    </row>
    <row r="421" spans="4:10" ht="15.6" customHeight="1">
      <c r="D421" s="36">
        <v>419</v>
      </c>
      <c r="E421" s="37">
        <v>4416</v>
      </c>
      <c r="F421" s="38" t="s">
        <v>12087</v>
      </c>
      <c r="G421" s="38" t="s">
        <v>10995</v>
      </c>
      <c r="H421" s="38" t="s">
        <v>11603</v>
      </c>
      <c r="I421" s="37">
        <v>2</v>
      </c>
      <c r="J421" s="56">
        <v>44673</v>
      </c>
    </row>
    <row r="422" spans="4:10" ht="15.6" customHeight="1">
      <c r="D422" s="36">
        <v>420</v>
      </c>
      <c r="E422" s="37">
        <v>3126</v>
      </c>
      <c r="F422" s="38" t="s">
        <v>12088</v>
      </c>
      <c r="G422" s="38" t="s">
        <v>10997</v>
      </c>
      <c r="H422" s="38" t="s">
        <v>12089</v>
      </c>
      <c r="I422" s="37">
        <v>2</v>
      </c>
      <c r="J422" s="56">
        <v>44694</v>
      </c>
    </row>
    <row r="423" spans="4:10" ht="15.6" customHeight="1">
      <c r="D423" s="36">
        <v>421</v>
      </c>
      <c r="E423" s="37">
        <v>4527</v>
      </c>
      <c r="F423" s="38" t="s">
        <v>12090</v>
      </c>
      <c r="G423" s="38" t="s">
        <v>10939</v>
      </c>
      <c r="H423" s="38" t="s">
        <v>11441</v>
      </c>
      <c r="I423" s="37">
        <v>2</v>
      </c>
      <c r="J423" s="56">
        <v>44697</v>
      </c>
    </row>
    <row r="424" spans="4:10" ht="15.6" customHeight="1">
      <c r="D424" s="36">
        <v>422</v>
      </c>
      <c r="E424" s="37" t="s">
        <v>12091</v>
      </c>
      <c r="F424" s="38" t="s">
        <v>12092</v>
      </c>
      <c r="G424" s="38" t="s">
        <v>10939</v>
      </c>
      <c r="H424" s="38" t="s">
        <v>11441</v>
      </c>
      <c r="I424" s="37">
        <v>2</v>
      </c>
      <c r="J424" s="56">
        <v>44697</v>
      </c>
    </row>
    <row r="425" spans="4:10" ht="15.6" customHeight="1">
      <c r="D425" s="36">
        <v>423</v>
      </c>
      <c r="E425" s="37">
        <v>4973</v>
      </c>
      <c r="F425" s="38" t="s">
        <v>12093</v>
      </c>
      <c r="G425" s="38" t="s">
        <v>10939</v>
      </c>
      <c r="H425" s="38" t="s">
        <v>11441</v>
      </c>
      <c r="I425" s="37">
        <v>2</v>
      </c>
      <c r="J425" s="56">
        <v>44697</v>
      </c>
    </row>
    <row r="426" spans="4:10" ht="15.6" customHeight="1">
      <c r="D426" s="36">
        <v>424</v>
      </c>
      <c r="E426" s="37" t="s">
        <v>12094</v>
      </c>
      <c r="F426" s="38" t="s">
        <v>12095</v>
      </c>
      <c r="G426" s="38" t="s">
        <v>10939</v>
      </c>
      <c r="H426" s="38" t="s">
        <v>11441</v>
      </c>
      <c r="I426" s="37">
        <v>2</v>
      </c>
      <c r="J426" s="56">
        <v>44697</v>
      </c>
    </row>
    <row r="427" spans="4:10" ht="15.6" customHeight="1">
      <c r="D427" s="36">
        <v>425</v>
      </c>
      <c r="E427" s="37">
        <v>4658</v>
      </c>
      <c r="F427" s="38" t="s">
        <v>711</v>
      </c>
      <c r="G427" s="38" t="s">
        <v>9576</v>
      </c>
      <c r="H427" s="38" t="s">
        <v>5</v>
      </c>
      <c r="I427" s="37">
        <v>2</v>
      </c>
      <c r="J427" s="56">
        <v>44697</v>
      </c>
    </row>
    <row r="428" spans="4:10" ht="15.6" customHeight="1">
      <c r="D428" s="36">
        <v>426</v>
      </c>
      <c r="E428" s="37" t="s">
        <v>50</v>
      </c>
      <c r="F428" s="38" t="s">
        <v>12096</v>
      </c>
      <c r="G428" s="38" t="s">
        <v>9576</v>
      </c>
      <c r="H428" s="38" t="s">
        <v>5</v>
      </c>
      <c r="I428" s="37">
        <v>2</v>
      </c>
      <c r="J428" s="56">
        <v>44697</v>
      </c>
    </row>
    <row r="429" spans="4:10" ht="15.6" customHeight="1">
      <c r="D429" s="36">
        <v>427</v>
      </c>
      <c r="E429" s="37">
        <v>2318</v>
      </c>
      <c r="F429" s="38" t="s">
        <v>914</v>
      </c>
      <c r="G429" s="38" t="s">
        <v>9576</v>
      </c>
      <c r="H429" s="38" t="s">
        <v>5</v>
      </c>
      <c r="I429" s="37">
        <v>2</v>
      </c>
      <c r="J429" s="56">
        <v>44697</v>
      </c>
    </row>
    <row r="430" spans="4:10" ht="15.6" customHeight="1">
      <c r="D430" s="36">
        <v>428</v>
      </c>
      <c r="E430" s="37">
        <v>2897</v>
      </c>
      <c r="F430" s="38" t="s">
        <v>12097</v>
      </c>
      <c r="G430" s="38" t="s">
        <v>9576</v>
      </c>
      <c r="H430" s="38" t="s">
        <v>5</v>
      </c>
      <c r="I430" s="37">
        <v>2</v>
      </c>
      <c r="J430" s="56">
        <v>44697</v>
      </c>
    </row>
    <row r="431" spans="4:10" ht="15.6" customHeight="1">
      <c r="D431" s="36">
        <v>429</v>
      </c>
      <c r="E431" s="37">
        <v>3015</v>
      </c>
      <c r="F431" s="38" t="s">
        <v>11619</v>
      </c>
      <c r="G431" s="38" t="s">
        <v>10986</v>
      </c>
      <c r="H431" s="38" t="s">
        <v>10988</v>
      </c>
      <c r="I431" s="37">
        <v>2</v>
      </c>
      <c r="J431" s="56">
        <v>44697</v>
      </c>
    </row>
    <row r="432" spans="4:10" ht="15.6" customHeight="1">
      <c r="D432" s="36">
        <v>430</v>
      </c>
      <c r="E432" s="37">
        <v>2057</v>
      </c>
      <c r="F432" s="38" t="s">
        <v>12098</v>
      </c>
      <c r="G432" s="38" t="s">
        <v>10986</v>
      </c>
      <c r="H432" s="38" t="s">
        <v>10988</v>
      </c>
      <c r="I432" s="37">
        <v>2</v>
      </c>
      <c r="J432" s="56">
        <v>44697</v>
      </c>
    </row>
    <row r="433" spans="4:10" ht="15.6" customHeight="1">
      <c r="D433" s="36">
        <v>431</v>
      </c>
      <c r="E433" s="37">
        <v>4120</v>
      </c>
      <c r="F433" s="38" t="s">
        <v>12099</v>
      </c>
      <c r="G433" s="38" t="s">
        <v>10986</v>
      </c>
      <c r="H433" s="38" t="s">
        <v>10988</v>
      </c>
      <c r="I433" s="37">
        <v>2</v>
      </c>
      <c r="J433" s="56">
        <v>44697</v>
      </c>
    </row>
    <row r="434" spans="4:10" ht="15.6" customHeight="1">
      <c r="D434" s="36">
        <v>432</v>
      </c>
      <c r="E434" s="37" t="s">
        <v>12100</v>
      </c>
      <c r="F434" s="38" t="s">
        <v>12101</v>
      </c>
      <c r="G434" s="38" t="s">
        <v>10960</v>
      </c>
      <c r="H434" s="38" t="s">
        <v>11129</v>
      </c>
      <c r="I434" s="37">
        <v>2</v>
      </c>
      <c r="J434" s="56">
        <v>44697</v>
      </c>
    </row>
    <row r="435" spans="4:10" ht="15.6" customHeight="1">
      <c r="D435" s="36">
        <v>433</v>
      </c>
      <c r="E435" s="37">
        <v>2329</v>
      </c>
      <c r="F435" s="38" t="s">
        <v>12102</v>
      </c>
      <c r="G435" s="38" t="s">
        <v>10960</v>
      </c>
      <c r="H435" s="38" t="s">
        <v>11129</v>
      </c>
      <c r="I435" s="37">
        <v>2</v>
      </c>
      <c r="J435" s="56">
        <v>44697</v>
      </c>
    </row>
    <row r="436" spans="4:10" ht="15.6" customHeight="1">
      <c r="D436" s="36">
        <v>434</v>
      </c>
      <c r="E436" s="37">
        <v>3285</v>
      </c>
      <c r="F436" s="38" t="s">
        <v>12103</v>
      </c>
      <c r="G436" s="38" t="s">
        <v>10960</v>
      </c>
      <c r="H436" s="38" t="s">
        <v>11129</v>
      </c>
      <c r="I436" s="37">
        <v>2</v>
      </c>
      <c r="J436" s="56">
        <v>44697</v>
      </c>
    </row>
    <row r="437" spans="4:10" ht="15.6" customHeight="1">
      <c r="D437" s="36">
        <v>435</v>
      </c>
      <c r="E437" s="37">
        <v>3327</v>
      </c>
      <c r="F437" s="38" t="s">
        <v>12104</v>
      </c>
      <c r="G437" s="38" t="s">
        <v>10960</v>
      </c>
      <c r="H437" s="38" t="s">
        <v>11129</v>
      </c>
      <c r="I437" s="37">
        <v>2</v>
      </c>
      <c r="J437" s="56">
        <v>44697</v>
      </c>
    </row>
    <row r="438" spans="4:10" ht="15.6" customHeight="1">
      <c r="D438" s="36">
        <v>436</v>
      </c>
      <c r="E438" s="37">
        <v>4577</v>
      </c>
      <c r="F438" s="38" t="s">
        <v>12105</v>
      </c>
      <c r="G438" s="38" t="s">
        <v>10997</v>
      </c>
      <c r="H438" s="38" t="s">
        <v>11285</v>
      </c>
      <c r="I438" s="37">
        <v>2</v>
      </c>
      <c r="J438" s="56">
        <v>44697</v>
      </c>
    </row>
    <row r="439" spans="4:10" ht="15.6" customHeight="1">
      <c r="D439" s="36">
        <v>437</v>
      </c>
      <c r="E439" s="37">
        <v>4530</v>
      </c>
      <c r="F439" s="38" t="s">
        <v>12106</v>
      </c>
      <c r="G439" s="38" t="s">
        <v>10997</v>
      </c>
      <c r="H439" s="38" t="s">
        <v>11285</v>
      </c>
      <c r="I439" s="37">
        <v>2</v>
      </c>
      <c r="J439" s="56">
        <v>44697</v>
      </c>
    </row>
    <row r="440" spans="4:10" ht="15.6" customHeight="1">
      <c r="D440" s="36">
        <v>438</v>
      </c>
      <c r="E440" s="37">
        <v>3875</v>
      </c>
      <c r="F440" s="38" t="s">
        <v>12107</v>
      </c>
      <c r="G440" s="38" t="s">
        <v>10997</v>
      </c>
      <c r="H440" s="38" t="s">
        <v>11285</v>
      </c>
      <c r="I440" s="37">
        <v>2</v>
      </c>
      <c r="J440" s="56">
        <v>44697</v>
      </c>
    </row>
    <row r="441" spans="4:10" ht="15.6" customHeight="1">
      <c r="D441" s="36">
        <v>439</v>
      </c>
      <c r="E441" s="37">
        <v>2895</v>
      </c>
      <c r="F441" s="38" t="s">
        <v>12108</v>
      </c>
      <c r="G441" s="38" t="s">
        <v>10939</v>
      </c>
      <c r="H441" s="38" t="s">
        <v>10952</v>
      </c>
      <c r="I441" s="37">
        <v>2</v>
      </c>
      <c r="J441" s="56">
        <v>44698</v>
      </c>
    </row>
    <row r="442" spans="4:10" ht="15.6" customHeight="1">
      <c r="D442" s="36">
        <v>440</v>
      </c>
      <c r="E442" s="37">
        <v>3611</v>
      </c>
      <c r="F442" s="38" t="s">
        <v>12109</v>
      </c>
      <c r="G442" s="38" t="s">
        <v>10939</v>
      </c>
      <c r="H442" s="38" t="s">
        <v>10952</v>
      </c>
      <c r="I442" s="37">
        <v>2</v>
      </c>
      <c r="J442" s="56">
        <v>44698</v>
      </c>
    </row>
    <row r="443" spans="4:10" ht="15.6" customHeight="1">
      <c r="D443" s="36">
        <v>441</v>
      </c>
      <c r="E443" s="37">
        <v>4739</v>
      </c>
      <c r="F443" s="38" t="s">
        <v>2162</v>
      </c>
      <c r="G443" s="38" t="s">
        <v>9576</v>
      </c>
      <c r="H443" s="38" t="s">
        <v>5</v>
      </c>
      <c r="I443" s="37">
        <v>2</v>
      </c>
      <c r="J443" s="56">
        <v>44698</v>
      </c>
    </row>
    <row r="444" spans="4:10" ht="15.6" customHeight="1">
      <c r="D444" s="36">
        <v>442</v>
      </c>
      <c r="E444" s="37">
        <v>4081</v>
      </c>
      <c r="F444" s="38" t="s">
        <v>11523</v>
      </c>
      <c r="G444" s="38" t="s">
        <v>9576</v>
      </c>
      <c r="H444" s="38" t="s">
        <v>5</v>
      </c>
      <c r="I444" s="37">
        <v>2</v>
      </c>
      <c r="J444" s="56">
        <v>44698</v>
      </c>
    </row>
    <row r="445" spans="4:10" ht="15.6" customHeight="1">
      <c r="D445" s="36">
        <v>443</v>
      </c>
      <c r="E445" s="37">
        <v>2749</v>
      </c>
      <c r="F445" s="38" t="s">
        <v>12110</v>
      </c>
      <c r="G445" s="38" t="s">
        <v>9576</v>
      </c>
      <c r="H445" s="38" t="s">
        <v>5</v>
      </c>
      <c r="I445" s="37">
        <v>2</v>
      </c>
      <c r="J445" s="56">
        <v>44698</v>
      </c>
    </row>
    <row r="446" spans="4:10" ht="15.6" customHeight="1">
      <c r="D446" s="36">
        <v>444</v>
      </c>
      <c r="E446" s="37">
        <v>4511</v>
      </c>
      <c r="F446" s="38" t="s">
        <v>324</v>
      </c>
      <c r="G446" s="38" t="s">
        <v>9576</v>
      </c>
      <c r="H446" s="38" t="s">
        <v>5</v>
      </c>
      <c r="I446" s="37">
        <v>2</v>
      </c>
      <c r="J446" s="56">
        <v>44698</v>
      </c>
    </row>
    <row r="447" spans="4:10" ht="15.6" customHeight="1">
      <c r="D447" s="36">
        <v>445</v>
      </c>
      <c r="E447" s="37">
        <v>4175</v>
      </c>
      <c r="F447" s="38" t="s">
        <v>12111</v>
      </c>
      <c r="G447" s="38" t="s">
        <v>10986</v>
      </c>
      <c r="H447" s="38" t="s">
        <v>10988</v>
      </c>
      <c r="I447" s="37">
        <v>2</v>
      </c>
      <c r="J447" s="56">
        <v>44698</v>
      </c>
    </row>
    <row r="448" spans="4:10" ht="15.6" customHeight="1">
      <c r="D448" s="36">
        <v>446</v>
      </c>
      <c r="E448" s="37">
        <v>4437</v>
      </c>
      <c r="F448" s="38" t="s">
        <v>12112</v>
      </c>
      <c r="G448" s="38" t="s">
        <v>10986</v>
      </c>
      <c r="H448" s="38" t="s">
        <v>10988</v>
      </c>
      <c r="I448" s="37">
        <v>2</v>
      </c>
      <c r="J448" s="56">
        <v>44698</v>
      </c>
    </row>
    <row r="449" spans="4:10" ht="15.6" customHeight="1">
      <c r="D449" s="36">
        <v>447</v>
      </c>
      <c r="E449" s="37">
        <v>3508</v>
      </c>
      <c r="F449" s="38" t="s">
        <v>12113</v>
      </c>
      <c r="G449" s="38" t="s">
        <v>10986</v>
      </c>
      <c r="H449" s="38" t="s">
        <v>10988</v>
      </c>
      <c r="I449" s="37">
        <v>2</v>
      </c>
      <c r="J449" s="56">
        <v>44698</v>
      </c>
    </row>
    <row r="450" spans="4:10" ht="15.6" customHeight="1">
      <c r="D450" s="36">
        <v>448</v>
      </c>
      <c r="E450" s="37">
        <v>4318</v>
      </c>
      <c r="F450" s="38" t="s">
        <v>12114</v>
      </c>
      <c r="G450" s="38" t="s">
        <v>10960</v>
      </c>
      <c r="H450" s="38" t="s">
        <v>11069</v>
      </c>
      <c r="I450" s="37">
        <v>2</v>
      </c>
      <c r="J450" s="56">
        <v>44698</v>
      </c>
    </row>
    <row r="451" spans="4:10" ht="15.6" customHeight="1">
      <c r="D451" s="36">
        <v>449</v>
      </c>
      <c r="E451" s="37">
        <v>4435</v>
      </c>
      <c r="F451" s="38" t="s">
        <v>12115</v>
      </c>
      <c r="G451" s="38" t="s">
        <v>10960</v>
      </c>
      <c r="H451" s="38" t="s">
        <v>11069</v>
      </c>
      <c r="I451" s="37">
        <v>2</v>
      </c>
      <c r="J451" s="56">
        <v>44698</v>
      </c>
    </row>
    <row r="452" spans="4:10" ht="15.6" customHeight="1">
      <c r="D452" s="36">
        <v>450</v>
      </c>
      <c r="E452" s="37" t="s">
        <v>12116</v>
      </c>
      <c r="F452" s="38" t="s">
        <v>12117</v>
      </c>
      <c r="G452" s="38" t="s">
        <v>10960</v>
      </c>
      <c r="H452" s="38" t="s">
        <v>11295</v>
      </c>
      <c r="I452" s="37">
        <v>2</v>
      </c>
      <c r="J452" s="56">
        <v>44698</v>
      </c>
    </row>
    <row r="453" spans="4:10" ht="15.6" customHeight="1">
      <c r="D453" s="36">
        <v>451</v>
      </c>
      <c r="E453" s="37">
        <v>3081</v>
      </c>
      <c r="F453" s="38" t="s">
        <v>12118</v>
      </c>
      <c r="G453" s="38" t="s">
        <v>10960</v>
      </c>
      <c r="H453" s="38" t="s">
        <v>11295</v>
      </c>
      <c r="I453" s="37">
        <v>2</v>
      </c>
      <c r="J453" s="56">
        <v>44698</v>
      </c>
    </row>
    <row r="454" spans="4:10" ht="15.6" customHeight="1">
      <c r="D454" s="36">
        <v>452</v>
      </c>
      <c r="E454" s="37" t="s">
        <v>12119</v>
      </c>
      <c r="F454" s="38" t="s">
        <v>12120</v>
      </c>
      <c r="G454" s="38" t="s">
        <v>10997</v>
      </c>
      <c r="H454" s="38" t="s">
        <v>11183</v>
      </c>
      <c r="I454" s="37">
        <v>2</v>
      </c>
      <c r="J454" s="56">
        <v>44698</v>
      </c>
    </row>
    <row r="455" spans="4:10" ht="15.6" customHeight="1">
      <c r="D455" s="36">
        <v>453</v>
      </c>
      <c r="E455" s="37">
        <v>4831</v>
      </c>
      <c r="F455" s="38" t="s">
        <v>12121</v>
      </c>
      <c r="G455" s="38" t="s">
        <v>10997</v>
      </c>
      <c r="H455" s="38" t="s">
        <v>11183</v>
      </c>
      <c r="I455" s="37">
        <v>2</v>
      </c>
      <c r="J455" s="56">
        <v>44698</v>
      </c>
    </row>
    <row r="456" spans="4:10" ht="15.6" customHeight="1">
      <c r="D456" s="36">
        <v>454</v>
      </c>
      <c r="E456" s="37">
        <v>4618</v>
      </c>
      <c r="F456" s="38" t="s">
        <v>12122</v>
      </c>
      <c r="G456" s="38" t="s">
        <v>10997</v>
      </c>
      <c r="H456" s="38" t="s">
        <v>11183</v>
      </c>
      <c r="I456" s="37">
        <v>2</v>
      </c>
      <c r="J456" s="56">
        <v>44698</v>
      </c>
    </row>
    <row r="457" spans="4:10" ht="15.6" customHeight="1">
      <c r="D457" s="36">
        <v>455</v>
      </c>
      <c r="E457" s="37">
        <v>3576</v>
      </c>
      <c r="F457" s="38" t="s">
        <v>12123</v>
      </c>
      <c r="G457" s="38" t="s">
        <v>10939</v>
      </c>
      <c r="H457" s="38" t="s">
        <v>10952</v>
      </c>
      <c r="I457" s="37">
        <v>2</v>
      </c>
      <c r="J457" s="56">
        <v>44699</v>
      </c>
    </row>
    <row r="458" spans="4:10" ht="15.6" customHeight="1">
      <c r="D458" s="36">
        <v>456</v>
      </c>
      <c r="E458" s="37">
        <v>4096</v>
      </c>
      <c r="F458" s="38" t="s">
        <v>12124</v>
      </c>
      <c r="G458" s="38" t="s">
        <v>10939</v>
      </c>
      <c r="H458" s="38" t="s">
        <v>10952</v>
      </c>
      <c r="I458" s="37">
        <v>2</v>
      </c>
      <c r="J458" s="56">
        <v>44699</v>
      </c>
    </row>
    <row r="459" spans="4:10" ht="15.6" customHeight="1">
      <c r="D459" s="36">
        <v>457</v>
      </c>
      <c r="E459" s="37">
        <v>2755</v>
      </c>
      <c r="F459" s="38" t="s">
        <v>12125</v>
      </c>
      <c r="G459" s="38" t="s">
        <v>10939</v>
      </c>
      <c r="H459" s="38" t="s">
        <v>142</v>
      </c>
      <c r="I459" s="37">
        <v>2</v>
      </c>
      <c r="J459" s="56">
        <v>44699</v>
      </c>
    </row>
    <row r="460" spans="4:10" ht="15.6" customHeight="1">
      <c r="D460" s="36">
        <v>458</v>
      </c>
      <c r="E460" s="37" t="s">
        <v>12126</v>
      </c>
      <c r="F460" s="38" t="s">
        <v>12127</v>
      </c>
      <c r="G460" s="38" t="s">
        <v>10939</v>
      </c>
      <c r="H460" s="38" t="s">
        <v>142</v>
      </c>
      <c r="I460" s="37">
        <v>2</v>
      </c>
      <c r="J460" s="56">
        <v>44699</v>
      </c>
    </row>
    <row r="461" spans="4:10" ht="15.6" customHeight="1">
      <c r="D461" s="36">
        <v>459</v>
      </c>
      <c r="E461" s="37" t="s">
        <v>12128</v>
      </c>
      <c r="F461" s="38" t="s">
        <v>12129</v>
      </c>
      <c r="G461" s="38" t="s">
        <v>10939</v>
      </c>
      <c r="H461" s="38" t="s">
        <v>142</v>
      </c>
      <c r="I461" s="37">
        <v>2</v>
      </c>
      <c r="J461" s="56">
        <v>44699</v>
      </c>
    </row>
    <row r="462" spans="4:10" ht="15.6" customHeight="1">
      <c r="D462" s="36">
        <v>460</v>
      </c>
      <c r="E462" s="37">
        <v>3087</v>
      </c>
      <c r="F462" s="38" t="s">
        <v>12130</v>
      </c>
      <c r="G462" s="38" t="s">
        <v>10986</v>
      </c>
      <c r="H462" s="38" t="s">
        <v>10988</v>
      </c>
      <c r="I462" s="37">
        <v>2</v>
      </c>
      <c r="J462" s="56">
        <v>44699</v>
      </c>
    </row>
    <row r="463" spans="4:10" ht="15.6" customHeight="1">
      <c r="D463" s="36">
        <v>461</v>
      </c>
      <c r="E463" s="37">
        <v>3289</v>
      </c>
      <c r="F463" s="38" t="s">
        <v>12131</v>
      </c>
      <c r="G463" s="38" t="s">
        <v>10986</v>
      </c>
      <c r="H463" s="38" t="s">
        <v>10988</v>
      </c>
      <c r="I463" s="37">
        <v>2</v>
      </c>
      <c r="J463" s="56">
        <v>44699</v>
      </c>
    </row>
    <row r="464" spans="4:10" ht="15.6" customHeight="1">
      <c r="D464" s="36">
        <v>462</v>
      </c>
      <c r="E464" s="37">
        <v>2411</v>
      </c>
      <c r="F464" s="38" t="s">
        <v>12132</v>
      </c>
      <c r="G464" s="38" t="s">
        <v>10986</v>
      </c>
      <c r="H464" s="38" t="s">
        <v>10988</v>
      </c>
      <c r="I464" s="37">
        <v>2</v>
      </c>
      <c r="J464" s="56">
        <v>44699</v>
      </c>
    </row>
    <row r="465" spans="4:10" ht="15.6" customHeight="1">
      <c r="D465" s="36">
        <v>463</v>
      </c>
      <c r="E465" s="37">
        <v>4603</v>
      </c>
      <c r="F465" s="38" t="s">
        <v>12133</v>
      </c>
      <c r="G465" s="38" t="s">
        <v>11014</v>
      </c>
      <c r="H465" s="38" t="s">
        <v>11669</v>
      </c>
      <c r="I465" s="37">
        <v>2</v>
      </c>
      <c r="J465" s="56">
        <v>44699</v>
      </c>
    </row>
    <row r="466" spans="4:10" ht="15.6" customHeight="1">
      <c r="D466" s="36">
        <v>464</v>
      </c>
      <c r="E466" s="37">
        <v>3839</v>
      </c>
      <c r="F466" s="38" t="s">
        <v>12134</v>
      </c>
      <c r="G466" s="38" t="s">
        <v>11014</v>
      </c>
      <c r="H466" s="38" t="s">
        <v>11669</v>
      </c>
      <c r="I466" s="37">
        <v>2</v>
      </c>
      <c r="J466" s="56">
        <v>44699</v>
      </c>
    </row>
    <row r="467" spans="4:10" ht="15.6" customHeight="1">
      <c r="D467" s="36">
        <v>465</v>
      </c>
      <c r="E467" s="37">
        <v>4296</v>
      </c>
      <c r="F467" s="38" t="s">
        <v>12135</v>
      </c>
      <c r="G467" s="38" t="s">
        <v>10997</v>
      </c>
      <c r="H467" s="38" t="s">
        <v>11183</v>
      </c>
      <c r="I467" s="37">
        <v>2</v>
      </c>
      <c r="J467" s="56">
        <v>44699</v>
      </c>
    </row>
    <row r="468" spans="4:10" ht="15.6" customHeight="1">
      <c r="D468" s="36">
        <v>466</v>
      </c>
      <c r="E468" s="37">
        <v>4250</v>
      </c>
      <c r="F468" s="38" t="s">
        <v>12136</v>
      </c>
      <c r="G468" s="38" t="s">
        <v>10997</v>
      </c>
      <c r="H468" s="38" t="s">
        <v>11183</v>
      </c>
      <c r="I468" s="37">
        <v>2</v>
      </c>
      <c r="J468" s="56">
        <v>44699</v>
      </c>
    </row>
    <row r="469" spans="4:10" ht="15.6" customHeight="1">
      <c r="D469" s="36">
        <v>467</v>
      </c>
      <c r="E469" s="37">
        <v>4170</v>
      </c>
      <c r="F469" s="38" t="s">
        <v>12137</v>
      </c>
      <c r="G469" s="38" t="s">
        <v>10997</v>
      </c>
      <c r="H469" s="38" t="s">
        <v>11183</v>
      </c>
      <c r="I469" s="37">
        <v>2</v>
      </c>
      <c r="J469" s="56">
        <v>44699</v>
      </c>
    </row>
    <row r="470" spans="4:10" ht="15.6" customHeight="1">
      <c r="D470" s="36">
        <v>468</v>
      </c>
      <c r="E470" s="37">
        <v>4199</v>
      </c>
      <c r="F470" s="38" t="s">
        <v>12138</v>
      </c>
      <c r="G470" s="38" t="s">
        <v>10939</v>
      </c>
      <c r="H470" s="38" t="s">
        <v>10952</v>
      </c>
      <c r="I470" s="37">
        <v>2</v>
      </c>
      <c r="J470" s="56">
        <v>44700</v>
      </c>
    </row>
    <row r="471" spans="4:10" ht="15.6" customHeight="1">
      <c r="D471" s="36">
        <v>469</v>
      </c>
      <c r="E471" s="37">
        <v>4227</v>
      </c>
      <c r="F471" s="38" t="s">
        <v>12139</v>
      </c>
      <c r="G471" s="38" t="s">
        <v>10939</v>
      </c>
      <c r="H471" s="38" t="s">
        <v>10952</v>
      </c>
      <c r="I471" s="37">
        <v>2</v>
      </c>
      <c r="J471" s="56">
        <v>44700</v>
      </c>
    </row>
    <row r="472" spans="4:10" ht="15.6" customHeight="1">
      <c r="D472" s="36">
        <v>470</v>
      </c>
      <c r="E472" s="37">
        <v>4898</v>
      </c>
      <c r="F472" s="38" t="s">
        <v>12140</v>
      </c>
      <c r="G472" s="38" t="s">
        <v>10939</v>
      </c>
      <c r="H472" s="38" t="s">
        <v>10952</v>
      </c>
      <c r="I472" s="37">
        <v>2</v>
      </c>
      <c r="J472" s="56">
        <v>44700</v>
      </c>
    </row>
    <row r="473" spans="4:10" ht="15.6" customHeight="1">
      <c r="D473" s="36">
        <v>471</v>
      </c>
      <c r="E473" s="37">
        <v>4108</v>
      </c>
      <c r="F473" s="38" t="s">
        <v>11545</v>
      </c>
      <c r="G473" s="38" t="s">
        <v>10939</v>
      </c>
      <c r="H473" s="38" t="s">
        <v>142</v>
      </c>
      <c r="I473" s="37">
        <v>2</v>
      </c>
      <c r="J473" s="56">
        <v>44700</v>
      </c>
    </row>
    <row r="474" spans="4:10" ht="15.6" customHeight="1">
      <c r="D474" s="36">
        <v>472</v>
      </c>
      <c r="E474" s="37">
        <v>3062</v>
      </c>
      <c r="F474" s="38" t="s">
        <v>12141</v>
      </c>
      <c r="G474" s="38" t="s">
        <v>10939</v>
      </c>
      <c r="H474" s="38" t="s">
        <v>142</v>
      </c>
      <c r="I474" s="37">
        <v>2</v>
      </c>
      <c r="J474" s="56">
        <v>44700</v>
      </c>
    </row>
    <row r="475" spans="4:10" ht="15.6" customHeight="1">
      <c r="D475" s="36">
        <v>473</v>
      </c>
      <c r="E475" s="37">
        <v>4574</v>
      </c>
      <c r="F475" s="38" t="s">
        <v>12142</v>
      </c>
      <c r="G475" s="38" t="s">
        <v>10939</v>
      </c>
      <c r="H475" s="38" t="s">
        <v>142</v>
      </c>
      <c r="I475" s="37">
        <v>2</v>
      </c>
      <c r="J475" s="56">
        <v>44700</v>
      </c>
    </row>
    <row r="476" spans="4:10" ht="15.6" customHeight="1">
      <c r="D476" s="36">
        <v>474</v>
      </c>
      <c r="E476" s="37" t="s">
        <v>1487</v>
      </c>
      <c r="F476" s="38" t="s">
        <v>12143</v>
      </c>
      <c r="G476" s="38" t="s">
        <v>10986</v>
      </c>
      <c r="H476" s="38" t="s">
        <v>10988</v>
      </c>
      <c r="I476" s="37">
        <v>2</v>
      </c>
      <c r="J476" s="56">
        <v>44700</v>
      </c>
    </row>
    <row r="477" spans="4:10" ht="15.6" customHeight="1">
      <c r="D477" s="36">
        <v>475</v>
      </c>
      <c r="E477" s="37">
        <v>4497</v>
      </c>
      <c r="F477" s="38" t="s">
        <v>12144</v>
      </c>
      <c r="G477" s="38" t="s">
        <v>10986</v>
      </c>
      <c r="H477" s="38" t="s">
        <v>10988</v>
      </c>
      <c r="I477" s="37">
        <v>2</v>
      </c>
      <c r="J477" s="56">
        <v>44700</v>
      </c>
    </row>
    <row r="478" spans="4:10" ht="15.6" customHeight="1">
      <c r="D478" s="36">
        <v>476</v>
      </c>
      <c r="E478" s="37">
        <v>2713</v>
      </c>
      <c r="F478" s="38" t="s">
        <v>12145</v>
      </c>
      <c r="G478" s="38" t="s">
        <v>10986</v>
      </c>
      <c r="H478" s="38" t="s">
        <v>10988</v>
      </c>
      <c r="I478" s="37">
        <v>2</v>
      </c>
      <c r="J478" s="56">
        <v>44700</v>
      </c>
    </row>
    <row r="479" spans="4:10" ht="15.6" customHeight="1">
      <c r="D479" s="36">
        <v>477</v>
      </c>
      <c r="E479" s="37">
        <v>4370</v>
      </c>
      <c r="F479" s="38" t="s">
        <v>12146</v>
      </c>
      <c r="G479" s="38" t="s">
        <v>10997</v>
      </c>
      <c r="H479" s="38" t="s">
        <v>11509</v>
      </c>
      <c r="I479" s="37">
        <v>2</v>
      </c>
      <c r="J479" s="56">
        <v>44700</v>
      </c>
    </row>
    <row r="480" spans="4:10" ht="15.6" customHeight="1">
      <c r="D480" s="36">
        <v>478</v>
      </c>
      <c r="E480" s="37" t="s">
        <v>11655</v>
      </c>
      <c r="F480" s="38" t="s">
        <v>11656</v>
      </c>
      <c r="G480" s="38" t="s">
        <v>9576</v>
      </c>
      <c r="H480" s="38" t="s">
        <v>11135</v>
      </c>
      <c r="I480" s="37">
        <v>2</v>
      </c>
      <c r="J480" s="56">
        <v>44704</v>
      </c>
    </row>
    <row r="481" spans="4:10" ht="15.6" customHeight="1">
      <c r="D481" s="36">
        <v>479</v>
      </c>
      <c r="E481" s="37" t="s">
        <v>12147</v>
      </c>
      <c r="F481" s="38" t="s">
        <v>12148</v>
      </c>
      <c r="G481" s="38" t="s">
        <v>9576</v>
      </c>
      <c r="H481" s="38" t="s">
        <v>11135</v>
      </c>
      <c r="I481" s="37">
        <v>2</v>
      </c>
      <c r="J481" s="56">
        <v>44704</v>
      </c>
    </row>
    <row r="482" spans="4:10" ht="15.6" customHeight="1">
      <c r="D482" s="36">
        <v>480</v>
      </c>
      <c r="E482" s="37">
        <v>2189</v>
      </c>
      <c r="F482" s="38" t="s">
        <v>12149</v>
      </c>
      <c r="G482" s="38" t="s">
        <v>9576</v>
      </c>
      <c r="H482" s="38" t="s">
        <v>11135</v>
      </c>
      <c r="I482" s="37">
        <v>2</v>
      </c>
      <c r="J482" s="56">
        <v>44704</v>
      </c>
    </row>
    <row r="483" spans="4:10" ht="15.6" customHeight="1">
      <c r="D483" s="36">
        <v>481</v>
      </c>
      <c r="E483" s="37">
        <v>4884</v>
      </c>
      <c r="F483" s="38" t="s">
        <v>12150</v>
      </c>
      <c r="G483" s="38" t="s">
        <v>10939</v>
      </c>
      <c r="H483" s="38" t="s">
        <v>142</v>
      </c>
      <c r="I483" s="37">
        <v>2</v>
      </c>
      <c r="J483" s="56">
        <v>44704</v>
      </c>
    </row>
    <row r="484" spans="4:10" ht="15.6" customHeight="1">
      <c r="D484" s="36">
        <v>482</v>
      </c>
      <c r="E484" s="37">
        <v>4418</v>
      </c>
      <c r="F484" s="38" t="s">
        <v>12151</v>
      </c>
      <c r="G484" s="38" t="s">
        <v>10939</v>
      </c>
      <c r="H484" s="38" t="s">
        <v>142</v>
      </c>
      <c r="I484" s="37">
        <v>2</v>
      </c>
      <c r="J484" s="56">
        <v>44704</v>
      </c>
    </row>
    <row r="485" spans="4:10" ht="15.6" customHeight="1">
      <c r="D485" s="36">
        <v>483</v>
      </c>
      <c r="E485" s="37" t="s">
        <v>12152</v>
      </c>
      <c r="F485" s="38" t="s">
        <v>12153</v>
      </c>
      <c r="G485" s="38" t="s">
        <v>10939</v>
      </c>
      <c r="H485" s="38" t="s">
        <v>142</v>
      </c>
      <c r="I485" s="37">
        <v>2</v>
      </c>
      <c r="J485" s="56">
        <v>44704</v>
      </c>
    </row>
    <row r="486" spans="4:10" ht="15.6" customHeight="1">
      <c r="D486" s="36">
        <v>484</v>
      </c>
      <c r="E486" s="37">
        <v>4157</v>
      </c>
      <c r="F486" s="38" t="s">
        <v>12154</v>
      </c>
      <c r="G486" s="38" t="s">
        <v>10986</v>
      </c>
      <c r="H486" s="38" t="s">
        <v>10988</v>
      </c>
      <c r="I486" s="37">
        <v>2</v>
      </c>
      <c r="J486" s="56">
        <v>44704</v>
      </c>
    </row>
    <row r="487" spans="4:10" ht="15.6" customHeight="1">
      <c r="D487" s="36">
        <v>485</v>
      </c>
      <c r="E487" s="37">
        <v>3028</v>
      </c>
      <c r="F487" s="38" t="s">
        <v>12155</v>
      </c>
      <c r="G487" s="38" t="s">
        <v>10986</v>
      </c>
      <c r="H487" s="38" t="s">
        <v>10988</v>
      </c>
      <c r="I487" s="37">
        <v>2</v>
      </c>
      <c r="J487" s="56">
        <v>44704</v>
      </c>
    </row>
    <row r="488" spans="4:10" ht="15.6" customHeight="1">
      <c r="D488" s="36">
        <v>486</v>
      </c>
      <c r="E488" s="37">
        <v>3739</v>
      </c>
      <c r="F488" s="38" t="s">
        <v>12156</v>
      </c>
      <c r="G488" s="38" t="s">
        <v>10986</v>
      </c>
      <c r="H488" s="38" t="s">
        <v>10988</v>
      </c>
      <c r="I488" s="37">
        <v>2</v>
      </c>
      <c r="J488" s="56">
        <v>44704</v>
      </c>
    </row>
    <row r="489" spans="4:10" ht="15.6" customHeight="1">
      <c r="D489" s="36">
        <v>487</v>
      </c>
      <c r="E489" s="37">
        <v>4816</v>
      </c>
      <c r="F489" s="38" t="s">
        <v>12157</v>
      </c>
      <c r="G489" s="38" t="s">
        <v>11014</v>
      </c>
      <c r="H489" s="38" t="s">
        <v>11669</v>
      </c>
      <c r="I489" s="37">
        <v>2</v>
      </c>
      <c r="J489" s="56">
        <v>44704</v>
      </c>
    </row>
    <row r="490" spans="4:10" ht="15.6" customHeight="1">
      <c r="D490" s="36">
        <v>488</v>
      </c>
      <c r="E490" s="37">
        <v>3613</v>
      </c>
      <c r="F490" s="38" t="s">
        <v>12158</v>
      </c>
      <c r="G490" s="38" t="s">
        <v>10997</v>
      </c>
      <c r="H490" s="38" t="s">
        <v>11509</v>
      </c>
      <c r="I490" s="37">
        <v>2</v>
      </c>
      <c r="J490" s="56">
        <v>44704</v>
      </c>
    </row>
    <row r="491" spans="4:10" ht="15.6" customHeight="1">
      <c r="D491" s="36">
        <v>489</v>
      </c>
      <c r="E491" s="37">
        <v>3672</v>
      </c>
      <c r="F491" s="38" t="s">
        <v>12159</v>
      </c>
      <c r="G491" s="38" t="s">
        <v>10997</v>
      </c>
      <c r="H491" s="38" t="s">
        <v>11183</v>
      </c>
      <c r="I491" s="37">
        <v>2</v>
      </c>
      <c r="J491" s="56">
        <v>44704</v>
      </c>
    </row>
    <row r="492" spans="4:10" ht="15.6" customHeight="1">
      <c r="D492" s="36">
        <v>490</v>
      </c>
      <c r="E492" s="37">
        <v>3513</v>
      </c>
      <c r="F492" s="38" t="s">
        <v>12160</v>
      </c>
      <c r="G492" s="38" t="s">
        <v>10997</v>
      </c>
      <c r="H492" s="38" t="s">
        <v>11183</v>
      </c>
      <c r="I492" s="37">
        <v>2</v>
      </c>
      <c r="J492" s="56">
        <v>44704</v>
      </c>
    </row>
    <row r="493" spans="4:10" ht="15.6" customHeight="1">
      <c r="D493" s="36">
        <v>491</v>
      </c>
      <c r="E493" s="37">
        <v>2312</v>
      </c>
      <c r="F493" s="38" t="s">
        <v>12161</v>
      </c>
      <c r="G493" s="38" t="s">
        <v>9576</v>
      </c>
      <c r="H493" s="38" t="s">
        <v>11135</v>
      </c>
      <c r="I493" s="37">
        <v>2</v>
      </c>
      <c r="J493" s="56">
        <v>44705</v>
      </c>
    </row>
    <row r="494" spans="4:10" ht="15.6" customHeight="1">
      <c r="D494" s="36">
        <v>492</v>
      </c>
      <c r="E494" s="37">
        <v>2642</v>
      </c>
      <c r="F494" s="38" t="s">
        <v>12162</v>
      </c>
      <c r="G494" s="38" t="s">
        <v>9576</v>
      </c>
      <c r="H494" s="38" t="s">
        <v>11135</v>
      </c>
      <c r="I494" s="37">
        <v>2</v>
      </c>
      <c r="J494" s="56">
        <v>44705</v>
      </c>
    </row>
    <row r="495" spans="4:10" ht="15.6" customHeight="1">
      <c r="D495" s="36">
        <v>493</v>
      </c>
      <c r="E495" s="37">
        <v>2912</v>
      </c>
      <c r="F495" s="38" t="s">
        <v>12163</v>
      </c>
      <c r="G495" s="38" t="s">
        <v>9576</v>
      </c>
      <c r="H495" s="38" t="s">
        <v>11135</v>
      </c>
      <c r="I495" s="37">
        <v>2</v>
      </c>
      <c r="J495" s="56">
        <v>44705</v>
      </c>
    </row>
    <row r="496" spans="4:10" ht="15.6" customHeight="1">
      <c r="D496" s="36">
        <v>494</v>
      </c>
      <c r="E496" s="37">
        <v>3785</v>
      </c>
      <c r="F496" s="38" t="s">
        <v>635</v>
      </c>
      <c r="G496" s="38" t="s">
        <v>9576</v>
      </c>
      <c r="H496" s="38" t="s">
        <v>13</v>
      </c>
      <c r="I496" s="37">
        <v>2</v>
      </c>
      <c r="J496" s="56">
        <v>44705</v>
      </c>
    </row>
    <row r="497" spans="4:10" ht="15.6" customHeight="1">
      <c r="D497" s="36">
        <v>495</v>
      </c>
      <c r="E497" s="37">
        <v>2492</v>
      </c>
      <c r="F497" s="38" t="s">
        <v>11696</v>
      </c>
      <c r="G497" s="38" t="s">
        <v>9576</v>
      </c>
      <c r="H497" s="38" t="s">
        <v>13</v>
      </c>
      <c r="I497" s="37">
        <v>2</v>
      </c>
      <c r="J497" s="56">
        <v>44705</v>
      </c>
    </row>
    <row r="498" spans="4:10" ht="15.6" customHeight="1">
      <c r="D498" s="36">
        <v>496</v>
      </c>
      <c r="E498" s="37">
        <v>2743</v>
      </c>
      <c r="F498" s="38" t="s">
        <v>12164</v>
      </c>
      <c r="G498" s="38" t="s">
        <v>9576</v>
      </c>
      <c r="H498" s="38" t="s">
        <v>13</v>
      </c>
      <c r="I498" s="37">
        <v>2</v>
      </c>
      <c r="J498" s="56">
        <v>44705</v>
      </c>
    </row>
    <row r="499" spans="4:10" ht="15.6" customHeight="1">
      <c r="D499" s="36">
        <v>497</v>
      </c>
      <c r="E499" s="37">
        <v>4208</v>
      </c>
      <c r="F499" s="38" t="s">
        <v>2052</v>
      </c>
      <c r="G499" s="38" t="s">
        <v>9576</v>
      </c>
      <c r="H499" s="38" t="s">
        <v>13</v>
      </c>
      <c r="I499" s="37">
        <v>2</v>
      </c>
      <c r="J499" s="56">
        <v>44705</v>
      </c>
    </row>
    <row r="500" spans="4:10" ht="15.6" customHeight="1">
      <c r="D500" s="36">
        <v>498</v>
      </c>
      <c r="E500" s="37">
        <v>3933</v>
      </c>
      <c r="F500" s="38" t="s">
        <v>12165</v>
      </c>
      <c r="G500" s="38" t="s">
        <v>10986</v>
      </c>
      <c r="H500" s="38" t="s">
        <v>12040</v>
      </c>
      <c r="I500" s="37">
        <v>2</v>
      </c>
      <c r="J500" s="56">
        <v>44705</v>
      </c>
    </row>
    <row r="501" spans="4:10" ht="15.6" customHeight="1">
      <c r="D501" s="36">
        <v>499</v>
      </c>
      <c r="E501" s="37">
        <v>3872</v>
      </c>
      <c r="F501" s="38" t="s">
        <v>12166</v>
      </c>
      <c r="G501" s="38" t="s">
        <v>10986</v>
      </c>
      <c r="H501" s="38" t="s">
        <v>12040</v>
      </c>
      <c r="I501" s="37">
        <v>2</v>
      </c>
      <c r="J501" s="56">
        <v>44705</v>
      </c>
    </row>
    <row r="502" spans="4:10" ht="15.6" customHeight="1">
      <c r="D502" s="36">
        <v>500</v>
      </c>
      <c r="E502" s="37">
        <v>3575</v>
      </c>
      <c r="F502" s="38" t="s">
        <v>12167</v>
      </c>
      <c r="G502" s="38" t="s">
        <v>10986</v>
      </c>
      <c r="H502" s="38" t="s">
        <v>12040</v>
      </c>
      <c r="I502" s="37">
        <v>2</v>
      </c>
      <c r="J502" s="56">
        <v>44705</v>
      </c>
    </row>
    <row r="503" spans="4:10" ht="15.6" customHeight="1">
      <c r="D503" s="36">
        <v>501</v>
      </c>
      <c r="E503" s="37">
        <v>3792</v>
      </c>
      <c r="F503" s="38" t="s">
        <v>12168</v>
      </c>
      <c r="G503" s="38" t="s">
        <v>11014</v>
      </c>
      <c r="H503" s="38" t="s">
        <v>12169</v>
      </c>
      <c r="I503" s="37">
        <v>2</v>
      </c>
      <c r="J503" s="56">
        <v>44705</v>
      </c>
    </row>
    <row r="504" spans="4:10" ht="15.6" customHeight="1">
      <c r="D504" s="36">
        <v>502</v>
      </c>
      <c r="E504" s="37">
        <v>3572</v>
      </c>
      <c r="F504" s="38" t="s">
        <v>12170</v>
      </c>
      <c r="G504" s="38" t="s">
        <v>11014</v>
      </c>
      <c r="H504" s="38" t="s">
        <v>12169</v>
      </c>
      <c r="I504" s="37">
        <v>2</v>
      </c>
      <c r="J504" s="56">
        <v>44705</v>
      </c>
    </row>
    <row r="505" spans="4:10" ht="15.6" customHeight="1">
      <c r="D505" s="36">
        <v>503</v>
      </c>
      <c r="E505" s="37">
        <v>4431</v>
      </c>
      <c r="F505" s="38" t="s">
        <v>12171</v>
      </c>
      <c r="G505" s="38" t="s">
        <v>11014</v>
      </c>
      <c r="H505" s="38" t="s">
        <v>12172</v>
      </c>
      <c r="I505" s="37">
        <v>2</v>
      </c>
      <c r="J505" s="56">
        <v>44705</v>
      </c>
    </row>
    <row r="506" spans="4:10" ht="15.6" customHeight="1">
      <c r="D506" s="36">
        <v>504</v>
      </c>
      <c r="E506" s="37">
        <v>4771</v>
      </c>
      <c r="F506" s="38" t="s">
        <v>12173</v>
      </c>
      <c r="G506" s="38" t="s">
        <v>10997</v>
      </c>
      <c r="H506" s="38" t="s">
        <v>12017</v>
      </c>
      <c r="I506" s="37">
        <v>2</v>
      </c>
      <c r="J506" s="56">
        <v>44705</v>
      </c>
    </row>
    <row r="507" spans="4:10" ht="15.6" customHeight="1">
      <c r="D507" s="36">
        <v>505</v>
      </c>
      <c r="E507" s="37">
        <v>4557</v>
      </c>
      <c r="F507" s="38" t="s">
        <v>12174</v>
      </c>
      <c r="G507" s="38" t="s">
        <v>10997</v>
      </c>
      <c r="H507" s="38" t="s">
        <v>12017</v>
      </c>
      <c r="I507" s="37">
        <v>2</v>
      </c>
      <c r="J507" s="56">
        <v>44705</v>
      </c>
    </row>
    <row r="508" spans="4:10" ht="15.6" customHeight="1">
      <c r="D508" s="36">
        <v>506</v>
      </c>
      <c r="E508" s="37">
        <v>4491</v>
      </c>
      <c r="F508" s="38" t="s">
        <v>12175</v>
      </c>
      <c r="G508" s="38" t="s">
        <v>10997</v>
      </c>
      <c r="H508" s="38" t="s">
        <v>12017</v>
      </c>
      <c r="I508" s="37">
        <v>2</v>
      </c>
      <c r="J508" s="56">
        <v>44705</v>
      </c>
    </row>
    <row r="509" spans="4:10" ht="15.6" customHeight="1">
      <c r="D509" s="36">
        <v>507</v>
      </c>
      <c r="E509" s="37">
        <v>4512</v>
      </c>
      <c r="F509" s="38" t="s">
        <v>12176</v>
      </c>
      <c r="G509" s="38" t="s">
        <v>9576</v>
      </c>
      <c r="H509" s="38" t="s">
        <v>11135</v>
      </c>
      <c r="I509" s="37">
        <v>2</v>
      </c>
      <c r="J509" s="56">
        <v>44706</v>
      </c>
    </row>
    <row r="510" spans="4:10" ht="15.6" customHeight="1">
      <c r="D510" s="36">
        <v>508</v>
      </c>
      <c r="E510" s="37">
        <v>4144</v>
      </c>
      <c r="F510" s="38" t="s">
        <v>1138</v>
      </c>
      <c r="G510" s="38" t="s">
        <v>9576</v>
      </c>
      <c r="H510" s="38" t="s">
        <v>13</v>
      </c>
      <c r="I510" s="37">
        <v>2</v>
      </c>
      <c r="J510" s="56">
        <v>44706</v>
      </c>
    </row>
    <row r="511" spans="4:10" ht="15.6" customHeight="1">
      <c r="D511" s="36">
        <v>509</v>
      </c>
      <c r="E511" s="37">
        <v>2362</v>
      </c>
      <c r="F511" s="38" t="s">
        <v>12177</v>
      </c>
      <c r="G511" s="38" t="s">
        <v>9576</v>
      </c>
      <c r="H511" s="38" t="s">
        <v>13</v>
      </c>
      <c r="I511" s="37">
        <v>2</v>
      </c>
      <c r="J511" s="56">
        <v>44706</v>
      </c>
    </row>
    <row r="512" spans="4:10" ht="15.6" customHeight="1">
      <c r="D512" s="36">
        <v>510</v>
      </c>
      <c r="E512" s="37">
        <v>3938</v>
      </c>
      <c r="F512" s="38" t="s">
        <v>11324</v>
      </c>
      <c r="G512" s="38" t="s">
        <v>9576</v>
      </c>
      <c r="H512" s="38" t="s">
        <v>13</v>
      </c>
      <c r="I512" s="37">
        <v>2</v>
      </c>
      <c r="J512" s="56">
        <v>44706</v>
      </c>
    </row>
    <row r="513" spans="4:10" ht="15.6" customHeight="1">
      <c r="D513" s="36">
        <v>511</v>
      </c>
      <c r="E513" s="37">
        <v>2920</v>
      </c>
      <c r="F513" s="38" t="s">
        <v>12178</v>
      </c>
      <c r="G513" s="38" t="s">
        <v>10986</v>
      </c>
      <c r="H513" s="38" t="s">
        <v>12040</v>
      </c>
      <c r="I513" s="37">
        <v>2</v>
      </c>
      <c r="J513" s="56">
        <v>44706</v>
      </c>
    </row>
    <row r="514" spans="4:10" ht="15.6" customHeight="1">
      <c r="D514" s="36">
        <v>512</v>
      </c>
      <c r="E514" s="37">
        <v>2865</v>
      </c>
      <c r="F514" s="38" t="s">
        <v>12179</v>
      </c>
      <c r="G514" s="38" t="s">
        <v>10986</v>
      </c>
      <c r="H514" s="38" t="s">
        <v>12040</v>
      </c>
      <c r="I514" s="37">
        <v>2</v>
      </c>
      <c r="J514" s="56">
        <v>44706</v>
      </c>
    </row>
    <row r="515" spans="4:10" ht="15.6" customHeight="1">
      <c r="D515" s="36">
        <v>513</v>
      </c>
      <c r="E515" s="37">
        <v>4202</v>
      </c>
      <c r="F515" s="38" t="s">
        <v>12180</v>
      </c>
      <c r="G515" s="38" t="s">
        <v>10986</v>
      </c>
      <c r="H515" s="38" t="s">
        <v>12040</v>
      </c>
      <c r="I515" s="37">
        <v>2</v>
      </c>
      <c r="J515" s="56">
        <v>44706</v>
      </c>
    </row>
    <row r="516" spans="4:10" ht="15.6" customHeight="1">
      <c r="D516" s="36">
        <v>514</v>
      </c>
      <c r="E516" s="37">
        <v>4631</v>
      </c>
      <c r="F516" s="38" t="s">
        <v>12181</v>
      </c>
      <c r="G516" s="38" t="s">
        <v>11014</v>
      </c>
      <c r="H516" s="38" t="s">
        <v>12182</v>
      </c>
      <c r="I516" s="37">
        <v>2</v>
      </c>
      <c r="J516" s="56">
        <v>44706</v>
      </c>
    </row>
    <row r="517" spans="4:10" ht="15.6" customHeight="1">
      <c r="D517" s="36">
        <v>515</v>
      </c>
      <c r="E517" s="37">
        <v>3090</v>
      </c>
      <c r="F517" s="38" t="s">
        <v>12183</v>
      </c>
      <c r="G517" s="38" t="s">
        <v>11014</v>
      </c>
      <c r="H517" s="38" t="s">
        <v>12182</v>
      </c>
      <c r="I517" s="37">
        <v>2</v>
      </c>
      <c r="J517" s="56">
        <v>44706</v>
      </c>
    </row>
    <row r="518" spans="4:10" ht="15.6" customHeight="1">
      <c r="D518" s="36">
        <v>516</v>
      </c>
      <c r="E518" s="37" t="s">
        <v>12184</v>
      </c>
      <c r="F518" s="38" t="s">
        <v>12185</v>
      </c>
      <c r="G518" s="38" t="s">
        <v>10997</v>
      </c>
      <c r="H518" s="38" t="s">
        <v>12186</v>
      </c>
      <c r="I518" s="37">
        <v>2</v>
      </c>
      <c r="J518" s="56">
        <v>44706</v>
      </c>
    </row>
    <row r="519" spans="4:10" ht="15.6" customHeight="1">
      <c r="D519" s="36">
        <v>517</v>
      </c>
      <c r="E519" s="37">
        <v>4634</v>
      </c>
      <c r="F519" s="38" t="s">
        <v>12187</v>
      </c>
      <c r="G519" s="38" t="s">
        <v>10997</v>
      </c>
      <c r="H519" s="38" t="s">
        <v>12186</v>
      </c>
      <c r="I519" s="37">
        <v>2</v>
      </c>
      <c r="J519" s="56">
        <v>44706</v>
      </c>
    </row>
    <row r="520" spans="4:10" ht="15.6" customHeight="1">
      <c r="D520" s="36">
        <v>518</v>
      </c>
      <c r="E520" s="37">
        <v>4566</v>
      </c>
      <c r="F520" s="38" t="s">
        <v>12188</v>
      </c>
      <c r="G520" s="38" t="s">
        <v>10997</v>
      </c>
      <c r="H520" s="38" t="s">
        <v>12186</v>
      </c>
      <c r="I520" s="37">
        <v>2</v>
      </c>
      <c r="J520" s="56">
        <v>44706</v>
      </c>
    </row>
    <row r="521" spans="4:10" ht="15.6" customHeight="1">
      <c r="D521" s="36">
        <v>519</v>
      </c>
      <c r="E521" s="37">
        <v>4837</v>
      </c>
      <c r="F521" s="38" t="s">
        <v>12189</v>
      </c>
      <c r="G521" s="38" t="s">
        <v>9576</v>
      </c>
      <c r="H521" s="38" t="s">
        <v>11135</v>
      </c>
      <c r="I521" s="37">
        <v>2</v>
      </c>
      <c r="J521" s="56">
        <v>44707</v>
      </c>
    </row>
    <row r="522" spans="4:10" ht="15.6" customHeight="1">
      <c r="D522" s="36">
        <v>520</v>
      </c>
      <c r="E522" s="37">
        <v>4950</v>
      </c>
      <c r="F522" s="38" t="s">
        <v>12190</v>
      </c>
      <c r="G522" s="38" t="s">
        <v>9576</v>
      </c>
      <c r="H522" s="38" t="s">
        <v>11135</v>
      </c>
      <c r="I522" s="37">
        <v>2</v>
      </c>
      <c r="J522" s="56">
        <v>44707</v>
      </c>
    </row>
    <row r="523" spans="4:10" ht="15.6" customHeight="1">
      <c r="D523" s="36">
        <v>521</v>
      </c>
      <c r="E523" s="37">
        <v>4568</v>
      </c>
      <c r="F523" s="38" t="s">
        <v>11518</v>
      </c>
      <c r="G523" s="38" t="s">
        <v>9576</v>
      </c>
      <c r="H523" s="38" t="s">
        <v>11135</v>
      </c>
      <c r="I523" s="37">
        <v>2</v>
      </c>
      <c r="J523" s="56">
        <v>44707</v>
      </c>
    </row>
    <row r="524" spans="4:10" ht="15.6" customHeight="1">
      <c r="D524" s="36">
        <v>522</v>
      </c>
      <c r="E524" s="37">
        <v>4228</v>
      </c>
      <c r="F524" s="38" t="s">
        <v>12191</v>
      </c>
      <c r="G524" s="38" t="s">
        <v>9576</v>
      </c>
      <c r="H524" s="38" t="s">
        <v>13</v>
      </c>
      <c r="I524" s="37">
        <v>2</v>
      </c>
      <c r="J524" s="56">
        <v>44707</v>
      </c>
    </row>
    <row r="525" spans="4:10" ht="15.6" customHeight="1">
      <c r="D525" s="36">
        <v>523</v>
      </c>
      <c r="E525" s="37">
        <v>4237</v>
      </c>
      <c r="F525" s="38" t="s">
        <v>12192</v>
      </c>
      <c r="G525" s="38" t="s">
        <v>9576</v>
      </c>
      <c r="H525" s="38" t="s">
        <v>13</v>
      </c>
      <c r="I525" s="37">
        <v>2</v>
      </c>
      <c r="J525" s="56">
        <v>44707</v>
      </c>
    </row>
    <row r="526" spans="4:10" ht="15.6" customHeight="1">
      <c r="D526" s="36">
        <v>524</v>
      </c>
      <c r="E526" s="37">
        <v>4194</v>
      </c>
      <c r="F526" s="38" t="s">
        <v>12193</v>
      </c>
      <c r="G526" s="38" t="s">
        <v>9576</v>
      </c>
      <c r="H526" s="38" t="s">
        <v>13</v>
      </c>
      <c r="I526" s="37">
        <v>2</v>
      </c>
      <c r="J526" s="56">
        <v>44707</v>
      </c>
    </row>
    <row r="527" spans="4:10" ht="15.6" customHeight="1">
      <c r="D527" s="36">
        <v>525</v>
      </c>
      <c r="E527" s="37">
        <v>2893</v>
      </c>
      <c r="F527" s="38" t="s">
        <v>12194</v>
      </c>
      <c r="G527" s="38" t="s">
        <v>10986</v>
      </c>
      <c r="H527" s="38" t="s">
        <v>12040</v>
      </c>
      <c r="I527" s="37">
        <v>2</v>
      </c>
      <c r="J527" s="56">
        <v>44707</v>
      </c>
    </row>
    <row r="528" spans="4:10" ht="15.6" customHeight="1">
      <c r="D528" s="36">
        <v>526</v>
      </c>
      <c r="E528" s="37">
        <v>4304</v>
      </c>
      <c r="F528" s="38" t="s">
        <v>12195</v>
      </c>
      <c r="G528" s="38" t="s">
        <v>10986</v>
      </c>
      <c r="H528" s="38" t="s">
        <v>12040</v>
      </c>
      <c r="I528" s="37">
        <v>2</v>
      </c>
      <c r="J528" s="56">
        <v>44707</v>
      </c>
    </row>
    <row r="529" spans="4:11" ht="15.6" customHeight="1">
      <c r="D529" s="36">
        <v>527</v>
      </c>
      <c r="E529" s="37">
        <v>3451</v>
      </c>
      <c r="F529" s="38" t="s">
        <v>12196</v>
      </c>
      <c r="G529" s="38" t="s">
        <v>10986</v>
      </c>
      <c r="H529" s="38" t="s">
        <v>12040</v>
      </c>
      <c r="I529" s="37">
        <v>2</v>
      </c>
      <c r="J529" s="56">
        <v>44707</v>
      </c>
    </row>
    <row r="530" spans="4:11" ht="15.6" customHeight="1">
      <c r="D530" s="36">
        <v>528</v>
      </c>
      <c r="E530" s="37">
        <v>2603</v>
      </c>
      <c r="F530" s="38" t="s">
        <v>12197</v>
      </c>
      <c r="G530" s="38" t="s">
        <v>10960</v>
      </c>
      <c r="H530" s="38" t="s">
        <v>12198</v>
      </c>
      <c r="I530" s="37">
        <v>2</v>
      </c>
      <c r="J530" s="56">
        <v>44707</v>
      </c>
    </row>
    <row r="531" spans="4:11" ht="15.6" customHeight="1">
      <c r="D531" s="36">
        <v>529</v>
      </c>
      <c r="E531" s="37">
        <v>3321</v>
      </c>
      <c r="F531" s="38" t="s">
        <v>12199</v>
      </c>
      <c r="G531" s="38" t="s">
        <v>10960</v>
      </c>
      <c r="H531" s="38" t="s">
        <v>12198</v>
      </c>
      <c r="I531" s="37">
        <v>2</v>
      </c>
      <c r="J531" s="56">
        <v>44707</v>
      </c>
    </row>
    <row r="532" spans="4:11" ht="15.6" customHeight="1">
      <c r="D532" s="36">
        <v>530</v>
      </c>
      <c r="E532" s="37">
        <v>4909</v>
      </c>
      <c r="F532" s="38" t="s">
        <v>12200</v>
      </c>
      <c r="G532" s="38" t="s">
        <v>10960</v>
      </c>
      <c r="H532" s="38" t="s">
        <v>12198</v>
      </c>
      <c r="I532" s="37">
        <v>2</v>
      </c>
      <c r="J532" s="56">
        <v>44707</v>
      </c>
    </row>
    <row r="533" spans="4:11" ht="15.6" customHeight="1">
      <c r="D533" s="36">
        <v>531</v>
      </c>
      <c r="E533" s="37">
        <v>4354</v>
      </c>
      <c r="F533" s="38" t="s">
        <v>12201</v>
      </c>
      <c r="G533" s="38" t="s">
        <v>10997</v>
      </c>
      <c r="H533" s="38" t="s">
        <v>12186</v>
      </c>
      <c r="I533" s="37">
        <v>2</v>
      </c>
      <c r="J533" s="56">
        <v>44707</v>
      </c>
    </row>
    <row r="534" spans="4:11" ht="15.6" customHeight="1">
      <c r="D534" s="36">
        <v>532</v>
      </c>
      <c r="E534" s="37">
        <v>4195</v>
      </c>
      <c r="F534" s="38" t="s">
        <v>12202</v>
      </c>
      <c r="G534" s="38" t="s">
        <v>10997</v>
      </c>
      <c r="H534" s="38" t="s">
        <v>12186</v>
      </c>
      <c r="I534" s="37">
        <v>2</v>
      </c>
      <c r="J534" s="56">
        <v>44707</v>
      </c>
    </row>
    <row r="535" spans="4:11" ht="15.6" customHeight="1">
      <c r="D535" s="36">
        <v>533</v>
      </c>
      <c r="E535" s="37">
        <v>4086</v>
      </c>
      <c r="F535" s="38" t="s">
        <v>12203</v>
      </c>
      <c r="G535" s="38" t="s">
        <v>10997</v>
      </c>
      <c r="H535" s="38" t="s">
        <v>12186</v>
      </c>
      <c r="I535" s="37">
        <v>2</v>
      </c>
      <c r="J535" s="56">
        <v>44707</v>
      </c>
    </row>
    <row r="536" spans="4:11" ht="15.6" customHeight="1">
      <c r="D536" s="36">
        <v>534</v>
      </c>
      <c r="E536" s="60" t="s">
        <v>12204</v>
      </c>
      <c r="F536" s="61" t="s">
        <v>12205</v>
      </c>
      <c r="G536" s="61" t="s">
        <v>10939</v>
      </c>
      <c r="H536" s="61" t="s">
        <v>12206</v>
      </c>
      <c r="I536" s="60">
        <v>2</v>
      </c>
      <c r="J536" s="56">
        <v>44708</v>
      </c>
    </row>
    <row r="537" spans="4:11" ht="15.6" customHeight="1">
      <c r="D537" s="36">
        <v>535</v>
      </c>
      <c r="E537" s="60" t="s">
        <v>12207</v>
      </c>
      <c r="F537" s="61" t="s">
        <v>12208</v>
      </c>
      <c r="G537" s="61" t="s">
        <v>10939</v>
      </c>
      <c r="H537" s="61" t="s">
        <v>12206</v>
      </c>
      <c r="I537" s="60">
        <v>2</v>
      </c>
      <c r="J537" s="56">
        <v>44708</v>
      </c>
    </row>
    <row r="538" spans="4:11" ht="15.6" customHeight="1">
      <c r="D538" s="36">
        <v>536</v>
      </c>
      <c r="E538" s="60">
        <v>2638</v>
      </c>
      <c r="F538" s="61" t="s">
        <v>12209</v>
      </c>
      <c r="G538" s="61" t="s">
        <v>10939</v>
      </c>
      <c r="H538" s="61" t="s">
        <v>12206</v>
      </c>
      <c r="I538" s="60">
        <v>2</v>
      </c>
      <c r="J538" s="56">
        <v>44708</v>
      </c>
    </row>
    <row r="539" spans="4:11" ht="15.6" customHeight="1">
      <c r="D539" s="36">
        <v>537</v>
      </c>
      <c r="E539" s="60">
        <v>3779</v>
      </c>
      <c r="F539" s="61" t="s">
        <v>12210</v>
      </c>
      <c r="G539" s="61" t="s">
        <v>9576</v>
      </c>
      <c r="H539" s="61" t="s">
        <v>11008</v>
      </c>
      <c r="I539" s="60">
        <v>2</v>
      </c>
      <c r="J539" s="56">
        <v>44708</v>
      </c>
    </row>
    <row r="540" spans="4:11" ht="15.6" customHeight="1">
      <c r="D540" s="36">
        <v>538</v>
      </c>
      <c r="E540" s="60">
        <v>3993</v>
      </c>
      <c r="F540" s="61" t="s">
        <v>12211</v>
      </c>
      <c r="G540" s="61" t="s">
        <v>9576</v>
      </c>
      <c r="H540" s="61" t="s">
        <v>11008</v>
      </c>
      <c r="I540" s="60">
        <v>2</v>
      </c>
      <c r="J540" s="56">
        <v>44708</v>
      </c>
    </row>
    <row r="541" spans="4:11" ht="15.6" customHeight="1">
      <c r="D541" s="36">
        <v>539</v>
      </c>
      <c r="E541" s="60">
        <v>4279</v>
      </c>
      <c r="F541" s="61" t="s">
        <v>12212</v>
      </c>
      <c r="G541" s="61" t="s">
        <v>9576</v>
      </c>
      <c r="H541" s="61" t="s">
        <v>11008</v>
      </c>
      <c r="I541" s="60">
        <v>2</v>
      </c>
      <c r="J541" s="56">
        <v>44708</v>
      </c>
    </row>
    <row r="542" spans="4:11" ht="15.6" customHeight="1">
      <c r="D542" s="36">
        <v>540</v>
      </c>
      <c r="E542" s="60">
        <v>2367</v>
      </c>
      <c r="F542" s="61" t="s">
        <v>12213</v>
      </c>
      <c r="G542" s="61" t="s">
        <v>9576</v>
      </c>
      <c r="H542" s="61" t="s">
        <v>11008</v>
      </c>
      <c r="I542" s="60">
        <v>2</v>
      </c>
      <c r="J542" s="56">
        <v>44708</v>
      </c>
    </row>
    <row r="543" spans="4:11" ht="15.6" customHeight="1">
      <c r="D543" s="36">
        <v>541</v>
      </c>
      <c r="E543" s="60">
        <v>2298</v>
      </c>
      <c r="F543" s="61" t="s">
        <v>12214</v>
      </c>
      <c r="G543" s="61" t="s">
        <v>9576</v>
      </c>
      <c r="H543" s="61" t="s">
        <v>12020</v>
      </c>
      <c r="I543" s="60">
        <v>2</v>
      </c>
      <c r="J543" s="56">
        <v>44711</v>
      </c>
      <c r="K543" s="62"/>
    </row>
    <row r="544" spans="4:11" ht="15.6" customHeight="1">
      <c r="D544" s="36">
        <v>542</v>
      </c>
      <c r="E544" s="60">
        <v>2527</v>
      </c>
      <c r="F544" s="61" t="s">
        <v>12215</v>
      </c>
      <c r="G544" s="61" t="s">
        <v>9576</v>
      </c>
      <c r="H544" s="61" t="s">
        <v>12020</v>
      </c>
      <c r="I544" s="60">
        <v>2</v>
      </c>
      <c r="J544" s="56">
        <v>44711</v>
      </c>
      <c r="K544" s="56"/>
    </row>
    <row r="545" spans="4:11" ht="15.6" customHeight="1">
      <c r="D545" s="36">
        <v>543</v>
      </c>
      <c r="E545" s="60">
        <v>2887</v>
      </c>
      <c r="F545" s="61" t="s">
        <v>12216</v>
      </c>
      <c r="G545" s="61" t="s">
        <v>9576</v>
      </c>
      <c r="H545" s="61" t="s">
        <v>12020</v>
      </c>
      <c r="I545" s="60">
        <v>2</v>
      </c>
      <c r="J545" s="56">
        <v>44711</v>
      </c>
      <c r="K545" s="62"/>
    </row>
    <row r="546" spans="4:11" ht="15.6" customHeight="1">
      <c r="D546" s="36">
        <v>544</v>
      </c>
      <c r="E546" s="60" t="s">
        <v>70</v>
      </c>
      <c r="F546" s="61" t="s">
        <v>12217</v>
      </c>
      <c r="G546" s="61" t="s">
        <v>9576</v>
      </c>
      <c r="H546" s="61" t="s">
        <v>9</v>
      </c>
      <c r="I546" s="60">
        <v>2</v>
      </c>
      <c r="J546" s="56">
        <v>44711</v>
      </c>
      <c r="K546" s="62"/>
    </row>
    <row r="547" spans="4:11" ht="15.6" customHeight="1">
      <c r="D547" s="36">
        <v>545</v>
      </c>
      <c r="E547" s="60">
        <v>4698</v>
      </c>
      <c r="F547" s="61" t="s">
        <v>1970</v>
      </c>
      <c r="G547" s="61" t="s">
        <v>9576</v>
      </c>
      <c r="H547" s="61" t="s">
        <v>9</v>
      </c>
      <c r="I547" s="60">
        <v>2</v>
      </c>
      <c r="J547" s="56">
        <v>44711</v>
      </c>
      <c r="K547" s="62"/>
    </row>
    <row r="548" spans="4:11" ht="15.6" customHeight="1">
      <c r="D548" s="36">
        <v>546</v>
      </c>
      <c r="E548" s="60" t="s">
        <v>69</v>
      </c>
      <c r="F548" s="61" t="s">
        <v>12218</v>
      </c>
      <c r="G548" s="61" t="s">
        <v>9576</v>
      </c>
      <c r="H548" s="61" t="s">
        <v>9</v>
      </c>
      <c r="I548" s="60">
        <v>2</v>
      </c>
      <c r="J548" s="56">
        <v>44711</v>
      </c>
      <c r="K548" s="62"/>
    </row>
    <row r="549" spans="4:11" ht="15.6" customHeight="1">
      <c r="D549" s="36">
        <v>547</v>
      </c>
      <c r="E549" s="60">
        <v>4921</v>
      </c>
      <c r="F549" s="61" t="s">
        <v>12219</v>
      </c>
      <c r="G549" s="61" t="s">
        <v>10986</v>
      </c>
      <c r="H549" s="61" t="s">
        <v>12040</v>
      </c>
      <c r="I549" s="60">
        <v>2</v>
      </c>
      <c r="J549" s="56">
        <v>44711</v>
      </c>
      <c r="K549" s="62"/>
    </row>
    <row r="550" spans="4:11" ht="15.6" customHeight="1">
      <c r="D550" s="36">
        <v>548</v>
      </c>
      <c r="E550" s="60" t="s">
        <v>12220</v>
      </c>
      <c r="F550" s="61" t="s">
        <v>12221</v>
      </c>
      <c r="G550" s="61" t="s">
        <v>10986</v>
      </c>
      <c r="H550" s="61" t="s">
        <v>12222</v>
      </c>
      <c r="I550" s="60">
        <v>2</v>
      </c>
      <c r="J550" s="56">
        <v>44711</v>
      </c>
      <c r="K550" s="62"/>
    </row>
    <row r="551" spans="4:11" ht="15.6" customHeight="1">
      <c r="D551" s="36">
        <v>549</v>
      </c>
      <c r="E551" s="60">
        <v>4133</v>
      </c>
      <c r="F551" s="61" t="s">
        <v>12223</v>
      </c>
      <c r="G551" s="61" t="s">
        <v>10986</v>
      </c>
      <c r="H551" s="61" t="s">
        <v>12222</v>
      </c>
      <c r="I551" s="60">
        <v>2</v>
      </c>
      <c r="J551" s="56">
        <v>44711</v>
      </c>
      <c r="K551" s="62"/>
    </row>
    <row r="552" spans="4:11" ht="15.6" customHeight="1">
      <c r="D552" s="36">
        <v>550</v>
      </c>
      <c r="E552" s="60">
        <v>4516</v>
      </c>
      <c r="F552" s="61" t="s">
        <v>12224</v>
      </c>
      <c r="G552" s="61" t="s">
        <v>10960</v>
      </c>
      <c r="H552" s="61" t="s">
        <v>11249</v>
      </c>
      <c r="I552" s="60">
        <v>2</v>
      </c>
      <c r="J552" s="56">
        <v>44711</v>
      </c>
      <c r="K552" s="62"/>
    </row>
    <row r="553" spans="4:11" ht="15.6" customHeight="1">
      <c r="D553" s="36">
        <v>551</v>
      </c>
      <c r="E553" s="60" t="s">
        <v>12225</v>
      </c>
      <c r="F553" s="61" t="s">
        <v>12226</v>
      </c>
      <c r="G553" s="61" t="s">
        <v>10960</v>
      </c>
      <c r="H553" s="61" t="s">
        <v>11249</v>
      </c>
      <c r="I553" s="60">
        <v>2</v>
      </c>
      <c r="J553" s="56">
        <v>44711</v>
      </c>
      <c r="K553" s="62"/>
    </row>
    <row r="554" spans="4:11" ht="15.6" customHeight="1">
      <c r="D554" s="36">
        <v>552</v>
      </c>
      <c r="E554" s="60">
        <v>4888</v>
      </c>
      <c r="F554" s="61" t="s">
        <v>12227</v>
      </c>
      <c r="G554" s="61" t="s">
        <v>10960</v>
      </c>
      <c r="H554" s="61" t="s">
        <v>11249</v>
      </c>
      <c r="I554" s="60">
        <v>2</v>
      </c>
      <c r="J554" s="56">
        <v>44711</v>
      </c>
      <c r="K554" s="62"/>
    </row>
    <row r="555" spans="4:11" ht="15.6" customHeight="1">
      <c r="D555" s="36">
        <v>553</v>
      </c>
      <c r="E555" s="60">
        <v>2558</v>
      </c>
      <c r="F555" s="61" t="s">
        <v>12228</v>
      </c>
      <c r="G555" s="61" t="s">
        <v>10997</v>
      </c>
      <c r="H555" s="61" t="s">
        <v>12186</v>
      </c>
      <c r="I555" s="60">
        <v>2</v>
      </c>
      <c r="J555" s="56">
        <v>44711</v>
      </c>
      <c r="K555" s="62"/>
    </row>
    <row r="556" spans="4:11" ht="15.6" customHeight="1">
      <c r="D556" s="36">
        <v>554</v>
      </c>
      <c r="E556" s="60">
        <v>3972</v>
      </c>
      <c r="F556" s="61" t="s">
        <v>12229</v>
      </c>
      <c r="G556" s="61" t="s">
        <v>10997</v>
      </c>
      <c r="H556" s="61" t="s">
        <v>12230</v>
      </c>
      <c r="I556" s="60">
        <v>2</v>
      </c>
      <c r="J556" s="56">
        <v>44711</v>
      </c>
      <c r="K556" s="62"/>
    </row>
    <row r="557" spans="4:11" ht="15.6" customHeight="1">
      <c r="D557" s="36">
        <v>555</v>
      </c>
      <c r="E557" s="60">
        <v>3988</v>
      </c>
      <c r="F557" s="61" t="s">
        <v>12231</v>
      </c>
      <c r="G557" s="61" t="s">
        <v>10997</v>
      </c>
      <c r="H557" s="61" t="s">
        <v>12232</v>
      </c>
      <c r="I557" s="60">
        <v>2</v>
      </c>
      <c r="J557" s="56">
        <v>44711</v>
      </c>
      <c r="K557" s="62"/>
    </row>
    <row r="558" spans="4:11" ht="15.6" customHeight="1">
      <c r="D558" s="36">
        <v>556</v>
      </c>
      <c r="E558" s="60">
        <v>3403</v>
      </c>
      <c r="F558" s="61" t="s">
        <v>12233</v>
      </c>
      <c r="G558" s="61" t="s">
        <v>9576</v>
      </c>
      <c r="H558" s="61" t="s">
        <v>12020</v>
      </c>
      <c r="I558" s="60">
        <v>2</v>
      </c>
      <c r="J558" s="56">
        <v>44712</v>
      </c>
      <c r="K558" s="62"/>
    </row>
    <row r="559" spans="4:11" ht="15.6" customHeight="1">
      <c r="D559" s="36">
        <v>557</v>
      </c>
      <c r="E559" s="60">
        <v>3407</v>
      </c>
      <c r="F559" s="61" t="s">
        <v>12234</v>
      </c>
      <c r="G559" s="61" t="s">
        <v>9576</v>
      </c>
      <c r="H559" s="61" t="s">
        <v>12020</v>
      </c>
      <c r="I559" s="60">
        <v>2</v>
      </c>
      <c r="J559" s="56">
        <v>44712</v>
      </c>
      <c r="K559" s="62"/>
    </row>
    <row r="560" spans="4:11" ht="15.6" customHeight="1">
      <c r="D560" s="36">
        <v>558</v>
      </c>
      <c r="E560" s="60">
        <v>4162</v>
      </c>
      <c r="F560" s="61" t="s">
        <v>12235</v>
      </c>
      <c r="G560" s="61" t="s">
        <v>9576</v>
      </c>
      <c r="H560" s="61" t="s">
        <v>12020</v>
      </c>
      <c r="I560" s="60">
        <v>2</v>
      </c>
      <c r="J560" s="56">
        <v>44712</v>
      </c>
      <c r="K560" s="62"/>
    </row>
    <row r="561" spans="4:11" ht="15.6" customHeight="1">
      <c r="D561" s="36">
        <v>559</v>
      </c>
      <c r="E561" s="60">
        <v>2759</v>
      </c>
      <c r="F561" s="61" t="s">
        <v>12236</v>
      </c>
      <c r="G561" s="61" t="s">
        <v>9576</v>
      </c>
      <c r="H561" s="61" t="s">
        <v>9</v>
      </c>
      <c r="I561" s="60">
        <v>2</v>
      </c>
      <c r="J561" s="56">
        <v>44712</v>
      </c>
      <c r="K561" s="62"/>
    </row>
    <row r="562" spans="4:11" ht="15.6" customHeight="1">
      <c r="D562" s="36">
        <v>560</v>
      </c>
      <c r="E562" s="60">
        <v>3983</v>
      </c>
      <c r="F562" s="61" t="s">
        <v>815</v>
      </c>
      <c r="G562" s="61" t="s">
        <v>9576</v>
      </c>
      <c r="H562" s="61" t="s">
        <v>9</v>
      </c>
      <c r="I562" s="60">
        <v>2</v>
      </c>
      <c r="J562" s="56">
        <v>44712</v>
      </c>
      <c r="K562" s="62"/>
    </row>
    <row r="563" spans="4:11" ht="15.6" customHeight="1">
      <c r="D563" s="36">
        <v>561</v>
      </c>
      <c r="E563" s="60">
        <v>4804</v>
      </c>
      <c r="F563" s="61" t="s">
        <v>1951</v>
      </c>
      <c r="G563" s="61" t="s">
        <v>9576</v>
      </c>
      <c r="H563" s="61" t="s">
        <v>9</v>
      </c>
      <c r="I563" s="60">
        <v>2</v>
      </c>
      <c r="J563" s="56">
        <v>44712</v>
      </c>
      <c r="K563" s="62"/>
    </row>
    <row r="564" spans="4:11" ht="15.6" customHeight="1">
      <c r="D564" s="36">
        <v>562</v>
      </c>
      <c r="E564" s="60">
        <v>4184</v>
      </c>
      <c r="F564" s="61" t="s">
        <v>1934</v>
      </c>
      <c r="G564" s="61" t="s">
        <v>9576</v>
      </c>
      <c r="H564" s="61" t="s">
        <v>9</v>
      </c>
      <c r="I564" s="60">
        <v>2</v>
      </c>
      <c r="J564" s="56">
        <v>44712</v>
      </c>
      <c r="K564" s="63"/>
    </row>
    <row r="565" spans="4:11" ht="15.6" customHeight="1">
      <c r="D565" s="36">
        <v>563</v>
      </c>
      <c r="E565" s="60">
        <v>3055</v>
      </c>
      <c r="F565" s="61" t="s">
        <v>12237</v>
      </c>
      <c r="G565" s="61" t="s">
        <v>10986</v>
      </c>
      <c r="H565" s="61" t="s">
        <v>12222</v>
      </c>
      <c r="I565" s="60">
        <v>2</v>
      </c>
      <c r="J565" s="56">
        <v>44712</v>
      </c>
      <c r="K565" s="62"/>
    </row>
    <row r="566" spans="4:11" ht="15.6" customHeight="1">
      <c r="D566" s="36">
        <v>564</v>
      </c>
      <c r="E566" s="60">
        <v>3465</v>
      </c>
      <c r="F566" s="61" t="s">
        <v>12238</v>
      </c>
      <c r="G566" s="61" t="s">
        <v>10986</v>
      </c>
      <c r="H566" s="61" t="s">
        <v>12222</v>
      </c>
      <c r="I566" s="60">
        <v>2</v>
      </c>
      <c r="J566" s="56">
        <v>44712</v>
      </c>
      <c r="K566" s="62"/>
    </row>
    <row r="567" spans="4:11" ht="15.6" customHeight="1">
      <c r="D567" s="36">
        <v>565</v>
      </c>
      <c r="E567" s="60">
        <v>3107</v>
      </c>
      <c r="F567" s="61" t="s">
        <v>12239</v>
      </c>
      <c r="G567" s="61" t="s">
        <v>10986</v>
      </c>
      <c r="H567" s="61" t="s">
        <v>12222</v>
      </c>
      <c r="I567" s="60">
        <v>2</v>
      </c>
      <c r="J567" s="56">
        <v>44712</v>
      </c>
      <c r="K567" s="62"/>
    </row>
    <row r="568" spans="4:11" ht="15.6" customHeight="1">
      <c r="D568" s="36">
        <v>566</v>
      </c>
      <c r="E568" s="60">
        <v>3160</v>
      </c>
      <c r="F568" s="61" t="s">
        <v>12240</v>
      </c>
      <c r="G568" s="61" t="s">
        <v>10960</v>
      </c>
      <c r="H568" s="61" t="s">
        <v>12241</v>
      </c>
      <c r="I568" s="60">
        <v>2</v>
      </c>
      <c r="J568" s="56">
        <v>44712</v>
      </c>
      <c r="K568" s="62"/>
    </row>
    <row r="569" spans="4:11" ht="15.6" customHeight="1">
      <c r="D569" s="36">
        <v>567</v>
      </c>
      <c r="E569" s="60">
        <v>4532</v>
      </c>
      <c r="F569" s="61" t="s">
        <v>12242</v>
      </c>
      <c r="G569" s="61" t="s">
        <v>10960</v>
      </c>
      <c r="H569" s="61" t="s">
        <v>12243</v>
      </c>
      <c r="I569" s="60">
        <v>2</v>
      </c>
      <c r="J569" s="56">
        <v>44712</v>
      </c>
      <c r="K569" s="62"/>
    </row>
    <row r="570" spans="4:11" ht="15.6" customHeight="1">
      <c r="D570" s="36">
        <v>568</v>
      </c>
      <c r="E570" s="60" t="s">
        <v>12244</v>
      </c>
      <c r="F570" s="61" t="s">
        <v>12245</v>
      </c>
      <c r="G570" s="61" t="s">
        <v>10960</v>
      </c>
      <c r="H570" s="61" t="s">
        <v>12243</v>
      </c>
      <c r="I570" s="60">
        <v>2</v>
      </c>
      <c r="J570" s="56">
        <v>44712</v>
      </c>
      <c r="K570" s="62"/>
    </row>
    <row r="571" spans="4:11" ht="15.6" customHeight="1">
      <c r="D571" s="36">
        <v>569</v>
      </c>
      <c r="E571" s="60" t="s">
        <v>12246</v>
      </c>
      <c r="F571" s="61" t="s">
        <v>12247</v>
      </c>
      <c r="G571" s="61" t="s">
        <v>10960</v>
      </c>
      <c r="H571" s="61" t="s">
        <v>12243</v>
      </c>
      <c r="I571" s="60">
        <v>2</v>
      </c>
      <c r="J571" s="56">
        <v>44712</v>
      </c>
      <c r="K571" s="62"/>
    </row>
    <row r="572" spans="4:11" ht="15.6" customHeight="1">
      <c r="D572" s="36">
        <v>570</v>
      </c>
      <c r="E572" s="60">
        <v>4482</v>
      </c>
      <c r="F572" s="61" t="s">
        <v>12248</v>
      </c>
      <c r="G572" s="61" t="s">
        <v>10997</v>
      </c>
      <c r="H572" s="61" t="s">
        <v>12249</v>
      </c>
      <c r="I572" s="60">
        <v>2</v>
      </c>
      <c r="J572" s="56">
        <v>44712</v>
      </c>
      <c r="K572" s="62"/>
    </row>
    <row r="573" spans="4:11" ht="15.6" customHeight="1">
      <c r="D573" s="36">
        <v>571</v>
      </c>
      <c r="E573" s="60">
        <v>4127</v>
      </c>
      <c r="F573" s="61" t="s">
        <v>12250</v>
      </c>
      <c r="G573" s="61" t="s">
        <v>10997</v>
      </c>
      <c r="H573" s="61" t="s">
        <v>12251</v>
      </c>
      <c r="I573" s="60">
        <v>2</v>
      </c>
      <c r="J573" s="56">
        <v>44712</v>
      </c>
      <c r="K573" s="62"/>
    </row>
    <row r="574" spans="4:11" ht="15.6" customHeight="1">
      <c r="D574" s="36">
        <v>572</v>
      </c>
      <c r="E574" s="60">
        <v>3661</v>
      </c>
      <c r="F574" s="61" t="s">
        <v>12252</v>
      </c>
      <c r="G574" s="61" t="s">
        <v>10997</v>
      </c>
      <c r="H574" s="61" t="s">
        <v>12251</v>
      </c>
      <c r="I574" s="60">
        <v>2</v>
      </c>
      <c r="J574" s="56">
        <v>44712</v>
      </c>
      <c r="K574" s="62"/>
    </row>
    <row r="575" spans="4:11" ht="15.6" customHeight="1">
      <c r="D575" s="36">
        <v>573</v>
      </c>
      <c r="E575" s="60">
        <v>4284</v>
      </c>
      <c r="F575" s="61" t="s">
        <v>12253</v>
      </c>
      <c r="G575" s="61" t="s">
        <v>9576</v>
      </c>
      <c r="H575" s="61" t="s">
        <v>12020</v>
      </c>
      <c r="I575" s="60">
        <v>2</v>
      </c>
      <c r="J575" s="56">
        <v>44713</v>
      </c>
      <c r="K575" s="62"/>
    </row>
    <row r="576" spans="4:11" ht="15.6" customHeight="1">
      <c r="D576" s="36">
        <v>574</v>
      </c>
      <c r="E576" s="60">
        <v>4649</v>
      </c>
      <c r="F576" s="61" t="s">
        <v>12254</v>
      </c>
      <c r="G576" s="61" t="s">
        <v>9576</v>
      </c>
      <c r="H576" s="61" t="s">
        <v>12020</v>
      </c>
      <c r="I576" s="60">
        <v>2</v>
      </c>
      <c r="J576" s="56">
        <v>44713</v>
      </c>
      <c r="K576" s="62"/>
    </row>
    <row r="577" spans="4:11" ht="15.6" customHeight="1">
      <c r="D577" s="36">
        <v>575</v>
      </c>
      <c r="E577" s="60">
        <v>4255</v>
      </c>
      <c r="F577" s="61" t="s">
        <v>12255</v>
      </c>
      <c r="G577" s="61" t="s">
        <v>9576</v>
      </c>
      <c r="H577" s="61" t="s">
        <v>12020</v>
      </c>
      <c r="I577" s="60">
        <v>2</v>
      </c>
      <c r="J577" s="56">
        <v>44713</v>
      </c>
      <c r="K577" s="62"/>
    </row>
    <row r="578" spans="4:11" ht="15.6" customHeight="1">
      <c r="D578" s="36">
        <v>576</v>
      </c>
      <c r="E578" s="60">
        <v>4327</v>
      </c>
      <c r="F578" s="61" t="s">
        <v>12256</v>
      </c>
      <c r="G578" s="61" t="s">
        <v>9576</v>
      </c>
      <c r="H578" s="61" t="s">
        <v>12020</v>
      </c>
      <c r="I578" s="60">
        <v>2</v>
      </c>
      <c r="J578" s="56">
        <v>44713</v>
      </c>
      <c r="K578" s="62"/>
    </row>
    <row r="579" spans="4:11" ht="15.6" customHeight="1">
      <c r="D579" s="36">
        <v>577</v>
      </c>
      <c r="E579" s="60">
        <v>4977</v>
      </c>
      <c r="F579" s="61" t="s">
        <v>1862</v>
      </c>
      <c r="G579" s="61" t="s">
        <v>9576</v>
      </c>
      <c r="H579" s="61" t="s">
        <v>9</v>
      </c>
      <c r="I579" s="60">
        <v>2</v>
      </c>
      <c r="J579" s="56">
        <v>44713</v>
      </c>
      <c r="K579" s="62"/>
    </row>
    <row r="580" spans="4:11" ht="15.6" customHeight="1">
      <c r="D580" s="36">
        <v>578</v>
      </c>
      <c r="E580" s="60">
        <v>3890</v>
      </c>
      <c r="F580" s="61" t="s">
        <v>958</v>
      </c>
      <c r="G580" s="61" t="s">
        <v>9576</v>
      </c>
      <c r="H580" s="61" t="s">
        <v>9</v>
      </c>
      <c r="I580" s="60">
        <v>2</v>
      </c>
      <c r="J580" s="56">
        <v>44713</v>
      </c>
      <c r="K580" s="56"/>
    </row>
    <row r="581" spans="4:11" ht="15.6" customHeight="1">
      <c r="D581" s="36">
        <v>579</v>
      </c>
      <c r="E581" s="60">
        <v>3601</v>
      </c>
      <c r="F581" s="61" t="s">
        <v>10424</v>
      </c>
      <c r="G581" s="61" t="s">
        <v>9576</v>
      </c>
      <c r="H581" s="61" t="s">
        <v>9</v>
      </c>
      <c r="I581" s="60">
        <v>2</v>
      </c>
      <c r="J581" s="56">
        <v>44713</v>
      </c>
      <c r="K581" s="62"/>
    </row>
    <row r="582" spans="4:11" ht="15.6" customHeight="1">
      <c r="D582" s="36">
        <v>580</v>
      </c>
      <c r="E582" s="60" t="s">
        <v>67</v>
      </c>
      <c r="F582" s="61" t="s">
        <v>12257</v>
      </c>
      <c r="G582" s="61" t="s">
        <v>9576</v>
      </c>
      <c r="H582" s="61" t="s">
        <v>9</v>
      </c>
      <c r="I582" s="60">
        <v>2</v>
      </c>
      <c r="J582" s="56">
        <v>44713</v>
      </c>
      <c r="K582" s="62"/>
    </row>
    <row r="583" spans="4:11" ht="15.6" customHeight="1">
      <c r="D583" s="36">
        <v>581</v>
      </c>
      <c r="E583" s="60">
        <v>4584</v>
      </c>
      <c r="F583" s="61" t="s">
        <v>12258</v>
      </c>
      <c r="G583" s="61" t="s">
        <v>10986</v>
      </c>
      <c r="H583" s="61" t="s">
        <v>12222</v>
      </c>
      <c r="I583" s="60">
        <v>2</v>
      </c>
      <c r="J583" s="56">
        <v>44713</v>
      </c>
      <c r="K583" s="56"/>
    </row>
    <row r="584" spans="4:11" ht="15.6" customHeight="1">
      <c r="D584" s="36">
        <v>582</v>
      </c>
      <c r="E584" s="60">
        <v>4072</v>
      </c>
      <c r="F584" s="61" t="s">
        <v>12259</v>
      </c>
      <c r="G584" s="61" t="s">
        <v>10986</v>
      </c>
      <c r="H584" s="61" t="s">
        <v>10988</v>
      </c>
      <c r="I584" s="60">
        <v>2</v>
      </c>
      <c r="J584" s="56">
        <v>44713</v>
      </c>
      <c r="K584" s="62"/>
    </row>
    <row r="585" spans="4:11" ht="15.6" customHeight="1">
      <c r="D585" s="36">
        <v>583</v>
      </c>
      <c r="E585" s="60">
        <v>4113</v>
      </c>
      <c r="F585" s="61" t="s">
        <v>12260</v>
      </c>
      <c r="G585" s="61" t="s">
        <v>10969</v>
      </c>
      <c r="H585" s="61" t="s">
        <v>11736</v>
      </c>
      <c r="I585" s="60">
        <v>2</v>
      </c>
      <c r="J585" s="56">
        <v>44713</v>
      </c>
      <c r="K585" s="62"/>
    </row>
    <row r="586" spans="4:11" ht="15.6" customHeight="1">
      <c r="D586" s="36">
        <v>584</v>
      </c>
      <c r="E586" s="60">
        <v>4722</v>
      </c>
      <c r="F586" s="61" t="s">
        <v>12261</v>
      </c>
      <c r="G586" s="61" t="s">
        <v>10960</v>
      </c>
      <c r="H586" s="61" t="s">
        <v>12243</v>
      </c>
      <c r="I586" s="60">
        <v>2</v>
      </c>
      <c r="J586" s="56">
        <v>44713</v>
      </c>
      <c r="K586" s="62"/>
    </row>
    <row r="587" spans="4:11" ht="15.6" customHeight="1">
      <c r="D587" s="36">
        <v>585</v>
      </c>
      <c r="E587" s="60">
        <v>3366</v>
      </c>
      <c r="F587" s="61" t="s">
        <v>12262</v>
      </c>
      <c r="G587" s="61" t="s">
        <v>10960</v>
      </c>
      <c r="H587" s="61" t="s">
        <v>12243</v>
      </c>
      <c r="I587" s="60">
        <v>2</v>
      </c>
      <c r="J587" s="56">
        <v>44713</v>
      </c>
      <c r="K587" s="62"/>
    </row>
    <row r="588" spans="4:11" ht="15.6" customHeight="1">
      <c r="D588" s="36">
        <v>586</v>
      </c>
      <c r="E588" s="60">
        <v>2809</v>
      </c>
      <c r="F588" s="61" t="s">
        <v>12263</v>
      </c>
      <c r="G588" s="61" t="s">
        <v>10960</v>
      </c>
      <c r="H588" s="61" t="s">
        <v>12243</v>
      </c>
      <c r="I588" s="60">
        <v>2</v>
      </c>
      <c r="J588" s="56">
        <v>44713</v>
      </c>
      <c r="K588" s="62"/>
    </row>
    <row r="589" spans="4:11" ht="15.6" customHeight="1">
      <c r="D589" s="36">
        <v>587</v>
      </c>
      <c r="E589" s="60">
        <v>4240</v>
      </c>
      <c r="F589" s="61" t="s">
        <v>12264</v>
      </c>
      <c r="G589" s="61" t="s">
        <v>11058</v>
      </c>
      <c r="H589" s="61" t="s">
        <v>12265</v>
      </c>
      <c r="I589" s="60">
        <v>2</v>
      </c>
      <c r="J589" s="56">
        <v>44713</v>
      </c>
      <c r="K589" s="62"/>
    </row>
    <row r="590" spans="4:11" ht="15.6" customHeight="1">
      <c r="D590" s="36">
        <v>588</v>
      </c>
      <c r="E590" s="60">
        <v>3592</v>
      </c>
      <c r="F590" s="61" t="s">
        <v>12266</v>
      </c>
      <c r="G590" s="61" t="s">
        <v>11058</v>
      </c>
      <c r="H590" s="61" t="s">
        <v>12265</v>
      </c>
      <c r="I590" s="60">
        <v>2</v>
      </c>
      <c r="J590" s="56">
        <v>44713</v>
      </c>
      <c r="K590" s="62"/>
    </row>
    <row r="591" spans="4:11" ht="15.6" customHeight="1">
      <c r="D591" s="36">
        <v>589</v>
      </c>
      <c r="E591" s="60">
        <v>3529</v>
      </c>
      <c r="F591" s="61" t="s">
        <v>12267</v>
      </c>
      <c r="G591" s="61" t="s">
        <v>9576</v>
      </c>
      <c r="H591" s="61" t="s">
        <v>12020</v>
      </c>
      <c r="I591" s="60">
        <v>2</v>
      </c>
      <c r="J591" s="56">
        <v>44714</v>
      </c>
      <c r="K591" s="62"/>
    </row>
    <row r="592" spans="4:11" ht="15.6" customHeight="1">
      <c r="D592" s="36">
        <v>590</v>
      </c>
      <c r="E592" s="60">
        <v>3658</v>
      </c>
      <c r="F592" s="61" t="s">
        <v>12268</v>
      </c>
      <c r="G592" s="61" t="s">
        <v>9576</v>
      </c>
      <c r="H592" s="61" t="s">
        <v>12020</v>
      </c>
      <c r="I592" s="60">
        <v>2</v>
      </c>
      <c r="J592" s="56">
        <v>44714</v>
      </c>
      <c r="K592" s="62"/>
    </row>
    <row r="593" spans="4:11" ht="15.6" customHeight="1">
      <c r="D593" s="36">
        <v>591</v>
      </c>
      <c r="E593" s="60">
        <v>3842</v>
      </c>
      <c r="F593" s="61" t="s">
        <v>12269</v>
      </c>
      <c r="G593" s="61" t="s">
        <v>9576</v>
      </c>
      <c r="H593" s="61" t="s">
        <v>12020</v>
      </c>
      <c r="I593" s="60">
        <v>2</v>
      </c>
      <c r="J593" s="56">
        <v>44714</v>
      </c>
      <c r="K593" s="62"/>
    </row>
    <row r="594" spans="4:11" ht="15.6" customHeight="1">
      <c r="D594" s="36">
        <v>592</v>
      </c>
      <c r="E594" s="60">
        <v>4129</v>
      </c>
      <c r="F594" s="61" t="s">
        <v>12270</v>
      </c>
      <c r="G594" s="61" t="s">
        <v>9576</v>
      </c>
      <c r="H594" s="61" t="s">
        <v>12020</v>
      </c>
      <c r="I594" s="60">
        <v>2</v>
      </c>
      <c r="J594" s="56">
        <v>44714</v>
      </c>
      <c r="K594" s="62"/>
    </row>
    <row r="595" spans="4:11" ht="15.6" customHeight="1">
      <c r="D595" s="36">
        <v>593</v>
      </c>
      <c r="E595" s="60">
        <v>3627</v>
      </c>
      <c r="F595" s="61" t="s">
        <v>12271</v>
      </c>
      <c r="G595" s="61" t="s">
        <v>9576</v>
      </c>
      <c r="H595" s="61" t="s">
        <v>9</v>
      </c>
      <c r="I595" s="60">
        <v>2</v>
      </c>
      <c r="J595" s="56">
        <v>44714</v>
      </c>
      <c r="K595" s="62"/>
    </row>
    <row r="596" spans="4:11" ht="15.6" customHeight="1">
      <c r="D596" s="36">
        <v>594</v>
      </c>
      <c r="E596" s="60">
        <v>2399</v>
      </c>
      <c r="F596" s="61" t="s">
        <v>12272</v>
      </c>
      <c r="G596" s="61" t="s">
        <v>9576</v>
      </c>
      <c r="H596" s="61" t="s">
        <v>9</v>
      </c>
      <c r="I596" s="60">
        <v>2</v>
      </c>
      <c r="J596" s="56">
        <v>44714</v>
      </c>
      <c r="K596" s="62"/>
    </row>
    <row r="597" spans="4:11" ht="15.6" customHeight="1">
      <c r="D597" s="36">
        <v>595</v>
      </c>
      <c r="E597" s="60">
        <v>4529</v>
      </c>
      <c r="F597" s="61" t="s">
        <v>184</v>
      </c>
      <c r="G597" s="61" t="s">
        <v>9576</v>
      </c>
      <c r="H597" s="61" t="s">
        <v>5</v>
      </c>
      <c r="I597" s="60">
        <v>2</v>
      </c>
      <c r="J597" s="56">
        <v>44714</v>
      </c>
      <c r="K597" s="62"/>
    </row>
    <row r="598" spans="4:11" ht="15.6" customHeight="1">
      <c r="D598" s="36">
        <v>596</v>
      </c>
      <c r="E598" s="60">
        <v>2837</v>
      </c>
      <c r="F598" s="61" t="s">
        <v>10431</v>
      </c>
      <c r="G598" s="61" t="s">
        <v>9576</v>
      </c>
      <c r="H598" s="61" t="s">
        <v>9</v>
      </c>
      <c r="I598" s="60">
        <v>2</v>
      </c>
      <c r="J598" s="56">
        <v>44714</v>
      </c>
      <c r="K598" s="62"/>
    </row>
    <row r="599" spans="4:11" ht="15.6" customHeight="1">
      <c r="D599" s="36">
        <v>597</v>
      </c>
      <c r="E599" s="60">
        <v>3466</v>
      </c>
      <c r="F599" s="61" t="s">
        <v>12273</v>
      </c>
      <c r="G599" s="61" t="s">
        <v>10986</v>
      </c>
      <c r="H599" s="61" t="s">
        <v>10988</v>
      </c>
      <c r="I599" s="60">
        <v>2</v>
      </c>
      <c r="J599" s="56">
        <v>44714</v>
      </c>
      <c r="K599" s="62"/>
    </row>
    <row r="600" spans="4:11" ht="15.6" customHeight="1">
      <c r="D600" s="36">
        <v>598</v>
      </c>
      <c r="E600" s="60">
        <v>3998</v>
      </c>
      <c r="F600" s="61" t="s">
        <v>12274</v>
      </c>
      <c r="G600" s="61" t="s">
        <v>10986</v>
      </c>
      <c r="H600" s="61" t="s">
        <v>10988</v>
      </c>
      <c r="I600" s="60">
        <v>2</v>
      </c>
      <c r="J600" s="56">
        <v>44714</v>
      </c>
      <c r="K600" s="62"/>
    </row>
    <row r="601" spans="4:11" ht="15.6" customHeight="1">
      <c r="D601" s="36">
        <v>599</v>
      </c>
      <c r="E601" s="60">
        <v>3169</v>
      </c>
      <c r="F601" s="61" t="s">
        <v>12275</v>
      </c>
      <c r="G601" s="61" t="s">
        <v>11033</v>
      </c>
      <c r="H601" s="61" t="s">
        <v>12276</v>
      </c>
      <c r="I601" s="60">
        <v>2</v>
      </c>
      <c r="J601" s="56">
        <v>44714</v>
      </c>
      <c r="K601" s="62"/>
    </row>
    <row r="602" spans="4:11" ht="15.6" customHeight="1">
      <c r="D602" s="36">
        <v>600</v>
      </c>
      <c r="E602" s="60">
        <v>2869</v>
      </c>
      <c r="F602" s="61" t="s">
        <v>12277</v>
      </c>
      <c r="G602" s="61" t="s">
        <v>10960</v>
      </c>
      <c r="H602" s="61" t="s">
        <v>11249</v>
      </c>
      <c r="I602" s="60">
        <v>2</v>
      </c>
      <c r="J602" s="56">
        <v>44714</v>
      </c>
      <c r="K602" s="62"/>
    </row>
    <row r="603" spans="4:11" ht="15.6" customHeight="1">
      <c r="D603" s="36">
        <v>601</v>
      </c>
      <c r="E603" s="60">
        <v>2768</v>
      </c>
      <c r="F603" s="61" t="s">
        <v>12278</v>
      </c>
      <c r="G603" s="61" t="s">
        <v>10960</v>
      </c>
      <c r="H603" s="61" t="s">
        <v>11249</v>
      </c>
      <c r="I603" s="60">
        <v>2</v>
      </c>
      <c r="J603" s="56">
        <v>44714</v>
      </c>
      <c r="K603" s="62"/>
    </row>
    <row r="604" spans="4:11" ht="15.6" customHeight="1">
      <c r="D604" s="36">
        <v>602</v>
      </c>
      <c r="E604" s="60">
        <v>2421</v>
      </c>
      <c r="F604" s="61" t="s">
        <v>12279</v>
      </c>
      <c r="G604" s="61" t="s">
        <v>10939</v>
      </c>
      <c r="H604" s="61" t="s">
        <v>11386</v>
      </c>
      <c r="I604" s="60">
        <v>2</v>
      </c>
      <c r="J604" s="56">
        <v>44718</v>
      </c>
      <c r="K604" s="62"/>
    </row>
    <row r="605" spans="4:11" ht="15.6" customHeight="1">
      <c r="D605" s="36">
        <v>603</v>
      </c>
      <c r="E605" s="60">
        <v>2001</v>
      </c>
      <c r="F605" s="61" t="s">
        <v>12280</v>
      </c>
      <c r="G605" s="61" t="s">
        <v>10939</v>
      </c>
      <c r="H605" s="61" t="s">
        <v>11386</v>
      </c>
      <c r="I605" s="60">
        <v>2</v>
      </c>
      <c r="J605" s="56">
        <v>44718</v>
      </c>
      <c r="K605" s="62"/>
    </row>
    <row r="606" spans="4:11" ht="15.6" customHeight="1">
      <c r="D606" s="36">
        <v>604</v>
      </c>
      <c r="E606" s="60">
        <v>2182</v>
      </c>
      <c r="F606" s="61" t="s">
        <v>12281</v>
      </c>
      <c r="G606" s="61" t="s">
        <v>10939</v>
      </c>
      <c r="H606" s="61" t="s">
        <v>11386</v>
      </c>
      <c r="I606" s="60">
        <v>2</v>
      </c>
      <c r="J606" s="56">
        <v>44718</v>
      </c>
      <c r="K606" s="62"/>
    </row>
    <row r="607" spans="4:11" ht="15.6" customHeight="1">
      <c r="D607" s="36">
        <v>605</v>
      </c>
      <c r="E607" s="60" t="s">
        <v>80</v>
      </c>
      <c r="F607" s="61" t="s">
        <v>12282</v>
      </c>
      <c r="G607" s="61" t="s">
        <v>9576</v>
      </c>
      <c r="H607" s="61" t="s">
        <v>9</v>
      </c>
      <c r="I607" s="60">
        <v>2</v>
      </c>
      <c r="J607" s="56">
        <v>44718</v>
      </c>
      <c r="K607" s="62"/>
    </row>
    <row r="608" spans="4:11" ht="15.6" customHeight="1">
      <c r="D608" s="36">
        <v>606</v>
      </c>
      <c r="E608" s="60">
        <v>2014</v>
      </c>
      <c r="F608" s="61" t="s">
        <v>12283</v>
      </c>
      <c r="G608" s="61" t="s">
        <v>9576</v>
      </c>
      <c r="H608" s="61" t="s">
        <v>9</v>
      </c>
      <c r="I608" s="60">
        <v>2</v>
      </c>
      <c r="J608" s="56">
        <v>44718</v>
      </c>
      <c r="K608" s="62"/>
    </row>
    <row r="609" spans="4:11" ht="15.6" customHeight="1">
      <c r="D609" s="36">
        <v>607</v>
      </c>
      <c r="E609" s="60" t="s">
        <v>99</v>
      </c>
      <c r="F609" s="61" t="s">
        <v>10384</v>
      </c>
      <c r="G609" s="61" t="s">
        <v>9576</v>
      </c>
      <c r="H609" s="61" t="s">
        <v>9</v>
      </c>
      <c r="I609" s="60">
        <v>2</v>
      </c>
      <c r="J609" s="56">
        <v>44718</v>
      </c>
      <c r="K609" s="62"/>
    </row>
    <row r="610" spans="4:11" ht="15.6" customHeight="1">
      <c r="D610" s="36">
        <v>608</v>
      </c>
      <c r="E610" s="60">
        <v>4392</v>
      </c>
      <c r="F610" s="61" t="s">
        <v>12284</v>
      </c>
      <c r="G610" s="61" t="s">
        <v>9576</v>
      </c>
      <c r="H610" s="61" t="s">
        <v>11008</v>
      </c>
      <c r="I610" s="60">
        <v>2</v>
      </c>
      <c r="J610" s="56">
        <v>44718</v>
      </c>
      <c r="K610" s="62"/>
    </row>
    <row r="611" spans="4:11" ht="15.6" customHeight="1">
      <c r="D611" s="36">
        <v>609</v>
      </c>
      <c r="E611" s="60">
        <v>2662</v>
      </c>
      <c r="F611" s="61" t="s">
        <v>12285</v>
      </c>
      <c r="G611" s="61" t="s">
        <v>10969</v>
      </c>
      <c r="H611" s="61" t="s">
        <v>11736</v>
      </c>
      <c r="I611" s="60">
        <v>2</v>
      </c>
      <c r="J611" s="56">
        <v>44718</v>
      </c>
      <c r="K611" s="62"/>
    </row>
    <row r="612" spans="4:11" ht="15.6" customHeight="1">
      <c r="D612" s="36">
        <v>610</v>
      </c>
      <c r="E612" s="60">
        <v>4588</v>
      </c>
      <c r="F612" s="61" t="s">
        <v>12286</v>
      </c>
      <c r="G612" s="61" t="s">
        <v>10969</v>
      </c>
      <c r="H612" s="61" t="s">
        <v>12074</v>
      </c>
      <c r="I612" s="60">
        <v>2</v>
      </c>
      <c r="J612" s="56">
        <v>44718</v>
      </c>
      <c r="K612" s="62"/>
    </row>
    <row r="613" spans="4:11" ht="15.6" customHeight="1">
      <c r="D613" s="36">
        <v>611</v>
      </c>
      <c r="E613" s="60">
        <v>4941</v>
      </c>
      <c r="F613" s="61" t="s">
        <v>12287</v>
      </c>
      <c r="G613" s="61" t="s">
        <v>11023</v>
      </c>
      <c r="H613" s="61" t="s">
        <v>12288</v>
      </c>
      <c r="I613" s="60">
        <v>2</v>
      </c>
      <c r="J613" s="56">
        <v>44718</v>
      </c>
      <c r="K613" s="62"/>
    </row>
    <row r="614" spans="4:11" ht="15.6" customHeight="1">
      <c r="D614" s="36">
        <v>612</v>
      </c>
      <c r="E614" s="60">
        <v>4299</v>
      </c>
      <c r="F614" s="61" t="s">
        <v>12289</v>
      </c>
      <c r="G614" s="61" t="s">
        <v>11023</v>
      </c>
      <c r="H614" s="61" t="s">
        <v>12288</v>
      </c>
      <c r="I614" s="60">
        <v>2</v>
      </c>
      <c r="J614" s="56">
        <v>44718</v>
      </c>
      <c r="K614" s="62"/>
    </row>
    <row r="615" spans="4:11" ht="15.6" customHeight="1">
      <c r="D615" s="36">
        <v>613</v>
      </c>
      <c r="E615" s="60">
        <v>3219</v>
      </c>
      <c r="F615" s="61" t="s">
        <v>12290</v>
      </c>
      <c r="G615" s="61" t="s">
        <v>11023</v>
      </c>
      <c r="H615" s="61" t="s">
        <v>12291</v>
      </c>
      <c r="I615" s="60">
        <v>2</v>
      </c>
      <c r="J615" s="56">
        <v>44718</v>
      </c>
      <c r="K615" s="62"/>
    </row>
    <row r="616" spans="4:11" ht="15.6" customHeight="1">
      <c r="D616" s="36">
        <v>614</v>
      </c>
      <c r="E616" s="60">
        <v>2790</v>
      </c>
      <c r="F616" s="61" t="s">
        <v>12292</v>
      </c>
      <c r="G616" s="61" t="s">
        <v>11058</v>
      </c>
      <c r="H616" s="61" t="s">
        <v>12293</v>
      </c>
      <c r="I616" s="60">
        <v>2</v>
      </c>
      <c r="J616" s="56">
        <v>44718</v>
      </c>
      <c r="K616" s="62"/>
    </row>
    <row r="617" spans="4:11" ht="15.6" customHeight="1">
      <c r="D617" s="36">
        <v>615</v>
      </c>
      <c r="E617" s="60">
        <v>4621</v>
      </c>
      <c r="F617" s="61" t="s">
        <v>12294</v>
      </c>
      <c r="G617" s="61" t="s">
        <v>11058</v>
      </c>
      <c r="H617" s="61" t="s">
        <v>12295</v>
      </c>
      <c r="I617" s="60">
        <v>2</v>
      </c>
      <c r="J617" s="56">
        <v>44718</v>
      </c>
      <c r="K617" s="63"/>
    </row>
    <row r="618" spans="4:11" ht="15.6" customHeight="1">
      <c r="D618" s="36">
        <v>616</v>
      </c>
      <c r="E618" s="60">
        <v>4593</v>
      </c>
      <c r="F618" s="61" t="s">
        <v>12296</v>
      </c>
      <c r="G618" s="61" t="s">
        <v>11058</v>
      </c>
      <c r="H618" s="61" t="s">
        <v>12295</v>
      </c>
      <c r="I618" s="60">
        <v>2</v>
      </c>
      <c r="J618" s="56">
        <v>44718</v>
      </c>
      <c r="K618" s="64"/>
    </row>
    <row r="619" spans="4:11" ht="15.6" customHeight="1">
      <c r="D619" s="36">
        <v>617</v>
      </c>
      <c r="E619" s="60">
        <v>2479</v>
      </c>
      <c r="F619" s="61" t="s">
        <v>12297</v>
      </c>
      <c r="G619" s="61" t="s">
        <v>10939</v>
      </c>
      <c r="H619" s="61" t="s">
        <v>11386</v>
      </c>
      <c r="I619" s="60">
        <v>2</v>
      </c>
      <c r="J619" s="56">
        <v>44719</v>
      </c>
      <c r="K619" s="64"/>
    </row>
    <row r="620" spans="4:11" ht="15.6" customHeight="1">
      <c r="D620" s="36">
        <v>618</v>
      </c>
      <c r="E620" s="60">
        <v>3271</v>
      </c>
      <c r="F620" s="61" t="s">
        <v>11579</v>
      </c>
      <c r="G620" s="61" t="s">
        <v>10939</v>
      </c>
      <c r="H620" s="61" t="s">
        <v>11386</v>
      </c>
      <c r="I620" s="60">
        <v>2</v>
      </c>
      <c r="J620" s="56">
        <v>44719</v>
      </c>
      <c r="K620" s="62"/>
    </row>
    <row r="621" spans="4:11" ht="15.6" customHeight="1">
      <c r="D621" s="36">
        <v>619</v>
      </c>
      <c r="E621" s="60">
        <v>3979</v>
      </c>
      <c r="F621" s="61" t="s">
        <v>12298</v>
      </c>
      <c r="G621" s="61" t="s">
        <v>10939</v>
      </c>
      <c r="H621" s="61" t="s">
        <v>11386</v>
      </c>
      <c r="I621" s="60">
        <v>2</v>
      </c>
      <c r="J621" s="56">
        <v>44719</v>
      </c>
      <c r="K621" s="62"/>
    </row>
    <row r="622" spans="4:11" ht="15.6" customHeight="1">
      <c r="D622" s="36">
        <v>620</v>
      </c>
      <c r="E622" s="60">
        <v>4177</v>
      </c>
      <c r="F622" s="61" t="s">
        <v>12299</v>
      </c>
      <c r="G622" s="61" t="s">
        <v>10939</v>
      </c>
      <c r="H622" s="61" t="s">
        <v>11386</v>
      </c>
      <c r="I622" s="60">
        <v>2</v>
      </c>
      <c r="J622" s="56">
        <v>44719</v>
      </c>
      <c r="K622" s="63"/>
    </row>
    <row r="623" spans="4:11" ht="15.6" customHeight="1">
      <c r="D623" s="36">
        <v>621</v>
      </c>
      <c r="E623" s="60">
        <v>2191</v>
      </c>
      <c r="F623" s="61" t="s">
        <v>11213</v>
      </c>
      <c r="G623" s="61" t="s">
        <v>9576</v>
      </c>
      <c r="H623" s="61" t="s">
        <v>9</v>
      </c>
      <c r="I623" s="60">
        <v>2</v>
      </c>
      <c r="J623" s="56">
        <v>44719</v>
      </c>
      <c r="K623" s="63"/>
    </row>
    <row r="624" spans="4:11" ht="15.6" customHeight="1">
      <c r="D624" s="36">
        <v>622</v>
      </c>
      <c r="E624" s="60">
        <v>4799</v>
      </c>
      <c r="F624" s="61" t="s">
        <v>11631</v>
      </c>
      <c r="G624" s="61" t="s">
        <v>9576</v>
      </c>
      <c r="H624" s="61" t="s">
        <v>9</v>
      </c>
      <c r="I624" s="60">
        <v>2</v>
      </c>
      <c r="J624" s="56">
        <v>44719</v>
      </c>
      <c r="K624" s="63"/>
    </row>
    <row r="625" spans="4:11" ht="15.6" customHeight="1">
      <c r="D625" s="36">
        <v>623</v>
      </c>
      <c r="E625" s="60">
        <v>4083</v>
      </c>
      <c r="F625" s="61" t="s">
        <v>12300</v>
      </c>
      <c r="G625" s="61" t="s">
        <v>9576</v>
      </c>
      <c r="H625" s="61" t="s">
        <v>9</v>
      </c>
      <c r="I625" s="60">
        <v>2</v>
      </c>
      <c r="J625" s="56">
        <v>44719</v>
      </c>
      <c r="K625" s="63"/>
    </row>
    <row r="626" spans="4:11" ht="15.6" customHeight="1">
      <c r="D626" s="36">
        <v>624</v>
      </c>
      <c r="E626" s="60">
        <v>4521</v>
      </c>
      <c r="F626" s="61" t="s">
        <v>12301</v>
      </c>
      <c r="G626" s="61" t="s">
        <v>10969</v>
      </c>
      <c r="H626" s="61" t="s">
        <v>12074</v>
      </c>
      <c r="I626" s="60">
        <v>2</v>
      </c>
      <c r="J626" s="56">
        <v>44719</v>
      </c>
      <c r="K626" s="62"/>
    </row>
    <row r="627" spans="4:11" ht="15.6" customHeight="1">
      <c r="D627" s="36">
        <v>625</v>
      </c>
      <c r="E627" s="60">
        <v>4827</v>
      </c>
      <c r="F627" s="61" t="s">
        <v>12302</v>
      </c>
      <c r="G627" s="61" t="s">
        <v>10969</v>
      </c>
      <c r="H627" s="61" t="s">
        <v>12065</v>
      </c>
      <c r="I627" s="60">
        <v>2</v>
      </c>
      <c r="J627" s="56">
        <v>44719</v>
      </c>
      <c r="K627" s="62"/>
    </row>
    <row r="628" spans="4:11" ht="15.6" customHeight="1">
      <c r="D628" s="36">
        <v>626</v>
      </c>
      <c r="E628" s="60">
        <v>3790</v>
      </c>
      <c r="F628" s="61" t="s">
        <v>12303</v>
      </c>
      <c r="G628" s="61" t="s">
        <v>10969</v>
      </c>
      <c r="H628" s="61" t="s">
        <v>12065</v>
      </c>
      <c r="I628" s="60">
        <v>2</v>
      </c>
      <c r="J628" s="56">
        <v>44719</v>
      </c>
      <c r="K628" s="62"/>
    </row>
    <row r="629" spans="4:11" ht="15.6" customHeight="1">
      <c r="D629" s="36">
        <v>627</v>
      </c>
      <c r="E629" s="60">
        <v>3665</v>
      </c>
      <c r="F629" s="61" t="s">
        <v>12304</v>
      </c>
      <c r="G629" s="61" t="s">
        <v>10969</v>
      </c>
      <c r="H629" s="61" t="s">
        <v>12065</v>
      </c>
      <c r="I629" s="60">
        <v>2</v>
      </c>
      <c r="J629" s="56">
        <v>44719</v>
      </c>
      <c r="K629" s="62"/>
    </row>
    <row r="630" spans="4:11" ht="15.6" customHeight="1">
      <c r="D630" s="36">
        <v>628</v>
      </c>
      <c r="E630" s="60">
        <v>4563</v>
      </c>
      <c r="F630" s="61" t="s">
        <v>12305</v>
      </c>
      <c r="G630" s="61" t="s">
        <v>10960</v>
      </c>
      <c r="H630" s="61" t="s">
        <v>11622</v>
      </c>
      <c r="I630" s="60">
        <v>2</v>
      </c>
      <c r="J630" s="56">
        <v>44719</v>
      </c>
      <c r="K630" s="63"/>
    </row>
    <row r="631" spans="4:11" ht="15.6" customHeight="1">
      <c r="D631" s="36">
        <v>629</v>
      </c>
      <c r="E631" s="60">
        <v>2127</v>
      </c>
      <c r="F631" s="61" t="s">
        <v>12306</v>
      </c>
      <c r="G631" s="61" t="s">
        <v>10960</v>
      </c>
      <c r="H631" s="61" t="s">
        <v>11622</v>
      </c>
      <c r="I631" s="60">
        <v>2</v>
      </c>
      <c r="J631" s="56">
        <v>44719</v>
      </c>
      <c r="K631" s="62"/>
    </row>
    <row r="632" spans="4:11" ht="15.6" customHeight="1">
      <c r="D632" s="36">
        <v>630</v>
      </c>
      <c r="E632" s="60">
        <v>3975</v>
      </c>
      <c r="F632" s="61" t="s">
        <v>12307</v>
      </c>
      <c r="G632" s="61" t="s">
        <v>10960</v>
      </c>
      <c r="H632" s="61" t="s">
        <v>11622</v>
      </c>
      <c r="I632" s="60">
        <v>2</v>
      </c>
      <c r="J632" s="56">
        <v>44719</v>
      </c>
      <c r="K632" s="62"/>
    </row>
    <row r="633" spans="4:11" ht="15.6" customHeight="1">
      <c r="D633" s="36">
        <v>631</v>
      </c>
      <c r="E633" s="60">
        <v>4331</v>
      </c>
      <c r="F633" s="61" t="s">
        <v>12308</v>
      </c>
      <c r="G633" s="61" t="s">
        <v>11058</v>
      </c>
      <c r="H633" s="61" t="s">
        <v>12295</v>
      </c>
      <c r="I633" s="60">
        <v>2</v>
      </c>
      <c r="J633" s="56">
        <v>44719</v>
      </c>
      <c r="K633" s="62"/>
    </row>
    <row r="634" spans="4:11" ht="15.6" customHeight="1">
      <c r="D634" s="36">
        <v>632</v>
      </c>
      <c r="E634" s="60">
        <v>2097</v>
      </c>
      <c r="F634" s="61" t="s">
        <v>12309</v>
      </c>
      <c r="G634" s="61" t="s">
        <v>9576</v>
      </c>
      <c r="H634" s="61" t="s">
        <v>11149</v>
      </c>
      <c r="I634" s="60">
        <v>2</v>
      </c>
      <c r="J634" s="56">
        <v>44720</v>
      </c>
      <c r="K634" s="62"/>
    </row>
    <row r="635" spans="4:11" ht="15.6" customHeight="1">
      <c r="D635" s="36">
        <v>633</v>
      </c>
      <c r="E635" s="60">
        <v>2605</v>
      </c>
      <c r="F635" s="61" t="s">
        <v>12310</v>
      </c>
      <c r="G635" s="61" t="s">
        <v>9576</v>
      </c>
      <c r="H635" s="61" t="s">
        <v>11149</v>
      </c>
      <c r="I635" s="60">
        <v>2</v>
      </c>
      <c r="J635" s="56">
        <v>44720</v>
      </c>
      <c r="K635" s="62"/>
    </row>
    <row r="636" spans="4:11" ht="15.6" customHeight="1">
      <c r="D636" s="36">
        <v>634</v>
      </c>
      <c r="E636" s="60">
        <v>3347</v>
      </c>
      <c r="F636" s="61" t="s">
        <v>12311</v>
      </c>
      <c r="G636" s="61" t="s">
        <v>9576</v>
      </c>
      <c r="H636" s="61" t="s">
        <v>11149</v>
      </c>
      <c r="I636" s="60">
        <v>2</v>
      </c>
      <c r="J636" s="56">
        <v>44720</v>
      </c>
      <c r="K636" s="62"/>
    </row>
    <row r="637" spans="4:11" ht="15.6" customHeight="1">
      <c r="D637" s="36">
        <v>635</v>
      </c>
      <c r="E637" s="60" t="s">
        <v>11264</v>
      </c>
      <c r="F637" s="61" t="s">
        <v>11265</v>
      </c>
      <c r="G637" s="61" t="s">
        <v>9576</v>
      </c>
      <c r="H637" s="61" t="s">
        <v>9</v>
      </c>
      <c r="I637" s="60">
        <v>2</v>
      </c>
      <c r="J637" s="56">
        <v>44720</v>
      </c>
      <c r="K637" s="62"/>
    </row>
    <row r="638" spans="4:11" ht="15.6" customHeight="1">
      <c r="D638" s="36">
        <v>636</v>
      </c>
      <c r="E638" s="60">
        <v>3741</v>
      </c>
      <c r="F638" s="61" t="s">
        <v>12312</v>
      </c>
      <c r="G638" s="61" t="s">
        <v>9576</v>
      </c>
      <c r="H638" s="61" t="s">
        <v>9</v>
      </c>
      <c r="I638" s="60">
        <v>2</v>
      </c>
      <c r="J638" s="56">
        <v>44720</v>
      </c>
      <c r="K638" s="62"/>
    </row>
    <row r="639" spans="4:11" ht="15.6" customHeight="1">
      <c r="D639" s="36">
        <v>637</v>
      </c>
      <c r="E639" s="60">
        <v>2302</v>
      </c>
      <c r="F639" s="61" t="s">
        <v>10410</v>
      </c>
      <c r="G639" s="61" t="s">
        <v>9576</v>
      </c>
      <c r="H639" s="61" t="s">
        <v>9</v>
      </c>
      <c r="I639" s="60">
        <v>2</v>
      </c>
      <c r="J639" s="56">
        <v>44720</v>
      </c>
      <c r="K639" s="62"/>
    </row>
    <row r="640" spans="4:11" ht="15.6" customHeight="1">
      <c r="D640" s="36">
        <v>638</v>
      </c>
      <c r="E640" s="60">
        <v>4134</v>
      </c>
      <c r="F640" s="61" t="s">
        <v>12313</v>
      </c>
      <c r="G640" s="61" t="s">
        <v>9576</v>
      </c>
      <c r="H640" s="61" t="s">
        <v>9</v>
      </c>
      <c r="I640" s="60">
        <v>2</v>
      </c>
      <c r="J640" s="56">
        <v>44720</v>
      </c>
      <c r="K640" s="62"/>
    </row>
    <row r="641" spans="4:11" ht="15.6" customHeight="1">
      <c r="D641" s="36">
        <v>639</v>
      </c>
      <c r="E641" s="60">
        <v>3527</v>
      </c>
      <c r="F641" s="61" t="s">
        <v>12314</v>
      </c>
      <c r="G641" s="61" t="s">
        <v>10969</v>
      </c>
      <c r="H641" s="61" t="s">
        <v>12065</v>
      </c>
      <c r="I641" s="60">
        <v>2</v>
      </c>
      <c r="J641" s="56">
        <v>44720</v>
      </c>
      <c r="K641" s="62"/>
    </row>
    <row r="642" spans="4:11" ht="15.6" customHeight="1">
      <c r="D642" s="36">
        <v>640</v>
      </c>
      <c r="E642" s="60">
        <v>4571</v>
      </c>
      <c r="F642" s="61" t="s">
        <v>12315</v>
      </c>
      <c r="G642" s="61" t="s">
        <v>10969</v>
      </c>
      <c r="H642" s="61" t="s">
        <v>12065</v>
      </c>
      <c r="I642" s="60">
        <v>2</v>
      </c>
      <c r="J642" s="56">
        <v>44720</v>
      </c>
      <c r="K642" s="62"/>
    </row>
    <row r="643" spans="4:11" ht="15.6" customHeight="1">
      <c r="D643" s="36">
        <v>641</v>
      </c>
      <c r="E643" s="60">
        <v>4626</v>
      </c>
      <c r="F643" s="61" t="s">
        <v>12316</v>
      </c>
      <c r="G643" s="61" t="s">
        <v>10960</v>
      </c>
      <c r="H643" s="61" t="s">
        <v>11240</v>
      </c>
      <c r="I643" s="60">
        <v>2</v>
      </c>
      <c r="J643" s="56">
        <v>44720</v>
      </c>
      <c r="K643" s="62"/>
    </row>
    <row r="644" spans="4:11" ht="15.6" customHeight="1">
      <c r="D644" s="36">
        <v>642</v>
      </c>
      <c r="E644" s="60">
        <v>4691</v>
      </c>
      <c r="F644" s="61" t="s">
        <v>12317</v>
      </c>
      <c r="G644" s="61" t="s">
        <v>11014</v>
      </c>
      <c r="H644" s="61" t="s">
        <v>11234</v>
      </c>
      <c r="I644" s="60">
        <v>2</v>
      </c>
      <c r="J644" s="56">
        <v>44720</v>
      </c>
      <c r="K644" s="62"/>
    </row>
    <row r="645" spans="4:11" ht="15.6" customHeight="1">
      <c r="D645" s="36">
        <v>643</v>
      </c>
      <c r="E645" s="60">
        <v>4612</v>
      </c>
      <c r="F645" s="61" t="s">
        <v>12318</v>
      </c>
      <c r="G645" s="61" t="s">
        <v>11058</v>
      </c>
      <c r="H645" s="61" t="s">
        <v>11170</v>
      </c>
      <c r="I645" s="60">
        <v>2</v>
      </c>
      <c r="J645" s="56">
        <v>44720</v>
      </c>
      <c r="K645" s="62"/>
    </row>
    <row r="646" spans="4:11" ht="15.6" customHeight="1">
      <c r="D646" s="36">
        <v>644</v>
      </c>
      <c r="E646" s="60">
        <v>4440</v>
      </c>
      <c r="F646" s="61" t="s">
        <v>12319</v>
      </c>
      <c r="G646" s="61" t="s">
        <v>11058</v>
      </c>
      <c r="H646" s="61" t="s">
        <v>11170</v>
      </c>
      <c r="I646" s="60">
        <v>2</v>
      </c>
      <c r="J646" s="56">
        <v>44720</v>
      </c>
      <c r="K646" s="56"/>
    </row>
    <row r="647" spans="4:11" ht="15.6" customHeight="1">
      <c r="D647" s="36">
        <v>645</v>
      </c>
      <c r="E647" s="60">
        <v>2290</v>
      </c>
      <c r="F647" s="61" t="s">
        <v>12320</v>
      </c>
      <c r="G647" s="61" t="s">
        <v>11058</v>
      </c>
      <c r="H647" s="61" t="s">
        <v>11170</v>
      </c>
      <c r="I647" s="60">
        <v>2</v>
      </c>
      <c r="J647" s="56">
        <v>44720</v>
      </c>
      <c r="K647" s="62"/>
    </row>
    <row r="648" spans="4:11" ht="15.6" customHeight="1">
      <c r="D648" s="36">
        <v>646</v>
      </c>
      <c r="E648" s="60" t="s">
        <v>12321</v>
      </c>
      <c r="F648" s="61" t="s">
        <v>12322</v>
      </c>
      <c r="G648" s="61" t="s">
        <v>9576</v>
      </c>
      <c r="H648" s="61" t="s">
        <v>11149</v>
      </c>
      <c r="I648" s="60">
        <v>2</v>
      </c>
      <c r="J648" s="56">
        <v>44721</v>
      </c>
      <c r="K648" s="62"/>
    </row>
    <row r="649" spans="4:11" ht="15.6" customHeight="1">
      <c r="D649" s="36">
        <v>647</v>
      </c>
      <c r="E649" s="60">
        <v>4188</v>
      </c>
      <c r="F649" s="61" t="s">
        <v>12323</v>
      </c>
      <c r="G649" s="61" t="s">
        <v>9576</v>
      </c>
      <c r="H649" s="61" t="s">
        <v>11149</v>
      </c>
      <c r="I649" s="60">
        <v>2</v>
      </c>
      <c r="J649" s="56">
        <v>44721</v>
      </c>
      <c r="K649" s="62"/>
    </row>
    <row r="650" spans="4:11" ht="15.6" customHeight="1">
      <c r="D650" s="36">
        <v>648</v>
      </c>
      <c r="E650" s="60">
        <v>4432</v>
      </c>
      <c r="F650" s="61" t="s">
        <v>12324</v>
      </c>
      <c r="G650" s="61" t="s">
        <v>9576</v>
      </c>
      <c r="H650" s="61" t="s">
        <v>11149</v>
      </c>
      <c r="I650" s="60">
        <v>2</v>
      </c>
      <c r="J650" s="56">
        <v>44721</v>
      </c>
      <c r="K650" s="62"/>
    </row>
    <row r="651" spans="4:11" ht="15.6" customHeight="1">
      <c r="D651" s="36">
        <v>649</v>
      </c>
      <c r="E651" s="60">
        <v>2619</v>
      </c>
      <c r="F651" s="61" t="s">
        <v>12325</v>
      </c>
      <c r="G651" s="61" t="s">
        <v>9576</v>
      </c>
      <c r="H651" s="61" t="s">
        <v>9</v>
      </c>
      <c r="I651" s="60">
        <v>2</v>
      </c>
      <c r="J651" s="56">
        <v>44721</v>
      </c>
      <c r="K651" s="62"/>
    </row>
    <row r="652" spans="4:11" ht="15.6" customHeight="1">
      <c r="D652" s="36">
        <v>650</v>
      </c>
      <c r="E652" s="60">
        <v>2935</v>
      </c>
      <c r="F652" s="61" t="s">
        <v>12326</v>
      </c>
      <c r="G652" s="61" t="s">
        <v>9576</v>
      </c>
      <c r="H652" s="61" t="s">
        <v>9</v>
      </c>
      <c r="I652" s="60">
        <v>2</v>
      </c>
      <c r="J652" s="56">
        <v>44721</v>
      </c>
      <c r="K652" s="62"/>
    </row>
    <row r="653" spans="4:11" ht="15.6" customHeight="1">
      <c r="D653" s="36">
        <v>651</v>
      </c>
      <c r="E653" s="60">
        <v>4340</v>
      </c>
      <c r="F653" s="61" t="s">
        <v>11498</v>
      </c>
      <c r="G653" s="61" t="s">
        <v>9576</v>
      </c>
      <c r="H653" s="61" t="s">
        <v>9</v>
      </c>
      <c r="I653" s="60">
        <v>2</v>
      </c>
      <c r="J653" s="56">
        <v>44721</v>
      </c>
      <c r="K653" s="62"/>
    </row>
    <row r="654" spans="4:11" ht="15.6" customHeight="1">
      <c r="D654" s="36">
        <v>652</v>
      </c>
      <c r="E654" s="60">
        <v>2509</v>
      </c>
      <c r="F654" s="61" t="s">
        <v>12327</v>
      </c>
      <c r="G654" s="61" t="s">
        <v>10969</v>
      </c>
      <c r="H654" s="61" t="s">
        <v>12065</v>
      </c>
      <c r="I654" s="60">
        <v>2</v>
      </c>
      <c r="J654" s="56">
        <v>44721</v>
      </c>
      <c r="K654" s="62"/>
    </row>
    <row r="655" spans="4:11" ht="15.6" customHeight="1">
      <c r="D655" s="36">
        <v>653</v>
      </c>
      <c r="E655" s="60">
        <v>4795</v>
      </c>
      <c r="F655" s="61" t="s">
        <v>12328</v>
      </c>
      <c r="G655" s="61" t="s">
        <v>11014</v>
      </c>
      <c r="H655" s="61" t="s">
        <v>11234</v>
      </c>
      <c r="I655" s="60">
        <v>2</v>
      </c>
      <c r="J655" s="56">
        <v>44721</v>
      </c>
      <c r="K655" s="62"/>
    </row>
    <row r="656" spans="4:11" ht="15.6" customHeight="1">
      <c r="D656" s="36">
        <v>654</v>
      </c>
      <c r="E656" s="60">
        <v>4589</v>
      </c>
      <c r="F656" s="61" t="s">
        <v>12329</v>
      </c>
      <c r="G656" s="61" t="s">
        <v>11014</v>
      </c>
      <c r="H656" s="61" t="s">
        <v>11234</v>
      </c>
      <c r="I656" s="60">
        <v>2</v>
      </c>
      <c r="J656" s="56">
        <v>44721</v>
      </c>
      <c r="K656" s="62"/>
    </row>
    <row r="657" spans="4:11" ht="15.6" customHeight="1">
      <c r="D657" s="36">
        <v>655</v>
      </c>
      <c r="E657" s="60">
        <v>4459</v>
      </c>
      <c r="F657" s="61" t="s">
        <v>12330</v>
      </c>
      <c r="G657" s="61" t="s">
        <v>11058</v>
      </c>
      <c r="H657" s="61" t="s">
        <v>12331</v>
      </c>
      <c r="I657" s="60">
        <v>2</v>
      </c>
      <c r="J657" s="56">
        <v>44721</v>
      </c>
      <c r="K657" s="62"/>
    </row>
    <row r="658" spans="4:11" ht="15.6" customHeight="1">
      <c r="D658" s="36">
        <v>656</v>
      </c>
      <c r="E658" s="60">
        <v>4458</v>
      </c>
      <c r="F658" s="61" t="s">
        <v>11482</v>
      </c>
      <c r="G658" s="61" t="s">
        <v>11058</v>
      </c>
      <c r="H658" s="61" t="s">
        <v>12331</v>
      </c>
      <c r="I658" s="60">
        <v>2</v>
      </c>
      <c r="J658" s="56">
        <v>44721</v>
      </c>
      <c r="K658" s="62"/>
    </row>
    <row r="659" spans="4:11" ht="15.6" customHeight="1">
      <c r="D659" s="36">
        <v>657</v>
      </c>
      <c r="E659" s="60">
        <v>2756</v>
      </c>
      <c r="F659" s="61" t="s">
        <v>12332</v>
      </c>
      <c r="G659" s="61" t="s">
        <v>9576</v>
      </c>
      <c r="H659" s="61" t="s">
        <v>12333</v>
      </c>
      <c r="I659" s="60">
        <v>2</v>
      </c>
      <c r="J659" s="56">
        <v>44722</v>
      </c>
      <c r="K659" s="62"/>
    </row>
    <row r="660" spans="4:11" ht="15.6" customHeight="1">
      <c r="D660" s="36">
        <v>658</v>
      </c>
      <c r="E660" s="60">
        <v>3419</v>
      </c>
      <c r="F660" s="61" t="s">
        <v>12334</v>
      </c>
      <c r="G660" s="61" t="s">
        <v>9576</v>
      </c>
      <c r="H660" s="61" t="s">
        <v>12333</v>
      </c>
      <c r="I660" s="60">
        <v>2</v>
      </c>
      <c r="J660" s="56">
        <v>44722</v>
      </c>
      <c r="K660" s="62"/>
    </row>
    <row r="661" spans="4:11" ht="15.6" customHeight="1">
      <c r="D661" s="36">
        <v>659</v>
      </c>
      <c r="E661" s="60">
        <v>4203</v>
      </c>
      <c r="F661" s="61" t="s">
        <v>12335</v>
      </c>
      <c r="G661" s="61" t="s">
        <v>9576</v>
      </c>
      <c r="H661" s="61" t="s">
        <v>12333</v>
      </c>
      <c r="I661" s="60">
        <v>2</v>
      </c>
      <c r="J661" s="56">
        <v>44722</v>
      </c>
      <c r="K661" s="62"/>
    </row>
    <row r="662" spans="4:11" ht="15.6" customHeight="1">
      <c r="D662" s="36">
        <v>660</v>
      </c>
      <c r="E662" s="60">
        <v>2222</v>
      </c>
      <c r="F662" s="61" t="s">
        <v>12336</v>
      </c>
      <c r="G662" s="61" t="s">
        <v>9576</v>
      </c>
      <c r="H662" s="61" t="s">
        <v>9</v>
      </c>
      <c r="I662" s="60">
        <v>2</v>
      </c>
      <c r="J662" s="56">
        <v>44722</v>
      </c>
      <c r="K662" s="62"/>
    </row>
    <row r="663" spans="4:11" ht="15.6" customHeight="1">
      <c r="D663" s="36">
        <v>661</v>
      </c>
      <c r="E663" s="60" t="s">
        <v>12337</v>
      </c>
      <c r="F663" s="61" t="s">
        <v>12338</v>
      </c>
      <c r="G663" s="61" t="s">
        <v>9576</v>
      </c>
      <c r="H663" s="61" t="s">
        <v>9</v>
      </c>
      <c r="I663" s="60">
        <v>2</v>
      </c>
      <c r="J663" s="56">
        <v>44722</v>
      </c>
      <c r="K663" s="62"/>
    </row>
    <row r="664" spans="4:11" ht="15.6" customHeight="1">
      <c r="D664" s="36">
        <v>662</v>
      </c>
      <c r="E664" s="60">
        <v>3957</v>
      </c>
      <c r="F664" s="61" t="s">
        <v>662</v>
      </c>
      <c r="G664" s="61" t="s">
        <v>9576</v>
      </c>
      <c r="H664" s="61" t="s">
        <v>9</v>
      </c>
      <c r="I664" s="60">
        <v>2</v>
      </c>
      <c r="J664" s="56">
        <v>44722</v>
      </c>
      <c r="K664" s="62"/>
    </row>
    <row r="665" spans="4:11" ht="15.6" customHeight="1">
      <c r="D665" s="36">
        <v>663</v>
      </c>
      <c r="E665" s="60">
        <v>4789</v>
      </c>
      <c r="F665" s="61" t="s">
        <v>12339</v>
      </c>
      <c r="G665" s="61" t="s">
        <v>10969</v>
      </c>
      <c r="H665" s="61" t="s">
        <v>11044</v>
      </c>
      <c r="I665" s="60">
        <v>2</v>
      </c>
      <c r="J665" s="56">
        <v>44722</v>
      </c>
      <c r="K665" s="62"/>
    </row>
    <row r="666" spans="4:11" ht="15.6" customHeight="1">
      <c r="D666" s="36">
        <v>664</v>
      </c>
      <c r="E666" s="60">
        <v>3025</v>
      </c>
      <c r="F666" s="61" t="s">
        <v>12340</v>
      </c>
      <c r="G666" s="61" t="s">
        <v>10969</v>
      </c>
      <c r="H666" s="61" t="s">
        <v>11044</v>
      </c>
      <c r="I666" s="60">
        <v>2</v>
      </c>
      <c r="J666" s="56">
        <v>44722</v>
      </c>
      <c r="K666" s="62"/>
    </row>
    <row r="667" spans="4:11" ht="15.6" customHeight="1">
      <c r="D667" s="36">
        <v>665</v>
      </c>
      <c r="E667" s="60">
        <v>3413</v>
      </c>
      <c r="F667" s="61" t="s">
        <v>12341</v>
      </c>
      <c r="G667" s="61" t="s">
        <v>10960</v>
      </c>
      <c r="H667" s="61" t="s">
        <v>11622</v>
      </c>
      <c r="I667" s="60">
        <v>2</v>
      </c>
      <c r="J667" s="56">
        <v>44722</v>
      </c>
      <c r="K667" s="62"/>
    </row>
    <row r="668" spans="4:11" ht="15.6" customHeight="1">
      <c r="D668" s="36">
        <v>666</v>
      </c>
      <c r="E668" s="60">
        <v>2655</v>
      </c>
      <c r="F668" s="61" t="s">
        <v>12342</v>
      </c>
      <c r="G668" s="61" t="s">
        <v>10960</v>
      </c>
      <c r="H668" s="61" t="s">
        <v>11622</v>
      </c>
      <c r="I668" s="60">
        <v>2</v>
      </c>
      <c r="J668" s="56">
        <v>44722</v>
      </c>
      <c r="K668" s="62"/>
    </row>
    <row r="669" spans="4:11" ht="15.6" customHeight="1">
      <c r="D669" s="36">
        <v>667</v>
      </c>
      <c r="E669" s="60" t="s">
        <v>95</v>
      </c>
      <c r="F669" s="61" t="s">
        <v>12343</v>
      </c>
      <c r="G669" s="61" t="s">
        <v>9576</v>
      </c>
      <c r="H669" s="61" t="s">
        <v>16</v>
      </c>
      <c r="I669" s="60">
        <v>2</v>
      </c>
      <c r="J669" s="56">
        <v>44722</v>
      </c>
      <c r="K669" s="62"/>
    </row>
    <row r="670" spans="4:11" ht="15.6" customHeight="1">
      <c r="D670" s="36">
        <v>668</v>
      </c>
      <c r="E670" s="60">
        <v>2729</v>
      </c>
      <c r="F670" s="61" t="s">
        <v>12344</v>
      </c>
      <c r="G670" s="61" t="s">
        <v>10939</v>
      </c>
      <c r="H670" s="61" t="s">
        <v>12206</v>
      </c>
      <c r="I670" s="60">
        <v>2</v>
      </c>
      <c r="J670" s="56">
        <v>44725</v>
      </c>
      <c r="K670" s="62"/>
    </row>
    <row r="671" spans="4:11" ht="15.6" customHeight="1">
      <c r="D671" s="36">
        <v>669</v>
      </c>
      <c r="E671" s="60">
        <v>2982</v>
      </c>
      <c r="F671" s="61" t="s">
        <v>11352</v>
      </c>
      <c r="G671" s="61" t="s">
        <v>10939</v>
      </c>
      <c r="H671" s="61" t="s">
        <v>12206</v>
      </c>
      <c r="I671" s="60">
        <v>2</v>
      </c>
      <c r="J671" s="56">
        <v>44725</v>
      </c>
      <c r="K671" s="62"/>
    </row>
    <row r="672" spans="4:11" ht="15.6" customHeight="1">
      <c r="D672" s="36">
        <v>670</v>
      </c>
      <c r="E672" s="60">
        <v>4101</v>
      </c>
      <c r="F672" s="61" t="s">
        <v>12345</v>
      </c>
      <c r="G672" s="61" t="s">
        <v>9576</v>
      </c>
      <c r="H672" s="61" t="s">
        <v>9</v>
      </c>
      <c r="I672" s="60">
        <v>2</v>
      </c>
      <c r="J672" s="56">
        <v>44725</v>
      </c>
      <c r="K672" s="62"/>
    </row>
    <row r="673" spans="4:11" ht="15.6" customHeight="1">
      <c r="D673" s="36">
        <v>671</v>
      </c>
      <c r="E673" s="60">
        <v>4196</v>
      </c>
      <c r="F673" s="61" t="s">
        <v>12346</v>
      </c>
      <c r="G673" s="61" t="s">
        <v>9576</v>
      </c>
      <c r="H673" s="61" t="s">
        <v>9</v>
      </c>
      <c r="I673" s="60">
        <v>2</v>
      </c>
      <c r="J673" s="56">
        <v>44725</v>
      </c>
      <c r="K673" s="62"/>
    </row>
    <row r="674" spans="4:11" ht="15.6" customHeight="1">
      <c r="D674" s="36">
        <v>672</v>
      </c>
      <c r="E674" s="60">
        <v>4191</v>
      </c>
      <c r="F674" s="61" t="s">
        <v>989</v>
      </c>
      <c r="G674" s="61" t="s">
        <v>9576</v>
      </c>
      <c r="H674" s="61" t="s">
        <v>9</v>
      </c>
      <c r="I674" s="60">
        <v>2</v>
      </c>
      <c r="J674" s="56">
        <v>44725</v>
      </c>
      <c r="K674" s="62"/>
    </row>
    <row r="675" spans="4:11" ht="15.6" customHeight="1">
      <c r="D675" s="36">
        <v>673</v>
      </c>
      <c r="E675" s="60">
        <v>4546</v>
      </c>
      <c r="F675" s="61" t="s">
        <v>12347</v>
      </c>
      <c r="G675" s="61" t="s">
        <v>10995</v>
      </c>
      <c r="H675" s="61" t="s">
        <v>12348</v>
      </c>
      <c r="I675" s="60">
        <v>2</v>
      </c>
      <c r="J675" s="56">
        <v>44725</v>
      </c>
      <c r="K675" s="62"/>
    </row>
    <row r="676" spans="4:11" ht="15.6" customHeight="1">
      <c r="D676" s="36">
        <v>674</v>
      </c>
      <c r="E676" s="60">
        <v>2922</v>
      </c>
      <c r="F676" s="61" t="s">
        <v>12349</v>
      </c>
      <c r="G676" s="61" t="s">
        <v>10995</v>
      </c>
      <c r="H676" s="61" t="s">
        <v>12348</v>
      </c>
      <c r="I676" s="60">
        <v>2</v>
      </c>
      <c r="J676" s="56">
        <v>44725</v>
      </c>
      <c r="K676" s="62"/>
    </row>
    <row r="677" spans="4:11" ht="15.6" customHeight="1">
      <c r="D677" s="36">
        <v>675</v>
      </c>
      <c r="E677" s="60">
        <v>2277</v>
      </c>
      <c r="F677" s="61" t="s">
        <v>12350</v>
      </c>
      <c r="G677" s="61" t="s">
        <v>11014</v>
      </c>
      <c r="H677" s="61" t="s">
        <v>11234</v>
      </c>
      <c r="I677" s="60">
        <v>2</v>
      </c>
      <c r="J677" s="56">
        <v>44725</v>
      </c>
      <c r="K677" s="62"/>
    </row>
    <row r="678" spans="4:11" ht="15.6" customHeight="1">
      <c r="D678" s="36">
        <v>676</v>
      </c>
      <c r="E678" s="60">
        <v>2029</v>
      </c>
      <c r="F678" s="61" t="s">
        <v>12351</v>
      </c>
      <c r="G678" s="61" t="s">
        <v>11014</v>
      </c>
      <c r="H678" s="61" t="s">
        <v>11234</v>
      </c>
      <c r="I678" s="60">
        <v>2</v>
      </c>
      <c r="J678" s="56">
        <v>44725</v>
      </c>
      <c r="K678" s="62"/>
    </row>
    <row r="679" spans="4:11" ht="15.6" customHeight="1">
      <c r="D679" s="36">
        <v>677</v>
      </c>
      <c r="E679" s="60">
        <v>4436</v>
      </c>
      <c r="F679" s="61" t="s">
        <v>12352</v>
      </c>
      <c r="G679" s="61" t="s">
        <v>11058</v>
      </c>
      <c r="H679" s="61" t="s">
        <v>12331</v>
      </c>
      <c r="I679" s="60">
        <v>2</v>
      </c>
      <c r="J679" s="56">
        <v>44725</v>
      </c>
      <c r="K679" s="62"/>
    </row>
    <row r="680" spans="4:11" ht="15.6" customHeight="1">
      <c r="D680" s="36">
        <v>678</v>
      </c>
      <c r="E680" s="60">
        <v>2063</v>
      </c>
      <c r="F680" s="61" t="s">
        <v>12353</v>
      </c>
      <c r="G680" s="61" t="s">
        <v>11058</v>
      </c>
      <c r="H680" s="61" t="s">
        <v>12331</v>
      </c>
      <c r="I680" s="60">
        <v>2</v>
      </c>
      <c r="J680" s="56">
        <v>44725</v>
      </c>
      <c r="K680" s="62"/>
    </row>
    <row r="681" spans="4:11" ht="15.6" customHeight="1">
      <c r="D681" s="36">
        <v>679</v>
      </c>
      <c r="E681" s="60">
        <v>4138</v>
      </c>
      <c r="F681" s="61" t="s">
        <v>12354</v>
      </c>
      <c r="G681" s="61" t="s">
        <v>10986</v>
      </c>
      <c r="H681" s="61" t="s">
        <v>10988</v>
      </c>
      <c r="I681" s="60">
        <v>2</v>
      </c>
      <c r="J681" s="56">
        <v>44726</v>
      </c>
      <c r="K681" s="62"/>
    </row>
    <row r="682" spans="4:11" ht="15.6" customHeight="1">
      <c r="D682" s="36">
        <v>680</v>
      </c>
      <c r="E682" s="60">
        <v>3301</v>
      </c>
      <c r="F682" s="61" t="s">
        <v>12355</v>
      </c>
      <c r="G682" s="61" t="s">
        <v>10939</v>
      </c>
      <c r="H682" s="61" t="s">
        <v>12206</v>
      </c>
      <c r="I682" s="60">
        <v>2</v>
      </c>
      <c r="J682" s="56">
        <v>44726</v>
      </c>
      <c r="K682" s="62"/>
    </row>
    <row r="683" spans="4:11" ht="15.6" customHeight="1">
      <c r="D683" s="36">
        <v>681</v>
      </c>
      <c r="E683" s="60">
        <v>2782</v>
      </c>
      <c r="F683" s="61" t="s">
        <v>12356</v>
      </c>
      <c r="G683" s="61" t="s">
        <v>10939</v>
      </c>
      <c r="H683" s="61" t="s">
        <v>12206</v>
      </c>
      <c r="I683" s="60">
        <v>2</v>
      </c>
      <c r="J683" s="56">
        <v>44726</v>
      </c>
      <c r="K683" s="63"/>
    </row>
    <row r="684" spans="4:11" ht="15.6" customHeight="1">
      <c r="D684" s="36">
        <v>682</v>
      </c>
      <c r="E684" s="60">
        <v>4850</v>
      </c>
      <c r="F684" s="61" t="s">
        <v>12357</v>
      </c>
      <c r="G684" s="61" t="s">
        <v>10939</v>
      </c>
      <c r="H684" s="61" t="s">
        <v>12206</v>
      </c>
      <c r="I684" s="60">
        <v>2</v>
      </c>
      <c r="J684" s="56">
        <v>44726</v>
      </c>
      <c r="K684" s="63"/>
    </row>
    <row r="685" spans="4:11" ht="15.6" customHeight="1">
      <c r="D685" s="36">
        <v>683</v>
      </c>
      <c r="E685" s="60">
        <v>4210</v>
      </c>
      <c r="F685" s="61" t="s">
        <v>348</v>
      </c>
      <c r="G685" s="61" t="s">
        <v>9576</v>
      </c>
      <c r="H685" s="61" t="s">
        <v>9</v>
      </c>
      <c r="I685" s="60">
        <v>2</v>
      </c>
      <c r="J685" s="56">
        <v>44726</v>
      </c>
      <c r="K685" s="64"/>
    </row>
    <row r="686" spans="4:11" ht="15.6" customHeight="1">
      <c r="D686" s="36">
        <v>684</v>
      </c>
      <c r="E686" s="60" t="s">
        <v>79</v>
      </c>
      <c r="F686" s="61" t="s">
        <v>993</v>
      </c>
      <c r="G686" s="61" t="s">
        <v>9576</v>
      </c>
      <c r="H686" s="61" t="s">
        <v>9</v>
      </c>
      <c r="I686" s="60">
        <v>2</v>
      </c>
      <c r="J686" s="56">
        <v>44726</v>
      </c>
      <c r="K686" s="64"/>
    </row>
    <row r="687" spans="4:11" ht="15.6" customHeight="1">
      <c r="D687" s="36">
        <v>685</v>
      </c>
      <c r="E687" s="60">
        <v>2950</v>
      </c>
      <c r="F687" s="61" t="s">
        <v>12358</v>
      </c>
      <c r="G687" s="61" t="s">
        <v>10995</v>
      </c>
      <c r="H687" s="61" t="s">
        <v>12359</v>
      </c>
      <c r="I687" s="60">
        <v>2</v>
      </c>
      <c r="J687" s="56">
        <v>44726</v>
      </c>
      <c r="K687" s="62"/>
    </row>
    <row r="688" spans="4:11" ht="15.6" customHeight="1">
      <c r="D688" s="36">
        <v>686</v>
      </c>
      <c r="E688" s="60">
        <v>2717</v>
      </c>
      <c r="F688" s="61" t="s">
        <v>12360</v>
      </c>
      <c r="G688" s="61" t="s">
        <v>10995</v>
      </c>
      <c r="H688" s="61" t="s">
        <v>12359</v>
      </c>
      <c r="I688" s="60">
        <v>2</v>
      </c>
      <c r="J688" s="56">
        <v>44726</v>
      </c>
      <c r="K688" s="62"/>
    </row>
    <row r="689" spans="4:11" ht="15.6" customHeight="1">
      <c r="D689" s="36">
        <v>687</v>
      </c>
      <c r="E689" s="60">
        <v>4478</v>
      </c>
      <c r="F689" s="61" t="s">
        <v>12361</v>
      </c>
      <c r="G689" s="61" t="s">
        <v>11014</v>
      </c>
      <c r="H689" s="61" t="s">
        <v>12362</v>
      </c>
      <c r="I689" s="60">
        <v>2</v>
      </c>
      <c r="J689" s="56">
        <v>44726</v>
      </c>
      <c r="K689" s="63"/>
    </row>
    <row r="690" spans="4:11" ht="15.6" customHeight="1">
      <c r="D690" s="36">
        <v>688</v>
      </c>
      <c r="E690" s="60">
        <v>4366</v>
      </c>
      <c r="F690" s="61" t="s">
        <v>12363</v>
      </c>
      <c r="G690" s="61" t="s">
        <v>11014</v>
      </c>
      <c r="H690" s="61" t="s">
        <v>12364</v>
      </c>
      <c r="I690" s="60">
        <v>2</v>
      </c>
      <c r="J690" s="56">
        <v>44726</v>
      </c>
      <c r="K690" s="63"/>
    </row>
    <row r="691" spans="4:11" ht="15.6" customHeight="1">
      <c r="D691" s="36">
        <v>689</v>
      </c>
      <c r="E691" s="60">
        <v>4379</v>
      </c>
      <c r="F691" s="61" t="s">
        <v>12365</v>
      </c>
      <c r="G691" s="61" t="s">
        <v>11058</v>
      </c>
      <c r="H691" s="61" t="s">
        <v>12331</v>
      </c>
      <c r="I691" s="60">
        <v>2</v>
      </c>
      <c r="J691" s="56">
        <v>44726</v>
      </c>
      <c r="K691" s="62"/>
    </row>
    <row r="692" spans="4:11" ht="15.6" customHeight="1">
      <c r="D692" s="36">
        <v>690</v>
      </c>
      <c r="E692" s="60">
        <v>4176</v>
      </c>
      <c r="F692" s="61" t="s">
        <v>12366</v>
      </c>
      <c r="G692" s="61" t="s">
        <v>11058</v>
      </c>
      <c r="H692" s="61" t="s">
        <v>12331</v>
      </c>
      <c r="I692" s="60">
        <v>2</v>
      </c>
      <c r="J692" s="56">
        <v>44726</v>
      </c>
      <c r="K692" s="56"/>
    </row>
    <row r="693" spans="4:11" ht="15.6" customHeight="1">
      <c r="D693" s="36">
        <v>691</v>
      </c>
      <c r="E693" s="60">
        <v>3532</v>
      </c>
      <c r="F693" s="61" t="s">
        <v>12367</v>
      </c>
      <c r="G693" s="61" t="s">
        <v>11058</v>
      </c>
      <c r="H693" s="61" t="s">
        <v>12331</v>
      </c>
      <c r="I693" s="60">
        <v>2</v>
      </c>
      <c r="J693" s="56">
        <v>44726</v>
      </c>
      <c r="K693" s="62"/>
    </row>
    <row r="694" spans="4:11" ht="15.6" customHeight="1">
      <c r="D694" s="36">
        <v>692</v>
      </c>
      <c r="E694" s="60" t="s">
        <v>12368</v>
      </c>
      <c r="F694" s="61" t="s">
        <v>12369</v>
      </c>
      <c r="G694" s="61" t="s">
        <v>10939</v>
      </c>
      <c r="H694" s="61" t="s">
        <v>11127</v>
      </c>
      <c r="I694" s="60">
        <v>2</v>
      </c>
      <c r="J694" s="56">
        <v>44727</v>
      </c>
      <c r="K694" s="62"/>
    </row>
    <row r="695" spans="4:11" ht="15.6" customHeight="1">
      <c r="D695" s="36">
        <v>693</v>
      </c>
      <c r="E695" s="60" t="s">
        <v>12370</v>
      </c>
      <c r="F695" s="61" t="s">
        <v>12371</v>
      </c>
      <c r="G695" s="61" t="s">
        <v>10939</v>
      </c>
      <c r="H695" s="61" t="s">
        <v>11127</v>
      </c>
      <c r="I695" s="60">
        <v>2</v>
      </c>
      <c r="J695" s="56">
        <v>44727</v>
      </c>
      <c r="K695" s="63"/>
    </row>
    <row r="696" spans="4:11" ht="15.6" customHeight="1">
      <c r="D696" s="36">
        <v>694</v>
      </c>
      <c r="E696" s="60" t="s">
        <v>12372</v>
      </c>
      <c r="F696" s="61" t="s">
        <v>12373</v>
      </c>
      <c r="G696" s="61" t="s">
        <v>10939</v>
      </c>
      <c r="H696" s="61" t="s">
        <v>11127</v>
      </c>
      <c r="I696" s="60">
        <v>2</v>
      </c>
      <c r="J696" s="56">
        <v>44727</v>
      </c>
      <c r="K696" s="62"/>
    </row>
    <row r="697" spans="4:11" ht="15.6" customHeight="1">
      <c r="D697" s="36">
        <v>695</v>
      </c>
      <c r="E697" s="60" t="s">
        <v>12374</v>
      </c>
      <c r="F697" s="61" t="s">
        <v>12375</v>
      </c>
      <c r="G697" s="61" t="s">
        <v>10939</v>
      </c>
      <c r="H697" s="61" t="s">
        <v>11127</v>
      </c>
      <c r="I697" s="60">
        <v>2</v>
      </c>
      <c r="J697" s="56">
        <v>44727</v>
      </c>
      <c r="K697" s="56"/>
    </row>
    <row r="698" spans="4:11" ht="15.6" customHeight="1">
      <c r="D698" s="36">
        <v>696</v>
      </c>
      <c r="E698" s="60">
        <v>3772</v>
      </c>
      <c r="F698" s="61" t="s">
        <v>12376</v>
      </c>
      <c r="G698" s="61" t="s">
        <v>9576</v>
      </c>
      <c r="H698" s="61" t="s">
        <v>9</v>
      </c>
      <c r="I698" s="60">
        <v>2</v>
      </c>
      <c r="J698" s="56">
        <v>44727</v>
      </c>
      <c r="K698" s="62"/>
    </row>
    <row r="699" spans="4:11" ht="15.6" customHeight="1">
      <c r="D699" s="36">
        <v>697</v>
      </c>
      <c r="E699" s="60" t="s">
        <v>85</v>
      </c>
      <c r="F699" s="61" t="s">
        <v>12377</v>
      </c>
      <c r="G699" s="61" t="s">
        <v>9576</v>
      </c>
      <c r="H699" s="61" t="s">
        <v>9</v>
      </c>
      <c r="I699" s="60">
        <v>2</v>
      </c>
      <c r="J699" s="56">
        <v>44727</v>
      </c>
      <c r="K699" s="62"/>
    </row>
    <row r="700" spans="4:11" ht="15.6" customHeight="1">
      <c r="D700" s="36">
        <v>698</v>
      </c>
      <c r="E700" s="60" t="s">
        <v>83</v>
      </c>
      <c r="F700" s="61" t="s">
        <v>585</v>
      </c>
      <c r="G700" s="61" t="s">
        <v>9576</v>
      </c>
      <c r="H700" s="61" t="s">
        <v>9</v>
      </c>
      <c r="I700" s="60">
        <v>2</v>
      </c>
      <c r="J700" s="56">
        <v>44727</v>
      </c>
      <c r="K700" s="62"/>
    </row>
    <row r="701" spans="4:11" ht="15.6" customHeight="1">
      <c r="D701" s="36">
        <v>699</v>
      </c>
      <c r="E701" s="60">
        <v>4098</v>
      </c>
      <c r="F701" s="61" t="s">
        <v>12378</v>
      </c>
      <c r="G701" s="61" t="s">
        <v>9576</v>
      </c>
      <c r="H701" s="61" t="s">
        <v>9</v>
      </c>
      <c r="I701" s="60">
        <v>2</v>
      </c>
      <c r="J701" s="56">
        <v>44727</v>
      </c>
      <c r="K701" s="62"/>
    </row>
    <row r="702" spans="4:11" ht="15.6" customHeight="1">
      <c r="D702" s="36">
        <v>700</v>
      </c>
      <c r="E702" s="60">
        <v>2075</v>
      </c>
      <c r="F702" s="61" t="s">
        <v>12379</v>
      </c>
      <c r="G702" s="61" t="s">
        <v>10995</v>
      </c>
      <c r="H702" s="61" t="s">
        <v>12359</v>
      </c>
      <c r="I702" s="60">
        <v>2</v>
      </c>
      <c r="J702" s="56">
        <v>44727</v>
      </c>
      <c r="K702" s="62"/>
    </row>
    <row r="703" spans="4:11" ht="15.6" customHeight="1">
      <c r="D703" s="36">
        <v>701</v>
      </c>
      <c r="E703" s="60">
        <v>2369</v>
      </c>
      <c r="F703" s="61" t="s">
        <v>12380</v>
      </c>
      <c r="G703" s="61" t="s">
        <v>10995</v>
      </c>
      <c r="H703" s="61" t="s">
        <v>12359</v>
      </c>
      <c r="I703" s="60">
        <v>2</v>
      </c>
      <c r="J703" s="56">
        <v>44727</v>
      </c>
      <c r="K703" s="62"/>
    </row>
    <row r="704" spans="4:11" ht="15.6" customHeight="1">
      <c r="D704" s="36">
        <v>702</v>
      </c>
      <c r="E704" s="60" t="s">
        <v>12381</v>
      </c>
      <c r="F704" s="61" t="s">
        <v>12382</v>
      </c>
      <c r="G704" s="61" t="s">
        <v>11014</v>
      </c>
      <c r="H704" s="61" t="s">
        <v>11108</v>
      </c>
      <c r="I704" s="60">
        <v>2</v>
      </c>
      <c r="J704" s="56">
        <v>44727</v>
      </c>
      <c r="K704" s="62"/>
    </row>
    <row r="705" spans="4:11" ht="15.6" customHeight="1">
      <c r="D705" s="36">
        <v>703</v>
      </c>
      <c r="E705" s="60" t="s">
        <v>12383</v>
      </c>
      <c r="F705" s="61" t="s">
        <v>12384</v>
      </c>
      <c r="G705" s="61" t="s">
        <v>11014</v>
      </c>
      <c r="H705" s="61" t="s">
        <v>11108</v>
      </c>
      <c r="I705" s="60">
        <v>2</v>
      </c>
      <c r="J705" s="56">
        <v>44727</v>
      </c>
      <c r="K705" s="62"/>
    </row>
    <row r="706" spans="4:11" ht="15.6" customHeight="1">
      <c r="D706" s="36">
        <v>704</v>
      </c>
      <c r="E706" s="60">
        <v>2036</v>
      </c>
      <c r="F706" s="61" t="s">
        <v>12385</v>
      </c>
      <c r="G706" s="61" t="s">
        <v>11014</v>
      </c>
      <c r="H706" s="61" t="s">
        <v>11108</v>
      </c>
      <c r="I706" s="60">
        <v>2</v>
      </c>
      <c r="J706" s="56">
        <v>44727</v>
      </c>
      <c r="K706" s="62"/>
    </row>
    <row r="707" spans="4:11" ht="15.6" customHeight="1">
      <c r="D707" s="36">
        <v>705</v>
      </c>
      <c r="E707" s="60">
        <v>3101</v>
      </c>
      <c r="F707" s="61" t="s">
        <v>12386</v>
      </c>
      <c r="G707" s="61" t="s">
        <v>11058</v>
      </c>
      <c r="H707" s="61" t="s">
        <v>12331</v>
      </c>
      <c r="I707" s="60">
        <v>2</v>
      </c>
      <c r="J707" s="56">
        <v>44727</v>
      </c>
      <c r="K707" s="62"/>
    </row>
    <row r="708" spans="4:11" ht="15.6" customHeight="1">
      <c r="D708" s="36">
        <v>706</v>
      </c>
      <c r="E708" s="60">
        <v>4636</v>
      </c>
      <c r="F708" s="61" t="s">
        <v>12387</v>
      </c>
      <c r="G708" s="61" t="s">
        <v>11058</v>
      </c>
      <c r="H708" s="61" t="s">
        <v>12388</v>
      </c>
      <c r="I708" s="60">
        <v>2</v>
      </c>
      <c r="J708" s="56">
        <v>44727</v>
      </c>
      <c r="K708" s="62"/>
    </row>
    <row r="709" spans="4:11" ht="15.6" customHeight="1">
      <c r="D709" s="36">
        <v>707</v>
      </c>
      <c r="E709" s="60">
        <v>2569</v>
      </c>
      <c r="F709" s="61" t="s">
        <v>12389</v>
      </c>
      <c r="G709" s="61" t="s">
        <v>10939</v>
      </c>
      <c r="H709" s="61" t="s">
        <v>11127</v>
      </c>
      <c r="I709" s="60">
        <v>2</v>
      </c>
      <c r="J709" s="56">
        <v>44728</v>
      </c>
      <c r="K709" s="62"/>
    </row>
    <row r="710" spans="4:11" ht="15.6" customHeight="1">
      <c r="D710" s="36">
        <v>708</v>
      </c>
      <c r="E710" s="60">
        <v>2597</v>
      </c>
      <c r="F710" s="61" t="s">
        <v>12390</v>
      </c>
      <c r="G710" s="61" t="s">
        <v>10939</v>
      </c>
      <c r="H710" s="61" t="s">
        <v>11127</v>
      </c>
      <c r="I710" s="60">
        <v>2</v>
      </c>
      <c r="J710" s="56">
        <v>44728</v>
      </c>
      <c r="K710" s="62"/>
    </row>
    <row r="711" spans="4:11" ht="15.6" customHeight="1">
      <c r="D711" s="36">
        <v>709</v>
      </c>
      <c r="E711" s="60">
        <v>3629</v>
      </c>
      <c r="F711" s="61" t="s">
        <v>12391</v>
      </c>
      <c r="G711" s="61" t="s">
        <v>10939</v>
      </c>
      <c r="H711" s="61" t="s">
        <v>11127</v>
      </c>
      <c r="I711" s="60">
        <v>2</v>
      </c>
      <c r="J711" s="56">
        <v>44728</v>
      </c>
      <c r="K711" s="62"/>
    </row>
    <row r="712" spans="4:11" ht="15.6" customHeight="1">
      <c r="D712" s="36">
        <v>710</v>
      </c>
      <c r="E712" s="60">
        <v>3748</v>
      </c>
      <c r="F712" s="61" t="s">
        <v>12392</v>
      </c>
      <c r="G712" s="61" t="s">
        <v>10939</v>
      </c>
      <c r="H712" s="61" t="s">
        <v>11127</v>
      </c>
      <c r="I712" s="60">
        <v>2</v>
      </c>
      <c r="J712" s="56">
        <v>44728</v>
      </c>
      <c r="K712" s="62"/>
    </row>
    <row r="713" spans="4:11" ht="15.6" customHeight="1">
      <c r="D713" s="36">
        <v>711</v>
      </c>
      <c r="E713" s="60">
        <v>3796</v>
      </c>
      <c r="F713" s="61" t="s">
        <v>12393</v>
      </c>
      <c r="G713" s="61" t="s">
        <v>9576</v>
      </c>
      <c r="H713" s="61" t="s">
        <v>9</v>
      </c>
      <c r="I713" s="60">
        <v>2</v>
      </c>
      <c r="J713" s="56">
        <v>44728</v>
      </c>
      <c r="K713" s="62"/>
    </row>
    <row r="714" spans="4:11" ht="15.6" customHeight="1">
      <c r="D714" s="36">
        <v>712</v>
      </c>
      <c r="E714" s="60">
        <v>2042</v>
      </c>
      <c r="F714" s="61" t="s">
        <v>12394</v>
      </c>
      <c r="G714" s="61" t="s">
        <v>9576</v>
      </c>
      <c r="H714" s="61" t="s">
        <v>9</v>
      </c>
      <c r="I714" s="60">
        <v>2</v>
      </c>
      <c r="J714" s="56">
        <v>44728</v>
      </c>
      <c r="K714" s="62"/>
    </row>
    <row r="715" spans="4:11" ht="15.6" customHeight="1">
      <c r="D715" s="36">
        <v>713</v>
      </c>
      <c r="E715" s="60">
        <v>4312</v>
      </c>
      <c r="F715" s="61" t="s">
        <v>12395</v>
      </c>
      <c r="G715" s="61" t="s">
        <v>9576</v>
      </c>
      <c r="H715" s="61" t="s">
        <v>9</v>
      </c>
      <c r="I715" s="60">
        <v>2</v>
      </c>
      <c r="J715" s="56">
        <v>44728</v>
      </c>
      <c r="K715" s="62"/>
    </row>
    <row r="716" spans="4:11" ht="15.6" customHeight="1">
      <c r="D716" s="36">
        <v>714</v>
      </c>
      <c r="E716" s="60">
        <v>3837</v>
      </c>
      <c r="F716" s="61" t="s">
        <v>12396</v>
      </c>
      <c r="G716" s="61" t="s">
        <v>10995</v>
      </c>
      <c r="H716" s="61" t="s">
        <v>11061</v>
      </c>
      <c r="I716" s="60">
        <v>2</v>
      </c>
      <c r="J716" s="56">
        <v>44728</v>
      </c>
      <c r="K716" s="62"/>
    </row>
    <row r="717" spans="4:11" ht="15.6" customHeight="1">
      <c r="D717" s="36">
        <v>715</v>
      </c>
      <c r="E717" s="60">
        <v>2269</v>
      </c>
      <c r="F717" s="61" t="s">
        <v>12397</v>
      </c>
      <c r="G717" s="61" t="s">
        <v>10995</v>
      </c>
      <c r="H717" s="61" t="s">
        <v>11061</v>
      </c>
      <c r="I717" s="60">
        <v>2</v>
      </c>
      <c r="J717" s="56">
        <v>44728</v>
      </c>
      <c r="K717" s="62"/>
    </row>
    <row r="718" spans="4:11" ht="15.6" customHeight="1">
      <c r="D718" s="36">
        <v>716</v>
      </c>
      <c r="E718" s="60">
        <v>2822</v>
      </c>
      <c r="F718" s="61" t="s">
        <v>12398</v>
      </c>
      <c r="G718" s="61" t="s">
        <v>11014</v>
      </c>
      <c r="H718" s="61" t="s">
        <v>11108</v>
      </c>
      <c r="I718" s="60">
        <v>2</v>
      </c>
      <c r="J718" s="56">
        <v>44728</v>
      </c>
      <c r="K718" s="62"/>
    </row>
    <row r="719" spans="4:11" ht="15.6" customHeight="1">
      <c r="D719" s="36">
        <v>717</v>
      </c>
      <c r="E719" s="60">
        <v>3709</v>
      </c>
      <c r="F719" s="61" t="s">
        <v>12399</v>
      </c>
      <c r="G719" s="61" t="s">
        <v>11014</v>
      </c>
      <c r="H719" s="61" t="s">
        <v>11108</v>
      </c>
      <c r="I719" s="60">
        <v>2</v>
      </c>
      <c r="J719" s="56">
        <v>44728</v>
      </c>
      <c r="K719" s="62"/>
    </row>
    <row r="720" spans="4:11" ht="15.6" customHeight="1">
      <c r="D720" s="36">
        <v>718</v>
      </c>
      <c r="E720" s="60">
        <v>4062</v>
      </c>
      <c r="F720" s="61" t="s">
        <v>12400</v>
      </c>
      <c r="G720" s="61" t="s">
        <v>10997</v>
      </c>
      <c r="H720" s="61" t="s">
        <v>12401</v>
      </c>
      <c r="I720" s="60">
        <v>2</v>
      </c>
      <c r="J720" s="56">
        <v>44728</v>
      </c>
      <c r="K720" s="62"/>
    </row>
    <row r="721" spans="4:11" ht="15.6" customHeight="1">
      <c r="D721" s="36">
        <v>719</v>
      </c>
      <c r="E721" s="60">
        <v>4676</v>
      </c>
      <c r="F721" s="61" t="s">
        <v>12402</v>
      </c>
      <c r="G721" s="61" t="s">
        <v>10969</v>
      </c>
      <c r="H721" s="61" t="s">
        <v>12065</v>
      </c>
      <c r="I721" s="60">
        <v>2</v>
      </c>
      <c r="J721" s="56">
        <v>44729</v>
      </c>
      <c r="K721" s="62"/>
    </row>
    <row r="722" spans="4:11" ht="15.6" customHeight="1">
      <c r="D722" s="36">
        <v>720</v>
      </c>
      <c r="E722" s="60">
        <v>3995</v>
      </c>
      <c r="F722" s="61" t="s">
        <v>12403</v>
      </c>
      <c r="G722" s="61" t="s">
        <v>10939</v>
      </c>
      <c r="H722" s="61" t="s">
        <v>11127</v>
      </c>
      <c r="I722" s="60">
        <v>2</v>
      </c>
      <c r="J722" s="56">
        <v>44729</v>
      </c>
      <c r="K722" s="62"/>
    </row>
    <row r="723" spans="4:11" ht="15.6" customHeight="1">
      <c r="D723" s="36">
        <v>721</v>
      </c>
      <c r="E723" s="60">
        <v>4092</v>
      </c>
      <c r="F723" s="61" t="s">
        <v>11610</v>
      </c>
      <c r="G723" s="61" t="s">
        <v>10939</v>
      </c>
      <c r="H723" s="61" t="s">
        <v>11127</v>
      </c>
      <c r="I723" s="60">
        <v>2</v>
      </c>
      <c r="J723" s="56">
        <v>44729</v>
      </c>
      <c r="K723" s="62"/>
    </row>
    <row r="724" spans="4:11" ht="15.6" customHeight="1">
      <c r="D724" s="36">
        <v>722</v>
      </c>
      <c r="E724" s="60">
        <v>4265</v>
      </c>
      <c r="F724" s="61" t="s">
        <v>12404</v>
      </c>
      <c r="G724" s="61" t="s">
        <v>10939</v>
      </c>
      <c r="H724" s="61" t="s">
        <v>11127</v>
      </c>
      <c r="I724" s="60">
        <v>2</v>
      </c>
      <c r="J724" s="56">
        <v>44729</v>
      </c>
      <c r="K724" s="62"/>
    </row>
    <row r="725" spans="4:11" ht="15.6" customHeight="1">
      <c r="D725" s="36">
        <v>723</v>
      </c>
      <c r="E725" s="60">
        <v>4328</v>
      </c>
      <c r="F725" s="61" t="s">
        <v>11366</v>
      </c>
      <c r="G725" s="61" t="s">
        <v>9576</v>
      </c>
      <c r="H725" s="61" t="s">
        <v>8</v>
      </c>
      <c r="I725" s="60">
        <v>2</v>
      </c>
      <c r="J725" s="56">
        <v>44729</v>
      </c>
      <c r="K725" s="62"/>
    </row>
    <row r="726" spans="4:11" ht="15.6" customHeight="1">
      <c r="D726" s="36">
        <v>724</v>
      </c>
      <c r="E726" s="60">
        <v>4755</v>
      </c>
      <c r="F726" s="61" t="s">
        <v>12405</v>
      </c>
      <c r="G726" s="61" t="s">
        <v>9576</v>
      </c>
      <c r="H726" s="61" t="s">
        <v>8</v>
      </c>
      <c r="I726" s="60">
        <v>2</v>
      </c>
      <c r="J726" s="56">
        <v>44729</v>
      </c>
      <c r="K726" s="62"/>
    </row>
    <row r="727" spans="4:11" ht="15.6" customHeight="1">
      <c r="D727" s="36">
        <v>725</v>
      </c>
      <c r="E727" s="60" t="s">
        <v>53</v>
      </c>
      <c r="F727" s="61" t="s">
        <v>12406</v>
      </c>
      <c r="G727" s="61" t="s">
        <v>9576</v>
      </c>
      <c r="H727" s="61" t="s">
        <v>8</v>
      </c>
      <c r="I727" s="60">
        <v>2</v>
      </c>
      <c r="J727" s="56">
        <v>44729</v>
      </c>
      <c r="K727" s="62"/>
    </row>
    <row r="728" spans="4:11" ht="15.6" customHeight="1">
      <c r="D728" s="36">
        <v>726</v>
      </c>
      <c r="E728" s="60">
        <v>4408</v>
      </c>
      <c r="F728" s="61" t="s">
        <v>12407</v>
      </c>
      <c r="G728" s="61" t="s">
        <v>10995</v>
      </c>
      <c r="H728" s="61" t="s">
        <v>11061</v>
      </c>
      <c r="I728" s="60">
        <v>2</v>
      </c>
      <c r="J728" s="56">
        <v>44729</v>
      </c>
      <c r="K728" s="62"/>
    </row>
    <row r="729" spans="4:11" ht="15.6" customHeight="1">
      <c r="D729" s="36">
        <v>727</v>
      </c>
      <c r="E729" s="60">
        <v>4132</v>
      </c>
      <c r="F729" s="61" t="s">
        <v>12408</v>
      </c>
      <c r="G729" s="61" t="s">
        <v>10995</v>
      </c>
      <c r="H729" s="61" t="s">
        <v>11061</v>
      </c>
      <c r="I729" s="60">
        <v>2</v>
      </c>
      <c r="J729" s="56">
        <v>44729</v>
      </c>
      <c r="K729" s="62"/>
    </row>
    <row r="730" spans="4:11" ht="15.6" customHeight="1">
      <c r="D730" s="36">
        <v>728</v>
      </c>
      <c r="E730" s="60">
        <v>4383</v>
      </c>
      <c r="F730" s="61" t="s">
        <v>12409</v>
      </c>
      <c r="G730" s="61" t="s">
        <v>10939</v>
      </c>
      <c r="H730" s="61" t="s">
        <v>11127</v>
      </c>
      <c r="I730" s="60">
        <v>2</v>
      </c>
      <c r="J730" s="56">
        <v>44732</v>
      </c>
      <c r="K730" s="62"/>
    </row>
    <row r="731" spans="4:11" ht="15.6" customHeight="1">
      <c r="D731" s="36">
        <v>729</v>
      </c>
      <c r="E731" s="60">
        <v>4914</v>
      </c>
      <c r="F731" s="61" t="s">
        <v>12410</v>
      </c>
      <c r="G731" s="61" t="s">
        <v>10939</v>
      </c>
      <c r="H731" s="61" t="s">
        <v>11127</v>
      </c>
      <c r="I731" s="60">
        <v>2</v>
      </c>
      <c r="J731" s="56">
        <v>44732</v>
      </c>
      <c r="K731" s="62"/>
    </row>
    <row r="732" spans="4:11" ht="15.6" customHeight="1">
      <c r="D732" s="36">
        <v>730</v>
      </c>
      <c r="E732" s="60" t="s">
        <v>12411</v>
      </c>
      <c r="F732" s="61" t="s">
        <v>12412</v>
      </c>
      <c r="G732" s="61" t="s">
        <v>10939</v>
      </c>
      <c r="H732" s="61" t="s">
        <v>11572</v>
      </c>
      <c r="I732" s="60">
        <v>2</v>
      </c>
      <c r="J732" s="56">
        <v>44732</v>
      </c>
      <c r="K732" s="62"/>
    </row>
    <row r="733" spans="4:11" ht="15.6" customHeight="1">
      <c r="D733" s="36">
        <v>731</v>
      </c>
      <c r="E733" s="60">
        <v>2890</v>
      </c>
      <c r="F733" s="61" t="s">
        <v>12413</v>
      </c>
      <c r="G733" s="61" t="s">
        <v>9576</v>
      </c>
      <c r="H733" s="61" t="s">
        <v>8</v>
      </c>
      <c r="I733" s="60">
        <v>2</v>
      </c>
      <c r="J733" s="56">
        <v>44732</v>
      </c>
      <c r="K733" s="62"/>
    </row>
    <row r="734" spans="4:11" ht="15.6" customHeight="1">
      <c r="D734" s="36">
        <v>732</v>
      </c>
      <c r="E734" s="60">
        <v>3452</v>
      </c>
      <c r="F734" s="61" t="s">
        <v>10875</v>
      </c>
      <c r="G734" s="61" t="s">
        <v>9576</v>
      </c>
      <c r="H734" s="61" t="s">
        <v>8</v>
      </c>
      <c r="I734" s="60">
        <v>2</v>
      </c>
      <c r="J734" s="56">
        <v>44732</v>
      </c>
      <c r="K734" s="62"/>
    </row>
    <row r="735" spans="4:11" ht="15.6" customHeight="1">
      <c r="D735" s="36">
        <v>733</v>
      </c>
      <c r="E735" s="60">
        <v>4218</v>
      </c>
      <c r="F735" s="61" t="s">
        <v>12414</v>
      </c>
      <c r="G735" s="61" t="s">
        <v>9576</v>
      </c>
      <c r="H735" s="61" t="s">
        <v>8</v>
      </c>
      <c r="I735" s="60">
        <v>2</v>
      </c>
      <c r="J735" s="56">
        <v>44732</v>
      </c>
      <c r="K735" s="62"/>
    </row>
    <row r="736" spans="4:11" ht="15.6" customHeight="1">
      <c r="D736" s="36">
        <v>734</v>
      </c>
      <c r="E736" s="60">
        <v>4564</v>
      </c>
      <c r="F736" s="61" t="s">
        <v>12415</v>
      </c>
      <c r="G736" s="61" t="s">
        <v>10995</v>
      </c>
      <c r="H736" s="61" t="s">
        <v>11061</v>
      </c>
      <c r="I736" s="60">
        <v>2</v>
      </c>
      <c r="J736" s="56">
        <v>44732</v>
      </c>
      <c r="K736" s="62"/>
    </row>
    <row r="737" spans="4:11" ht="15.6" customHeight="1">
      <c r="D737" s="36">
        <v>735</v>
      </c>
      <c r="E737" s="60">
        <v>3539</v>
      </c>
      <c r="F737" s="61" t="s">
        <v>12416</v>
      </c>
      <c r="G737" s="61" t="s">
        <v>10995</v>
      </c>
      <c r="H737" s="61" t="s">
        <v>11061</v>
      </c>
      <c r="I737" s="60">
        <v>2</v>
      </c>
      <c r="J737" s="56">
        <v>44732</v>
      </c>
      <c r="K737" s="62"/>
    </row>
    <row r="738" spans="4:11" ht="15.6" customHeight="1">
      <c r="D738" s="36">
        <v>736</v>
      </c>
      <c r="E738" s="60">
        <v>3986</v>
      </c>
      <c r="F738" s="61" t="s">
        <v>12417</v>
      </c>
      <c r="G738" s="61" t="s">
        <v>11014</v>
      </c>
      <c r="H738" s="61" t="s">
        <v>11491</v>
      </c>
      <c r="I738" s="60">
        <v>2</v>
      </c>
      <c r="J738" s="56">
        <v>44732</v>
      </c>
      <c r="K738" s="62"/>
    </row>
    <row r="739" spans="4:11" ht="15.6" customHeight="1">
      <c r="D739" s="36">
        <v>737</v>
      </c>
      <c r="E739" s="60">
        <v>4692</v>
      </c>
      <c r="F739" s="61" t="s">
        <v>12418</v>
      </c>
      <c r="G739" s="61" t="s">
        <v>11014</v>
      </c>
      <c r="H739" s="61" t="s">
        <v>11491</v>
      </c>
      <c r="I739" s="60">
        <v>2</v>
      </c>
      <c r="J739" s="56">
        <v>44732</v>
      </c>
      <c r="K739" s="62"/>
    </row>
    <row r="740" spans="4:11" ht="15.6" customHeight="1">
      <c r="D740" s="36">
        <v>738</v>
      </c>
      <c r="E740" s="60">
        <v>4336</v>
      </c>
      <c r="F740" s="61" t="s">
        <v>12419</v>
      </c>
      <c r="G740" s="61" t="s">
        <v>11014</v>
      </c>
      <c r="H740" s="61" t="s">
        <v>11491</v>
      </c>
      <c r="I740" s="60">
        <v>2</v>
      </c>
      <c r="J740" s="56">
        <v>44732</v>
      </c>
      <c r="K740" s="62"/>
    </row>
    <row r="741" spans="4:11" ht="15.6" customHeight="1">
      <c r="D741" s="36">
        <v>739</v>
      </c>
      <c r="E741" s="60">
        <v>3205</v>
      </c>
      <c r="F741" s="61" t="s">
        <v>12420</v>
      </c>
      <c r="G741" s="61" t="s">
        <v>11058</v>
      </c>
      <c r="H741" s="61" t="s">
        <v>12421</v>
      </c>
      <c r="I741" s="60">
        <v>2</v>
      </c>
      <c r="J741" s="56">
        <v>44732</v>
      </c>
      <c r="K741" s="62"/>
    </row>
    <row r="742" spans="4:11" ht="15.6" customHeight="1">
      <c r="D742" s="36">
        <v>740</v>
      </c>
      <c r="E742" s="60">
        <v>4050</v>
      </c>
      <c r="F742" s="61" t="s">
        <v>12422</v>
      </c>
      <c r="G742" s="61" t="s">
        <v>11058</v>
      </c>
      <c r="H742" s="61" t="s">
        <v>12423</v>
      </c>
      <c r="I742" s="60">
        <v>2</v>
      </c>
      <c r="J742" s="56">
        <v>44732</v>
      </c>
      <c r="K742" s="62"/>
    </row>
    <row r="743" spans="4:11" ht="15.6" customHeight="1">
      <c r="D743" s="36">
        <v>741</v>
      </c>
      <c r="E743" s="60">
        <v>2303</v>
      </c>
      <c r="F743" s="61" t="s">
        <v>12424</v>
      </c>
      <c r="G743" s="61" t="s">
        <v>9576</v>
      </c>
      <c r="H743" s="61" t="s">
        <v>9</v>
      </c>
      <c r="I743" s="60">
        <v>2</v>
      </c>
      <c r="J743" s="56">
        <v>44733</v>
      </c>
      <c r="K743" s="63"/>
    </row>
    <row r="744" spans="4:11" ht="15.6" customHeight="1">
      <c r="D744" s="36">
        <v>742</v>
      </c>
      <c r="E744" s="60" t="s">
        <v>12425</v>
      </c>
      <c r="F744" s="61" t="s">
        <v>12426</v>
      </c>
      <c r="G744" s="61" t="s">
        <v>10939</v>
      </c>
      <c r="H744" s="61" t="s">
        <v>11572</v>
      </c>
      <c r="I744" s="60">
        <v>2</v>
      </c>
      <c r="J744" s="56">
        <v>44733</v>
      </c>
      <c r="K744" s="63"/>
    </row>
    <row r="745" spans="4:11" ht="15.6" customHeight="1">
      <c r="D745" s="36">
        <v>743</v>
      </c>
      <c r="E745" s="60">
        <v>2169</v>
      </c>
      <c r="F745" s="61" t="s">
        <v>12427</v>
      </c>
      <c r="G745" s="61" t="s">
        <v>10939</v>
      </c>
      <c r="H745" s="61" t="s">
        <v>11572</v>
      </c>
      <c r="I745" s="60">
        <v>2</v>
      </c>
      <c r="J745" s="56">
        <v>44733</v>
      </c>
      <c r="K745" s="64"/>
    </row>
    <row r="746" spans="4:11" ht="15.6" customHeight="1">
      <c r="D746" s="36">
        <v>744</v>
      </c>
      <c r="E746" s="60">
        <v>2451</v>
      </c>
      <c r="F746" s="61" t="s">
        <v>12428</v>
      </c>
      <c r="G746" s="61" t="s">
        <v>10939</v>
      </c>
      <c r="H746" s="61" t="s">
        <v>11572</v>
      </c>
      <c r="I746" s="60">
        <v>2</v>
      </c>
      <c r="J746" s="56">
        <v>44733</v>
      </c>
      <c r="K746" s="64"/>
    </row>
    <row r="747" spans="4:11" ht="15.6" customHeight="1">
      <c r="D747" s="36">
        <v>745</v>
      </c>
      <c r="E747" s="60">
        <v>3892</v>
      </c>
      <c r="F747" s="61" t="s">
        <v>2071</v>
      </c>
      <c r="G747" s="61" t="s">
        <v>9576</v>
      </c>
      <c r="H747" s="61" t="s">
        <v>8</v>
      </c>
      <c r="I747" s="60">
        <v>2</v>
      </c>
      <c r="J747" s="56">
        <v>44733</v>
      </c>
      <c r="K747" s="62"/>
    </row>
    <row r="748" spans="4:11" ht="15.6" customHeight="1">
      <c r="D748" s="36">
        <v>746</v>
      </c>
      <c r="E748" s="60">
        <v>4125</v>
      </c>
      <c r="F748" s="61" t="s">
        <v>1903</v>
      </c>
      <c r="G748" s="61" t="s">
        <v>9576</v>
      </c>
      <c r="H748" s="61" t="s">
        <v>8</v>
      </c>
      <c r="I748" s="60">
        <v>2</v>
      </c>
      <c r="J748" s="56">
        <v>44733</v>
      </c>
      <c r="K748" s="62"/>
    </row>
    <row r="749" spans="4:11" ht="15.6" customHeight="1">
      <c r="D749" s="36">
        <v>747</v>
      </c>
      <c r="E749" s="60">
        <v>3315</v>
      </c>
      <c r="F749" s="61" t="s">
        <v>12429</v>
      </c>
      <c r="G749" s="61" t="s">
        <v>10995</v>
      </c>
      <c r="H749" s="61" t="s">
        <v>11603</v>
      </c>
      <c r="I749" s="60">
        <v>2</v>
      </c>
      <c r="J749" s="56">
        <v>44733</v>
      </c>
      <c r="K749" s="63"/>
    </row>
    <row r="750" spans="4:11" ht="15.6" customHeight="1">
      <c r="D750" s="36">
        <v>748</v>
      </c>
      <c r="E750" s="60">
        <v>4791</v>
      </c>
      <c r="F750" s="61" t="s">
        <v>12430</v>
      </c>
      <c r="G750" s="61" t="s">
        <v>10995</v>
      </c>
      <c r="H750" s="61" t="s">
        <v>11603</v>
      </c>
      <c r="I750" s="60">
        <v>2</v>
      </c>
      <c r="J750" s="56">
        <v>44733</v>
      </c>
      <c r="K750" s="63"/>
    </row>
    <row r="751" spans="4:11" ht="15.6" customHeight="1">
      <c r="D751" s="36">
        <v>749</v>
      </c>
      <c r="E751" s="60">
        <v>4496</v>
      </c>
      <c r="F751" s="61" t="s">
        <v>12431</v>
      </c>
      <c r="G751" s="61" t="s">
        <v>11014</v>
      </c>
      <c r="H751" s="61" t="s">
        <v>12432</v>
      </c>
      <c r="I751" s="60">
        <v>2</v>
      </c>
      <c r="J751" s="56">
        <v>44733</v>
      </c>
      <c r="K751" s="62"/>
    </row>
    <row r="752" spans="4:11" ht="15.6" customHeight="1">
      <c r="D752" s="36">
        <v>750</v>
      </c>
      <c r="E752" s="60" t="s">
        <v>11547</v>
      </c>
      <c r="F752" s="61" t="s">
        <v>11548</v>
      </c>
      <c r="G752" s="61" t="s">
        <v>11014</v>
      </c>
      <c r="H752" s="61" t="s">
        <v>12433</v>
      </c>
      <c r="I752" s="60">
        <v>2</v>
      </c>
      <c r="J752" s="56">
        <v>44733</v>
      </c>
      <c r="K752" s="62"/>
    </row>
    <row r="753" spans="4:11" ht="15.6" customHeight="1">
      <c r="D753" s="36">
        <v>751</v>
      </c>
      <c r="E753" s="60">
        <v>4269</v>
      </c>
      <c r="F753" s="61" t="s">
        <v>12434</v>
      </c>
      <c r="G753" s="61" t="s">
        <v>11058</v>
      </c>
      <c r="H753" s="61" t="s">
        <v>12435</v>
      </c>
      <c r="I753" s="60">
        <v>2</v>
      </c>
      <c r="J753" s="56">
        <v>44733</v>
      </c>
      <c r="K753" s="62"/>
    </row>
    <row r="754" spans="4:11" ht="15.6" customHeight="1">
      <c r="D754" s="36">
        <v>752</v>
      </c>
      <c r="E754" s="60">
        <v>3669</v>
      </c>
      <c r="F754" s="61" t="s">
        <v>12436</v>
      </c>
      <c r="G754" s="61" t="s">
        <v>11058</v>
      </c>
      <c r="H754" s="61" t="s">
        <v>12435</v>
      </c>
      <c r="I754" s="60">
        <v>2</v>
      </c>
      <c r="J754" s="56">
        <v>44733</v>
      </c>
      <c r="K754" s="62"/>
    </row>
    <row r="755" spans="4:11" ht="15.6" customHeight="1">
      <c r="D755" s="36">
        <v>753</v>
      </c>
      <c r="E755" s="60">
        <v>4130</v>
      </c>
      <c r="F755" s="61" t="s">
        <v>12437</v>
      </c>
      <c r="G755" s="61" t="s">
        <v>11058</v>
      </c>
      <c r="H755" s="61" t="s">
        <v>12438</v>
      </c>
      <c r="I755" s="60">
        <v>2</v>
      </c>
      <c r="J755" s="56">
        <v>44733</v>
      </c>
      <c r="K755" s="63"/>
    </row>
    <row r="756" spans="4:11" ht="15.6" customHeight="1">
      <c r="D756" s="36">
        <v>754</v>
      </c>
      <c r="E756" s="60">
        <v>2506</v>
      </c>
      <c r="F756" s="61" t="s">
        <v>12439</v>
      </c>
      <c r="G756" s="61" t="s">
        <v>10939</v>
      </c>
      <c r="H756" s="61" t="s">
        <v>11572</v>
      </c>
      <c r="I756" s="60">
        <v>2</v>
      </c>
      <c r="J756" s="56">
        <v>44734</v>
      </c>
      <c r="K756" s="62"/>
    </row>
    <row r="757" spans="4:11" ht="15.6" customHeight="1">
      <c r="D757" s="36">
        <v>755</v>
      </c>
      <c r="E757" s="60">
        <v>2797</v>
      </c>
      <c r="F757" s="61" t="s">
        <v>12440</v>
      </c>
      <c r="G757" s="61" t="s">
        <v>10939</v>
      </c>
      <c r="H757" s="61" t="s">
        <v>11572</v>
      </c>
      <c r="I757" s="60">
        <v>2</v>
      </c>
      <c r="J757" s="56">
        <v>44734</v>
      </c>
      <c r="K757" s="62"/>
    </row>
    <row r="758" spans="4:11" ht="15.6" customHeight="1">
      <c r="D758" s="36">
        <v>756</v>
      </c>
      <c r="E758" s="60">
        <v>2690</v>
      </c>
      <c r="F758" s="61" t="s">
        <v>12441</v>
      </c>
      <c r="G758" s="61" t="s">
        <v>10939</v>
      </c>
      <c r="H758" s="61" t="s">
        <v>11572</v>
      </c>
      <c r="I758" s="60">
        <v>2</v>
      </c>
      <c r="J758" s="56">
        <v>44734</v>
      </c>
      <c r="K758" s="62"/>
    </row>
    <row r="759" spans="4:11" ht="15.6" customHeight="1">
      <c r="D759" s="36">
        <v>757</v>
      </c>
      <c r="E759" s="60">
        <v>3929</v>
      </c>
      <c r="F759" s="61" t="s">
        <v>12442</v>
      </c>
      <c r="G759" s="61" t="s">
        <v>9576</v>
      </c>
      <c r="H759" s="61" t="s">
        <v>8</v>
      </c>
      <c r="I759" s="60">
        <v>2</v>
      </c>
      <c r="J759" s="56">
        <v>44734</v>
      </c>
      <c r="K759" s="62"/>
    </row>
    <row r="760" spans="4:11" ht="15.6" customHeight="1">
      <c r="D760" s="36">
        <v>758</v>
      </c>
      <c r="E760" s="60">
        <v>2958</v>
      </c>
      <c r="F760" s="61" t="s">
        <v>1896</v>
      </c>
      <c r="G760" s="61" t="s">
        <v>9576</v>
      </c>
      <c r="H760" s="61" t="s">
        <v>8</v>
      </c>
      <c r="I760" s="60">
        <v>2</v>
      </c>
      <c r="J760" s="56">
        <v>44734</v>
      </c>
      <c r="K760" s="62"/>
    </row>
    <row r="761" spans="4:11" ht="15.6" customHeight="1">
      <c r="D761" s="36">
        <v>759</v>
      </c>
      <c r="E761" s="60" t="s">
        <v>11686</v>
      </c>
      <c r="F761" s="61" t="s">
        <v>11687</v>
      </c>
      <c r="G761" s="61" t="s">
        <v>9576</v>
      </c>
      <c r="H761" s="61" t="s">
        <v>8</v>
      </c>
      <c r="I761" s="60">
        <v>2</v>
      </c>
      <c r="J761" s="56">
        <v>44734</v>
      </c>
      <c r="K761" s="62"/>
    </row>
    <row r="762" spans="4:11" ht="15.6" customHeight="1">
      <c r="D762" s="36">
        <v>760</v>
      </c>
      <c r="E762" s="60">
        <v>4579</v>
      </c>
      <c r="F762" s="61" t="s">
        <v>12443</v>
      </c>
      <c r="G762" s="61" t="s">
        <v>10995</v>
      </c>
      <c r="H762" s="61" t="s">
        <v>11603</v>
      </c>
      <c r="I762" s="60">
        <v>2</v>
      </c>
      <c r="J762" s="56">
        <v>44734</v>
      </c>
      <c r="K762" s="62"/>
    </row>
    <row r="763" spans="4:11" ht="15.6" customHeight="1">
      <c r="D763" s="36">
        <v>761</v>
      </c>
      <c r="E763" s="60">
        <v>2002</v>
      </c>
      <c r="F763" s="61" t="s">
        <v>12444</v>
      </c>
      <c r="G763" s="61" t="s">
        <v>10995</v>
      </c>
      <c r="H763" s="61" t="s">
        <v>11603</v>
      </c>
      <c r="I763" s="60">
        <v>2</v>
      </c>
      <c r="J763" s="56">
        <v>44734</v>
      </c>
      <c r="K763" s="62"/>
    </row>
    <row r="764" spans="4:11" ht="15.6" customHeight="1">
      <c r="D764" s="36">
        <v>762</v>
      </c>
      <c r="E764" s="60" t="s">
        <v>12445</v>
      </c>
      <c r="F764" s="61" t="s">
        <v>12446</v>
      </c>
      <c r="G764" s="61" t="s">
        <v>10960</v>
      </c>
      <c r="H764" s="61" t="s">
        <v>12447</v>
      </c>
      <c r="I764" s="60">
        <v>2</v>
      </c>
      <c r="J764" s="56">
        <v>44734</v>
      </c>
      <c r="K764" s="62"/>
    </row>
    <row r="765" spans="4:11" ht="15.6" customHeight="1">
      <c r="D765" s="36">
        <v>763</v>
      </c>
      <c r="E765" s="60" t="s">
        <v>12448</v>
      </c>
      <c r="F765" s="61" t="s">
        <v>12449</v>
      </c>
      <c r="G765" s="61" t="s">
        <v>10960</v>
      </c>
      <c r="H765" s="61" t="s">
        <v>12447</v>
      </c>
      <c r="I765" s="60">
        <v>2</v>
      </c>
      <c r="J765" s="56">
        <v>44734</v>
      </c>
      <c r="K765" s="62"/>
    </row>
    <row r="766" spans="4:11" ht="15.6" customHeight="1">
      <c r="D766" s="36">
        <v>764</v>
      </c>
      <c r="E766" s="60">
        <v>4798</v>
      </c>
      <c r="F766" s="61" t="s">
        <v>12450</v>
      </c>
      <c r="G766" s="61" t="s">
        <v>11058</v>
      </c>
      <c r="H766" s="61" t="s">
        <v>12451</v>
      </c>
      <c r="I766" s="60">
        <v>2</v>
      </c>
      <c r="J766" s="56">
        <v>44734</v>
      </c>
      <c r="K766" s="62"/>
    </row>
    <row r="767" spans="4:11" ht="15.6" customHeight="1">
      <c r="D767" s="36">
        <v>765</v>
      </c>
      <c r="E767" s="60">
        <v>3395</v>
      </c>
      <c r="F767" s="61" t="s">
        <v>12452</v>
      </c>
      <c r="G767" s="61" t="s">
        <v>10939</v>
      </c>
      <c r="H767" s="61" t="s">
        <v>11572</v>
      </c>
      <c r="I767" s="60">
        <v>2</v>
      </c>
      <c r="J767" s="56">
        <v>44735</v>
      </c>
      <c r="K767" s="62"/>
    </row>
    <row r="768" spans="4:11" ht="15.6" customHeight="1">
      <c r="D768" s="36">
        <v>766</v>
      </c>
      <c r="E768" s="60">
        <v>3536</v>
      </c>
      <c r="F768" s="61" t="s">
        <v>12453</v>
      </c>
      <c r="G768" s="61" t="s">
        <v>10939</v>
      </c>
      <c r="H768" s="61" t="s">
        <v>11572</v>
      </c>
      <c r="I768" s="60">
        <v>2</v>
      </c>
      <c r="J768" s="56">
        <v>44735</v>
      </c>
      <c r="K768" s="62"/>
    </row>
    <row r="769" spans="4:11" ht="15.6" customHeight="1">
      <c r="D769" s="36">
        <v>767</v>
      </c>
      <c r="E769" s="60">
        <v>3656</v>
      </c>
      <c r="F769" s="61" t="s">
        <v>12454</v>
      </c>
      <c r="G769" s="61" t="s">
        <v>10939</v>
      </c>
      <c r="H769" s="61" t="s">
        <v>11572</v>
      </c>
      <c r="I769" s="60">
        <v>2</v>
      </c>
      <c r="J769" s="56">
        <v>44735</v>
      </c>
      <c r="K769" s="62"/>
    </row>
    <row r="770" spans="4:11" ht="15.6" customHeight="1">
      <c r="D770" s="36">
        <v>768</v>
      </c>
      <c r="E770" s="60">
        <v>4923</v>
      </c>
      <c r="F770" s="61" t="s">
        <v>2060</v>
      </c>
      <c r="G770" s="61" t="s">
        <v>9576</v>
      </c>
      <c r="H770" s="61" t="s">
        <v>12455</v>
      </c>
      <c r="I770" s="60">
        <v>2</v>
      </c>
      <c r="J770" s="56">
        <v>44735</v>
      </c>
      <c r="K770" s="62"/>
    </row>
    <row r="771" spans="4:11" ht="15.6" customHeight="1">
      <c r="D771" s="36">
        <v>769</v>
      </c>
      <c r="E771" s="60">
        <v>2301</v>
      </c>
      <c r="F771" s="61" t="s">
        <v>12456</v>
      </c>
      <c r="G771" s="61" t="s">
        <v>9576</v>
      </c>
      <c r="H771" s="61" t="s">
        <v>8</v>
      </c>
      <c r="I771" s="60">
        <v>2</v>
      </c>
      <c r="J771" s="56">
        <v>44735</v>
      </c>
      <c r="K771" s="62"/>
    </row>
    <row r="772" spans="4:11" ht="15.6" customHeight="1">
      <c r="D772" s="36">
        <v>770</v>
      </c>
      <c r="E772" s="60">
        <v>4036</v>
      </c>
      <c r="F772" s="61" t="s">
        <v>12457</v>
      </c>
      <c r="G772" s="61" t="s">
        <v>9576</v>
      </c>
      <c r="H772" s="61" t="s">
        <v>8</v>
      </c>
      <c r="I772" s="60">
        <v>2</v>
      </c>
      <c r="J772" s="56">
        <v>44735</v>
      </c>
      <c r="K772" s="62"/>
    </row>
    <row r="773" spans="4:11" ht="15.6" customHeight="1">
      <c r="D773" s="36">
        <v>771</v>
      </c>
      <c r="E773" s="60">
        <v>3179</v>
      </c>
      <c r="F773" s="61" t="s">
        <v>12458</v>
      </c>
      <c r="G773" s="61" t="s">
        <v>10995</v>
      </c>
      <c r="H773" s="61" t="s">
        <v>11603</v>
      </c>
      <c r="I773" s="60">
        <v>2</v>
      </c>
      <c r="J773" s="56">
        <v>44735</v>
      </c>
      <c r="K773" s="62"/>
    </row>
    <row r="774" spans="4:11" ht="15.6" customHeight="1">
      <c r="D774" s="36">
        <v>772</v>
      </c>
      <c r="E774" s="60">
        <v>4090</v>
      </c>
      <c r="F774" s="61" t="s">
        <v>12459</v>
      </c>
      <c r="G774" s="61" t="s">
        <v>10995</v>
      </c>
      <c r="H774" s="61" t="s">
        <v>11603</v>
      </c>
      <c r="I774" s="60">
        <v>2</v>
      </c>
      <c r="J774" s="56">
        <v>44735</v>
      </c>
      <c r="K774" s="62"/>
    </row>
    <row r="775" spans="4:11" ht="15.6" customHeight="1">
      <c r="D775" s="36">
        <v>773</v>
      </c>
      <c r="E775" s="60" t="s">
        <v>12460</v>
      </c>
      <c r="F775" s="61" t="s">
        <v>12461</v>
      </c>
      <c r="G775" s="61" t="s">
        <v>10995</v>
      </c>
      <c r="H775" s="61" t="s">
        <v>11224</v>
      </c>
      <c r="I775" s="60">
        <v>2</v>
      </c>
      <c r="J775" s="56">
        <v>44735</v>
      </c>
      <c r="K775" s="62"/>
    </row>
    <row r="776" spans="4:11" ht="15.6" customHeight="1">
      <c r="D776" s="36">
        <v>774</v>
      </c>
      <c r="E776" s="60">
        <v>2686</v>
      </c>
      <c r="F776" s="61" t="s">
        <v>12462</v>
      </c>
      <c r="G776" s="61" t="s">
        <v>10995</v>
      </c>
      <c r="H776" s="61" t="s">
        <v>12463</v>
      </c>
      <c r="I776" s="60">
        <v>2</v>
      </c>
      <c r="J776" s="56">
        <v>44735</v>
      </c>
      <c r="K776" s="62"/>
    </row>
    <row r="777" spans="4:11" ht="15.6" customHeight="1">
      <c r="D777" s="36">
        <v>775</v>
      </c>
      <c r="E777" s="60">
        <v>4638</v>
      </c>
      <c r="F777" s="61" t="s">
        <v>12464</v>
      </c>
      <c r="G777" s="61" t="s">
        <v>11058</v>
      </c>
      <c r="H777" s="61" t="s">
        <v>11158</v>
      </c>
      <c r="I777" s="60">
        <v>2</v>
      </c>
      <c r="J777" s="56">
        <v>44735</v>
      </c>
      <c r="K777" s="62"/>
    </row>
    <row r="778" spans="4:11" ht="15.6" customHeight="1">
      <c r="D778" s="36">
        <v>776</v>
      </c>
      <c r="E778" s="60">
        <v>4740</v>
      </c>
      <c r="F778" s="61" t="s">
        <v>12465</v>
      </c>
      <c r="G778" s="61" t="s">
        <v>10939</v>
      </c>
      <c r="H778" s="61" t="s">
        <v>11572</v>
      </c>
      <c r="I778" s="60">
        <v>2</v>
      </c>
      <c r="J778" s="56">
        <v>44736</v>
      </c>
      <c r="K778" s="62"/>
    </row>
    <row r="779" spans="4:11" ht="15.6" customHeight="1">
      <c r="D779" s="36">
        <v>777</v>
      </c>
      <c r="E779" s="60">
        <v>4865</v>
      </c>
      <c r="F779" s="61" t="s">
        <v>12466</v>
      </c>
      <c r="G779" s="61" t="s">
        <v>10939</v>
      </c>
      <c r="H779" s="61" t="s">
        <v>11572</v>
      </c>
      <c r="I779" s="60">
        <v>2</v>
      </c>
      <c r="J779" s="56">
        <v>44736</v>
      </c>
      <c r="K779" s="62"/>
    </row>
    <row r="780" spans="4:11" ht="15.6" customHeight="1">
      <c r="D780" s="36">
        <v>778</v>
      </c>
      <c r="E780" s="60">
        <v>4969</v>
      </c>
      <c r="F780" s="61" t="s">
        <v>11475</v>
      </c>
      <c r="G780" s="61" t="s">
        <v>10939</v>
      </c>
      <c r="H780" s="61" t="s">
        <v>11572</v>
      </c>
      <c r="I780" s="60">
        <v>2</v>
      </c>
      <c r="J780" s="56">
        <v>44736</v>
      </c>
      <c r="K780" s="62"/>
    </row>
    <row r="781" spans="4:11" ht="15.6" customHeight="1">
      <c r="D781" s="36">
        <v>779</v>
      </c>
      <c r="E781" s="60">
        <v>4528</v>
      </c>
      <c r="F781" s="61" t="s">
        <v>1844</v>
      </c>
      <c r="G781" s="61" t="s">
        <v>9576</v>
      </c>
      <c r="H781" s="61" t="s">
        <v>7</v>
      </c>
      <c r="I781" s="60">
        <v>2</v>
      </c>
      <c r="J781" s="56">
        <v>44736</v>
      </c>
      <c r="K781" s="62"/>
    </row>
    <row r="782" spans="4:11" ht="15.6" customHeight="1">
      <c r="D782" s="36">
        <v>780</v>
      </c>
      <c r="E782" s="60">
        <v>4259</v>
      </c>
      <c r="F782" s="61" t="s">
        <v>191</v>
      </c>
      <c r="G782" s="61" t="s">
        <v>9576</v>
      </c>
      <c r="H782" s="61" t="s">
        <v>7</v>
      </c>
      <c r="I782" s="60">
        <v>2</v>
      </c>
      <c r="J782" s="56">
        <v>44736</v>
      </c>
      <c r="K782" s="62"/>
    </row>
    <row r="783" spans="4:11" ht="15.6" customHeight="1">
      <c r="D783" s="36">
        <v>781</v>
      </c>
      <c r="E783" s="60">
        <v>4764</v>
      </c>
      <c r="F783" s="61" t="s">
        <v>1826</v>
      </c>
      <c r="G783" s="61" t="s">
        <v>9576</v>
      </c>
      <c r="H783" s="61" t="s">
        <v>7</v>
      </c>
      <c r="I783" s="60">
        <v>2</v>
      </c>
      <c r="J783" s="56">
        <v>44736</v>
      </c>
      <c r="K783" s="62"/>
    </row>
    <row r="784" spans="4:11" ht="15.6" customHeight="1">
      <c r="D784" s="36">
        <v>782</v>
      </c>
      <c r="E784" s="60">
        <v>2306</v>
      </c>
      <c r="F784" s="61" t="s">
        <v>12467</v>
      </c>
      <c r="G784" s="61" t="s">
        <v>9576</v>
      </c>
      <c r="H784" s="61" t="s">
        <v>7</v>
      </c>
      <c r="I784" s="60">
        <v>2</v>
      </c>
      <c r="J784" s="56">
        <v>44736</v>
      </c>
      <c r="K784" s="62"/>
    </row>
    <row r="785" spans="4:11" ht="15.6" customHeight="1">
      <c r="D785" s="36">
        <v>783</v>
      </c>
      <c r="E785" s="60">
        <v>4043</v>
      </c>
      <c r="F785" s="61" t="s">
        <v>12468</v>
      </c>
      <c r="G785" s="61" t="s">
        <v>10995</v>
      </c>
      <c r="H785" s="61" t="s">
        <v>11603</v>
      </c>
      <c r="I785" s="60">
        <v>2</v>
      </c>
      <c r="J785" s="56">
        <v>44736</v>
      </c>
      <c r="K785" s="62"/>
    </row>
    <row r="786" spans="4:11" ht="15.6" customHeight="1">
      <c r="D786" s="36">
        <v>784</v>
      </c>
      <c r="E786" s="60">
        <v>4380</v>
      </c>
      <c r="F786" s="61" t="s">
        <v>12469</v>
      </c>
      <c r="G786" s="61" t="s">
        <v>9576</v>
      </c>
      <c r="H786" s="61" t="s">
        <v>12333</v>
      </c>
      <c r="I786" s="60">
        <v>2</v>
      </c>
      <c r="J786" s="56">
        <v>44739</v>
      </c>
      <c r="K786" s="62"/>
    </row>
    <row r="787" spans="4:11" ht="15.6" customHeight="1">
      <c r="D787" s="36">
        <v>785</v>
      </c>
      <c r="E787" s="60">
        <v>4453</v>
      </c>
      <c r="F787" s="61" t="s">
        <v>12470</v>
      </c>
      <c r="G787" s="61" t="s">
        <v>9576</v>
      </c>
      <c r="H787" s="61" t="s">
        <v>12333</v>
      </c>
      <c r="I787" s="60">
        <v>2</v>
      </c>
      <c r="J787" s="56">
        <v>44739</v>
      </c>
      <c r="K787" s="62"/>
    </row>
    <row r="788" spans="4:11" ht="15.6" customHeight="1">
      <c r="D788" s="36">
        <v>786</v>
      </c>
      <c r="E788" s="60">
        <v>4642</v>
      </c>
      <c r="F788" s="61" t="s">
        <v>12471</v>
      </c>
      <c r="G788" s="61" t="s">
        <v>9576</v>
      </c>
      <c r="H788" s="61" t="s">
        <v>12333</v>
      </c>
      <c r="I788" s="60">
        <v>2</v>
      </c>
      <c r="J788" s="56">
        <v>44739</v>
      </c>
      <c r="K788" s="62"/>
    </row>
    <row r="789" spans="4:11" ht="15.6" customHeight="1">
      <c r="D789" s="36">
        <v>787</v>
      </c>
      <c r="E789" s="60">
        <v>4422</v>
      </c>
      <c r="F789" s="61" t="s">
        <v>697</v>
      </c>
      <c r="G789" s="61" t="s">
        <v>9576</v>
      </c>
      <c r="H789" s="61" t="s">
        <v>16</v>
      </c>
      <c r="I789" s="60">
        <v>2</v>
      </c>
      <c r="J789" s="56">
        <v>44739</v>
      </c>
      <c r="K789" s="62"/>
    </row>
    <row r="790" spans="4:11" ht="15.6" customHeight="1">
      <c r="D790" s="36">
        <v>788</v>
      </c>
      <c r="E790" s="60">
        <v>2403</v>
      </c>
      <c r="F790" s="61" t="s">
        <v>10536</v>
      </c>
      <c r="G790" s="61" t="s">
        <v>9576</v>
      </c>
      <c r="H790" s="61" t="s">
        <v>16</v>
      </c>
      <c r="I790" s="60">
        <v>2</v>
      </c>
      <c r="J790" s="56">
        <v>44739</v>
      </c>
      <c r="K790" s="62"/>
    </row>
    <row r="791" spans="4:11" ht="15.6" customHeight="1">
      <c r="D791" s="36">
        <v>789</v>
      </c>
      <c r="E791" s="60" t="s">
        <v>11037</v>
      </c>
      <c r="F791" s="61" t="s">
        <v>12472</v>
      </c>
      <c r="G791" s="61" t="s">
        <v>10969</v>
      </c>
      <c r="H791" s="61" t="s">
        <v>12473</v>
      </c>
      <c r="I791" s="60">
        <v>2</v>
      </c>
      <c r="J791" s="56">
        <v>44739</v>
      </c>
      <c r="K791" s="62"/>
    </row>
    <row r="792" spans="4:11" ht="15.6" customHeight="1">
      <c r="D792" s="36">
        <v>790</v>
      </c>
      <c r="E792" s="60">
        <v>4705</v>
      </c>
      <c r="F792" s="61" t="s">
        <v>12474</v>
      </c>
      <c r="G792" s="61" t="s">
        <v>10969</v>
      </c>
      <c r="H792" s="61" t="s">
        <v>12473</v>
      </c>
      <c r="I792" s="60">
        <v>2</v>
      </c>
      <c r="J792" s="56">
        <v>44739</v>
      </c>
      <c r="K792" s="62"/>
    </row>
    <row r="793" spans="4:11" ht="15.6" customHeight="1">
      <c r="D793" s="36">
        <v>791</v>
      </c>
      <c r="E793" s="60">
        <v>3093</v>
      </c>
      <c r="F793" s="61" t="s">
        <v>12475</v>
      </c>
      <c r="G793" s="61" t="s">
        <v>10969</v>
      </c>
      <c r="H793" s="61" t="s">
        <v>12473</v>
      </c>
      <c r="I793" s="60">
        <v>2</v>
      </c>
      <c r="J793" s="56">
        <v>44739</v>
      </c>
      <c r="K793" s="62"/>
    </row>
    <row r="794" spans="4:11" ht="15.6" customHeight="1">
      <c r="D794" s="36">
        <v>792</v>
      </c>
      <c r="E794" s="60">
        <v>3648</v>
      </c>
      <c r="F794" s="61" t="s">
        <v>12476</v>
      </c>
      <c r="G794" s="61" t="s">
        <v>10960</v>
      </c>
      <c r="H794" s="61" t="s">
        <v>12447</v>
      </c>
      <c r="I794" s="60">
        <v>2</v>
      </c>
      <c r="J794" s="56">
        <v>44739</v>
      </c>
      <c r="K794" s="62"/>
    </row>
    <row r="795" spans="4:11" ht="15.6" customHeight="1">
      <c r="D795" s="36">
        <v>793</v>
      </c>
      <c r="E795" s="60">
        <v>3987</v>
      </c>
      <c r="F795" s="61" t="s">
        <v>12477</v>
      </c>
      <c r="G795" s="61" t="s">
        <v>10960</v>
      </c>
      <c r="H795" s="61" t="s">
        <v>12447</v>
      </c>
      <c r="I795" s="60">
        <v>2</v>
      </c>
      <c r="J795" s="56">
        <v>44739</v>
      </c>
      <c r="K795" s="62"/>
    </row>
    <row r="796" spans="4:11" ht="15.6" customHeight="1">
      <c r="D796" s="36">
        <v>794</v>
      </c>
      <c r="E796" s="60">
        <v>4207</v>
      </c>
      <c r="F796" s="61" t="s">
        <v>12478</v>
      </c>
      <c r="G796" s="61" t="s">
        <v>10960</v>
      </c>
      <c r="H796" s="61" t="s">
        <v>12447</v>
      </c>
      <c r="I796" s="60">
        <v>2</v>
      </c>
      <c r="J796" s="56">
        <v>44739</v>
      </c>
      <c r="K796" s="62"/>
    </row>
    <row r="797" spans="4:11" ht="15.6" customHeight="1">
      <c r="D797" s="36">
        <v>795</v>
      </c>
      <c r="E797" s="60">
        <v>4635</v>
      </c>
      <c r="F797" s="61" t="s">
        <v>12479</v>
      </c>
      <c r="G797" s="61" t="s">
        <v>10997</v>
      </c>
      <c r="H797" s="61" t="s">
        <v>12480</v>
      </c>
      <c r="I797" s="60">
        <v>2</v>
      </c>
      <c r="J797" s="56">
        <v>44739</v>
      </c>
      <c r="K797" s="63"/>
    </row>
    <row r="798" spans="4:11" ht="15.6" customHeight="1">
      <c r="D798" s="36">
        <v>796</v>
      </c>
      <c r="E798" s="60">
        <v>4037</v>
      </c>
      <c r="F798" s="61" t="s">
        <v>12481</v>
      </c>
      <c r="G798" s="61" t="s">
        <v>10997</v>
      </c>
      <c r="H798" s="61" t="s">
        <v>12480</v>
      </c>
      <c r="I798" s="60">
        <v>2</v>
      </c>
      <c r="J798" s="56">
        <v>44739</v>
      </c>
      <c r="K798" s="63"/>
    </row>
    <row r="799" spans="4:11" ht="15.6" customHeight="1">
      <c r="D799" s="36">
        <v>797</v>
      </c>
      <c r="E799" s="60">
        <v>2545</v>
      </c>
      <c r="F799" s="61" t="s">
        <v>12482</v>
      </c>
      <c r="G799" s="61" t="s">
        <v>10997</v>
      </c>
      <c r="H799" s="61" t="s">
        <v>12480</v>
      </c>
      <c r="I799" s="60">
        <v>2</v>
      </c>
      <c r="J799" s="56">
        <v>44739</v>
      </c>
      <c r="K799" s="64"/>
    </row>
    <row r="800" spans="4:11" ht="15.6" customHeight="1">
      <c r="D800" s="36">
        <v>798</v>
      </c>
      <c r="E800" s="60">
        <v>4886</v>
      </c>
      <c r="F800" s="61" t="s">
        <v>12483</v>
      </c>
      <c r="G800" s="61" t="s">
        <v>9576</v>
      </c>
      <c r="H800" s="61" t="s">
        <v>12333</v>
      </c>
      <c r="I800" s="60">
        <v>2</v>
      </c>
      <c r="J800" s="56">
        <v>44740</v>
      </c>
      <c r="K800" s="64"/>
    </row>
    <row r="801" spans="4:11" ht="15.6" customHeight="1">
      <c r="D801" s="36">
        <v>799</v>
      </c>
      <c r="E801" s="60">
        <v>4989</v>
      </c>
      <c r="F801" s="61" t="s">
        <v>12484</v>
      </c>
      <c r="G801" s="61" t="s">
        <v>9576</v>
      </c>
      <c r="H801" s="61" t="s">
        <v>12333</v>
      </c>
      <c r="I801" s="60">
        <v>2</v>
      </c>
      <c r="J801" s="56">
        <v>44740</v>
      </c>
      <c r="K801" s="56"/>
    </row>
    <row r="802" spans="4:11" ht="15.6" customHeight="1">
      <c r="D802" s="36">
        <v>800</v>
      </c>
      <c r="E802" s="60">
        <v>3497</v>
      </c>
      <c r="F802" s="61" t="s">
        <v>12485</v>
      </c>
      <c r="G802" s="61" t="s">
        <v>10939</v>
      </c>
      <c r="H802" s="61" t="s">
        <v>11106</v>
      </c>
      <c r="I802" s="60">
        <v>2</v>
      </c>
      <c r="J802" s="56">
        <v>44740</v>
      </c>
      <c r="K802" s="62"/>
    </row>
    <row r="803" spans="4:11" ht="15.6" customHeight="1">
      <c r="D803" s="36">
        <v>801</v>
      </c>
      <c r="E803" s="60">
        <v>3965</v>
      </c>
      <c r="F803" s="61" t="s">
        <v>1170</v>
      </c>
      <c r="G803" s="61" t="s">
        <v>9576</v>
      </c>
      <c r="H803" s="61" t="s">
        <v>16</v>
      </c>
      <c r="I803" s="60">
        <v>2</v>
      </c>
      <c r="J803" s="56">
        <v>44740</v>
      </c>
      <c r="K803" s="63"/>
    </row>
    <row r="804" spans="4:11" ht="15.6" customHeight="1">
      <c r="D804" s="36">
        <v>802</v>
      </c>
      <c r="E804" s="60">
        <v>3962</v>
      </c>
      <c r="F804" s="61" t="s">
        <v>12486</v>
      </c>
      <c r="G804" s="61" t="s">
        <v>9576</v>
      </c>
      <c r="H804" s="61" t="s">
        <v>16</v>
      </c>
      <c r="I804" s="60">
        <v>2</v>
      </c>
      <c r="J804" s="56">
        <v>44740</v>
      </c>
      <c r="K804" s="63"/>
    </row>
    <row r="805" spans="4:11" ht="15.6" customHeight="1">
      <c r="D805" s="36">
        <v>803</v>
      </c>
      <c r="E805" s="60" t="s">
        <v>82</v>
      </c>
      <c r="F805" s="61" t="s">
        <v>12487</v>
      </c>
      <c r="G805" s="61" t="s">
        <v>9576</v>
      </c>
      <c r="H805" s="61" t="s">
        <v>16</v>
      </c>
      <c r="I805" s="60">
        <v>2</v>
      </c>
      <c r="J805" s="56">
        <v>44740</v>
      </c>
      <c r="K805" s="62"/>
    </row>
    <row r="806" spans="4:11" ht="15.6" customHeight="1">
      <c r="D806" s="36">
        <v>804</v>
      </c>
      <c r="E806" s="60">
        <v>4622</v>
      </c>
      <c r="F806" s="61" t="s">
        <v>12488</v>
      </c>
      <c r="G806" s="61" t="s">
        <v>10969</v>
      </c>
      <c r="H806" s="61" t="s">
        <v>12473</v>
      </c>
      <c r="I806" s="60">
        <v>2</v>
      </c>
      <c r="J806" s="56">
        <v>44740</v>
      </c>
      <c r="K806" s="62"/>
    </row>
    <row r="807" spans="4:11" ht="15.6" customHeight="1">
      <c r="D807" s="36">
        <v>805</v>
      </c>
      <c r="E807" s="60">
        <v>4695</v>
      </c>
      <c r="F807" s="61" t="s">
        <v>12489</v>
      </c>
      <c r="G807" s="61" t="s">
        <v>10969</v>
      </c>
      <c r="H807" s="61" t="s">
        <v>12473</v>
      </c>
      <c r="I807" s="60">
        <v>2</v>
      </c>
      <c r="J807" s="56">
        <v>44740</v>
      </c>
      <c r="K807" s="62"/>
    </row>
    <row r="808" spans="4:11" ht="15.6" customHeight="1">
      <c r="D808" s="36">
        <v>806</v>
      </c>
      <c r="E808" s="60">
        <v>4288</v>
      </c>
      <c r="F808" s="61" t="s">
        <v>12490</v>
      </c>
      <c r="G808" s="61" t="s">
        <v>10960</v>
      </c>
      <c r="H808" s="61" t="s">
        <v>12447</v>
      </c>
      <c r="I808" s="60">
        <v>2</v>
      </c>
      <c r="J808" s="56">
        <v>44740</v>
      </c>
      <c r="K808" s="62"/>
    </row>
    <row r="809" spans="4:11" ht="15.6" customHeight="1">
      <c r="D809" s="36">
        <v>807</v>
      </c>
      <c r="E809" s="60">
        <v>4604</v>
      </c>
      <c r="F809" s="61" t="s">
        <v>12491</v>
      </c>
      <c r="G809" s="61" t="s">
        <v>10960</v>
      </c>
      <c r="H809" s="61" t="s">
        <v>12447</v>
      </c>
      <c r="I809" s="60">
        <v>2</v>
      </c>
      <c r="J809" s="56">
        <v>44740</v>
      </c>
      <c r="K809" s="63"/>
    </row>
    <row r="810" spans="4:11" ht="15.6" customHeight="1">
      <c r="D810" s="36">
        <v>808</v>
      </c>
      <c r="E810" s="60">
        <v>2875</v>
      </c>
      <c r="F810" s="61" t="s">
        <v>12492</v>
      </c>
      <c r="G810" s="61" t="s">
        <v>11023</v>
      </c>
      <c r="H810" s="61" t="s">
        <v>11369</v>
      </c>
      <c r="I810" s="60">
        <v>2</v>
      </c>
      <c r="J810" s="56">
        <v>44740</v>
      </c>
      <c r="K810" s="62"/>
    </row>
    <row r="811" spans="4:11" ht="15.6" customHeight="1">
      <c r="D811" s="36">
        <v>809</v>
      </c>
      <c r="E811" s="60">
        <v>4747</v>
      </c>
      <c r="F811" s="61" t="s">
        <v>12493</v>
      </c>
      <c r="G811" s="61" t="s">
        <v>10969</v>
      </c>
      <c r="H811" s="61" t="s">
        <v>12473</v>
      </c>
      <c r="I811" s="60">
        <v>2</v>
      </c>
      <c r="J811" s="56">
        <v>44740</v>
      </c>
    </row>
    <row r="812" spans="4:11" ht="15.6" customHeight="1">
      <c r="D812" s="36">
        <v>810</v>
      </c>
      <c r="E812" s="60">
        <v>3761</v>
      </c>
      <c r="F812" s="61" t="s">
        <v>12494</v>
      </c>
      <c r="G812" s="61" t="s">
        <v>10939</v>
      </c>
      <c r="H812" s="61" t="s">
        <v>11106</v>
      </c>
      <c r="I812" s="60">
        <v>2</v>
      </c>
      <c r="J812" s="56">
        <v>44741</v>
      </c>
      <c r="K812" s="62"/>
    </row>
    <row r="813" spans="4:11" ht="15.6" customHeight="1">
      <c r="D813" s="36">
        <v>811</v>
      </c>
      <c r="E813" s="60">
        <v>3908</v>
      </c>
      <c r="F813" s="61" t="s">
        <v>12495</v>
      </c>
      <c r="G813" s="61" t="s">
        <v>10939</v>
      </c>
      <c r="H813" s="61" t="s">
        <v>11106</v>
      </c>
      <c r="I813" s="60">
        <v>2</v>
      </c>
      <c r="J813" s="56">
        <v>44741</v>
      </c>
      <c r="K813" s="62"/>
    </row>
    <row r="814" spans="4:11" ht="15.6" customHeight="1">
      <c r="D814" s="36">
        <v>812</v>
      </c>
      <c r="E814" s="60">
        <v>4082</v>
      </c>
      <c r="F814" s="61" t="s">
        <v>12496</v>
      </c>
      <c r="G814" s="61" t="s">
        <v>10939</v>
      </c>
      <c r="H814" s="61" t="s">
        <v>11106</v>
      </c>
      <c r="I814" s="60">
        <v>2</v>
      </c>
      <c r="J814" s="56">
        <v>44741</v>
      </c>
      <c r="K814" s="62"/>
    </row>
    <row r="815" spans="4:11" ht="15.6" customHeight="1">
      <c r="D815" s="36">
        <v>813</v>
      </c>
      <c r="E815" s="60">
        <v>2069</v>
      </c>
      <c r="F815" s="61" t="s">
        <v>12497</v>
      </c>
      <c r="G815" s="61" t="s">
        <v>9576</v>
      </c>
      <c r="H815" s="61" t="s">
        <v>16</v>
      </c>
      <c r="I815" s="60">
        <v>2</v>
      </c>
      <c r="J815" s="56">
        <v>44741</v>
      </c>
      <c r="K815" s="62"/>
    </row>
    <row r="816" spans="4:11" ht="15.6" customHeight="1">
      <c r="D816" s="36">
        <v>814</v>
      </c>
      <c r="E816" s="60">
        <v>4680</v>
      </c>
      <c r="F816" s="61" t="s">
        <v>1354</v>
      </c>
      <c r="G816" s="61" t="s">
        <v>9576</v>
      </c>
      <c r="H816" s="61" t="s">
        <v>16</v>
      </c>
      <c r="I816" s="60">
        <v>2</v>
      </c>
      <c r="J816" s="56">
        <v>44741</v>
      </c>
      <c r="K816" s="62"/>
    </row>
    <row r="817" spans="4:11" ht="15.6" customHeight="1">
      <c r="D817" s="36">
        <v>815</v>
      </c>
      <c r="E817" s="60">
        <v>2221</v>
      </c>
      <c r="F817" s="61" t="s">
        <v>12498</v>
      </c>
      <c r="G817" s="61" t="s">
        <v>9576</v>
      </c>
      <c r="H817" s="61" t="s">
        <v>16</v>
      </c>
      <c r="I817" s="60">
        <v>2</v>
      </c>
      <c r="J817" s="56">
        <v>44741</v>
      </c>
      <c r="K817" s="62"/>
    </row>
    <row r="818" spans="4:11" ht="15.6" customHeight="1">
      <c r="D818" s="36">
        <v>816</v>
      </c>
      <c r="E818" s="60">
        <v>4047</v>
      </c>
      <c r="F818" s="61" t="s">
        <v>12499</v>
      </c>
      <c r="G818" s="61" t="s">
        <v>10969</v>
      </c>
      <c r="H818" s="61" t="s">
        <v>12473</v>
      </c>
      <c r="I818" s="60">
        <v>2</v>
      </c>
      <c r="J818" s="56">
        <v>44741</v>
      </c>
      <c r="K818" s="62"/>
    </row>
    <row r="819" spans="4:11" ht="15.6" customHeight="1">
      <c r="D819" s="36">
        <v>817</v>
      </c>
      <c r="E819" s="60">
        <v>4533</v>
      </c>
      <c r="F819" s="61" t="s">
        <v>12500</v>
      </c>
      <c r="G819" s="61" t="s">
        <v>10969</v>
      </c>
      <c r="H819" s="61" t="s">
        <v>12473</v>
      </c>
      <c r="I819" s="60">
        <v>2</v>
      </c>
      <c r="J819" s="56">
        <v>44741</v>
      </c>
      <c r="K819" s="62"/>
    </row>
    <row r="820" spans="4:11" ht="15.6" customHeight="1">
      <c r="D820" s="36">
        <v>818</v>
      </c>
      <c r="E820" s="60">
        <v>3270</v>
      </c>
      <c r="F820" s="61" t="s">
        <v>12501</v>
      </c>
      <c r="G820" s="61" t="s">
        <v>10969</v>
      </c>
      <c r="H820" s="61" t="s">
        <v>12473</v>
      </c>
      <c r="I820" s="60">
        <v>2</v>
      </c>
      <c r="J820" s="56">
        <v>44741</v>
      </c>
      <c r="K820" s="62"/>
    </row>
    <row r="821" spans="4:11" ht="15.6" customHeight="1">
      <c r="D821" s="36">
        <v>819</v>
      </c>
      <c r="E821" s="60">
        <v>4780</v>
      </c>
      <c r="F821" s="61" t="s">
        <v>12502</v>
      </c>
      <c r="G821" s="61" t="s">
        <v>11023</v>
      </c>
      <c r="H821" s="61" t="s">
        <v>11369</v>
      </c>
      <c r="I821" s="60">
        <v>2</v>
      </c>
      <c r="J821" s="56">
        <v>44741</v>
      </c>
      <c r="K821" s="62"/>
    </row>
    <row r="822" spans="4:11" ht="15.6" customHeight="1">
      <c r="D822" s="36">
        <v>820</v>
      </c>
      <c r="E822" s="60">
        <v>4737</v>
      </c>
      <c r="F822" s="61" t="s">
        <v>12503</v>
      </c>
      <c r="G822" s="61" t="s">
        <v>11023</v>
      </c>
      <c r="H822" s="61" t="s">
        <v>11369</v>
      </c>
      <c r="I822" s="60">
        <v>2</v>
      </c>
      <c r="J822" s="56">
        <v>44741</v>
      </c>
      <c r="K822" s="62"/>
    </row>
    <row r="823" spans="4:11" ht="15.6" customHeight="1">
      <c r="D823" s="36">
        <v>821</v>
      </c>
      <c r="E823" s="60">
        <v>2626</v>
      </c>
      <c r="F823" s="61" t="s">
        <v>12504</v>
      </c>
      <c r="G823" s="61" t="s">
        <v>11023</v>
      </c>
      <c r="H823" s="61" t="s">
        <v>11115</v>
      </c>
      <c r="I823" s="60">
        <v>2</v>
      </c>
      <c r="J823" s="56">
        <v>44741</v>
      </c>
      <c r="K823" s="62"/>
    </row>
    <row r="824" spans="4:11" ht="15.6" customHeight="1">
      <c r="D824" s="36">
        <v>822</v>
      </c>
      <c r="E824" s="60">
        <v>4107</v>
      </c>
      <c r="F824" s="61" t="s">
        <v>12505</v>
      </c>
      <c r="G824" s="61" t="s">
        <v>10997</v>
      </c>
      <c r="H824" s="61" t="s">
        <v>12506</v>
      </c>
      <c r="I824" s="60">
        <v>2</v>
      </c>
      <c r="J824" s="56">
        <v>44741</v>
      </c>
      <c r="K824" s="62"/>
    </row>
    <row r="825" spans="4:11" ht="15.6" customHeight="1">
      <c r="D825" s="36">
        <v>823</v>
      </c>
      <c r="E825" s="60">
        <v>3989</v>
      </c>
      <c r="F825" s="61" t="s">
        <v>12507</v>
      </c>
      <c r="G825" s="61" t="s">
        <v>10997</v>
      </c>
      <c r="H825" s="61" t="s">
        <v>12508</v>
      </c>
      <c r="I825" s="60">
        <v>2</v>
      </c>
      <c r="J825" s="56">
        <v>44741</v>
      </c>
      <c r="K825" s="62"/>
    </row>
    <row r="826" spans="4:11" ht="15.6" customHeight="1">
      <c r="D826" s="36">
        <v>824</v>
      </c>
      <c r="E826" s="60">
        <v>4226</v>
      </c>
      <c r="F826" s="61" t="s">
        <v>12509</v>
      </c>
      <c r="G826" s="61" t="s">
        <v>10939</v>
      </c>
      <c r="H826" s="61" t="s">
        <v>11106</v>
      </c>
      <c r="I826" s="60">
        <v>2</v>
      </c>
      <c r="J826" s="56">
        <v>44742</v>
      </c>
      <c r="K826" s="62"/>
    </row>
    <row r="827" spans="4:11" ht="15.6" customHeight="1">
      <c r="D827" s="36">
        <v>825</v>
      </c>
      <c r="E827" s="60">
        <v>4249</v>
      </c>
      <c r="F827" s="61" t="s">
        <v>12510</v>
      </c>
      <c r="G827" s="61" t="s">
        <v>10939</v>
      </c>
      <c r="H827" s="61" t="s">
        <v>11106</v>
      </c>
      <c r="I827" s="60">
        <v>2</v>
      </c>
      <c r="J827" s="56">
        <v>44742</v>
      </c>
      <c r="K827" s="62"/>
    </row>
    <row r="828" spans="4:11" ht="15.6" customHeight="1">
      <c r="D828" s="36">
        <v>826</v>
      </c>
      <c r="E828" s="60">
        <v>2746</v>
      </c>
      <c r="F828" s="61" t="s">
        <v>9514</v>
      </c>
      <c r="G828" s="61" t="s">
        <v>9576</v>
      </c>
      <c r="H828" s="61" t="s">
        <v>16</v>
      </c>
      <c r="I828" s="60">
        <v>2</v>
      </c>
      <c r="J828" s="56">
        <v>44742</v>
      </c>
      <c r="K828" s="62"/>
    </row>
    <row r="829" spans="4:11" ht="15.6" customHeight="1">
      <c r="D829" s="36">
        <v>827</v>
      </c>
      <c r="E829" s="60">
        <v>3818</v>
      </c>
      <c r="F829" s="61" t="s">
        <v>12511</v>
      </c>
      <c r="G829" s="61" t="s">
        <v>9576</v>
      </c>
      <c r="H829" s="61" t="s">
        <v>16</v>
      </c>
      <c r="I829" s="60">
        <v>2</v>
      </c>
      <c r="J829" s="56">
        <v>44742</v>
      </c>
      <c r="K829" s="62"/>
    </row>
    <row r="830" spans="4:11" ht="15.6" customHeight="1">
      <c r="D830" s="36">
        <v>828</v>
      </c>
      <c r="E830" s="60">
        <v>4167</v>
      </c>
      <c r="F830" s="61" t="s">
        <v>2260</v>
      </c>
      <c r="G830" s="61" t="s">
        <v>9576</v>
      </c>
      <c r="H830" s="61" t="s">
        <v>16</v>
      </c>
      <c r="I830" s="60">
        <v>2</v>
      </c>
      <c r="J830" s="56">
        <v>44742</v>
      </c>
      <c r="K830" s="62"/>
    </row>
    <row r="831" spans="4:11" ht="15.6" customHeight="1">
      <c r="D831" s="36">
        <v>829</v>
      </c>
      <c r="E831" s="60">
        <v>3551</v>
      </c>
      <c r="F831" s="61" t="s">
        <v>10543</v>
      </c>
      <c r="G831" s="61" t="s">
        <v>9576</v>
      </c>
      <c r="H831" s="61" t="s">
        <v>16</v>
      </c>
      <c r="I831" s="60">
        <v>2</v>
      </c>
      <c r="J831" s="56">
        <v>44742</v>
      </c>
      <c r="K831" s="62"/>
    </row>
    <row r="832" spans="4:11" ht="15.6" customHeight="1">
      <c r="D832" s="36">
        <v>830</v>
      </c>
      <c r="E832" s="60">
        <v>4329</v>
      </c>
      <c r="F832" s="61" t="s">
        <v>12512</v>
      </c>
      <c r="G832" s="61" t="s">
        <v>10969</v>
      </c>
      <c r="H832" s="61" t="s">
        <v>12473</v>
      </c>
      <c r="I832" s="60">
        <v>2</v>
      </c>
      <c r="J832" s="56">
        <v>44742</v>
      </c>
      <c r="K832" s="62"/>
    </row>
    <row r="833" spans="4:11" ht="15.6" customHeight="1">
      <c r="D833" s="36">
        <v>831</v>
      </c>
      <c r="E833" s="60">
        <v>4373</v>
      </c>
      <c r="F833" s="61" t="s">
        <v>12513</v>
      </c>
      <c r="G833" s="61" t="s">
        <v>10969</v>
      </c>
      <c r="H833" s="61" t="s">
        <v>12473</v>
      </c>
      <c r="I833" s="60">
        <v>2</v>
      </c>
      <c r="J833" s="56">
        <v>44742</v>
      </c>
      <c r="K833" s="62"/>
    </row>
    <row r="834" spans="4:11" ht="15.6" customHeight="1">
      <c r="D834" s="36">
        <v>832</v>
      </c>
      <c r="E834" s="60">
        <v>4495</v>
      </c>
      <c r="F834" s="61" t="s">
        <v>12514</v>
      </c>
      <c r="G834" s="61" t="s">
        <v>10969</v>
      </c>
      <c r="H834" s="61" t="s">
        <v>12473</v>
      </c>
      <c r="I834" s="60">
        <v>2</v>
      </c>
      <c r="J834" s="56">
        <v>44742</v>
      </c>
      <c r="K834" s="62"/>
    </row>
    <row r="835" spans="4:11" ht="15.6" customHeight="1">
      <c r="D835" s="36">
        <v>833</v>
      </c>
      <c r="E835" s="60" t="s">
        <v>12515</v>
      </c>
      <c r="F835" s="61" t="s">
        <v>12516</v>
      </c>
      <c r="G835" s="61" t="s">
        <v>10995</v>
      </c>
      <c r="H835" s="61" t="s">
        <v>12034</v>
      </c>
      <c r="I835" s="60">
        <v>2</v>
      </c>
      <c r="J835" s="56">
        <v>44742</v>
      </c>
      <c r="K835" s="62"/>
    </row>
    <row r="836" spans="4:11" ht="15.6" customHeight="1">
      <c r="D836" s="36">
        <v>834</v>
      </c>
      <c r="E836" s="60">
        <v>4794</v>
      </c>
      <c r="F836" s="61" t="s">
        <v>12517</v>
      </c>
      <c r="G836" s="61" t="s">
        <v>11074</v>
      </c>
      <c r="H836" s="61" t="s">
        <v>11089</v>
      </c>
      <c r="I836" s="60">
        <v>2</v>
      </c>
      <c r="J836" s="56">
        <v>44742</v>
      </c>
      <c r="K836" s="62"/>
    </row>
    <row r="837" spans="4:11" ht="15.6" customHeight="1">
      <c r="D837" s="36">
        <v>835</v>
      </c>
      <c r="E837" s="60">
        <v>4719</v>
      </c>
      <c r="F837" s="61" t="s">
        <v>12518</v>
      </c>
      <c r="G837" s="61" t="s">
        <v>11074</v>
      </c>
      <c r="H837" s="61" t="s">
        <v>11089</v>
      </c>
      <c r="I837" s="60">
        <v>2</v>
      </c>
      <c r="J837" s="56">
        <v>44742</v>
      </c>
      <c r="K837" s="62"/>
    </row>
    <row r="838" spans="4:11" ht="15.6" customHeight="1">
      <c r="D838" s="36">
        <v>836</v>
      </c>
      <c r="E838" s="60">
        <v>4461</v>
      </c>
      <c r="F838" s="61" t="s">
        <v>12519</v>
      </c>
      <c r="G838" s="61" t="s">
        <v>10939</v>
      </c>
      <c r="H838" s="61" t="s">
        <v>11106</v>
      </c>
      <c r="I838" s="60">
        <v>2</v>
      </c>
      <c r="J838" s="56">
        <v>44743</v>
      </c>
    </row>
    <row r="839" spans="4:11" ht="15.6" customHeight="1">
      <c r="D839" s="36">
        <v>837</v>
      </c>
      <c r="E839" s="60" t="s">
        <v>12520</v>
      </c>
      <c r="F839" s="61" t="s">
        <v>12521</v>
      </c>
      <c r="G839" s="61" t="s">
        <v>10939</v>
      </c>
      <c r="H839" s="61" t="s">
        <v>11106</v>
      </c>
      <c r="I839" s="60">
        <v>2</v>
      </c>
      <c r="J839" s="56">
        <v>44743</v>
      </c>
    </row>
    <row r="840" spans="4:11" ht="15.6" customHeight="1">
      <c r="D840" s="36">
        <v>838</v>
      </c>
      <c r="E840" s="60" t="s">
        <v>12522</v>
      </c>
      <c r="F840" s="61" t="s">
        <v>12523</v>
      </c>
      <c r="G840" s="61" t="s">
        <v>10939</v>
      </c>
      <c r="H840" s="61" t="s">
        <v>11106</v>
      </c>
      <c r="I840" s="60">
        <v>2</v>
      </c>
      <c r="J840" s="56">
        <v>44743</v>
      </c>
    </row>
    <row r="841" spans="4:11" ht="15.6" customHeight="1">
      <c r="D841" s="36">
        <v>839</v>
      </c>
      <c r="E841" s="60">
        <v>4126</v>
      </c>
      <c r="F841" s="61" t="s">
        <v>11556</v>
      </c>
      <c r="G841" s="61" t="s">
        <v>9576</v>
      </c>
      <c r="H841" s="61" t="s">
        <v>16</v>
      </c>
      <c r="I841" s="60">
        <v>2</v>
      </c>
      <c r="J841" s="56">
        <v>44743</v>
      </c>
    </row>
    <row r="842" spans="4:11" ht="15.6" customHeight="1">
      <c r="D842" s="36">
        <v>840</v>
      </c>
      <c r="E842" s="60">
        <v>3399</v>
      </c>
      <c r="F842" s="61" t="s">
        <v>12524</v>
      </c>
      <c r="G842" s="61" t="s">
        <v>9576</v>
      </c>
      <c r="H842" s="61" t="s">
        <v>16</v>
      </c>
      <c r="I842" s="60">
        <v>2</v>
      </c>
      <c r="J842" s="56">
        <v>44743</v>
      </c>
    </row>
    <row r="843" spans="4:11" ht="15.6" customHeight="1">
      <c r="D843" s="36">
        <v>841</v>
      </c>
      <c r="E843" s="60">
        <v>2224</v>
      </c>
      <c r="F843" s="61" t="s">
        <v>12525</v>
      </c>
      <c r="G843" s="61" t="s">
        <v>9576</v>
      </c>
      <c r="H843" s="61" t="s">
        <v>16</v>
      </c>
      <c r="I843" s="60">
        <v>2</v>
      </c>
      <c r="J843" s="56">
        <v>44743</v>
      </c>
    </row>
    <row r="844" spans="4:11" ht="15.6" customHeight="1">
      <c r="D844" s="36">
        <v>842</v>
      </c>
      <c r="E844" s="60">
        <v>3398</v>
      </c>
      <c r="F844" s="61" t="s">
        <v>12526</v>
      </c>
      <c r="G844" s="61" t="s">
        <v>10937</v>
      </c>
      <c r="H844" s="61" t="s">
        <v>12527</v>
      </c>
      <c r="I844" s="60">
        <v>2</v>
      </c>
      <c r="J844" s="56">
        <v>44746</v>
      </c>
    </row>
    <row r="845" spans="4:11" ht="15.6" customHeight="1">
      <c r="D845" s="36">
        <v>843</v>
      </c>
      <c r="E845" s="60">
        <v>4702</v>
      </c>
      <c r="F845" s="61" t="s">
        <v>12528</v>
      </c>
      <c r="G845" s="61" t="s">
        <v>10937</v>
      </c>
      <c r="H845" s="61" t="s">
        <v>12527</v>
      </c>
      <c r="I845" s="60">
        <v>2</v>
      </c>
      <c r="J845" s="56">
        <v>44746</v>
      </c>
    </row>
    <row r="846" spans="4:11" ht="15.6" customHeight="1">
      <c r="D846" s="36">
        <v>844</v>
      </c>
      <c r="E846" s="60">
        <v>3853</v>
      </c>
      <c r="F846" s="61" t="s">
        <v>12529</v>
      </c>
      <c r="G846" s="61" t="s">
        <v>9576</v>
      </c>
      <c r="H846" s="61" t="s">
        <v>16</v>
      </c>
      <c r="I846" s="60">
        <v>2</v>
      </c>
      <c r="J846" s="56">
        <v>44746</v>
      </c>
    </row>
    <row r="847" spans="4:11" ht="15.6" customHeight="1">
      <c r="D847" s="36">
        <v>845</v>
      </c>
      <c r="E847" s="60" t="s">
        <v>86</v>
      </c>
      <c r="F847" s="61" t="s">
        <v>10555</v>
      </c>
      <c r="G847" s="61" t="s">
        <v>9576</v>
      </c>
      <c r="H847" s="61" t="s">
        <v>16</v>
      </c>
      <c r="I847" s="60">
        <v>2</v>
      </c>
      <c r="J847" s="56">
        <v>44746</v>
      </c>
    </row>
    <row r="848" spans="4:11" ht="15.6" customHeight="1">
      <c r="D848" s="36">
        <v>846</v>
      </c>
      <c r="E848" s="60" t="s">
        <v>57</v>
      </c>
      <c r="F848" s="61" t="s">
        <v>9543</v>
      </c>
      <c r="G848" s="61" t="s">
        <v>9576</v>
      </c>
      <c r="H848" s="61" t="s">
        <v>16</v>
      </c>
      <c r="I848" s="60">
        <v>2</v>
      </c>
      <c r="J848" s="56">
        <v>44746</v>
      </c>
    </row>
    <row r="849" spans="4:10" ht="15.6" customHeight="1">
      <c r="D849" s="36">
        <v>847</v>
      </c>
      <c r="E849" s="60">
        <v>2126</v>
      </c>
      <c r="F849" s="61" t="s">
        <v>12530</v>
      </c>
      <c r="G849" s="61" t="s">
        <v>10978</v>
      </c>
      <c r="H849" s="61" t="s">
        <v>11051</v>
      </c>
      <c r="I849" s="60">
        <v>2</v>
      </c>
      <c r="J849" s="56">
        <v>44746</v>
      </c>
    </row>
    <row r="850" spans="4:10" ht="15.6" customHeight="1">
      <c r="D850" s="36">
        <v>848</v>
      </c>
      <c r="E850" s="60">
        <v>2113</v>
      </c>
      <c r="F850" s="61" t="s">
        <v>12531</v>
      </c>
      <c r="G850" s="61" t="s">
        <v>10978</v>
      </c>
      <c r="H850" s="61" t="s">
        <v>11051</v>
      </c>
      <c r="I850" s="60">
        <v>2</v>
      </c>
      <c r="J850" s="56">
        <v>44746</v>
      </c>
    </row>
    <row r="851" spans="4:10" ht="15.6" customHeight="1">
      <c r="D851" s="36">
        <v>849</v>
      </c>
      <c r="E851" s="60">
        <v>3338</v>
      </c>
      <c r="F851" s="61" t="s">
        <v>12532</v>
      </c>
      <c r="G851" s="61" t="s">
        <v>11014</v>
      </c>
      <c r="H851" s="61" t="s">
        <v>12533</v>
      </c>
      <c r="I851" s="60">
        <v>2</v>
      </c>
      <c r="J851" s="56">
        <v>44746</v>
      </c>
    </row>
    <row r="852" spans="4:10" ht="15.6" customHeight="1">
      <c r="D852" s="36">
        <v>850</v>
      </c>
      <c r="E852" s="60">
        <v>4332</v>
      </c>
      <c r="F852" s="61" t="s">
        <v>12534</v>
      </c>
      <c r="G852" s="61" t="s">
        <v>11014</v>
      </c>
      <c r="H852" s="61" t="s">
        <v>12533</v>
      </c>
      <c r="I852" s="60">
        <v>2</v>
      </c>
      <c r="J852" s="56">
        <v>44746</v>
      </c>
    </row>
    <row r="853" spans="4:10" ht="15.6" customHeight="1">
      <c r="D853" s="36">
        <v>851</v>
      </c>
      <c r="E853" s="60">
        <v>4427</v>
      </c>
      <c r="F853" s="61" t="s">
        <v>12535</v>
      </c>
      <c r="G853" s="61" t="s">
        <v>11014</v>
      </c>
      <c r="H853" s="61" t="s">
        <v>12533</v>
      </c>
      <c r="I853" s="60">
        <v>2</v>
      </c>
      <c r="J853" s="56">
        <v>44746</v>
      </c>
    </row>
    <row r="854" spans="4:10" ht="15.6" customHeight="1">
      <c r="D854" s="36">
        <v>852</v>
      </c>
      <c r="E854" s="60">
        <v>4371</v>
      </c>
      <c r="F854" s="61" t="s">
        <v>12536</v>
      </c>
      <c r="G854" s="61" t="s">
        <v>11074</v>
      </c>
      <c r="H854" s="61" t="s">
        <v>12537</v>
      </c>
      <c r="I854" s="60">
        <v>2</v>
      </c>
      <c r="J854" s="56">
        <v>44746</v>
      </c>
    </row>
    <row r="855" spans="4:10" ht="15.6" customHeight="1">
      <c r="D855" s="36">
        <v>853</v>
      </c>
      <c r="E855" s="60">
        <v>4335</v>
      </c>
      <c r="F855" s="61" t="s">
        <v>12538</v>
      </c>
      <c r="G855" s="61" t="s">
        <v>11074</v>
      </c>
      <c r="H855" s="61" t="s">
        <v>12537</v>
      </c>
      <c r="I855" s="60">
        <v>2</v>
      </c>
      <c r="J855" s="56">
        <v>44746</v>
      </c>
    </row>
    <row r="856" spans="4:10" ht="15.6" customHeight="1">
      <c r="D856" s="36">
        <v>854</v>
      </c>
      <c r="E856" s="60">
        <v>4347</v>
      </c>
      <c r="F856" s="61" t="s">
        <v>12539</v>
      </c>
      <c r="G856" s="61" t="s">
        <v>9576</v>
      </c>
      <c r="H856" s="61" t="s">
        <v>12540</v>
      </c>
      <c r="I856" s="60">
        <v>2</v>
      </c>
      <c r="J856" s="56">
        <v>44747</v>
      </c>
    </row>
    <row r="857" spans="4:10" ht="15.6" customHeight="1">
      <c r="D857" s="36">
        <v>855</v>
      </c>
      <c r="E857" s="60">
        <v>4983</v>
      </c>
      <c r="F857" s="61" t="s">
        <v>736</v>
      </c>
      <c r="G857" s="61" t="s">
        <v>9576</v>
      </c>
      <c r="H857" s="61" t="s">
        <v>16</v>
      </c>
      <c r="I857" s="60">
        <v>2</v>
      </c>
      <c r="J857" s="56">
        <v>44747</v>
      </c>
    </row>
    <row r="858" spans="4:10" ht="15.6" customHeight="1">
      <c r="D858" s="36">
        <v>856</v>
      </c>
      <c r="E858" s="60">
        <v>3183</v>
      </c>
      <c r="F858" s="61" t="s">
        <v>10513</v>
      </c>
      <c r="G858" s="61" t="s">
        <v>9576</v>
      </c>
      <c r="H858" s="61" t="s">
        <v>16</v>
      </c>
      <c r="I858" s="60">
        <v>2</v>
      </c>
      <c r="J858" s="56">
        <v>44747</v>
      </c>
    </row>
    <row r="859" spans="4:10" ht="15.6" customHeight="1">
      <c r="D859" s="36">
        <v>857</v>
      </c>
      <c r="E859" s="60">
        <v>2995</v>
      </c>
      <c r="F859" s="61" t="s">
        <v>12541</v>
      </c>
      <c r="G859" s="61" t="s">
        <v>9576</v>
      </c>
      <c r="H859" s="61" t="s">
        <v>16</v>
      </c>
      <c r="I859" s="60">
        <v>2</v>
      </c>
      <c r="J859" s="56">
        <v>44747</v>
      </c>
    </row>
    <row r="860" spans="4:10" ht="15.6" customHeight="1">
      <c r="D860" s="36">
        <v>858</v>
      </c>
      <c r="E860" s="60">
        <v>4924</v>
      </c>
      <c r="F860" s="61" t="s">
        <v>12542</v>
      </c>
      <c r="G860" s="61" t="s">
        <v>10978</v>
      </c>
      <c r="H860" s="61" t="s">
        <v>11857</v>
      </c>
      <c r="I860" s="60">
        <v>2</v>
      </c>
      <c r="J860" s="56">
        <v>44747</v>
      </c>
    </row>
    <row r="861" spans="4:10" ht="15.6" customHeight="1">
      <c r="D861" s="36">
        <v>859</v>
      </c>
      <c r="E861" s="60">
        <v>3138</v>
      </c>
      <c r="F861" s="61" t="s">
        <v>11639</v>
      </c>
      <c r="G861" s="61" t="s">
        <v>11014</v>
      </c>
      <c r="H861" s="61" t="s">
        <v>12364</v>
      </c>
      <c r="I861" s="60">
        <v>2</v>
      </c>
      <c r="J861" s="56">
        <v>44747</v>
      </c>
    </row>
    <row r="862" spans="4:10" ht="15.6" customHeight="1">
      <c r="D862" s="36">
        <v>860</v>
      </c>
      <c r="E862" s="60">
        <v>3293</v>
      </c>
      <c r="F862" s="61" t="s">
        <v>12543</v>
      </c>
      <c r="G862" s="61" t="s">
        <v>11014</v>
      </c>
      <c r="H862" s="61" t="s">
        <v>12364</v>
      </c>
      <c r="I862" s="60">
        <v>2</v>
      </c>
      <c r="J862" s="56">
        <v>44747</v>
      </c>
    </row>
    <row r="863" spans="4:10" ht="15.6" customHeight="1">
      <c r="D863" s="36">
        <v>861</v>
      </c>
      <c r="E863" s="60">
        <v>4192</v>
      </c>
      <c r="F863" s="61" t="s">
        <v>12544</v>
      </c>
      <c r="G863" s="61" t="s">
        <v>11014</v>
      </c>
      <c r="H863" s="61" t="s">
        <v>12364</v>
      </c>
      <c r="I863" s="60">
        <v>2</v>
      </c>
      <c r="J863" s="56">
        <v>44747</v>
      </c>
    </row>
    <row r="864" spans="4:10" ht="15.6" customHeight="1">
      <c r="D864" s="36">
        <v>862</v>
      </c>
      <c r="E864" s="60">
        <v>4411</v>
      </c>
      <c r="F864" s="61" t="s">
        <v>12545</v>
      </c>
      <c r="G864" s="61" t="s">
        <v>11074</v>
      </c>
      <c r="H864" s="61" t="s">
        <v>12546</v>
      </c>
      <c r="I864" s="60">
        <v>2</v>
      </c>
      <c r="J864" s="56">
        <v>44747</v>
      </c>
    </row>
    <row r="865" spans="4:10" ht="15.6" customHeight="1">
      <c r="D865" s="36">
        <v>863</v>
      </c>
      <c r="E865" s="60">
        <v>4372</v>
      </c>
      <c r="F865" s="61" t="s">
        <v>12547</v>
      </c>
      <c r="G865" s="61" t="s">
        <v>11074</v>
      </c>
      <c r="H865" s="61" t="s">
        <v>11089</v>
      </c>
      <c r="I865" s="60">
        <v>2</v>
      </c>
      <c r="J865" s="56">
        <v>44747</v>
      </c>
    </row>
    <row r="866" spans="4:10" ht="15.6" customHeight="1">
      <c r="D866" s="36">
        <v>864</v>
      </c>
      <c r="E866" s="60">
        <v>4278</v>
      </c>
      <c r="F866" s="61" t="s">
        <v>12548</v>
      </c>
      <c r="G866" s="61" t="s">
        <v>11074</v>
      </c>
      <c r="H866" s="61" t="s">
        <v>11089</v>
      </c>
      <c r="I866" s="60">
        <v>2</v>
      </c>
      <c r="J866" s="56">
        <v>44747</v>
      </c>
    </row>
    <row r="867" spans="4:10" ht="15.6" customHeight="1">
      <c r="D867" s="36">
        <v>865</v>
      </c>
      <c r="E867" s="60">
        <v>4475</v>
      </c>
      <c r="F867" s="61" t="s">
        <v>12549</v>
      </c>
      <c r="G867" s="61" t="s">
        <v>10937</v>
      </c>
      <c r="H867" s="61" t="s">
        <v>12206</v>
      </c>
      <c r="I867" s="60">
        <v>2</v>
      </c>
      <c r="J867" s="56">
        <v>44748</v>
      </c>
    </row>
    <row r="868" spans="4:10" ht="15.6" customHeight="1">
      <c r="D868" s="36">
        <v>866</v>
      </c>
      <c r="E868" s="60">
        <v>4813</v>
      </c>
      <c r="F868" s="61" t="s">
        <v>12550</v>
      </c>
      <c r="G868" s="61" t="s">
        <v>10937</v>
      </c>
      <c r="H868" s="61" t="s">
        <v>12206</v>
      </c>
      <c r="I868" s="60">
        <v>2</v>
      </c>
      <c r="J868" s="56">
        <v>44748</v>
      </c>
    </row>
    <row r="869" spans="4:10" ht="15.6" customHeight="1">
      <c r="D869" s="36">
        <v>867</v>
      </c>
      <c r="E869" s="60">
        <v>4046</v>
      </c>
      <c r="F869" s="61" t="s">
        <v>1507</v>
      </c>
      <c r="G869" s="61" t="s">
        <v>9576</v>
      </c>
      <c r="H869" s="61" t="s">
        <v>16</v>
      </c>
      <c r="I869" s="60">
        <v>2</v>
      </c>
      <c r="J869" s="56">
        <v>44748</v>
      </c>
    </row>
    <row r="870" spans="4:10" ht="15.6" customHeight="1">
      <c r="D870" s="36">
        <v>868</v>
      </c>
      <c r="E870" s="60" t="s">
        <v>96</v>
      </c>
      <c r="F870" s="61" t="s">
        <v>9568</v>
      </c>
      <c r="G870" s="61" t="s">
        <v>9576</v>
      </c>
      <c r="H870" s="61" t="s">
        <v>16</v>
      </c>
      <c r="I870" s="60">
        <v>2</v>
      </c>
      <c r="J870" s="56">
        <v>44748</v>
      </c>
    </row>
    <row r="871" spans="4:10" ht="15.6" customHeight="1">
      <c r="D871" s="36">
        <v>869</v>
      </c>
      <c r="E871" s="60">
        <v>4145</v>
      </c>
      <c r="F871" s="61" t="s">
        <v>674</v>
      </c>
      <c r="G871" s="61" t="s">
        <v>9576</v>
      </c>
      <c r="H871" s="61" t="s">
        <v>16</v>
      </c>
      <c r="I871" s="60">
        <v>2</v>
      </c>
      <c r="J871" s="56">
        <v>44748</v>
      </c>
    </row>
    <row r="872" spans="4:10" ht="15.6" customHeight="1">
      <c r="D872" s="36">
        <v>870</v>
      </c>
      <c r="E872" s="60">
        <v>4276</v>
      </c>
      <c r="F872" s="61" t="s">
        <v>12551</v>
      </c>
      <c r="G872" s="61" t="s">
        <v>10986</v>
      </c>
      <c r="H872" s="61" t="s">
        <v>11613</v>
      </c>
      <c r="I872" s="60">
        <v>2</v>
      </c>
      <c r="J872" s="56">
        <v>44748</v>
      </c>
    </row>
    <row r="873" spans="4:10" ht="15.6" customHeight="1">
      <c r="D873" s="36">
        <v>871</v>
      </c>
      <c r="E873" s="60">
        <v>4042</v>
      </c>
      <c r="F873" s="61" t="s">
        <v>12552</v>
      </c>
      <c r="G873" s="61" t="s">
        <v>10986</v>
      </c>
      <c r="H873" s="61" t="s">
        <v>11613</v>
      </c>
      <c r="I873" s="60">
        <v>2</v>
      </c>
      <c r="J873" s="56">
        <v>44748</v>
      </c>
    </row>
    <row r="874" spans="4:10" ht="15.6" customHeight="1">
      <c r="D874" s="36">
        <v>872</v>
      </c>
      <c r="E874" s="60">
        <v>3923</v>
      </c>
      <c r="F874" s="61" t="s">
        <v>12553</v>
      </c>
      <c r="G874" s="61" t="s">
        <v>10986</v>
      </c>
      <c r="H874" s="61" t="s">
        <v>11613</v>
      </c>
      <c r="I874" s="60">
        <v>2</v>
      </c>
      <c r="J874" s="56">
        <v>44748</v>
      </c>
    </row>
    <row r="875" spans="4:10" ht="15.6" customHeight="1">
      <c r="D875" s="36">
        <v>873</v>
      </c>
      <c r="E875" s="60">
        <v>4197</v>
      </c>
      <c r="F875" s="61" t="s">
        <v>3662</v>
      </c>
      <c r="G875" s="61" t="s">
        <v>10969</v>
      </c>
      <c r="H875" s="61" t="s">
        <v>11</v>
      </c>
      <c r="I875" s="60">
        <v>2</v>
      </c>
      <c r="J875" s="56">
        <v>44748</v>
      </c>
    </row>
    <row r="876" spans="4:10" ht="15.6" customHeight="1">
      <c r="D876" s="36">
        <v>874</v>
      </c>
      <c r="E876" s="60">
        <v>3689</v>
      </c>
      <c r="F876" s="61" t="s">
        <v>12554</v>
      </c>
      <c r="G876" s="61" t="s">
        <v>11014</v>
      </c>
      <c r="H876" s="61" t="s">
        <v>11234</v>
      </c>
      <c r="I876" s="60">
        <v>2</v>
      </c>
      <c r="J876" s="56">
        <v>44748</v>
      </c>
    </row>
    <row r="877" spans="4:10" ht="15.6" customHeight="1">
      <c r="D877" s="36">
        <v>875</v>
      </c>
      <c r="E877" s="60">
        <v>4271</v>
      </c>
      <c r="F877" s="61" t="s">
        <v>12555</v>
      </c>
      <c r="G877" s="61" t="s">
        <v>11014</v>
      </c>
      <c r="H877" s="61" t="s">
        <v>11234</v>
      </c>
      <c r="I877" s="60">
        <v>2</v>
      </c>
      <c r="J877" s="56">
        <v>44748</v>
      </c>
    </row>
    <row r="878" spans="4:10" ht="15.6" customHeight="1">
      <c r="D878" s="36">
        <v>876</v>
      </c>
      <c r="E878" s="60">
        <v>2592</v>
      </c>
      <c r="F878" s="61" t="s">
        <v>12556</v>
      </c>
      <c r="G878" s="61" t="s">
        <v>11014</v>
      </c>
      <c r="H878" s="61" t="s">
        <v>11234</v>
      </c>
      <c r="I878" s="60">
        <v>2</v>
      </c>
      <c r="J878" s="56">
        <v>44748</v>
      </c>
    </row>
    <row r="879" spans="4:10" ht="15.6" customHeight="1">
      <c r="D879" s="36">
        <v>877</v>
      </c>
      <c r="E879" s="60">
        <v>4115</v>
      </c>
      <c r="F879" s="61" t="s">
        <v>12557</v>
      </c>
      <c r="G879" s="61" t="s">
        <v>11074</v>
      </c>
      <c r="H879" s="61" t="s">
        <v>11089</v>
      </c>
      <c r="I879" s="60">
        <v>2</v>
      </c>
      <c r="J879" s="56">
        <v>44748</v>
      </c>
    </row>
    <row r="880" spans="4:10" ht="15.6" customHeight="1">
      <c r="D880" s="36">
        <v>878</v>
      </c>
      <c r="E880" s="60">
        <v>4267</v>
      </c>
      <c r="F880" s="61" t="s">
        <v>12558</v>
      </c>
      <c r="G880" s="61" t="s">
        <v>11074</v>
      </c>
      <c r="H880" s="61" t="s">
        <v>11089</v>
      </c>
      <c r="I880" s="60">
        <v>2</v>
      </c>
      <c r="J880" s="56">
        <v>44748</v>
      </c>
    </row>
    <row r="881" spans="4:10" ht="15.6" customHeight="1">
      <c r="D881" s="36">
        <v>879</v>
      </c>
      <c r="E881" s="60">
        <v>4273</v>
      </c>
      <c r="F881" s="61" t="s">
        <v>12559</v>
      </c>
      <c r="G881" s="61" t="s">
        <v>10937</v>
      </c>
      <c r="H881" s="61" t="s">
        <v>12527</v>
      </c>
      <c r="I881" s="60">
        <v>2</v>
      </c>
      <c r="J881" s="56">
        <v>44749</v>
      </c>
    </row>
    <row r="882" spans="4:10" ht="15.6" customHeight="1">
      <c r="D882" s="36">
        <v>880</v>
      </c>
      <c r="E882" s="60">
        <v>2666</v>
      </c>
      <c r="F882" s="61" t="s">
        <v>12560</v>
      </c>
      <c r="G882" s="61" t="s">
        <v>10937</v>
      </c>
      <c r="H882" s="61" t="s">
        <v>11576</v>
      </c>
      <c r="I882" s="60">
        <v>2</v>
      </c>
      <c r="J882" s="56">
        <v>44749</v>
      </c>
    </row>
    <row r="883" spans="4:10" ht="15.6" customHeight="1">
      <c r="D883" s="36">
        <v>881</v>
      </c>
      <c r="E883" s="60">
        <v>3128</v>
      </c>
      <c r="F883" s="61" t="s">
        <v>12561</v>
      </c>
      <c r="G883" s="61" t="s">
        <v>10937</v>
      </c>
      <c r="H883" s="61" t="s">
        <v>11576</v>
      </c>
      <c r="I883" s="60">
        <v>2</v>
      </c>
      <c r="J883" s="56">
        <v>44749</v>
      </c>
    </row>
    <row r="884" spans="4:10" ht="15.6" customHeight="1">
      <c r="D884" s="36">
        <v>882</v>
      </c>
      <c r="E884" s="60">
        <v>4406</v>
      </c>
      <c r="F884" s="61" t="s">
        <v>256</v>
      </c>
      <c r="G884" s="61" t="s">
        <v>9576</v>
      </c>
      <c r="H884" s="61" t="s">
        <v>16</v>
      </c>
      <c r="I884" s="60">
        <v>2</v>
      </c>
      <c r="J884" s="56">
        <v>44749</v>
      </c>
    </row>
    <row r="885" spans="4:10" ht="15.6" customHeight="1">
      <c r="D885" s="36">
        <v>883</v>
      </c>
      <c r="E885" s="60">
        <v>3416</v>
      </c>
      <c r="F885" s="61" t="s">
        <v>12562</v>
      </c>
      <c r="G885" s="61" t="s">
        <v>9576</v>
      </c>
      <c r="H885" s="61" t="s">
        <v>16</v>
      </c>
      <c r="I885" s="60">
        <v>2</v>
      </c>
      <c r="J885" s="56">
        <v>44749</v>
      </c>
    </row>
    <row r="886" spans="4:10" ht="15.6" customHeight="1">
      <c r="D886" s="36">
        <v>884</v>
      </c>
      <c r="E886" s="60">
        <v>2109</v>
      </c>
      <c r="F886" s="61" t="s">
        <v>10788</v>
      </c>
      <c r="G886" s="61" t="s">
        <v>9576</v>
      </c>
      <c r="H886" s="61" t="s">
        <v>13</v>
      </c>
      <c r="I886" s="60">
        <v>2</v>
      </c>
      <c r="J886" s="56">
        <v>44749</v>
      </c>
    </row>
    <row r="887" spans="4:10" ht="15.6" customHeight="1">
      <c r="D887" s="36">
        <v>885</v>
      </c>
      <c r="E887" s="60">
        <v>4947</v>
      </c>
      <c r="F887" s="61" t="s">
        <v>12563</v>
      </c>
      <c r="G887" s="61" t="s">
        <v>10978</v>
      </c>
      <c r="H887" s="61" t="s">
        <v>11857</v>
      </c>
      <c r="I887" s="60">
        <v>2</v>
      </c>
      <c r="J887" s="56">
        <v>44749</v>
      </c>
    </row>
    <row r="888" spans="4:10" ht="15.6" customHeight="1">
      <c r="D888" s="36">
        <v>886</v>
      </c>
      <c r="E888" s="60">
        <v>3187</v>
      </c>
      <c r="F888" s="61" t="s">
        <v>12564</v>
      </c>
      <c r="G888" s="61" t="s">
        <v>10986</v>
      </c>
      <c r="H888" s="61" t="s">
        <v>12565</v>
      </c>
      <c r="I888" s="60">
        <v>2</v>
      </c>
      <c r="J888" s="56">
        <v>44749</v>
      </c>
    </row>
    <row r="889" spans="4:10" ht="15.6" customHeight="1">
      <c r="D889" s="36">
        <v>887</v>
      </c>
      <c r="E889" s="60">
        <v>3480</v>
      </c>
      <c r="F889" s="61" t="s">
        <v>12566</v>
      </c>
      <c r="G889" s="61" t="s">
        <v>10986</v>
      </c>
      <c r="H889" s="61" t="s">
        <v>12565</v>
      </c>
      <c r="I889" s="60">
        <v>2</v>
      </c>
      <c r="J889" s="56">
        <v>44749</v>
      </c>
    </row>
    <row r="890" spans="4:10" ht="15.6" customHeight="1">
      <c r="D890" s="36">
        <v>888</v>
      </c>
      <c r="E890" s="60">
        <v>3460</v>
      </c>
      <c r="F890" s="61" t="s">
        <v>12567</v>
      </c>
      <c r="G890" s="61" t="s">
        <v>11014</v>
      </c>
      <c r="H890" s="61" t="s">
        <v>12568</v>
      </c>
      <c r="I890" s="60">
        <v>2</v>
      </c>
      <c r="J890" s="56">
        <v>44749</v>
      </c>
    </row>
    <row r="891" spans="4:10" ht="15.6" customHeight="1">
      <c r="D891" s="36">
        <v>889</v>
      </c>
      <c r="E891" s="60">
        <v>4415</v>
      </c>
      <c r="F891" s="61" t="s">
        <v>12569</v>
      </c>
      <c r="G891" s="61" t="s">
        <v>11014</v>
      </c>
      <c r="H891" s="61" t="s">
        <v>12570</v>
      </c>
      <c r="I891" s="60">
        <v>2</v>
      </c>
      <c r="J891" s="56">
        <v>44749</v>
      </c>
    </row>
    <row r="892" spans="4:10" ht="15.6" customHeight="1">
      <c r="D892" s="36">
        <v>890</v>
      </c>
      <c r="E892" s="60">
        <v>2498</v>
      </c>
      <c r="F892" s="61" t="s">
        <v>12571</v>
      </c>
      <c r="G892" s="61" t="s">
        <v>11014</v>
      </c>
      <c r="H892" s="61" t="s">
        <v>11669</v>
      </c>
      <c r="I892" s="60">
        <v>2</v>
      </c>
      <c r="J892" s="56">
        <v>44749</v>
      </c>
    </row>
    <row r="893" spans="4:10" ht="15.6" customHeight="1">
      <c r="D893" s="36">
        <v>891</v>
      </c>
      <c r="E893" s="60">
        <v>4405</v>
      </c>
      <c r="F893" s="61" t="s">
        <v>12572</v>
      </c>
      <c r="G893" s="61" t="s">
        <v>11074</v>
      </c>
      <c r="H893" s="61" t="s">
        <v>12573</v>
      </c>
      <c r="I893" s="60">
        <v>2</v>
      </c>
      <c r="J893" s="56">
        <v>44749</v>
      </c>
    </row>
    <row r="894" spans="4:10" ht="15.6" customHeight="1">
      <c r="D894" s="36">
        <v>892</v>
      </c>
      <c r="E894" s="60">
        <v>2968</v>
      </c>
      <c r="F894" s="61" t="s">
        <v>12574</v>
      </c>
      <c r="G894" s="61" t="s">
        <v>11074</v>
      </c>
      <c r="H894" s="61" t="s">
        <v>12573</v>
      </c>
      <c r="I894" s="60">
        <v>2</v>
      </c>
      <c r="J894" s="56">
        <v>44749</v>
      </c>
    </row>
    <row r="895" spans="4:10" ht="15.6" customHeight="1">
      <c r="D895" s="36">
        <v>893</v>
      </c>
      <c r="E895" s="60">
        <v>2133</v>
      </c>
      <c r="F895" s="61" t="s">
        <v>12575</v>
      </c>
      <c r="G895" s="61" t="s">
        <v>10939</v>
      </c>
      <c r="H895" s="61" t="s">
        <v>11441</v>
      </c>
      <c r="I895" s="60">
        <v>2</v>
      </c>
      <c r="J895" s="56">
        <v>44750</v>
      </c>
    </row>
    <row r="896" spans="4:10" ht="15.6" customHeight="1">
      <c r="D896" s="36">
        <v>894</v>
      </c>
      <c r="E896" s="60">
        <v>3652</v>
      </c>
      <c r="F896" s="61" t="s">
        <v>10772</v>
      </c>
      <c r="G896" s="61" t="s">
        <v>9576</v>
      </c>
      <c r="H896" s="61" t="s">
        <v>13</v>
      </c>
      <c r="I896" s="60">
        <v>2</v>
      </c>
      <c r="J896" s="56">
        <v>44750</v>
      </c>
    </row>
    <row r="897" spans="4:10" ht="15.6" customHeight="1">
      <c r="D897" s="36">
        <v>895</v>
      </c>
      <c r="E897" s="60">
        <v>3438</v>
      </c>
      <c r="F897" s="61" t="s">
        <v>12576</v>
      </c>
      <c r="G897" s="61" t="s">
        <v>9576</v>
      </c>
      <c r="H897" s="61" t="s">
        <v>13</v>
      </c>
      <c r="I897" s="60">
        <v>2</v>
      </c>
      <c r="J897" s="56">
        <v>44750</v>
      </c>
    </row>
    <row r="898" spans="4:10" ht="15.6" customHeight="1">
      <c r="D898" s="36">
        <v>896</v>
      </c>
      <c r="E898" s="60">
        <v>4856</v>
      </c>
      <c r="F898" s="61" t="s">
        <v>1567</v>
      </c>
      <c r="G898" s="61" t="s">
        <v>9576</v>
      </c>
      <c r="H898" s="61" t="s">
        <v>13</v>
      </c>
      <c r="I898" s="60">
        <v>2</v>
      </c>
      <c r="J898" s="56">
        <v>44750</v>
      </c>
    </row>
    <row r="899" spans="4:10" ht="15.6" customHeight="1">
      <c r="D899" s="36">
        <v>897</v>
      </c>
      <c r="E899" s="60">
        <v>4341</v>
      </c>
      <c r="F899" s="61" t="s">
        <v>231</v>
      </c>
      <c r="G899" s="61" t="s">
        <v>9576</v>
      </c>
      <c r="H899" s="61" t="s">
        <v>13</v>
      </c>
      <c r="I899" s="60">
        <v>2</v>
      </c>
      <c r="J899" s="56">
        <v>44750</v>
      </c>
    </row>
    <row r="900" spans="4:10" ht="15.6" customHeight="1">
      <c r="D900" s="36">
        <v>898</v>
      </c>
      <c r="E900" s="60">
        <v>4880</v>
      </c>
      <c r="F900" s="61" t="s">
        <v>12577</v>
      </c>
      <c r="G900" s="61" t="s">
        <v>10978</v>
      </c>
      <c r="H900" s="61" t="s">
        <v>11051</v>
      </c>
      <c r="I900" s="60">
        <v>2</v>
      </c>
      <c r="J900" s="56">
        <v>44750</v>
      </c>
    </row>
    <row r="901" spans="4:10" ht="15.6" customHeight="1">
      <c r="D901" s="36">
        <v>899</v>
      </c>
      <c r="E901" s="60">
        <v>2649</v>
      </c>
      <c r="F901" s="61" t="s">
        <v>12578</v>
      </c>
      <c r="G901" s="61" t="s">
        <v>10969</v>
      </c>
      <c r="H901" s="61" t="s">
        <v>12579</v>
      </c>
      <c r="I901" s="60">
        <v>2</v>
      </c>
      <c r="J901" s="56">
        <v>44750</v>
      </c>
    </row>
    <row r="902" spans="4:10" ht="15.6" customHeight="1">
      <c r="D902" s="36">
        <v>900</v>
      </c>
      <c r="E902" s="60">
        <v>4664</v>
      </c>
      <c r="F902" s="61" t="s">
        <v>12580</v>
      </c>
      <c r="G902" s="61" t="s">
        <v>10969</v>
      </c>
      <c r="H902" s="61" t="s">
        <v>12579</v>
      </c>
      <c r="I902" s="60">
        <v>2</v>
      </c>
      <c r="J902" s="56">
        <v>44750</v>
      </c>
    </row>
    <row r="903" spans="4:10" ht="15.6" customHeight="1">
      <c r="D903" s="36">
        <v>901</v>
      </c>
      <c r="E903" s="60">
        <v>3649</v>
      </c>
      <c r="F903" s="61" t="s">
        <v>12581</v>
      </c>
      <c r="G903" s="61" t="s">
        <v>11014</v>
      </c>
      <c r="H903" s="61" t="s">
        <v>11669</v>
      </c>
      <c r="I903" s="60">
        <v>2</v>
      </c>
      <c r="J903" s="56">
        <v>44750</v>
      </c>
    </row>
    <row r="904" spans="4:10" ht="15.6" customHeight="1">
      <c r="D904" s="36">
        <v>902</v>
      </c>
      <c r="E904" s="60">
        <v>4796</v>
      </c>
      <c r="F904" s="61" t="s">
        <v>12582</v>
      </c>
      <c r="G904" s="61" t="s">
        <v>11014</v>
      </c>
      <c r="H904" s="61" t="s">
        <v>11669</v>
      </c>
      <c r="I904" s="60">
        <v>2</v>
      </c>
      <c r="J904" s="56">
        <v>44750</v>
      </c>
    </row>
    <row r="905" spans="4:10" ht="15.6" customHeight="1">
      <c r="D905" s="36">
        <v>903</v>
      </c>
      <c r="E905" s="60">
        <v>4807</v>
      </c>
      <c r="F905" s="61" t="s">
        <v>12583</v>
      </c>
      <c r="G905" s="61" t="s">
        <v>10978</v>
      </c>
      <c r="H905" s="61" t="s">
        <v>11857</v>
      </c>
      <c r="I905" s="60">
        <v>2</v>
      </c>
      <c r="J905" s="56">
        <v>44751</v>
      </c>
    </row>
    <row r="906" spans="4:10" ht="15.6" customHeight="1">
      <c r="D906" s="36">
        <v>904</v>
      </c>
      <c r="E906" s="60">
        <v>4006</v>
      </c>
      <c r="F906" s="61" t="s">
        <v>12584</v>
      </c>
      <c r="G906" s="61" t="s">
        <v>10986</v>
      </c>
      <c r="H906" s="61" t="s">
        <v>12565</v>
      </c>
      <c r="I906" s="60">
        <v>2</v>
      </c>
      <c r="J906" s="56">
        <v>44751</v>
      </c>
    </row>
    <row r="907" spans="4:10" ht="15.6" customHeight="1">
      <c r="D907" s="36">
        <v>905</v>
      </c>
      <c r="E907" s="60">
        <v>4470</v>
      </c>
      <c r="F907" s="61" t="s">
        <v>12585</v>
      </c>
      <c r="G907" s="61" t="s">
        <v>10942</v>
      </c>
      <c r="H907" s="61" t="s">
        <v>12586</v>
      </c>
      <c r="I907" s="60">
        <v>2</v>
      </c>
      <c r="J907" s="56">
        <v>44753</v>
      </c>
    </row>
    <row r="908" spans="4:10" ht="15.6" customHeight="1">
      <c r="D908" s="36">
        <v>906</v>
      </c>
      <c r="E908" s="60">
        <v>4333</v>
      </c>
      <c r="F908" s="61" t="s">
        <v>12587</v>
      </c>
      <c r="G908" s="61" t="s">
        <v>10942</v>
      </c>
      <c r="H908" s="61" t="s">
        <v>12588</v>
      </c>
      <c r="I908" s="60">
        <v>2</v>
      </c>
      <c r="J908" s="56">
        <v>44753</v>
      </c>
    </row>
    <row r="909" spans="4:10" ht="15.6" customHeight="1">
      <c r="D909" s="36">
        <v>907</v>
      </c>
      <c r="E909" s="60">
        <v>4025</v>
      </c>
      <c r="F909" s="61" t="s">
        <v>275</v>
      </c>
      <c r="G909" s="61" t="s">
        <v>9576</v>
      </c>
      <c r="H909" s="61" t="s">
        <v>13</v>
      </c>
      <c r="I909" s="60">
        <v>2</v>
      </c>
      <c r="J909" s="56">
        <v>44753</v>
      </c>
    </row>
    <row r="910" spans="4:10" ht="15.6" customHeight="1">
      <c r="D910" s="36">
        <v>908</v>
      </c>
      <c r="E910" s="60">
        <v>4163</v>
      </c>
      <c r="F910" s="61" t="s">
        <v>909</v>
      </c>
      <c r="G910" s="61" t="s">
        <v>9576</v>
      </c>
      <c r="H910" s="61" t="s">
        <v>13</v>
      </c>
      <c r="I910" s="60">
        <v>2</v>
      </c>
      <c r="J910" s="56">
        <v>44753</v>
      </c>
    </row>
    <row r="911" spans="4:10" ht="15.6" customHeight="1">
      <c r="D911" s="36">
        <v>909</v>
      </c>
      <c r="E911" s="60">
        <v>3358</v>
      </c>
      <c r="F911" s="61" t="s">
        <v>12589</v>
      </c>
      <c r="G911" s="61" t="s">
        <v>9576</v>
      </c>
      <c r="H911" s="61" t="s">
        <v>13</v>
      </c>
      <c r="I911" s="60">
        <v>2</v>
      </c>
      <c r="J911" s="56">
        <v>44753</v>
      </c>
    </row>
    <row r="912" spans="4:10" ht="15.6" customHeight="1">
      <c r="D912" s="36">
        <v>910</v>
      </c>
      <c r="E912" s="60">
        <v>4911</v>
      </c>
      <c r="F912" s="61" t="s">
        <v>12590</v>
      </c>
      <c r="G912" s="61" t="s">
        <v>10986</v>
      </c>
      <c r="H912" s="61" t="s">
        <v>11787</v>
      </c>
      <c r="I912" s="60">
        <v>2</v>
      </c>
      <c r="J912" s="56">
        <v>44753</v>
      </c>
    </row>
    <row r="913" spans="4:10" ht="15.6" customHeight="1">
      <c r="D913" s="36">
        <v>911</v>
      </c>
      <c r="E913" s="60">
        <v>2141</v>
      </c>
      <c r="F913" s="61" t="s">
        <v>12591</v>
      </c>
      <c r="G913" s="61" t="s">
        <v>10986</v>
      </c>
      <c r="H913" s="61" t="s">
        <v>11787</v>
      </c>
      <c r="I913" s="60">
        <v>2</v>
      </c>
      <c r="J913" s="56">
        <v>44753</v>
      </c>
    </row>
    <row r="914" spans="4:10" ht="15.6" customHeight="1">
      <c r="D914" s="36">
        <v>912</v>
      </c>
      <c r="E914" s="60">
        <v>4933</v>
      </c>
      <c r="F914" s="61" t="s">
        <v>4338</v>
      </c>
      <c r="G914" s="61" t="s">
        <v>10969</v>
      </c>
      <c r="H914" s="61" t="s">
        <v>11</v>
      </c>
      <c r="I914" s="60">
        <v>2</v>
      </c>
      <c r="J914" s="56">
        <v>44753</v>
      </c>
    </row>
    <row r="915" spans="4:10" ht="15.6" customHeight="1">
      <c r="D915" s="36">
        <v>913</v>
      </c>
      <c r="E915" s="60">
        <v>4902</v>
      </c>
      <c r="F915" s="61" t="s">
        <v>276</v>
      </c>
      <c r="G915" s="61" t="s">
        <v>10969</v>
      </c>
      <c r="H915" s="61" t="s">
        <v>11</v>
      </c>
      <c r="I915" s="60">
        <v>2</v>
      </c>
      <c r="J915" s="56">
        <v>44753</v>
      </c>
    </row>
    <row r="916" spans="4:10" ht="15.6" customHeight="1">
      <c r="D916" s="36">
        <v>914</v>
      </c>
      <c r="E916" s="60">
        <v>2466</v>
      </c>
      <c r="F916" s="61" t="s">
        <v>12592</v>
      </c>
      <c r="G916" s="61" t="s">
        <v>11014</v>
      </c>
      <c r="H916" s="61" t="s">
        <v>12182</v>
      </c>
      <c r="I916" s="60">
        <v>2</v>
      </c>
      <c r="J916" s="56">
        <v>44753</v>
      </c>
    </row>
    <row r="917" spans="4:10" ht="15.6" customHeight="1">
      <c r="D917" s="36">
        <v>915</v>
      </c>
      <c r="E917" s="60">
        <v>4178</v>
      </c>
      <c r="F917" s="61" t="s">
        <v>12593</v>
      </c>
      <c r="G917" s="61" t="s">
        <v>11014</v>
      </c>
      <c r="H917" s="61" t="s">
        <v>11108</v>
      </c>
      <c r="I917" s="60">
        <v>2</v>
      </c>
      <c r="J917" s="56">
        <v>44753</v>
      </c>
    </row>
    <row r="918" spans="4:10" ht="15.6" customHeight="1">
      <c r="D918" s="36">
        <v>916</v>
      </c>
      <c r="E918" s="60">
        <v>3445</v>
      </c>
      <c r="F918" s="61" t="s">
        <v>12594</v>
      </c>
      <c r="G918" s="61" t="s">
        <v>11014</v>
      </c>
      <c r="H918" s="61" t="s">
        <v>12595</v>
      </c>
      <c r="I918" s="60">
        <v>2</v>
      </c>
      <c r="J918" s="56">
        <v>44753</v>
      </c>
    </row>
    <row r="919" spans="4:10" ht="15.6" customHeight="1">
      <c r="D919" s="36">
        <v>917</v>
      </c>
      <c r="E919" s="60">
        <v>4776</v>
      </c>
      <c r="F919" s="61" t="s">
        <v>12596</v>
      </c>
      <c r="G919" s="61" t="s">
        <v>10997</v>
      </c>
      <c r="H919" s="61" t="s">
        <v>11164</v>
      </c>
      <c r="I919" s="60">
        <v>2</v>
      </c>
      <c r="J919" s="56">
        <v>44753</v>
      </c>
    </row>
    <row r="920" spans="4:10" ht="15.6" customHeight="1">
      <c r="D920" s="36">
        <v>918</v>
      </c>
      <c r="E920" s="60">
        <v>4927</v>
      </c>
      <c r="F920" s="61" t="s">
        <v>12597</v>
      </c>
      <c r="G920" s="61" t="s">
        <v>10997</v>
      </c>
      <c r="H920" s="61" t="s">
        <v>12598</v>
      </c>
      <c r="I920" s="60">
        <v>2</v>
      </c>
      <c r="J920" s="56">
        <v>44753</v>
      </c>
    </row>
    <row r="921" spans="4:10" ht="15.6" customHeight="1">
      <c r="D921" s="36">
        <v>919</v>
      </c>
      <c r="E921" s="60">
        <v>4597</v>
      </c>
      <c r="F921" s="61" t="s">
        <v>12599</v>
      </c>
      <c r="G921" s="61" t="s">
        <v>10942</v>
      </c>
      <c r="H921" s="61" t="s">
        <v>10943</v>
      </c>
      <c r="I921" s="60">
        <v>2</v>
      </c>
      <c r="J921" s="56">
        <v>44754</v>
      </c>
    </row>
    <row r="922" spans="4:10" ht="15.6" customHeight="1">
      <c r="D922" s="36">
        <v>920</v>
      </c>
      <c r="E922" s="60">
        <v>2891</v>
      </c>
      <c r="F922" s="61" t="s">
        <v>12600</v>
      </c>
      <c r="G922" s="61" t="s">
        <v>10942</v>
      </c>
      <c r="H922" s="61" t="s">
        <v>10943</v>
      </c>
      <c r="I922" s="60">
        <v>2</v>
      </c>
      <c r="J922" s="56">
        <v>44754</v>
      </c>
    </row>
    <row r="923" spans="4:10" ht="15.6" customHeight="1">
      <c r="D923" s="36">
        <v>921</v>
      </c>
      <c r="E923" s="60" t="s">
        <v>320</v>
      </c>
      <c r="F923" s="61" t="s">
        <v>12601</v>
      </c>
      <c r="G923" s="61" t="s">
        <v>9576</v>
      </c>
      <c r="H923" s="61" t="s">
        <v>13</v>
      </c>
      <c r="I923" s="60">
        <v>2</v>
      </c>
      <c r="J923" s="56">
        <v>44754</v>
      </c>
    </row>
    <row r="924" spans="4:10" ht="15.6" customHeight="1">
      <c r="D924" s="36">
        <v>922</v>
      </c>
      <c r="E924" s="60" t="s">
        <v>58</v>
      </c>
      <c r="F924" s="61" t="s">
        <v>12602</v>
      </c>
      <c r="G924" s="61" t="s">
        <v>9576</v>
      </c>
      <c r="H924" s="61" t="s">
        <v>13</v>
      </c>
      <c r="I924" s="60">
        <v>2</v>
      </c>
      <c r="J924" s="56">
        <v>44754</v>
      </c>
    </row>
    <row r="925" spans="4:10" ht="15.6" customHeight="1">
      <c r="D925" s="36">
        <v>923</v>
      </c>
      <c r="E925" s="60">
        <v>4005</v>
      </c>
      <c r="F925" s="61" t="s">
        <v>2040</v>
      </c>
      <c r="G925" s="61" t="s">
        <v>9576</v>
      </c>
      <c r="H925" s="61" t="s">
        <v>13</v>
      </c>
      <c r="I925" s="60">
        <v>2</v>
      </c>
      <c r="J925" s="56">
        <v>44754</v>
      </c>
    </row>
    <row r="926" spans="4:10" ht="15.6" customHeight="1">
      <c r="D926" s="36">
        <v>924</v>
      </c>
      <c r="E926" s="60">
        <v>2034</v>
      </c>
      <c r="F926" s="61" t="s">
        <v>12603</v>
      </c>
      <c r="G926" s="61" t="s">
        <v>10969</v>
      </c>
      <c r="H926" s="61" t="s">
        <v>12579</v>
      </c>
      <c r="I926" s="60">
        <v>2</v>
      </c>
      <c r="J926" s="56">
        <v>44754</v>
      </c>
    </row>
    <row r="927" spans="4:10" ht="15.6" customHeight="1">
      <c r="D927" s="36">
        <v>925</v>
      </c>
      <c r="E927" s="60">
        <v>2910</v>
      </c>
      <c r="F927" s="61" t="s">
        <v>12604</v>
      </c>
      <c r="G927" s="61" t="s">
        <v>10969</v>
      </c>
      <c r="H927" s="61" t="s">
        <v>12579</v>
      </c>
      <c r="I927" s="60">
        <v>2</v>
      </c>
      <c r="J927" s="56">
        <v>44754</v>
      </c>
    </row>
    <row r="928" spans="4:10" ht="15.6" customHeight="1">
      <c r="D928" s="36">
        <v>926</v>
      </c>
      <c r="E928" s="60">
        <v>2963</v>
      </c>
      <c r="F928" s="61" t="s">
        <v>12605</v>
      </c>
      <c r="G928" s="61" t="s">
        <v>10969</v>
      </c>
      <c r="H928" s="61" t="s">
        <v>12579</v>
      </c>
      <c r="I928" s="60">
        <v>2</v>
      </c>
      <c r="J928" s="56">
        <v>44754</v>
      </c>
    </row>
    <row r="929" spans="4:10" ht="15.6" customHeight="1">
      <c r="D929" s="36">
        <v>927</v>
      </c>
      <c r="E929" s="60">
        <v>2520</v>
      </c>
      <c r="F929" s="61" t="s">
        <v>12606</v>
      </c>
      <c r="G929" s="61" t="s">
        <v>10960</v>
      </c>
      <c r="H929" s="61" t="s">
        <v>12607</v>
      </c>
      <c r="I929" s="60">
        <v>2</v>
      </c>
      <c r="J929" s="56">
        <v>44754</v>
      </c>
    </row>
    <row r="930" spans="4:10" ht="15.6" customHeight="1">
      <c r="D930" s="36">
        <v>928</v>
      </c>
      <c r="E930" s="60">
        <v>2653</v>
      </c>
      <c r="F930" s="61" t="s">
        <v>12608</v>
      </c>
      <c r="G930" s="61" t="s">
        <v>10960</v>
      </c>
      <c r="H930" s="61" t="s">
        <v>12607</v>
      </c>
      <c r="I930" s="60">
        <v>2</v>
      </c>
      <c r="J930" s="56">
        <v>44754</v>
      </c>
    </row>
    <row r="931" spans="4:10" ht="15.6" customHeight="1">
      <c r="D931" s="36">
        <v>929</v>
      </c>
      <c r="E931" s="60">
        <v>3706</v>
      </c>
      <c r="F931" s="61" t="s">
        <v>12609</v>
      </c>
      <c r="G931" s="61" t="s">
        <v>10960</v>
      </c>
      <c r="H931" s="61" t="s">
        <v>12607</v>
      </c>
      <c r="I931" s="60">
        <v>2</v>
      </c>
      <c r="J931" s="56">
        <v>44754</v>
      </c>
    </row>
    <row r="932" spans="4:10" ht="15.6" customHeight="1">
      <c r="D932" s="36">
        <v>930</v>
      </c>
      <c r="E932" s="60" t="s">
        <v>12610</v>
      </c>
      <c r="F932" s="61" t="s">
        <v>12611</v>
      </c>
      <c r="G932" s="61" t="s">
        <v>10960</v>
      </c>
      <c r="H932" s="61" t="s">
        <v>12607</v>
      </c>
      <c r="I932" s="60">
        <v>2</v>
      </c>
      <c r="J932" s="56">
        <v>44754</v>
      </c>
    </row>
    <row r="933" spans="4:10" ht="15.6" customHeight="1">
      <c r="D933" s="36">
        <v>931</v>
      </c>
      <c r="E933" s="60">
        <v>4463</v>
      </c>
      <c r="F933" s="61" t="s">
        <v>12612</v>
      </c>
      <c r="G933" s="61" t="s">
        <v>10997</v>
      </c>
      <c r="H933" s="61" t="s">
        <v>12089</v>
      </c>
      <c r="I933" s="60">
        <v>2</v>
      </c>
      <c r="J933" s="56">
        <v>44754</v>
      </c>
    </row>
    <row r="934" spans="4:10" ht="15.6" customHeight="1">
      <c r="D934" s="36">
        <v>932</v>
      </c>
      <c r="E934" s="60">
        <v>3386</v>
      </c>
      <c r="F934" s="61" t="s">
        <v>12613</v>
      </c>
      <c r="G934" s="61" t="s">
        <v>10997</v>
      </c>
      <c r="H934" s="61" t="s">
        <v>12089</v>
      </c>
      <c r="I934" s="60">
        <v>2</v>
      </c>
      <c r="J934" s="56">
        <v>44754</v>
      </c>
    </row>
    <row r="935" spans="4:10" ht="15.6" customHeight="1">
      <c r="D935" s="36">
        <v>933</v>
      </c>
      <c r="E935" s="60">
        <v>4223</v>
      </c>
      <c r="F935" s="61" t="s">
        <v>12614</v>
      </c>
      <c r="G935" s="61" t="s">
        <v>10942</v>
      </c>
      <c r="H935" s="61" t="s">
        <v>12615</v>
      </c>
      <c r="I935" s="60">
        <v>2</v>
      </c>
      <c r="J935" s="56">
        <v>44755</v>
      </c>
    </row>
    <row r="936" spans="4:10" ht="15.6" customHeight="1">
      <c r="D936" s="36">
        <v>934</v>
      </c>
      <c r="E936" s="60">
        <v>4650</v>
      </c>
      <c r="F936" s="61" t="s">
        <v>12616</v>
      </c>
      <c r="G936" s="61" t="s">
        <v>10942</v>
      </c>
      <c r="H936" s="61" t="s">
        <v>12617</v>
      </c>
      <c r="I936" s="60">
        <v>2</v>
      </c>
      <c r="J936" s="56">
        <v>44755</v>
      </c>
    </row>
    <row r="937" spans="4:10" ht="15.6" customHeight="1">
      <c r="D937" s="36">
        <v>935</v>
      </c>
      <c r="E937" s="60">
        <v>4701</v>
      </c>
      <c r="F937" s="61" t="s">
        <v>274</v>
      </c>
      <c r="G937" s="61" t="s">
        <v>9576</v>
      </c>
      <c r="H937" s="61" t="s">
        <v>13</v>
      </c>
      <c r="I937" s="60">
        <v>2</v>
      </c>
      <c r="J937" s="56">
        <v>44755</v>
      </c>
    </row>
    <row r="938" spans="4:10" ht="15.6" customHeight="1">
      <c r="D938" s="36">
        <v>936</v>
      </c>
      <c r="E938" s="60">
        <v>3999</v>
      </c>
      <c r="F938" s="61" t="s">
        <v>1026</v>
      </c>
      <c r="G938" s="61" t="s">
        <v>9576</v>
      </c>
      <c r="H938" s="61" t="s">
        <v>13</v>
      </c>
      <c r="I938" s="60">
        <v>2</v>
      </c>
      <c r="J938" s="56">
        <v>44755</v>
      </c>
    </row>
    <row r="939" spans="4:10" ht="15.6" customHeight="1">
      <c r="D939" s="36">
        <v>937</v>
      </c>
      <c r="E939" s="60">
        <v>3052</v>
      </c>
      <c r="F939" s="61" t="s">
        <v>334</v>
      </c>
      <c r="G939" s="61" t="s">
        <v>9576</v>
      </c>
      <c r="H939" s="61" t="s">
        <v>13</v>
      </c>
      <c r="I939" s="60">
        <v>2</v>
      </c>
      <c r="J939" s="56">
        <v>44755</v>
      </c>
    </row>
    <row r="940" spans="4:10" ht="15.6" customHeight="1">
      <c r="D940" s="36">
        <v>938</v>
      </c>
      <c r="E940" s="60">
        <v>3882</v>
      </c>
      <c r="F940" s="61" t="s">
        <v>12618</v>
      </c>
      <c r="G940" s="61" t="s">
        <v>10969</v>
      </c>
      <c r="H940" s="61" t="s">
        <v>12579</v>
      </c>
      <c r="I940" s="60">
        <v>2</v>
      </c>
      <c r="J940" s="56">
        <v>44755</v>
      </c>
    </row>
    <row r="941" spans="4:10" ht="15.6" customHeight="1">
      <c r="D941" s="36">
        <v>939</v>
      </c>
      <c r="E941" s="60">
        <v>4350</v>
      </c>
      <c r="F941" s="61" t="s">
        <v>12619</v>
      </c>
      <c r="G941" s="61" t="s">
        <v>10969</v>
      </c>
      <c r="H941" s="61" t="s">
        <v>12579</v>
      </c>
      <c r="I941" s="60">
        <v>2</v>
      </c>
      <c r="J941" s="56">
        <v>44755</v>
      </c>
    </row>
    <row r="942" spans="4:10" ht="15.6" customHeight="1">
      <c r="D942" s="36">
        <v>940</v>
      </c>
      <c r="E942" s="60">
        <v>2553</v>
      </c>
      <c r="F942" s="61" t="s">
        <v>12620</v>
      </c>
      <c r="G942" s="61" t="s">
        <v>10960</v>
      </c>
      <c r="H942" s="61" t="s">
        <v>12607</v>
      </c>
      <c r="I942" s="60">
        <v>2</v>
      </c>
      <c r="J942" s="56">
        <v>44755</v>
      </c>
    </row>
    <row r="943" spans="4:10" ht="15.6" customHeight="1">
      <c r="D943" s="36">
        <v>941</v>
      </c>
      <c r="E943" s="60">
        <v>4477</v>
      </c>
      <c r="F943" s="61" t="s">
        <v>12621</v>
      </c>
      <c r="G943" s="61" t="s">
        <v>10960</v>
      </c>
      <c r="H943" s="61" t="s">
        <v>12607</v>
      </c>
      <c r="I943" s="60">
        <v>2</v>
      </c>
      <c r="J943" s="56">
        <v>44755</v>
      </c>
    </row>
    <row r="944" spans="4:10" ht="15.6" customHeight="1">
      <c r="D944" s="36">
        <v>942</v>
      </c>
      <c r="E944" s="60" t="s">
        <v>12622</v>
      </c>
      <c r="F944" s="61" t="s">
        <v>12623</v>
      </c>
      <c r="G944" s="61" t="s">
        <v>10960</v>
      </c>
      <c r="H944" s="61" t="s">
        <v>12198</v>
      </c>
      <c r="I944" s="60">
        <v>2</v>
      </c>
      <c r="J944" s="56">
        <v>44755</v>
      </c>
    </row>
    <row r="945" spans="4:10" ht="15.6" customHeight="1">
      <c r="D945" s="36">
        <v>943</v>
      </c>
      <c r="E945" s="60">
        <v>4021</v>
      </c>
      <c r="F945" s="61" t="s">
        <v>12624</v>
      </c>
      <c r="G945" s="61" t="s">
        <v>10997</v>
      </c>
      <c r="H945" s="61" t="s">
        <v>11183</v>
      </c>
      <c r="I945" s="60">
        <v>2</v>
      </c>
      <c r="J945" s="56">
        <v>44755</v>
      </c>
    </row>
    <row r="946" spans="4:10" ht="15.6" customHeight="1">
      <c r="D946" s="36">
        <v>944</v>
      </c>
      <c r="E946" s="60">
        <v>4932</v>
      </c>
      <c r="F946" s="61" t="s">
        <v>12625</v>
      </c>
      <c r="G946" s="61" t="s">
        <v>10997</v>
      </c>
      <c r="H946" s="61" t="s">
        <v>11183</v>
      </c>
      <c r="I946" s="60">
        <v>2</v>
      </c>
      <c r="J946" s="56">
        <v>44755</v>
      </c>
    </row>
    <row r="947" spans="4:10" ht="15.6" customHeight="1">
      <c r="D947" s="36">
        <v>945</v>
      </c>
      <c r="E947" s="60">
        <v>2722</v>
      </c>
      <c r="F947" s="61" t="s">
        <v>12626</v>
      </c>
      <c r="G947" s="61" t="s">
        <v>10942</v>
      </c>
      <c r="H947" s="61" t="s">
        <v>12627</v>
      </c>
      <c r="I947" s="60">
        <v>2</v>
      </c>
      <c r="J947" s="56">
        <v>44756</v>
      </c>
    </row>
    <row r="948" spans="4:10" ht="15.6" customHeight="1">
      <c r="D948" s="36">
        <v>946</v>
      </c>
      <c r="E948" s="60">
        <v>3227</v>
      </c>
      <c r="F948" s="61" t="s">
        <v>12628</v>
      </c>
      <c r="G948" s="61" t="s">
        <v>9576</v>
      </c>
      <c r="H948" s="61" t="s">
        <v>12</v>
      </c>
      <c r="I948" s="60">
        <v>2</v>
      </c>
      <c r="J948" s="56">
        <v>44756</v>
      </c>
    </row>
    <row r="949" spans="4:10" ht="15.6" customHeight="1">
      <c r="D949" s="36">
        <v>947</v>
      </c>
      <c r="E949" s="60">
        <v>2390</v>
      </c>
      <c r="F949" s="61" t="s">
        <v>12629</v>
      </c>
      <c r="G949" s="61" t="s">
        <v>9576</v>
      </c>
      <c r="H949" s="61" t="s">
        <v>12</v>
      </c>
      <c r="I949" s="60">
        <v>2</v>
      </c>
      <c r="J949" s="56">
        <v>44756</v>
      </c>
    </row>
    <row r="950" spans="4:10" ht="15.6" customHeight="1">
      <c r="D950" s="36">
        <v>948</v>
      </c>
      <c r="E950" s="60">
        <v>2691</v>
      </c>
      <c r="F950" s="61" t="s">
        <v>12630</v>
      </c>
      <c r="G950" s="61" t="s">
        <v>9576</v>
      </c>
      <c r="H950" s="61" t="s">
        <v>12</v>
      </c>
      <c r="I950" s="60">
        <v>2</v>
      </c>
      <c r="J950" s="56">
        <v>44756</v>
      </c>
    </row>
    <row r="951" spans="4:10" ht="15.6" customHeight="1">
      <c r="D951" s="36">
        <v>949</v>
      </c>
      <c r="E951" s="60">
        <v>4306</v>
      </c>
      <c r="F951" s="61" t="s">
        <v>12631</v>
      </c>
      <c r="G951" s="61" t="s">
        <v>10969</v>
      </c>
      <c r="H951" s="61" t="s">
        <v>12579</v>
      </c>
      <c r="I951" s="60">
        <v>2</v>
      </c>
      <c r="J951" s="56">
        <v>44756</v>
      </c>
    </row>
    <row r="952" spans="4:10" ht="15.6" customHeight="1">
      <c r="D952" s="36">
        <v>950</v>
      </c>
      <c r="E952" s="60">
        <v>4263</v>
      </c>
      <c r="F952" s="61" t="s">
        <v>12632</v>
      </c>
      <c r="G952" s="61" t="s">
        <v>10969</v>
      </c>
      <c r="H952" s="61" t="s">
        <v>12066</v>
      </c>
      <c r="I952" s="60">
        <v>2</v>
      </c>
      <c r="J952" s="56">
        <v>44756</v>
      </c>
    </row>
    <row r="953" spans="4:10" ht="15.6" customHeight="1">
      <c r="D953" s="36">
        <v>951</v>
      </c>
      <c r="E953" s="60">
        <v>4301</v>
      </c>
      <c r="F953" s="61" t="s">
        <v>12633</v>
      </c>
      <c r="G953" s="61" t="s">
        <v>10969</v>
      </c>
      <c r="H953" s="61" t="s">
        <v>12066</v>
      </c>
      <c r="I953" s="60">
        <v>2</v>
      </c>
      <c r="J953" s="56">
        <v>44756</v>
      </c>
    </row>
    <row r="954" spans="4:10" ht="15.6" customHeight="1">
      <c r="D954" s="36">
        <v>952</v>
      </c>
      <c r="E954" s="60">
        <v>4864</v>
      </c>
      <c r="F954" s="61" t="s">
        <v>12634</v>
      </c>
      <c r="G954" s="61" t="s">
        <v>10960</v>
      </c>
      <c r="H954" s="61" t="s">
        <v>12198</v>
      </c>
      <c r="I954" s="60">
        <v>2</v>
      </c>
      <c r="J954" s="56">
        <v>44756</v>
      </c>
    </row>
    <row r="955" spans="4:10" ht="15.6" customHeight="1">
      <c r="D955" s="36">
        <v>953</v>
      </c>
      <c r="E955" s="60">
        <v>3396</v>
      </c>
      <c r="F955" s="61" t="s">
        <v>12635</v>
      </c>
      <c r="G955" s="61" t="s">
        <v>10960</v>
      </c>
      <c r="H955" s="61" t="s">
        <v>11120</v>
      </c>
      <c r="I955" s="60">
        <v>2</v>
      </c>
      <c r="J955" s="56">
        <v>44756</v>
      </c>
    </row>
    <row r="956" spans="4:10" ht="15.6" customHeight="1">
      <c r="D956" s="36">
        <v>954</v>
      </c>
      <c r="E956" s="60">
        <v>4166</v>
      </c>
      <c r="F956" s="61" t="s">
        <v>12636</v>
      </c>
      <c r="G956" s="61" t="s">
        <v>10960</v>
      </c>
      <c r="H956" s="61" t="s">
        <v>11120</v>
      </c>
      <c r="I956" s="60">
        <v>2</v>
      </c>
      <c r="J956" s="56">
        <v>44756</v>
      </c>
    </row>
    <row r="957" spans="4:10" ht="15.6" customHeight="1">
      <c r="D957" s="36">
        <v>955</v>
      </c>
      <c r="E957" s="60">
        <v>4965</v>
      </c>
      <c r="F957" s="61" t="s">
        <v>12637</v>
      </c>
      <c r="G957" s="61" t="s">
        <v>10997</v>
      </c>
      <c r="H957" s="61" t="s">
        <v>12230</v>
      </c>
      <c r="I957" s="60">
        <v>2</v>
      </c>
      <c r="J957" s="56">
        <v>44756</v>
      </c>
    </row>
    <row r="958" spans="4:10" ht="15.6" customHeight="1">
      <c r="D958" s="36">
        <v>956</v>
      </c>
      <c r="E958" s="60">
        <v>3725</v>
      </c>
      <c r="F958" s="61" t="s">
        <v>12638</v>
      </c>
      <c r="G958" s="61" t="s">
        <v>10997</v>
      </c>
      <c r="H958" s="61" t="s">
        <v>12251</v>
      </c>
      <c r="I958" s="60">
        <v>2</v>
      </c>
      <c r="J958" s="56">
        <v>44756</v>
      </c>
    </row>
    <row r="959" spans="4:10" ht="15.6" customHeight="1">
      <c r="D959" s="36">
        <v>957</v>
      </c>
      <c r="E959" s="60">
        <v>2292</v>
      </c>
      <c r="F959" s="61" t="s">
        <v>12639</v>
      </c>
      <c r="G959" s="61" t="s">
        <v>9576</v>
      </c>
      <c r="H959" s="61" t="s">
        <v>12640</v>
      </c>
      <c r="I959" s="60">
        <v>2</v>
      </c>
      <c r="J959" s="56">
        <v>44757</v>
      </c>
    </row>
    <row r="960" spans="4:10" ht="15.6" customHeight="1">
      <c r="D960" s="36">
        <v>958</v>
      </c>
      <c r="E960" s="60">
        <v>2508</v>
      </c>
      <c r="F960" s="61" t="s">
        <v>11537</v>
      </c>
      <c r="G960" s="61" t="s">
        <v>9576</v>
      </c>
      <c r="H960" s="61" t="s">
        <v>12641</v>
      </c>
      <c r="I960" s="60">
        <v>2</v>
      </c>
      <c r="J960" s="56">
        <v>44757</v>
      </c>
    </row>
    <row r="961" spans="4:10" ht="15.6" customHeight="1">
      <c r="D961" s="36">
        <v>959</v>
      </c>
      <c r="E961" s="60">
        <v>4819</v>
      </c>
      <c r="F961" s="61" t="s">
        <v>1442</v>
      </c>
      <c r="G961" s="61" t="s">
        <v>9576</v>
      </c>
      <c r="H961" s="61" t="s">
        <v>12</v>
      </c>
      <c r="I961" s="60">
        <v>2</v>
      </c>
      <c r="J961" s="56">
        <v>44757</v>
      </c>
    </row>
    <row r="962" spans="4:10" ht="15.6" customHeight="1">
      <c r="D962" s="36">
        <v>960</v>
      </c>
      <c r="E962" s="60">
        <v>3770</v>
      </c>
      <c r="F962" s="61" t="s">
        <v>267</v>
      </c>
      <c r="G962" s="61" t="s">
        <v>9576</v>
      </c>
      <c r="H962" s="61" t="s">
        <v>12</v>
      </c>
      <c r="I962" s="60">
        <v>2</v>
      </c>
      <c r="J962" s="56">
        <v>44757</v>
      </c>
    </row>
    <row r="963" spans="4:10" ht="15.6" customHeight="1">
      <c r="D963" s="36">
        <v>961</v>
      </c>
      <c r="E963" s="60">
        <v>3953</v>
      </c>
      <c r="F963" s="61" t="s">
        <v>11530</v>
      </c>
      <c r="G963" s="61" t="s">
        <v>9576</v>
      </c>
      <c r="H963" s="61" t="s">
        <v>12</v>
      </c>
      <c r="I963" s="60">
        <v>2</v>
      </c>
      <c r="J963" s="56">
        <v>44757</v>
      </c>
    </row>
    <row r="964" spans="4:10" ht="15.6" customHeight="1">
      <c r="D964" s="36">
        <v>962</v>
      </c>
      <c r="E964" s="60">
        <v>4616</v>
      </c>
      <c r="F964" s="61" t="s">
        <v>12642</v>
      </c>
      <c r="G964" s="61" t="s">
        <v>10969</v>
      </c>
      <c r="H964" s="61" t="s">
        <v>12579</v>
      </c>
      <c r="I964" s="60">
        <v>2</v>
      </c>
      <c r="J964" s="56">
        <v>44757</v>
      </c>
    </row>
    <row r="965" spans="4:10" ht="15.6" customHeight="1">
      <c r="D965" s="36">
        <v>963</v>
      </c>
      <c r="E965" s="60">
        <v>3235</v>
      </c>
      <c r="F965" s="61" t="s">
        <v>12643</v>
      </c>
      <c r="G965" s="61" t="s">
        <v>10969</v>
      </c>
      <c r="H965" s="61" t="s">
        <v>12066</v>
      </c>
      <c r="I965" s="60">
        <v>2</v>
      </c>
      <c r="J965" s="56">
        <v>44757</v>
      </c>
    </row>
    <row r="966" spans="4:10" ht="15.6" customHeight="1">
      <c r="D966" s="36">
        <v>964</v>
      </c>
      <c r="E966" s="60">
        <v>2802</v>
      </c>
      <c r="F966" s="61" t="s">
        <v>12644</v>
      </c>
      <c r="G966" s="61" t="s">
        <v>10969</v>
      </c>
      <c r="H966" s="61" t="s">
        <v>12579</v>
      </c>
      <c r="I966" s="60">
        <v>2</v>
      </c>
      <c r="J966" s="56">
        <v>44757</v>
      </c>
    </row>
    <row r="967" spans="4:10" ht="15.6" customHeight="1">
      <c r="D967" s="36">
        <v>965</v>
      </c>
      <c r="E967" s="60">
        <v>4768</v>
      </c>
      <c r="F967" s="61" t="s">
        <v>12645</v>
      </c>
      <c r="G967" s="61" t="s">
        <v>10960</v>
      </c>
      <c r="H967" s="61" t="s">
        <v>12646</v>
      </c>
      <c r="I967" s="60">
        <v>2</v>
      </c>
      <c r="J967" s="56">
        <v>44757</v>
      </c>
    </row>
    <row r="968" spans="4:10" ht="15.6" customHeight="1">
      <c r="D968" s="36">
        <v>966</v>
      </c>
      <c r="E968" s="60">
        <v>3711</v>
      </c>
      <c r="F968" s="61" t="s">
        <v>12647</v>
      </c>
      <c r="G968" s="61" t="s">
        <v>10997</v>
      </c>
      <c r="H968" s="61" t="s">
        <v>11509</v>
      </c>
      <c r="I968" s="60">
        <v>2</v>
      </c>
      <c r="J968" s="56">
        <v>44757</v>
      </c>
    </row>
    <row r="969" spans="4:10" ht="15.6" customHeight="1">
      <c r="D969" s="36">
        <v>967</v>
      </c>
      <c r="E969" s="60">
        <v>3786</v>
      </c>
      <c r="F969" s="61" t="s">
        <v>12648</v>
      </c>
      <c r="G969" s="61" t="s">
        <v>10942</v>
      </c>
      <c r="H969" s="61" t="s">
        <v>12627</v>
      </c>
      <c r="I969" s="60">
        <v>2</v>
      </c>
      <c r="J969" s="56">
        <v>44760</v>
      </c>
    </row>
    <row r="970" spans="4:10" ht="15.6" customHeight="1">
      <c r="D970" s="36">
        <v>968</v>
      </c>
      <c r="E970" s="60">
        <v>4666</v>
      </c>
      <c r="F970" s="61" t="s">
        <v>12649</v>
      </c>
      <c r="G970" s="61" t="s">
        <v>10942</v>
      </c>
      <c r="H970" s="61" t="s">
        <v>12650</v>
      </c>
      <c r="I970" s="60">
        <v>2</v>
      </c>
      <c r="J970" s="56">
        <v>44760</v>
      </c>
    </row>
    <row r="971" spans="4:10" ht="15.6" customHeight="1">
      <c r="D971" s="36">
        <v>969</v>
      </c>
      <c r="E971" s="60">
        <v>4877</v>
      </c>
      <c r="F971" s="61" t="s">
        <v>12651</v>
      </c>
      <c r="G971" s="61" t="s">
        <v>10942</v>
      </c>
      <c r="H971" s="61" t="s">
        <v>12650</v>
      </c>
      <c r="I971" s="60">
        <v>2</v>
      </c>
      <c r="J971" s="56">
        <v>44760</v>
      </c>
    </row>
    <row r="972" spans="4:10" ht="15.6" customHeight="1">
      <c r="D972" s="36">
        <v>970</v>
      </c>
      <c r="E972" s="60">
        <v>2325</v>
      </c>
      <c r="F972" s="61" t="s">
        <v>1434</v>
      </c>
      <c r="G972" s="61" t="s">
        <v>9576</v>
      </c>
      <c r="H972" s="61" t="s">
        <v>12</v>
      </c>
      <c r="I972" s="60">
        <v>2</v>
      </c>
      <c r="J972" s="56">
        <v>44760</v>
      </c>
    </row>
    <row r="973" spans="4:10" ht="15.6" customHeight="1">
      <c r="D973" s="36">
        <v>971</v>
      </c>
      <c r="E973" s="60">
        <v>3921</v>
      </c>
      <c r="F973" s="61" t="s">
        <v>1817</v>
      </c>
      <c r="G973" s="61" t="s">
        <v>9576</v>
      </c>
      <c r="H973" s="61" t="s">
        <v>12</v>
      </c>
      <c r="I973" s="60">
        <v>2</v>
      </c>
      <c r="J973" s="56">
        <v>44760</v>
      </c>
    </row>
    <row r="974" spans="4:10" ht="15.6" customHeight="1">
      <c r="D974" s="36">
        <v>972</v>
      </c>
      <c r="E974" s="60">
        <v>4316</v>
      </c>
      <c r="F974" s="61" t="s">
        <v>1820</v>
      </c>
      <c r="G974" s="61" t="s">
        <v>9576</v>
      </c>
      <c r="H974" s="61" t="s">
        <v>12</v>
      </c>
      <c r="I974" s="60">
        <v>2</v>
      </c>
      <c r="J974" s="56">
        <v>44760</v>
      </c>
    </row>
    <row r="975" spans="4:10" ht="15.6" customHeight="1">
      <c r="D975" s="36">
        <v>973</v>
      </c>
      <c r="E975" s="60">
        <v>4881</v>
      </c>
      <c r="F975" s="61" t="s">
        <v>12652</v>
      </c>
      <c r="G975" s="61" t="s">
        <v>10969</v>
      </c>
      <c r="H975" s="61" t="s">
        <v>12066</v>
      </c>
      <c r="I975" s="60">
        <v>2</v>
      </c>
      <c r="J975" s="56">
        <v>44760</v>
      </c>
    </row>
    <row r="976" spans="4:10" ht="15.6" customHeight="1">
      <c r="D976" s="36">
        <v>974</v>
      </c>
      <c r="E976" s="60">
        <v>4369</v>
      </c>
      <c r="F976" s="61" t="s">
        <v>12653</v>
      </c>
      <c r="G976" s="61" t="s">
        <v>10969</v>
      </c>
      <c r="H976" s="61" t="s">
        <v>12066</v>
      </c>
      <c r="I976" s="60">
        <v>2</v>
      </c>
      <c r="J976" s="56">
        <v>44760</v>
      </c>
    </row>
    <row r="977" spans="4:10" ht="15.6" customHeight="1">
      <c r="D977" s="36">
        <v>975</v>
      </c>
      <c r="E977" s="60">
        <v>4785</v>
      </c>
      <c r="F977" s="61" t="s">
        <v>12654</v>
      </c>
      <c r="G977" s="61" t="s">
        <v>10960</v>
      </c>
      <c r="H977" s="61" t="s">
        <v>11527</v>
      </c>
      <c r="I977" s="60">
        <v>2</v>
      </c>
      <c r="J977" s="56">
        <v>44760</v>
      </c>
    </row>
    <row r="978" spans="4:10" ht="15.6" customHeight="1">
      <c r="D978" s="36">
        <v>976</v>
      </c>
      <c r="E978" s="60">
        <v>4862</v>
      </c>
      <c r="F978" s="61" t="s">
        <v>12655</v>
      </c>
      <c r="G978" s="61" t="s">
        <v>10997</v>
      </c>
      <c r="H978" s="61" t="s">
        <v>12656</v>
      </c>
      <c r="I978" s="60">
        <v>2</v>
      </c>
      <c r="J978" s="56">
        <v>44760</v>
      </c>
    </row>
    <row r="979" spans="4:10" ht="15.6" customHeight="1">
      <c r="D979" s="36">
        <v>977</v>
      </c>
      <c r="E979" s="60">
        <v>3586</v>
      </c>
      <c r="F979" s="61" t="s">
        <v>12657</v>
      </c>
      <c r="G979" s="61" t="s">
        <v>10997</v>
      </c>
      <c r="H979" s="61" t="s">
        <v>12658</v>
      </c>
      <c r="I979" s="60">
        <v>2</v>
      </c>
      <c r="J979" s="56">
        <v>44760</v>
      </c>
    </row>
    <row r="980" spans="4:10" ht="15.6" customHeight="1">
      <c r="D980" s="36">
        <v>978</v>
      </c>
      <c r="E980" s="60">
        <v>3738</v>
      </c>
      <c r="F980" s="61" t="s">
        <v>12659</v>
      </c>
      <c r="G980" s="61" t="s">
        <v>10942</v>
      </c>
      <c r="H980" s="61" t="s">
        <v>12650</v>
      </c>
      <c r="I980" s="60">
        <v>2</v>
      </c>
      <c r="J980" s="56">
        <v>44761</v>
      </c>
    </row>
    <row r="981" spans="4:10" ht="15.6" customHeight="1">
      <c r="D981" s="36">
        <v>979</v>
      </c>
      <c r="E981" s="60">
        <v>4840</v>
      </c>
      <c r="F981" s="61" t="s">
        <v>12660</v>
      </c>
      <c r="G981" s="61" t="s">
        <v>10942</v>
      </c>
      <c r="H981" s="61" t="s">
        <v>12650</v>
      </c>
      <c r="I981" s="60">
        <v>2</v>
      </c>
      <c r="J981" s="56">
        <v>44761</v>
      </c>
    </row>
    <row r="982" spans="4:10" ht="15.6" customHeight="1">
      <c r="D982" s="36">
        <v>980</v>
      </c>
      <c r="E982" s="60">
        <v>3858</v>
      </c>
      <c r="F982" s="61" t="s">
        <v>12661</v>
      </c>
      <c r="G982" s="61" t="s">
        <v>10942</v>
      </c>
      <c r="H982" s="61" t="s">
        <v>12650</v>
      </c>
      <c r="I982" s="60">
        <v>2</v>
      </c>
      <c r="J982" s="56">
        <v>44761</v>
      </c>
    </row>
    <row r="983" spans="4:10" ht="15.6" customHeight="1">
      <c r="D983" s="36">
        <v>981</v>
      </c>
      <c r="E983" s="60">
        <v>4154</v>
      </c>
      <c r="F983" s="61" t="s">
        <v>338</v>
      </c>
      <c r="G983" s="61" t="s">
        <v>9576</v>
      </c>
      <c r="H983" s="61" t="s">
        <v>15</v>
      </c>
      <c r="I983" s="60">
        <v>2</v>
      </c>
      <c r="J983" s="56">
        <v>44761</v>
      </c>
    </row>
    <row r="984" spans="4:10" ht="15.6" customHeight="1">
      <c r="D984" s="36">
        <v>982</v>
      </c>
      <c r="E984" s="60">
        <v>4326</v>
      </c>
      <c r="F984" s="61" t="s">
        <v>481</v>
      </c>
      <c r="G984" s="61" t="s">
        <v>9576</v>
      </c>
      <c r="H984" s="61" t="s">
        <v>15</v>
      </c>
      <c r="I984" s="60">
        <v>2</v>
      </c>
      <c r="J984" s="56">
        <v>44761</v>
      </c>
    </row>
    <row r="985" spans="4:10" ht="15.6" customHeight="1">
      <c r="D985" s="36">
        <v>983</v>
      </c>
      <c r="E985" s="60">
        <v>2187</v>
      </c>
      <c r="F985" s="61" t="s">
        <v>12662</v>
      </c>
      <c r="G985" s="61" t="s">
        <v>10969</v>
      </c>
      <c r="H985" s="61" t="s">
        <v>12066</v>
      </c>
      <c r="I985" s="60">
        <v>2</v>
      </c>
      <c r="J985" s="56">
        <v>44761</v>
      </c>
    </row>
    <row r="986" spans="4:10" ht="15.6" customHeight="1">
      <c r="D986" s="36">
        <v>984</v>
      </c>
      <c r="E986" s="60">
        <v>4818</v>
      </c>
      <c r="F986" s="61" t="s">
        <v>12663</v>
      </c>
      <c r="G986" s="61" t="s">
        <v>10969</v>
      </c>
      <c r="H986" s="61" t="s">
        <v>12066</v>
      </c>
      <c r="I986" s="60">
        <v>2</v>
      </c>
      <c r="J986" s="56">
        <v>44761</v>
      </c>
    </row>
    <row r="987" spans="4:10" ht="15.6" customHeight="1">
      <c r="D987" s="36">
        <v>985</v>
      </c>
      <c r="E987" s="60">
        <v>3835</v>
      </c>
      <c r="F987" s="61" t="s">
        <v>12664</v>
      </c>
      <c r="G987" s="61" t="s">
        <v>10960</v>
      </c>
      <c r="H987" s="61" t="s">
        <v>11129</v>
      </c>
      <c r="I987" s="60">
        <v>2</v>
      </c>
      <c r="J987" s="56">
        <v>44761</v>
      </c>
    </row>
    <row r="988" spans="4:10" ht="15.6" customHeight="1">
      <c r="D988" s="36">
        <v>986</v>
      </c>
      <c r="E988" s="60">
        <v>4002</v>
      </c>
      <c r="F988" s="61" t="s">
        <v>12665</v>
      </c>
      <c r="G988" s="61" t="s">
        <v>10960</v>
      </c>
      <c r="H988" s="61" t="s">
        <v>11129</v>
      </c>
      <c r="I988" s="60">
        <v>2</v>
      </c>
      <c r="J988" s="56">
        <v>44761</v>
      </c>
    </row>
    <row r="989" spans="4:10" ht="15.6" customHeight="1">
      <c r="D989" s="36">
        <v>987</v>
      </c>
      <c r="E989" s="60">
        <v>4938</v>
      </c>
      <c r="F989" s="61" t="s">
        <v>12666</v>
      </c>
      <c r="G989" s="61" t="s">
        <v>10960</v>
      </c>
      <c r="H989" s="61" t="s">
        <v>12067</v>
      </c>
      <c r="I989" s="60">
        <v>2</v>
      </c>
      <c r="J989" s="56">
        <v>44761</v>
      </c>
    </row>
    <row r="990" spans="4:10" ht="15.6" customHeight="1">
      <c r="D990" s="36">
        <v>988</v>
      </c>
      <c r="E990" s="60">
        <v>2659</v>
      </c>
      <c r="F990" s="61" t="s">
        <v>12667</v>
      </c>
      <c r="G990" s="61" t="s">
        <v>11074</v>
      </c>
      <c r="H990" s="61" t="s">
        <v>12668</v>
      </c>
      <c r="I990" s="60">
        <v>2</v>
      </c>
      <c r="J990" s="56">
        <v>44761</v>
      </c>
    </row>
    <row r="991" spans="4:10" ht="15.6" customHeight="1">
      <c r="D991" s="36">
        <v>989</v>
      </c>
      <c r="E991" s="60">
        <v>4469</v>
      </c>
      <c r="F991" s="61" t="s">
        <v>12669</v>
      </c>
      <c r="G991" s="61" t="s">
        <v>11074</v>
      </c>
      <c r="H991" s="61" t="s">
        <v>12670</v>
      </c>
      <c r="I991" s="60">
        <v>2</v>
      </c>
      <c r="J991" s="56">
        <v>44761</v>
      </c>
    </row>
    <row r="992" spans="4:10" ht="15.6" customHeight="1">
      <c r="D992" s="36">
        <v>990</v>
      </c>
      <c r="E992" s="60">
        <v>3491</v>
      </c>
      <c r="F992" s="61" t="s">
        <v>12671</v>
      </c>
      <c r="G992" s="61" t="s">
        <v>11074</v>
      </c>
      <c r="H992" s="61" t="s">
        <v>12670</v>
      </c>
      <c r="I992" s="60">
        <v>2</v>
      </c>
      <c r="J992" s="56">
        <v>44761</v>
      </c>
    </row>
    <row r="993" spans="4:10" ht="15.6" customHeight="1">
      <c r="D993" s="36">
        <v>991</v>
      </c>
      <c r="E993" s="60">
        <v>2672</v>
      </c>
      <c r="F993" s="61" t="s">
        <v>12672</v>
      </c>
      <c r="G993" s="61" t="s">
        <v>9576</v>
      </c>
      <c r="H993" s="61" t="s">
        <v>12333</v>
      </c>
      <c r="I993" s="60">
        <v>2</v>
      </c>
      <c r="J993" s="56">
        <v>44762</v>
      </c>
    </row>
    <row r="994" spans="4:10" ht="15.6" customHeight="1">
      <c r="D994" s="36">
        <v>992</v>
      </c>
      <c r="E994" s="60">
        <v>4159</v>
      </c>
      <c r="F994" s="61" t="s">
        <v>12673</v>
      </c>
      <c r="G994" s="61" t="s">
        <v>10939</v>
      </c>
      <c r="H994" s="61" t="s">
        <v>11106</v>
      </c>
      <c r="I994" s="60">
        <v>2</v>
      </c>
      <c r="J994" s="56">
        <v>44762</v>
      </c>
    </row>
    <row r="995" spans="4:10" ht="15.6" customHeight="1">
      <c r="D995" s="36">
        <v>993</v>
      </c>
      <c r="E995" s="60">
        <v>4282</v>
      </c>
      <c r="F995" s="61" t="s">
        <v>1753</v>
      </c>
      <c r="G995" s="61" t="s">
        <v>9576</v>
      </c>
      <c r="H995" s="61" t="s">
        <v>15</v>
      </c>
      <c r="I995" s="60">
        <v>2</v>
      </c>
      <c r="J995" s="56">
        <v>44762</v>
      </c>
    </row>
    <row r="996" spans="4:10" ht="15.6" customHeight="1">
      <c r="D996" s="36">
        <v>994</v>
      </c>
      <c r="E996" s="60">
        <v>3878</v>
      </c>
      <c r="F996" s="61" t="s">
        <v>500</v>
      </c>
      <c r="G996" s="61" t="s">
        <v>9576</v>
      </c>
      <c r="H996" s="61" t="s">
        <v>15</v>
      </c>
      <c r="I996" s="60">
        <v>2</v>
      </c>
      <c r="J996" s="56">
        <v>44762</v>
      </c>
    </row>
    <row r="997" spans="4:10" ht="15.6" customHeight="1">
      <c r="D997" s="36">
        <v>995</v>
      </c>
      <c r="E997" s="60">
        <v>4483</v>
      </c>
      <c r="F997" s="61" t="s">
        <v>2120</v>
      </c>
      <c r="G997" s="61" t="s">
        <v>9576</v>
      </c>
      <c r="H997" s="61" t="s">
        <v>15</v>
      </c>
      <c r="I997" s="60">
        <v>2</v>
      </c>
      <c r="J997" s="56">
        <v>44762</v>
      </c>
    </row>
    <row r="998" spans="4:10" ht="15.6" customHeight="1">
      <c r="D998" s="36">
        <v>996</v>
      </c>
      <c r="E998" s="60">
        <v>4538</v>
      </c>
      <c r="F998" s="61" t="s">
        <v>186</v>
      </c>
      <c r="G998" s="61" t="s">
        <v>9576</v>
      </c>
      <c r="H998" s="61" t="s">
        <v>15</v>
      </c>
      <c r="I998" s="60">
        <v>2</v>
      </c>
      <c r="J998" s="56">
        <v>44762</v>
      </c>
    </row>
    <row r="999" spans="4:10" ht="15.6" customHeight="1">
      <c r="D999" s="36">
        <v>997</v>
      </c>
      <c r="E999" s="60">
        <v>2534</v>
      </c>
      <c r="F999" s="61" t="s">
        <v>12674</v>
      </c>
      <c r="G999" s="61" t="s">
        <v>10969</v>
      </c>
      <c r="H999" s="61" t="s">
        <v>12066</v>
      </c>
      <c r="I999" s="60">
        <v>2</v>
      </c>
      <c r="J999" s="56">
        <v>44762</v>
      </c>
    </row>
    <row r="1000" spans="4:10" ht="15.6" customHeight="1">
      <c r="D1000" s="36">
        <v>998</v>
      </c>
      <c r="E1000" s="60">
        <v>3895</v>
      </c>
      <c r="F1000" s="61" t="s">
        <v>12675</v>
      </c>
      <c r="G1000" s="61" t="s">
        <v>10969</v>
      </c>
      <c r="H1000" s="61" t="s">
        <v>12066</v>
      </c>
      <c r="I1000" s="60">
        <v>2</v>
      </c>
      <c r="J1000" s="56">
        <v>44762</v>
      </c>
    </row>
    <row r="1001" spans="4:10" ht="15.6" customHeight="1">
      <c r="D1001" s="36">
        <v>999</v>
      </c>
      <c r="E1001" s="60">
        <v>4205</v>
      </c>
      <c r="F1001" s="61" t="s">
        <v>12676</v>
      </c>
      <c r="G1001" s="61" t="s">
        <v>10969</v>
      </c>
      <c r="H1001" s="61" t="s">
        <v>12066</v>
      </c>
      <c r="I1001" s="60">
        <v>2</v>
      </c>
      <c r="J1001" s="56">
        <v>44762</v>
      </c>
    </row>
    <row r="1002" spans="4:10" ht="15.6" customHeight="1">
      <c r="D1002" s="36">
        <v>1000</v>
      </c>
      <c r="E1002" s="60">
        <v>4562</v>
      </c>
      <c r="F1002" s="61" t="s">
        <v>12677</v>
      </c>
      <c r="G1002" s="61" t="s">
        <v>11023</v>
      </c>
      <c r="H1002" s="61" t="s">
        <v>11850</v>
      </c>
      <c r="I1002" s="60">
        <v>2</v>
      </c>
      <c r="J1002" s="56">
        <v>44762</v>
      </c>
    </row>
    <row r="1003" spans="4:10" ht="15.6" customHeight="1">
      <c r="D1003" s="36">
        <v>1001</v>
      </c>
      <c r="E1003" s="60">
        <v>3422</v>
      </c>
      <c r="F1003" s="61" t="s">
        <v>12678</v>
      </c>
      <c r="G1003" s="61" t="s">
        <v>11023</v>
      </c>
      <c r="H1003" s="61" t="s">
        <v>11850</v>
      </c>
      <c r="I1003" s="60">
        <v>2</v>
      </c>
      <c r="J1003" s="56">
        <v>44762</v>
      </c>
    </row>
    <row r="1004" spans="4:10" ht="15.6" customHeight="1">
      <c r="D1004" s="36">
        <v>1002</v>
      </c>
      <c r="E1004" s="60">
        <v>4725</v>
      </c>
      <c r="F1004" s="61" t="s">
        <v>12679</v>
      </c>
      <c r="G1004" s="61" t="s">
        <v>11023</v>
      </c>
      <c r="H1004" s="61" t="s">
        <v>12680</v>
      </c>
      <c r="I1004" s="60">
        <v>2</v>
      </c>
      <c r="J1004" s="56">
        <v>44762</v>
      </c>
    </row>
    <row r="1005" spans="4:10" ht="15.6" customHeight="1">
      <c r="D1005" s="36">
        <v>1003</v>
      </c>
      <c r="E1005" s="60">
        <v>3036</v>
      </c>
      <c r="F1005" s="61" t="s">
        <v>12681</v>
      </c>
      <c r="G1005" s="61" t="s">
        <v>11074</v>
      </c>
      <c r="H1005" s="61" t="s">
        <v>12682</v>
      </c>
      <c r="I1005" s="60">
        <v>2</v>
      </c>
      <c r="J1005" s="56">
        <v>44762</v>
      </c>
    </row>
    <row r="1006" spans="4:10" ht="15.6" customHeight="1">
      <c r="D1006" s="36">
        <v>1004</v>
      </c>
      <c r="E1006" s="60">
        <v>4721</v>
      </c>
      <c r="F1006" s="61" t="s">
        <v>12683</v>
      </c>
      <c r="G1006" s="61" t="s">
        <v>11074</v>
      </c>
      <c r="H1006" s="61" t="s">
        <v>11729</v>
      </c>
      <c r="I1006" s="60">
        <v>2</v>
      </c>
      <c r="J1006" s="56">
        <v>44762</v>
      </c>
    </row>
    <row r="1007" spans="4:10" ht="15.6" customHeight="1">
      <c r="D1007" s="36">
        <v>1005</v>
      </c>
      <c r="E1007" s="60">
        <v>4987</v>
      </c>
      <c r="F1007" s="61" t="s">
        <v>11487</v>
      </c>
      <c r="G1007" s="61" t="s">
        <v>10939</v>
      </c>
      <c r="H1007" s="61" t="s">
        <v>11386</v>
      </c>
      <c r="I1007" s="60">
        <v>2</v>
      </c>
      <c r="J1007" s="56">
        <v>44763</v>
      </c>
    </row>
    <row r="1008" spans="4:10" ht="15.6" customHeight="1">
      <c r="D1008" s="36">
        <v>1006</v>
      </c>
      <c r="E1008" s="60">
        <v>3029</v>
      </c>
      <c r="F1008" s="61" t="s">
        <v>12684</v>
      </c>
      <c r="G1008" s="61" t="s">
        <v>9576</v>
      </c>
      <c r="H1008" s="61" t="s">
        <v>11008</v>
      </c>
      <c r="I1008" s="60">
        <v>2</v>
      </c>
      <c r="J1008" s="56">
        <v>44763</v>
      </c>
    </row>
    <row r="1009" spans="4:10" ht="15.6" customHeight="1">
      <c r="D1009" s="36">
        <v>1007</v>
      </c>
      <c r="E1009" s="60">
        <v>3920</v>
      </c>
      <c r="F1009" s="61" t="s">
        <v>12685</v>
      </c>
      <c r="G1009" s="61" t="s">
        <v>9576</v>
      </c>
      <c r="H1009" s="61" t="s">
        <v>11008</v>
      </c>
      <c r="I1009" s="60">
        <v>2</v>
      </c>
      <c r="J1009" s="56">
        <v>44763</v>
      </c>
    </row>
    <row r="1010" spans="4:10" ht="15.6" customHeight="1">
      <c r="D1010" s="36">
        <v>1008</v>
      </c>
      <c r="E1010" s="60" t="s">
        <v>12686</v>
      </c>
      <c r="F1010" s="61" t="s">
        <v>12687</v>
      </c>
      <c r="G1010" s="61" t="s">
        <v>9576</v>
      </c>
      <c r="H1010" s="61" t="s">
        <v>11008</v>
      </c>
      <c r="I1010" s="60">
        <v>2</v>
      </c>
      <c r="J1010" s="56">
        <v>44763</v>
      </c>
    </row>
    <row r="1011" spans="4:10" ht="15.6" customHeight="1">
      <c r="D1011" s="36">
        <v>1009</v>
      </c>
      <c r="E1011" s="60">
        <v>4675</v>
      </c>
      <c r="F1011" s="61" t="s">
        <v>12688</v>
      </c>
      <c r="G1011" s="61" t="s">
        <v>10969</v>
      </c>
      <c r="H1011" s="61" t="s">
        <v>12066</v>
      </c>
      <c r="I1011" s="60">
        <v>2</v>
      </c>
      <c r="J1011" s="56">
        <v>44763</v>
      </c>
    </row>
    <row r="1012" spans="4:10" ht="15.6" customHeight="1">
      <c r="D1012" s="36">
        <v>1010</v>
      </c>
      <c r="E1012" s="60">
        <v>4457</v>
      </c>
      <c r="F1012" s="61" t="s">
        <v>12689</v>
      </c>
      <c r="G1012" s="61" t="s">
        <v>10969</v>
      </c>
      <c r="H1012" s="61" t="s">
        <v>12066</v>
      </c>
      <c r="I1012" s="60">
        <v>2</v>
      </c>
      <c r="J1012" s="56">
        <v>44763</v>
      </c>
    </row>
    <row r="1013" spans="4:10" ht="15.6" customHeight="1">
      <c r="D1013" s="36">
        <v>1011</v>
      </c>
      <c r="E1013" s="60">
        <v>3949</v>
      </c>
      <c r="F1013" s="61" t="s">
        <v>12690</v>
      </c>
      <c r="G1013" s="61" t="s">
        <v>10969</v>
      </c>
      <c r="H1013" s="61" t="s">
        <v>12066</v>
      </c>
      <c r="I1013" s="60">
        <v>2</v>
      </c>
      <c r="J1013" s="56">
        <v>44763</v>
      </c>
    </row>
    <row r="1014" spans="4:10" ht="15.6" customHeight="1">
      <c r="D1014" s="36">
        <v>1012</v>
      </c>
      <c r="E1014" s="60" t="s">
        <v>12691</v>
      </c>
      <c r="F1014" s="61" t="s">
        <v>12692</v>
      </c>
      <c r="G1014" s="61" t="s">
        <v>10960</v>
      </c>
      <c r="H1014" s="61" t="s">
        <v>11051</v>
      </c>
      <c r="I1014" s="60">
        <v>2</v>
      </c>
      <c r="J1014" s="56">
        <v>44763</v>
      </c>
    </row>
    <row r="1015" spans="4:10" ht="15.6" customHeight="1">
      <c r="D1015" s="36">
        <v>1013</v>
      </c>
      <c r="E1015" s="60">
        <v>3753</v>
      </c>
      <c r="F1015" s="61" t="s">
        <v>11583</v>
      </c>
      <c r="G1015" s="61" t="s">
        <v>11033</v>
      </c>
      <c r="H1015" s="61" t="s">
        <v>12693</v>
      </c>
      <c r="I1015" s="60">
        <v>2</v>
      </c>
      <c r="J1015" s="56">
        <v>44763</v>
      </c>
    </row>
    <row r="1016" spans="4:10" ht="15.6" customHeight="1">
      <c r="D1016" s="36">
        <v>1014</v>
      </c>
      <c r="E1016" s="60">
        <v>2364</v>
      </c>
      <c r="F1016" s="61" t="s">
        <v>12694</v>
      </c>
      <c r="G1016" s="61" t="s">
        <v>11033</v>
      </c>
      <c r="H1016" s="61" t="s">
        <v>12695</v>
      </c>
      <c r="I1016" s="60">
        <v>2</v>
      </c>
      <c r="J1016" s="56">
        <v>44763</v>
      </c>
    </row>
    <row r="1017" spans="4:10" ht="15.6" customHeight="1">
      <c r="D1017" s="36">
        <v>1015</v>
      </c>
      <c r="E1017" s="60">
        <v>3069</v>
      </c>
      <c r="F1017" s="61" t="s">
        <v>12696</v>
      </c>
      <c r="G1017" s="61" t="s">
        <v>11074</v>
      </c>
      <c r="H1017" s="61" t="s">
        <v>11089</v>
      </c>
      <c r="I1017" s="60">
        <v>2</v>
      </c>
      <c r="J1017" s="56">
        <v>44763</v>
      </c>
    </row>
    <row r="1018" spans="4:10" ht="15.6" customHeight="1">
      <c r="D1018" s="36">
        <v>1016</v>
      </c>
      <c r="E1018" s="60">
        <v>2961</v>
      </c>
      <c r="F1018" s="61" t="s">
        <v>12697</v>
      </c>
      <c r="G1018" s="61" t="s">
        <v>11074</v>
      </c>
      <c r="H1018" s="61" t="s">
        <v>11089</v>
      </c>
      <c r="I1018" s="60">
        <v>2</v>
      </c>
      <c r="J1018" s="56">
        <v>44763</v>
      </c>
    </row>
    <row r="1019" spans="4:10" ht="15.6" customHeight="1">
      <c r="D1019" s="36">
        <v>1017</v>
      </c>
      <c r="E1019" s="60">
        <v>4731</v>
      </c>
      <c r="F1019" s="61" t="s">
        <v>12698</v>
      </c>
      <c r="G1019" s="61" t="s">
        <v>11074</v>
      </c>
      <c r="H1019" s="61" t="s">
        <v>11718</v>
      </c>
      <c r="I1019" s="60">
        <v>2</v>
      </c>
      <c r="J1019" s="56">
        <v>44763</v>
      </c>
    </row>
    <row r="1020" spans="4:10" ht="15.6" customHeight="1">
      <c r="D1020" s="36">
        <v>1018</v>
      </c>
      <c r="E1020" s="60">
        <v>4958</v>
      </c>
      <c r="F1020" s="61" t="s">
        <v>12699</v>
      </c>
      <c r="G1020" s="61" t="s">
        <v>10939</v>
      </c>
      <c r="H1020" s="61" t="s">
        <v>11441</v>
      </c>
      <c r="I1020" s="60">
        <v>2</v>
      </c>
      <c r="J1020" s="56">
        <v>44764</v>
      </c>
    </row>
    <row r="1021" spans="4:10" ht="15.6" customHeight="1">
      <c r="D1021" s="36">
        <v>1019</v>
      </c>
      <c r="E1021" s="60">
        <v>2419</v>
      </c>
      <c r="F1021" s="61" t="s">
        <v>12700</v>
      </c>
      <c r="G1021" s="61" t="s">
        <v>10939</v>
      </c>
      <c r="H1021" s="61" t="s">
        <v>11441</v>
      </c>
      <c r="I1021" s="60">
        <v>2</v>
      </c>
      <c r="J1021" s="56">
        <v>44764</v>
      </c>
    </row>
    <row r="1022" spans="4:10" ht="15.6" customHeight="1">
      <c r="D1022" s="36">
        <v>1020</v>
      </c>
      <c r="E1022" s="60">
        <v>3598</v>
      </c>
      <c r="F1022" s="61" t="s">
        <v>12701</v>
      </c>
      <c r="G1022" s="61" t="s">
        <v>9576</v>
      </c>
      <c r="H1022" s="61" t="s">
        <v>11008</v>
      </c>
      <c r="I1022" s="60">
        <v>2</v>
      </c>
      <c r="J1022" s="56">
        <v>44764</v>
      </c>
    </row>
    <row r="1023" spans="4:10" ht="15.6" customHeight="1">
      <c r="D1023" s="36">
        <v>1021</v>
      </c>
      <c r="E1023" s="60">
        <v>3521</v>
      </c>
      <c r="F1023" s="61" t="s">
        <v>12702</v>
      </c>
      <c r="G1023" s="61" t="s">
        <v>9576</v>
      </c>
      <c r="H1023" s="61" t="s">
        <v>11008</v>
      </c>
      <c r="I1023" s="60">
        <v>2</v>
      </c>
      <c r="J1023" s="56">
        <v>44764</v>
      </c>
    </row>
    <row r="1024" spans="4:10" ht="15.6" customHeight="1">
      <c r="D1024" s="36">
        <v>1022</v>
      </c>
      <c r="E1024" s="60">
        <v>2337</v>
      </c>
      <c r="F1024" s="61" t="s">
        <v>12703</v>
      </c>
      <c r="G1024" s="61" t="s">
        <v>10969</v>
      </c>
      <c r="H1024" s="61" t="s">
        <v>12066</v>
      </c>
      <c r="I1024" s="60">
        <v>2</v>
      </c>
      <c r="J1024" s="56">
        <v>44764</v>
      </c>
    </row>
    <row r="1025" spans="4:11" ht="15.6" customHeight="1">
      <c r="D1025" s="36">
        <v>1023</v>
      </c>
      <c r="E1025" s="60">
        <v>4693</v>
      </c>
      <c r="F1025" s="61" t="s">
        <v>12704</v>
      </c>
      <c r="G1025" s="61" t="s">
        <v>11033</v>
      </c>
      <c r="H1025" s="61" t="s">
        <v>12705</v>
      </c>
      <c r="I1025" s="60">
        <v>2</v>
      </c>
      <c r="J1025" s="56">
        <v>44764</v>
      </c>
    </row>
    <row r="1026" spans="4:11" ht="15.6" customHeight="1">
      <c r="D1026" s="36">
        <v>1024</v>
      </c>
      <c r="E1026" s="60">
        <v>4939</v>
      </c>
      <c r="F1026" s="61" t="s">
        <v>12706</v>
      </c>
      <c r="G1026" s="61" t="s">
        <v>11033</v>
      </c>
      <c r="H1026" s="61" t="s">
        <v>12707</v>
      </c>
      <c r="I1026" s="60">
        <v>2</v>
      </c>
      <c r="J1026" s="56">
        <v>44764</v>
      </c>
      <c r="K1026" s="53"/>
    </row>
    <row r="1027" spans="4:11" ht="15.6" customHeight="1">
      <c r="D1027" s="36">
        <v>1025</v>
      </c>
      <c r="E1027" s="60">
        <v>2428</v>
      </c>
      <c r="F1027" s="61" t="s">
        <v>12708</v>
      </c>
      <c r="G1027" s="61" t="s">
        <v>10969</v>
      </c>
      <c r="H1027" s="61" t="s">
        <v>11</v>
      </c>
      <c r="I1027" s="60">
        <v>2</v>
      </c>
      <c r="J1027" s="56">
        <v>44767</v>
      </c>
    </row>
    <row r="1028" spans="4:11" ht="15.6" customHeight="1">
      <c r="D1028" s="36">
        <v>1026</v>
      </c>
      <c r="E1028" s="60">
        <v>2596</v>
      </c>
      <c r="F1028" s="61" t="s">
        <v>3235</v>
      </c>
      <c r="G1028" s="61" t="s">
        <v>10969</v>
      </c>
      <c r="H1028" s="61" t="s">
        <v>11</v>
      </c>
      <c r="I1028" s="60">
        <v>2</v>
      </c>
      <c r="J1028" s="56">
        <v>44767</v>
      </c>
    </row>
    <row r="1029" spans="4:11" ht="15.6" customHeight="1">
      <c r="D1029" s="36">
        <v>1027</v>
      </c>
      <c r="E1029" s="60">
        <v>2740</v>
      </c>
      <c r="F1029" s="61" t="s">
        <v>12709</v>
      </c>
      <c r="G1029" s="61" t="s">
        <v>10969</v>
      </c>
      <c r="H1029" s="61" t="s">
        <v>11</v>
      </c>
      <c r="I1029" s="60">
        <v>2</v>
      </c>
      <c r="J1029" s="56">
        <v>44767</v>
      </c>
    </row>
    <row r="1030" spans="4:11" ht="15.6" customHeight="1">
      <c r="D1030" s="36">
        <v>1028</v>
      </c>
      <c r="E1030" s="60">
        <v>3008</v>
      </c>
      <c r="F1030" s="61" t="s">
        <v>12710</v>
      </c>
      <c r="G1030" s="61" t="s">
        <v>10969</v>
      </c>
      <c r="H1030" s="61" t="s">
        <v>11</v>
      </c>
      <c r="I1030" s="60">
        <v>2</v>
      </c>
      <c r="J1030" s="56">
        <v>44767</v>
      </c>
    </row>
    <row r="1031" spans="4:11" ht="15.6" customHeight="1">
      <c r="D1031" s="36">
        <v>1029</v>
      </c>
      <c r="E1031" s="60">
        <v>4844</v>
      </c>
      <c r="F1031" s="61" t="s">
        <v>2156</v>
      </c>
      <c r="G1031" s="61" t="s">
        <v>9576</v>
      </c>
      <c r="H1031" s="61" t="s">
        <v>4</v>
      </c>
      <c r="I1031" s="60">
        <v>2</v>
      </c>
      <c r="J1031" s="56">
        <v>44767</v>
      </c>
    </row>
    <row r="1032" spans="4:11" ht="15.6" customHeight="1">
      <c r="D1032" s="36">
        <v>1030</v>
      </c>
      <c r="E1032" s="60">
        <v>2267</v>
      </c>
      <c r="F1032" s="61" t="s">
        <v>2400</v>
      </c>
      <c r="G1032" s="61" t="s">
        <v>9576</v>
      </c>
      <c r="H1032" s="61" t="s">
        <v>6</v>
      </c>
      <c r="I1032" s="60">
        <v>2</v>
      </c>
      <c r="J1032" s="56">
        <v>44767</v>
      </c>
    </row>
    <row r="1033" spans="4:11" ht="15.6" customHeight="1">
      <c r="D1033" s="36">
        <v>1031</v>
      </c>
      <c r="E1033" s="60">
        <v>4867</v>
      </c>
      <c r="F1033" s="61" t="s">
        <v>12711</v>
      </c>
      <c r="G1033" s="61" t="s">
        <v>10969</v>
      </c>
      <c r="H1033" s="61" t="s">
        <v>12066</v>
      </c>
      <c r="I1033" s="60">
        <v>2</v>
      </c>
      <c r="J1033" s="56">
        <v>44767</v>
      </c>
      <c r="K1033" s="65">
        <v>44574.583333333343</v>
      </c>
    </row>
    <row r="1034" spans="4:11" ht="15.6" customHeight="1">
      <c r="D1034" s="36">
        <v>1032</v>
      </c>
      <c r="E1034" s="60">
        <v>3072</v>
      </c>
      <c r="F1034" s="61" t="s">
        <v>12712</v>
      </c>
      <c r="G1034" s="61" t="s">
        <v>10969</v>
      </c>
      <c r="H1034" s="61" t="s">
        <v>12066</v>
      </c>
      <c r="I1034" s="60">
        <v>2</v>
      </c>
      <c r="J1034" s="56">
        <v>44767</v>
      </c>
    </row>
    <row r="1035" spans="4:11" ht="15.6" customHeight="1">
      <c r="D1035" s="36">
        <v>1033</v>
      </c>
      <c r="E1035" s="60" t="s">
        <v>12713</v>
      </c>
      <c r="F1035" s="61" t="s">
        <v>12714</v>
      </c>
      <c r="G1035" s="61" t="s">
        <v>11033</v>
      </c>
      <c r="H1035" s="61" t="s">
        <v>11648</v>
      </c>
      <c r="I1035" s="60">
        <v>2</v>
      </c>
      <c r="J1035" s="56">
        <v>44767</v>
      </c>
    </row>
    <row r="1036" spans="4:11" ht="15.6" customHeight="1">
      <c r="D1036" s="36">
        <v>1034</v>
      </c>
      <c r="E1036" s="60">
        <v>2083</v>
      </c>
      <c r="F1036" s="61" t="s">
        <v>12715</v>
      </c>
      <c r="G1036" s="61" t="s">
        <v>11033</v>
      </c>
      <c r="H1036" s="61" t="s">
        <v>11648</v>
      </c>
      <c r="I1036" s="60">
        <v>2</v>
      </c>
      <c r="J1036" s="56">
        <v>44767</v>
      </c>
    </row>
    <row r="1037" spans="4:11" ht="15.6" customHeight="1">
      <c r="D1037" s="36">
        <v>1035</v>
      </c>
      <c r="E1037" s="60">
        <v>3067</v>
      </c>
      <c r="F1037" s="61" t="s">
        <v>12716</v>
      </c>
      <c r="G1037" s="61" t="s">
        <v>11033</v>
      </c>
      <c r="H1037" s="61" t="s">
        <v>11648</v>
      </c>
      <c r="I1037" s="60">
        <v>2</v>
      </c>
      <c r="J1037" s="56">
        <v>44767</v>
      </c>
    </row>
    <row r="1038" spans="4:11" ht="15.6" customHeight="1">
      <c r="D1038" s="36">
        <v>1036</v>
      </c>
      <c r="E1038" s="60">
        <v>3467</v>
      </c>
      <c r="F1038" s="61" t="s">
        <v>12717</v>
      </c>
      <c r="G1038" s="61" t="s">
        <v>11033</v>
      </c>
      <c r="H1038" s="61" t="s">
        <v>11648</v>
      </c>
      <c r="I1038" s="60">
        <v>2</v>
      </c>
      <c r="J1038" s="56">
        <v>44767</v>
      </c>
    </row>
    <row r="1039" spans="4:11" ht="15.6" customHeight="1">
      <c r="D1039" s="36">
        <v>1037</v>
      </c>
      <c r="E1039" s="60">
        <v>4031</v>
      </c>
      <c r="F1039" s="61" t="s">
        <v>12718</v>
      </c>
      <c r="G1039" s="61" t="s">
        <v>11074</v>
      </c>
      <c r="H1039" s="61" t="s">
        <v>12719</v>
      </c>
      <c r="I1039" s="60">
        <v>2</v>
      </c>
      <c r="J1039" s="56">
        <v>44767</v>
      </c>
    </row>
    <row r="1040" spans="4:11" ht="15.6" customHeight="1">
      <c r="D1040" s="36">
        <v>1038</v>
      </c>
      <c r="E1040" s="60">
        <v>3868</v>
      </c>
      <c r="F1040" s="61" t="s">
        <v>12720</v>
      </c>
      <c r="G1040" s="61" t="s">
        <v>11074</v>
      </c>
      <c r="H1040" s="61" t="s">
        <v>12721</v>
      </c>
      <c r="I1040" s="60">
        <v>2</v>
      </c>
      <c r="J1040" s="56">
        <v>44767</v>
      </c>
    </row>
    <row r="1041" spans="4:11" ht="15.6" customHeight="1">
      <c r="D1041" s="36">
        <v>1039</v>
      </c>
      <c r="E1041" s="60">
        <v>4057</v>
      </c>
      <c r="F1041" s="61" t="s">
        <v>496</v>
      </c>
      <c r="G1041" s="61" t="s">
        <v>9576</v>
      </c>
      <c r="H1041" s="61" t="s">
        <v>15</v>
      </c>
      <c r="I1041" s="60">
        <v>2</v>
      </c>
      <c r="J1041" s="56">
        <v>44768</v>
      </c>
    </row>
    <row r="1042" spans="4:11" ht="15.6" customHeight="1">
      <c r="D1042" s="36">
        <v>1040</v>
      </c>
      <c r="E1042" s="60">
        <v>2763</v>
      </c>
      <c r="F1042" s="61" t="s">
        <v>3578</v>
      </c>
      <c r="G1042" s="61" t="s">
        <v>10969</v>
      </c>
      <c r="H1042" s="61" t="s">
        <v>11</v>
      </c>
      <c r="I1042" s="60">
        <v>2</v>
      </c>
      <c r="J1042" s="56">
        <v>44768</v>
      </c>
    </row>
    <row r="1043" spans="4:11" ht="15.6" customHeight="1">
      <c r="D1043" s="36">
        <v>1041</v>
      </c>
      <c r="E1043" s="60">
        <v>4503</v>
      </c>
      <c r="F1043" s="61" t="s">
        <v>3243</v>
      </c>
      <c r="G1043" s="61" t="s">
        <v>10969</v>
      </c>
      <c r="H1043" s="61" t="s">
        <v>11</v>
      </c>
      <c r="I1043" s="60">
        <v>2</v>
      </c>
      <c r="J1043" s="56">
        <v>44768</v>
      </c>
    </row>
    <row r="1044" spans="4:11" ht="15.6" customHeight="1">
      <c r="D1044" s="36">
        <v>1042</v>
      </c>
      <c r="E1044" s="60">
        <v>3606</v>
      </c>
      <c r="F1044" s="61" t="s">
        <v>1664</v>
      </c>
      <c r="G1044" s="61" t="s">
        <v>9576</v>
      </c>
      <c r="H1044" s="61" t="s">
        <v>14</v>
      </c>
      <c r="I1044" s="60">
        <v>2</v>
      </c>
      <c r="J1044" s="56">
        <v>44768</v>
      </c>
    </row>
    <row r="1045" spans="4:11" ht="15.6" customHeight="1">
      <c r="D1045" s="36">
        <v>1043</v>
      </c>
      <c r="E1045" s="60">
        <v>4656</v>
      </c>
      <c r="F1045" s="61" t="s">
        <v>1668</v>
      </c>
      <c r="G1045" s="61" t="s">
        <v>9576</v>
      </c>
      <c r="H1045" s="61" t="s">
        <v>14</v>
      </c>
      <c r="I1045" s="60">
        <v>2</v>
      </c>
      <c r="J1045" s="56">
        <v>44768</v>
      </c>
    </row>
    <row r="1046" spans="4:11" ht="15.6" customHeight="1">
      <c r="D1046" s="36">
        <v>1044</v>
      </c>
      <c r="E1046" s="60">
        <v>4746</v>
      </c>
      <c r="F1046" s="61" t="s">
        <v>12722</v>
      </c>
      <c r="G1046" s="61" t="s">
        <v>10969</v>
      </c>
      <c r="H1046" s="61" t="s">
        <v>12066</v>
      </c>
      <c r="I1046" s="60">
        <v>2</v>
      </c>
      <c r="J1046" s="56">
        <v>44768</v>
      </c>
    </row>
    <row r="1047" spans="4:11" ht="15.6" customHeight="1">
      <c r="D1047" s="36">
        <v>1045</v>
      </c>
      <c r="E1047" s="60" t="s">
        <v>11443</v>
      </c>
      <c r="F1047" s="61" t="s">
        <v>11444</v>
      </c>
      <c r="G1047" s="61" t="s">
        <v>10969</v>
      </c>
      <c r="H1047" s="61" t="s">
        <v>12066</v>
      </c>
      <c r="I1047" s="60">
        <v>2</v>
      </c>
      <c r="J1047" s="56">
        <v>44768</v>
      </c>
    </row>
    <row r="1048" spans="4:11" ht="15.6" customHeight="1">
      <c r="D1048" s="36">
        <v>1046</v>
      </c>
      <c r="E1048" s="60">
        <v>4718</v>
      </c>
      <c r="F1048" s="61" t="s">
        <v>12723</v>
      </c>
      <c r="G1048" s="61" t="s">
        <v>10978</v>
      </c>
      <c r="H1048" s="61" t="s">
        <v>11051</v>
      </c>
      <c r="I1048" s="60">
        <v>2</v>
      </c>
      <c r="J1048" s="56">
        <v>44768</v>
      </c>
      <c r="K1048" s="56">
        <v>44785</v>
      </c>
    </row>
    <row r="1049" spans="4:11" ht="15.6" customHeight="1">
      <c r="D1049" s="36">
        <v>1047</v>
      </c>
      <c r="E1049" s="60">
        <v>4052</v>
      </c>
      <c r="F1049" s="61" t="s">
        <v>12724</v>
      </c>
      <c r="G1049" s="61" t="s">
        <v>11033</v>
      </c>
      <c r="H1049" s="61" t="s">
        <v>11648</v>
      </c>
      <c r="I1049" s="60">
        <v>2</v>
      </c>
      <c r="J1049" s="56">
        <v>44768</v>
      </c>
    </row>
    <row r="1050" spans="4:11" ht="15.6" customHeight="1">
      <c r="D1050" s="36">
        <v>1048</v>
      </c>
      <c r="E1050" s="60">
        <v>4734</v>
      </c>
      <c r="F1050" s="61" t="s">
        <v>12725</v>
      </c>
      <c r="G1050" s="61" t="s">
        <v>11033</v>
      </c>
      <c r="H1050" s="61" t="s">
        <v>12276</v>
      </c>
      <c r="I1050" s="60">
        <v>2</v>
      </c>
      <c r="J1050" s="56">
        <v>44768</v>
      </c>
    </row>
    <row r="1051" spans="4:11" ht="15.6" customHeight="1">
      <c r="D1051" s="36">
        <v>1049</v>
      </c>
      <c r="E1051" s="60">
        <v>4814</v>
      </c>
      <c r="F1051" s="61" t="s">
        <v>12726</v>
      </c>
      <c r="G1051" s="61" t="s">
        <v>11033</v>
      </c>
      <c r="H1051" s="61" t="s">
        <v>12276</v>
      </c>
      <c r="I1051" s="60">
        <v>2</v>
      </c>
      <c r="J1051" s="56">
        <v>44768</v>
      </c>
    </row>
    <row r="1052" spans="4:11" ht="15.6" customHeight="1">
      <c r="D1052" s="36">
        <v>1050</v>
      </c>
      <c r="E1052" s="60">
        <v>4109</v>
      </c>
      <c r="F1052" s="61" t="s">
        <v>12727</v>
      </c>
      <c r="G1052" s="61" t="s">
        <v>11058</v>
      </c>
      <c r="H1052" s="61" t="s">
        <v>11051</v>
      </c>
      <c r="I1052" s="60">
        <v>2</v>
      </c>
      <c r="J1052" s="56">
        <v>44768</v>
      </c>
    </row>
    <row r="1053" spans="4:11" ht="15.6" customHeight="1">
      <c r="D1053" s="36">
        <v>1051</v>
      </c>
      <c r="E1053" s="60">
        <v>3996</v>
      </c>
      <c r="F1053" s="61" t="s">
        <v>12728</v>
      </c>
      <c r="G1053" s="61" t="s">
        <v>10969</v>
      </c>
      <c r="H1053" s="61" t="s">
        <v>12066</v>
      </c>
      <c r="I1053" s="60">
        <v>2</v>
      </c>
      <c r="J1053" s="56">
        <v>44769</v>
      </c>
    </row>
    <row r="1054" spans="4:11" ht="15.6" customHeight="1">
      <c r="D1054" s="36">
        <v>1052</v>
      </c>
      <c r="E1054" s="60">
        <v>3692</v>
      </c>
      <c r="F1054" s="61" t="s">
        <v>12729</v>
      </c>
      <c r="G1054" s="61" t="s">
        <v>10969</v>
      </c>
      <c r="H1054" s="61" t="s">
        <v>11</v>
      </c>
      <c r="I1054" s="60">
        <v>2</v>
      </c>
      <c r="J1054" s="56">
        <v>44769</v>
      </c>
    </row>
    <row r="1055" spans="4:11" ht="15.6" customHeight="1">
      <c r="D1055" s="36">
        <v>1053</v>
      </c>
      <c r="E1055" s="60" t="s">
        <v>12730</v>
      </c>
      <c r="F1055" s="61" t="s">
        <v>12731</v>
      </c>
      <c r="G1055" s="61" t="s">
        <v>10969</v>
      </c>
      <c r="H1055" s="61" t="s">
        <v>11</v>
      </c>
      <c r="I1055" s="60">
        <v>2</v>
      </c>
      <c r="J1055" s="56">
        <v>44769</v>
      </c>
    </row>
    <row r="1056" spans="4:11" ht="15.6" customHeight="1">
      <c r="D1056" s="36">
        <v>1054</v>
      </c>
      <c r="E1056" s="60">
        <v>3977</v>
      </c>
      <c r="F1056" s="61" t="s">
        <v>1115</v>
      </c>
      <c r="G1056" s="61" t="s">
        <v>9576</v>
      </c>
      <c r="H1056" s="61" t="s">
        <v>16</v>
      </c>
      <c r="I1056" s="60">
        <v>2</v>
      </c>
      <c r="J1056" s="56">
        <v>44769</v>
      </c>
    </row>
    <row r="1057" spans="4:10" ht="15.6" customHeight="1">
      <c r="D1057" s="36">
        <v>1055</v>
      </c>
      <c r="E1057" s="60">
        <v>3458</v>
      </c>
      <c r="F1057" s="61" t="s">
        <v>12732</v>
      </c>
      <c r="G1057" s="61" t="s">
        <v>9576</v>
      </c>
      <c r="H1057" s="61" t="s">
        <v>7</v>
      </c>
      <c r="I1057" s="60">
        <v>2</v>
      </c>
      <c r="J1057" s="56">
        <v>44769</v>
      </c>
    </row>
    <row r="1058" spans="4:10" ht="15.6" customHeight="1">
      <c r="D1058" s="36">
        <v>1056</v>
      </c>
      <c r="E1058" s="60">
        <v>4243</v>
      </c>
      <c r="F1058" s="61" t="s">
        <v>1848</v>
      </c>
      <c r="G1058" s="61" t="s">
        <v>9576</v>
      </c>
      <c r="H1058" s="61" t="s">
        <v>7</v>
      </c>
      <c r="I1058" s="60">
        <v>2</v>
      </c>
      <c r="J1058" s="56">
        <v>44769</v>
      </c>
    </row>
    <row r="1059" spans="4:10" ht="15.6" customHeight="1">
      <c r="D1059" s="36">
        <v>1057</v>
      </c>
      <c r="E1059" s="60">
        <v>3525</v>
      </c>
      <c r="F1059" s="61" t="s">
        <v>12733</v>
      </c>
      <c r="G1059" s="61" t="s">
        <v>10969</v>
      </c>
      <c r="H1059" s="61" t="s">
        <v>12066</v>
      </c>
      <c r="I1059" s="60">
        <v>2</v>
      </c>
      <c r="J1059" s="56">
        <v>44769</v>
      </c>
    </row>
    <row r="1060" spans="4:10" ht="15.6" customHeight="1">
      <c r="D1060" s="36">
        <v>1058</v>
      </c>
      <c r="E1060" s="60">
        <v>4285</v>
      </c>
      <c r="F1060" s="61" t="s">
        <v>11552</v>
      </c>
      <c r="G1060" s="61" t="s">
        <v>10969</v>
      </c>
      <c r="H1060" s="61" t="s">
        <v>12066</v>
      </c>
      <c r="I1060" s="60">
        <v>2</v>
      </c>
      <c r="J1060" s="56">
        <v>44769</v>
      </c>
    </row>
    <row r="1061" spans="4:10" ht="15.6" customHeight="1">
      <c r="D1061" s="36">
        <v>1059</v>
      </c>
      <c r="E1061" s="60">
        <v>2363</v>
      </c>
      <c r="F1061" s="61" t="s">
        <v>12734</v>
      </c>
      <c r="G1061" s="61" t="s">
        <v>10969</v>
      </c>
      <c r="H1061" s="61" t="s">
        <v>12066</v>
      </c>
      <c r="I1061" s="60">
        <v>2</v>
      </c>
      <c r="J1061" s="56">
        <v>44769</v>
      </c>
    </row>
    <row r="1062" spans="4:10" ht="15.6" customHeight="1">
      <c r="D1062" s="36">
        <v>1060</v>
      </c>
      <c r="E1062" s="60">
        <v>4610</v>
      </c>
      <c r="F1062" s="61" t="s">
        <v>12735</v>
      </c>
      <c r="G1062" s="61" t="s">
        <v>11033</v>
      </c>
      <c r="H1062" s="61" t="s">
        <v>12276</v>
      </c>
      <c r="I1062" s="60">
        <v>2</v>
      </c>
      <c r="J1062" s="56">
        <v>44769</v>
      </c>
    </row>
    <row r="1063" spans="4:10" ht="15.6" customHeight="1">
      <c r="D1063" s="36">
        <v>1061</v>
      </c>
      <c r="E1063" s="60">
        <v>2645</v>
      </c>
      <c r="F1063" s="61" t="s">
        <v>12736</v>
      </c>
      <c r="G1063" s="61" t="s">
        <v>11058</v>
      </c>
      <c r="H1063" s="61" t="s">
        <v>11051</v>
      </c>
      <c r="I1063" s="60">
        <v>2</v>
      </c>
      <c r="J1063" s="56">
        <v>44769</v>
      </c>
    </row>
    <row r="1064" spans="4:10" ht="15.6" customHeight="1">
      <c r="D1064" s="36">
        <v>1062</v>
      </c>
      <c r="E1064" s="60">
        <v>2627</v>
      </c>
      <c r="F1064" s="61" t="s">
        <v>12737</v>
      </c>
      <c r="G1064" s="61" t="s">
        <v>11058</v>
      </c>
      <c r="H1064" s="61" t="s">
        <v>11051</v>
      </c>
      <c r="I1064" s="60">
        <v>2</v>
      </c>
      <c r="J1064" s="56">
        <v>44769</v>
      </c>
    </row>
    <row r="1065" spans="4:10" ht="15.6" customHeight="1">
      <c r="D1065" s="36">
        <v>1063</v>
      </c>
      <c r="E1065" s="60">
        <v>3220</v>
      </c>
      <c r="F1065" s="61" t="s">
        <v>11504</v>
      </c>
      <c r="G1065" s="61" t="s">
        <v>10969</v>
      </c>
      <c r="H1065" s="61" t="s">
        <v>11</v>
      </c>
      <c r="I1065" s="60">
        <v>2</v>
      </c>
      <c r="J1065" s="56">
        <v>44770</v>
      </c>
    </row>
    <row r="1066" spans="4:10" ht="15.6" customHeight="1">
      <c r="D1066" s="36">
        <v>1064</v>
      </c>
      <c r="E1066" s="60">
        <v>3017</v>
      </c>
      <c r="F1066" s="61" t="s">
        <v>12738</v>
      </c>
      <c r="G1066" s="61" t="s">
        <v>10969</v>
      </c>
      <c r="H1066" s="61" t="s">
        <v>11</v>
      </c>
      <c r="I1066" s="60">
        <v>2</v>
      </c>
      <c r="J1066" s="56">
        <v>44770</v>
      </c>
    </row>
    <row r="1067" spans="4:10" ht="15.6" customHeight="1">
      <c r="D1067" s="36">
        <v>1065</v>
      </c>
      <c r="E1067" s="60">
        <v>2375</v>
      </c>
      <c r="F1067" s="61" t="s">
        <v>2593</v>
      </c>
      <c r="G1067" s="61" t="s">
        <v>10969</v>
      </c>
      <c r="H1067" s="61" t="s">
        <v>11</v>
      </c>
      <c r="I1067" s="60">
        <v>2</v>
      </c>
      <c r="J1067" s="56">
        <v>44770</v>
      </c>
    </row>
    <row r="1068" spans="4:10" ht="15.6" customHeight="1">
      <c r="D1068" s="36">
        <v>1066</v>
      </c>
      <c r="E1068" s="60">
        <v>4153</v>
      </c>
      <c r="F1068" s="61" t="s">
        <v>728</v>
      </c>
      <c r="G1068" s="61" t="s">
        <v>9576</v>
      </c>
      <c r="H1068" s="61" t="s">
        <v>5</v>
      </c>
      <c r="I1068" s="60">
        <v>2</v>
      </c>
      <c r="J1068" s="56">
        <v>44770</v>
      </c>
    </row>
    <row r="1069" spans="4:10" ht="15.6" customHeight="1">
      <c r="D1069" s="36">
        <v>1067</v>
      </c>
      <c r="E1069" s="60">
        <v>4093</v>
      </c>
      <c r="F1069" s="61" t="s">
        <v>12739</v>
      </c>
      <c r="G1069" s="61" t="s">
        <v>9576</v>
      </c>
      <c r="H1069" s="61" t="s">
        <v>5</v>
      </c>
      <c r="I1069" s="60">
        <v>2</v>
      </c>
      <c r="J1069" s="56">
        <v>44770</v>
      </c>
    </row>
    <row r="1070" spans="4:10" ht="15.6" customHeight="1">
      <c r="D1070" s="36">
        <v>1068</v>
      </c>
      <c r="E1070" s="60" t="s">
        <v>12740</v>
      </c>
      <c r="F1070" s="61" t="s">
        <v>12741</v>
      </c>
      <c r="G1070" s="61" t="s">
        <v>10969</v>
      </c>
      <c r="H1070" s="61" t="s">
        <v>12074</v>
      </c>
      <c r="I1070" s="60">
        <v>2</v>
      </c>
      <c r="J1070" s="56">
        <v>44770</v>
      </c>
    </row>
    <row r="1071" spans="4:10" ht="15.6" customHeight="1">
      <c r="D1071" s="36">
        <v>1069</v>
      </c>
      <c r="E1071" s="60" t="s">
        <v>12742</v>
      </c>
      <c r="F1071" s="61" t="s">
        <v>12743</v>
      </c>
      <c r="G1071" s="61" t="s">
        <v>10969</v>
      </c>
      <c r="H1071" s="61" t="s">
        <v>12074</v>
      </c>
      <c r="I1071" s="60">
        <v>2</v>
      </c>
      <c r="J1071" s="56">
        <v>44770</v>
      </c>
    </row>
    <row r="1072" spans="4:10" ht="15.6" customHeight="1">
      <c r="D1072" s="36">
        <v>1070</v>
      </c>
      <c r="E1072" s="60">
        <v>4614</v>
      </c>
      <c r="F1072" s="61" t="s">
        <v>12744</v>
      </c>
      <c r="G1072" s="61" t="s">
        <v>10969</v>
      </c>
      <c r="H1072" s="61" t="s">
        <v>12074</v>
      </c>
      <c r="I1072" s="60">
        <v>2</v>
      </c>
      <c r="J1072" s="56">
        <v>44770</v>
      </c>
    </row>
    <row r="1073" spans="4:10" ht="15.6" customHeight="1">
      <c r="D1073" s="36">
        <v>1071</v>
      </c>
      <c r="E1073" s="60">
        <v>2346</v>
      </c>
      <c r="F1073" s="61" t="s">
        <v>12745</v>
      </c>
      <c r="G1073" s="61" t="s">
        <v>11033</v>
      </c>
      <c r="H1073" s="61" t="s">
        <v>12746</v>
      </c>
      <c r="I1073" s="60">
        <v>2</v>
      </c>
      <c r="J1073" s="56">
        <v>44770</v>
      </c>
    </row>
    <row r="1074" spans="4:10" ht="15.6" customHeight="1">
      <c r="D1074" s="36">
        <v>1072</v>
      </c>
      <c r="E1074" s="60">
        <v>3518</v>
      </c>
      <c r="F1074" s="61" t="s">
        <v>12747</v>
      </c>
      <c r="G1074" s="61" t="s">
        <v>11033</v>
      </c>
      <c r="H1074" s="61" t="s">
        <v>12746</v>
      </c>
      <c r="I1074" s="60">
        <v>2</v>
      </c>
      <c r="J1074" s="56">
        <v>44770</v>
      </c>
    </row>
    <row r="1075" spans="4:10" ht="15.6" customHeight="1">
      <c r="D1075" s="36">
        <v>1073</v>
      </c>
      <c r="E1075" s="60">
        <v>4032</v>
      </c>
      <c r="F1075" s="61" t="s">
        <v>12748</v>
      </c>
      <c r="G1075" s="61" t="s">
        <v>11058</v>
      </c>
      <c r="H1075" s="61" t="s">
        <v>11208</v>
      </c>
      <c r="I1075" s="60">
        <v>2</v>
      </c>
      <c r="J1075" s="56">
        <v>44770</v>
      </c>
    </row>
    <row r="1076" spans="4:10" ht="15.6" customHeight="1">
      <c r="D1076" s="36">
        <v>1074</v>
      </c>
      <c r="E1076" s="60">
        <v>3146</v>
      </c>
      <c r="F1076" s="61" t="s">
        <v>12749</v>
      </c>
      <c r="G1076" s="61" t="s">
        <v>11058</v>
      </c>
      <c r="H1076" s="61" t="s">
        <v>11208</v>
      </c>
      <c r="I1076" s="60">
        <v>2</v>
      </c>
      <c r="J1076" s="56">
        <v>44770</v>
      </c>
    </row>
    <row r="1077" spans="4:10" ht="15.6" customHeight="1">
      <c r="D1077" s="36">
        <v>1075</v>
      </c>
      <c r="E1077" s="60">
        <v>4257</v>
      </c>
      <c r="F1077" s="61" t="s">
        <v>12750</v>
      </c>
      <c r="G1077" s="61" t="s">
        <v>10969</v>
      </c>
      <c r="H1077" s="61" t="s">
        <v>12066</v>
      </c>
      <c r="I1077" s="60">
        <v>2</v>
      </c>
      <c r="J1077" s="56">
        <v>44771</v>
      </c>
    </row>
    <row r="1078" spans="4:10" ht="15.6" customHeight="1">
      <c r="D1078" s="36">
        <v>1076</v>
      </c>
      <c r="E1078" s="60">
        <v>4690</v>
      </c>
      <c r="F1078" s="61" t="s">
        <v>2598</v>
      </c>
      <c r="G1078" s="61" t="s">
        <v>10969</v>
      </c>
      <c r="H1078" s="61" t="s">
        <v>11</v>
      </c>
      <c r="I1078" s="60">
        <v>2</v>
      </c>
      <c r="J1078" s="56">
        <v>44771</v>
      </c>
    </row>
    <row r="1079" spans="4:10" ht="15.6" customHeight="1">
      <c r="D1079" s="36">
        <v>1077</v>
      </c>
      <c r="E1079" s="60">
        <v>4035</v>
      </c>
      <c r="F1079" s="61" t="s">
        <v>3899</v>
      </c>
      <c r="G1079" s="61" t="s">
        <v>10969</v>
      </c>
      <c r="H1079" s="61" t="s">
        <v>11</v>
      </c>
      <c r="I1079" s="60">
        <v>2</v>
      </c>
      <c r="J1079" s="56">
        <v>44771</v>
      </c>
    </row>
    <row r="1080" spans="4:10" ht="15.6" customHeight="1">
      <c r="D1080" s="36">
        <v>1078</v>
      </c>
      <c r="E1080" s="60">
        <v>4321</v>
      </c>
      <c r="F1080" s="61" t="s">
        <v>12751</v>
      </c>
      <c r="G1080" s="61" t="s">
        <v>10939</v>
      </c>
      <c r="H1080" s="61" t="s">
        <v>10952</v>
      </c>
      <c r="I1080" s="60">
        <v>2</v>
      </c>
      <c r="J1080" s="56">
        <v>44771</v>
      </c>
    </row>
    <row r="1081" spans="4:10" ht="15.6" customHeight="1">
      <c r="D1081" s="36">
        <v>1079</v>
      </c>
      <c r="E1081" s="60" t="s">
        <v>12752</v>
      </c>
      <c r="F1081" s="61" t="s">
        <v>12753</v>
      </c>
      <c r="G1081" s="61" t="s">
        <v>10939</v>
      </c>
      <c r="H1081" s="61" t="s">
        <v>142</v>
      </c>
      <c r="I1081" s="60">
        <v>2</v>
      </c>
      <c r="J1081" s="56">
        <v>44771</v>
      </c>
    </row>
    <row r="1082" spans="4:10" ht="15.6" customHeight="1">
      <c r="D1082" s="36">
        <v>1080</v>
      </c>
      <c r="E1082" s="60">
        <v>3829</v>
      </c>
      <c r="F1082" s="61" t="s">
        <v>12754</v>
      </c>
      <c r="G1082" s="61" t="s">
        <v>10978</v>
      </c>
      <c r="H1082" s="61" t="s">
        <v>12066</v>
      </c>
      <c r="I1082" s="60">
        <v>2</v>
      </c>
      <c r="J1082" s="56">
        <v>44771</v>
      </c>
    </row>
    <row r="1083" spans="4:10" ht="15.6" customHeight="1">
      <c r="D1083" s="36">
        <v>1081</v>
      </c>
      <c r="E1083" s="60">
        <v>4522</v>
      </c>
      <c r="F1083" s="61" t="s">
        <v>12755</v>
      </c>
      <c r="G1083" s="61" t="s">
        <v>10969</v>
      </c>
      <c r="H1083" s="61" t="s">
        <v>12066</v>
      </c>
      <c r="I1083" s="60">
        <v>2</v>
      </c>
      <c r="J1083" s="56">
        <v>44771</v>
      </c>
    </row>
    <row r="1084" spans="4:10" ht="15.6" customHeight="1">
      <c r="D1084" s="36">
        <v>1082</v>
      </c>
      <c r="E1084" s="60">
        <v>4345</v>
      </c>
      <c r="F1084" s="61" t="s">
        <v>12756</v>
      </c>
      <c r="G1084" s="61" t="s">
        <v>11033</v>
      </c>
      <c r="H1084" s="61" t="s">
        <v>12757</v>
      </c>
      <c r="I1084" s="60">
        <v>2</v>
      </c>
      <c r="J1084" s="56">
        <v>44771</v>
      </c>
    </row>
    <row r="1085" spans="4:10" ht="15.6" customHeight="1">
      <c r="D1085" s="36">
        <v>1083</v>
      </c>
      <c r="E1085" s="60">
        <v>2576</v>
      </c>
      <c r="F1085" s="61" t="s">
        <v>12758</v>
      </c>
      <c r="G1085" s="61" t="s">
        <v>11033</v>
      </c>
      <c r="H1085" s="61" t="s">
        <v>12759</v>
      </c>
      <c r="I1085" s="60">
        <v>2</v>
      </c>
      <c r="J1085" s="56">
        <v>44771</v>
      </c>
    </row>
    <row r="1086" spans="4:10" ht="15.6" customHeight="1">
      <c r="D1086" s="36">
        <v>1084</v>
      </c>
      <c r="E1086" s="60">
        <v>2811</v>
      </c>
      <c r="F1086" s="61" t="s">
        <v>12760</v>
      </c>
      <c r="G1086" s="61" t="s">
        <v>10969</v>
      </c>
      <c r="H1086" s="61" t="s">
        <v>12065</v>
      </c>
      <c r="I1086" s="60">
        <v>2</v>
      </c>
      <c r="J1086" s="56">
        <v>44774</v>
      </c>
    </row>
    <row r="1087" spans="4:10" ht="15.6" customHeight="1">
      <c r="D1087" s="36">
        <v>1085</v>
      </c>
      <c r="E1087" s="60">
        <v>3242</v>
      </c>
      <c r="F1087" s="61" t="s">
        <v>12761</v>
      </c>
      <c r="G1087" s="61" t="s">
        <v>10969</v>
      </c>
      <c r="H1087" s="61" t="s">
        <v>12065</v>
      </c>
      <c r="I1087" s="60">
        <v>2</v>
      </c>
      <c r="J1087" s="56">
        <v>44774</v>
      </c>
    </row>
    <row r="1088" spans="4:10" ht="15.6" customHeight="1">
      <c r="D1088" s="36">
        <v>1086</v>
      </c>
      <c r="E1088" s="60">
        <v>3141</v>
      </c>
      <c r="F1088" s="61" t="s">
        <v>12762</v>
      </c>
      <c r="G1088" s="61" t="s">
        <v>10969</v>
      </c>
      <c r="H1088" s="61" t="s">
        <v>12065</v>
      </c>
      <c r="I1088" s="60">
        <v>2</v>
      </c>
      <c r="J1088" s="56">
        <v>44774</v>
      </c>
    </row>
    <row r="1089" spans="4:10" ht="15.6" customHeight="1">
      <c r="D1089" s="36">
        <v>1087</v>
      </c>
      <c r="E1089" s="60">
        <v>3031</v>
      </c>
      <c r="F1089" s="61" t="s">
        <v>12763</v>
      </c>
      <c r="G1089" s="61" t="s">
        <v>10969</v>
      </c>
      <c r="H1089" s="61" t="s">
        <v>12065</v>
      </c>
      <c r="I1089" s="60">
        <v>2</v>
      </c>
      <c r="J1089" s="56">
        <v>44774</v>
      </c>
    </row>
    <row r="1090" spans="4:10" ht="15.6" customHeight="1">
      <c r="D1090" s="36">
        <v>1088</v>
      </c>
      <c r="E1090" s="60" t="s">
        <v>12764</v>
      </c>
      <c r="F1090" s="61" t="s">
        <v>12765</v>
      </c>
      <c r="G1090" s="61" t="s">
        <v>10969</v>
      </c>
      <c r="H1090" s="61" t="s">
        <v>11736</v>
      </c>
      <c r="I1090" s="60">
        <v>2</v>
      </c>
      <c r="J1090" s="56">
        <v>44774</v>
      </c>
    </row>
    <row r="1091" spans="4:10" ht="15.6" customHeight="1">
      <c r="D1091" s="36">
        <v>1089</v>
      </c>
      <c r="E1091" s="60">
        <v>2096</v>
      </c>
      <c r="F1091" s="61" t="s">
        <v>12766</v>
      </c>
      <c r="G1091" s="61" t="s">
        <v>10969</v>
      </c>
      <c r="H1091" s="61" t="s">
        <v>11736</v>
      </c>
      <c r="I1091" s="60">
        <v>2</v>
      </c>
      <c r="J1091" s="56">
        <v>44774</v>
      </c>
    </row>
    <row r="1092" spans="4:10" ht="15.6" customHeight="1">
      <c r="D1092" s="36">
        <v>1090</v>
      </c>
      <c r="E1092" s="60">
        <v>2565</v>
      </c>
      <c r="F1092" s="61" t="s">
        <v>12767</v>
      </c>
      <c r="G1092" s="61" t="s">
        <v>10969</v>
      </c>
      <c r="H1092" s="61" t="s">
        <v>11736</v>
      </c>
      <c r="I1092" s="60">
        <v>2</v>
      </c>
      <c r="J1092" s="56">
        <v>44774</v>
      </c>
    </row>
    <row r="1093" spans="4:10" ht="15.6" customHeight="1">
      <c r="D1093" s="36">
        <v>1091</v>
      </c>
      <c r="E1093" s="60">
        <v>2724</v>
      </c>
      <c r="F1093" s="61" t="s">
        <v>12768</v>
      </c>
      <c r="G1093" s="61" t="s">
        <v>10995</v>
      </c>
      <c r="H1093" s="61" t="s">
        <v>12769</v>
      </c>
      <c r="I1093" s="60">
        <v>2</v>
      </c>
      <c r="J1093" s="56">
        <v>44774</v>
      </c>
    </row>
    <row r="1094" spans="4:10" ht="15.6" customHeight="1">
      <c r="D1094" s="36">
        <v>1092</v>
      </c>
      <c r="E1094" s="60">
        <v>4018</v>
      </c>
      <c r="F1094" s="61" t="s">
        <v>11451</v>
      </c>
      <c r="G1094" s="61" t="s">
        <v>10995</v>
      </c>
      <c r="H1094" s="61" t="s">
        <v>12769</v>
      </c>
      <c r="I1094" s="60">
        <v>2</v>
      </c>
      <c r="J1094" s="56">
        <v>44774</v>
      </c>
    </row>
    <row r="1095" spans="4:10" ht="15.6" customHeight="1">
      <c r="D1095" s="36">
        <v>1093</v>
      </c>
      <c r="E1095" s="60">
        <v>3561</v>
      </c>
      <c r="F1095" s="61" t="s">
        <v>12770</v>
      </c>
      <c r="G1095" s="61" t="s">
        <v>11058</v>
      </c>
      <c r="H1095" s="61" t="s">
        <v>12771</v>
      </c>
      <c r="I1095" s="60">
        <v>2</v>
      </c>
      <c r="J1095" s="56">
        <v>44774</v>
      </c>
    </row>
    <row r="1096" spans="4:10" ht="15.6" customHeight="1">
      <c r="D1096" s="36">
        <v>1094</v>
      </c>
      <c r="E1096" s="60">
        <v>4294</v>
      </c>
      <c r="F1096" s="61" t="s">
        <v>12772</v>
      </c>
      <c r="G1096" s="61" t="s">
        <v>11058</v>
      </c>
      <c r="H1096" s="61" t="s">
        <v>11689</v>
      </c>
      <c r="I1096" s="60">
        <v>2</v>
      </c>
      <c r="J1096" s="56">
        <v>44774</v>
      </c>
    </row>
    <row r="1097" spans="4:10" ht="15.6" customHeight="1">
      <c r="D1097" s="36">
        <v>1095</v>
      </c>
      <c r="E1097" s="60">
        <v>4281</v>
      </c>
      <c r="F1097" s="61" t="s">
        <v>12773</v>
      </c>
      <c r="G1097" s="61" t="s">
        <v>11058</v>
      </c>
      <c r="H1097" s="61" t="s">
        <v>12774</v>
      </c>
      <c r="I1097" s="60">
        <v>2</v>
      </c>
      <c r="J1097" s="56">
        <v>44774</v>
      </c>
    </row>
    <row r="1098" spans="4:10" ht="15.6" customHeight="1">
      <c r="D1098" s="36">
        <v>1096</v>
      </c>
      <c r="E1098" s="60">
        <v>2237</v>
      </c>
      <c r="F1098" s="61" t="s">
        <v>10086</v>
      </c>
      <c r="G1098" s="61" t="s">
        <v>9576</v>
      </c>
      <c r="H1098" s="61" t="s">
        <v>4</v>
      </c>
      <c r="I1098" s="60">
        <v>2</v>
      </c>
      <c r="J1098" s="56">
        <v>44774</v>
      </c>
    </row>
    <row r="1099" spans="4:10" ht="15.6" customHeight="1">
      <c r="D1099" s="36">
        <v>1097</v>
      </c>
      <c r="E1099" s="60">
        <v>2175</v>
      </c>
      <c r="F1099" s="61" t="s">
        <v>12775</v>
      </c>
      <c r="G1099" s="61" t="s">
        <v>10939</v>
      </c>
      <c r="H1099" s="61" t="s">
        <v>11441</v>
      </c>
      <c r="I1099" s="60">
        <v>2</v>
      </c>
      <c r="J1099" s="56">
        <v>44775</v>
      </c>
    </row>
    <row r="1100" spans="4:10" ht="15.6" customHeight="1">
      <c r="D1100" s="36">
        <v>1098</v>
      </c>
      <c r="E1100" s="60">
        <v>2477</v>
      </c>
      <c r="F1100" s="61" t="s">
        <v>12776</v>
      </c>
      <c r="G1100" s="61" t="s">
        <v>10969</v>
      </c>
      <c r="H1100" s="61" t="s">
        <v>12065</v>
      </c>
      <c r="I1100" s="60">
        <v>2</v>
      </c>
      <c r="J1100" s="56">
        <v>44775</v>
      </c>
    </row>
    <row r="1101" spans="4:10" ht="15.6" customHeight="1">
      <c r="D1101" s="36">
        <v>1099</v>
      </c>
      <c r="E1101" s="60">
        <v>2882</v>
      </c>
      <c r="F1101" s="61" t="s">
        <v>12777</v>
      </c>
      <c r="G1101" s="61" t="s">
        <v>10969</v>
      </c>
      <c r="H1101" s="61" t="s">
        <v>12065</v>
      </c>
      <c r="I1101" s="60">
        <v>2</v>
      </c>
      <c r="J1101" s="56">
        <v>44775</v>
      </c>
    </row>
    <row r="1102" spans="4:10" ht="15.6" customHeight="1">
      <c r="D1102" s="36">
        <v>1100</v>
      </c>
      <c r="E1102" s="60">
        <v>4368</v>
      </c>
      <c r="F1102" s="61" t="s">
        <v>12778</v>
      </c>
      <c r="G1102" s="61" t="s">
        <v>10969</v>
      </c>
      <c r="H1102" s="61" t="s">
        <v>12065</v>
      </c>
      <c r="I1102" s="60">
        <v>2</v>
      </c>
      <c r="J1102" s="56">
        <v>44775</v>
      </c>
    </row>
    <row r="1103" spans="4:10" ht="15.6" customHeight="1">
      <c r="D1103" s="36">
        <v>1101</v>
      </c>
      <c r="E1103" s="60">
        <v>3587</v>
      </c>
      <c r="F1103" s="61" t="s">
        <v>12779</v>
      </c>
      <c r="G1103" s="61" t="s">
        <v>10969</v>
      </c>
      <c r="H1103" s="61" t="s">
        <v>11736</v>
      </c>
      <c r="I1103" s="60">
        <v>2</v>
      </c>
      <c r="J1103" s="56">
        <v>44775</v>
      </c>
    </row>
    <row r="1104" spans="4:10" ht="15.6" customHeight="1">
      <c r="D1104" s="36">
        <v>1102</v>
      </c>
      <c r="E1104" s="60">
        <v>3645</v>
      </c>
      <c r="F1104" s="61" t="s">
        <v>12780</v>
      </c>
      <c r="G1104" s="61" t="s">
        <v>10969</v>
      </c>
      <c r="H1104" s="61" t="s">
        <v>11736</v>
      </c>
      <c r="I1104" s="60">
        <v>2</v>
      </c>
      <c r="J1104" s="56">
        <v>44775</v>
      </c>
    </row>
    <row r="1105" spans="4:10" ht="15.6" customHeight="1">
      <c r="D1105" s="36">
        <v>1103</v>
      </c>
      <c r="E1105" s="60">
        <v>3816</v>
      </c>
      <c r="F1105" s="61" t="s">
        <v>12781</v>
      </c>
      <c r="G1105" s="61" t="s">
        <v>10969</v>
      </c>
      <c r="H1105" s="61" t="s">
        <v>11736</v>
      </c>
      <c r="I1105" s="60">
        <v>2</v>
      </c>
      <c r="J1105" s="56">
        <v>44775</v>
      </c>
    </row>
    <row r="1106" spans="4:10" ht="15.6" customHeight="1">
      <c r="D1106" s="36">
        <v>1104</v>
      </c>
      <c r="E1106" s="60">
        <v>3470</v>
      </c>
      <c r="F1106" s="61" t="s">
        <v>12782</v>
      </c>
      <c r="G1106" s="61" t="s">
        <v>10995</v>
      </c>
      <c r="H1106" s="61" t="s">
        <v>12783</v>
      </c>
      <c r="I1106" s="60">
        <v>2</v>
      </c>
      <c r="J1106" s="56">
        <v>44775</v>
      </c>
    </row>
    <row r="1107" spans="4:10" ht="15.6" customHeight="1">
      <c r="D1107" s="36">
        <v>1105</v>
      </c>
      <c r="E1107" s="60">
        <v>4984</v>
      </c>
      <c r="F1107" s="61" t="s">
        <v>12784</v>
      </c>
      <c r="G1107" s="61" t="s">
        <v>11058</v>
      </c>
      <c r="H1107" s="61" t="s">
        <v>11069</v>
      </c>
      <c r="I1107" s="60">
        <v>2</v>
      </c>
      <c r="J1107" s="56">
        <v>44775</v>
      </c>
    </row>
    <row r="1108" spans="4:10" ht="15.6" customHeight="1">
      <c r="D1108" s="36">
        <v>1106</v>
      </c>
      <c r="E1108" s="60">
        <v>2074</v>
      </c>
      <c r="F1108" s="61" t="s">
        <v>12785</v>
      </c>
      <c r="G1108" s="61" t="s">
        <v>11058</v>
      </c>
      <c r="H1108" s="61" t="s">
        <v>11069</v>
      </c>
      <c r="I1108" s="60">
        <v>2</v>
      </c>
      <c r="J1108" s="56">
        <v>44775</v>
      </c>
    </row>
    <row r="1109" spans="4:10" ht="15.6" customHeight="1">
      <c r="D1109" s="36">
        <v>1107</v>
      </c>
      <c r="E1109" s="60">
        <v>2205</v>
      </c>
      <c r="F1109" s="61" t="s">
        <v>12786</v>
      </c>
      <c r="G1109" s="61" t="s">
        <v>11058</v>
      </c>
      <c r="H1109" s="61" t="s">
        <v>11069</v>
      </c>
      <c r="I1109" s="60">
        <v>2</v>
      </c>
      <c r="J1109" s="56">
        <v>44775</v>
      </c>
    </row>
    <row r="1110" spans="4:10" ht="15.6" customHeight="1">
      <c r="D1110" s="36">
        <v>1108</v>
      </c>
      <c r="E1110" s="60">
        <v>4236</v>
      </c>
      <c r="F1110" s="61" t="s">
        <v>11337</v>
      </c>
      <c r="G1110" s="61" t="s">
        <v>10969</v>
      </c>
      <c r="H1110" s="61" t="s">
        <v>12065</v>
      </c>
      <c r="I1110" s="60">
        <v>2</v>
      </c>
      <c r="J1110" s="56">
        <v>44776</v>
      </c>
    </row>
    <row r="1111" spans="4:10" ht="15.6" customHeight="1">
      <c r="D1111" s="36">
        <v>1109</v>
      </c>
      <c r="E1111" s="60">
        <v>3018</v>
      </c>
      <c r="F1111" s="61" t="s">
        <v>12787</v>
      </c>
      <c r="G1111" s="61" t="s">
        <v>10969</v>
      </c>
      <c r="H1111" s="61" t="s">
        <v>12065</v>
      </c>
      <c r="I1111" s="60">
        <v>2</v>
      </c>
      <c r="J1111" s="56">
        <v>44776</v>
      </c>
    </row>
    <row r="1112" spans="4:10" ht="15.6" customHeight="1">
      <c r="D1112" s="36">
        <v>1110</v>
      </c>
      <c r="E1112" s="60" t="s">
        <v>12788</v>
      </c>
      <c r="F1112" s="61" t="s">
        <v>12789</v>
      </c>
      <c r="G1112" s="61" t="s">
        <v>10969</v>
      </c>
      <c r="H1112" s="61" t="s">
        <v>12065</v>
      </c>
      <c r="I1112" s="60">
        <v>2</v>
      </c>
      <c r="J1112" s="56">
        <v>44776</v>
      </c>
    </row>
    <row r="1113" spans="4:10" ht="15.6" customHeight="1">
      <c r="D1113" s="36">
        <v>1111</v>
      </c>
      <c r="E1113" s="60">
        <v>3150</v>
      </c>
      <c r="F1113" s="61" t="s">
        <v>12790</v>
      </c>
      <c r="G1113" s="61" t="s">
        <v>10969</v>
      </c>
      <c r="H1113" s="61" t="s">
        <v>12065</v>
      </c>
      <c r="I1113" s="60">
        <v>2</v>
      </c>
      <c r="J1113" s="56">
        <v>44776</v>
      </c>
    </row>
    <row r="1114" spans="4:10" ht="15.6" customHeight="1">
      <c r="D1114" s="36">
        <v>1112</v>
      </c>
      <c r="E1114" s="60">
        <v>4913</v>
      </c>
      <c r="F1114" s="61" t="s">
        <v>12791</v>
      </c>
      <c r="G1114" s="61" t="s">
        <v>10969</v>
      </c>
      <c r="H1114" s="61" t="s">
        <v>12065</v>
      </c>
      <c r="I1114" s="60">
        <v>2</v>
      </c>
      <c r="J1114" s="56">
        <v>44776</v>
      </c>
    </row>
    <row r="1115" spans="4:10" ht="15.6" customHeight="1">
      <c r="D1115" s="36">
        <v>1113</v>
      </c>
      <c r="E1115" s="60">
        <v>2831</v>
      </c>
      <c r="F1115" s="61" t="s">
        <v>12792</v>
      </c>
      <c r="G1115" s="61" t="s">
        <v>10969</v>
      </c>
      <c r="H1115" s="61" t="s">
        <v>11736</v>
      </c>
      <c r="I1115" s="60">
        <v>2</v>
      </c>
      <c r="J1115" s="56">
        <v>44776</v>
      </c>
    </row>
    <row r="1116" spans="4:10" ht="15.6" customHeight="1">
      <c r="D1116" s="36">
        <v>1114</v>
      </c>
      <c r="E1116" s="60">
        <v>4426</v>
      </c>
      <c r="F1116" s="61" t="s">
        <v>12793</v>
      </c>
      <c r="G1116" s="61" t="s">
        <v>10969</v>
      </c>
      <c r="H1116" s="61" t="s">
        <v>11736</v>
      </c>
      <c r="I1116" s="60">
        <v>2</v>
      </c>
      <c r="J1116" s="56">
        <v>44776</v>
      </c>
    </row>
    <row r="1117" spans="4:10" ht="15.6" customHeight="1">
      <c r="D1117" s="36">
        <v>1115</v>
      </c>
      <c r="E1117" s="60">
        <v>4186</v>
      </c>
      <c r="F1117" s="61" t="s">
        <v>12794</v>
      </c>
      <c r="G1117" s="61" t="s">
        <v>10969</v>
      </c>
      <c r="H1117" s="61" t="s">
        <v>11736</v>
      </c>
      <c r="I1117" s="60">
        <v>2</v>
      </c>
      <c r="J1117" s="56">
        <v>44776</v>
      </c>
    </row>
    <row r="1118" spans="4:10" ht="15.6" customHeight="1">
      <c r="D1118" s="36">
        <v>1116</v>
      </c>
      <c r="E1118" s="60">
        <v>3873</v>
      </c>
      <c r="F1118" s="61" t="s">
        <v>12795</v>
      </c>
      <c r="G1118" s="61" t="s">
        <v>10995</v>
      </c>
      <c r="H1118" s="61" t="s">
        <v>12796</v>
      </c>
      <c r="I1118" s="60">
        <v>2</v>
      </c>
      <c r="J1118" s="56">
        <v>44776</v>
      </c>
    </row>
    <row r="1119" spans="4:10" ht="15.6" customHeight="1">
      <c r="D1119" s="36">
        <v>1117</v>
      </c>
      <c r="E1119" s="60">
        <v>3909</v>
      </c>
      <c r="F1119" s="61" t="s">
        <v>12797</v>
      </c>
      <c r="G1119" s="61" t="s">
        <v>10995</v>
      </c>
      <c r="H1119" s="61" t="s">
        <v>12796</v>
      </c>
      <c r="I1119" s="60">
        <v>2</v>
      </c>
      <c r="J1119" s="56">
        <v>44776</v>
      </c>
    </row>
    <row r="1120" spans="4:10" ht="15.6" customHeight="1">
      <c r="D1120" s="36">
        <v>1118</v>
      </c>
      <c r="E1120" s="60">
        <v>4975</v>
      </c>
      <c r="F1120" s="61" t="s">
        <v>12798</v>
      </c>
      <c r="G1120" s="61" t="s">
        <v>11058</v>
      </c>
      <c r="H1120" s="61" t="s">
        <v>12295</v>
      </c>
      <c r="I1120" s="60">
        <v>2</v>
      </c>
      <c r="J1120" s="56">
        <v>44776</v>
      </c>
    </row>
    <row r="1121" spans="4:10" ht="15.6" customHeight="1">
      <c r="D1121" s="36">
        <v>1119</v>
      </c>
      <c r="E1121" s="60">
        <v>4899</v>
      </c>
      <c r="F1121" s="61" t="s">
        <v>12799</v>
      </c>
      <c r="G1121" s="61" t="s">
        <v>11058</v>
      </c>
      <c r="H1121" s="61" t="s">
        <v>12800</v>
      </c>
      <c r="I1121" s="60">
        <v>2</v>
      </c>
      <c r="J1121" s="56">
        <v>44776</v>
      </c>
    </row>
    <row r="1122" spans="4:10" ht="15.6" customHeight="1">
      <c r="D1122" s="36">
        <v>1120</v>
      </c>
      <c r="E1122" s="60">
        <v>3058</v>
      </c>
      <c r="F1122" s="61" t="s">
        <v>12801</v>
      </c>
      <c r="G1122" s="61" t="s">
        <v>10969</v>
      </c>
      <c r="H1122" s="61" t="s">
        <v>12066</v>
      </c>
      <c r="I1122" s="60">
        <v>2</v>
      </c>
      <c r="J1122" s="56">
        <v>44776</v>
      </c>
    </row>
    <row r="1123" spans="4:10" ht="15.6" customHeight="1">
      <c r="D1123" s="36">
        <v>1121</v>
      </c>
      <c r="E1123" s="60" t="s">
        <v>12802</v>
      </c>
      <c r="F1123" s="61" t="s">
        <v>12803</v>
      </c>
      <c r="G1123" s="61" t="s">
        <v>10969</v>
      </c>
      <c r="H1123" s="61" t="s">
        <v>12065</v>
      </c>
      <c r="I1123" s="60">
        <v>2</v>
      </c>
      <c r="J1123" s="56">
        <v>44777</v>
      </c>
    </row>
    <row r="1124" spans="4:10" ht="15.6" customHeight="1">
      <c r="D1124" s="36">
        <v>1122</v>
      </c>
      <c r="E1124" s="60">
        <v>4793</v>
      </c>
      <c r="F1124" s="61" t="s">
        <v>12804</v>
      </c>
      <c r="G1124" s="61" t="s">
        <v>10969</v>
      </c>
      <c r="H1124" s="61" t="s">
        <v>12065</v>
      </c>
      <c r="I1124" s="60">
        <v>2</v>
      </c>
      <c r="J1124" s="56">
        <v>44777</v>
      </c>
    </row>
    <row r="1125" spans="4:10" ht="15.6" customHeight="1">
      <c r="D1125" s="36">
        <v>1123</v>
      </c>
      <c r="E1125" s="60">
        <v>4419</v>
      </c>
      <c r="F1125" s="61" t="s">
        <v>11378</v>
      </c>
      <c r="G1125" s="61" t="s">
        <v>10969</v>
      </c>
      <c r="H1125" s="61" t="s">
        <v>12065</v>
      </c>
      <c r="I1125" s="60">
        <v>2</v>
      </c>
      <c r="J1125" s="56">
        <v>44777</v>
      </c>
    </row>
    <row r="1126" spans="4:10" ht="15.6" customHeight="1">
      <c r="D1126" s="36">
        <v>1124</v>
      </c>
      <c r="E1126" s="60" t="s">
        <v>12805</v>
      </c>
      <c r="F1126" s="61" t="s">
        <v>12806</v>
      </c>
      <c r="G1126" s="61" t="s">
        <v>10969</v>
      </c>
      <c r="H1126" s="61" t="s">
        <v>12065</v>
      </c>
      <c r="I1126" s="60">
        <v>2</v>
      </c>
      <c r="J1126" s="56">
        <v>44777</v>
      </c>
    </row>
    <row r="1127" spans="4:10" ht="15.6" customHeight="1">
      <c r="D1127" s="36">
        <v>1125</v>
      </c>
      <c r="E1127" s="60">
        <v>2850</v>
      </c>
      <c r="F1127" s="61" t="s">
        <v>12807</v>
      </c>
      <c r="G1127" s="61" t="s">
        <v>10969</v>
      </c>
      <c r="H1127" s="61" t="s">
        <v>11736</v>
      </c>
      <c r="I1127" s="60">
        <v>2</v>
      </c>
      <c r="J1127" s="56">
        <v>44777</v>
      </c>
    </row>
    <row r="1128" spans="4:10" ht="15.6" customHeight="1">
      <c r="D1128" s="36">
        <v>1126</v>
      </c>
      <c r="E1128" s="60">
        <v>3911</v>
      </c>
      <c r="F1128" s="61" t="s">
        <v>12808</v>
      </c>
      <c r="G1128" s="61" t="s">
        <v>10969</v>
      </c>
      <c r="H1128" s="61" t="s">
        <v>11736</v>
      </c>
      <c r="I1128" s="60">
        <v>2</v>
      </c>
      <c r="J1128" s="56">
        <v>44777</v>
      </c>
    </row>
    <row r="1129" spans="4:10" ht="15.6" customHeight="1">
      <c r="D1129" s="36">
        <v>1127</v>
      </c>
      <c r="E1129" s="60">
        <v>3027</v>
      </c>
      <c r="F1129" s="61" t="s">
        <v>12809</v>
      </c>
      <c r="G1129" s="61" t="s">
        <v>10969</v>
      </c>
      <c r="H1129" s="61" t="s">
        <v>11736</v>
      </c>
      <c r="I1129" s="60">
        <v>2</v>
      </c>
      <c r="J1129" s="56">
        <v>44777</v>
      </c>
    </row>
    <row r="1130" spans="4:10" ht="15.6" customHeight="1">
      <c r="D1130" s="36">
        <v>1128</v>
      </c>
      <c r="E1130" s="60">
        <v>3109</v>
      </c>
      <c r="F1130" s="61" t="s">
        <v>12810</v>
      </c>
      <c r="G1130" s="61" t="s">
        <v>11058</v>
      </c>
      <c r="H1130" s="61" t="s">
        <v>11208</v>
      </c>
      <c r="I1130" s="60">
        <v>2</v>
      </c>
      <c r="J1130" s="56">
        <v>44777</v>
      </c>
    </row>
    <row r="1131" spans="4:10" ht="15.6" customHeight="1">
      <c r="D1131" s="36">
        <v>1129</v>
      </c>
      <c r="E1131" s="60">
        <v>3522</v>
      </c>
      <c r="F1131" s="61" t="s">
        <v>12811</v>
      </c>
      <c r="G1131" s="61" t="s">
        <v>11058</v>
      </c>
      <c r="H1131" s="61" t="s">
        <v>11208</v>
      </c>
      <c r="I1131" s="60">
        <v>2</v>
      </c>
      <c r="J1131" s="56">
        <v>44777</v>
      </c>
    </row>
    <row r="1132" spans="4:10" ht="15.6" customHeight="1">
      <c r="D1132" s="36">
        <v>1130</v>
      </c>
      <c r="E1132" s="60">
        <v>3336</v>
      </c>
      <c r="F1132" s="61" t="s">
        <v>12812</v>
      </c>
      <c r="G1132" s="61" t="s">
        <v>10969</v>
      </c>
      <c r="H1132" s="61" t="s">
        <v>12065</v>
      </c>
      <c r="I1132" s="60">
        <v>2</v>
      </c>
      <c r="J1132" s="56">
        <v>44778</v>
      </c>
    </row>
    <row r="1133" spans="4:10" ht="15.6" customHeight="1">
      <c r="D1133" s="36">
        <v>1131</v>
      </c>
      <c r="E1133" s="60" t="s">
        <v>12813</v>
      </c>
      <c r="F1133" s="61" t="s">
        <v>12814</v>
      </c>
      <c r="G1133" s="61" t="s">
        <v>10969</v>
      </c>
      <c r="H1133" s="61" t="s">
        <v>12065</v>
      </c>
      <c r="I1133" s="60">
        <v>2</v>
      </c>
      <c r="J1133" s="56">
        <v>44778</v>
      </c>
    </row>
    <row r="1134" spans="4:10" ht="15.6" customHeight="1">
      <c r="D1134" s="36">
        <v>1132</v>
      </c>
      <c r="E1134" s="60">
        <v>4467</v>
      </c>
      <c r="F1134" s="61" t="s">
        <v>12815</v>
      </c>
      <c r="G1134" s="61" t="s">
        <v>10969</v>
      </c>
      <c r="H1134" s="61" t="s">
        <v>11736</v>
      </c>
      <c r="I1134" s="60">
        <v>2</v>
      </c>
      <c r="J1134" s="56">
        <v>44778</v>
      </c>
    </row>
    <row r="1135" spans="4:10" ht="15.6" customHeight="1">
      <c r="D1135" s="36">
        <v>1133</v>
      </c>
      <c r="E1135" s="60">
        <v>4672</v>
      </c>
      <c r="F1135" s="61" t="s">
        <v>12816</v>
      </c>
      <c r="G1135" s="61" t="s">
        <v>10969</v>
      </c>
      <c r="H1135" s="61" t="s">
        <v>11736</v>
      </c>
      <c r="I1135" s="60">
        <v>2</v>
      </c>
      <c r="J1135" s="56">
        <v>44778</v>
      </c>
    </row>
    <row r="1136" spans="4:10" ht="15.6" customHeight="1">
      <c r="D1136" s="36">
        <v>1134</v>
      </c>
      <c r="E1136" s="60">
        <v>4920</v>
      </c>
      <c r="F1136" s="61" t="s">
        <v>12817</v>
      </c>
      <c r="G1136" s="61" t="s">
        <v>10969</v>
      </c>
      <c r="H1136" s="61" t="s">
        <v>11736</v>
      </c>
      <c r="I1136" s="60">
        <v>2</v>
      </c>
      <c r="J1136" s="56">
        <v>44778</v>
      </c>
    </row>
    <row r="1137" spans="4:10" ht="15.6" customHeight="1">
      <c r="D1137" s="36">
        <v>1135</v>
      </c>
      <c r="E1137" s="60">
        <v>3493</v>
      </c>
      <c r="F1137" s="61" t="s">
        <v>12818</v>
      </c>
      <c r="G1137" s="61" t="s">
        <v>10969</v>
      </c>
      <c r="H1137" s="61" t="s">
        <v>12065</v>
      </c>
      <c r="I1137" s="60">
        <v>2</v>
      </c>
      <c r="J1137" s="56">
        <v>44781</v>
      </c>
    </row>
    <row r="1138" spans="4:10" ht="15.6" customHeight="1">
      <c r="D1138" s="36">
        <v>1136</v>
      </c>
      <c r="E1138" s="60">
        <v>3978</v>
      </c>
      <c r="F1138" s="61" t="s">
        <v>12819</v>
      </c>
      <c r="G1138" s="61" t="s">
        <v>10969</v>
      </c>
      <c r="H1138" s="61" t="s">
        <v>12065</v>
      </c>
      <c r="I1138" s="60">
        <v>2</v>
      </c>
      <c r="J1138" s="56">
        <v>44781</v>
      </c>
    </row>
    <row r="1139" spans="4:10" ht="15.6" customHeight="1">
      <c r="D1139" s="36">
        <v>1137</v>
      </c>
      <c r="E1139" s="60" t="s">
        <v>12820</v>
      </c>
      <c r="F1139" s="61" t="s">
        <v>12821</v>
      </c>
      <c r="G1139" s="61" t="s">
        <v>10969</v>
      </c>
      <c r="H1139" s="61" t="s">
        <v>12065</v>
      </c>
      <c r="I1139" s="60">
        <v>2</v>
      </c>
      <c r="J1139" s="56">
        <v>44781</v>
      </c>
    </row>
    <row r="1140" spans="4:10" ht="15.6" customHeight="1">
      <c r="D1140" s="36">
        <v>1138</v>
      </c>
      <c r="E1140" s="60">
        <v>2853</v>
      </c>
      <c r="F1140" s="61" t="s">
        <v>12822</v>
      </c>
      <c r="G1140" s="61" t="s">
        <v>10969</v>
      </c>
      <c r="H1140" s="61" t="s">
        <v>11042</v>
      </c>
      <c r="I1140" s="60">
        <v>2</v>
      </c>
      <c r="J1140" s="56">
        <v>44781</v>
      </c>
    </row>
    <row r="1141" spans="4:10" ht="15.6" customHeight="1">
      <c r="D1141" s="36">
        <v>1139</v>
      </c>
      <c r="E1141" s="60">
        <v>3967</v>
      </c>
      <c r="F1141" s="61" t="s">
        <v>12823</v>
      </c>
      <c r="G1141" s="61" t="s">
        <v>10969</v>
      </c>
      <c r="H1141" s="61" t="s">
        <v>11042</v>
      </c>
      <c r="I1141" s="60">
        <v>2</v>
      </c>
      <c r="J1141" s="56">
        <v>44781</v>
      </c>
    </row>
    <row r="1142" spans="4:10" ht="15.6" customHeight="1">
      <c r="D1142" s="36">
        <v>1140</v>
      </c>
      <c r="E1142" s="60">
        <v>4073</v>
      </c>
      <c r="F1142" s="61" t="s">
        <v>12824</v>
      </c>
      <c r="G1142" s="61" t="s">
        <v>10969</v>
      </c>
      <c r="H1142" s="61" t="s">
        <v>11042</v>
      </c>
      <c r="I1142" s="60">
        <v>2</v>
      </c>
      <c r="J1142" s="56">
        <v>44781</v>
      </c>
    </row>
    <row r="1143" spans="4:10" ht="15.6" customHeight="1">
      <c r="D1143" s="36">
        <v>1141</v>
      </c>
      <c r="E1143" s="60">
        <v>4678</v>
      </c>
      <c r="F1143" s="61" t="s">
        <v>12825</v>
      </c>
      <c r="G1143" s="61" t="s">
        <v>11058</v>
      </c>
      <c r="H1143" s="61" t="s">
        <v>12826</v>
      </c>
      <c r="I1143" s="60">
        <v>2</v>
      </c>
      <c r="J1143" s="56">
        <v>44781</v>
      </c>
    </row>
    <row r="1144" spans="4:10" ht="15.6" customHeight="1">
      <c r="D1144" s="36">
        <v>1142</v>
      </c>
      <c r="E1144" s="60">
        <v>4669</v>
      </c>
      <c r="F1144" s="61" t="s">
        <v>12827</v>
      </c>
      <c r="G1144" s="61" t="s">
        <v>11058</v>
      </c>
      <c r="H1144" s="61" t="s">
        <v>12421</v>
      </c>
      <c r="I1144" s="60">
        <v>2</v>
      </c>
      <c r="J1144" s="56">
        <v>44781</v>
      </c>
    </row>
    <row r="1145" spans="4:10" ht="15.6" customHeight="1">
      <c r="D1145" s="36">
        <v>1143</v>
      </c>
      <c r="E1145" s="60">
        <v>4417</v>
      </c>
      <c r="F1145" s="61" t="s">
        <v>12828</v>
      </c>
      <c r="G1145" s="61" t="s">
        <v>11058</v>
      </c>
      <c r="H1145" s="61" t="s">
        <v>12829</v>
      </c>
      <c r="I1145" s="60">
        <v>2</v>
      </c>
      <c r="J1145" s="56">
        <v>44781</v>
      </c>
    </row>
    <row r="1146" spans="4:10" ht="15.6" customHeight="1">
      <c r="D1146" s="36">
        <v>1144</v>
      </c>
      <c r="E1146" s="60">
        <v>4143</v>
      </c>
      <c r="F1146" s="61" t="s">
        <v>12830</v>
      </c>
      <c r="G1146" s="61" t="s">
        <v>10969</v>
      </c>
      <c r="H1146" s="61" t="s">
        <v>12065</v>
      </c>
      <c r="I1146" s="60">
        <v>2</v>
      </c>
      <c r="J1146" s="56">
        <v>44782</v>
      </c>
    </row>
    <row r="1147" spans="4:10" ht="15.6" customHeight="1">
      <c r="D1147" s="36">
        <v>1145</v>
      </c>
      <c r="E1147" s="60">
        <v>3092</v>
      </c>
      <c r="F1147" s="61" t="s">
        <v>12831</v>
      </c>
      <c r="G1147" s="61" t="s">
        <v>10969</v>
      </c>
      <c r="H1147" s="61" t="s">
        <v>12065</v>
      </c>
      <c r="I1147" s="60">
        <v>2</v>
      </c>
      <c r="J1147" s="56">
        <v>44782</v>
      </c>
    </row>
    <row r="1148" spans="4:10" ht="15.6" customHeight="1">
      <c r="D1148" s="36">
        <v>1146</v>
      </c>
      <c r="E1148" s="60">
        <v>4365</v>
      </c>
      <c r="F1148" s="61" t="s">
        <v>12832</v>
      </c>
      <c r="G1148" s="61" t="s">
        <v>10969</v>
      </c>
      <c r="H1148" s="61" t="s">
        <v>12065</v>
      </c>
      <c r="I1148" s="60">
        <v>2</v>
      </c>
      <c r="J1148" s="56">
        <v>44782</v>
      </c>
    </row>
    <row r="1149" spans="4:10" ht="15.6" customHeight="1">
      <c r="D1149" s="36">
        <v>1147</v>
      </c>
      <c r="E1149" s="60">
        <v>2777</v>
      </c>
      <c r="F1149" s="61" t="s">
        <v>12833</v>
      </c>
      <c r="G1149" s="61" t="s">
        <v>10969</v>
      </c>
      <c r="H1149" s="61" t="s">
        <v>12065</v>
      </c>
      <c r="I1149" s="60">
        <v>2</v>
      </c>
      <c r="J1149" s="56">
        <v>44782</v>
      </c>
    </row>
    <row r="1150" spans="4:10" ht="15.6" customHeight="1">
      <c r="D1150" s="36">
        <v>1148</v>
      </c>
      <c r="E1150" s="60">
        <v>4359</v>
      </c>
      <c r="F1150" s="61" t="s">
        <v>12834</v>
      </c>
      <c r="G1150" s="61" t="s">
        <v>10969</v>
      </c>
      <c r="H1150" s="61" t="s">
        <v>12065</v>
      </c>
      <c r="I1150" s="60">
        <v>2</v>
      </c>
      <c r="J1150" s="56">
        <v>44782</v>
      </c>
    </row>
    <row r="1151" spans="4:10" ht="15.6" customHeight="1">
      <c r="D1151" s="36">
        <v>1149</v>
      </c>
      <c r="E1151" s="60" t="s">
        <v>12835</v>
      </c>
      <c r="F1151" s="61" t="s">
        <v>12836</v>
      </c>
      <c r="G1151" s="61" t="s">
        <v>10969</v>
      </c>
      <c r="H1151" s="61" t="s">
        <v>11042</v>
      </c>
      <c r="I1151" s="60">
        <v>2</v>
      </c>
      <c r="J1151" s="56">
        <v>44782</v>
      </c>
    </row>
    <row r="1152" spans="4:10" ht="15.6" customHeight="1">
      <c r="D1152" s="36">
        <v>1150</v>
      </c>
      <c r="E1152" s="60">
        <v>4619</v>
      </c>
      <c r="F1152" s="61" t="s">
        <v>12837</v>
      </c>
      <c r="G1152" s="61" t="s">
        <v>10969</v>
      </c>
      <c r="H1152" s="61" t="s">
        <v>11042</v>
      </c>
      <c r="I1152" s="60">
        <v>2</v>
      </c>
      <c r="J1152" s="56">
        <v>44782</v>
      </c>
    </row>
    <row r="1153" spans="4:10" ht="15.6" customHeight="1">
      <c r="D1153" s="36">
        <v>1151</v>
      </c>
      <c r="E1153" s="60">
        <v>4756</v>
      </c>
      <c r="F1153" s="61" t="s">
        <v>12838</v>
      </c>
      <c r="G1153" s="61" t="s">
        <v>10969</v>
      </c>
      <c r="H1153" s="61" t="s">
        <v>11042</v>
      </c>
      <c r="I1153" s="60">
        <v>2</v>
      </c>
      <c r="J1153" s="56">
        <v>44782</v>
      </c>
    </row>
    <row r="1154" spans="4:10" ht="15.6" customHeight="1">
      <c r="D1154" s="36">
        <v>1152</v>
      </c>
      <c r="E1154" s="60">
        <v>4555</v>
      </c>
      <c r="F1154" s="61" t="s">
        <v>12839</v>
      </c>
      <c r="G1154" s="61" t="s">
        <v>11058</v>
      </c>
      <c r="H1154" s="61" t="s">
        <v>12840</v>
      </c>
      <c r="I1154" s="60">
        <v>2</v>
      </c>
      <c r="J1154" s="56">
        <v>44782</v>
      </c>
    </row>
    <row r="1155" spans="4:10" ht="15.6" customHeight="1">
      <c r="D1155" s="36">
        <v>1153</v>
      </c>
      <c r="E1155" s="60">
        <v>4976</v>
      </c>
      <c r="F1155" s="61" t="s">
        <v>12841</v>
      </c>
      <c r="G1155" s="61" t="s">
        <v>11074</v>
      </c>
      <c r="H1155" s="61" t="s">
        <v>12842</v>
      </c>
      <c r="I1155" s="60">
        <v>2</v>
      </c>
      <c r="J1155" s="56">
        <v>44782</v>
      </c>
    </row>
    <row r="1156" spans="4:10" ht="15.6" customHeight="1">
      <c r="D1156" s="36">
        <v>1154</v>
      </c>
      <c r="E1156" s="60">
        <v>2017</v>
      </c>
      <c r="F1156" s="61" t="s">
        <v>12843</v>
      </c>
      <c r="G1156" s="61" t="s">
        <v>10969</v>
      </c>
      <c r="H1156" s="61" t="s">
        <v>11044</v>
      </c>
      <c r="I1156" s="60">
        <v>2</v>
      </c>
      <c r="J1156" s="56">
        <v>44783</v>
      </c>
    </row>
    <row r="1157" spans="4:10" ht="15.6" customHeight="1">
      <c r="D1157" s="36">
        <v>1155</v>
      </c>
      <c r="E1157" s="60">
        <v>3619</v>
      </c>
      <c r="F1157" s="61" t="s">
        <v>12844</v>
      </c>
      <c r="G1157" s="61" t="s">
        <v>10969</v>
      </c>
      <c r="H1157" s="61" t="s">
        <v>11044</v>
      </c>
      <c r="I1157" s="60">
        <v>2</v>
      </c>
      <c r="J1157" s="56">
        <v>44783</v>
      </c>
    </row>
    <row r="1158" spans="4:10" ht="15.6" customHeight="1">
      <c r="D1158" s="36">
        <v>1156</v>
      </c>
      <c r="E1158" s="60">
        <v>2279</v>
      </c>
      <c r="F1158" s="61" t="s">
        <v>12845</v>
      </c>
      <c r="G1158" s="61" t="s">
        <v>10969</v>
      </c>
      <c r="H1158" s="61" t="s">
        <v>11044</v>
      </c>
      <c r="I1158" s="60">
        <v>2</v>
      </c>
      <c r="J1158" s="56">
        <v>44783</v>
      </c>
    </row>
    <row r="1159" spans="4:10" ht="15.6" customHeight="1">
      <c r="D1159" s="36">
        <v>1157</v>
      </c>
      <c r="E1159" s="60">
        <v>4289</v>
      </c>
      <c r="F1159" s="61" t="s">
        <v>12846</v>
      </c>
      <c r="G1159" s="61" t="s">
        <v>10969</v>
      </c>
      <c r="H1159" s="61" t="s">
        <v>10</v>
      </c>
      <c r="I1159" s="60">
        <v>2</v>
      </c>
      <c r="J1159" s="56">
        <v>44783</v>
      </c>
    </row>
    <row r="1160" spans="4:10" ht="15.6" customHeight="1">
      <c r="D1160" s="36">
        <v>1158</v>
      </c>
      <c r="E1160" s="60">
        <v>4859</v>
      </c>
      <c r="F1160" s="61" t="s">
        <v>12847</v>
      </c>
      <c r="G1160" s="61" t="s">
        <v>10969</v>
      </c>
      <c r="H1160" s="61" t="s">
        <v>11042</v>
      </c>
      <c r="I1160" s="60">
        <v>2</v>
      </c>
      <c r="J1160" s="56">
        <v>44783</v>
      </c>
    </row>
    <row r="1161" spans="4:10" ht="15.6" customHeight="1">
      <c r="D1161" s="36">
        <v>1159</v>
      </c>
      <c r="E1161" s="60">
        <v>4534</v>
      </c>
      <c r="F1161" s="61" t="s">
        <v>12848</v>
      </c>
      <c r="G1161" s="61" t="s">
        <v>10969</v>
      </c>
      <c r="H1161" s="61" t="s">
        <v>11042</v>
      </c>
      <c r="I1161" s="60">
        <v>2</v>
      </c>
      <c r="J1161" s="56">
        <v>44783</v>
      </c>
    </row>
    <row r="1162" spans="4:10" ht="15.6" customHeight="1">
      <c r="D1162" s="36">
        <v>1160</v>
      </c>
      <c r="E1162" s="60">
        <v>4907</v>
      </c>
      <c r="F1162" s="61" t="s">
        <v>12849</v>
      </c>
      <c r="G1162" s="61" t="s">
        <v>10969</v>
      </c>
      <c r="H1162" s="61" t="s">
        <v>11042</v>
      </c>
      <c r="I1162" s="60">
        <v>2</v>
      </c>
      <c r="J1162" s="56">
        <v>44783</v>
      </c>
    </row>
    <row r="1163" spans="4:10" ht="15.6" customHeight="1">
      <c r="D1163" s="36">
        <v>1161</v>
      </c>
      <c r="E1163" s="60">
        <v>2276</v>
      </c>
      <c r="F1163" s="61" t="s">
        <v>12850</v>
      </c>
      <c r="G1163" s="61" t="s">
        <v>11040</v>
      </c>
      <c r="H1163" s="61" t="s">
        <v>11295</v>
      </c>
      <c r="I1163" s="60">
        <v>2</v>
      </c>
      <c r="J1163" s="56">
        <v>44783</v>
      </c>
    </row>
    <row r="1164" spans="4:10" ht="15.6" customHeight="1">
      <c r="D1164" s="36">
        <v>1162</v>
      </c>
      <c r="E1164" s="60" t="s">
        <v>12851</v>
      </c>
      <c r="F1164" s="61" t="s">
        <v>12852</v>
      </c>
      <c r="G1164" s="61" t="s">
        <v>11040</v>
      </c>
      <c r="H1164" s="61" t="s">
        <v>11295</v>
      </c>
      <c r="I1164" s="60">
        <v>2</v>
      </c>
      <c r="J1164" s="56">
        <v>44783</v>
      </c>
    </row>
    <row r="1165" spans="4:10" ht="15.6" customHeight="1">
      <c r="D1165" s="36">
        <v>1163</v>
      </c>
      <c r="E1165" s="60">
        <v>2295</v>
      </c>
      <c r="F1165" s="61" t="s">
        <v>12853</v>
      </c>
      <c r="G1165" s="61" t="s">
        <v>10969</v>
      </c>
      <c r="H1165" s="61" t="s">
        <v>12065</v>
      </c>
      <c r="I1165" s="60">
        <v>2</v>
      </c>
      <c r="J1165" s="56">
        <v>44784</v>
      </c>
    </row>
    <row r="1166" spans="4:10" ht="15.6" customHeight="1">
      <c r="D1166" s="36">
        <v>1164</v>
      </c>
      <c r="E1166" s="60">
        <v>3478</v>
      </c>
      <c r="F1166" s="61" t="s">
        <v>12854</v>
      </c>
      <c r="G1166" s="61" t="s">
        <v>10969</v>
      </c>
      <c r="H1166" s="61" t="s">
        <v>11044</v>
      </c>
      <c r="I1166" s="60">
        <v>2</v>
      </c>
      <c r="J1166" s="56">
        <v>44784</v>
      </c>
    </row>
    <row r="1167" spans="4:10" ht="15.6" customHeight="1">
      <c r="D1167" s="36">
        <v>1165</v>
      </c>
      <c r="E1167" s="60">
        <v>4275</v>
      </c>
      <c r="F1167" s="61" t="s">
        <v>12855</v>
      </c>
      <c r="G1167" s="61" t="s">
        <v>10969</v>
      </c>
      <c r="H1167" s="61" t="s">
        <v>11044</v>
      </c>
      <c r="I1167" s="60">
        <v>2</v>
      </c>
      <c r="J1167" s="56">
        <v>44784</v>
      </c>
    </row>
    <row r="1168" spans="4:10" ht="15.6" customHeight="1">
      <c r="D1168" s="36">
        <v>1166</v>
      </c>
      <c r="E1168" s="60" t="s">
        <v>12856</v>
      </c>
      <c r="F1168" s="61" t="s">
        <v>12857</v>
      </c>
      <c r="G1168" s="61" t="s">
        <v>10969</v>
      </c>
      <c r="H1168" s="61" t="s">
        <v>11042</v>
      </c>
      <c r="I1168" s="60">
        <v>2</v>
      </c>
      <c r="J1168" s="56">
        <v>44784</v>
      </c>
    </row>
    <row r="1169" spans="4:10" ht="15.6" customHeight="1">
      <c r="D1169" s="36">
        <v>1167</v>
      </c>
      <c r="E1169" s="60" t="s">
        <v>595</v>
      </c>
      <c r="F1169" s="61" t="s">
        <v>12858</v>
      </c>
      <c r="G1169" s="61" t="s">
        <v>10969</v>
      </c>
      <c r="H1169" s="61" t="s">
        <v>11042</v>
      </c>
      <c r="I1169" s="60">
        <v>2</v>
      </c>
      <c r="J1169" s="56">
        <v>44784</v>
      </c>
    </row>
    <row r="1170" spans="4:10" ht="15.6" customHeight="1">
      <c r="D1170" s="36">
        <v>1168</v>
      </c>
      <c r="E1170" s="60" t="s">
        <v>12859</v>
      </c>
      <c r="F1170" s="61" t="s">
        <v>12860</v>
      </c>
      <c r="G1170" s="61" t="s">
        <v>10969</v>
      </c>
      <c r="H1170" s="61" t="s">
        <v>11042</v>
      </c>
      <c r="I1170" s="60">
        <v>2</v>
      </c>
      <c r="J1170" s="56">
        <v>44784</v>
      </c>
    </row>
    <row r="1171" spans="4:10" ht="15.6" customHeight="1">
      <c r="D1171" s="36">
        <v>1169</v>
      </c>
      <c r="E1171" s="60">
        <v>2210</v>
      </c>
      <c r="F1171" s="61" t="s">
        <v>12861</v>
      </c>
      <c r="G1171" s="61" t="s">
        <v>11040</v>
      </c>
      <c r="H1171" s="61" t="s">
        <v>11295</v>
      </c>
      <c r="I1171" s="60">
        <v>2</v>
      </c>
      <c r="J1171" s="56">
        <v>44784</v>
      </c>
    </row>
    <row r="1172" spans="4:10" ht="15.6" customHeight="1">
      <c r="D1172" s="36">
        <v>1170</v>
      </c>
      <c r="E1172" s="60" t="s">
        <v>12862</v>
      </c>
      <c r="F1172" s="61" t="s">
        <v>12863</v>
      </c>
      <c r="G1172" s="61" t="s">
        <v>11040</v>
      </c>
      <c r="H1172" s="61" t="s">
        <v>11295</v>
      </c>
      <c r="I1172" s="60">
        <v>2</v>
      </c>
      <c r="J1172" s="56">
        <v>44784</v>
      </c>
    </row>
    <row r="1173" spans="4:10" ht="15.6" customHeight="1">
      <c r="D1173" s="36">
        <v>1171</v>
      </c>
      <c r="E1173" s="60">
        <v>2819</v>
      </c>
      <c r="F1173" s="61" t="s">
        <v>12864</v>
      </c>
      <c r="G1173" s="61" t="s">
        <v>10969</v>
      </c>
      <c r="H1173" s="61" t="s">
        <v>11044</v>
      </c>
      <c r="I1173" s="60">
        <v>2</v>
      </c>
      <c r="J1173" s="56">
        <v>44785</v>
      </c>
    </row>
    <row r="1174" spans="4:10" ht="15.6" customHeight="1">
      <c r="D1174" s="36">
        <v>1172</v>
      </c>
      <c r="E1174" s="60">
        <v>4587</v>
      </c>
      <c r="F1174" s="61" t="s">
        <v>12865</v>
      </c>
      <c r="G1174" s="61" t="s">
        <v>10969</v>
      </c>
      <c r="H1174" s="61" t="s">
        <v>11044</v>
      </c>
      <c r="I1174" s="60">
        <v>2</v>
      </c>
      <c r="J1174" s="56">
        <v>44785</v>
      </c>
    </row>
    <row r="1175" spans="4:10" ht="15.6" customHeight="1">
      <c r="D1175" s="36">
        <v>1173</v>
      </c>
      <c r="E1175" s="60">
        <v>3276</v>
      </c>
      <c r="F1175" s="61" t="s">
        <v>12866</v>
      </c>
      <c r="G1175" s="61" t="s">
        <v>10969</v>
      </c>
      <c r="H1175" s="61" t="s">
        <v>11044</v>
      </c>
      <c r="I1175" s="60">
        <v>2</v>
      </c>
      <c r="J1175" s="56">
        <v>44785</v>
      </c>
    </row>
    <row r="1176" spans="4:10" ht="15.6" customHeight="1">
      <c r="D1176" s="36">
        <v>1174</v>
      </c>
      <c r="E1176" s="60">
        <v>3119</v>
      </c>
      <c r="F1176" s="61" t="s">
        <v>12867</v>
      </c>
      <c r="G1176" s="61" t="s">
        <v>10969</v>
      </c>
      <c r="H1176" s="61" t="s">
        <v>11044</v>
      </c>
      <c r="I1176" s="60">
        <v>2</v>
      </c>
      <c r="J1176" s="56">
        <v>44785</v>
      </c>
    </row>
    <row r="1177" spans="4:10" ht="15.6" customHeight="1">
      <c r="D1177" s="36">
        <v>1175</v>
      </c>
      <c r="E1177" s="60">
        <v>4879</v>
      </c>
      <c r="F1177" s="61" t="s">
        <v>12868</v>
      </c>
      <c r="G1177" s="61" t="s">
        <v>10986</v>
      </c>
      <c r="H1177" s="61" t="s">
        <v>12869</v>
      </c>
      <c r="I1177" s="60">
        <v>2</v>
      </c>
      <c r="J1177" s="56">
        <v>44785</v>
      </c>
    </row>
    <row r="1178" spans="4:10" ht="15.6" customHeight="1">
      <c r="D1178" s="36">
        <v>1176</v>
      </c>
      <c r="E1178" s="60">
        <v>4582</v>
      </c>
      <c r="F1178" s="61" t="s">
        <v>12870</v>
      </c>
      <c r="G1178" s="61" t="s">
        <v>11058</v>
      </c>
      <c r="H1178" s="61" t="s">
        <v>12871</v>
      </c>
      <c r="I1178" s="60">
        <v>2</v>
      </c>
      <c r="J1178" s="56">
        <v>44785</v>
      </c>
    </row>
    <row r="1179" spans="4:10" ht="15.6" customHeight="1">
      <c r="D1179" s="36">
        <v>1177</v>
      </c>
      <c r="E1179" s="60">
        <v>4012</v>
      </c>
      <c r="F1179" s="61" t="s">
        <v>12872</v>
      </c>
      <c r="G1179" s="61" t="s">
        <v>11058</v>
      </c>
      <c r="H1179" s="61" t="s">
        <v>12871</v>
      </c>
      <c r="I1179" s="60">
        <v>2</v>
      </c>
      <c r="J1179" s="56">
        <v>44785</v>
      </c>
    </row>
    <row r="1180" spans="4:10" ht="15.6" customHeight="1">
      <c r="D1180" s="36">
        <v>1178</v>
      </c>
      <c r="E1180" s="60">
        <v>2834</v>
      </c>
      <c r="F1180" s="61" t="s">
        <v>12873</v>
      </c>
      <c r="G1180" s="61" t="s">
        <v>10969</v>
      </c>
      <c r="H1180" s="61" t="s">
        <v>11044</v>
      </c>
      <c r="I1180" s="60">
        <v>2</v>
      </c>
      <c r="J1180" s="56">
        <v>44788</v>
      </c>
    </row>
    <row r="1181" spans="4:10" ht="15.6" customHeight="1">
      <c r="D1181" s="36">
        <v>1179</v>
      </c>
      <c r="E1181" s="60">
        <v>2153</v>
      </c>
      <c r="F1181" s="61" t="s">
        <v>12874</v>
      </c>
      <c r="G1181" s="61" t="s">
        <v>10969</v>
      </c>
      <c r="H1181" s="61" t="s">
        <v>11044</v>
      </c>
      <c r="I1181" s="60">
        <v>2</v>
      </c>
      <c r="J1181" s="56">
        <v>44788</v>
      </c>
    </row>
    <row r="1182" spans="4:10" ht="15.6" customHeight="1">
      <c r="D1182" s="36">
        <v>1180</v>
      </c>
      <c r="E1182" s="60">
        <v>2741</v>
      </c>
      <c r="F1182" s="61" t="s">
        <v>12875</v>
      </c>
      <c r="G1182" s="61" t="s">
        <v>10969</v>
      </c>
      <c r="H1182" s="61" t="s">
        <v>11044</v>
      </c>
      <c r="I1182" s="60">
        <v>2</v>
      </c>
      <c r="J1182" s="56">
        <v>44788</v>
      </c>
    </row>
    <row r="1183" spans="4:10" ht="15.6" customHeight="1">
      <c r="D1183" s="36">
        <v>1181</v>
      </c>
      <c r="E1183" s="60" t="s">
        <v>12876</v>
      </c>
      <c r="F1183" s="61" t="s">
        <v>12877</v>
      </c>
      <c r="G1183" s="61" t="s">
        <v>10969</v>
      </c>
      <c r="H1183" s="61" t="s">
        <v>11042</v>
      </c>
      <c r="I1183" s="60">
        <v>2</v>
      </c>
      <c r="J1183" s="56">
        <v>44788</v>
      </c>
    </row>
    <row r="1184" spans="4:10" ht="15.6" customHeight="1">
      <c r="D1184" s="36">
        <v>1182</v>
      </c>
      <c r="E1184" s="60">
        <v>2170</v>
      </c>
      <c r="F1184" s="61" t="s">
        <v>12878</v>
      </c>
      <c r="G1184" s="61" t="s">
        <v>10969</v>
      </c>
      <c r="H1184" s="61" t="s">
        <v>11042</v>
      </c>
      <c r="I1184" s="60">
        <v>2</v>
      </c>
      <c r="J1184" s="56">
        <v>44788</v>
      </c>
    </row>
    <row r="1185" spans="4:10" ht="15.6" customHeight="1">
      <c r="D1185" s="36">
        <v>1183</v>
      </c>
      <c r="E1185" s="60">
        <v>4185</v>
      </c>
      <c r="F1185" s="61" t="s">
        <v>12879</v>
      </c>
      <c r="G1185" s="61" t="s">
        <v>11040</v>
      </c>
      <c r="H1185" s="61" t="s">
        <v>11051</v>
      </c>
      <c r="I1185" s="60">
        <v>2</v>
      </c>
      <c r="J1185" s="56">
        <v>44788</v>
      </c>
    </row>
    <row r="1186" spans="4:10" ht="15.6" customHeight="1">
      <c r="D1186" s="36">
        <v>1184</v>
      </c>
      <c r="E1186" s="60">
        <v>4805</v>
      </c>
      <c r="F1186" s="61" t="s">
        <v>12880</v>
      </c>
      <c r="G1186" s="61" t="s">
        <v>11040</v>
      </c>
      <c r="H1186" s="61" t="s">
        <v>11051</v>
      </c>
      <c r="I1186" s="60">
        <v>2</v>
      </c>
      <c r="J1186" s="56">
        <v>44788</v>
      </c>
    </row>
    <row r="1187" spans="4:10" ht="15.6" customHeight="1">
      <c r="D1187" s="36">
        <v>1185</v>
      </c>
      <c r="E1187" s="60">
        <v>2067</v>
      </c>
      <c r="F1187" s="61" t="s">
        <v>12881</v>
      </c>
      <c r="G1187" s="61" t="s">
        <v>11049</v>
      </c>
      <c r="H1187" s="61" t="s">
        <v>12882</v>
      </c>
      <c r="I1187" s="60">
        <v>2</v>
      </c>
      <c r="J1187" s="56">
        <v>44788</v>
      </c>
    </row>
    <row r="1188" spans="4:10" ht="15.6" customHeight="1">
      <c r="D1188" s="36">
        <v>1186</v>
      </c>
      <c r="E1188" s="60">
        <v>2144</v>
      </c>
      <c r="F1188" s="61" t="s">
        <v>12883</v>
      </c>
      <c r="G1188" s="61" t="s">
        <v>10969</v>
      </c>
      <c r="H1188" s="61" t="s">
        <v>11044</v>
      </c>
      <c r="I1188" s="60">
        <v>2</v>
      </c>
      <c r="J1188" s="56">
        <v>44789</v>
      </c>
    </row>
    <row r="1189" spans="4:10" ht="15.6" customHeight="1">
      <c r="D1189" s="36">
        <v>1187</v>
      </c>
      <c r="E1189" s="60">
        <v>4374</v>
      </c>
      <c r="F1189" s="61" t="s">
        <v>12884</v>
      </c>
      <c r="G1189" s="61" t="s">
        <v>10969</v>
      </c>
      <c r="H1189" s="61" t="s">
        <v>11044</v>
      </c>
      <c r="I1189" s="60">
        <v>2</v>
      </c>
      <c r="J1189" s="56">
        <v>44789</v>
      </c>
    </row>
    <row r="1190" spans="4:10" ht="15.6" customHeight="1">
      <c r="D1190" s="36">
        <v>1188</v>
      </c>
      <c r="E1190" s="60">
        <v>2336</v>
      </c>
      <c r="F1190" s="61" t="s">
        <v>12885</v>
      </c>
      <c r="G1190" s="61" t="s">
        <v>10969</v>
      </c>
      <c r="H1190" s="61" t="s">
        <v>11044</v>
      </c>
      <c r="I1190" s="60">
        <v>2</v>
      </c>
      <c r="J1190" s="56">
        <v>44789</v>
      </c>
    </row>
    <row r="1191" spans="4:10" ht="15.6" customHeight="1">
      <c r="D1191" s="36">
        <v>1189</v>
      </c>
      <c r="E1191" s="60">
        <v>4462</v>
      </c>
      <c r="F1191" s="61" t="s">
        <v>12886</v>
      </c>
      <c r="G1191" s="61" t="s">
        <v>10969</v>
      </c>
      <c r="H1191" s="61" t="s">
        <v>11044</v>
      </c>
      <c r="I1191" s="60">
        <v>2</v>
      </c>
      <c r="J1191" s="56">
        <v>44789</v>
      </c>
    </row>
    <row r="1192" spans="4:10" ht="15.6" customHeight="1">
      <c r="D1192" s="36">
        <v>1190</v>
      </c>
      <c r="E1192" s="60" t="s">
        <v>12887</v>
      </c>
      <c r="F1192" s="61" t="s">
        <v>12888</v>
      </c>
      <c r="G1192" s="61" t="s">
        <v>10969</v>
      </c>
      <c r="H1192" s="61" t="s">
        <v>11042</v>
      </c>
      <c r="I1192" s="60">
        <v>2</v>
      </c>
      <c r="J1192" s="56">
        <v>44789</v>
      </c>
    </row>
    <row r="1193" spans="4:10" ht="15.6" customHeight="1">
      <c r="D1193" s="36">
        <v>1191</v>
      </c>
      <c r="E1193" s="60">
        <v>2544</v>
      </c>
      <c r="F1193" s="61" t="s">
        <v>12889</v>
      </c>
      <c r="G1193" s="61" t="s">
        <v>10969</v>
      </c>
      <c r="H1193" s="61" t="s">
        <v>11042</v>
      </c>
      <c r="I1193" s="60">
        <v>2</v>
      </c>
      <c r="J1193" s="56">
        <v>44789</v>
      </c>
    </row>
    <row r="1194" spans="4:10" ht="15.6" customHeight="1">
      <c r="D1194" s="36">
        <v>1192</v>
      </c>
      <c r="E1194" s="60">
        <v>2698</v>
      </c>
      <c r="F1194" s="61" t="s">
        <v>12890</v>
      </c>
      <c r="G1194" s="61" t="s">
        <v>10969</v>
      </c>
      <c r="H1194" s="61" t="s">
        <v>11042</v>
      </c>
      <c r="I1194" s="60">
        <v>2</v>
      </c>
      <c r="J1194" s="56">
        <v>44789</v>
      </c>
    </row>
    <row r="1195" spans="4:10" ht="15.6" customHeight="1">
      <c r="D1195" s="36">
        <v>1193</v>
      </c>
      <c r="E1195" s="60">
        <v>4775</v>
      </c>
      <c r="F1195" s="61" t="s">
        <v>12891</v>
      </c>
      <c r="G1195" s="61" t="s">
        <v>11040</v>
      </c>
      <c r="H1195" s="61" t="s">
        <v>11051</v>
      </c>
      <c r="I1195" s="60">
        <v>2</v>
      </c>
      <c r="J1195" s="56">
        <v>44789</v>
      </c>
    </row>
    <row r="1196" spans="4:10" ht="15.6" customHeight="1">
      <c r="D1196" s="36">
        <v>1194</v>
      </c>
      <c r="E1196" s="60">
        <v>3990</v>
      </c>
      <c r="F1196" s="61" t="s">
        <v>12892</v>
      </c>
      <c r="G1196" s="61" t="s">
        <v>11040</v>
      </c>
      <c r="H1196" s="61" t="s">
        <v>11051</v>
      </c>
      <c r="I1196" s="60">
        <v>2</v>
      </c>
      <c r="J1196" s="56">
        <v>44789</v>
      </c>
    </row>
    <row r="1197" spans="4:10" ht="15.6" customHeight="1">
      <c r="D1197" s="36">
        <v>1195</v>
      </c>
      <c r="E1197" s="60">
        <v>4212</v>
      </c>
      <c r="F1197" s="61" t="s">
        <v>12893</v>
      </c>
      <c r="G1197" s="61" t="s">
        <v>10997</v>
      </c>
      <c r="H1197" s="61" t="s">
        <v>12089</v>
      </c>
      <c r="I1197" s="60">
        <v>2</v>
      </c>
      <c r="J1197" s="56">
        <v>44789</v>
      </c>
    </row>
    <row r="1198" spans="4:10" ht="15.6" customHeight="1">
      <c r="D1198" s="36">
        <v>1196</v>
      </c>
      <c r="E1198" s="60">
        <v>4479</v>
      </c>
      <c r="F1198" s="61" t="s">
        <v>12894</v>
      </c>
      <c r="G1198" s="61" t="s">
        <v>10969</v>
      </c>
      <c r="H1198" s="61" t="s">
        <v>11044</v>
      </c>
      <c r="I1198" s="60">
        <v>2</v>
      </c>
      <c r="J1198" s="56">
        <v>44790</v>
      </c>
    </row>
    <row r="1199" spans="4:10" ht="15.6" customHeight="1">
      <c r="D1199" s="36">
        <v>1197</v>
      </c>
      <c r="E1199" s="60">
        <v>3099</v>
      </c>
      <c r="F1199" s="61" t="s">
        <v>12895</v>
      </c>
      <c r="G1199" s="61" t="s">
        <v>10969</v>
      </c>
      <c r="H1199" s="61" t="s">
        <v>11044</v>
      </c>
      <c r="I1199" s="60">
        <v>2</v>
      </c>
      <c r="J1199" s="56">
        <v>44790</v>
      </c>
    </row>
    <row r="1200" spans="4:10" ht="15.6" customHeight="1">
      <c r="D1200" s="36">
        <v>1198</v>
      </c>
      <c r="E1200" s="60">
        <v>4602</v>
      </c>
      <c r="F1200" s="61" t="s">
        <v>12896</v>
      </c>
      <c r="G1200" s="61" t="s">
        <v>10969</v>
      </c>
      <c r="H1200" s="61" t="s">
        <v>11044</v>
      </c>
      <c r="I1200" s="60">
        <v>2</v>
      </c>
      <c r="J1200" s="56">
        <v>44790</v>
      </c>
    </row>
    <row r="1201" spans="4:10" ht="15.6" customHeight="1">
      <c r="D1201" s="36">
        <v>1199</v>
      </c>
      <c r="E1201" s="60">
        <v>3456</v>
      </c>
      <c r="F1201" s="61" t="s">
        <v>12897</v>
      </c>
      <c r="G1201" s="61" t="s">
        <v>10969</v>
      </c>
      <c r="H1201" s="61" t="s">
        <v>11044</v>
      </c>
      <c r="I1201" s="60">
        <v>2</v>
      </c>
      <c r="J1201" s="56">
        <v>44790</v>
      </c>
    </row>
    <row r="1202" spans="4:10" ht="15.6" customHeight="1">
      <c r="D1202" s="36">
        <v>1200</v>
      </c>
      <c r="E1202" s="60">
        <v>2909</v>
      </c>
      <c r="F1202" s="61" t="s">
        <v>12898</v>
      </c>
      <c r="G1202" s="61" t="s">
        <v>10969</v>
      </c>
      <c r="H1202" s="61" t="s">
        <v>11042</v>
      </c>
      <c r="I1202" s="60">
        <v>2</v>
      </c>
      <c r="J1202" s="56">
        <v>44790</v>
      </c>
    </row>
    <row r="1203" spans="4:10" ht="15.6" customHeight="1">
      <c r="D1203" s="36">
        <v>1201</v>
      </c>
      <c r="E1203" s="60">
        <v>3077</v>
      </c>
      <c r="F1203" s="61" t="s">
        <v>12899</v>
      </c>
      <c r="G1203" s="61" t="s">
        <v>10969</v>
      </c>
      <c r="H1203" s="61" t="s">
        <v>11042</v>
      </c>
      <c r="I1203" s="60">
        <v>2</v>
      </c>
      <c r="J1203" s="56">
        <v>44790</v>
      </c>
    </row>
    <row r="1204" spans="4:10" ht="15.6" customHeight="1">
      <c r="D1204" s="36">
        <v>1202</v>
      </c>
      <c r="E1204" s="60">
        <v>3131</v>
      </c>
      <c r="F1204" s="61" t="s">
        <v>12900</v>
      </c>
      <c r="G1204" s="61" t="s">
        <v>10969</v>
      </c>
      <c r="H1204" s="61" t="s">
        <v>11042</v>
      </c>
      <c r="I1204" s="60">
        <v>2</v>
      </c>
      <c r="J1204" s="56">
        <v>44790</v>
      </c>
    </row>
    <row r="1205" spans="4:10" ht="15.6" customHeight="1">
      <c r="D1205" s="36">
        <v>1203</v>
      </c>
      <c r="E1205" s="60">
        <v>2572</v>
      </c>
      <c r="F1205" s="61" t="s">
        <v>12901</v>
      </c>
      <c r="G1205" s="61" t="s">
        <v>11049</v>
      </c>
      <c r="H1205" s="61" t="s">
        <v>12902</v>
      </c>
      <c r="I1205" s="60">
        <v>2</v>
      </c>
      <c r="J1205" s="56">
        <v>44790</v>
      </c>
    </row>
    <row r="1206" spans="4:10" ht="15.6" customHeight="1">
      <c r="D1206" s="36">
        <v>1204</v>
      </c>
      <c r="E1206" s="60">
        <v>4490</v>
      </c>
      <c r="F1206" s="61" t="s">
        <v>12903</v>
      </c>
      <c r="G1206" s="61" t="s">
        <v>11049</v>
      </c>
      <c r="H1206" s="61" t="s">
        <v>12902</v>
      </c>
      <c r="I1206" s="60">
        <v>2</v>
      </c>
      <c r="J1206" s="56">
        <v>44790</v>
      </c>
    </row>
    <row r="1207" spans="4:10" ht="15.6" customHeight="1">
      <c r="D1207" s="36">
        <v>1205</v>
      </c>
      <c r="E1207" s="60">
        <v>4583</v>
      </c>
      <c r="F1207" s="61" t="s">
        <v>12904</v>
      </c>
      <c r="G1207" s="61" t="s">
        <v>11049</v>
      </c>
      <c r="H1207" s="61" t="s">
        <v>12902</v>
      </c>
      <c r="I1207" s="60">
        <v>2</v>
      </c>
      <c r="J1207" s="56">
        <v>44790</v>
      </c>
    </row>
    <row r="1208" spans="4:10" ht="15.6" customHeight="1">
      <c r="D1208" s="36">
        <v>1206</v>
      </c>
      <c r="E1208" s="60">
        <v>2540</v>
      </c>
      <c r="F1208" s="61" t="s">
        <v>12905</v>
      </c>
      <c r="G1208" s="61" t="s">
        <v>10969</v>
      </c>
      <c r="H1208" s="61" t="s">
        <v>10</v>
      </c>
      <c r="I1208" s="60">
        <v>2</v>
      </c>
      <c r="J1208" s="56">
        <v>44791</v>
      </c>
    </row>
    <row r="1209" spans="4:10" ht="15.6" customHeight="1">
      <c r="D1209" s="36">
        <v>1207</v>
      </c>
      <c r="E1209" s="60">
        <v>4673</v>
      </c>
      <c r="F1209" s="61" t="s">
        <v>4152</v>
      </c>
      <c r="G1209" s="61" t="s">
        <v>10969</v>
      </c>
      <c r="H1209" s="61" t="s">
        <v>10</v>
      </c>
      <c r="I1209" s="60">
        <v>2</v>
      </c>
      <c r="J1209" s="56">
        <v>44791</v>
      </c>
    </row>
    <row r="1210" spans="4:10" ht="15.6" customHeight="1">
      <c r="D1210" s="36">
        <v>1208</v>
      </c>
      <c r="E1210" s="60">
        <v>3045</v>
      </c>
      <c r="F1210" s="61" t="s">
        <v>3587</v>
      </c>
      <c r="G1210" s="61" t="s">
        <v>10969</v>
      </c>
      <c r="H1210" s="61" t="s">
        <v>10</v>
      </c>
      <c r="I1210" s="60">
        <v>2</v>
      </c>
      <c r="J1210" s="56">
        <v>44791</v>
      </c>
    </row>
    <row r="1211" spans="4:10" ht="15.6" customHeight="1">
      <c r="D1211" s="36">
        <v>1209</v>
      </c>
      <c r="E1211" s="60">
        <v>4572</v>
      </c>
      <c r="F1211" s="61" t="s">
        <v>192</v>
      </c>
      <c r="G1211" s="61" t="s">
        <v>10969</v>
      </c>
      <c r="H1211" s="61" t="s">
        <v>10</v>
      </c>
      <c r="I1211" s="60">
        <v>2</v>
      </c>
      <c r="J1211" s="56">
        <v>44791</v>
      </c>
    </row>
    <row r="1212" spans="4:10" ht="15.6" customHeight="1">
      <c r="D1212" s="36">
        <v>1210</v>
      </c>
      <c r="E1212" s="60">
        <v>3296</v>
      </c>
      <c r="F1212" s="61" t="s">
        <v>12906</v>
      </c>
      <c r="G1212" s="61" t="s">
        <v>10969</v>
      </c>
      <c r="H1212" s="61" t="s">
        <v>11042</v>
      </c>
      <c r="I1212" s="60">
        <v>2</v>
      </c>
      <c r="J1212" s="56">
        <v>44791</v>
      </c>
    </row>
    <row r="1213" spans="4:10" ht="15.6" customHeight="1">
      <c r="D1213" s="36">
        <v>1211</v>
      </c>
      <c r="E1213" s="60">
        <v>3155</v>
      </c>
      <c r="F1213" s="61" t="s">
        <v>12907</v>
      </c>
      <c r="G1213" s="61" t="s">
        <v>10969</v>
      </c>
      <c r="H1213" s="61" t="s">
        <v>11042</v>
      </c>
      <c r="I1213" s="60">
        <v>2</v>
      </c>
      <c r="J1213" s="56">
        <v>44791</v>
      </c>
    </row>
    <row r="1214" spans="4:10" ht="15.6" customHeight="1">
      <c r="D1214" s="36">
        <v>1212</v>
      </c>
      <c r="E1214" s="60">
        <v>4595</v>
      </c>
      <c r="F1214" s="61" t="s">
        <v>12908</v>
      </c>
      <c r="G1214" s="61" t="s">
        <v>11049</v>
      </c>
      <c r="H1214" s="61" t="s">
        <v>12909</v>
      </c>
      <c r="I1214" s="60">
        <v>2</v>
      </c>
      <c r="J1214" s="56">
        <v>44791</v>
      </c>
    </row>
    <row r="1215" spans="4:10" ht="15.6" customHeight="1">
      <c r="D1215" s="36">
        <v>1213</v>
      </c>
      <c r="E1215" s="60">
        <v>4576</v>
      </c>
      <c r="F1215" s="61" t="s">
        <v>12910</v>
      </c>
      <c r="G1215" s="61" t="s">
        <v>11049</v>
      </c>
      <c r="H1215" s="61" t="s">
        <v>11252</v>
      </c>
      <c r="I1215" s="60">
        <v>2</v>
      </c>
      <c r="J1215" s="56">
        <v>44791</v>
      </c>
    </row>
    <row r="1216" spans="4:10" ht="15.6" customHeight="1">
      <c r="D1216" s="36">
        <v>1214</v>
      </c>
      <c r="E1216" s="60">
        <v>2315</v>
      </c>
      <c r="F1216" s="61" t="s">
        <v>12911</v>
      </c>
      <c r="G1216" s="61" t="s">
        <v>10969</v>
      </c>
      <c r="H1216" s="61" t="s">
        <v>10</v>
      </c>
      <c r="I1216" s="60">
        <v>2</v>
      </c>
      <c r="J1216" s="56">
        <v>44792</v>
      </c>
    </row>
    <row r="1217" spans="4:10" ht="15.6" customHeight="1">
      <c r="D1217" s="36">
        <v>1215</v>
      </c>
      <c r="E1217" s="60">
        <v>2566</v>
      </c>
      <c r="F1217" s="61" t="s">
        <v>3585</v>
      </c>
      <c r="G1217" s="61" t="s">
        <v>10969</v>
      </c>
      <c r="H1217" s="61" t="s">
        <v>10</v>
      </c>
      <c r="I1217" s="60">
        <v>2</v>
      </c>
      <c r="J1217" s="56">
        <v>44792</v>
      </c>
    </row>
    <row r="1218" spans="4:10" ht="15.6" customHeight="1">
      <c r="D1218" s="36">
        <v>1216</v>
      </c>
      <c r="E1218" s="60">
        <v>2201</v>
      </c>
      <c r="F1218" s="61" t="s">
        <v>2821</v>
      </c>
      <c r="G1218" s="61" t="s">
        <v>10969</v>
      </c>
      <c r="H1218" s="61" t="s">
        <v>10</v>
      </c>
      <c r="I1218" s="60">
        <v>2</v>
      </c>
      <c r="J1218" s="56">
        <v>44792</v>
      </c>
    </row>
    <row r="1219" spans="4:10" ht="15.6" customHeight="1">
      <c r="D1219" s="36">
        <v>1217</v>
      </c>
      <c r="E1219" s="60">
        <v>2501</v>
      </c>
      <c r="F1219" s="61" t="s">
        <v>12912</v>
      </c>
      <c r="G1219" s="61" t="s">
        <v>10969</v>
      </c>
      <c r="H1219" s="61" t="s">
        <v>10</v>
      </c>
      <c r="I1219" s="60">
        <v>2</v>
      </c>
      <c r="J1219" s="56">
        <v>44792</v>
      </c>
    </row>
    <row r="1220" spans="4:10" ht="15.6" customHeight="1">
      <c r="D1220" s="36">
        <v>1218</v>
      </c>
      <c r="E1220" s="60">
        <v>3943</v>
      </c>
      <c r="F1220" s="61" t="s">
        <v>12913</v>
      </c>
      <c r="G1220" s="61" t="s">
        <v>10969</v>
      </c>
      <c r="H1220" s="61" t="s">
        <v>12076</v>
      </c>
      <c r="I1220" s="60">
        <v>2</v>
      </c>
      <c r="J1220" s="56">
        <v>44792</v>
      </c>
    </row>
    <row r="1221" spans="4:10" ht="15.6" customHeight="1">
      <c r="D1221" s="36">
        <v>1219</v>
      </c>
      <c r="E1221" s="60">
        <v>4904</v>
      </c>
      <c r="F1221" s="61" t="s">
        <v>12914</v>
      </c>
      <c r="G1221" s="61" t="s">
        <v>10969</v>
      </c>
      <c r="H1221" s="61" t="s">
        <v>12076</v>
      </c>
      <c r="I1221" s="60">
        <v>2</v>
      </c>
      <c r="J1221" s="56">
        <v>44792</v>
      </c>
    </row>
    <row r="1222" spans="4:10" ht="15.6" customHeight="1">
      <c r="D1222" s="36">
        <v>1220</v>
      </c>
      <c r="E1222" s="60">
        <v>3881</v>
      </c>
      <c r="F1222" s="61" t="s">
        <v>4533</v>
      </c>
      <c r="G1222" s="61" t="s">
        <v>10969</v>
      </c>
      <c r="H1222" s="61" t="s">
        <v>10</v>
      </c>
      <c r="I1222" s="60">
        <v>2</v>
      </c>
      <c r="J1222" s="56">
        <v>44795</v>
      </c>
    </row>
    <row r="1223" spans="4:10" ht="15.6" customHeight="1">
      <c r="D1223" s="36">
        <v>1221</v>
      </c>
      <c r="E1223" s="60">
        <v>4852</v>
      </c>
      <c r="F1223" s="61" t="s">
        <v>2439</v>
      </c>
      <c r="G1223" s="61" t="s">
        <v>10969</v>
      </c>
      <c r="H1223" s="61" t="s">
        <v>10</v>
      </c>
      <c r="I1223" s="60">
        <v>2</v>
      </c>
      <c r="J1223" s="56">
        <v>44795</v>
      </c>
    </row>
    <row r="1224" spans="4:10" ht="15.6" customHeight="1">
      <c r="D1224" s="36">
        <v>1222</v>
      </c>
      <c r="E1224" s="60" t="s">
        <v>71</v>
      </c>
      <c r="F1224" s="61" t="s">
        <v>12915</v>
      </c>
      <c r="G1224" s="61" t="s">
        <v>10969</v>
      </c>
      <c r="H1224" s="61" t="s">
        <v>10</v>
      </c>
      <c r="I1224" s="60">
        <v>2</v>
      </c>
      <c r="J1224" s="56">
        <v>44795</v>
      </c>
    </row>
    <row r="1225" spans="4:10" ht="15.6" customHeight="1">
      <c r="D1225" s="36">
        <v>1223</v>
      </c>
      <c r="E1225" s="60">
        <v>4272</v>
      </c>
      <c r="F1225" s="61" t="s">
        <v>12916</v>
      </c>
      <c r="G1225" s="61" t="s">
        <v>10969</v>
      </c>
      <c r="H1225" s="61" t="s">
        <v>10</v>
      </c>
      <c r="I1225" s="60">
        <v>2</v>
      </c>
      <c r="J1225" s="56">
        <v>44795</v>
      </c>
    </row>
    <row r="1226" spans="4:10" ht="15.6" customHeight="1">
      <c r="D1226" s="36">
        <v>1224</v>
      </c>
      <c r="E1226" s="60">
        <v>3486</v>
      </c>
      <c r="F1226" s="61" t="s">
        <v>12917</v>
      </c>
      <c r="G1226" s="61" t="s">
        <v>10969</v>
      </c>
      <c r="H1226" s="61" t="s">
        <v>11042</v>
      </c>
      <c r="I1226" s="60">
        <v>2</v>
      </c>
      <c r="J1226" s="56">
        <v>44795</v>
      </c>
    </row>
    <row r="1227" spans="4:10" ht="15.6" customHeight="1">
      <c r="D1227" s="36">
        <v>1225</v>
      </c>
      <c r="E1227" s="60">
        <v>3455</v>
      </c>
      <c r="F1227" s="61" t="s">
        <v>12918</v>
      </c>
      <c r="G1227" s="61" t="s">
        <v>10969</v>
      </c>
      <c r="H1227" s="61" t="s">
        <v>11042</v>
      </c>
      <c r="I1227" s="60">
        <v>2</v>
      </c>
      <c r="J1227" s="56">
        <v>44795</v>
      </c>
    </row>
    <row r="1228" spans="4:10" ht="15.6" customHeight="1">
      <c r="D1228" s="36">
        <v>1226</v>
      </c>
      <c r="E1228" s="60">
        <v>2917</v>
      </c>
      <c r="F1228" s="61" t="s">
        <v>12919</v>
      </c>
      <c r="G1228" s="61" t="s">
        <v>11049</v>
      </c>
      <c r="H1228" s="61" t="s">
        <v>12920</v>
      </c>
      <c r="I1228" s="60">
        <v>2</v>
      </c>
      <c r="J1228" s="56">
        <v>44795</v>
      </c>
    </row>
    <row r="1229" spans="4:10" ht="15.6" customHeight="1">
      <c r="D1229" s="36">
        <v>1227</v>
      </c>
      <c r="E1229" s="60">
        <v>2725</v>
      </c>
      <c r="F1229" s="61" t="s">
        <v>12921</v>
      </c>
      <c r="G1229" s="61" t="s">
        <v>11049</v>
      </c>
      <c r="H1229" s="61" t="s">
        <v>12920</v>
      </c>
      <c r="I1229" s="60">
        <v>2</v>
      </c>
      <c r="J1229" s="56">
        <v>44795</v>
      </c>
    </row>
    <row r="1230" spans="4:10" ht="15.6" customHeight="1">
      <c r="D1230" s="36">
        <v>1228</v>
      </c>
      <c r="E1230" s="60">
        <v>4833</v>
      </c>
      <c r="F1230" s="61" t="s">
        <v>12922</v>
      </c>
      <c r="G1230" s="61" t="s">
        <v>11049</v>
      </c>
      <c r="H1230" s="61" t="s">
        <v>12923</v>
      </c>
      <c r="I1230" s="60">
        <v>2</v>
      </c>
      <c r="J1230" s="56">
        <v>44795</v>
      </c>
    </row>
    <row r="1231" spans="4:10" ht="15.6" customHeight="1">
      <c r="D1231" s="36">
        <v>1229</v>
      </c>
      <c r="E1231" s="60">
        <v>2255</v>
      </c>
      <c r="F1231" s="61" t="s">
        <v>12924</v>
      </c>
      <c r="G1231" s="61" t="s">
        <v>10969</v>
      </c>
      <c r="H1231" s="61" t="s">
        <v>10</v>
      </c>
      <c r="I1231" s="60">
        <v>2</v>
      </c>
      <c r="J1231" s="56">
        <v>44796</v>
      </c>
    </row>
    <row r="1232" spans="4:10" ht="15.6" customHeight="1">
      <c r="D1232" s="36">
        <v>1230</v>
      </c>
      <c r="E1232" s="60">
        <v>4601</v>
      </c>
      <c r="F1232" s="61" t="s">
        <v>3590</v>
      </c>
      <c r="G1232" s="61" t="s">
        <v>10969</v>
      </c>
      <c r="H1232" s="61" t="s">
        <v>10</v>
      </c>
      <c r="I1232" s="60">
        <v>2</v>
      </c>
      <c r="J1232" s="56">
        <v>44796</v>
      </c>
    </row>
    <row r="1233" spans="4:10" ht="15.6" customHeight="1">
      <c r="D1233" s="36">
        <v>1231</v>
      </c>
      <c r="E1233" s="60">
        <v>2622</v>
      </c>
      <c r="F1233" s="61" t="s">
        <v>12925</v>
      </c>
      <c r="G1233" s="61" t="s">
        <v>10969</v>
      </c>
      <c r="H1233" s="61" t="s">
        <v>10</v>
      </c>
      <c r="I1233" s="60">
        <v>2</v>
      </c>
      <c r="J1233" s="56">
        <v>44796</v>
      </c>
    </row>
    <row r="1234" spans="4:10" ht="15.6" customHeight="1">
      <c r="D1234" s="36">
        <v>1232</v>
      </c>
      <c r="E1234" s="60">
        <v>2482</v>
      </c>
      <c r="F1234" s="61" t="s">
        <v>12926</v>
      </c>
      <c r="G1234" s="61" t="s">
        <v>10969</v>
      </c>
      <c r="H1234" s="61" t="s">
        <v>10</v>
      </c>
      <c r="I1234" s="60">
        <v>2</v>
      </c>
      <c r="J1234" s="56">
        <v>44796</v>
      </c>
    </row>
    <row r="1235" spans="4:10" ht="15.6" customHeight="1">
      <c r="D1235" s="36">
        <v>1233</v>
      </c>
      <c r="E1235" s="60">
        <v>3578</v>
      </c>
      <c r="F1235" s="61" t="s">
        <v>12927</v>
      </c>
      <c r="G1235" s="61" t="s">
        <v>10969</v>
      </c>
      <c r="H1235" s="61" t="s">
        <v>11042</v>
      </c>
      <c r="I1235" s="60">
        <v>2</v>
      </c>
      <c r="J1235" s="56">
        <v>44796</v>
      </c>
    </row>
    <row r="1236" spans="4:10" ht="15.6" customHeight="1">
      <c r="D1236" s="36">
        <v>1234</v>
      </c>
      <c r="E1236" s="60">
        <v>4201</v>
      </c>
      <c r="F1236" s="61" t="s">
        <v>12928</v>
      </c>
      <c r="G1236" s="61" t="s">
        <v>10969</v>
      </c>
      <c r="H1236" s="61" t="s">
        <v>11042</v>
      </c>
      <c r="I1236" s="60">
        <v>2</v>
      </c>
      <c r="J1236" s="56">
        <v>44796</v>
      </c>
    </row>
    <row r="1237" spans="4:10" ht="15.6" customHeight="1">
      <c r="D1237" s="36">
        <v>1235</v>
      </c>
      <c r="E1237" s="60">
        <v>4238</v>
      </c>
      <c r="F1237" s="61" t="s">
        <v>12929</v>
      </c>
      <c r="G1237" s="61" t="s">
        <v>11049</v>
      </c>
      <c r="H1237" s="61" t="s">
        <v>11252</v>
      </c>
      <c r="I1237" s="60">
        <v>2</v>
      </c>
      <c r="J1237" s="56">
        <v>44796</v>
      </c>
    </row>
    <row r="1238" spans="4:10" ht="15.6" customHeight="1">
      <c r="D1238" s="36">
        <v>1236</v>
      </c>
      <c r="E1238" s="60">
        <v>3290</v>
      </c>
      <c r="F1238" s="61" t="s">
        <v>12930</v>
      </c>
      <c r="G1238" s="61" t="s">
        <v>11049</v>
      </c>
      <c r="H1238" s="61" t="s">
        <v>12931</v>
      </c>
      <c r="I1238" s="60">
        <v>2</v>
      </c>
      <c r="J1238" s="56">
        <v>44796</v>
      </c>
    </row>
    <row r="1239" spans="4:10" ht="15.6" customHeight="1">
      <c r="D1239" s="36">
        <v>1237</v>
      </c>
      <c r="E1239" s="60">
        <v>2145</v>
      </c>
      <c r="F1239" s="61" t="s">
        <v>12932</v>
      </c>
      <c r="G1239" s="61" t="s">
        <v>10969</v>
      </c>
      <c r="H1239" s="61" t="s">
        <v>11044</v>
      </c>
      <c r="I1239" s="60">
        <v>2</v>
      </c>
      <c r="J1239" s="56">
        <v>44797</v>
      </c>
    </row>
    <row r="1240" spans="4:10" ht="15.6" customHeight="1">
      <c r="D1240" s="36">
        <v>1238</v>
      </c>
      <c r="E1240" s="60">
        <v>2948</v>
      </c>
      <c r="F1240" s="61" t="s">
        <v>12933</v>
      </c>
      <c r="G1240" s="61" t="s">
        <v>10969</v>
      </c>
      <c r="H1240" s="61" t="s">
        <v>11042</v>
      </c>
      <c r="I1240" s="60">
        <v>2</v>
      </c>
      <c r="J1240" s="56">
        <v>44797</v>
      </c>
    </row>
    <row r="1241" spans="4:10" ht="15.6" customHeight="1">
      <c r="D1241" s="36">
        <v>1239</v>
      </c>
      <c r="E1241" s="60">
        <v>2401</v>
      </c>
      <c r="F1241" s="61" t="s">
        <v>12934</v>
      </c>
      <c r="G1241" s="61" t="s">
        <v>10969</v>
      </c>
      <c r="H1241" s="61" t="s">
        <v>10</v>
      </c>
      <c r="I1241" s="60">
        <v>2</v>
      </c>
      <c r="J1241" s="56">
        <v>44797</v>
      </c>
    </row>
    <row r="1242" spans="4:10" ht="15.6" customHeight="1">
      <c r="D1242" s="36">
        <v>1240</v>
      </c>
      <c r="E1242" s="60">
        <v>4342</v>
      </c>
      <c r="F1242" s="61" t="s">
        <v>12935</v>
      </c>
      <c r="G1242" s="61" t="s">
        <v>10969</v>
      </c>
      <c r="H1242" s="61" t="s">
        <v>10</v>
      </c>
      <c r="I1242" s="60">
        <v>2</v>
      </c>
      <c r="J1242" s="56">
        <v>44797</v>
      </c>
    </row>
    <row r="1243" spans="4:10" ht="15.6" customHeight="1">
      <c r="D1243" s="36">
        <v>1241</v>
      </c>
      <c r="E1243" s="60">
        <v>2988</v>
      </c>
      <c r="F1243" s="61" t="s">
        <v>11021</v>
      </c>
      <c r="G1243" s="61" t="s">
        <v>10969</v>
      </c>
      <c r="H1243" s="61" t="s">
        <v>10</v>
      </c>
      <c r="I1243" s="60">
        <v>2</v>
      </c>
      <c r="J1243" s="56">
        <v>44797</v>
      </c>
    </row>
    <row r="1244" spans="4:10" ht="15.6" customHeight="1">
      <c r="D1244" s="36">
        <v>1242</v>
      </c>
      <c r="E1244" s="60">
        <v>4187</v>
      </c>
      <c r="F1244" s="61" t="s">
        <v>12936</v>
      </c>
      <c r="G1244" s="61" t="s">
        <v>10969</v>
      </c>
      <c r="H1244" s="61" t="s">
        <v>11042</v>
      </c>
      <c r="I1244" s="60">
        <v>2</v>
      </c>
      <c r="J1244" s="56">
        <v>44797</v>
      </c>
    </row>
    <row r="1245" spans="4:10" ht="15.6" customHeight="1">
      <c r="D1245" s="36">
        <v>1243</v>
      </c>
      <c r="E1245" s="60">
        <v>4322</v>
      </c>
      <c r="F1245" s="61" t="s">
        <v>12937</v>
      </c>
      <c r="G1245" s="61" t="s">
        <v>10969</v>
      </c>
      <c r="H1245" s="61" t="s">
        <v>11042</v>
      </c>
      <c r="I1245" s="60">
        <v>2</v>
      </c>
      <c r="J1245" s="56">
        <v>44797</v>
      </c>
    </row>
    <row r="1246" spans="4:10" ht="15.6" customHeight="1">
      <c r="D1246" s="36">
        <v>1244</v>
      </c>
      <c r="E1246" s="60">
        <v>4901</v>
      </c>
      <c r="F1246" s="61" t="s">
        <v>12938</v>
      </c>
      <c r="G1246" s="61" t="s">
        <v>11049</v>
      </c>
      <c r="H1246" s="61" t="s">
        <v>11705</v>
      </c>
      <c r="I1246" s="60">
        <v>2</v>
      </c>
      <c r="J1246" s="56">
        <v>44797</v>
      </c>
    </row>
    <row r="1247" spans="4:10" ht="15.6" customHeight="1">
      <c r="D1247" s="36">
        <v>1245</v>
      </c>
      <c r="E1247" s="60">
        <v>2462</v>
      </c>
      <c r="F1247" s="61" t="s">
        <v>12939</v>
      </c>
      <c r="G1247" s="61" t="s">
        <v>11049</v>
      </c>
      <c r="H1247" s="61" t="s">
        <v>11705</v>
      </c>
      <c r="I1247" s="60">
        <v>2</v>
      </c>
      <c r="J1247" s="56">
        <v>44797</v>
      </c>
    </row>
    <row r="1248" spans="4:10" ht="15.6" customHeight="1">
      <c r="D1248" s="36">
        <v>1246</v>
      </c>
      <c r="E1248" s="60">
        <v>3880</v>
      </c>
      <c r="F1248" s="61" t="s">
        <v>3588</v>
      </c>
      <c r="G1248" s="61" t="s">
        <v>10969</v>
      </c>
      <c r="H1248" s="61" t="s">
        <v>10</v>
      </c>
      <c r="I1248" s="60">
        <v>2</v>
      </c>
      <c r="J1248" s="56">
        <v>44798</v>
      </c>
    </row>
    <row r="1249" spans="4:10" ht="15.6" customHeight="1">
      <c r="D1249" s="36">
        <v>1247</v>
      </c>
      <c r="E1249" s="60">
        <v>2322</v>
      </c>
      <c r="F1249" s="61" t="s">
        <v>12940</v>
      </c>
      <c r="G1249" s="61" t="s">
        <v>10969</v>
      </c>
      <c r="H1249" s="61" t="s">
        <v>10</v>
      </c>
      <c r="I1249" s="60">
        <v>2</v>
      </c>
      <c r="J1249" s="56">
        <v>44798</v>
      </c>
    </row>
    <row r="1250" spans="4:10" ht="15.6" customHeight="1">
      <c r="D1250" s="36">
        <v>1248</v>
      </c>
      <c r="E1250" s="60">
        <v>3556</v>
      </c>
      <c r="F1250" s="61" t="s">
        <v>4757</v>
      </c>
      <c r="G1250" s="61" t="s">
        <v>10969</v>
      </c>
      <c r="H1250" s="61" t="s">
        <v>10</v>
      </c>
      <c r="I1250" s="60">
        <v>2</v>
      </c>
      <c r="J1250" s="56">
        <v>44798</v>
      </c>
    </row>
    <row r="1251" spans="4:10" ht="15.6" customHeight="1">
      <c r="D1251" s="36">
        <v>1249</v>
      </c>
      <c r="E1251" s="60">
        <v>4389</v>
      </c>
      <c r="F1251" s="61" t="s">
        <v>12941</v>
      </c>
      <c r="G1251" s="61" t="s">
        <v>10969</v>
      </c>
      <c r="H1251" s="61" t="s">
        <v>11042</v>
      </c>
      <c r="I1251" s="60">
        <v>2</v>
      </c>
      <c r="J1251" s="56">
        <v>44798</v>
      </c>
    </row>
    <row r="1252" spans="4:10" ht="15.6" customHeight="1">
      <c r="D1252" s="36">
        <v>1250</v>
      </c>
      <c r="E1252" s="60">
        <v>4430</v>
      </c>
      <c r="F1252" s="61" t="s">
        <v>12942</v>
      </c>
      <c r="G1252" s="61" t="s">
        <v>10969</v>
      </c>
      <c r="H1252" s="61" t="s">
        <v>11042</v>
      </c>
      <c r="I1252" s="60">
        <v>2</v>
      </c>
      <c r="J1252" s="56">
        <v>44798</v>
      </c>
    </row>
    <row r="1253" spans="4:10" ht="15.6" customHeight="1">
      <c r="D1253" s="36">
        <v>1251</v>
      </c>
      <c r="E1253" s="60">
        <v>2417</v>
      </c>
      <c r="F1253" s="61" t="s">
        <v>12943</v>
      </c>
      <c r="G1253" s="61" t="s">
        <v>11049</v>
      </c>
      <c r="H1253" s="61" t="s">
        <v>12944</v>
      </c>
      <c r="I1253" s="60">
        <v>2</v>
      </c>
      <c r="J1253" s="56">
        <v>44798</v>
      </c>
    </row>
    <row r="1254" spans="4:10" ht="15.6" customHeight="1">
      <c r="D1254" s="36">
        <v>1252</v>
      </c>
      <c r="E1254" s="60">
        <v>4394</v>
      </c>
      <c r="F1254" s="61" t="s">
        <v>12945</v>
      </c>
      <c r="G1254" s="61" t="s">
        <v>11049</v>
      </c>
      <c r="H1254" s="61" t="s">
        <v>12944</v>
      </c>
      <c r="I1254" s="60">
        <v>2</v>
      </c>
      <c r="J1254" s="56">
        <v>44798</v>
      </c>
    </row>
    <row r="1255" spans="4:10" ht="15.6" customHeight="1">
      <c r="D1255" s="36">
        <v>1253</v>
      </c>
      <c r="E1255" s="60">
        <v>3086</v>
      </c>
      <c r="F1255" s="61" t="s">
        <v>12946</v>
      </c>
      <c r="G1255" s="61" t="s">
        <v>11049</v>
      </c>
      <c r="H1255" s="61" t="s">
        <v>12947</v>
      </c>
      <c r="I1255" s="60">
        <v>2</v>
      </c>
      <c r="J1255" s="56">
        <v>44798</v>
      </c>
    </row>
    <row r="1256" spans="4:10" ht="15.6" customHeight="1">
      <c r="D1256" s="36">
        <v>1254</v>
      </c>
      <c r="E1256" s="60">
        <v>4694</v>
      </c>
      <c r="F1256" s="61" t="s">
        <v>12948</v>
      </c>
      <c r="G1256" s="61" t="s">
        <v>10969</v>
      </c>
      <c r="H1256" s="61" t="s">
        <v>11042</v>
      </c>
      <c r="I1256" s="60">
        <v>2</v>
      </c>
      <c r="J1256" s="56">
        <v>44799</v>
      </c>
    </row>
    <row r="1257" spans="4:10" ht="15.6" customHeight="1">
      <c r="D1257" s="36">
        <v>1255</v>
      </c>
      <c r="E1257" s="60" t="s">
        <v>12949</v>
      </c>
      <c r="F1257" s="61" t="s">
        <v>12950</v>
      </c>
      <c r="G1257" s="61" t="s">
        <v>10969</v>
      </c>
      <c r="H1257" s="61" t="s">
        <v>11042</v>
      </c>
      <c r="I1257" s="60">
        <v>2</v>
      </c>
      <c r="J1257" s="56">
        <v>44799</v>
      </c>
    </row>
    <row r="1258" spans="4:10" ht="15.6" customHeight="1">
      <c r="D1258" s="36">
        <v>1256</v>
      </c>
      <c r="E1258" s="60">
        <v>4339</v>
      </c>
      <c r="F1258" s="61" t="s">
        <v>12951</v>
      </c>
      <c r="G1258" s="61" t="s">
        <v>11049</v>
      </c>
      <c r="H1258" s="61" t="s">
        <v>12952</v>
      </c>
      <c r="I1258" s="60">
        <v>3</v>
      </c>
      <c r="J1258" s="56">
        <v>44799</v>
      </c>
    </row>
    <row r="1259" spans="4:10" ht="15.6" customHeight="1">
      <c r="D1259" s="36">
        <v>1257</v>
      </c>
      <c r="E1259" s="60">
        <v>4401</v>
      </c>
      <c r="F1259" s="61" t="s">
        <v>12953</v>
      </c>
      <c r="G1259" s="61" t="s">
        <v>11049</v>
      </c>
      <c r="H1259" s="61" t="s">
        <v>12952</v>
      </c>
      <c r="I1259" s="60">
        <v>2</v>
      </c>
      <c r="J1259" s="56">
        <v>44799</v>
      </c>
    </row>
    <row r="1260" spans="4:10" ht="15.6" customHeight="1">
      <c r="D1260" s="36">
        <v>1258</v>
      </c>
      <c r="E1260" s="60" t="s">
        <v>12954</v>
      </c>
      <c r="F1260" s="61" t="s">
        <v>12955</v>
      </c>
      <c r="G1260" s="61" t="s">
        <v>10969</v>
      </c>
      <c r="H1260" s="61" t="s">
        <v>12956</v>
      </c>
      <c r="I1260" s="60">
        <v>2</v>
      </c>
      <c r="J1260" s="56">
        <v>44802</v>
      </c>
    </row>
    <row r="1261" spans="4:10" ht="15.6" customHeight="1">
      <c r="D1261" s="36">
        <v>1259</v>
      </c>
      <c r="E1261" s="60">
        <v>4407</v>
      </c>
      <c r="F1261" s="61" t="s">
        <v>12957</v>
      </c>
      <c r="G1261" s="61" t="s">
        <v>10969</v>
      </c>
      <c r="H1261" s="61" t="s">
        <v>12956</v>
      </c>
      <c r="I1261" s="60">
        <v>2</v>
      </c>
      <c r="J1261" s="56">
        <v>44802</v>
      </c>
    </row>
    <row r="1262" spans="4:10" ht="15.6" customHeight="1">
      <c r="D1262" s="36">
        <v>1260</v>
      </c>
      <c r="E1262" s="60">
        <v>2606</v>
      </c>
      <c r="F1262" s="61" t="s">
        <v>12958</v>
      </c>
      <c r="G1262" s="61" t="s">
        <v>10969</v>
      </c>
      <c r="H1262" s="61" t="s">
        <v>12956</v>
      </c>
      <c r="I1262" s="60">
        <v>2</v>
      </c>
      <c r="J1262" s="56">
        <v>44802</v>
      </c>
    </row>
    <row r="1263" spans="4:10" ht="15.6" customHeight="1">
      <c r="D1263" s="36">
        <v>1261</v>
      </c>
      <c r="E1263" s="60">
        <v>2283</v>
      </c>
      <c r="F1263" s="61" t="s">
        <v>12959</v>
      </c>
      <c r="G1263" s="61" t="s">
        <v>10969</v>
      </c>
      <c r="H1263" s="61" t="s">
        <v>12956</v>
      </c>
      <c r="I1263" s="60">
        <v>2</v>
      </c>
      <c r="J1263" s="56">
        <v>44802</v>
      </c>
    </row>
    <row r="1264" spans="4:10" ht="15.6" customHeight="1">
      <c r="D1264" s="36">
        <v>1262</v>
      </c>
      <c r="E1264" s="60">
        <v>2348</v>
      </c>
      <c r="F1264" s="61" t="s">
        <v>12960</v>
      </c>
      <c r="G1264" s="61" t="s">
        <v>10969</v>
      </c>
      <c r="H1264" s="61" t="s">
        <v>11042</v>
      </c>
      <c r="I1264" s="60">
        <v>2</v>
      </c>
      <c r="J1264" s="56">
        <v>44802</v>
      </c>
    </row>
    <row r="1265" spans="4:10" ht="15.6" customHeight="1">
      <c r="D1265" s="36">
        <v>1263</v>
      </c>
      <c r="E1265" s="60">
        <v>3156</v>
      </c>
      <c r="F1265" s="61" t="s">
        <v>12961</v>
      </c>
      <c r="G1265" s="61" t="s">
        <v>10969</v>
      </c>
      <c r="H1265" s="61" t="s">
        <v>11042</v>
      </c>
      <c r="I1265" s="60">
        <v>2</v>
      </c>
      <c r="J1265" s="56">
        <v>44802</v>
      </c>
    </row>
    <row r="1266" spans="4:10" ht="15.6" customHeight="1">
      <c r="D1266" s="36">
        <v>1264</v>
      </c>
      <c r="E1266" s="60">
        <v>4832</v>
      </c>
      <c r="F1266" s="61" t="s">
        <v>11708</v>
      </c>
      <c r="G1266" s="61" t="s">
        <v>11074</v>
      </c>
      <c r="H1266" s="61" t="s">
        <v>12962</v>
      </c>
      <c r="I1266" s="60">
        <v>2</v>
      </c>
      <c r="J1266" s="56">
        <v>44802</v>
      </c>
    </row>
    <row r="1267" spans="4:10" ht="15.6" customHeight="1">
      <c r="D1267" s="36">
        <v>1265</v>
      </c>
      <c r="E1267" s="60">
        <v>4948</v>
      </c>
      <c r="F1267" s="61" t="s">
        <v>12963</v>
      </c>
      <c r="G1267" s="61" t="s">
        <v>11074</v>
      </c>
      <c r="H1267" s="61" t="s">
        <v>12842</v>
      </c>
      <c r="I1267" s="60">
        <v>2</v>
      </c>
      <c r="J1267" s="56">
        <v>44802</v>
      </c>
    </row>
    <row r="1268" spans="4:10" ht="15.6" customHeight="1">
      <c r="D1268" s="36">
        <v>1266</v>
      </c>
      <c r="E1268" s="60">
        <v>4765</v>
      </c>
      <c r="F1268" s="61" t="s">
        <v>12964</v>
      </c>
      <c r="G1268" s="61" t="s">
        <v>10969</v>
      </c>
      <c r="H1268" s="61" t="s">
        <v>12956</v>
      </c>
      <c r="I1268" s="60">
        <v>2</v>
      </c>
      <c r="J1268" s="56">
        <v>44803</v>
      </c>
    </row>
    <row r="1269" spans="4:10" ht="15.6" customHeight="1">
      <c r="D1269" s="36">
        <v>1267</v>
      </c>
      <c r="E1269" s="60">
        <v>2517</v>
      </c>
      <c r="F1269" s="61" t="s">
        <v>12965</v>
      </c>
      <c r="G1269" s="61" t="s">
        <v>10969</v>
      </c>
      <c r="H1269" s="61" t="s">
        <v>12956</v>
      </c>
      <c r="I1269" s="60">
        <v>2</v>
      </c>
      <c r="J1269" s="56">
        <v>44803</v>
      </c>
    </row>
    <row r="1270" spans="4:10" ht="15.6" customHeight="1">
      <c r="D1270" s="36">
        <v>1268</v>
      </c>
      <c r="E1270" s="60">
        <v>4651</v>
      </c>
      <c r="F1270" s="61" t="s">
        <v>12966</v>
      </c>
      <c r="G1270" s="61" t="s">
        <v>10969</v>
      </c>
      <c r="H1270" s="61" t="s">
        <v>12956</v>
      </c>
      <c r="I1270" s="60">
        <v>2</v>
      </c>
      <c r="J1270" s="56">
        <v>44803</v>
      </c>
    </row>
    <row r="1271" spans="4:10" ht="15.6" customHeight="1">
      <c r="D1271" s="36">
        <v>1269</v>
      </c>
      <c r="E1271" s="60">
        <v>4346</v>
      </c>
      <c r="F1271" s="61" t="s">
        <v>12967</v>
      </c>
      <c r="G1271" s="61" t="s">
        <v>10969</v>
      </c>
      <c r="H1271" s="61" t="s">
        <v>12956</v>
      </c>
      <c r="I1271" s="60">
        <v>2</v>
      </c>
      <c r="J1271" s="56">
        <v>44803</v>
      </c>
    </row>
    <row r="1272" spans="4:10" ht="15.6" customHeight="1">
      <c r="D1272" s="36">
        <v>1270</v>
      </c>
      <c r="E1272" s="60">
        <v>4797</v>
      </c>
      <c r="F1272" s="61" t="s">
        <v>12968</v>
      </c>
      <c r="G1272" s="61" t="s">
        <v>10969</v>
      </c>
      <c r="H1272" s="61" t="s">
        <v>11042</v>
      </c>
      <c r="I1272" s="60">
        <v>2</v>
      </c>
      <c r="J1272" s="56">
        <v>44803</v>
      </c>
    </row>
    <row r="1273" spans="4:10" ht="15.6" customHeight="1">
      <c r="D1273" s="36">
        <v>1271</v>
      </c>
      <c r="E1273" s="60">
        <v>2355</v>
      </c>
      <c r="F1273" s="61" t="s">
        <v>12969</v>
      </c>
      <c r="G1273" s="61" t="s">
        <v>10969</v>
      </c>
      <c r="H1273" s="61" t="s">
        <v>11042</v>
      </c>
      <c r="I1273" s="60">
        <v>2</v>
      </c>
      <c r="J1273" s="56">
        <v>44803</v>
      </c>
    </row>
    <row r="1274" spans="4:10" ht="15.6" customHeight="1">
      <c r="D1274" s="36">
        <v>1272</v>
      </c>
      <c r="E1274" s="60">
        <v>4156</v>
      </c>
      <c r="F1274" s="61" t="s">
        <v>12970</v>
      </c>
      <c r="G1274" s="61" t="s">
        <v>11074</v>
      </c>
      <c r="H1274" s="61" t="s">
        <v>11718</v>
      </c>
      <c r="I1274" s="60">
        <v>2</v>
      </c>
      <c r="J1274" s="56">
        <v>44803</v>
      </c>
    </row>
    <row r="1275" spans="4:10" ht="15.6" customHeight="1">
      <c r="D1275" s="36">
        <v>1273</v>
      </c>
      <c r="E1275" s="60">
        <v>4489</v>
      </c>
      <c r="F1275" s="61" t="s">
        <v>12971</v>
      </c>
      <c r="G1275" s="61" t="s">
        <v>11074</v>
      </c>
      <c r="H1275" s="61" t="s">
        <v>12537</v>
      </c>
      <c r="I1275" s="60">
        <v>2</v>
      </c>
      <c r="J1275" s="56">
        <v>44803</v>
      </c>
    </row>
    <row r="1276" spans="4:10" ht="15.6" customHeight="1">
      <c r="D1276" s="36">
        <v>1274</v>
      </c>
      <c r="E1276" s="60">
        <v>4456</v>
      </c>
      <c r="F1276" s="61" t="s">
        <v>197</v>
      </c>
      <c r="G1276" s="61" t="s">
        <v>10969</v>
      </c>
      <c r="H1276" s="61" t="s">
        <v>10</v>
      </c>
      <c r="I1276" s="60">
        <v>2</v>
      </c>
      <c r="J1276" s="56">
        <v>44804</v>
      </c>
    </row>
    <row r="1277" spans="4:10" ht="15.6" customHeight="1">
      <c r="D1277" s="36">
        <v>1275</v>
      </c>
      <c r="E1277" s="37">
        <v>2147</v>
      </c>
      <c r="F1277" s="38" t="s">
        <v>12972</v>
      </c>
      <c r="G1277" s="38" t="s">
        <v>10969</v>
      </c>
      <c r="H1277" s="38" t="s">
        <v>12956</v>
      </c>
      <c r="I1277" s="37">
        <v>2</v>
      </c>
      <c r="J1277" s="66">
        <v>44804</v>
      </c>
    </row>
    <row r="1278" spans="4:10" ht="15.6" customHeight="1">
      <c r="D1278" s="36">
        <v>1276</v>
      </c>
      <c r="E1278" s="37">
        <v>3016</v>
      </c>
      <c r="F1278" s="38" t="s">
        <v>12973</v>
      </c>
      <c r="G1278" s="38" t="s">
        <v>10969</v>
      </c>
      <c r="H1278" s="38" t="s">
        <v>12956</v>
      </c>
      <c r="I1278" s="37">
        <v>2</v>
      </c>
      <c r="J1278" s="66">
        <v>44804</v>
      </c>
    </row>
    <row r="1279" spans="4:10" ht="15.6" customHeight="1">
      <c r="D1279" s="36">
        <v>1277</v>
      </c>
      <c r="E1279" s="37" t="s">
        <v>12974</v>
      </c>
      <c r="F1279" s="38" t="s">
        <v>12975</v>
      </c>
      <c r="G1279" s="38" t="s">
        <v>10969</v>
      </c>
      <c r="H1279" s="38" t="s">
        <v>12956</v>
      </c>
      <c r="I1279" s="37">
        <v>2</v>
      </c>
      <c r="J1279" s="66">
        <v>44804</v>
      </c>
    </row>
    <row r="1280" spans="4:10" ht="15.6" customHeight="1">
      <c r="D1280" s="36">
        <v>1278</v>
      </c>
      <c r="E1280" s="37">
        <v>3042</v>
      </c>
      <c r="F1280" s="38" t="s">
        <v>12976</v>
      </c>
      <c r="G1280" s="38" t="s">
        <v>10969</v>
      </c>
      <c r="H1280" s="38" t="s">
        <v>11042</v>
      </c>
      <c r="I1280" s="37">
        <v>2</v>
      </c>
      <c r="J1280" s="66">
        <v>44804</v>
      </c>
    </row>
    <row r="1281" spans="4:10" ht="15.6" customHeight="1">
      <c r="D1281" s="36">
        <v>1279</v>
      </c>
      <c r="E1281" s="37">
        <v>4480</v>
      </c>
      <c r="F1281" s="38" t="s">
        <v>12977</v>
      </c>
      <c r="G1281" s="38" t="s">
        <v>10969</v>
      </c>
      <c r="H1281" s="38" t="s">
        <v>11042</v>
      </c>
      <c r="I1281" s="37">
        <v>2</v>
      </c>
      <c r="J1281" s="66">
        <v>44804</v>
      </c>
    </row>
    <row r="1282" spans="4:10" ht="15.6" customHeight="1">
      <c r="D1282" s="36">
        <v>1280</v>
      </c>
      <c r="E1282" s="37">
        <v>3594</v>
      </c>
      <c r="F1282" s="38" t="s">
        <v>12978</v>
      </c>
      <c r="G1282" s="38" t="s">
        <v>11049</v>
      </c>
      <c r="H1282" s="38" t="s">
        <v>12882</v>
      </c>
      <c r="I1282" s="37">
        <v>2</v>
      </c>
      <c r="J1282" s="66">
        <v>44804</v>
      </c>
    </row>
    <row r="1283" spans="4:10" ht="15.6" customHeight="1">
      <c r="D1283" s="36">
        <v>1281</v>
      </c>
      <c r="E1283" s="37">
        <v>3852</v>
      </c>
      <c r="F1283" s="38" t="s">
        <v>12979</v>
      </c>
      <c r="G1283" s="38" t="s">
        <v>11040</v>
      </c>
      <c r="H1283" s="38" t="s">
        <v>11295</v>
      </c>
      <c r="I1283" s="37">
        <v>2</v>
      </c>
      <c r="J1283" s="66">
        <v>44804</v>
      </c>
    </row>
    <row r="1284" spans="4:10" ht="15.6" customHeight="1">
      <c r="D1284" s="36">
        <v>1282</v>
      </c>
      <c r="E1284" s="37">
        <v>3590</v>
      </c>
      <c r="F1284" s="38" t="s">
        <v>12980</v>
      </c>
      <c r="G1284" s="38" t="s">
        <v>11049</v>
      </c>
      <c r="H1284" s="38" t="s">
        <v>12882</v>
      </c>
      <c r="I1284" s="37">
        <v>3</v>
      </c>
      <c r="J1284" s="66">
        <v>44804</v>
      </c>
    </row>
    <row r="1285" spans="4:10" ht="15.6" customHeight="1">
      <c r="D1285" s="36">
        <v>1283</v>
      </c>
      <c r="E1285" s="37" t="s">
        <v>12981</v>
      </c>
      <c r="F1285" s="38" t="s">
        <v>12982</v>
      </c>
      <c r="G1285" s="38" t="s">
        <v>10969</v>
      </c>
      <c r="H1285" s="38" t="s">
        <v>12956</v>
      </c>
      <c r="I1285" s="37">
        <v>2</v>
      </c>
      <c r="J1285" s="66">
        <v>44805</v>
      </c>
    </row>
    <row r="1286" spans="4:10" ht="15.6" customHeight="1">
      <c r="D1286" s="36">
        <v>1284</v>
      </c>
      <c r="E1286" s="37">
        <v>4910</v>
      </c>
      <c r="F1286" s="38" t="s">
        <v>12983</v>
      </c>
      <c r="G1286" s="38" t="s">
        <v>10969</v>
      </c>
      <c r="H1286" s="38" t="s">
        <v>12956</v>
      </c>
      <c r="I1286" s="37">
        <v>2</v>
      </c>
      <c r="J1286" s="66">
        <v>44805</v>
      </c>
    </row>
    <row r="1287" spans="4:10" ht="15.6" customHeight="1">
      <c r="D1287" s="36">
        <v>1285</v>
      </c>
      <c r="E1287" s="37">
        <v>3997</v>
      </c>
      <c r="F1287" s="38" t="s">
        <v>12984</v>
      </c>
      <c r="G1287" s="38" t="s">
        <v>10969</v>
      </c>
      <c r="H1287" s="38" t="s">
        <v>12956</v>
      </c>
      <c r="I1287" s="37">
        <v>2</v>
      </c>
      <c r="J1287" s="66">
        <v>44805</v>
      </c>
    </row>
    <row r="1288" spans="4:10" ht="15.6" customHeight="1">
      <c r="D1288" s="36">
        <v>1286</v>
      </c>
      <c r="E1288" s="37" t="s">
        <v>12985</v>
      </c>
      <c r="F1288" s="38" t="s">
        <v>12986</v>
      </c>
      <c r="G1288" s="38" t="s">
        <v>10969</v>
      </c>
      <c r="H1288" s="38" t="s">
        <v>12956</v>
      </c>
      <c r="I1288" s="37">
        <v>2</v>
      </c>
      <c r="J1288" s="66">
        <v>44805</v>
      </c>
    </row>
    <row r="1289" spans="4:10" ht="15.6" customHeight="1">
      <c r="D1289" s="36">
        <v>1287</v>
      </c>
      <c r="E1289" s="37">
        <v>3802</v>
      </c>
      <c r="F1289" s="38" t="s">
        <v>12987</v>
      </c>
      <c r="G1289" s="38" t="s">
        <v>10995</v>
      </c>
      <c r="H1289" s="38" t="s">
        <v>12348</v>
      </c>
      <c r="I1289" s="37">
        <v>3</v>
      </c>
      <c r="J1289" s="66">
        <v>44805</v>
      </c>
    </row>
    <row r="1290" spans="4:10" ht="15.6" customHeight="1">
      <c r="D1290" s="36">
        <v>1288</v>
      </c>
      <c r="E1290" s="37">
        <v>4069</v>
      </c>
      <c r="F1290" s="38" t="s">
        <v>12988</v>
      </c>
      <c r="G1290" s="38" t="s">
        <v>10995</v>
      </c>
      <c r="H1290" s="38" t="s">
        <v>12359</v>
      </c>
      <c r="I1290" s="37">
        <v>3</v>
      </c>
      <c r="J1290" s="66">
        <v>44805</v>
      </c>
    </row>
    <row r="1291" spans="4:10" ht="15.6" customHeight="1">
      <c r="D1291" s="36">
        <v>1289</v>
      </c>
      <c r="E1291" s="37">
        <v>3328</v>
      </c>
      <c r="F1291" s="38" t="s">
        <v>12989</v>
      </c>
      <c r="G1291" s="38" t="s">
        <v>11058</v>
      </c>
      <c r="H1291" s="38" t="s">
        <v>11158</v>
      </c>
      <c r="I1291" s="37">
        <v>3</v>
      </c>
      <c r="J1291" s="66">
        <v>44805</v>
      </c>
    </row>
    <row r="1292" spans="4:10" ht="15.6" customHeight="1">
      <c r="D1292" s="36">
        <v>1290</v>
      </c>
      <c r="E1292" s="37">
        <v>4290</v>
      </c>
      <c r="F1292" s="38" t="s">
        <v>12990</v>
      </c>
      <c r="G1292" s="38" t="s">
        <v>11058</v>
      </c>
      <c r="H1292" s="38" t="s">
        <v>12388</v>
      </c>
      <c r="I1292" s="37">
        <v>2</v>
      </c>
      <c r="J1292" s="66">
        <v>44805</v>
      </c>
    </row>
    <row r="1293" spans="4:10" ht="15.6" customHeight="1">
      <c r="D1293" s="36">
        <v>1291</v>
      </c>
      <c r="E1293" s="37">
        <v>3056</v>
      </c>
      <c r="F1293" s="38" t="s">
        <v>12991</v>
      </c>
      <c r="G1293" s="38" t="s">
        <v>10969</v>
      </c>
      <c r="H1293" s="38" t="s">
        <v>11044</v>
      </c>
      <c r="I1293" s="37">
        <v>2</v>
      </c>
      <c r="J1293" s="66">
        <v>44806</v>
      </c>
    </row>
    <row r="1294" spans="4:10" ht="15.6" customHeight="1">
      <c r="D1294" s="36">
        <v>1292</v>
      </c>
      <c r="E1294" s="37">
        <v>2573</v>
      </c>
      <c r="F1294" s="38" t="s">
        <v>12992</v>
      </c>
      <c r="G1294" s="38" t="s">
        <v>10969</v>
      </c>
      <c r="H1294" s="38" t="s">
        <v>12956</v>
      </c>
      <c r="I1294" s="37">
        <v>2</v>
      </c>
      <c r="J1294" s="66">
        <v>44806</v>
      </c>
    </row>
    <row r="1295" spans="4:10" ht="15.6" customHeight="1">
      <c r="D1295" s="36">
        <v>1293</v>
      </c>
      <c r="E1295" s="37">
        <v>4429</v>
      </c>
      <c r="F1295" s="38" t="s">
        <v>12993</v>
      </c>
      <c r="G1295" s="38" t="s">
        <v>10969</v>
      </c>
      <c r="H1295" s="38" t="s">
        <v>12956</v>
      </c>
      <c r="I1295" s="37">
        <v>2</v>
      </c>
      <c r="J1295" s="66">
        <v>44806</v>
      </c>
    </row>
    <row r="1296" spans="4:10" ht="15.6" customHeight="1">
      <c r="D1296" s="36">
        <v>1294</v>
      </c>
      <c r="E1296" s="37">
        <v>4966</v>
      </c>
      <c r="F1296" s="38" t="s">
        <v>12994</v>
      </c>
      <c r="G1296" s="38" t="s">
        <v>10969</v>
      </c>
      <c r="H1296" s="38" t="s">
        <v>12956</v>
      </c>
      <c r="I1296" s="37">
        <v>2</v>
      </c>
      <c r="J1296" s="66">
        <v>44806</v>
      </c>
    </row>
    <row r="1297" spans="4:10" ht="15.6" customHeight="1">
      <c r="D1297" s="36">
        <v>1295</v>
      </c>
      <c r="E1297" s="37">
        <v>4988</v>
      </c>
      <c r="F1297" s="38" t="s">
        <v>11588</v>
      </c>
      <c r="G1297" s="38" t="s">
        <v>10986</v>
      </c>
      <c r="H1297" s="38" t="s">
        <v>12995</v>
      </c>
      <c r="I1297" s="37">
        <v>2</v>
      </c>
      <c r="J1297" s="66">
        <v>44806</v>
      </c>
    </row>
    <row r="1298" spans="4:10" ht="15.6" customHeight="1">
      <c r="D1298" s="36">
        <v>1296</v>
      </c>
      <c r="E1298" s="37">
        <v>4358</v>
      </c>
      <c r="F1298" s="38" t="s">
        <v>12996</v>
      </c>
      <c r="G1298" s="38" t="s">
        <v>10986</v>
      </c>
      <c r="H1298" s="38" t="s">
        <v>12995</v>
      </c>
      <c r="I1298" s="37">
        <v>2</v>
      </c>
      <c r="J1298" s="66">
        <v>44806</v>
      </c>
    </row>
    <row r="1299" spans="4:10" ht="15.6" customHeight="1">
      <c r="D1299" s="36">
        <v>1297</v>
      </c>
      <c r="E1299" s="37">
        <v>4699</v>
      </c>
      <c r="F1299" s="38" t="s">
        <v>12997</v>
      </c>
      <c r="G1299" s="38" t="s">
        <v>10960</v>
      </c>
      <c r="H1299" s="38" t="s">
        <v>11208</v>
      </c>
      <c r="I1299" s="37">
        <v>3</v>
      </c>
      <c r="J1299" s="66">
        <v>44806</v>
      </c>
    </row>
    <row r="1300" spans="4:10" ht="15.6" customHeight="1">
      <c r="D1300" s="36">
        <v>1298</v>
      </c>
      <c r="E1300" s="37">
        <v>3952</v>
      </c>
      <c r="F1300" s="38" t="s">
        <v>12998</v>
      </c>
      <c r="G1300" s="38" t="s">
        <v>10997</v>
      </c>
      <c r="H1300" s="38" t="s">
        <v>11777</v>
      </c>
      <c r="I1300" s="37">
        <v>3</v>
      </c>
      <c r="J1300" s="66">
        <v>44806</v>
      </c>
    </row>
    <row r="1301" spans="4:10" ht="15.6" customHeight="1">
      <c r="D1301" s="36">
        <v>1299</v>
      </c>
      <c r="E1301" s="37">
        <v>4639</v>
      </c>
      <c r="F1301" s="38" t="s">
        <v>12999</v>
      </c>
      <c r="G1301" s="38" t="s">
        <v>10997</v>
      </c>
      <c r="H1301" s="38" t="s">
        <v>11259</v>
      </c>
      <c r="I1301" s="37">
        <v>3</v>
      </c>
      <c r="J1301" s="66">
        <v>44806</v>
      </c>
    </row>
    <row r="1302" spans="4:10" ht="15.6" customHeight="1">
      <c r="D1302" s="36">
        <v>1300</v>
      </c>
      <c r="E1302" s="37">
        <v>4726</v>
      </c>
      <c r="F1302" s="38" t="s">
        <v>13000</v>
      </c>
      <c r="G1302" s="38" t="s">
        <v>10939</v>
      </c>
      <c r="H1302" s="38" t="s">
        <v>11386</v>
      </c>
      <c r="I1302" s="37">
        <v>3</v>
      </c>
      <c r="J1302" s="66">
        <v>44809</v>
      </c>
    </row>
    <row r="1303" spans="4:10" ht="15.6" customHeight="1">
      <c r="D1303" s="36">
        <v>1301</v>
      </c>
      <c r="E1303" s="37">
        <v>4473</v>
      </c>
      <c r="F1303" s="38" t="s">
        <v>13001</v>
      </c>
      <c r="G1303" s="38" t="s">
        <v>10939</v>
      </c>
      <c r="H1303" s="38" t="s">
        <v>11386</v>
      </c>
      <c r="I1303" s="37">
        <v>2</v>
      </c>
      <c r="J1303" s="66">
        <v>44809</v>
      </c>
    </row>
    <row r="1304" spans="4:10" ht="15.6" customHeight="1">
      <c r="D1304" s="36">
        <v>1302</v>
      </c>
      <c r="E1304" s="37">
        <v>3359</v>
      </c>
      <c r="F1304" s="38" t="s">
        <v>13002</v>
      </c>
      <c r="G1304" s="38" t="s">
        <v>9576</v>
      </c>
      <c r="H1304" s="38" t="s">
        <v>9</v>
      </c>
      <c r="I1304" s="37">
        <v>3</v>
      </c>
      <c r="J1304" s="66">
        <v>44809</v>
      </c>
    </row>
    <row r="1305" spans="4:10" ht="15.6" customHeight="1">
      <c r="D1305" s="36">
        <v>1303</v>
      </c>
      <c r="E1305" s="37">
        <v>3642</v>
      </c>
      <c r="F1305" s="38" t="s">
        <v>13003</v>
      </c>
      <c r="G1305" s="38" t="s">
        <v>10969</v>
      </c>
      <c r="H1305" s="38" t="s">
        <v>12076</v>
      </c>
      <c r="I1305" s="37">
        <v>2</v>
      </c>
      <c r="J1305" s="66">
        <v>44809</v>
      </c>
    </row>
    <row r="1306" spans="4:10" ht="15.6" customHeight="1">
      <c r="D1306" s="36">
        <v>1304</v>
      </c>
      <c r="E1306" s="37">
        <v>4925</v>
      </c>
      <c r="F1306" s="38" t="s">
        <v>13004</v>
      </c>
      <c r="G1306" s="38" t="s">
        <v>10969</v>
      </c>
      <c r="H1306" s="38" t="s">
        <v>12076</v>
      </c>
      <c r="I1306" s="37">
        <v>2</v>
      </c>
      <c r="J1306" s="66">
        <v>44809</v>
      </c>
    </row>
    <row r="1307" spans="4:10" ht="15.6" customHeight="1">
      <c r="D1307" s="36">
        <v>1305</v>
      </c>
      <c r="E1307" s="37">
        <v>4953</v>
      </c>
      <c r="F1307" s="38" t="s">
        <v>13005</v>
      </c>
      <c r="G1307" s="38" t="s">
        <v>10960</v>
      </c>
      <c r="H1307" s="38" t="s">
        <v>11208</v>
      </c>
      <c r="I1307" s="37">
        <v>3</v>
      </c>
      <c r="J1307" s="66">
        <v>44809</v>
      </c>
    </row>
    <row r="1308" spans="4:10" ht="15.6" customHeight="1">
      <c r="D1308" s="36">
        <v>1306</v>
      </c>
      <c r="E1308" s="37">
        <v>4377</v>
      </c>
      <c r="F1308" s="38" t="s">
        <v>13006</v>
      </c>
      <c r="G1308" s="38" t="s">
        <v>10997</v>
      </c>
      <c r="H1308" s="38" t="s">
        <v>12017</v>
      </c>
      <c r="I1308" s="37">
        <v>2</v>
      </c>
      <c r="J1308" s="66">
        <v>44809</v>
      </c>
    </row>
    <row r="1309" spans="4:10" ht="15.6" customHeight="1">
      <c r="D1309" s="36">
        <v>1307</v>
      </c>
      <c r="E1309" s="37">
        <v>3982</v>
      </c>
      <c r="F1309" s="38" t="s">
        <v>13007</v>
      </c>
      <c r="G1309" s="38" t="s">
        <v>10997</v>
      </c>
      <c r="H1309" s="38" t="s">
        <v>12598</v>
      </c>
      <c r="I1309" s="37">
        <v>2</v>
      </c>
      <c r="J1309" s="66">
        <v>44809</v>
      </c>
    </row>
    <row r="1310" spans="4:10" ht="15.6" customHeight="1">
      <c r="D1310" s="36">
        <v>1308</v>
      </c>
      <c r="E1310" s="37">
        <v>4803</v>
      </c>
      <c r="F1310" s="38" t="s">
        <v>13008</v>
      </c>
      <c r="G1310" s="38" t="s">
        <v>10939</v>
      </c>
      <c r="H1310" s="38" t="s">
        <v>11386</v>
      </c>
      <c r="I1310" s="37">
        <v>2</v>
      </c>
      <c r="J1310" s="66">
        <v>44810</v>
      </c>
    </row>
    <row r="1311" spans="4:10" ht="15.6" customHeight="1">
      <c r="D1311" s="36">
        <v>1309</v>
      </c>
      <c r="E1311" s="37">
        <v>4513</v>
      </c>
      <c r="F1311" s="38" t="s">
        <v>13009</v>
      </c>
      <c r="G1311" s="38" t="s">
        <v>10939</v>
      </c>
      <c r="H1311" s="38" t="s">
        <v>11386</v>
      </c>
      <c r="I1311" s="37">
        <v>2</v>
      </c>
      <c r="J1311" s="66">
        <v>44810</v>
      </c>
    </row>
    <row r="1312" spans="4:10" ht="15.6" customHeight="1">
      <c r="D1312" s="36">
        <v>1310</v>
      </c>
      <c r="E1312" s="37">
        <v>3752</v>
      </c>
      <c r="F1312" s="38" t="s">
        <v>13010</v>
      </c>
      <c r="G1312" s="38" t="s">
        <v>9576</v>
      </c>
      <c r="H1312" s="38" t="s">
        <v>16</v>
      </c>
      <c r="I1312" s="37">
        <v>3</v>
      </c>
      <c r="J1312" s="66">
        <v>44810</v>
      </c>
    </row>
    <row r="1313" spans="4:10" ht="15.6" customHeight="1">
      <c r="D1313" s="36">
        <v>1311</v>
      </c>
      <c r="E1313" s="37">
        <v>3767</v>
      </c>
      <c r="F1313" s="38" t="s">
        <v>13011</v>
      </c>
      <c r="G1313" s="38" t="s">
        <v>9576</v>
      </c>
      <c r="H1313" s="38" t="s">
        <v>11008</v>
      </c>
      <c r="I1313" s="37">
        <v>2</v>
      </c>
      <c r="J1313" s="66">
        <v>44810</v>
      </c>
    </row>
    <row r="1314" spans="4:10" ht="15.6" customHeight="1">
      <c r="D1314" s="36">
        <v>1312</v>
      </c>
      <c r="E1314" s="37">
        <v>4385</v>
      </c>
      <c r="F1314" s="38" t="s">
        <v>13012</v>
      </c>
      <c r="G1314" s="38" t="s">
        <v>10969</v>
      </c>
      <c r="H1314" s="38" t="s">
        <v>12076</v>
      </c>
      <c r="I1314" s="37">
        <v>2</v>
      </c>
      <c r="J1314" s="66">
        <v>44810</v>
      </c>
    </row>
    <row r="1315" spans="4:10" ht="15.6" customHeight="1">
      <c r="D1315" s="36">
        <v>1313</v>
      </c>
      <c r="E1315" s="37">
        <v>4874</v>
      </c>
      <c r="F1315" s="38" t="s">
        <v>13013</v>
      </c>
      <c r="G1315" s="38" t="s">
        <v>10969</v>
      </c>
      <c r="H1315" s="38" t="s">
        <v>12076</v>
      </c>
      <c r="I1315" s="37">
        <v>2</v>
      </c>
      <c r="J1315" s="66">
        <v>44810</v>
      </c>
    </row>
    <row r="1316" spans="4:10" ht="15.6" customHeight="1">
      <c r="D1316" s="36">
        <v>1314</v>
      </c>
      <c r="E1316" s="37">
        <v>2311</v>
      </c>
      <c r="F1316" s="38" t="s">
        <v>13014</v>
      </c>
      <c r="G1316" s="38" t="s">
        <v>10969</v>
      </c>
      <c r="H1316" s="38" t="s">
        <v>12076</v>
      </c>
      <c r="I1316" s="37">
        <v>2</v>
      </c>
      <c r="J1316" s="66">
        <v>44810</v>
      </c>
    </row>
    <row r="1317" spans="4:10" ht="15.6" customHeight="1">
      <c r="D1317" s="36">
        <v>1315</v>
      </c>
      <c r="E1317" s="37">
        <v>4783</v>
      </c>
      <c r="F1317" s="38" t="s">
        <v>13015</v>
      </c>
      <c r="G1317" s="38" t="s">
        <v>10960</v>
      </c>
      <c r="H1317" s="38" t="s">
        <v>11375</v>
      </c>
      <c r="I1317" s="37">
        <v>3</v>
      </c>
      <c r="J1317" s="66">
        <v>44810</v>
      </c>
    </row>
    <row r="1318" spans="4:10" ht="15.6" customHeight="1">
      <c r="D1318" s="36">
        <v>1316</v>
      </c>
      <c r="E1318" s="37">
        <v>3960</v>
      </c>
      <c r="F1318" s="38" t="s">
        <v>13016</v>
      </c>
      <c r="G1318" s="38" t="s">
        <v>10960</v>
      </c>
      <c r="H1318" s="38" t="s">
        <v>11129</v>
      </c>
      <c r="I1318" s="37">
        <v>3</v>
      </c>
      <c r="J1318" s="66">
        <v>44810</v>
      </c>
    </row>
    <row r="1319" spans="4:10" ht="15.6" customHeight="1">
      <c r="D1319" s="36">
        <v>1317</v>
      </c>
      <c r="E1319" s="37">
        <v>4403</v>
      </c>
      <c r="F1319" s="38" t="s">
        <v>13017</v>
      </c>
      <c r="G1319" s="38" t="s">
        <v>11074</v>
      </c>
      <c r="H1319" s="38" t="s">
        <v>12719</v>
      </c>
      <c r="I1319" s="37">
        <v>2</v>
      </c>
      <c r="J1319" s="66">
        <v>44810</v>
      </c>
    </row>
    <row r="1320" spans="4:10" ht="15.6" customHeight="1">
      <c r="D1320" s="36">
        <v>1318</v>
      </c>
      <c r="E1320" s="37">
        <v>2196</v>
      </c>
      <c r="F1320" s="38" t="s">
        <v>13018</v>
      </c>
      <c r="G1320" s="38" t="s">
        <v>11074</v>
      </c>
      <c r="H1320" s="38" t="s">
        <v>12721</v>
      </c>
      <c r="I1320" s="37">
        <v>2</v>
      </c>
      <c r="J1320" s="66">
        <v>44810</v>
      </c>
    </row>
    <row r="1321" spans="4:10" ht="15.6" customHeight="1">
      <c r="D1321" s="36">
        <v>1319</v>
      </c>
      <c r="E1321" s="37">
        <v>4936</v>
      </c>
      <c r="F1321" s="38" t="s">
        <v>11606</v>
      </c>
      <c r="G1321" s="38" t="s">
        <v>10939</v>
      </c>
      <c r="H1321" s="38" t="s">
        <v>11386</v>
      </c>
      <c r="I1321" s="37">
        <v>2</v>
      </c>
      <c r="J1321" s="66">
        <v>44811</v>
      </c>
    </row>
    <row r="1322" spans="4:10" ht="15.6" customHeight="1">
      <c r="D1322" s="36">
        <v>1320</v>
      </c>
      <c r="E1322" s="37">
        <v>3257</v>
      </c>
      <c r="F1322" s="38" t="s">
        <v>13019</v>
      </c>
      <c r="G1322" s="38" t="s">
        <v>10939</v>
      </c>
      <c r="H1322" s="38" t="s">
        <v>143</v>
      </c>
      <c r="I1322" s="37">
        <v>3</v>
      </c>
      <c r="J1322" s="66">
        <v>44811</v>
      </c>
    </row>
    <row r="1323" spans="4:10" ht="15.6" customHeight="1">
      <c r="D1323" s="36">
        <v>1321</v>
      </c>
      <c r="E1323" s="37">
        <v>3630</v>
      </c>
      <c r="F1323" s="38" t="s">
        <v>13020</v>
      </c>
      <c r="G1323" s="38" t="s">
        <v>10939</v>
      </c>
      <c r="H1323" s="38" t="s">
        <v>143</v>
      </c>
      <c r="I1323" s="37">
        <v>2</v>
      </c>
      <c r="J1323" s="66">
        <v>44811</v>
      </c>
    </row>
    <row r="1324" spans="4:10" ht="15.6" customHeight="1">
      <c r="D1324" s="36">
        <v>1322</v>
      </c>
      <c r="E1324" s="37">
        <v>2667</v>
      </c>
      <c r="F1324" s="38" t="s">
        <v>13021</v>
      </c>
      <c r="G1324" s="38" t="s">
        <v>10969</v>
      </c>
      <c r="H1324" s="38" t="s">
        <v>12956</v>
      </c>
      <c r="I1324" s="37">
        <v>2</v>
      </c>
      <c r="J1324" s="66">
        <v>44811</v>
      </c>
    </row>
    <row r="1325" spans="4:10" ht="15.6" customHeight="1">
      <c r="D1325" s="36">
        <v>1323</v>
      </c>
      <c r="E1325" s="37">
        <v>3061</v>
      </c>
      <c r="F1325" s="38" t="s">
        <v>13022</v>
      </c>
      <c r="G1325" s="38" t="s">
        <v>10969</v>
      </c>
      <c r="H1325" s="38" t="s">
        <v>12074</v>
      </c>
      <c r="I1325" s="37">
        <v>2</v>
      </c>
      <c r="J1325" s="66">
        <v>44811</v>
      </c>
    </row>
    <row r="1326" spans="4:10" ht="15.6" customHeight="1">
      <c r="D1326" s="36">
        <v>1324</v>
      </c>
      <c r="E1326" s="37">
        <v>2818</v>
      </c>
      <c r="F1326" s="38" t="s">
        <v>13023</v>
      </c>
      <c r="G1326" s="38" t="s">
        <v>10969</v>
      </c>
      <c r="H1326" s="38" t="s">
        <v>12074</v>
      </c>
      <c r="I1326" s="37">
        <v>2</v>
      </c>
      <c r="J1326" s="66">
        <v>44811</v>
      </c>
    </row>
    <row r="1327" spans="4:10" ht="15.6" customHeight="1">
      <c r="D1327" s="36">
        <v>1325</v>
      </c>
      <c r="E1327" s="37">
        <v>3305</v>
      </c>
      <c r="F1327" s="38" t="s">
        <v>13024</v>
      </c>
      <c r="G1327" s="38" t="s">
        <v>10960</v>
      </c>
      <c r="H1327" s="38" t="s">
        <v>11941</v>
      </c>
      <c r="I1327" s="37">
        <v>3</v>
      </c>
      <c r="J1327" s="66">
        <v>44811</v>
      </c>
    </row>
    <row r="1328" spans="4:10" ht="15.6" customHeight="1">
      <c r="D1328" s="36">
        <v>1326</v>
      </c>
      <c r="E1328" s="37">
        <v>4423</v>
      </c>
      <c r="F1328" s="38" t="s">
        <v>13025</v>
      </c>
      <c r="G1328" s="38" t="s">
        <v>10960</v>
      </c>
      <c r="H1328" s="38" t="s">
        <v>12067</v>
      </c>
      <c r="I1328" s="37">
        <v>2</v>
      </c>
      <c r="J1328" s="66">
        <v>44811</v>
      </c>
    </row>
    <row r="1329" spans="4:10" ht="15.6" customHeight="1">
      <c r="D1329" s="36">
        <v>1327</v>
      </c>
      <c r="E1329" s="37">
        <v>4655</v>
      </c>
      <c r="F1329" s="38" t="s">
        <v>13026</v>
      </c>
      <c r="G1329" s="38" t="s">
        <v>10997</v>
      </c>
      <c r="H1329" s="38" t="s">
        <v>12251</v>
      </c>
      <c r="I1329" s="37">
        <v>2</v>
      </c>
      <c r="J1329" s="66">
        <v>44811</v>
      </c>
    </row>
    <row r="1330" spans="4:10" ht="15.6" customHeight="1">
      <c r="D1330" s="36">
        <v>1328</v>
      </c>
      <c r="E1330" s="37">
        <v>3712</v>
      </c>
      <c r="F1330" s="38" t="s">
        <v>13027</v>
      </c>
      <c r="G1330" s="38" t="s">
        <v>10997</v>
      </c>
      <c r="H1330" s="38" t="s">
        <v>12251</v>
      </c>
      <c r="I1330" s="37">
        <v>2</v>
      </c>
      <c r="J1330" s="66">
        <v>44811</v>
      </c>
    </row>
    <row r="1331" spans="4:10" ht="15.6" customHeight="1">
      <c r="D1331" s="36">
        <v>1329</v>
      </c>
      <c r="E1331" s="37">
        <v>4648</v>
      </c>
      <c r="F1331" s="38" t="s">
        <v>13028</v>
      </c>
      <c r="G1331" s="38" t="s">
        <v>10997</v>
      </c>
      <c r="H1331" s="38" t="s">
        <v>12017</v>
      </c>
      <c r="I1331" s="37">
        <v>2</v>
      </c>
      <c r="J1331" s="66">
        <v>44812</v>
      </c>
    </row>
    <row r="1332" spans="4:10" ht="15.6" customHeight="1">
      <c r="D1332" s="36">
        <v>1330</v>
      </c>
      <c r="E1332" s="37">
        <v>4751</v>
      </c>
      <c r="F1332" s="38" t="s">
        <v>13029</v>
      </c>
      <c r="G1332" s="38" t="s">
        <v>10997</v>
      </c>
      <c r="H1332" s="38" t="s">
        <v>12017</v>
      </c>
      <c r="I1332" s="37">
        <v>2</v>
      </c>
      <c r="J1332" s="66">
        <v>44812</v>
      </c>
    </row>
    <row r="1333" spans="4:10" ht="15.6" customHeight="1">
      <c r="D1333" s="36">
        <v>1331</v>
      </c>
      <c r="E1333" s="37">
        <v>4168</v>
      </c>
      <c r="F1333" s="38" t="s">
        <v>13030</v>
      </c>
      <c r="G1333" s="38" t="s">
        <v>10939</v>
      </c>
      <c r="H1333" s="38" t="s">
        <v>12206</v>
      </c>
      <c r="I1333" s="37">
        <v>2</v>
      </c>
      <c r="J1333" s="66">
        <v>44812</v>
      </c>
    </row>
    <row r="1334" spans="4:10" ht="15.6" customHeight="1">
      <c r="D1334" s="36">
        <v>1332</v>
      </c>
      <c r="E1334" s="37">
        <v>4556</v>
      </c>
      <c r="F1334" s="38" t="s">
        <v>13031</v>
      </c>
      <c r="G1334" s="38" t="s">
        <v>10939</v>
      </c>
      <c r="H1334" s="38" t="s">
        <v>12206</v>
      </c>
      <c r="I1334" s="37">
        <v>3</v>
      </c>
      <c r="J1334" s="66">
        <v>44812</v>
      </c>
    </row>
    <row r="1335" spans="4:10" ht="15.6" customHeight="1">
      <c r="D1335" s="36">
        <v>1333</v>
      </c>
      <c r="E1335" s="37">
        <v>4878</v>
      </c>
      <c r="F1335" s="38" t="s">
        <v>13032</v>
      </c>
      <c r="G1335" s="38" t="s">
        <v>10939</v>
      </c>
      <c r="H1335" s="38" t="s">
        <v>142</v>
      </c>
      <c r="I1335" s="37">
        <v>2</v>
      </c>
      <c r="J1335" s="66">
        <v>44812</v>
      </c>
    </row>
    <row r="1336" spans="4:10" ht="15.6" customHeight="1">
      <c r="D1336" s="36">
        <v>1334</v>
      </c>
      <c r="E1336" s="37">
        <v>3896</v>
      </c>
      <c r="F1336" s="38" t="s">
        <v>11713</v>
      </c>
      <c r="G1336" s="38" t="s">
        <v>9576</v>
      </c>
      <c r="H1336" s="38" t="s">
        <v>12</v>
      </c>
      <c r="I1336" s="37">
        <v>3</v>
      </c>
      <c r="J1336" s="66">
        <v>44812</v>
      </c>
    </row>
    <row r="1337" spans="4:10" ht="15.6" customHeight="1">
      <c r="D1337" s="36">
        <v>1335</v>
      </c>
      <c r="E1337" s="37">
        <v>4868</v>
      </c>
      <c r="F1337" s="38" t="s">
        <v>13033</v>
      </c>
      <c r="G1337" s="38" t="s">
        <v>10969</v>
      </c>
      <c r="H1337" s="38" t="s">
        <v>12074</v>
      </c>
      <c r="I1337" s="37">
        <v>2</v>
      </c>
      <c r="J1337" s="66">
        <v>44812</v>
      </c>
    </row>
    <row r="1338" spans="4:10" ht="15.6" customHeight="1">
      <c r="D1338" s="36">
        <v>1336</v>
      </c>
      <c r="E1338" s="37">
        <v>2557</v>
      </c>
      <c r="F1338" s="38" t="s">
        <v>13034</v>
      </c>
      <c r="G1338" s="38" t="s">
        <v>10960</v>
      </c>
      <c r="H1338" s="38" t="s">
        <v>10961</v>
      </c>
      <c r="I1338" s="37">
        <v>2</v>
      </c>
      <c r="J1338" s="66">
        <v>44812</v>
      </c>
    </row>
    <row r="1339" spans="4:10" ht="15.6" customHeight="1">
      <c r="D1339" s="36">
        <v>1337</v>
      </c>
      <c r="E1339" s="37">
        <v>2990</v>
      </c>
      <c r="F1339" s="38" t="s">
        <v>13035</v>
      </c>
      <c r="G1339" s="38" t="s">
        <v>10969</v>
      </c>
      <c r="H1339" s="38" t="s">
        <v>12074</v>
      </c>
      <c r="I1339" s="37">
        <v>2</v>
      </c>
      <c r="J1339" s="66">
        <v>44812</v>
      </c>
    </row>
    <row r="1340" spans="4:10" ht="15.6" customHeight="1">
      <c r="D1340" s="36">
        <v>1338</v>
      </c>
      <c r="E1340" s="37">
        <v>4504</v>
      </c>
      <c r="F1340" s="38" t="s">
        <v>13036</v>
      </c>
      <c r="G1340" s="38" t="s">
        <v>10969</v>
      </c>
      <c r="H1340" s="38" t="s">
        <v>12074</v>
      </c>
      <c r="I1340" s="37">
        <v>2</v>
      </c>
      <c r="J1340" s="66">
        <v>44812</v>
      </c>
    </row>
    <row r="1341" spans="4:10" ht="15.6" customHeight="1">
      <c r="D1341" s="36">
        <v>1339</v>
      </c>
      <c r="E1341" s="37">
        <v>4681</v>
      </c>
      <c r="F1341" s="38" t="s">
        <v>13037</v>
      </c>
      <c r="G1341" s="38" t="s">
        <v>10969</v>
      </c>
      <c r="H1341" s="38" t="s">
        <v>12956</v>
      </c>
      <c r="I1341" s="37">
        <v>2</v>
      </c>
      <c r="J1341" s="66">
        <v>44816</v>
      </c>
    </row>
    <row r="1342" spans="4:10" ht="15.6" customHeight="1">
      <c r="D1342" s="36">
        <v>1340</v>
      </c>
      <c r="E1342" s="37">
        <v>2959</v>
      </c>
      <c r="F1342" s="38" t="s">
        <v>10948</v>
      </c>
      <c r="G1342" s="38" t="s">
        <v>10969</v>
      </c>
      <c r="H1342" s="38" t="s">
        <v>12956</v>
      </c>
      <c r="I1342" s="37">
        <v>2</v>
      </c>
      <c r="J1342" s="66">
        <v>44816</v>
      </c>
    </row>
    <row r="1343" spans="4:10" ht="15.6" customHeight="1">
      <c r="D1343" s="36">
        <v>1341</v>
      </c>
      <c r="E1343" s="37">
        <v>3760</v>
      </c>
      <c r="F1343" s="38" t="s">
        <v>13038</v>
      </c>
      <c r="G1343" s="38" t="s">
        <v>10939</v>
      </c>
      <c r="H1343" s="38" t="s">
        <v>11441</v>
      </c>
      <c r="I1343" s="37">
        <v>3</v>
      </c>
      <c r="J1343" s="66">
        <v>44816</v>
      </c>
    </row>
    <row r="1344" spans="4:10" ht="15.6" customHeight="1">
      <c r="D1344" s="36">
        <v>1342</v>
      </c>
      <c r="E1344" s="37">
        <v>4256</v>
      </c>
      <c r="F1344" s="38" t="s">
        <v>11601</v>
      </c>
      <c r="G1344" s="38" t="s">
        <v>9576</v>
      </c>
      <c r="H1344" s="38" t="s">
        <v>13</v>
      </c>
      <c r="I1344" s="37">
        <v>3</v>
      </c>
      <c r="J1344" s="66">
        <v>44816</v>
      </c>
    </row>
    <row r="1345" spans="4:10" ht="15.6" customHeight="1">
      <c r="D1345" s="36">
        <v>1343</v>
      </c>
      <c r="E1345" s="67">
        <v>2718</v>
      </c>
      <c r="F1345" s="68" t="s">
        <v>13039</v>
      </c>
      <c r="G1345" s="38" t="s">
        <v>10969</v>
      </c>
      <c r="H1345" s="38" t="s">
        <v>12074</v>
      </c>
      <c r="I1345" s="37">
        <v>2</v>
      </c>
      <c r="J1345" s="66">
        <v>44816</v>
      </c>
    </row>
    <row r="1346" spans="4:10" ht="15.6" customHeight="1">
      <c r="D1346" s="36">
        <v>1344</v>
      </c>
      <c r="E1346" s="37">
        <v>4056</v>
      </c>
      <c r="F1346" s="38" t="s">
        <v>13040</v>
      </c>
      <c r="G1346" s="38" t="s">
        <v>10960</v>
      </c>
      <c r="H1346" s="38" t="s">
        <v>12607</v>
      </c>
      <c r="I1346" s="37">
        <v>3</v>
      </c>
      <c r="J1346" s="66">
        <v>44816</v>
      </c>
    </row>
    <row r="1347" spans="4:10" ht="15.6" customHeight="1">
      <c r="D1347" s="36">
        <v>1345</v>
      </c>
      <c r="E1347" s="37">
        <v>2396</v>
      </c>
      <c r="F1347" s="38" t="s">
        <v>13041</v>
      </c>
      <c r="G1347" s="38" t="s">
        <v>10960</v>
      </c>
      <c r="H1347" s="38" t="s">
        <v>12447</v>
      </c>
      <c r="I1347" s="37">
        <v>2</v>
      </c>
      <c r="J1347" s="66">
        <v>44816</v>
      </c>
    </row>
    <row r="1348" spans="4:10" ht="15.6" customHeight="1">
      <c r="D1348" s="36">
        <v>1346</v>
      </c>
      <c r="E1348" s="37">
        <v>4428</v>
      </c>
      <c r="F1348" s="38" t="s">
        <v>13042</v>
      </c>
      <c r="G1348" s="38" t="s">
        <v>11074</v>
      </c>
      <c r="H1348" s="38" t="s">
        <v>12573</v>
      </c>
      <c r="I1348" s="37">
        <v>3</v>
      </c>
      <c r="J1348" s="66">
        <v>44816</v>
      </c>
    </row>
    <row r="1349" spans="4:10" ht="15.6" customHeight="1">
      <c r="D1349" s="36">
        <v>1347</v>
      </c>
      <c r="E1349" s="37">
        <v>4488</v>
      </c>
      <c r="F1349" s="38" t="s">
        <v>13043</v>
      </c>
      <c r="G1349" s="38" t="s">
        <v>11074</v>
      </c>
      <c r="H1349" s="38" t="s">
        <v>11089</v>
      </c>
      <c r="I1349" s="37">
        <v>2</v>
      </c>
      <c r="J1349" s="66">
        <v>44816</v>
      </c>
    </row>
    <row r="1350" spans="4:10" ht="15.6" customHeight="1">
      <c r="D1350" s="36">
        <v>1348</v>
      </c>
      <c r="E1350" s="37">
        <v>4713</v>
      </c>
      <c r="F1350" s="38" t="s">
        <v>13044</v>
      </c>
      <c r="G1350" s="38" t="s">
        <v>11074</v>
      </c>
      <c r="H1350" s="38" t="s">
        <v>11089</v>
      </c>
      <c r="I1350" s="37">
        <v>2</v>
      </c>
      <c r="J1350" s="66">
        <v>44816</v>
      </c>
    </row>
    <row r="1351" spans="4:10" ht="15.6" customHeight="1">
      <c r="D1351" s="36">
        <v>1349</v>
      </c>
      <c r="E1351" s="37">
        <v>4468</v>
      </c>
      <c r="F1351" s="38" t="s">
        <v>13045</v>
      </c>
      <c r="G1351" s="38" t="s">
        <v>10939</v>
      </c>
      <c r="H1351" s="38" t="s">
        <v>143</v>
      </c>
      <c r="I1351" s="37">
        <v>2</v>
      </c>
      <c r="J1351" s="66">
        <v>44817</v>
      </c>
    </row>
    <row r="1352" spans="4:10" ht="15.6" customHeight="1">
      <c r="D1352" s="36">
        <v>1350</v>
      </c>
      <c r="E1352" s="37">
        <v>4320</v>
      </c>
      <c r="F1352" s="38" t="s">
        <v>13046</v>
      </c>
      <c r="G1352" s="38" t="s">
        <v>10939</v>
      </c>
      <c r="H1352" s="38" t="s">
        <v>143</v>
      </c>
      <c r="I1352" s="37">
        <v>2</v>
      </c>
      <c r="J1352" s="66">
        <v>44817</v>
      </c>
    </row>
    <row r="1353" spans="4:10" ht="15.6" customHeight="1">
      <c r="D1353" s="36">
        <v>1351</v>
      </c>
      <c r="E1353" s="67">
        <v>4980</v>
      </c>
      <c r="F1353" s="68" t="s">
        <v>13047</v>
      </c>
      <c r="G1353" s="38" t="s">
        <v>10969</v>
      </c>
      <c r="H1353" s="38" t="s">
        <v>12074</v>
      </c>
      <c r="I1353" s="37">
        <v>2</v>
      </c>
      <c r="J1353" s="66">
        <v>44817</v>
      </c>
    </row>
    <row r="1354" spans="4:10" ht="15.6" customHeight="1">
      <c r="D1354" s="36">
        <v>1352</v>
      </c>
      <c r="E1354" s="37">
        <v>3132</v>
      </c>
      <c r="F1354" s="38" t="s">
        <v>13048</v>
      </c>
      <c r="G1354" s="38" t="s">
        <v>10969</v>
      </c>
      <c r="H1354" s="38" t="s">
        <v>12074</v>
      </c>
      <c r="I1354" s="37">
        <v>2</v>
      </c>
      <c r="J1354" s="66">
        <v>44817</v>
      </c>
    </row>
    <row r="1355" spans="4:10" ht="15.6" customHeight="1">
      <c r="D1355" s="36">
        <v>1353</v>
      </c>
      <c r="E1355" s="37">
        <v>3125</v>
      </c>
      <c r="F1355" s="38" t="s">
        <v>13049</v>
      </c>
      <c r="G1355" s="38" t="s">
        <v>10969</v>
      </c>
      <c r="H1355" s="38" t="s">
        <v>12074</v>
      </c>
      <c r="I1355" s="37">
        <v>2</v>
      </c>
      <c r="J1355" s="66">
        <v>44817</v>
      </c>
    </row>
    <row r="1356" spans="4:10" ht="15.6" customHeight="1">
      <c r="D1356" s="36">
        <v>1354</v>
      </c>
      <c r="E1356" s="37">
        <v>4152</v>
      </c>
      <c r="F1356" s="38" t="s">
        <v>13050</v>
      </c>
      <c r="G1356" s="38" t="s">
        <v>10960</v>
      </c>
      <c r="H1356" s="38" t="s">
        <v>11091</v>
      </c>
      <c r="I1356" s="37">
        <v>3</v>
      </c>
      <c r="J1356" s="66">
        <v>44817</v>
      </c>
    </row>
    <row r="1357" spans="4:10" ht="15.6" customHeight="1">
      <c r="D1357" s="36">
        <v>1355</v>
      </c>
      <c r="E1357" s="37">
        <v>4391</v>
      </c>
      <c r="F1357" s="38" t="s">
        <v>13051</v>
      </c>
      <c r="G1357" s="38" t="s">
        <v>10960</v>
      </c>
      <c r="H1357" s="38" t="s">
        <v>12044</v>
      </c>
      <c r="I1357" s="37">
        <v>3</v>
      </c>
      <c r="J1357" s="66">
        <v>44817</v>
      </c>
    </row>
    <row r="1358" spans="4:10" ht="15.6" customHeight="1">
      <c r="D1358" s="36">
        <v>1356</v>
      </c>
      <c r="E1358" s="37">
        <v>3823</v>
      </c>
      <c r="F1358" s="38" t="s">
        <v>13052</v>
      </c>
      <c r="G1358" s="38" t="s">
        <v>11074</v>
      </c>
      <c r="H1358" s="38" t="s">
        <v>11089</v>
      </c>
      <c r="I1358" s="37">
        <v>3</v>
      </c>
      <c r="J1358" s="66">
        <v>44817</v>
      </c>
    </row>
    <row r="1359" spans="4:10" ht="15.6" customHeight="1">
      <c r="D1359" s="36">
        <v>1357</v>
      </c>
      <c r="E1359" s="37">
        <v>4930</v>
      </c>
      <c r="F1359" s="38" t="s">
        <v>13053</v>
      </c>
      <c r="G1359" s="38" t="s">
        <v>11074</v>
      </c>
      <c r="H1359" s="38" t="s">
        <v>11089</v>
      </c>
      <c r="I1359" s="37">
        <v>2</v>
      </c>
      <c r="J1359" s="66">
        <v>44817</v>
      </c>
    </row>
    <row r="1360" spans="4:10" ht="15.6" customHeight="1">
      <c r="D1360" s="36">
        <v>1358</v>
      </c>
      <c r="E1360" s="37">
        <v>4378</v>
      </c>
      <c r="F1360" s="38" t="s">
        <v>13054</v>
      </c>
      <c r="G1360" s="38" t="s">
        <v>10997</v>
      </c>
      <c r="H1360" s="38" t="s">
        <v>12017</v>
      </c>
      <c r="I1360" s="37">
        <v>2</v>
      </c>
      <c r="J1360" s="66">
        <v>44818</v>
      </c>
    </row>
    <row r="1361" spans="4:10" ht="15.6" customHeight="1">
      <c r="D1361" s="36">
        <v>1359</v>
      </c>
      <c r="E1361" s="37">
        <v>3951</v>
      </c>
      <c r="F1361" s="38" t="s">
        <v>13055</v>
      </c>
      <c r="G1361" s="38" t="s">
        <v>10939</v>
      </c>
      <c r="H1361" s="38" t="s">
        <v>11441</v>
      </c>
      <c r="I1361" s="37">
        <v>2</v>
      </c>
      <c r="J1361" s="66">
        <v>44818</v>
      </c>
    </row>
    <row r="1362" spans="4:10" ht="15.6" customHeight="1">
      <c r="D1362" s="36">
        <v>1360</v>
      </c>
      <c r="E1362" s="37">
        <v>2397</v>
      </c>
      <c r="F1362" s="38" t="s">
        <v>13056</v>
      </c>
      <c r="G1362" s="38" t="s">
        <v>10939</v>
      </c>
      <c r="H1362" s="38" t="s">
        <v>10940</v>
      </c>
      <c r="I1362" s="37">
        <v>2</v>
      </c>
      <c r="J1362" s="66">
        <v>44818</v>
      </c>
    </row>
    <row r="1363" spans="4:10" ht="15.6" customHeight="1">
      <c r="D1363" s="36">
        <v>1361</v>
      </c>
      <c r="E1363" s="37">
        <v>4103</v>
      </c>
      <c r="F1363" s="38" t="s">
        <v>13057</v>
      </c>
      <c r="G1363" s="38" t="s">
        <v>10939</v>
      </c>
      <c r="H1363" s="38" t="s">
        <v>10940</v>
      </c>
      <c r="I1363" s="37">
        <v>2</v>
      </c>
      <c r="J1363" s="66">
        <v>44818</v>
      </c>
    </row>
    <row r="1364" spans="4:10" ht="15.6" customHeight="1">
      <c r="D1364" s="36">
        <v>1362</v>
      </c>
      <c r="E1364" s="37">
        <v>3751</v>
      </c>
      <c r="F1364" s="38" t="s">
        <v>13058</v>
      </c>
      <c r="G1364" s="38" t="s">
        <v>9576</v>
      </c>
      <c r="H1364" s="38" t="s">
        <v>5</v>
      </c>
      <c r="I1364" s="37">
        <v>2</v>
      </c>
      <c r="J1364" s="66">
        <v>44818</v>
      </c>
    </row>
    <row r="1365" spans="4:10" ht="15.6" customHeight="1">
      <c r="D1365" s="36">
        <v>1363</v>
      </c>
      <c r="E1365" s="37">
        <v>4216</v>
      </c>
      <c r="F1365" s="38" t="s">
        <v>13059</v>
      </c>
      <c r="G1365" s="38" t="s">
        <v>9576</v>
      </c>
      <c r="H1365" s="38" t="s">
        <v>5</v>
      </c>
      <c r="I1365" s="37">
        <v>2</v>
      </c>
      <c r="J1365" s="66">
        <v>44818</v>
      </c>
    </row>
    <row r="1366" spans="4:10" ht="15.6" customHeight="1">
      <c r="D1366" s="36">
        <v>1364</v>
      </c>
      <c r="E1366" s="37">
        <v>3632</v>
      </c>
      <c r="F1366" s="38" t="s">
        <v>13060</v>
      </c>
      <c r="G1366" s="38" t="s">
        <v>10969</v>
      </c>
      <c r="H1366" s="38" t="s">
        <v>12074</v>
      </c>
      <c r="I1366" s="37">
        <v>2</v>
      </c>
      <c r="J1366" s="66">
        <v>44818</v>
      </c>
    </row>
    <row r="1367" spans="4:10" ht="15.6" customHeight="1">
      <c r="D1367" s="36">
        <v>1365</v>
      </c>
      <c r="E1367" s="37">
        <v>4016</v>
      </c>
      <c r="F1367" s="38" t="s">
        <v>13061</v>
      </c>
      <c r="G1367" s="38" t="s">
        <v>10969</v>
      </c>
      <c r="H1367" s="38" t="s">
        <v>12074</v>
      </c>
      <c r="I1367" s="37">
        <v>2</v>
      </c>
      <c r="J1367" s="66">
        <v>44818</v>
      </c>
    </row>
    <row r="1368" spans="4:10" ht="15.6" customHeight="1">
      <c r="D1368" s="36">
        <v>1366</v>
      </c>
      <c r="E1368" s="37">
        <v>4486</v>
      </c>
      <c r="F1368" s="38" t="s">
        <v>13062</v>
      </c>
      <c r="G1368" s="38" t="s">
        <v>10969</v>
      </c>
      <c r="H1368" s="38" t="s">
        <v>12074</v>
      </c>
      <c r="I1368" s="37">
        <v>2</v>
      </c>
      <c r="J1368" s="66">
        <v>44818</v>
      </c>
    </row>
    <row r="1369" spans="4:10" ht="15.6" customHeight="1">
      <c r="D1369" s="36">
        <v>1367</v>
      </c>
      <c r="E1369" s="37">
        <v>4193</v>
      </c>
      <c r="F1369" s="38" t="s">
        <v>11596</v>
      </c>
      <c r="G1369" s="38" t="s">
        <v>10960</v>
      </c>
      <c r="H1369" s="38" t="s">
        <v>11129</v>
      </c>
      <c r="I1369" s="37">
        <v>3</v>
      </c>
      <c r="J1369" s="66">
        <v>44818</v>
      </c>
    </row>
    <row r="1370" spans="4:10" ht="15.6" customHeight="1">
      <c r="D1370" s="36">
        <v>1368</v>
      </c>
      <c r="E1370" s="37">
        <v>4823</v>
      </c>
      <c r="F1370" s="38" t="s">
        <v>13063</v>
      </c>
      <c r="G1370" s="38" t="s">
        <v>10960</v>
      </c>
      <c r="H1370" s="38" t="s">
        <v>11091</v>
      </c>
      <c r="I1370" s="37">
        <v>2</v>
      </c>
      <c r="J1370" s="66">
        <v>44818</v>
      </c>
    </row>
    <row r="1371" spans="4:10" ht="15.6" customHeight="1">
      <c r="D1371" s="36">
        <v>1369</v>
      </c>
      <c r="E1371" s="37">
        <v>3548</v>
      </c>
      <c r="F1371" s="38" t="s">
        <v>13064</v>
      </c>
      <c r="G1371" s="38" t="s">
        <v>11074</v>
      </c>
      <c r="H1371" s="38" t="s">
        <v>11089</v>
      </c>
      <c r="I1371" s="37">
        <v>2</v>
      </c>
      <c r="J1371" s="66">
        <v>44818</v>
      </c>
    </row>
    <row r="1372" spans="4:10" ht="15.6" customHeight="1">
      <c r="D1372" s="36">
        <v>1370</v>
      </c>
      <c r="E1372" s="37">
        <v>4986</v>
      </c>
      <c r="F1372" s="38" t="s">
        <v>13065</v>
      </c>
      <c r="G1372" s="38" t="s">
        <v>10939</v>
      </c>
      <c r="H1372" s="38" t="s">
        <v>11441</v>
      </c>
      <c r="I1372" s="37">
        <v>2</v>
      </c>
      <c r="J1372" s="66">
        <v>44819</v>
      </c>
    </row>
    <row r="1373" spans="4:10" ht="15.6" customHeight="1">
      <c r="D1373" s="36">
        <v>1371</v>
      </c>
      <c r="E1373" s="37">
        <v>3243</v>
      </c>
      <c r="F1373" s="38" t="s">
        <v>213</v>
      </c>
      <c r="G1373" s="38" t="s">
        <v>9576</v>
      </c>
      <c r="H1373" s="38" t="s">
        <v>15</v>
      </c>
      <c r="I1373" s="37">
        <v>3</v>
      </c>
      <c r="J1373" s="66">
        <v>44819</v>
      </c>
    </row>
    <row r="1374" spans="4:10" ht="15.6" customHeight="1">
      <c r="D1374" s="36">
        <v>1372</v>
      </c>
      <c r="E1374" s="37">
        <v>3137</v>
      </c>
      <c r="F1374" s="38" t="s">
        <v>301</v>
      </c>
      <c r="G1374" s="38" t="s">
        <v>9576</v>
      </c>
      <c r="H1374" s="38" t="s">
        <v>14</v>
      </c>
      <c r="I1374" s="37">
        <v>2</v>
      </c>
      <c r="J1374" s="66">
        <v>44819</v>
      </c>
    </row>
    <row r="1375" spans="4:10" ht="15.6" customHeight="1">
      <c r="D1375" s="36">
        <v>1373</v>
      </c>
      <c r="E1375" s="37">
        <v>4762</v>
      </c>
      <c r="F1375" s="38" t="s">
        <v>1030</v>
      </c>
      <c r="G1375" s="38" t="s">
        <v>9576</v>
      </c>
      <c r="H1375" s="38" t="s">
        <v>13</v>
      </c>
      <c r="I1375" s="37">
        <v>2</v>
      </c>
      <c r="J1375" s="66">
        <v>44819</v>
      </c>
    </row>
    <row r="1376" spans="4:10" ht="15.6" customHeight="1">
      <c r="D1376" s="36">
        <v>1374</v>
      </c>
      <c r="E1376" s="37">
        <v>4493</v>
      </c>
      <c r="F1376" s="38" t="s">
        <v>13066</v>
      </c>
      <c r="G1376" s="38" t="s">
        <v>10969</v>
      </c>
      <c r="H1376" s="38" t="s">
        <v>12074</v>
      </c>
      <c r="I1376" s="37">
        <v>2</v>
      </c>
      <c r="J1376" s="66">
        <v>44819</v>
      </c>
    </row>
    <row r="1377" spans="4:10" ht="15.6" customHeight="1">
      <c r="D1377" s="36">
        <v>1375</v>
      </c>
      <c r="E1377" s="37">
        <v>2962</v>
      </c>
      <c r="F1377" s="38" t="s">
        <v>13067</v>
      </c>
      <c r="G1377" s="38" t="s">
        <v>10969</v>
      </c>
      <c r="H1377" s="38" t="s">
        <v>12074</v>
      </c>
      <c r="I1377" s="37">
        <v>2</v>
      </c>
      <c r="J1377" s="66">
        <v>44819</v>
      </c>
    </row>
    <row r="1378" spans="4:10" ht="15.6" customHeight="1">
      <c r="D1378" s="36">
        <v>1376</v>
      </c>
      <c r="E1378" s="37">
        <v>3855</v>
      </c>
      <c r="F1378" s="38" t="s">
        <v>13068</v>
      </c>
      <c r="G1378" s="38" t="s">
        <v>10969</v>
      </c>
      <c r="H1378" s="38" t="s">
        <v>12074</v>
      </c>
      <c r="I1378" s="37">
        <v>2</v>
      </c>
      <c r="J1378" s="66">
        <v>44819</v>
      </c>
    </row>
    <row r="1379" spans="4:10" ht="15.6" customHeight="1">
      <c r="D1379" s="36">
        <v>1377</v>
      </c>
      <c r="E1379" s="37">
        <v>4822</v>
      </c>
      <c r="F1379" s="38" t="s">
        <v>13069</v>
      </c>
      <c r="G1379" s="38" t="s">
        <v>10960</v>
      </c>
      <c r="H1379" s="38" t="s">
        <v>11091</v>
      </c>
      <c r="I1379" s="37">
        <v>2</v>
      </c>
      <c r="J1379" s="66">
        <v>44819</v>
      </c>
    </row>
    <row r="1380" spans="4:10" ht="15.6" customHeight="1">
      <c r="D1380" s="36">
        <v>1378</v>
      </c>
      <c r="E1380" s="37">
        <v>4421</v>
      </c>
      <c r="F1380" s="38" t="s">
        <v>13070</v>
      </c>
      <c r="G1380" s="38" t="s">
        <v>10960</v>
      </c>
      <c r="H1380" s="38" t="s">
        <v>13071</v>
      </c>
      <c r="I1380" s="37">
        <v>2</v>
      </c>
      <c r="J1380" s="66">
        <v>44819</v>
      </c>
    </row>
    <row r="1381" spans="4:10" ht="15.6" customHeight="1">
      <c r="D1381" s="36">
        <v>1379</v>
      </c>
      <c r="E1381" s="37">
        <v>4704</v>
      </c>
      <c r="F1381" s="38" t="s">
        <v>13072</v>
      </c>
      <c r="G1381" s="38" t="s">
        <v>10997</v>
      </c>
      <c r="H1381" s="38" t="s">
        <v>12598</v>
      </c>
      <c r="I1381" s="37">
        <v>2</v>
      </c>
      <c r="J1381" s="66">
        <v>44819</v>
      </c>
    </row>
    <row r="1382" spans="4:10" ht="15.6" customHeight="1">
      <c r="D1382" s="36">
        <v>1380</v>
      </c>
      <c r="E1382" s="37">
        <v>4231</v>
      </c>
      <c r="F1382" s="38" t="s">
        <v>13073</v>
      </c>
      <c r="G1382" s="38" t="s">
        <v>10997</v>
      </c>
      <c r="H1382" s="38" t="s">
        <v>12598</v>
      </c>
      <c r="I1382" s="37">
        <v>2</v>
      </c>
      <c r="J1382" s="66">
        <v>44819</v>
      </c>
    </row>
    <row r="1383" spans="4:10" ht="15.6" customHeight="1">
      <c r="D1383" s="36">
        <v>1381</v>
      </c>
      <c r="E1383" s="37">
        <v>4897</v>
      </c>
      <c r="F1383" s="38" t="s">
        <v>13074</v>
      </c>
      <c r="G1383" s="38" t="s">
        <v>10997</v>
      </c>
      <c r="H1383" s="38" t="s">
        <v>13075</v>
      </c>
      <c r="I1383" s="37">
        <v>2</v>
      </c>
      <c r="J1383" s="66">
        <v>44820</v>
      </c>
    </row>
    <row r="1384" spans="4:10" ht="15.6" customHeight="1">
      <c r="D1384" s="36">
        <v>1382</v>
      </c>
      <c r="E1384" s="37">
        <v>3966</v>
      </c>
      <c r="F1384" s="38" t="s">
        <v>13076</v>
      </c>
      <c r="G1384" s="38" t="s">
        <v>10939</v>
      </c>
      <c r="H1384" s="38" t="s">
        <v>11441</v>
      </c>
      <c r="I1384" s="37">
        <v>2</v>
      </c>
      <c r="J1384" s="66">
        <v>44820</v>
      </c>
    </row>
    <row r="1385" spans="4:10" ht="15.6" customHeight="1">
      <c r="D1385" s="36">
        <v>1383</v>
      </c>
      <c r="E1385" s="37">
        <v>3936</v>
      </c>
      <c r="F1385" s="38" t="s">
        <v>13077</v>
      </c>
      <c r="G1385" s="38" t="s">
        <v>10939</v>
      </c>
      <c r="H1385" s="38" t="s">
        <v>10952</v>
      </c>
      <c r="I1385" s="37">
        <v>3</v>
      </c>
      <c r="J1385" s="66">
        <v>44820</v>
      </c>
    </row>
    <row r="1386" spans="4:10" ht="15.6" customHeight="1">
      <c r="D1386" s="36">
        <v>1384</v>
      </c>
      <c r="E1386" s="37">
        <v>3625</v>
      </c>
      <c r="F1386" s="38" t="s">
        <v>13078</v>
      </c>
      <c r="G1386" s="38" t="s">
        <v>10939</v>
      </c>
      <c r="H1386" s="38" t="s">
        <v>10952</v>
      </c>
      <c r="I1386" s="37">
        <v>2</v>
      </c>
      <c r="J1386" s="66">
        <v>44820</v>
      </c>
    </row>
    <row r="1387" spans="4:10" ht="15.6" customHeight="1">
      <c r="D1387" s="36">
        <v>1385</v>
      </c>
      <c r="E1387" s="37">
        <v>4745</v>
      </c>
      <c r="F1387" s="38" t="s">
        <v>13079</v>
      </c>
      <c r="G1387" s="38" t="s">
        <v>10969</v>
      </c>
      <c r="H1387" s="38" t="s">
        <v>12074</v>
      </c>
      <c r="I1387" s="37">
        <v>2</v>
      </c>
      <c r="J1387" s="66">
        <v>44820</v>
      </c>
    </row>
    <row r="1388" spans="4:10" ht="15.6" customHeight="1">
      <c r="D1388" s="36">
        <v>1386</v>
      </c>
      <c r="E1388" s="37">
        <v>4387</v>
      </c>
      <c r="F1388" s="38" t="s">
        <v>11031</v>
      </c>
      <c r="G1388" s="38" t="s">
        <v>10969</v>
      </c>
      <c r="H1388" s="38" t="s">
        <v>12074</v>
      </c>
      <c r="I1388" s="37">
        <v>3</v>
      </c>
      <c r="J1388" s="66">
        <v>44820</v>
      </c>
    </row>
    <row r="1389" spans="4:10" ht="15.6" customHeight="1">
      <c r="D1389" s="36">
        <v>1387</v>
      </c>
      <c r="E1389" s="37">
        <v>4375</v>
      </c>
      <c r="F1389" s="38" t="s">
        <v>13080</v>
      </c>
      <c r="G1389" s="38" t="s">
        <v>10960</v>
      </c>
      <c r="H1389" s="38" t="s">
        <v>11472</v>
      </c>
      <c r="I1389" s="37">
        <v>3</v>
      </c>
      <c r="J1389" s="66">
        <v>44820</v>
      </c>
    </row>
    <row r="1390" spans="4:10" ht="15.6" customHeight="1">
      <c r="D1390" s="36">
        <v>1388</v>
      </c>
      <c r="E1390" s="37">
        <v>4274</v>
      </c>
      <c r="F1390" s="38" t="s">
        <v>13081</v>
      </c>
      <c r="G1390" s="38" t="s">
        <v>10997</v>
      </c>
      <c r="H1390" s="38" t="s">
        <v>11076</v>
      </c>
      <c r="I1390" s="37">
        <v>2</v>
      </c>
      <c r="J1390" s="66">
        <v>44820</v>
      </c>
    </row>
    <row r="1391" spans="4:10" ht="15.6" customHeight="1">
      <c r="D1391" s="36">
        <v>1389</v>
      </c>
      <c r="E1391" s="37">
        <v>2265</v>
      </c>
      <c r="F1391" s="38" t="s">
        <v>13082</v>
      </c>
      <c r="G1391" s="38" t="s">
        <v>10997</v>
      </c>
      <c r="H1391" s="38" t="s">
        <v>11076</v>
      </c>
      <c r="I1391" s="37">
        <v>2</v>
      </c>
      <c r="J1391" s="66">
        <v>44820</v>
      </c>
    </row>
    <row r="1392" spans="4:10" ht="15.6" customHeight="1">
      <c r="D1392" s="36">
        <v>1390</v>
      </c>
      <c r="E1392" s="37">
        <v>4308</v>
      </c>
      <c r="F1392" s="38" t="s">
        <v>13083</v>
      </c>
      <c r="G1392" s="38" t="s">
        <v>9576</v>
      </c>
      <c r="H1392" s="38" t="s">
        <v>12640</v>
      </c>
      <c r="I1392" s="37">
        <v>2</v>
      </c>
      <c r="J1392" s="66">
        <v>44820</v>
      </c>
    </row>
    <row r="1393" spans="4:10" ht="15.6" customHeight="1">
      <c r="D1393" s="36">
        <v>1391</v>
      </c>
      <c r="E1393" s="37">
        <v>3788</v>
      </c>
      <c r="F1393" s="38" t="s">
        <v>13084</v>
      </c>
      <c r="G1393" s="38" t="s">
        <v>9576</v>
      </c>
      <c r="H1393" s="38" t="s">
        <v>11135</v>
      </c>
      <c r="I1393" s="37">
        <v>2</v>
      </c>
      <c r="J1393" s="66">
        <v>44823</v>
      </c>
    </row>
    <row r="1394" spans="4:10" ht="15.6" customHeight="1">
      <c r="D1394" s="36">
        <v>1392</v>
      </c>
      <c r="E1394" s="37">
        <v>3822</v>
      </c>
      <c r="F1394" s="38" t="s">
        <v>13085</v>
      </c>
      <c r="G1394" s="38" t="s">
        <v>9576</v>
      </c>
      <c r="H1394" s="38" t="s">
        <v>11135</v>
      </c>
      <c r="I1394" s="37">
        <v>3</v>
      </c>
      <c r="J1394" s="66">
        <v>44823</v>
      </c>
    </row>
    <row r="1395" spans="4:10" ht="15.6" customHeight="1">
      <c r="D1395" s="36">
        <v>1393</v>
      </c>
      <c r="E1395" s="37">
        <v>2284</v>
      </c>
      <c r="F1395" s="38" t="s">
        <v>13086</v>
      </c>
      <c r="G1395" s="38" t="s">
        <v>10939</v>
      </c>
      <c r="H1395" s="38" t="s">
        <v>10952</v>
      </c>
      <c r="I1395" s="37">
        <v>2</v>
      </c>
      <c r="J1395" s="66">
        <v>44823</v>
      </c>
    </row>
    <row r="1396" spans="4:10" ht="15.6" customHeight="1">
      <c r="D1396" s="36">
        <v>1394</v>
      </c>
      <c r="E1396" s="37">
        <v>3768</v>
      </c>
      <c r="F1396" s="38" t="s">
        <v>13087</v>
      </c>
      <c r="G1396" s="38" t="s">
        <v>10939</v>
      </c>
      <c r="H1396" s="38" t="s">
        <v>10952</v>
      </c>
      <c r="I1396" s="37">
        <v>2</v>
      </c>
      <c r="J1396" s="66">
        <v>44823</v>
      </c>
    </row>
    <row r="1397" spans="4:10" ht="15.6" customHeight="1">
      <c r="D1397" s="36">
        <v>1395</v>
      </c>
      <c r="E1397" s="37">
        <v>4048</v>
      </c>
      <c r="F1397" s="38" t="s">
        <v>13088</v>
      </c>
      <c r="G1397" s="38" t="s">
        <v>10978</v>
      </c>
      <c r="H1397" s="38" t="s">
        <v>11857</v>
      </c>
      <c r="I1397" s="37">
        <v>2</v>
      </c>
      <c r="J1397" s="66">
        <v>44823</v>
      </c>
    </row>
    <row r="1398" spans="4:10" ht="15.6" customHeight="1">
      <c r="D1398" s="36">
        <v>1396</v>
      </c>
      <c r="E1398" s="37">
        <v>4766</v>
      </c>
      <c r="F1398" s="38" t="s">
        <v>13089</v>
      </c>
      <c r="G1398" s="38" t="s">
        <v>10978</v>
      </c>
      <c r="H1398" s="38" t="s">
        <v>11857</v>
      </c>
      <c r="I1398" s="37">
        <v>2</v>
      </c>
      <c r="J1398" s="66">
        <v>44823</v>
      </c>
    </row>
    <row r="1399" spans="4:10" ht="15.6" customHeight="1">
      <c r="D1399" s="36">
        <v>1397</v>
      </c>
      <c r="E1399" s="37">
        <v>2297</v>
      </c>
      <c r="F1399" s="38" t="s">
        <v>13090</v>
      </c>
      <c r="G1399" s="38" t="s">
        <v>10978</v>
      </c>
      <c r="H1399" s="38" t="s">
        <v>11857</v>
      </c>
      <c r="I1399" s="37">
        <v>2</v>
      </c>
      <c r="J1399" s="66">
        <v>44823</v>
      </c>
    </row>
    <row r="1400" spans="4:10" ht="15.6" customHeight="1">
      <c r="D1400" s="36">
        <v>1398</v>
      </c>
      <c r="E1400" s="37">
        <v>3757</v>
      </c>
      <c r="F1400" s="38" t="s">
        <v>13091</v>
      </c>
      <c r="G1400" s="38" t="s">
        <v>11058</v>
      </c>
      <c r="H1400" s="38" t="s">
        <v>11051</v>
      </c>
      <c r="I1400" s="37">
        <v>3</v>
      </c>
      <c r="J1400" s="66">
        <v>44823</v>
      </c>
    </row>
    <row r="1401" spans="4:10" ht="15.6" customHeight="1">
      <c r="D1401" s="36">
        <v>1399</v>
      </c>
      <c r="E1401" s="37">
        <v>4356</v>
      </c>
      <c r="F1401" s="38" t="s">
        <v>13092</v>
      </c>
      <c r="G1401" s="38" t="s">
        <v>11058</v>
      </c>
      <c r="H1401" s="38" t="s">
        <v>11051</v>
      </c>
      <c r="I1401" s="37">
        <v>3</v>
      </c>
      <c r="J1401" s="66">
        <v>44823</v>
      </c>
    </row>
    <row r="1402" spans="4:10" ht="15.6" customHeight="1">
      <c r="D1402" s="36">
        <v>1400</v>
      </c>
      <c r="E1402" s="37">
        <v>4995</v>
      </c>
      <c r="F1402" s="38" t="s">
        <v>13093</v>
      </c>
      <c r="G1402" s="38" t="s">
        <v>11033</v>
      </c>
      <c r="H1402" s="38" t="s">
        <v>11648</v>
      </c>
      <c r="I1402" s="37">
        <v>2</v>
      </c>
      <c r="J1402" s="66">
        <v>44823</v>
      </c>
    </row>
    <row r="1403" spans="4:10" ht="15.6" customHeight="1">
      <c r="D1403" s="36">
        <v>1401</v>
      </c>
      <c r="E1403" s="37">
        <v>4409</v>
      </c>
      <c r="F1403" s="38" t="s">
        <v>13094</v>
      </c>
      <c r="G1403" s="38" t="s">
        <v>11033</v>
      </c>
      <c r="H1403" s="38" t="s">
        <v>11648</v>
      </c>
      <c r="I1403" s="37">
        <v>2</v>
      </c>
      <c r="J1403" s="66">
        <v>44823</v>
      </c>
    </row>
    <row r="1404" spans="4:10" ht="15.6" customHeight="1">
      <c r="D1404" s="36">
        <v>1402</v>
      </c>
      <c r="E1404" s="37">
        <v>3883</v>
      </c>
      <c r="F1404" s="38" t="s">
        <v>2634</v>
      </c>
      <c r="G1404" s="38" t="s">
        <v>9576</v>
      </c>
      <c r="H1404" s="38" t="s">
        <v>17</v>
      </c>
      <c r="I1404" s="37">
        <v>3</v>
      </c>
      <c r="J1404" s="66">
        <v>44824</v>
      </c>
    </row>
    <row r="1405" spans="4:10" ht="15.6" customHeight="1">
      <c r="D1405" s="36">
        <v>1403</v>
      </c>
      <c r="E1405" s="37">
        <v>3941</v>
      </c>
      <c r="F1405" s="38" t="s">
        <v>2550</v>
      </c>
      <c r="G1405" s="38" t="s">
        <v>9576</v>
      </c>
      <c r="H1405" s="38" t="s">
        <v>18</v>
      </c>
      <c r="I1405" s="37">
        <v>3</v>
      </c>
      <c r="J1405" s="66">
        <v>44824</v>
      </c>
    </row>
    <row r="1406" spans="4:10" ht="15.6" customHeight="1">
      <c r="D1406" s="36">
        <v>1404</v>
      </c>
      <c r="E1406" s="37">
        <v>3509</v>
      </c>
      <c r="F1406" s="38" t="s">
        <v>13095</v>
      </c>
      <c r="G1406" s="38" t="s">
        <v>10939</v>
      </c>
      <c r="H1406" s="38" t="s">
        <v>142</v>
      </c>
      <c r="I1406" s="37">
        <v>2</v>
      </c>
      <c r="J1406" s="66">
        <v>44824</v>
      </c>
    </row>
    <row r="1407" spans="4:10" ht="15.6" customHeight="1">
      <c r="D1407" s="36">
        <v>1405</v>
      </c>
      <c r="E1407" s="37">
        <v>3471</v>
      </c>
      <c r="F1407" s="38" t="s">
        <v>13096</v>
      </c>
      <c r="G1407" s="38" t="s">
        <v>10939</v>
      </c>
      <c r="H1407" s="38" t="s">
        <v>142</v>
      </c>
      <c r="I1407" s="37">
        <v>2</v>
      </c>
      <c r="J1407" s="66">
        <v>44824</v>
      </c>
    </row>
    <row r="1408" spans="4:10" ht="15.6" customHeight="1">
      <c r="D1408" s="36">
        <v>1406</v>
      </c>
      <c r="E1408" s="37">
        <v>4960</v>
      </c>
      <c r="F1408" s="38" t="s">
        <v>10957</v>
      </c>
      <c r="G1408" s="38" t="s">
        <v>10969</v>
      </c>
      <c r="H1408" s="38" t="s">
        <v>12066</v>
      </c>
      <c r="I1408" s="37">
        <v>2</v>
      </c>
      <c r="J1408" s="66">
        <v>44824</v>
      </c>
    </row>
    <row r="1409" spans="4:10" ht="15.6" customHeight="1">
      <c r="D1409" s="36">
        <v>1407</v>
      </c>
      <c r="E1409" s="37">
        <v>2762</v>
      </c>
      <c r="F1409" s="38" t="s">
        <v>13097</v>
      </c>
      <c r="G1409" s="38" t="s">
        <v>10969</v>
      </c>
      <c r="H1409" s="38" t="s">
        <v>12066</v>
      </c>
      <c r="I1409" s="37">
        <v>2</v>
      </c>
      <c r="J1409" s="66">
        <v>44824</v>
      </c>
    </row>
    <row r="1410" spans="4:10" ht="15.6" customHeight="1">
      <c r="D1410" s="36">
        <v>1408</v>
      </c>
      <c r="E1410" s="37">
        <v>4181</v>
      </c>
      <c r="F1410" s="38" t="s">
        <v>13098</v>
      </c>
      <c r="G1410" s="38" t="s">
        <v>11058</v>
      </c>
      <c r="H1410" s="38" t="s">
        <v>12840</v>
      </c>
      <c r="I1410" s="37">
        <v>2</v>
      </c>
      <c r="J1410" s="66">
        <v>44824</v>
      </c>
    </row>
    <row r="1411" spans="4:10" ht="15.6" customHeight="1">
      <c r="D1411" s="36">
        <v>1409</v>
      </c>
      <c r="E1411" s="37">
        <v>4446</v>
      </c>
      <c r="F1411" s="38" t="s">
        <v>13099</v>
      </c>
      <c r="G1411" s="38" t="s">
        <v>11058</v>
      </c>
      <c r="H1411" s="38" t="s">
        <v>12840</v>
      </c>
      <c r="I1411" s="37">
        <v>2</v>
      </c>
      <c r="J1411" s="66">
        <v>44824</v>
      </c>
    </row>
    <row r="1412" spans="4:10" ht="15.6" customHeight="1">
      <c r="D1412" s="36">
        <v>1410</v>
      </c>
      <c r="E1412" s="37">
        <v>4410</v>
      </c>
      <c r="F1412" s="38" t="s">
        <v>13100</v>
      </c>
      <c r="G1412" s="38" t="s">
        <v>11033</v>
      </c>
      <c r="H1412" s="38" t="s">
        <v>12276</v>
      </c>
      <c r="I1412" s="37">
        <v>2</v>
      </c>
      <c r="J1412" s="66">
        <v>44824</v>
      </c>
    </row>
    <row r="1413" spans="4:10" ht="15.6" customHeight="1">
      <c r="D1413" s="36">
        <v>1411</v>
      </c>
      <c r="E1413" s="37">
        <v>4653</v>
      </c>
      <c r="F1413" s="38" t="s">
        <v>13101</v>
      </c>
      <c r="G1413" s="38" t="s">
        <v>11023</v>
      </c>
      <c r="H1413" s="38" t="s">
        <v>13102</v>
      </c>
      <c r="I1413" s="37">
        <v>2</v>
      </c>
      <c r="J1413" s="66">
        <v>44824</v>
      </c>
    </row>
    <row r="1414" spans="4:10" ht="15.6" customHeight="1">
      <c r="D1414" s="36">
        <v>1412</v>
      </c>
      <c r="E1414" s="37">
        <v>3683</v>
      </c>
      <c r="F1414" s="38" t="s">
        <v>13103</v>
      </c>
      <c r="G1414" s="38" t="s">
        <v>10939</v>
      </c>
      <c r="H1414" s="38" t="s">
        <v>11026</v>
      </c>
      <c r="I1414" s="37">
        <v>3</v>
      </c>
      <c r="J1414" s="66">
        <v>44825</v>
      </c>
    </row>
    <row r="1415" spans="4:10" ht="15.6" customHeight="1">
      <c r="D1415" s="36">
        <v>1413</v>
      </c>
      <c r="E1415" s="37">
        <v>3918</v>
      </c>
      <c r="F1415" s="38" t="s">
        <v>13104</v>
      </c>
      <c r="G1415" s="38" t="s">
        <v>10986</v>
      </c>
      <c r="H1415" s="38" t="s">
        <v>12040</v>
      </c>
      <c r="I1415" s="37">
        <v>3</v>
      </c>
      <c r="J1415" s="66">
        <v>44825</v>
      </c>
    </row>
    <row r="1416" spans="4:10" ht="15.6" customHeight="1">
      <c r="D1416" s="36">
        <v>1414</v>
      </c>
      <c r="E1416" s="37">
        <v>3919</v>
      </c>
      <c r="F1416" s="38" t="s">
        <v>13105</v>
      </c>
      <c r="G1416" s="38" t="s">
        <v>10986</v>
      </c>
      <c r="H1416" s="38" t="s">
        <v>12040</v>
      </c>
      <c r="I1416" s="37">
        <v>3</v>
      </c>
      <c r="J1416" s="66">
        <v>44825</v>
      </c>
    </row>
    <row r="1417" spans="4:10" ht="15.6" customHeight="1">
      <c r="D1417" s="36">
        <v>1415</v>
      </c>
      <c r="E1417" s="37">
        <v>4641</v>
      </c>
      <c r="F1417" s="38" t="s">
        <v>13106</v>
      </c>
      <c r="G1417" s="38" t="s">
        <v>10986</v>
      </c>
      <c r="H1417" s="38" t="s">
        <v>12040</v>
      </c>
      <c r="I1417" s="37">
        <v>2</v>
      </c>
      <c r="J1417" s="66">
        <v>44825</v>
      </c>
    </row>
    <row r="1418" spans="4:10" ht="15.6" customHeight="1">
      <c r="D1418" s="36">
        <v>1416</v>
      </c>
      <c r="E1418" s="37">
        <v>4724</v>
      </c>
      <c r="F1418" s="38" t="s">
        <v>13107</v>
      </c>
      <c r="G1418" s="38" t="s">
        <v>11058</v>
      </c>
      <c r="H1418" s="38" t="s">
        <v>11051</v>
      </c>
      <c r="I1418" s="37">
        <v>3</v>
      </c>
      <c r="J1418" s="66">
        <v>44825</v>
      </c>
    </row>
    <row r="1419" spans="4:10" ht="15.6" customHeight="1">
      <c r="D1419" s="36">
        <v>1417</v>
      </c>
      <c r="E1419" s="37">
        <v>3350</v>
      </c>
      <c r="F1419" s="38" t="s">
        <v>13108</v>
      </c>
      <c r="G1419" s="38" t="s">
        <v>10997</v>
      </c>
      <c r="H1419" s="38" t="s">
        <v>10998</v>
      </c>
      <c r="I1419" s="37">
        <v>2</v>
      </c>
      <c r="J1419" s="66">
        <v>44825</v>
      </c>
    </row>
    <row r="1420" spans="4:10" ht="15.6" customHeight="1">
      <c r="D1420" s="36">
        <v>1418</v>
      </c>
      <c r="E1420" s="37">
        <v>3871</v>
      </c>
      <c r="F1420" s="38" t="s">
        <v>13109</v>
      </c>
      <c r="G1420" s="38" t="s">
        <v>10995</v>
      </c>
      <c r="H1420" s="38" t="s">
        <v>12769</v>
      </c>
      <c r="I1420" s="37">
        <v>3</v>
      </c>
      <c r="J1420" s="66">
        <v>44825</v>
      </c>
    </row>
    <row r="1421" spans="4:10" ht="15.6" customHeight="1">
      <c r="D1421" s="36">
        <v>1419</v>
      </c>
      <c r="E1421" s="37">
        <v>3225</v>
      </c>
      <c r="F1421" s="38" t="s">
        <v>13110</v>
      </c>
      <c r="G1421" s="38" t="s">
        <v>10939</v>
      </c>
      <c r="H1421" s="38" t="s">
        <v>11016</v>
      </c>
      <c r="I1421" s="37">
        <v>2</v>
      </c>
      <c r="J1421" s="66">
        <v>44826</v>
      </c>
    </row>
    <row r="1422" spans="4:10" ht="15.6" customHeight="1">
      <c r="D1422" s="36">
        <v>1420</v>
      </c>
      <c r="E1422" s="37">
        <v>3851</v>
      </c>
      <c r="F1422" s="38" t="s">
        <v>10762</v>
      </c>
      <c r="G1422" s="38" t="s">
        <v>9576</v>
      </c>
      <c r="H1422" s="38" t="s">
        <v>13</v>
      </c>
      <c r="I1422" s="37">
        <v>2</v>
      </c>
      <c r="J1422" s="66">
        <v>44826</v>
      </c>
    </row>
    <row r="1423" spans="4:10" ht="15.6" customHeight="1">
      <c r="D1423" s="36">
        <v>1421</v>
      </c>
      <c r="E1423" s="37">
        <v>4929</v>
      </c>
      <c r="F1423" s="38" t="s">
        <v>13111</v>
      </c>
      <c r="G1423" s="38" t="s">
        <v>10942</v>
      </c>
      <c r="H1423" s="38" t="s">
        <v>13112</v>
      </c>
      <c r="I1423" s="37">
        <v>5</v>
      </c>
      <c r="J1423" s="66">
        <v>44826</v>
      </c>
    </row>
    <row r="1424" spans="4:10" ht="15.6" customHeight="1">
      <c r="D1424" s="36">
        <v>1422</v>
      </c>
      <c r="E1424" s="37">
        <v>4570</v>
      </c>
      <c r="F1424" s="38" t="s">
        <v>13113</v>
      </c>
      <c r="G1424" s="38" t="s">
        <v>10969</v>
      </c>
      <c r="H1424" s="38" t="s">
        <v>11042</v>
      </c>
      <c r="I1424" s="37">
        <v>2</v>
      </c>
      <c r="J1424" s="66">
        <v>44826</v>
      </c>
    </row>
    <row r="1425" spans="4:10" ht="15.6" customHeight="1">
      <c r="D1425" s="36">
        <v>1423</v>
      </c>
      <c r="E1425" s="37">
        <v>3917</v>
      </c>
      <c r="F1425" s="38" t="s">
        <v>10967</v>
      </c>
      <c r="G1425" s="38" t="s">
        <v>10969</v>
      </c>
      <c r="H1425" s="38" t="s">
        <v>11042</v>
      </c>
      <c r="I1425" s="37">
        <v>2</v>
      </c>
      <c r="J1425" s="66">
        <v>44826</v>
      </c>
    </row>
    <row r="1426" spans="4:10" ht="15.6" customHeight="1">
      <c r="D1426" s="36">
        <v>1424</v>
      </c>
      <c r="E1426" s="37">
        <v>4198</v>
      </c>
      <c r="F1426" s="38" t="s">
        <v>13114</v>
      </c>
      <c r="G1426" s="38" t="s">
        <v>10969</v>
      </c>
      <c r="H1426" s="38" t="s">
        <v>11042</v>
      </c>
      <c r="I1426" s="37">
        <v>3</v>
      </c>
      <c r="J1426" s="66">
        <v>44826</v>
      </c>
    </row>
    <row r="1427" spans="4:10" ht="15.6" customHeight="1">
      <c r="D1427" s="36">
        <v>1425</v>
      </c>
      <c r="E1427" s="37">
        <v>4750</v>
      </c>
      <c r="F1427" s="38" t="s">
        <v>13115</v>
      </c>
      <c r="G1427" s="38" t="s">
        <v>11074</v>
      </c>
      <c r="H1427" s="38" t="s">
        <v>12721</v>
      </c>
      <c r="I1427" s="37">
        <v>2</v>
      </c>
      <c r="J1427" s="66">
        <v>44826</v>
      </c>
    </row>
    <row r="1428" spans="4:10" ht="15.6" customHeight="1">
      <c r="D1428" s="36">
        <v>1426</v>
      </c>
      <c r="E1428" s="37">
        <v>4119</v>
      </c>
      <c r="F1428" s="38" t="s">
        <v>11692</v>
      </c>
      <c r="G1428" s="38" t="s">
        <v>11033</v>
      </c>
      <c r="H1428" s="38" t="s">
        <v>13116</v>
      </c>
      <c r="I1428" s="37">
        <v>6</v>
      </c>
      <c r="J1428" s="66">
        <v>44826</v>
      </c>
    </row>
    <row r="1429" spans="4:10" ht="15.6" customHeight="1">
      <c r="D1429" s="36">
        <v>1427</v>
      </c>
      <c r="E1429" s="37">
        <v>4268</v>
      </c>
      <c r="F1429" s="38" t="s">
        <v>13117</v>
      </c>
      <c r="G1429" s="38" t="s">
        <v>10942</v>
      </c>
      <c r="H1429" s="38" t="s">
        <v>12617</v>
      </c>
      <c r="I1429" s="37">
        <v>2</v>
      </c>
      <c r="J1429" s="66">
        <v>44827</v>
      </c>
    </row>
    <row r="1430" spans="4:10" ht="15.6" customHeight="1">
      <c r="D1430" s="36">
        <v>1428</v>
      </c>
      <c r="E1430" s="37">
        <v>3563</v>
      </c>
      <c r="F1430" s="38" t="s">
        <v>13118</v>
      </c>
      <c r="G1430" s="38" t="s">
        <v>10942</v>
      </c>
      <c r="H1430" s="38" t="s">
        <v>12617</v>
      </c>
      <c r="I1430" s="37">
        <v>2</v>
      </c>
      <c r="J1430" s="66">
        <v>44827</v>
      </c>
    </row>
    <row r="1431" spans="4:10" ht="15.6" customHeight="1">
      <c r="D1431" s="36">
        <v>1429</v>
      </c>
      <c r="E1431" s="37">
        <v>3685</v>
      </c>
      <c r="F1431" s="38" t="s">
        <v>13119</v>
      </c>
      <c r="G1431" s="38" t="s">
        <v>10939</v>
      </c>
      <c r="H1431" s="38" t="s">
        <v>11026</v>
      </c>
      <c r="I1431" s="37">
        <v>2</v>
      </c>
      <c r="J1431" s="66">
        <v>44827</v>
      </c>
    </row>
    <row r="1432" spans="4:10" ht="15.6" customHeight="1">
      <c r="D1432" s="36">
        <v>1430</v>
      </c>
      <c r="E1432" s="67">
        <v>3939</v>
      </c>
      <c r="F1432" s="38" t="s">
        <v>13120</v>
      </c>
      <c r="G1432" s="38" t="s">
        <v>10969</v>
      </c>
      <c r="H1432" s="38" t="s">
        <v>11736</v>
      </c>
      <c r="I1432" s="37">
        <v>3</v>
      </c>
      <c r="J1432" s="66">
        <v>44827</v>
      </c>
    </row>
    <row r="1433" spans="4:10" ht="15.6" customHeight="1">
      <c r="D1433" s="36">
        <v>1431</v>
      </c>
      <c r="E1433" s="67">
        <v>4712</v>
      </c>
      <c r="F1433" s="38" t="s">
        <v>13121</v>
      </c>
      <c r="G1433" s="38" t="s">
        <v>10969</v>
      </c>
      <c r="H1433" s="38" t="s">
        <v>11736</v>
      </c>
      <c r="I1433" s="37">
        <v>2</v>
      </c>
      <c r="J1433" s="66">
        <v>44827</v>
      </c>
    </row>
    <row r="1434" spans="4:10" ht="15.6" customHeight="1">
      <c r="D1434" s="36">
        <v>1432</v>
      </c>
      <c r="E1434" s="67">
        <v>4045</v>
      </c>
      <c r="F1434" s="38" t="s">
        <v>13122</v>
      </c>
      <c r="G1434" s="38" t="s">
        <v>10969</v>
      </c>
      <c r="H1434" s="38" t="s">
        <v>11736</v>
      </c>
      <c r="I1434" s="37">
        <v>2</v>
      </c>
      <c r="J1434" s="66">
        <v>44827</v>
      </c>
    </row>
    <row r="1435" spans="4:10" ht="15.6" customHeight="1">
      <c r="D1435" s="36">
        <v>1433</v>
      </c>
      <c r="E1435" s="37">
        <v>2257</v>
      </c>
      <c r="F1435" s="38" t="s">
        <v>13123</v>
      </c>
      <c r="G1435" s="38" t="s">
        <v>11074</v>
      </c>
      <c r="H1435" s="38" t="s">
        <v>12721</v>
      </c>
      <c r="I1435" s="37">
        <v>2</v>
      </c>
      <c r="J1435" s="66">
        <v>44827</v>
      </c>
    </row>
    <row r="1436" spans="4:10" ht="15.6" customHeight="1">
      <c r="D1436" s="36">
        <v>1434</v>
      </c>
      <c r="E1436" s="37">
        <v>4846</v>
      </c>
      <c r="F1436" s="38" t="s">
        <v>13124</v>
      </c>
      <c r="G1436" s="38" t="s">
        <v>10997</v>
      </c>
      <c r="H1436" s="38" t="s">
        <v>10998</v>
      </c>
      <c r="I1436" s="37">
        <v>2</v>
      </c>
      <c r="J1436" s="66">
        <v>44827</v>
      </c>
    </row>
    <row r="1437" spans="4:10" ht="15.6" customHeight="1">
      <c r="D1437" s="36">
        <v>1435</v>
      </c>
      <c r="E1437" s="37">
        <v>4252</v>
      </c>
      <c r="F1437" s="38" t="s">
        <v>13125</v>
      </c>
      <c r="G1437" s="38" t="s">
        <v>10997</v>
      </c>
      <c r="H1437" s="38" t="s">
        <v>10998</v>
      </c>
      <c r="I1437" s="37">
        <v>3</v>
      </c>
      <c r="J1437" s="66">
        <v>44827</v>
      </c>
    </row>
    <row r="1438" spans="4:10" ht="15.6" customHeight="1">
      <c r="D1438" s="36">
        <v>1436</v>
      </c>
      <c r="E1438" s="37">
        <v>3195</v>
      </c>
      <c r="F1438" s="38" t="s">
        <v>13126</v>
      </c>
      <c r="G1438" s="38" t="s">
        <v>10960</v>
      </c>
      <c r="H1438" s="38" t="s">
        <v>10961</v>
      </c>
      <c r="I1438" s="37">
        <v>4</v>
      </c>
      <c r="J1438" s="66">
        <v>44827</v>
      </c>
    </row>
    <row r="1439" spans="4:10" ht="15.6" customHeight="1">
      <c r="D1439" s="36">
        <v>1437</v>
      </c>
      <c r="E1439" s="37">
        <v>4360</v>
      </c>
      <c r="F1439" s="38" t="s">
        <v>13127</v>
      </c>
      <c r="G1439" s="38" t="s">
        <v>10960</v>
      </c>
      <c r="H1439" s="38" t="s">
        <v>10961</v>
      </c>
      <c r="I1439" s="37">
        <v>3</v>
      </c>
      <c r="J1439" s="66">
        <v>44827</v>
      </c>
    </row>
    <row r="1440" spans="4:10" ht="15.6" customHeight="1">
      <c r="D1440" s="36">
        <v>1438</v>
      </c>
      <c r="E1440" s="37">
        <v>3714</v>
      </c>
      <c r="F1440" s="38" t="s">
        <v>13128</v>
      </c>
      <c r="G1440" s="38" t="s">
        <v>10997</v>
      </c>
      <c r="H1440" s="38" t="s">
        <v>12251</v>
      </c>
      <c r="I1440" s="37">
        <v>2</v>
      </c>
      <c r="J1440" s="66">
        <v>44830</v>
      </c>
    </row>
    <row r="1441" spans="4:10" ht="15.6" customHeight="1">
      <c r="D1441" s="36">
        <v>1439</v>
      </c>
      <c r="E1441" s="37">
        <v>3950</v>
      </c>
      <c r="F1441" s="38" t="s">
        <v>13129</v>
      </c>
      <c r="G1441" s="38" t="s">
        <v>10997</v>
      </c>
      <c r="H1441" s="38" t="s">
        <v>12017</v>
      </c>
      <c r="I1441" s="37">
        <v>2</v>
      </c>
      <c r="J1441" s="66">
        <v>44830</v>
      </c>
    </row>
    <row r="1442" spans="4:10" ht="15.6" customHeight="1">
      <c r="D1442" s="36">
        <v>1440</v>
      </c>
      <c r="E1442" s="37">
        <v>2628</v>
      </c>
      <c r="F1442" s="38" t="s">
        <v>11395</v>
      </c>
      <c r="G1442" s="38" t="s">
        <v>10969</v>
      </c>
      <c r="H1442" s="38" t="s">
        <v>12066</v>
      </c>
      <c r="I1442" s="37">
        <v>2</v>
      </c>
      <c r="J1442" s="66">
        <v>44830</v>
      </c>
    </row>
    <row r="1443" spans="4:10" ht="15.6" customHeight="1">
      <c r="D1443" s="36">
        <v>1441</v>
      </c>
      <c r="E1443" s="37">
        <v>2873</v>
      </c>
      <c r="F1443" s="38" t="s">
        <v>13130</v>
      </c>
      <c r="G1443" s="38" t="s">
        <v>11014</v>
      </c>
      <c r="H1443" s="38" t="s">
        <v>12570</v>
      </c>
      <c r="I1443" s="37">
        <v>3</v>
      </c>
      <c r="J1443" s="66">
        <v>44830</v>
      </c>
    </row>
    <row r="1444" spans="4:10" ht="15.6" customHeight="1">
      <c r="D1444" s="36">
        <v>1442</v>
      </c>
      <c r="E1444" s="37">
        <v>3392</v>
      </c>
      <c r="F1444" s="38" t="s">
        <v>13131</v>
      </c>
      <c r="G1444" s="38" t="s">
        <v>10942</v>
      </c>
      <c r="H1444" s="38" t="s">
        <v>12650</v>
      </c>
      <c r="I1444" s="37">
        <v>2</v>
      </c>
      <c r="J1444" s="66">
        <v>44830</v>
      </c>
    </row>
    <row r="1445" spans="4:10" ht="15.6" customHeight="1">
      <c r="D1445" s="36">
        <v>1443</v>
      </c>
      <c r="E1445" s="37">
        <v>4937</v>
      </c>
      <c r="F1445" s="38" t="s">
        <v>13132</v>
      </c>
      <c r="G1445" s="38" t="s">
        <v>10942</v>
      </c>
      <c r="H1445" s="38" t="s">
        <v>12650</v>
      </c>
      <c r="I1445" s="37">
        <v>2</v>
      </c>
      <c r="J1445" s="66">
        <v>44830</v>
      </c>
    </row>
    <row r="1446" spans="4:10" ht="15.6" customHeight="1">
      <c r="D1446" s="36">
        <v>1444</v>
      </c>
      <c r="E1446" s="37">
        <v>4233</v>
      </c>
      <c r="F1446" s="38" t="s">
        <v>13133</v>
      </c>
      <c r="G1446" s="38" t="s">
        <v>10969</v>
      </c>
      <c r="H1446" s="38" t="s">
        <v>11044</v>
      </c>
      <c r="I1446" s="37">
        <v>2</v>
      </c>
      <c r="J1446" s="66">
        <v>44830</v>
      </c>
    </row>
    <row r="1447" spans="4:10" ht="15.6" customHeight="1">
      <c r="D1447" s="36">
        <v>1445</v>
      </c>
      <c r="E1447" s="37">
        <v>2620</v>
      </c>
      <c r="F1447" s="38" t="s">
        <v>3586</v>
      </c>
      <c r="G1447" s="38" t="s">
        <v>10969</v>
      </c>
      <c r="H1447" s="38" t="s">
        <v>10</v>
      </c>
      <c r="I1447" s="37">
        <v>2</v>
      </c>
      <c r="J1447" s="66">
        <v>44830</v>
      </c>
    </row>
    <row r="1448" spans="4:10" ht="15.6" customHeight="1">
      <c r="D1448" s="36">
        <v>1446</v>
      </c>
      <c r="E1448" s="37">
        <v>4727</v>
      </c>
      <c r="F1448" s="38" t="s">
        <v>13134</v>
      </c>
      <c r="G1448" s="38" t="s">
        <v>10942</v>
      </c>
      <c r="H1448" s="38" t="s">
        <v>12586</v>
      </c>
      <c r="I1448" s="37">
        <v>3</v>
      </c>
      <c r="J1448" s="66">
        <v>44831</v>
      </c>
    </row>
    <row r="1449" spans="4:10" ht="15.6" customHeight="1">
      <c r="D1449" s="36">
        <v>1447</v>
      </c>
      <c r="E1449" s="37">
        <v>4607</v>
      </c>
      <c r="F1449" s="38" t="s">
        <v>13135</v>
      </c>
      <c r="G1449" s="38" t="s">
        <v>10942</v>
      </c>
      <c r="H1449" s="38" t="s">
        <v>12588</v>
      </c>
      <c r="I1449" s="37">
        <v>3</v>
      </c>
      <c r="J1449" s="66">
        <v>44831</v>
      </c>
    </row>
    <row r="1450" spans="4:10" ht="15.6" customHeight="1">
      <c r="D1450" s="36">
        <v>1448</v>
      </c>
      <c r="E1450" s="37">
        <v>4221</v>
      </c>
      <c r="F1450" s="38" t="s">
        <v>13136</v>
      </c>
      <c r="G1450" s="38" t="s">
        <v>10969</v>
      </c>
      <c r="H1450" s="38" t="s">
        <v>12065</v>
      </c>
      <c r="I1450" s="37">
        <v>3</v>
      </c>
      <c r="J1450" s="66">
        <v>44831</v>
      </c>
    </row>
    <row r="1451" spans="4:10" ht="15.6" customHeight="1">
      <c r="D1451" s="36">
        <v>1449</v>
      </c>
      <c r="E1451" s="37">
        <v>4487</v>
      </c>
      <c r="F1451" s="38" t="s">
        <v>10984</v>
      </c>
      <c r="G1451" s="38" t="s">
        <v>10969</v>
      </c>
      <c r="H1451" s="38" t="s">
        <v>12065</v>
      </c>
      <c r="I1451" s="37">
        <v>3</v>
      </c>
      <c r="J1451" s="66">
        <v>44831</v>
      </c>
    </row>
    <row r="1452" spans="4:10" ht="15.6" customHeight="1">
      <c r="D1452" s="36">
        <v>1450</v>
      </c>
      <c r="E1452" s="37">
        <v>3667</v>
      </c>
      <c r="F1452" s="38" t="s">
        <v>13137</v>
      </c>
      <c r="G1452" s="38" t="s">
        <v>10997</v>
      </c>
      <c r="H1452" s="38" t="s">
        <v>13138</v>
      </c>
      <c r="I1452" s="37">
        <v>2</v>
      </c>
      <c r="J1452" s="66">
        <v>44831</v>
      </c>
    </row>
    <row r="1453" spans="4:10" ht="15.6" customHeight="1">
      <c r="D1453" s="36">
        <v>1451</v>
      </c>
      <c r="E1453" s="37">
        <v>4099</v>
      </c>
      <c r="F1453" s="38" t="s">
        <v>13139</v>
      </c>
      <c r="G1453" s="38" t="s">
        <v>10997</v>
      </c>
      <c r="H1453" s="38" t="s">
        <v>11176</v>
      </c>
      <c r="I1453" s="37">
        <v>3</v>
      </c>
      <c r="J1453" s="66">
        <v>44831</v>
      </c>
    </row>
    <row r="1454" spans="4:10" ht="15.6" customHeight="1">
      <c r="D1454" s="36">
        <v>1452</v>
      </c>
      <c r="E1454" s="37">
        <v>3617</v>
      </c>
      <c r="F1454" s="38" t="s">
        <v>11592</v>
      </c>
      <c r="G1454" s="38" t="s">
        <v>11014</v>
      </c>
      <c r="H1454" s="38" t="s">
        <v>11108</v>
      </c>
      <c r="I1454" s="37">
        <v>2</v>
      </c>
      <c r="J1454" s="66">
        <v>44832</v>
      </c>
    </row>
    <row r="1455" spans="4:10" ht="15.6" customHeight="1">
      <c r="D1455" s="36">
        <v>1453</v>
      </c>
      <c r="E1455" s="37">
        <v>4710</v>
      </c>
      <c r="F1455" s="38" t="s">
        <v>13140</v>
      </c>
      <c r="G1455" s="38" t="s">
        <v>10942</v>
      </c>
      <c r="H1455" s="38" t="s">
        <v>10943</v>
      </c>
      <c r="I1455" s="37">
        <v>3</v>
      </c>
      <c r="J1455" s="66">
        <v>44832</v>
      </c>
    </row>
    <row r="1456" spans="4:10" ht="15.6" customHeight="1">
      <c r="D1456" s="36">
        <v>1454</v>
      </c>
      <c r="E1456" s="37">
        <v>3745</v>
      </c>
      <c r="F1456" s="38" t="s">
        <v>13141</v>
      </c>
      <c r="G1456" s="38" t="s">
        <v>10978</v>
      </c>
      <c r="H1456" s="38" t="s">
        <v>11051</v>
      </c>
      <c r="I1456" s="37">
        <v>3</v>
      </c>
      <c r="J1456" s="66">
        <v>44832</v>
      </c>
    </row>
    <row r="1457" spans="4:10" ht="15.6" customHeight="1">
      <c r="D1457" s="36">
        <v>1455</v>
      </c>
      <c r="E1457" s="37">
        <v>2841</v>
      </c>
      <c r="F1457" s="38" t="s">
        <v>13142</v>
      </c>
      <c r="G1457" s="38" t="s">
        <v>10978</v>
      </c>
      <c r="H1457" s="38" t="s">
        <v>11051</v>
      </c>
      <c r="I1457" s="37">
        <v>3</v>
      </c>
      <c r="J1457" s="66">
        <v>44832</v>
      </c>
    </row>
    <row r="1458" spans="4:10" ht="15.6" customHeight="1">
      <c r="D1458" s="36">
        <v>1456</v>
      </c>
      <c r="E1458" s="37">
        <v>3143</v>
      </c>
      <c r="F1458" s="38" t="s">
        <v>13143</v>
      </c>
      <c r="G1458" s="38" t="s">
        <v>10978</v>
      </c>
      <c r="H1458" s="38" t="s">
        <v>11051</v>
      </c>
      <c r="I1458" s="37">
        <v>3</v>
      </c>
      <c r="J1458" s="66">
        <v>44832</v>
      </c>
    </row>
    <row r="1459" spans="4:10" ht="15.6" customHeight="1">
      <c r="D1459" s="36">
        <v>1457</v>
      </c>
      <c r="E1459" s="37">
        <v>4182</v>
      </c>
      <c r="F1459" s="38" t="s">
        <v>13144</v>
      </c>
      <c r="G1459" s="38" t="s">
        <v>10997</v>
      </c>
      <c r="H1459" s="38" t="s">
        <v>11176</v>
      </c>
      <c r="I1459" s="37">
        <v>2</v>
      </c>
      <c r="J1459" s="66">
        <v>44832</v>
      </c>
    </row>
    <row r="1460" spans="4:10" ht="15.6" customHeight="1">
      <c r="D1460" s="36">
        <v>1458</v>
      </c>
      <c r="E1460" s="37">
        <v>4293</v>
      </c>
      <c r="F1460" s="38" t="s">
        <v>13145</v>
      </c>
      <c r="G1460" s="38" t="s">
        <v>10997</v>
      </c>
      <c r="H1460" s="38" t="s">
        <v>11176</v>
      </c>
      <c r="I1460" s="37">
        <v>2</v>
      </c>
      <c r="J1460" s="66">
        <v>44832</v>
      </c>
    </row>
    <row r="1461" spans="4:10" ht="15.6" customHeight="1">
      <c r="D1461" s="36">
        <v>1459</v>
      </c>
      <c r="E1461" s="37">
        <v>4455</v>
      </c>
      <c r="F1461" s="38" t="s">
        <v>13146</v>
      </c>
      <c r="G1461" s="38" t="s">
        <v>11014</v>
      </c>
      <c r="H1461" s="38" t="s">
        <v>11234</v>
      </c>
      <c r="I1461" s="37">
        <v>3</v>
      </c>
      <c r="J1461" s="66">
        <v>44833</v>
      </c>
    </row>
    <row r="1462" spans="4:10" ht="15.6" customHeight="1">
      <c r="D1462" s="36">
        <v>1460</v>
      </c>
      <c r="E1462" s="37">
        <v>2260</v>
      </c>
      <c r="F1462" s="38" t="s">
        <v>13147</v>
      </c>
      <c r="G1462" s="38" t="s">
        <v>10969</v>
      </c>
      <c r="H1462" s="38" t="s">
        <v>13148</v>
      </c>
      <c r="I1462" s="37">
        <v>2</v>
      </c>
      <c r="J1462" s="66">
        <v>44833</v>
      </c>
    </row>
    <row r="1463" spans="4:10" ht="15.6" customHeight="1">
      <c r="D1463" s="36">
        <v>1461</v>
      </c>
      <c r="E1463" s="37">
        <v>4629</v>
      </c>
      <c r="F1463" s="38" t="s">
        <v>271</v>
      </c>
      <c r="G1463" s="38" t="s">
        <v>10969</v>
      </c>
      <c r="H1463" s="38" t="s">
        <v>11</v>
      </c>
      <c r="I1463" s="37">
        <v>2</v>
      </c>
      <c r="J1463" s="66">
        <v>44833</v>
      </c>
    </row>
    <row r="1464" spans="4:10" ht="15.6" customHeight="1">
      <c r="D1464" s="36">
        <v>1462</v>
      </c>
      <c r="E1464" s="37">
        <v>3749</v>
      </c>
      <c r="F1464" s="38" t="s">
        <v>13149</v>
      </c>
      <c r="G1464" s="38" t="s">
        <v>10969</v>
      </c>
      <c r="H1464" s="38" t="s">
        <v>11</v>
      </c>
      <c r="I1464" s="37">
        <v>2</v>
      </c>
      <c r="J1464" s="66">
        <v>44833</v>
      </c>
    </row>
    <row r="1465" spans="4:10" ht="15.6" customHeight="1">
      <c r="D1465" s="36">
        <v>1463</v>
      </c>
      <c r="E1465" s="37">
        <v>4524</v>
      </c>
      <c r="F1465" s="38" t="s">
        <v>13150</v>
      </c>
      <c r="G1465" s="38" t="s">
        <v>10997</v>
      </c>
      <c r="H1465" s="38" t="s">
        <v>11176</v>
      </c>
      <c r="I1465" s="37">
        <v>2</v>
      </c>
      <c r="J1465" s="66">
        <v>44833</v>
      </c>
    </row>
    <row r="1466" spans="4:10" ht="15.6" customHeight="1">
      <c r="D1466" s="36">
        <v>1464</v>
      </c>
      <c r="E1466" s="37">
        <v>4310</v>
      </c>
      <c r="F1466" s="38" t="s">
        <v>13151</v>
      </c>
      <c r="G1466" s="38" t="s">
        <v>10997</v>
      </c>
      <c r="H1466" s="38" t="s">
        <v>12232</v>
      </c>
      <c r="I1466" s="37">
        <v>2</v>
      </c>
      <c r="J1466" s="66">
        <v>44833</v>
      </c>
    </row>
    <row r="1467" spans="4:10" ht="15.6" customHeight="1">
      <c r="D1467" s="36">
        <v>1465</v>
      </c>
      <c r="E1467" s="37">
        <v>4682</v>
      </c>
      <c r="F1467" s="38" t="s">
        <v>13152</v>
      </c>
      <c r="G1467" s="38" t="s">
        <v>10986</v>
      </c>
      <c r="H1467" s="38" t="s">
        <v>10988</v>
      </c>
      <c r="I1467" s="37">
        <v>2</v>
      </c>
      <c r="J1467" s="66">
        <v>44834</v>
      </c>
    </row>
    <row r="1468" spans="4:10" ht="15.6" customHeight="1">
      <c r="D1468" s="36">
        <v>1466</v>
      </c>
      <c r="E1468" s="37">
        <v>4286</v>
      </c>
      <c r="F1468" s="38" t="s">
        <v>13153</v>
      </c>
      <c r="G1468" s="38" t="s">
        <v>10986</v>
      </c>
      <c r="H1468" s="38" t="s">
        <v>11613</v>
      </c>
      <c r="I1468" s="37">
        <v>3</v>
      </c>
      <c r="J1468" s="66">
        <v>44834</v>
      </c>
    </row>
    <row r="1469" spans="4:10" ht="15.6" customHeight="1">
      <c r="D1469" s="36">
        <v>1467</v>
      </c>
      <c r="E1469" s="37">
        <v>3121</v>
      </c>
      <c r="F1469" s="38" t="s">
        <v>13154</v>
      </c>
      <c r="G1469" s="38" t="s">
        <v>11014</v>
      </c>
      <c r="H1469" s="38" t="s">
        <v>11108</v>
      </c>
      <c r="I1469" s="37">
        <v>3</v>
      </c>
      <c r="J1469" s="66">
        <v>44845</v>
      </c>
    </row>
    <row r="1470" spans="4:10" ht="15.6" customHeight="1">
      <c r="D1470" s="36">
        <v>1468</v>
      </c>
      <c r="E1470" s="37">
        <v>3122</v>
      </c>
      <c r="F1470" s="38" t="s">
        <v>13155</v>
      </c>
      <c r="G1470" s="38" t="s">
        <v>11014</v>
      </c>
      <c r="H1470" s="38" t="s">
        <v>11108</v>
      </c>
      <c r="I1470" s="37">
        <v>2</v>
      </c>
      <c r="J1470" s="66">
        <v>44845</v>
      </c>
    </row>
    <row r="1471" spans="4:10" ht="15.6" customHeight="1">
      <c r="D1471" s="36">
        <v>1469</v>
      </c>
      <c r="E1471" s="37">
        <v>4412</v>
      </c>
      <c r="F1471" s="38" t="s">
        <v>11569</v>
      </c>
      <c r="G1471" s="38" t="s">
        <v>9576</v>
      </c>
      <c r="H1471" s="38" t="s">
        <v>12020</v>
      </c>
      <c r="I1471" s="37">
        <v>2</v>
      </c>
      <c r="J1471" s="66">
        <v>44847</v>
      </c>
    </row>
    <row r="1472" spans="4:10" ht="15.6" customHeight="1">
      <c r="D1472" s="36">
        <v>1470</v>
      </c>
      <c r="E1472" s="37">
        <v>4767</v>
      </c>
      <c r="F1472" s="38" t="s">
        <v>13156</v>
      </c>
      <c r="G1472" s="38" t="s">
        <v>11014</v>
      </c>
      <c r="H1472" s="38" t="s">
        <v>11108</v>
      </c>
      <c r="I1472" s="37">
        <v>2</v>
      </c>
      <c r="J1472" s="66">
        <v>44848</v>
      </c>
    </row>
    <row r="1473" spans="4:10" ht="15.6" customHeight="1">
      <c r="D1473" s="36">
        <v>1471</v>
      </c>
      <c r="E1473" s="37">
        <v>4438</v>
      </c>
      <c r="F1473" s="38" t="s">
        <v>13157</v>
      </c>
      <c r="G1473" s="38" t="s">
        <v>11014</v>
      </c>
      <c r="H1473" s="38" t="s">
        <v>11234</v>
      </c>
      <c r="I1473" s="37">
        <v>2</v>
      </c>
      <c r="J1473" s="66">
        <v>44848</v>
      </c>
    </row>
    <row r="1474" spans="4:10" ht="15.6" customHeight="1">
      <c r="D1474" s="36">
        <v>1472</v>
      </c>
      <c r="E1474" s="37">
        <v>4501</v>
      </c>
      <c r="F1474" s="38" t="s">
        <v>13158</v>
      </c>
      <c r="G1474" s="38" t="s">
        <v>10997</v>
      </c>
      <c r="H1474" s="38" t="s">
        <v>12017</v>
      </c>
      <c r="I1474" s="37">
        <v>2</v>
      </c>
      <c r="J1474" s="66">
        <v>44865</v>
      </c>
    </row>
    <row r="1475" spans="4:10" ht="15.6" customHeight="1">
      <c r="D1475" s="36">
        <v>1473</v>
      </c>
      <c r="E1475" s="37">
        <v>4439</v>
      </c>
      <c r="F1475" s="38" t="s">
        <v>11560</v>
      </c>
      <c r="G1475" s="38" t="s">
        <v>11096</v>
      </c>
      <c r="H1475" s="38" t="s">
        <v>13159</v>
      </c>
      <c r="I1475" s="37">
        <v>2</v>
      </c>
      <c r="J1475" s="66">
        <v>44887</v>
      </c>
    </row>
    <row r="1476" spans="4:10" ht="15.6" customHeight="1">
      <c r="D1476" s="36">
        <v>1474</v>
      </c>
      <c r="E1476" s="37">
        <v>3340</v>
      </c>
      <c r="F1476" s="38" t="s">
        <v>13160</v>
      </c>
      <c r="G1476" s="38" t="s">
        <v>10939</v>
      </c>
      <c r="H1476" s="38" t="s">
        <v>11127</v>
      </c>
      <c r="I1476" s="37">
        <v>2</v>
      </c>
      <c r="J1476" s="66">
        <v>44888</v>
      </c>
    </row>
  </sheetData>
  <mergeCells count="8">
    <mergeCell ref="AP1:AX1"/>
    <mergeCell ref="M35:S35"/>
    <mergeCell ref="M51:S51"/>
    <mergeCell ref="A1:B1"/>
    <mergeCell ref="AF1:AN1"/>
    <mergeCell ref="V1:AD1"/>
    <mergeCell ref="M1:S1"/>
    <mergeCell ref="D1:K1"/>
  </mergeCells>
  <phoneticPr fontId="123"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門市主檔</vt:lpstr>
      <vt:lpstr>首頁</vt:lpstr>
      <vt:lpstr>行事曆</vt:lpstr>
      <vt:lpstr>門市狀態</vt:lpstr>
      <vt:lpstr>IM</vt:lpstr>
      <vt:lpstr>MFP</vt:lpstr>
      <vt:lpstr>IM錯誤紀錄</vt:lpstr>
      <vt:lpstr>未完工清單</vt:lpstr>
      <vt:lpstr>吳宗鴻</vt:lpstr>
      <vt:lpstr>湯家瑋</vt:lpstr>
      <vt:lpstr>劉柏均</vt:lpstr>
      <vt:lpstr>狄澤洋</vt:lpstr>
      <vt:lpstr>0919門市清單主檔</vt:lpstr>
      <vt:lpstr>MFP_零件表</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2026-06-30T05:53:02Z</dcterms:modified>
</cp:coreProperties>
</file>